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" yWindow="-12" windowWidth="10320" windowHeight="8112" tabRatio="736" firstSheet="11" activeTab="11"/>
  </bookViews>
  <sheets>
    <sheet name="เปรียบเทียบ57-58" sheetId="33" state="hidden" r:id="rId1"/>
    <sheet name="สรุปภาพรวมรายผลผลิต" sheetId="47" state="hidden" r:id="rId2"/>
    <sheet name="สรุปวงเงินรายเขต-จังหวัด" sheetId="59" state="hidden" r:id="rId3"/>
    <sheet name="สรุปวงเงิน ปี58" sheetId="37" state="hidden" r:id="rId4"/>
    <sheet name="สรุปวงเงินตามระดับบริการ" sheetId="57" state="hidden" r:id="rId5"/>
    <sheet name="สรุปภาพรวมแบบแปลน" sheetId="56" state="hidden" r:id="rId6"/>
    <sheet name="สรุปรายการแบบแปลน" sheetId="55" state="hidden" r:id="rId7"/>
    <sheet name="สรุปประเภทอาคาร" sheetId="60" state="hidden" r:id="rId8"/>
    <sheet name="สรุปภาพรวมครุภัณฑ์" sheetId="58" state="hidden" r:id="rId9"/>
    <sheet name="1.ขั้นตอนe-Auction" sheetId="65" r:id="rId10"/>
    <sheet name="2.ขั้นตอนสอบราคา-ตกลงราคา" sheetId="66" r:id="rId11"/>
    <sheet name="3.ก่อสร้างรายเขต ผ.บริการ ปี58" sheetId="1" r:id="rId12"/>
    <sheet name="ก่อสร้าง ผ.บริการรายจังหวัด" sheetId="61" state="hidden" r:id="rId13"/>
    <sheet name="4.ครุภัณฑ์หน่วยบริการ" sheetId="46" r:id="rId14"/>
    <sheet name="รพ.สต.รายจังหวัด" sheetId="62" state="hidden" r:id="rId15"/>
    <sheet name="5.รพ.สต." sheetId="42" r:id="rId16"/>
    <sheet name="ยูนิตทำฟัน ราย รพ.สต." sheetId="48" state="hidden" r:id="rId17"/>
    <sheet name="6.ยูนิตทำฟันรายจังหวัด" sheetId="49" r:id="rId18"/>
    <sheet name="7.ก่อสร้าง ผ.บริหาร_ปี58" sheetId="16" r:id="rId19"/>
    <sheet name="8.ค่า Siteสสจ.สสอ." sheetId="44" r:id="rId20"/>
    <sheet name="ก่อสร้างผ.บริหาร รายจังหวัด" sheetId="64" state="hidden" r:id="rId21"/>
    <sheet name="9.ครุภัณฑ์หน่วยบริหาร" sheetId="50" r:id="rId22"/>
    <sheet name="ครุภัณฑ์ผ.บริหารรายจังหวัด" sheetId="63" state="hidden" r:id="rId23"/>
    <sheet name="9.ก่อสร้างบริหาร ผ.ชายแดนใต้" sheetId="21" state="hidden" r:id="rId24"/>
    <sheet name="ผูกพันบริการ ร่าง พรบ.คาดฟ้า" sheetId="35" state="hidden" r:id="rId25"/>
    <sheet name="คาดฟ้า" sheetId="54" state="hidden" r:id="rId26"/>
    <sheet name="11.งบผูกพันเดิม ปี58 ผ.บริการ" sheetId="11" state="hidden" r:id="rId27"/>
    <sheet name="12.ผูกพันเดิม ปี58 ผ.ชายแดนใต้" sheetId="14" state="hidden" r:id="rId28"/>
    <sheet name="13.ผูกพันเดิม  ปี 58 ผ.บริหาร" sheetId="15" state="hidden" r:id="rId29"/>
    <sheet name="สรุป" sheetId="68" r:id="rId30"/>
  </sheets>
  <externalReferences>
    <externalReference r:id="rId31"/>
    <externalReference r:id="rId32"/>
    <externalReference r:id="rId33"/>
  </externalReferences>
  <definedNames>
    <definedName name="_xlnm._FilterDatabase" localSheetId="9" hidden="1">'1.ขั้นตอนe-Auction'!#REF!</definedName>
    <definedName name="_xlnm._FilterDatabase" localSheetId="26" hidden="1">'11.งบผูกพันเดิม ปี58 ผ.บริการ'!$A$9:$BE$131</definedName>
    <definedName name="_xlnm._FilterDatabase" localSheetId="28" hidden="1">'13.ผูกพันเดิม  ปี 58 ผ.บริหาร'!$A$11:$AP$14</definedName>
    <definedName name="_xlnm._FilterDatabase" localSheetId="10" hidden="1">'2.ขั้นตอนสอบราคา-ตกลงราคา'!$A$5:$AQ$22</definedName>
    <definedName name="_xlnm._FilterDatabase" localSheetId="11" hidden="1">'3.ก่อสร้างรายเขต ผ.บริการ ปี58'!$A$4:$W$200</definedName>
    <definedName name="_xlnm._FilterDatabase" localSheetId="13" hidden="1">'4.ครุภัณฑ์หน่วยบริการ'!$A$4:$GP$508</definedName>
    <definedName name="_xlnm._FilterDatabase" localSheetId="15" hidden="1">'5.รพ.สต.'!$A$4:$AK$93</definedName>
    <definedName name="_xlnm._FilterDatabase" localSheetId="17" hidden="1">'6.ยูนิตทำฟันรายจังหวัด'!$A$4:$AA$92</definedName>
    <definedName name="_xlnm._FilterDatabase" localSheetId="18" hidden="1">'7.ก่อสร้าง ผ.บริหาร_ปี58'!$A$4:$AJ$61</definedName>
    <definedName name="_xlnm._FilterDatabase" localSheetId="19" hidden="1">'8.ค่า Siteสสจ.สสอ.'!$A$4:$CA$97</definedName>
    <definedName name="_xlnm._FilterDatabase" localSheetId="23" hidden="1">'9.ก่อสร้างบริหาร ผ.ชายแดนใต้'!$A$9:$BF$9</definedName>
    <definedName name="_xlnm._FilterDatabase" localSheetId="21" hidden="1">'9.ครุภัณฑ์หน่วยบริหาร'!$A$4:$AE$95</definedName>
    <definedName name="_xlnm._FilterDatabase" localSheetId="25" hidden="1">คาดฟ้า!$A$6:$BF$846</definedName>
    <definedName name="_xlnm._FilterDatabase" localSheetId="24" hidden="1">'ผูกพันบริการ ร่าง พรบ.คาดฟ้า'!$A$6:$BF$846</definedName>
    <definedName name="_xlnm._FilterDatabase" localSheetId="8" hidden="1">สรุปภาพรวมครุภัณฑ์!$A$5:$GN$5</definedName>
    <definedName name="_xlnm._FilterDatabase" localSheetId="6" hidden="1">สรุปรายการแบบแปลน!$A$6:$BF$248</definedName>
    <definedName name="_xlnm._FilterDatabase" localSheetId="2" hidden="1">'สรุปวงเงินรายเขต-จังหวัด'!$A$7:$AX$96</definedName>
    <definedName name="_xlnm.Print_Area" localSheetId="9">'1.ขั้นตอนe-Auction'!$A$1:$Y$29</definedName>
    <definedName name="_xlnm.Print_Area" localSheetId="26">'11.งบผูกพันเดิม ปี58 ผ.บริการ'!$A$1:$P$131</definedName>
    <definedName name="_xlnm.Print_Area" localSheetId="27">'12.ผูกพันเดิม ปี58 ผ.ชายแดนใต้'!$A$1:$U$13</definedName>
    <definedName name="_xlnm.Print_Area" localSheetId="28">'13.ผูกพันเดิม  ปี 58 ผ.บริหาร'!$A$1:$K$14</definedName>
    <definedName name="_xlnm.Print_Area" localSheetId="10">'2.ขั้นตอนสอบราคา-ตกลงราคา'!$C$1:$T$25</definedName>
    <definedName name="_xlnm.Print_Area" localSheetId="11">'3.ก่อสร้างรายเขต ผ.บริการ ปี58'!$A$1:$BB$200</definedName>
    <definedName name="_xlnm.Print_Area" localSheetId="18">'7.ก่อสร้าง ผ.บริหาร_ปี58'!$A$1:$K$60</definedName>
    <definedName name="_xlnm.Print_Area" localSheetId="23">'9.ก่อสร้างบริหาร ผ.ชายแดนใต้'!$A$1:$L$13</definedName>
    <definedName name="_xlnm.Print_Area" localSheetId="24">'ผูกพันบริการ ร่าง พรบ.คาดฟ้า'!$A$1:$U$846</definedName>
    <definedName name="_xlnm.Print_Area" localSheetId="5">สรุปภาพรวมแบบแปลน!$A$1:$F$15</definedName>
    <definedName name="_xlnm.Print_Area" localSheetId="1">สรุปภาพรวมรายผลผลิต!$A$1:$Q$19</definedName>
    <definedName name="_xlnm.Print_Area" localSheetId="6">สรุปรายการแบบแปลน!$A$2:$Q$247</definedName>
    <definedName name="_xlnm.Print_Area" localSheetId="3">'สรุปวงเงิน ปี58'!$A$1:$L$10</definedName>
    <definedName name="_xlnm.Print_Area" localSheetId="4">สรุปวงเงินตามระดับบริการ!$B$1:$K$18</definedName>
    <definedName name="_xlnm.Print_Titles" localSheetId="26">'11.งบผูกพันเดิม ปี58 ผ.บริการ'!$7:$7</definedName>
    <definedName name="_xlnm.Print_Titles" localSheetId="27">'12.ผูกพันเดิม ปี58 ผ.ชายแดนใต้'!$8:$8</definedName>
    <definedName name="_xlnm.Print_Titles" localSheetId="28">'13.ผูกพันเดิม  ปี 58 ผ.บริหาร'!$8:$8</definedName>
    <definedName name="_xlnm.Print_Titles" localSheetId="10">'2.ขั้นตอนสอบราคา-ตกลงราคา'!$3:$4</definedName>
    <definedName name="_xlnm.Print_Titles" localSheetId="11">'3.ก่อสร้างรายเขต ผ.บริการ ปี58'!$3:$4</definedName>
    <definedName name="_xlnm.Print_Titles" localSheetId="18">'7.ก่อสร้าง ผ.บริหาร_ปี58'!$3:$4</definedName>
    <definedName name="_xlnm.Print_Titles" localSheetId="23">'9.ก่อสร้างบริหาร ผ.ชายแดนใต้'!$7:$8</definedName>
    <definedName name="_xlnm.Print_Titles" localSheetId="24">'ผูกพันบริการ ร่าง พรบ.คาดฟ้า'!$5:$5</definedName>
    <definedName name="_xlnm.Print_Titles" localSheetId="5">สรุปภาพรวมแบบแปลน!$4:$4</definedName>
    <definedName name="_xlnm.Print_Titles" localSheetId="1">สรุปภาพรวมรายผลผลิต!$5:$7</definedName>
    <definedName name="_xlnm.Print_Titles" localSheetId="6">สรุปรายการแบบแปลน!$4:$5</definedName>
    <definedName name="_xlnm.Print_Titles" localSheetId="4">สรุปวงเงินตามระดับบริการ!$3:$4</definedName>
    <definedName name="กำหนด_Spec">#REF!</definedName>
    <definedName name="กำหนดราคากลาง">#REF!</definedName>
    <definedName name="ขั้นตอน" localSheetId="10">#REF!</definedName>
    <definedName name="ขั้นตอน">#REF!</definedName>
    <definedName name="แบบ" localSheetId="10">#REF!</definedName>
    <definedName name="แบบ">#REF!</definedName>
    <definedName name="ประกวด_สอบราคา">#REF!</definedName>
    <definedName name="รอแบบ" localSheetId="10">#REF!</definedName>
    <definedName name="รอแบบ">#REF!</definedName>
  </definedNames>
  <calcPr calcId="125725"/>
</workbook>
</file>

<file path=xl/calcChain.xml><?xml version="1.0" encoding="utf-8"?>
<calcChain xmlns="http://schemas.openxmlformats.org/spreadsheetml/2006/main">
  <c r="I6" i="68"/>
  <c r="I7"/>
  <c r="I8"/>
  <c r="I9"/>
  <c r="I5"/>
  <c r="H6"/>
  <c r="H7"/>
  <c r="H8"/>
  <c r="H9"/>
  <c r="H5"/>
  <c r="G10"/>
  <c r="F10"/>
  <c r="E10"/>
  <c r="D10"/>
  <c r="B9"/>
  <c r="C10"/>
  <c r="Z80" i="50"/>
  <c r="Z79"/>
  <c r="I10" i="68" l="1"/>
  <c r="J6"/>
  <c r="J8"/>
  <c r="J9"/>
  <c r="J7"/>
  <c r="B10"/>
  <c r="H10" s="1"/>
  <c r="J5"/>
  <c r="Z76" i="50"/>
  <c r="J10" i="68" l="1"/>
  <c r="N471" i="46"/>
  <c r="M471"/>
  <c r="N503"/>
  <c r="M503"/>
  <c r="N430"/>
  <c r="M430"/>
  <c r="M6" i="50"/>
  <c r="L6"/>
  <c r="K6"/>
  <c r="J6"/>
  <c r="I14" i="49"/>
  <c r="H14"/>
  <c r="G14"/>
  <c r="F14"/>
  <c r="I5"/>
  <c r="H5"/>
  <c r="G5"/>
  <c r="F5"/>
  <c r="N6" i="46"/>
  <c r="M6"/>
  <c r="R57" i="16"/>
  <c r="Q57"/>
  <c r="P57"/>
  <c r="O57"/>
  <c r="R51"/>
  <c r="Q51"/>
  <c r="P51"/>
  <c r="O51"/>
  <c r="R47"/>
  <c r="Q47"/>
  <c r="P47"/>
  <c r="O47"/>
  <c r="O87" i="42"/>
  <c r="N87"/>
  <c r="M87"/>
  <c r="L87"/>
  <c r="O80"/>
  <c r="N80"/>
  <c r="M80"/>
  <c r="L80"/>
  <c r="O73"/>
  <c r="N73"/>
  <c r="M73"/>
  <c r="L73"/>
  <c r="R40" i="16"/>
  <c r="Q40"/>
  <c r="P40"/>
  <c r="O40"/>
  <c r="O65" i="42"/>
  <c r="N65"/>
  <c r="M65"/>
  <c r="L65"/>
  <c r="R35" i="16"/>
  <c r="Q35"/>
  <c r="P35"/>
  <c r="O35"/>
  <c r="O57" i="42"/>
  <c r="N57"/>
  <c r="M57"/>
  <c r="L57"/>
  <c r="BI5" i="44"/>
  <c r="BH5"/>
  <c r="BG5"/>
  <c r="BF5"/>
  <c r="R29" i="16"/>
  <c r="Q29"/>
  <c r="P29"/>
  <c r="O29"/>
  <c r="O50" i="42"/>
  <c r="N50"/>
  <c r="M50"/>
  <c r="L50"/>
  <c r="R24" i="16"/>
  <c r="Q24"/>
  <c r="P24"/>
  <c r="O24"/>
  <c r="O43" i="42"/>
  <c r="N43"/>
  <c r="M43"/>
  <c r="L43"/>
  <c r="O6"/>
  <c r="N6"/>
  <c r="M6"/>
  <c r="L6"/>
  <c r="F6"/>
  <c r="R20" i="16"/>
  <c r="Q20"/>
  <c r="P20"/>
  <c r="O20"/>
  <c r="O16" i="42"/>
  <c r="N16"/>
  <c r="M16"/>
  <c r="L16"/>
  <c r="O35"/>
  <c r="N35"/>
  <c r="M35"/>
  <c r="L35"/>
  <c r="R6" i="16"/>
  <c r="Q6"/>
  <c r="P6"/>
  <c r="O6"/>
  <c r="R12"/>
  <c r="Q12"/>
  <c r="P12"/>
  <c r="O12"/>
  <c r="O9"/>
  <c r="P9"/>
  <c r="Q9"/>
  <c r="R9"/>
  <c r="O22" i="42"/>
  <c r="N22"/>
  <c r="M22"/>
  <c r="L22"/>
  <c r="M27" i="50"/>
  <c r="L27"/>
  <c r="K27"/>
  <c r="J27"/>
  <c r="O15" i="16"/>
  <c r="P15"/>
  <c r="Q15"/>
  <c r="R15"/>
  <c r="I26" i="49"/>
  <c r="H26"/>
  <c r="G26"/>
  <c r="F26"/>
  <c r="O28" i="42"/>
  <c r="N28"/>
  <c r="M28"/>
  <c r="L28"/>
  <c r="N148" i="46"/>
  <c r="M148"/>
  <c r="F9" i="15"/>
  <c r="G9"/>
  <c r="H9"/>
  <c r="J9"/>
  <c r="L9"/>
  <c r="V9"/>
  <c r="Z9"/>
  <c r="AA9"/>
  <c r="AB9"/>
  <c r="AD9"/>
  <c r="AE9"/>
  <c r="AF9"/>
  <c r="AH9"/>
  <c r="AI9"/>
  <c r="AJ9"/>
  <c r="AL9"/>
  <c r="AM9"/>
  <c r="AN9"/>
  <c r="AR9"/>
  <c r="AS9"/>
  <c r="AT9"/>
  <c r="AU9"/>
  <c r="AV9"/>
  <c r="M10"/>
  <c r="O8" i="59" s="1"/>
  <c r="V8" s="1"/>
  <c r="AC10" i="15"/>
  <c r="AG10"/>
  <c r="AP10" s="1"/>
  <c r="AK10"/>
  <c r="AO10"/>
  <c r="B11"/>
  <c r="B12" s="1"/>
  <c r="B13" s="1"/>
  <c r="B14" s="1"/>
  <c r="I11"/>
  <c r="K11" s="1"/>
  <c r="M11" s="1"/>
  <c r="O12" i="59" s="1"/>
  <c r="AC11" i="15"/>
  <c r="AG11"/>
  <c r="AK11"/>
  <c r="AO11"/>
  <c r="I12"/>
  <c r="K12" s="1"/>
  <c r="AC12"/>
  <c r="AG12"/>
  <c r="AK12"/>
  <c r="AO12"/>
  <c r="I13"/>
  <c r="K13" s="1"/>
  <c r="M13" s="1"/>
  <c r="AC13"/>
  <c r="AG13"/>
  <c r="AK13"/>
  <c r="AO13"/>
  <c r="AP13" s="1"/>
  <c r="E14"/>
  <c r="I14" s="1"/>
  <c r="AC14"/>
  <c r="AG14"/>
  <c r="AK14"/>
  <c r="AO14"/>
  <c r="E15"/>
  <c r="F15"/>
  <c r="G15"/>
  <c r="H15"/>
  <c r="E9" i="14"/>
  <c r="F9"/>
  <c r="G9"/>
  <c r="H9"/>
  <c r="H15" s="1"/>
  <c r="I9"/>
  <c r="I15" s="1"/>
  <c r="J9"/>
  <c r="J15" s="1"/>
  <c r="K9"/>
  <c r="L9"/>
  <c r="N9"/>
  <c r="O9"/>
  <c r="U9"/>
  <c r="AA9"/>
  <c r="AB9"/>
  <c r="AC9"/>
  <c r="AL9"/>
  <c r="AM9"/>
  <c r="AN9"/>
  <c r="AP9"/>
  <c r="AQ9"/>
  <c r="AR9"/>
  <c r="AT9"/>
  <c r="AU9"/>
  <c r="AV9"/>
  <c r="AX9"/>
  <c r="AY9"/>
  <c r="AZ9"/>
  <c r="BG9"/>
  <c r="M10"/>
  <c r="Q10" s="1"/>
  <c r="S10"/>
  <c r="AO10"/>
  <c r="BB10" s="1"/>
  <c r="AS10"/>
  <c r="AW10"/>
  <c r="BA10"/>
  <c r="M11"/>
  <c r="Q11" s="1"/>
  <c r="AO11"/>
  <c r="AS11"/>
  <c r="AW11"/>
  <c r="BA11"/>
  <c r="M12"/>
  <c r="Q12" s="1"/>
  <c r="AO12"/>
  <c r="AS12"/>
  <c r="AW12"/>
  <c r="BA12"/>
  <c r="M13"/>
  <c r="Q13" s="1"/>
  <c r="R13"/>
  <c r="AO13"/>
  <c r="AS13"/>
  <c r="BB13" s="1"/>
  <c r="AW13"/>
  <c r="BA13"/>
  <c r="F14"/>
  <c r="G14"/>
  <c r="H14"/>
  <c r="I14"/>
  <c r="J14"/>
  <c r="K14"/>
  <c r="L14"/>
  <c r="M14"/>
  <c r="N14"/>
  <c r="O14"/>
  <c r="X14"/>
  <c r="G15"/>
  <c r="K15"/>
  <c r="L15"/>
  <c r="E16"/>
  <c r="F16"/>
  <c r="G16"/>
  <c r="H16"/>
  <c r="I16"/>
  <c r="J16"/>
  <c r="K16"/>
  <c r="L16"/>
  <c r="N16"/>
  <c r="O16"/>
  <c r="E17"/>
  <c r="F17"/>
  <c r="G17"/>
  <c r="H17"/>
  <c r="I17"/>
  <c r="J17"/>
  <c r="K17"/>
  <c r="L17"/>
  <c r="N17"/>
  <c r="O17"/>
  <c r="P17"/>
  <c r="U17"/>
  <c r="X17"/>
  <c r="E18"/>
  <c r="F18"/>
  <c r="G18"/>
  <c r="H18"/>
  <c r="I18"/>
  <c r="J18"/>
  <c r="K18"/>
  <c r="L18"/>
  <c r="N18"/>
  <c r="O18"/>
  <c r="P18"/>
  <c r="R18"/>
  <c r="U18"/>
  <c r="U9" i="11"/>
  <c r="V9"/>
  <c r="AJ9"/>
  <c r="AK9"/>
  <c r="AL9"/>
  <c r="AN9"/>
  <c r="AO9"/>
  <c r="AP9"/>
  <c r="AR9"/>
  <c r="AS9"/>
  <c r="AT9"/>
  <c r="AV9"/>
  <c r="AW9"/>
  <c r="AX9"/>
  <c r="E10"/>
  <c r="F10"/>
  <c r="G10"/>
  <c r="H10"/>
  <c r="I10"/>
  <c r="J10"/>
  <c r="K10"/>
  <c r="M10"/>
  <c r="N10"/>
  <c r="O10"/>
  <c r="Q10"/>
  <c r="R10"/>
  <c r="S10"/>
  <c r="T10"/>
  <c r="W10"/>
  <c r="X10"/>
  <c r="Y10"/>
  <c r="Z10"/>
  <c r="AA10"/>
  <c r="AB10"/>
  <c r="AM10"/>
  <c r="AQ10"/>
  <c r="AU10"/>
  <c r="AY10"/>
  <c r="BE10"/>
  <c r="L11"/>
  <c r="AD11"/>
  <c r="AF11"/>
  <c r="AH11"/>
  <c r="AM11"/>
  <c r="AQ11"/>
  <c r="AU11"/>
  <c r="AZ11" s="1"/>
  <c r="AY11"/>
  <c r="BA11"/>
  <c r="L12"/>
  <c r="AD12"/>
  <c r="AF12"/>
  <c r="AH12"/>
  <c r="AM12"/>
  <c r="AQ12"/>
  <c r="AU12"/>
  <c r="AY12"/>
  <c r="BA12"/>
  <c r="L13"/>
  <c r="AD13"/>
  <c r="AF13"/>
  <c r="AH13"/>
  <c r="AM13"/>
  <c r="AZ13" s="1"/>
  <c r="AQ13"/>
  <c r="AU13"/>
  <c r="AY13"/>
  <c r="BA13"/>
  <c r="L14"/>
  <c r="AD14"/>
  <c r="AF14"/>
  <c r="AH14"/>
  <c r="AM14"/>
  <c r="AQ14"/>
  <c r="AU14"/>
  <c r="AZ14" s="1"/>
  <c r="AY14"/>
  <c r="BA14"/>
  <c r="L15"/>
  <c r="AD15"/>
  <c r="AF15"/>
  <c r="AH15"/>
  <c r="AM15"/>
  <c r="AQ15"/>
  <c r="AU15"/>
  <c r="AY15"/>
  <c r="AZ15" s="1"/>
  <c r="BA15"/>
  <c r="L16"/>
  <c r="AD16"/>
  <c r="AF16"/>
  <c r="AH16"/>
  <c r="AM16"/>
  <c r="AQ16"/>
  <c r="AU16"/>
  <c r="AY16"/>
  <c r="BA16"/>
  <c r="L17"/>
  <c r="AD17"/>
  <c r="AF17"/>
  <c r="AH17"/>
  <c r="AM17"/>
  <c r="AQ17"/>
  <c r="AU17"/>
  <c r="AY17"/>
  <c r="BA17"/>
  <c r="L18"/>
  <c r="AD18"/>
  <c r="AF18"/>
  <c r="AH18"/>
  <c r="AM18"/>
  <c r="AQ18"/>
  <c r="AU18"/>
  <c r="AY18"/>
  <c r="BA18"/>
  <c r="L19"/>
  <c r="AD19"/>
  <c r="AF19"/>
  <c r="AH19"/>
  <c r="AM19"/>
  <c r="AQ19"/>
  <c r="AU19"/>
  <c r="AY19"/>
  <c r="BA19"/>
  <c r="L20"/>
  <c r="P20"/>
  <c r="P10" s="1"/>
  <c r="AE10" s="1"/>
  <c r="AD20"/>
  <c r="AH20"/>
  <c r="AM20"/>
  <c r="AQ20"/>
  <c r="AU20"/>
  <c r="AY20"/>
  <c r="BA20"/>
  <c r="L21"/>
  <c r="AD21"/>
  <c r="AF21"/>
  <c r="AH21"/>
  <c r="AM21"/>
  <c r="AQ21"/>
  <c r="AU21"/>
  <c r="AY21"/>
  <c r="BA21"/>
  <c r="L22"/>
  <c r="AD22"/>
  <c r="AF22"/>
  <c r="AH22"/>
  <c r="AM22"/>
  <c r="AQ22"/>
  <c r="AZ22" s="1"/>
  <c r="AU22"/>
  <c r="AY22"/>
  <c r="BA22"/>
  <c r="L23"/>
  <c r="AD23"/>
  <c r="AF23"/>
  <c r="AH23"/>
  <c r="AM23"/>
  <c r="AQ23"/>
  <c r="AU23"/>
  <c r="AY23"/>
  <c r="AZ23" s="1"/>
  <c r="BA23"/>
  <c r="E24"/>
  <c r="F24"/>
  <c r="G24"/>
  <c r="H24"/>
  <c r="I24"/>
  <c r="J24"/>
  <c r="K24"/>
  <c r="M24"/>
  <c r="N24"/>
  <c r="O24"/>
  <c r="P24"/>
  <c r="Q24"/>
  <c r="R24"/>
  <c r="S24"/>
  <c r="T24"/>
  <c r="W24"/>
  <c r="X24"/>
  <c r="Y24"/>
  <c r="Z24"/>
  <c r="AA24"/>
  <c r="AB24"/>
  <c r="AE24"/>
  <c r="AM24"/>
  <c r="AQ24"/>
  <c r="AU24"/>
  <c r="AY24"/>
  <c r="BB24"/>
  <c r="BC24"/>
  <c r="BD24"/>
  <c r="BE24"/>
  <c r="L25"/>
  <c r="L24" s="1"/>
  <c r="AD25"/>
  <c r="AF25"/>
  <c r="AH25"/>
  <c r="AM25"/>
  <c r="AQ25"/>
  <c r="AU25"/>
  <c r="AY25"/>
  <c r="BA25"/>
  <c r="BA24" s="1"/>
  <c r="L26"/>
  <c r="AD26"/>
  <c r="AF26"/>
  <c r="AH26"/>
  <c r="AM26"/>
  <c r="AQ26"/>
  <c r="AU26"/>
  <c r="AY26"/>
  <c r="BA26"/>
  <c r="L27"/>
  <c r="AD27"/>
  <c r="AF27"/>
  <c r="AH27"/>
  <c r="AM27"/>
  <c r="AQ27"/>
  <c r="AU27"/>
  <c r="AY27"/>
  <c r="BA27"/>
  <c r="L28"/>
  <c r="AD28"/>
  <c r="AF28"/>
  <c r="AH28"/>
  <c r="AM28"/>
  <c r="AQ28"/>
  <c r="AU28"/>
  <c r="AY28"/>
  <c r="AZ28" s="1"/>
  <c r="BA28"/>
  <c r="F29"/>
  <c r="G29"/>
  <c r="H29"/>
  <c r="I29"/>
  <c r="J29"/>
  <c r="K29"/>
  <c r="M29"/>
  <c r="AE29" s="1"/>
  <c r="N29"/>
  <c r="O29"/>
  <c r="P29"/>
  <c r="BA29" s="1"/>
  <c r="Q29"/>
  <c r="R29"/>
  <c r="S29"/>
  <c r="T29"/>
  <c r="W29"/>
  <c r="X29"/>
  <c r="Y29"/>
  <c r="Z29"/>
  <c r="AA29"/>
  <c r="AB29"/>
  <c r="AM29"/>
  <c r="AQ29"/>
  <c r="AU29"/>
  <c r="AY29"/>
  <c r="L30"/>
  <c r="L29" s="1"/>
  <c r="AD30"/>
  <c r="AF30"/>
  <c r="AH30"/>
  <c r="AM30"/>
  <c r="AZ30" s="1"/>
  <c r="AQ30"/>
  <c r="AU30"/>
  <c r="AY30"/>
  <c r="BA30"/>
  <c r="E31"/>
  <c r="E29" s="1"/>
  <c r="L31"/>
  <c r="AD31"/>
  <c r="AF31"/>
  <c r="AM31"/>
  <c r="AQ31"/>
  <c r="AU31"/>
  <c r="AY31"/>
  <c r="BA31"/>
  <c r="L32"/>
  <c r="AD32"/>
  <c r="AF32"/>
  <c r="AH32"/>
  <c r="AM32"/>
  <c r="AZ32" s="1"/>
  <c r="AQ32"/>
  <c r="AU32"/>
  <c r="AY32"/>
  <c r="BA32"/>
  <c r="F33"/>
  <c r="G33"/>
  <c r="H33"/>
  <c r="I33"/>
  <c r="J33"/>
  <c r="K33"/>
  <c r="M33"/>
  <c r="N33"/>
  <c r="N9" s="1"/>
  <c r="O33"/>
  <c r="Q33"/>
  <c r="R33"/>
  <c r="S33"/>
  <c r="T33"/>
  <c r="W33"/>
  <c r="X33"/>
  <c r="Y33"/>
  <c r="Z33"/>
  <c r="AA33"/>
  <c r="AB33"/>
  <c r="AM33"/>
  <c r="AQ33"/>
  <c r="AU33"/>
  <c r="AY33"/>
  <c r="BB33"/>
  <c r="BC33"/>
  <c r="BD33"/>
  <c r="BE33"/>
  <c r="L34"/>
  <c r="P34"/>
  <c r="AD34"/>
  <c r="AH34"/>
  <c r="AM34"/>
  <c r="AQ34"/>
  <c r="AU34"/>
  <c r="AY34"/>
  <c r="E35"/>
  <c r="L35"/>
  <c r="AD35"/>
  <c r="AF35"/>
  <c r="AM35"/>
  <c r="AQ35"/>
  <c r="AZ35"/>
  <c r="AU35"/>
  <c r="AY35"/>
  <c r="BA35"/>
  <c r="L36"/>
  <c r="AD36"/>
  <c r="AF36"/>
  <c r="AH36"/>
  <c r="AM36"/>
  <c r="AZ36" s="1"/>
  <c r="AQ36"/>
  <c r="AU36"/>
  <c r="AY36"/>
  <c r="BA36"/>
  <c r="L37"/>
  <c r="P37"/>
  <c r="AH37"/>
  <c r="AM37"/>
  <c r="AQ37"/>
  <c r="AU37"/>
  <c r="AY37"/>
  <c r="L38"/>
  <c r="AD38"/>
  <c r="AF38"/>
  <c r="AH38"/>
  <c r="AM38"/>
  <c r="AQ38"/>
  <c r="AU38"/>
  <c r="AY38"/>
  <c r="BA38"/>
  <c r="L39"/>
  <c r="P39"/>
  <c r="AH39"/>
  <c r="AM39"/>
  <c r="AQ39"/>
  <c r="AU39"/>
  <c r="AY39"/>
  <c r="L40"/>
  <c r="P40"/>
  <c r="AH40"/>
  <c r="AM40"/>
  <c r="AQ40"/>
  <c r="AU40"/>
  <c r="AY40"/>
  <c r="L41"/>
  <c r="AD41"/>
  <c r="AF41"/>
  <c r="AH41"/>
  <c r="AM41"/>
  <c r="AQ41"/>
  <c r="AU41"/>
  <c r="AY41"/>
  <c r="AZ41" s="1"/>
  <c r="BA41"/>
  <c r="L42"/>
  <c r="AD42"/>
  <c r="AF42"/>
  <c r="AH42"/>
  <c r="AM42"/>
  <c r="AQ42"/>
  <c r="AU42"/>
  <c r="AY42"/>
  <c r="BA42"/>
  <c r="L43"/>
  <c r="AD43"/>
  <c r="AF43"/>
  <c r="AH43"/>
  <c r="AM43"/>
  <c r="AQ43"/>
  <c r="AU43"/>
  <c r="AY43"/>
  <c r="BA43"/>
  <c r="F44"/>
  <c r="G44"/>
  <c r="H44"/>
  <c r="I44"/>
  <c r="J44"/>
  <c r="K44"/>
  <c r="M44"/>
  <c r="N44"/>
  <c r="O44"/>
  <c r="P44"/>
  <c r="Q44"/>
  <c r="R44"/>
  <c r="S44"/>
  <c r="T44"/>
  <c r="W44"/>
  <c r="X44"/>
  <c r="Y44"/>
  <c r="Z44"/>
  <c r="AA44"/>
  <c r="AB44"/>
  <c r="AM44"/>
  <c r="AQ44"/>
  <c r="AU44"/>
  <c r="AY44"/>
  <c r="BB44"/>
  <c r="BC44"/>
  <c r="BD44"/>
  <c r="BE44"/>
  <c r="E45"/>
  <c r="AH45" s="1"/>
  <c r="E44"/>
  <c r="L45"/>
  <c r="AD45"/>
  <c r="AF45"/>
  <c r="AM45"/>
  <c r="AQ45"/>
  <c r="AU45"/>
  <c r="AZ45" s="1"/>
  <c r="AY45"/>
  <c r="BA45"/>
  <c r="L46"/>
  <c r="AD46"/>
  <c r="AF46"/>
  <c r="AH46"/>
  <c r="AM46"/>
  <c r="AQ46"/>
  <c r="AZ46" s="1"/>
  <c r="AU46"/>
  <c r="AY46"/>
  <c r="BA46"/>
  <c r="L47"/>
  <c r="AD47"/>
  <c r="AF47"/>
  <c r="AH47"/>
  <c r="AM47"/>
  <c r="AQ47"/>
  <c r="AU47"/>
  <c r="AY47"/>
  <c r="BA47"/>
  <c r="L48"/>
  <c r="AD48"/>
  <c r="AF48"/>
  <c r="AH48"/>
  <c r="AM48"/>
  <c r="AQ48"/>
  <c r="AU48"/>
  <c r="AY48"/>
  <c r="BA48"/>
  <c r="L49"/>
  <c r="AD49"/>
  <c r="AF49"/>
  <c r="AH49"/>
  <c r="AM49"/>
  <c r="AQ49"/>
  <c r="AU49"/>
  <c r="AY49"/>
  <c r="BA49"/>
  <c r="L50"/>
  <c r="AD50"/>
  <c r="AF50"/>
  <c r="AH50"/>
  <c r="AM50"/>
  <c r="AQ50"/>
  <c r="AU50"/>
  <c r="AY50"/>
  <c r="BA50"/>
  <c r="L51"/>
  <c r="AD51"/>
  <c r="AF51"/>
  <c r="AH51"/>
  <c r="AM51"/>
  <c r="AQ51"/>
  <c r="AU51"/>
  <c r="AY51"/>
  <c r="BA51"/>
  <c r="L52"/>
  <c r="AD52"/>
  <c r="AF52"/>
  <c r="AH52"/>
  <c r="AM52"/>
  <c r="AQ52"/>
  <c r="AU52"/>
  <c r="AZ52" s="1"/>
  <c r="AY52"/>
  <c r="BA52"/>
  <c r="L53"/>
  <c r="AD53"/>
  <c r="AF53"/>
  <c r="AH53"/>
  <c r="AM53"/>
  <c r="AQ53"/>
  <c r="AU53"/>
  <c r="AY53"/>
  <c r="BA53"/>
  <c r="L54"/>
  <c r="AD54"/>
  <c r="AF54"/>
  <c r="AH54"/>
  <c r="AM54"/>
  <c r="AQ54"/>
  <c r="AU54"/>
  <c r="AY54"/>
  <c r="BA54"/>
  <c r="L55"/>
  <c r="AD55"/>
  <c r="AF55"/>
  <c r="AH55"/>
  <c r="AM55"/>
  <c r="AQ55"/>
  <c r="AU55"/>
  <c r="AY55"/>
  <c r="BA55"/>
  <c r="E56"/>
  <c r="F56"/>
  <c r="G56"/>
  <c r="H56"/>
  <c r="I56"/>
  <c r="J56"/>
  <c r="M56"/>
  <c r="N56"/>
  <c r="O56"/>
  <c r="Q56"/>
  <c r="R56"/>
  <c r="S56"/>
  <c r="T56"/>
  <c r="W56"/>
  <c r="X56"/>
  <c r="Y56"/>
  <c r="Z56"/>
  <c r="AA56"/>
  <c r="AB56"/>
  <c r="AM56"/>
  <c r="AQ56"/>
  <c r="AU56"/>
  <c r="AY56"/>
  <c r="BB56"/>
  <c r="BC56"/>
  <c r="BD56"/>
  <c r="BE56"/>
  <c r="K57"/>
  <c r="P57"/>
  <c r="AD57" s="1"/>
  <c r="AH57"/>
  <c r="AM57"/>
  <c r="AQ57"/>
  <c r="AU57"/>
  <c r="AZ57" s="1"/>
  <c r="AY57"/>
  <c r="L58"/>
  <c r="AD58"/>
  <c r="AF58"/>
  <c r="AH58"/>
  <c r="AM58"/>
  <c r="AQ58"/>
  <c r="AU58"/>
  <c r="AY58"/>
  <c r="BA58"/>
  <c r="L59"/>
  <c r="AD59"/>
  <c r="AF59"/>
  <c r="AH59"/>
  <c r="AM59"/>
  <c r="AQ59"/>
  <c r="AU59"/>
  <c r="AY59"/>
  <c r="BA59"/>
  <c r="L60"/>
  <c r="AD60"/>
  <c r="AF60"/>
  <c r="AH60"/>
  <c r="AM60"/>
  <c r="AQ60"/>
  <c r="AU60"/>
  <c r="AY60"/>
  <c r="BA60"/>
  <c r="L61"/>
  <c r="AD61"/>
  <c r="AF61"/>
  <c r="AI61"/>
  <c r="AM61"/>
  <c r="AQ61"/>
  <c r="AU61"/>
  <c r="AY61"/>
  <c r="BA61"/>
  <c r="L62"/>
  <c r="P62"/>
  <c r="AD62" s="1"/>
  <c r="AH62"/>
  <c r="AM62"/>
  <c r="AZ62" s="1"/>
  <c r="AQ62"/>
  <c r="AU62"/>
  <c r="AY62"/>
  <c r="BA62"/>
  <c r="L63"/>
  <c r="AD63"/>
  <c r="AF63"/>
  <c r="AH63"/>
  <c r="AM63"/>
  <c r="AQ63"/>
  <c r="AU63"/>
  <c r="AY63"/>
  <c r="BA63"/>
  <c r="L64"/>
  <c r="AD64"/>
  <c r="AF64"/>
  <c r="AH64"/>
  <c r="AM64"/>
  <c r="AZ64" s="1"/>
  <c r="AQ64"/>
  <c r="AU64"/>
  <c r="AY64"/>
  <c r="BA64"/>
  <c r="L65"/>
  <c r="P65"/>
  <c r="AH65"/>
  <c r="AM65"/>
  <c r="AQ65"/>
  <c r="AU65"/>
  <c r="AY65"/>
  <c r="L66"/>
  <c r="AD66"/>
  <c r="AF66"/>
  <c r="AH66"/>
  <c r="AM66"/>
  <c r="AQ66"/>
  <c r="AU66"/>
  <c r="AY66"/>
  <c r="BA66"/>
  <c r="L67"/>
  <c r="AD67"/>
  <c r="AF67"/>
  <c r="AH67"/>
  <c r="AM67"/>
  <c r="AQ67"/>
  <c r="AU67"/>
  <c r="AY67"/>
  <c r="BA67"/>
  <c r="L68"/>
  <c r="AD68"/>
  <c r="AF68"/>
  <c r="AH68"/>
  <c r="AM68"/>
  <c r="AQ68"/>
  <c r="AU68"/>
  <c r="AY68"/>
  <c r="BA68"/>
  <c r="F69"/>
  <c r="G69"/>
  <c r="H69"/>
  <c r="I69"/>
  <c r="J69"/>
  <c r="M69"/>
  <c r="N69"/>
  <c r="O69"/>
  <c r="Q69"/>
  <c r="R69"/>
  <c r="S69"/>
  <c r="T69"/>
  <c r="W69"/>
  <c r="X69"/>
  <c r="Y69"/>
  <c r="Z69"/>
  <c r="AA69"/>
  <c r="AB69"/>
  <c r="AM69"/>
  <c r="AQ69"/>
  <c r="AU69"/>
  <c r="AY69"/>
  <c r="BB69"/>
  <c r="BC69"/>
  <c r="BD69"/>
  <c r="BE69"/>
  <c r="L70"/>
  <c r="AD70"/>
  <c r="AF70"/>
  <c r="AH70"/>
  <c r="AM70"/>
  <c r="AZ70" s="1"/>
  <c r="AQ70"/>
  <c r="AU70"/>
  <c r="AY70"/>
  <c r="BA70"/>
  <c r="L71"/>
  <c r="AD71"/>
  <c r="AF71"/>
  <c r="AH71"/>
  <c r="AM71"/>
  <c r="AQ71"/>
  <c r="AU71"/>
  <c r="AY71"/>
  <c r="BA71"/>
  <c r="L72"/>
  <c r="AD72"/>
  <c r="AF72"/>
  <c r="AH72"/>
  <c r="AM72"/>
  <c r="AQ72"/>
  <c r="AZ72"/>
  <c r="AU72"/>
  <c r="AY72"/>
  <c r="BA72"/>
  <c r="L73"/>
  <c r="AD73"/>
  <c r="AF73"/>
  <c r="AH73"/>
  <c r="AM73"/>
  <c r="AQ73"/>
  <c r="AU73"/>
  <c r="AY73"/>
  <c r="BA73"/>
  <c r="E74"/>
  <c r="L74"/>
  <c r="P74"/>
  <c r="AD74"/>
  <c r="AH74"/>
  <c r="AM74"/>
  <c r="AQ74"/>
  <c r="AU74"/>
  <c r="AY74"/>
  <c r="K75"/>
  <c r="K69" s="1"/>
  <c r="P75"/>
  <c r="AD75"/>
  <c r="AH75"/>
  <c r="AM75"/>
  <c r="AQ75"/>
  <c r="AU75"/>
  <c r="AY75"/>
  <c r="BA75"/>
  <c r="L76"/>
  <c r="AD76"/>
  <c r="AF76"/>
  <c r="AH76"/>
  <c r="AM76"/>
  <c r="AQ76"/>
  <c r="AU76"/>
  <c r="AY76"/>
  <c r="BA76"/>
  <c r="E77"/>
  <c r="L77"/>
  <c r="AD77"/>
  <c r="AF77"/>
  <c r="AM77"/>
  <c r="AQ77"/>
  <c r="AZ77" s="1"/>
  <c r="AU77"/>
  <c r="AY77"/>
  <c r="BA77"/>
  <c r="L78"/>
  <c r="AD78"/>
  <c r="AF78"/>
  <c r="AH78"/>
  <c r="AM78"/>
  <c r="AQ78"/>
  <c r="AU78"/>
  <c r="AY78"/>
  <c r="AZ78" s="1"/>
  <c r="BA78"/>
  <c r="L79"/>
  <c r="AD79"/>
  <c r="AF79"/>
  <c r="AH79"/>
  <c r="AM79"/>
  <c r="AQ79"/>
  <c r="AU79"/>
  <c r="AY79"/>
  <c r="BA79"/>
  <c r="L80"/>
  <c r="AD80"/>
  <c r="AF80"/>
  <c r="AH80"/>
  <c r="AM80"/>
  <c r="AQ80"/>
  <c r="AU80"/>
  <c r="AY80"/>
  <c r="BA80"/>
  <c r="L81"/>
  <c r="AD81"/>
  <c r="AF81"/>
  <c r="AH81"/>
  <c r="AM81"/>
  <c r="AQ81"/>
  <c r="AU81"/>
  <c r="AY81"/>
  <c r="BA81"/>
  <c r="E82"/>
  <c r="F82"/>
  <c r="G82"/>
  <c r="H82"/>
  <c r="I82"/>
  <c r="J82"/>
  <c r="K82"/>
  <c r="M82"/>
  <c r="N82"/>
  <c r="O82"/>
  <c r="P82"/>
  <c r="Q82"/>
  <c r="R82"/>
  <c r="S82"/>
  <c r="T82"/>
  <c r="W82"/>
  <c r="X82"/>
  <c r="Y82"/>
  <c r="Z82"/>
  <c r="AA82"/>
  <c r="AB82"/>
  <c r="AM82"/>
  <c r="AQ82"/>
  <c r="AU82"/>
  <c r="AY82"/>
  <c r="BB82"/>
  <c r="BC82"/>
  <c r="BD82"/>
  <c r="BE82"/>
  <c r="L83"/>
  <c r="AD83"/>
  <c r="AF83"/>
  <c r="AH83"/>
  <c r="AM83"/>
  <c r="AQ83"/>
  <c r="AU83"/>
  <c r="AY83"/>
  <c r="BA83"/>
  <c r="L84"/>
  <c r="AD84"/>
  <c r="AF84"/>
  <c r="AH84"/>
  <c r="AM84"/>
  <c r="AZ84" s="1"/>
  <c r="AQ84"/>
  <c r="AU84"/>
  <c r="AY84"/>
  <c r="BA84"/>
  <c r="L85"/>
  <c r="AD85"/>
  <c r="AF85"/>
  <c r="AH85"/>
  <c r="AM85"/>
  <c r="AQ85"/>
  <c r="AU85"/>
  <c r="AZ85" s="1"/>
  <c r="AY85"/>
  <c r="BA85"/>
  <c r="L86"/>
  <c r="AD86"/>
  <c r="AF86"/>
  <c r="AH86"/>
  <c r="AM86"/>
  <c r="AQ86"/>
  <c r="AU86"/>
  <c r="AY86"/>
  <c r="BA86"/>
  <c r="L87"/>
  <c r="AD87"/>
  <c r="AF87"/>
  <c r="AH87"/>
  <c r="AM87"/>
  <c r="AQ87"/>
  <c r="AU87"/>
  <c r="AZ87" s="1"/>
  <c r="AY87"/>
  <c r="BA87"/>
  <c r="L88"/>
  <c r="AD88"/>
  <c r="AF88"/>
  <c r="AH88"/>
  <c r="AM88"/>
  <c r="AQ88"/>
  <c r="AU88"/>
  <c r="AY88"/>
  <c r="BA88"/>
  <c r="L89"/>
  <c r="AD89"/>
  <c r="AF89"/>
  <c r="AH89"/>
  <c r="AM89"/>
  <c r="AZ89" s="1"/>
  <c r="AQ89"/>
  <c r="AU89"/>
  <c r="AY89"/>
  <c r="BA89"/>
  <c r="L90"/>
  <c r="AD90"/>
  <c r="AF90"/>
  <c r="AH90"/>
  <c r="AM90"/>
  <c r="AZ90" s="1"/>
  <c r="AQ90"/>
  <c r="AU90"/>
  <c r="AY90"/>
  <c r="BA90"/>
  <c r="L91"/>
  <c r="AD91"/>
  <c r="AF91"/>
  <c r="AH91"/>
  <c r="AM91"/>
  <c r="AQ91"/>
  <c r="AU91"/>
  <c r="AZ91" s="1"/>
  <c r="AY91"/>
  <c r="BA91"/>
  <c r="L92"/>
  <c r="AD92"/>
  <c r="AF92"/>
  <c r="AH92"/>
  <c r="AM92"/>
  <c r="AQ92"/>
  <c r="AU92"/>
  <c r="AY92"/>
  <c r="BA92"/>
  <c r="L93"/>
  <c r="AD93"/>
  <c r="AF93"/>
  <c r="AH93"/>
  <c r="AM93"/>
  <c r="AQ93"/>
  <c r="AU93"/>
  <c r="AY93"/>
  <c r="BA93"/>
  <c r="F94"/>
  <c r="G94"/>
  <c r="H94"/>
  <c r="I94"/>
  <c r="J94"/>
  <c r="K94"/>
  <c r="M94"/>
  <c r="AE94" s="1"/>
  <c r="N94"/>
  <c r="O94"/>
  <c r="P94"/>
  <c r="Q94"/>
  <c r="R94"/>
  <c r="S94"/>
  <c r="T94"/>
  <c r="W94"/>
  <c r="X94"/>
  <c r="Y94"/>
  <c r="Z94"/>
  <c r="AA94"/>
  <c r="AB94"/>
  <c r="AM94"/>
  <c r="AQ94"/>
  <c r="AU94"/>
  <c r="AY94"/>
  <c r="BB94"/>
  <c r="BC94"/>
  <c r="BD94"/>
  <c r="BE94"/>
  <c r="L95"/>
  <c r="AD95"/>
  <c r="AF95"/>
  <c r="AH95"/>
  <c r="AM95"/>
  <c r="AQ95"/>
  <c r="AU95"/>
  <c r="AY95"/>
  <c r="BA95"/>
  <c r="L96"/>
  <c r="AD96"/>
  <c r="AF96"/>
  <c r="AH96"/>
  <c r="AM96"/>
  <c r="AQ96"/>
  <c r="AU96"/>
  <c r="AZ96" s="1"/>
  <c r="AY96"/>
  <c r="BA96"/>
  <c r="L97"/>
  <c r="AD97"/>
  <c r="AF97"/>
  <c r="AH97"/>
  <c r="AM97"/>
  <c r="AQ97"/>
  <c r="AZ97" s="1"/>
  <c r="AU97"/>
  <c r="AY97"/>
  <c r="BA97"/>
  <c r="L98"/>
  <c r="AD98"/>
  <c r="AF98"/>
  <c r="AH98"/>
  <c r="AM98"/>
  <c r="AQ98"/>
  <c r="AU98"/>
  <c r="AY98"/>
  <c r="BA98"/>
  <c r="L99"/>
  <c r="AD99"/>
  <c r="AF99"/>
  <c r="AH99"/>
  <c r="AM99"/>
  <c r="AQ99"/>
  <c r="AU99"/>
  <c r="AY99"/>
  <c r="BA99"/>
  <c r="L100"/>
  <c r="AD100"/>
  <c r="AF100"/>
  <c r="AH100"/>
  <c r="AM100"/>
  <c r="AQ100"/>
  <c r="AU100"/>
  <c r="AY100"/>
  <c r="BA100"/>
  <c r="L101"/>
  <c r="AD101"/>
  <c r="AF101"/>
  <c r="AH101"/>
  <c r="AM101"/>
  <c r="AQ101"/>
  <c r="AU101"/>
  <c r="AY101"/>
  <c r="AZ101"/>
  <c r="BA101"/>
  <c r="L102"/>
  <c r="AD102"/>
  <c r="AF102"/>
  <c r="AH102"/>
  <c r="AM102"/>
  <c r="AQ102"/>
  <c r="AU102"/>
  <c r="AZ102" s="1"/>
  <c r="AY102"/>
  <c r="BA102"/>
  <c r="L103"/>
  <c r="AD103"/>
  <c r="AF103"/>
  <c r="AH103"/>
  <c r="AM103"/>
  <c r="AQ103"/>
  <c r="AZ103" s="1"/>
  <c r="AU103"/>
  <c r="AY103"/>
  <c r="BA103"/>
  <c r="L104"/>
  <c r="AD104"/>
  <c r="AF104"/>
  <c r="AH104"/>
  <c r="AM104"/>
  <c r="AQ104"/>
  <c r="AU104"/>
  <c r="AY104"/>
  <c r="BA104"/>
  <c r="L105"/>
  <c r="AD105"/>
  <c r="AF105"/>
  <c r="AH105"/>
  <c r="AM105"/>
  <c r="AZ105" s="1"/>
  <c r="AQ105"/>
  <c r="AU105"/>
  <c r="AY105"/>
  <c r="BA105"/>
  <c r="E106"/>
  <c r="E94" s="1"/>
  <c r="L106"/>
  <c r="AD106"/>
  <c r="AF106"/>
  <c r="AM106"/>
  <c r="AQ106"/>
  <c r="AU106"/>
  <c r="AY106"/>
  <c r="BA106"/>
  <c r="L107"/>
  <c r="AD107"/>
  <c r="AF107"/>
  <c r="AH107"/>
  <c r="AM107"/>
  <c r="AQ107"/>
  <c r="AU107"/>
  <c r="AY107"/>
  <c r="BA107"/>
  <c r="E108"/>
  <c r="F108"/>
  <c r="G108"/>
  <c r="H108"/>
  <c r="I108"/>
  <c r="J108"/>
  <c r="K108"/>
  <c r="M108"/>
  <c r="AE108" s="1"/>
  <c r="N108"/>
  <c r="O108"/>
  <c r="Q108"/>
  <c r="R108"/>
  <c r="S108"/>
  <c r="T108"/>
  <c r="W108"/>
  <c r="X108"/>
  <c r="Y108"/>
  <c r="Z108"/>
  <c r="AA108"/>
  <c r="AB108"/>
  <c r="AM108"/>
  <c r="AQ108"/>
  <c r="AU108"/>
  <c r="AY108"/>
  <c r="BB108"/>
  <c r="BC108"/>
  <c r="BD108"/>
  <c r="BE108"/>
  <c r="L109"/>
  <c r="AD109"/>
  <c r="AF109"/>
  <c r="AH109"/>
  <c r="AM109"/>
  <c r="AQ109"/>
  <c r="AU109"/>
  <c r="AZ109" s="1"/>
  <c r="AY109"/>
  <c r="BA109"/>
  <c r="L110"/>
  <c r="AD110"/>
  <c r="AF110"/>
  <c r="AH110"/>
  <c r="AM110"/>
  <c r="AQ110"/>
  <c r="AU110"/>
  <c r="AY110"/>
  <c r="AZ110"/>
  <c r="BA110"/>
  <c r="L111"/>
  <c r="AD111"/>
  <c r="AF111"/>
  <c r="AH111"/>
  <c r="AM111"/>
  <c r="AQ111"/>
  <c r="AU111"/>
  <c r="AY111"/>
  <c r="BA111"/>
  <c r="L112"/>
  <c r="AD112"/>
  <c r="AF112"/>
  <c r="AH112"/>
  <c r="AM112"/>
  <c r="AQ112"/>
  <c r="AU112"/>
  <c r="AY112"/>
  <c r="BA112"/>
  <c r="L113"/>
  <c r="AD113"/>
  <c r="AF113"/>
  <c r="AH113"/>
  <c r="AM113"/>
  <c r="AQ113"/>
  <c r="AU113"/>
  <c r="AY113"/>
  <c r="BA113"/>
  <c r="L114"/>
  <c r="AD114"/>
  <c r="AF114"/>
  <c r="AH114"/>
  <c r="AM114"/>
  <c r="AQ114"/>
  <c r="AU114"/>
  <c r="AY114"/>
  <c r="BA114"/>
  <c r="L115"/>
  <c r="AD115"/>
  <c r="AF115"/>
  <c r="AH115"/>
  <c r="AM115"/>
  <c r="AQ115"/>
  <c r="AU115"/>
  <c r="AY115"/>
  <c r="BA115"/>
  <c r="L116"/>
  <c r="P116"/>
  <c r="P108" s="1"/>
  <c r="AH116"/>
  <c r="AM116"/>
  <c r="AQ116"/>
  <c r="AU116"/>
  <c r="AY116"/>
  <c r="L117"/>
  <c r="AD117"/>
  <c r="AF117"/>
  <c r="AH117"/>
  <c r="AM117"/>
  <c r="AQ117"/>
  <c r="AU117"/>
  <c r="AY117"/>
  <c r="AZ117"/>
  <c r="BA117"/>
  <c r="L118"/>
  <c r="AD118"/>
  <c r="AF118"/>
  <c r="AH118"/>
  <c r="AM118"/>
  <c r="AQ118"/>
  <c r="AU118"/>
  <c r="AY118"/>
  <c r="BA118"/>
  <c r="E119"/>
  <c r="F119"/>
  <c r="G119"/>
  <c r="H119"/>
  <c r="I119"/>
  <c r="J119"/>
  <c r="K119"/>
  <c r="M119"/>
  <c r="N119"/>
  <c r="O119"/>
  <c r="Q119"/>
  <c r="R119"/>
  <c r="S119"/>
  <c r="T119"/>
  <c r="W119"/>
  <c r="X119"/>
  <c r="Y119"/>
  <c r="Z119"/>
  <c r="AA119"/>
  <c r="AB119"/>
  <c r="AM119"/>
  <c r="AQ119"/>
  <c r="AU119"/>
  <c r="AY119"/>
  <c r="BB119"/>
  <c r="BC119"/>
  <c r="BD119"/>
  <c r="BE119"/>
  <c r="L120"/>
  <c r="AD120"/>
  <c r="AF120"/>
  <c r="AH120"/>
  <c r="AM120"/>
  <c r="AZ120" s="1"/>
  <c r="AQ120"/>
  <c r="AU120"/>
  <c r="AY120"/>
  <c r="BA120"/>
  <c r="L121"/>
  <c r="AD121"/>
  <c r="AF121"/>
  <c r="AH121"/>
  <c r="AM121"/>
  <c r="AQ121"/>
  <c r="AU121"/>
  <c r="AY121"/>
  <c r="BA121"/>
  <c r="L122"/>
  <c r="AD122"/>
  <c r="AF122"/>
  <c r="AH122"/>
  <c r="AM122"/>
  <c r="AQ122"/>
  <c r="AU122"/>
  <c r="AY122"/>
  <c r="BA122"/>
  <c r="L123"/>
  <c r="AD123"/>
  <c r="AF123"/>
  <c r="AH123"/>
  <c r="AM123"/>
  <c r="AQ123"/>
  <c r="AU123"/>
  <c r="AY123"/>
  <c r="BA123"/>
  <c r="L124"/>
  <c r="AD124"/>
  <c r="AF124"/>
  <c r="AH124"/>
  <c r="AM124"/>
  <c r="AQ124"/>
  <c r="AZ124"/>
  <c r="AU124"/>
  <c r="AY124"/>
  <c r="BA124"/>
  <c r="L125"/>
  <c r="P125"/>
  <c r="P119" s="1"/>
  <c r="AH125"/>
  <c r="AM125"/>
  <c r="AQ125"/>
  <c r="AU125"/>
  <c r="AY125"/>
  <c r="L126"/>
  <c r="AD126"/>
  <c r="AF126"/>
  <c r="AH126"/>
  <c r="AM126"/>
  <c r="AQ126"/>
  <c r="AU126"/>
  <c r="AY126"/>
  <c r="BA126"/>
  <c r="L127"/>
  <c r="AD127"/>
  <c r="AF127"/>
  <c r="AH127"/>
  <c r="AM127"/>
  <c r="AZ127" s="1"/>
  <c r="AQ127"/>
  <c r="AU127"/>
  <c r="AY127"/>
  <c r="BA127"/>
  <c r="E128"/>
  <c r="F128"/>
  <c r="G128"/>
  <c r="H128"/>
  <c r="I128"/>
  <c r="J128"/>
  <c r="K128"/>
  <c r="M128"/>
  <c r="N128"/>
  <c r="O128"/>
  <c r="P128"/>
  <c r="Q128"/>
  <c r="R128"/>
  <c r="S128"/>
  <c r="T128"/>
  <c r="W128"/>
  <c r="X128"/>
  <c r="Y128"/>
  <c r="Z128"/>
  <c r="AA128"/>
  <c r="AB128"/>
  <c r="AM128"/>
  <c r="AQ128"/>
  <c r="AU128"/>
  <c r="AY128"/>
  <c r="BB128"/>
  <c r="BC128"/>
  <c r="BD128"/>
  <c r="BE128"/>
  <c r="L129"/>
  <c r="AD129"/>
  <c r="AF129"/>
  <c r="AH129"/>
  <c r="AM129"/>
  <c r="AQ129"/>
  <c r="AU129"/>
  <c r="AY129"/>
  <c r="BA129"/>
  <c r="L130"/>
  <c r="AD130"/>
  <c r="AF130"/>
  <c r="AH130"/>
  <c r="AM130"/>
  <c r="AQ130"/>
  <c r="AU130"/>
  <c r="AY130"/>
  <c r="BA130"/>
  <c r="L131"/>
  <c r="AD131"/>
  <c r="AF131"/>
  <c r="AH131"/>
  <c r="AM131"/>
  <c r="AQ131"/>
  <c r="AU131"/>
  <c r="AY131"/>
  <c r="AZ131" s="1"/>
  <c r="BA131"/>
  <c r="L134"/>
  <c r="P134"/>
  <c r="AD134" s="1"/>
  <c r="AH134"/>
  <c r="AM134"/>
  <c r="AQ134"/>
  <c r="AU134"/>
  <c r="AY134"/>
  <c r="BA134" s="1"/>
  <c r="Z1" i="54"/>
  <c r="AD1"/>
  <c r="AH1"/>
  <c r="AL1"/>
  <c r="AR1"/>
  <c r="AV1"/>
  <c r="AZ1"/>
  <c r="BD1"/>
  <c r="W4"/>
  <c r="X4"/>
  <c r="Y4"/>
  <c r="AA4"/>
  <c r="AB4"/>
  <c r="AC4"/>
  <c r="AE4"/>
  <c r="AF4"/>
  <c r="AG4"/>
  <c r="AI4"/>
  <c r="AJ4"/>
  <c r="AK4"/>
  <c r="L5"/>
  <c r="M5"/>
  <c r="N5"/>
  <c r="O5"/>
  <c r="P5"/>
  <c r="Z5"/>
  <c r="Z4" s="1"/>
  <c r="AD5"/>
  <c r="AD4"/>
  <c r="AH5"/>
  <c r="AH4" s="1"/>
  <c r="AL5"/>
  <c r="AL4" s="1"/>
  <c r="AR5"/>
  <c r="AV5"/>
  <c r="AZ5"/>
  <c r="BD5"/>
  <c r="E6"/>
  <c r="T6"/>
  <c r="Z6"/>
  <c r="AD6"/>
  <c r="AH6"/>
  <c r="AL6"/>
  <c r="AR6"/>
  <c r="AV6"/>
  <c r="AZ6"/>
  <c r="BD6"/>
  <c r="J7"/>
  <c r="Q7"/>
  <c r="U7" s="1"/>
  <c r="Z7"/>
  <c r="AD7"/>
  <c r="AH7"/>
  <c r="AL7"/>
  <c r="BE7"/>
  <c r="J8"/>
  <c r="Q8"/>
  <c r="K8" s="1"/>
  <c r="U8"/>
  <c r="Z8"/>
  <c r="AD8"/>
  <c r="AH8"/>
  <c r="AL8"/>
  <c r="BE8"/>
  <c r="J9"/>
  <c r="Q9"/>
  <c r="K9" s="1"/>
  <c r="Z9"/>
  <c r="AD9"/>
  <c r="AH9"/>
  <c r="AL9"/>
  <c r="BE9"/>
  <c r="J10"/>
  <c r="Q10"/>
  <c r="Z10"/>
  <c r="AD10"/>
  <c r="AH10"/>
  <c r="AL10"/>
  <c r="BE10"/>
  <c r="J11"/>
  <c r="Q11"/>
  <c r="Z11"/>
  <c r="AD11"/>
  <c r="AH11"/>
  <c r="AL11"/>
  <c r="BE11"/>
  <c r="J12"/>
  <c r="K12"/>
  <c r="Q12"/>
  <c r="U12" s="1"/>
  <c r="Z12"/>
  <c r="AM12" s="1"/>
  <c r="AN12" s="1"/>
  <c r="AD12"/>
  <c r="AH12"/>
  <c r="AL12"/>
  <c r="BE12"/>
  <c r="J13"/>
  <c r="Q13"/>
  <c r="Z13"/>
  <c r="AD13"/>
  <c r="AH13"/>
  <c r="AL13"/>
  <c r="BE13"/>
  <c r="J14"/>
  <c r="Q14"/>
  <c r="Z14"/>
  <c r="AD14"/>
  <c r="AH14"/>
  <c r="AM14" s="1"/>
  <c r="AL14"/>
  <c r="BE14"/>
  <c r="J15"/>
  <c r="Q15"/>
  <c r="Z15"/>
  <c r="AD15"/>
  <c r="AH15"/>
  <c r="AL15"/>
  <c r="BE15"/>
  <c r="J16"/>
  <c r="Q16"/>
  <c r="K16" s="1"/>
  <c r="U16"/>
  <c r="Z16"/>
  <c r="AD16"/>
  <c r="AH16"/>
  <c r="AL16"/>
  <c r="BE16"/>
  <c r="J17"/>
  <c r="Q17"/>
  <c r="Z17"/>
  <c r="AD17"/>
  <c r="AH17"/>
  <c r="AL17"/>
  <c r="AM17"/>
  <c r="BE17"/>
  <c r="J18"/>
  <c r="Q18"/>
  <c r="K18" s="1"/>
  <c r="U18"/>
  <c r="Z18"/>
  <c r="AD18"/>
  <c r="AH18"/>
  <c r="AL18"/>
  <c r="BE18"/>
  <c r="J19"/>
  <c r="Q19"/>
  <c r="Z19"/>
  <c r="AD19"/>
  <c r="AH19"/>
  <c r="AL19"/>
  <c r="AM19"/>
  <c r="AN19" s="1"/>
  <c r="BE19"/>
  <c r="J20"/>
  <c r="Q20"/>
  <c r="Z20"/>
  <c r="AD20"/>
  <c r="AH20"/>
  <c r="AL20"/>
  <c r="BE20"/>
  <c r="J21"/>
  <c r="Q21"/>
  <c r="K21" s="1"/>
  <c r="U21"/>
  <c r="Z21"/>
  <c r="AD21"/>
  <c r="AH21"/>
  <c r="AL21"/>
  <c r="BE21"/>
  <c r="J22"/>
  <c r="Q22"/>
  <c r="Z22"/>
  <c r="AD22"/>
  <c r="AH22"/>
  <c r="AM22" s="1"/>
  <c r="AL22"/>
  <c r="BE22"/>
  <c r="J23"/>
  <c r="Q23"/>
  <c r="Z23"/>
  <c r="AD23"/>
  <c r="AH23"/>
  <c r="AL23"/>
  <c r="BE23"/>
  <c r="J24"/>
  <c r="Q24"/>
  <c r="Z24"/>
  <c r="AD24"/>
  <c r="AH24"/>
  <c r="AL24"/>
  <c r="BE24"/>
  <c r="J25"/>
  <c r="Q25"/>
  <c r="Z25"/>
  <c r="AD25"/>
  <c r="AH25"/>
  <c r="AL25"/>
  <c r="AM25"/>
  <c r="BE25"/>
  <c r="J26"/>
  <c r="Q26"/>
  <c r="K26" s="1"/>
  <c r="U26"/>
  <c r="Z26"/>
  <c r="AD26"/>
  <c r="AH26"/>
  <c r="AL26"/>
  <c r="BE26"/>
  <c r="J27"/>
  <c r="Q27"/>
  <c r="Z27"/>
  <c r="AD27"/>
  <c r="AH27"/>
  <c r="AL27"/>
  <c r="BE27"/>
  <c r="J28"/>
  <c r="Q28"/>
  <c r="Z28"/>
  <c r="AD28"/>
  <c r="AH28"/>
  <c r="AL28"/>
  <c r="BE28"/>
  <c r="J29"/>
  <c r="Q29"/>
  <c r="K29" s="1"/>
  <c r="Z29"/>
  <c r="AD29"/>
  <c r="AH29"/>
  <c r="AL29"/>
  <c r="BE29"/>
  <c r="J30"/>
  <c r="Q30"/>
  <c r="Z30"/>
  <c r="AM30" s="1"/>
  <c r="AD30"/>
  <c r="AH30"/>
  <c r="AL30"/>
  <c r="BE30"/>
  <c r="J31"/>
  <c r="Q31"/>
  <c r="U31" s="1"/>
  <c r="Z31"/>
  <c r="AD31"/>
  <c r="AH31"/>
  <c r="AL31"/>
  <c r="BE31"/>
  <c r="J32"/>
  <c r="Q32"/>
  <c r="Z32"/>
  <c r="AD32"/>
  <c r="AH32"/>
  <c r="AL32"/>
  <c r="BE32"/>
  <c r="J33"/>
  <c r="K33"/>
  <c r="Q33"/>
  <c r="U33"/>
  <c r="Z33"/>
  <c r="AD33"/>
  <c r="AH33"/>
  <c r="AL33"/>
  <c r="BE33"/>
  <c r="J34"/>
  <c r="Q34"/>
  <c r="Z34"/>
  <c r="AD34"/>
  <c r="AH34"/>
  <c r="AL34"/>
  <c r="BE34"/>
  <c r="J35"/>
  <c r="Q35"/>
  <c r="K35" s="1"/>
  <c r="Z35"/>
  <c r="AD35"/>
  <c r="AH35"/>
  <c r="AL35"/>
  <c r="BE35"/>
  <c r="J36"/>
  <c r="Q36"/>
  <c r="Z36"/>
  <c r="AD36"/>
  <c r="AH36"/>
  <c r="AL36"/>
  <c r="BE36"/>
  <c r="J37"/>
  <c r="Q37"/>
  <c r="Z37"/>
  <c r="AD37"/>
  <c r="AH37"/>
  <c r="AL37"/>
  <c r="BE37"/>
  <c r="J38"/>
  <c r="Q38"/>
  <c r="K38" s="1"/>
  <c r="U38"/>
  <c r="Z38"/>
  <c r="AD38"/>
  <c r="AH38"/>
  <c r="AL38"/>
  <c r="BE38"/>
  <c r="J39"/>
  <c r="Q39"/>
  <c r="Z39"/>
  <c r="AD39"/>
  <c r="AH39"/>
  <c r="AL39"/>
  <c r="BE39"/>
  <c r="J40"/>
  <c r="Q40"/>
  <c r="K40" s="1"/>
  <c r="U40"/>
  <c r="Z40"/>
  <c r="AD40"/>
  <c r="AH40"/>
  <c r="AL40"/>
  <c r="BE40"/>
  <c r="J41"/>
  <c r="Q41"/>
  <c r="Z41"/>
  <c r="AD41"/>
  <c r="AM41" s="1"/>
  <c r="AH41"/>
  <c r="AL41"/>
  <c r="BE41"/>
  <c r="J42"/>
  <c r="Q42"/>
  <c r="Z42"/>
  <c r="AD42"/>
  <c r="AH42"/>
  <c r="AL42"/>
  <c r="BE42"/>
  <c r="J43"/>
  <c r="Q43"/>
  <c r="Z43"/>
  <c r="AD43"/>
  <c r="AH43"/>
  <c r="AL43"/>
  <c r="AM43" s="1"/>
  <c r="BE43"/>
  <c r="J44"/>
  <c r="K44"/>
  <c r="Q44"/>
  <c r="U44" s="1"/>
  <c r="Z44"/>
  <c r="AD44"/>
  <c r="AH44"/>
  <c r="AL44"/>
  <c r="BE44"/>
  <c r="J45"/>
  <c r="Q45"/>
  <c r="Z45"/>
  <c r="AD45"/>
  <c r="AH45"/>
  <c r="AL45"/>
  <c r="BE45"/>
  <c r="J46"/>
  <c r="Q46"/>
  <c r="Z46"/>
  <c r="AD46"/>
  <c r="AH46"/>
  <c r="AL46"/>
  <c r="BE46"/>
  <c r="J47"/>
  <c r="Q47"/>
  <c r="Z47"/>
  <c r="AD47"/>
  <c r="AH47"/>
  <c r="AL47"/>
  <c r="BE47"/>
  <c r="J48"/>
  <c r="Q48"/>
  <c r="K48" s="1"/>
  <c r="BE48"/>
  <c r="J49"/>
  <c r="Q49"/>
  <c r="Z49"/>
  <c r="AM49" s="1"/>
  <c r="AD49"/>
  <c r="AH49"/>
  <c r="AL49"/>
  <c r="BE49"/>
  <c r="J50"/>
  <c r="Q50"/>
  <c r="K50" s="1"/>
  <c r="Z50"/>
  <c r="AD50"/>
  <c r="AH50"/>
  <c r="AL50"/>
  <c r="BE50"/>
  <c r="J51"/>
  <c r="Q51"/>
  <c r="K51"/>
  <c r="Z51"/>
  <c r="AM51" s="1"/>
  <c r="AD51"/>
  <c r="AH51"/>
  <c r="AL51"/>
  <c r="BE51"/>
  <c r="J52"/>
  <c r="Q52"/>
  <c r="U52"/>
  <c r="Z52"/>
  <c r="AM52" s="1"/>
  <c r="AD52"/>
  <c r="AH52"/>
  <c r="AL52"/>
  <c r="BE52"/>
  <c r="J53"/>
  <c r="J5" s="1"/>
  <c r="Q53"/>
  <c r="U53" s="1"/>
  <c r="K53"/>
  <c r="Z53"/>
  <c r="AD53"/>
  <c r="AH53"/>
  <c r="AL53"/>
  <c r="BE53"/>
  <c r="J54"/>
  <c r="Q54"/>
  <c r="K54" s="1"/>
  <c r="U54"/>
  <c r="Z54"/>
  <c r="AD54"/>
  <c r="AH54"/>
  <c r="AM54" s="1"/>
  <c r="AL54"/>
  <c r="BE54"/>
  <c r="J55"/>
  <c r="Q55"/>
  <c r="K55"/>
  <c r="Z55"/>
  <c r="AD55"/>
  <c r="AH55"/>
  <c r="AL55"/>
  <c r="BE55"/>
  <c r="J56"/>
  <c r="Q56"/>
  <c r="Z56"/>
  <c r="AD56"/>
  <c r="AH56"/>
  <c r="AL56"/>
  <c r="BE56"/>
  <c r="J57"/>
  <c r="Q57"/>
  <c r="K57"/>
  <c r="Z57"/>
  <c r="AD57"/>
  <c r="AH57"/>
  <c r="AL57"/>
  <c r="AM57" s="1"/>
  <c r="BE57"/>
  <c r="J58"/>
  <c r="Q58"/>
  <c r="K58" s="1"/>
  <c r="Z58"/>
  <c r="AD58"/>
  <c r="AH58"/>
  <c r="AM58" s="1"/>
  <c r="AL58"/>
  <c r="BE58"/>
  <c r="J59"/>
  <c r="Q59"/>
  <c r="K59"/>
  <c r="Z59"/>
  <c r="AD59"/>
  <c r="AM59" s="1"/>
  <c r="AH59"/>
  <c r="AL59"/>
  <c r="BE59"/>
  <c r="J60"/>
  <c r="Q60"/>
  <c r="K60" s="1"/>
  <c r="U60"/>
  <c r="Z60"/>
  <c r="AD60"/>
  <c r="AH60"/>
  <c r="AL60"/>
  <c r="BE60"/>
  <c r="J61"/>
  <c r="Q61"/>
  <c r="K61" s="1"/>
  <c r="U61"/>
  <c r="Z61"/>
  <c r="AD61"/>
  <c r="AM61" s="1"/>
  <c r="AN61" s="1"/>
  <c r="AH61"/>
  <c r="AL61"/>
  <c r="BE61"/>
  <c r="J62"/>
  <c r="Q62"/>
  <c r="K62"/>
  <c r="Z62"/>
  <c r="AM62" s="1"/>
  <c r="AD62"/>
  <c r="AH62"/>
  <c r="AL62"/>
  <c r="BE62"/>
  <c r="J63"/>
  <c r="Q63"/>
  <c r="Z63"/>
  <c r="AM63" s="1"/>
  <c r="AD63"/>
  <c r="AH63"/>
  <c r="AL63"/>
  <c r="BE63"/>
  <c r="J64"/>
  <c r="Q64"/>
  <c r="K64" s="1"/>
  <c r="Z64"/>
  <c r="AD64"/>
  <c r="AH64"/>
  <c r="AL64"/>
  <c r="BE64"/>
  <c r="J65"/>
  <c r="Q65"/>
  <c r="Z65"/>
  <c r="AD65"/>
  <c r="AH65"/>
  <c r="AL65"/>
  <c r="BE65"/>
  <c r="J66"/>
  <c r="Q66"/>
  <c r="K66"/>
  <c r="Z66"/>
  <c r="AD66"/>
  <c r="AH66"/>
  <c r="AL66"/>
  <c r="BE66"/>
  <c r="J67"/>
  <c r="Q67"/>
  <c r="Z67"/>
  <c r="AD67"/>
  <c r="AH67"/>
  <c r="AM67" s="1"/>
  <c r="AL67"/>
  <c r="BE67"/>
  <c r="J68"/>
  <c r="Q68"/>
  <c r="K68"/>
  <c r="Z68"/>
  <c r="AD68"/>
  <c r="AH68"/>
  <c r="AL68"/>
  <c r="AM68"/>
  <c r="BE68"/>
  <c r="J69"/>
  <c r="Q69"/>
  <c r="K69" s="1"/>
  <c r="Z69"/>
  <c r="AD69"/>
  <c r="AH69"/>
  <c r="AL69"/>
  <c r="AM69" s="1"/>
  <c r="BE69"/>
  <c r="J70"/>
  <c r="Q70"/>
  <c r="K70"/>
  <c r="Z70"/>
  <c r="AD70"/>
  <c r="AH70"/>
  <c r="AL70"/>
  <c r="AM70" s="1"/>
  <c r="AN70" s="1"/>
  <c r="BE70"/>
  <c r="J71"/>
  <c r="Q71"/>
  <c r="K71" s="1"/>
  <c r="U71"/>
  <c r="Z71"/>
  <c r="AD71"/>
  <c r="AM71"/>
  <c r="AN71" s="1"/>
  <c r="AH71"/>
  <c r="AL71"/>
  <c r="BE71"/>
  <c r="J72"/>
  <c r="Q72"/>
  <c r="K72" s="1"/>
  <c r="Z72"/>
  <c r="AD72"/>
  <c r="AH72"/>
  <c r="AL72"/>
  <c r="BE72"/>
  <c r="J73"/>
  <c r="Q73"/>
  <c r="K73" s="1"/>
  <c r="Z73"/>
  <c r="AD73"/>
  <c r="AH73"/>
  <c r="AL73"/>
  <c r="BE73"/>
  <c r="J74"/>
  <c r="Q74"/>
  <c r="U74" s="1"/>
  <c r="Z74"/>
  <c r="AD74"/>
  <c r="AM74" s="1"/>
  <c r="AN74" s="1"/>
  <c r="AH74"/>
  <c r="AL74"/>
  <c r="BE74"/>
  <c r="J75"/>
  <c r="Q75"/>
  <c r="K75" s="1"/>
  <c r="Z75"/>
  <c r="AD75"/>
  <c r="AH75"/>
  <c r="AL75"/>
  <c r="BE75"/>
  <c r="J76"/>
  <c r="K76"/>
  <c r="Q76"/>
  <c r="U76" s="1"/>
  <c r="Z76"/>
  <c r="AD76"/>
  <c r="AH76"/>
  <c r="AL76"/>
  <c r="BE76"/>
  <c r="J77"/>
  <c r="Q77"/>
  <c r="K77" s="1"/>
  <c r="Z77"/>
  <c r="AM77" s="1"/>
  <c r="AD77"/>
  <c r="AH77"/>
  <c r="AL77"/>
  <c r="BE77"/>
  <c r="J78"/>
  <c r="Q78"/>
  <c r="U78" s="1"/>
  <c r="Z78"/>
  <c r="AD78"/>
  <c r="AH78"/>
  <c r="AL78"/>
  <c r="BE78"/>
  <c r="J79"/>
  <c r="Q79"/>
  <c r="K79"/>
  <c r="Z79"/>
  <c r="AD79"/>
  <c r="AH79"/>
  <c r="AL79"/>
  <c r="BE79"/>
  <c r="J80"/>
  <c r="Q80"/>
  <c r="U80" s="1"/>
  <c r="Z80"/>
  <c r="AM80" s="1"/>
  <c r="AD80"/>
  <c r="AH80"/>
  <c r="AL80"/>
  <c r="BE80"/>
  <c r="J81"/>
  <c r="Q81"/>
  <c r="K81"/>
  <c r="Z81"/>
  <c r="AD81"/>
  <c r="AH81"/>
  <c r="AL81"/>
  <c r="AM81"/>
  <c r="BE81"/>
  <c r="J82"/>
  <c r="Q82"/>
  <c r="U82" s="1"/>
  <c r="Z82"/>
  <c r="AD82"/>
  <c r="AH82"/>
  <c r="AL82"/>
  <c r="BE82"/>
  <c r="J83"/>
  <c r="Q83"/>
  <c r="K83"/>
  <c r="Z83"/>
  <c r="AD83"/>
  <c r="AH83"/>
  <c r="AL83"/>
  <c r="BE83"/>
  <c r="J84"/>
  <c r="Q84"/>
  <c r="K84"/>
  <c r="Z84"/>
  <c r="AD84"/>
  <c r="AH84"/>
  <c r="AL84"/>
  <c r="BE84"/>
  <c r="J85"/>
  <c r="Q85"/>
  <c r="U85" s="1"/>
  <c r="Z85"/>
  <c r="AD85"/>
  <c r="AH85"/>
  <c r="AL85"/>
  <c r="BE85"/>
  <c r="J86"/>
  <c r="Q86"/>
  <c r="K86"/>
  <c r="Z86"/>
  <c r="AD86"/>
  <c r="AH86"/>
  <c r="AL86"/>
  <c r="BE86"/>
  <c r="J87"/>
  <c r="Q87"/>
  <c r="U87" s="1"/>
  <c r="Z87"/>
  <c r="AD87"/>
  <c r="AH87"/>
  <c r="AL87"/>
  <c r="BE87"/>
  <c r="J88"/>
  <c r="Q88"/>
  <c r="K88"/>
  <c r="Z88"/>
  <c r="AD88"/>
  <c r="AH88"/>
  <c r="AL88"/>
  <c r="BE88"/>
  <c r="J89"/>
  <c r="Q89"/>
  <c r="U89" s="1"/>
  <c r="Z89"/>
  <c r="AD89"/>
  <c r="AH89"/>
  <c r="AL89"/>
  <c r="BE89"/>
  <c r="J90"/>
  <c r="Q90"/>
  <c r="K90"/>
  <c r="Z90"/>
  <c r="AD90"/>
  <c r="AH90"/>
  <c r="AL90"/>
  <c r="BE90"/>
  <c r="J91"/>
  <c r="Q91"/>
  <c r="U91" s="1"/>
  <c r="Z91"/>
  <c r="AD91"/>
  <c r="AH91"/>
  <c r="AL91"/>
  <c r="BE91"/>
  <c r="J92"/>
  <c r="Q92"/>
  <c r="K92"/>
  <c r="Z92"/>
  <c r="AD92"/>
  <c r="AH92"/>
  <c r="AL92"/>
  <c r="BE92"/>
  <c r="J93"/>
  <c r="Q93"/>
  <c r="U93" s="1"/>
  <c r="Z93"/>
  <c r="AD93"/>
  <c r="AH93"/>
  <c r="AL93"/>
  <c r="BE93"/>
  <c r="J94"/>
  <c r="Q94"/>
  <c r="K94"/>
  <c r="Z94"/>
  <c r="AD94"/>
  <c r="AH94"/>
  <c r="AL94"/>
  <c r="BE94"/>
  <c r="J95"/>
  <c r="Q95"/>
  <c r="U95" s="1"/>
  <c r="Z95"/>
  <c r="AD95"/>
  <c r="AH95"/>
  <c r="AL95"/>
  <c r="BE95"/>
  <c r="J96"/>
  <c r="Q96"/>
  <c r="K96"/>
  <c r="Z96"/>
  <c r="AD96"/>
  <c r="AH96"/>
  <c r="AL96"/>
  <c r="BE96"/>
  <c r="J97"/>
  <c r="Q97"/>
  <c r="K97" s="1"/>
  <c r="Z97"/>
  <c r="AD97"/>
  <c r="AH97"/>
  <c r="AL97"/>
  <c r="BE97"/>
  <c r="J98"/>
  <c r="Q98"/>
  <c r="Z98"/>
  <c r="AD98"/>
  <c r="AH98"/>
  <c r="AL98"/>
  <c r="BE98"/>
  <c r="J99"/>
  <c r="Q99"/>
  <c r="Z99"/>
  <c r="AD99"/>
  <c r="AH99"/>
  <c r="AL99"/>
  <c r="BE99"/>
  <c r="J100"/>
  <c r="Q100"/>
  <c r="K100" s="1"/>
  <c r="U100"/>
  <c r="Z100"/>
  <c r="AD100"/>
  <c r="AH100"/>
  <c r="AL100"/>
  <c r="BE100"/>
  <c r="J101"/>
  <c r="Q101"/>
  <c r="K101" s="1"/>
  <c r="Z101"/>
  <c r="AD101"/>
  <c r="AH101"/>
  <c r="AL101"/>
  <c r="BE101"/>
  <c r="J102"/>
  <c r="Q102"/>
  <c r="K102" s="1"/>
  <c r="U102"/>
  <c r="Z102"/>
  <c r="AM102" s="1"/>
  <c r="AN102" s="1"/>
  <c r="AD102"/>
  <c r="AH102"/>
  <c r="AL102"/>
  <c r="BE102"/>
  <c r="J103"/>
  <c r="Q103"/>
  <c r="K103" s="1"/>
  <c r="Z103"/>
  <c r="AD103"/>
  <c r="AH103"/>
  <c r="AL103"/>
  <c r="BE103"/>
  <c r="J104"/>
  <c r="Q104"/>
  <c r="K104" s="1"/>
  <c r="U104"/>
  <c r="Z104"/>
  <c r="AD104"/>
  <c r="AH104"/>
  <c r="AL104"/>
  <c r="BE104"/>
  <c r="J105"/>
  <c r="Q105"/>
  <c r="K105" s="1"/>
  <c r="Z105"/>
  <c r="AD105"/>
  <c r="AH105"/>
  <c r="AL105"/>
  <c r="BE105"/>
  <c r="J106"/>
  <c r="Q106"/>
  <c r="K106" s="1"/>
  <c r="U106"/>
  <c r="Z106"/>
  <c r="AD106"/>
  <c r="AH106"/>
  <c r="AL106"/>
  <c r="BE106"/>
  <c r="J107"/>
  <c r="Q107"/>
  <c r="K107" s="1"/>
  <c r="U107"/>
  <c r="Z107"/>
  <c r="AD107"/>
  <c r="AH107"/>
  <c r="AL107"/>
  <c r="BE107"/>
  <c r="J108"/>
  <c r="Q108"/>
  <c r="K108" s="1"/>
  <c r="Z108"/>
  <c r="AD108"/>
  <c r="AH108"/>
  <c r="AL108"/>
  <c r="BE108"/>
  <c r="J109"/>
  <c r="Q109"/>
  <c r="Z109"/>
  <c r="AD109"/>
  <c r="AH109"/>
  <c r="AL109"/>
  <c r="BE109"/>
  <c r="J110"/>
  <c r="Q110"/>
  <c r="K110" s="1"/>
  <c r="Z110"/>
  <c r="AD110"/>
  <c r="AH110"/>
  <c r="AL110"/>
  <c r="BE110"/>
  <c r="J111"/>
  <c r="Q111"/>
  <c r="K111" s="1"/>
  <c r="Z111"/>
  <c r="AM111" s="1"/>
  <c r="AD111"/>
  <c r="AH111"/>
  <c r="AL111"/>
  <c r="BE111"/>
  <c r="J112"/>
  <c r="Q112"/>
  <c r="Z112"/>
  <c r="AD112"/>
  <c r="AH112"/>
  <c r="AL112"/>
  <c r="BE112"/>
  <c r="J113"/>
  <c r="Q113"/>
  <c r="K113" s="1"/>
  <c r="Z113"/>
  <c r="AD113"/>
  <c r="AH113"/>
  <c r="AL113"/>
  <c r="BE113"/>
  <c r="J114"/>
  <c r="Q114"/>
  <c r="V114" s="1"/>
  <c r="Z114"/>
  <c r="AD114"/>
  <c r="AH114"/>
  <c r="AL114"/>
  <c r="BE114"/>
  <c r="J115"/>
  <c r="Q115"/>
  <c r="K115" s="1"/>
  <c r="Z115"/>
  <c r="AD115"/>
  <c r="AH115"/>
  <c r="AL115"/>
  <c r="BE115"/>
  <c r="J116"/>
  <c r="Q116"/>
  <c r="K116" s="1"/>
  <c r="Z116"/>
  <c r="AD116"/>
  <c r="AH116"/>
  <c r="AL116"/>
  <c r="BE116"/>
  <c r="Z117"/>
  <c r="AM117" s="1"/>
  <c r="AD117"/>
  <c r="AH117"/>
  <c r="AL117"/>
  <c r="Z1" i="35"/>
  <c r="AD1"/>
  <c r="AH1"/>
  <c r="AL1"/>
  <c r="AR1"/>
  <c r="AV1"/>
  <c r="AZ1"/>
  <c r="BD1"/>
  <c r="W4"/>
  <c r="X4"/>
  <c r="Y4"/>
  <c r="AA4"/>
  <c r="AB4"/>
  <c r="AC4"/>
  <c r="AE4"/>
  <c r="AF4"/>
  <c r="AG4"/>
  <c r="AI4"/>
  <c r="AJ4"/>
  <c r="AK4"/>
  <c r="L5"/>
  <c r="M5"/>
  <c r="N5"/>
  <c r="O5"/>
  <c r="P5"/>
  <c r="Z5"/>
  <c r="Z4"/>
  <c r="AD5"/>
  <c r="AD4" s="1"/>
  <c r="AH5"/>
  <c r="AL5"/>
  <c r="AL4" s="1"/>
  <c r="AR5"/>
  <c r="AV5"/>
  <c r="AZ5"/>
  <c r="BD5"/>
  <c r="E6"/>
  <c r="T6"/>
  <c r="J7"/>
  <c r="K7"/>
  <c r="Q7"/>
  <c r="U7" s="1"/>
  <c r="BF8"/>
  <c r="BF9"/>
  <c r="BF10"/>
  <c r="BF11"/>
  <c r="BF12"/>
  <c r="BF13"/>
  <c r="J14"/>
  <c r="Q14"/>
  <c r="K14" s="1"/>
  <c r="BF15"/>
  <c r="BF16"/>
  <c r="BF17"/>
  <c r="BF18"/>
  <c r="BF19"/>
  <c r="BF20"/>
  <c r="J21"/>
  <c r="Q21"/>
  <c r="U21" s="1"/>
  <c r="BF22"/>
  <c r="BF23"/>
  <c r="BF24"/>
  <c r="BF25"/>
  <c r="BF26"/>
  <c r="BF27"/>
  <c r="J28"/>
  <c r="Q28"/>
  <c r="K28" s="1"/>
  <c r="BF29"/>
  <c r="BF30"/>
  <c r="BF31"/>
  <c r="BF32"/>
  <c r="BF33"/>
  <c r="BF34"/>
  <c r="J35"/>
  <c r="K35"/>
  <c r="Q35"/>
  <c r="U35" s="1"/>
  <c r="BF36"/>
  <c r="BF37"/>
  <c r="BF38"/>
  <c r="BF39"/>
  <c r="BF40"/>
  <c r="BF41"/>
  <c r="BF42"/>
  <c r="J43"/>
  <c r="Q43"/>
  <c r="BF44"/>
  <c r="BF45"/>
  <c r="BF46"/>
  <c r="BF47"/>
  <c r="BF48"/>
  <c r="BF49"/>
  <c r="J50"/>
  <c r="Q50"/>
  <c r="BF51"/>
  <c r="BF52"/>
  <c r="BF53"/>
  <c r="BF54"/>
  <c r="BF55"/>
  <c r="BF56"/>
  <c r="BF57"/>
  <c r="BF58"/>
  <c r="J59"/>
  <c r="Q59"/>
  <c r="BF60"/>
  <c r="BF61"/>
  <c r="BF62"/>
  <c r="BF63"/>
  <c r="BF64"/>
  <c r="BF65"/>
  <c r="BF66"/>
  <c r="BF67"/>
  <c r="J68"/>
  <c r="Q68"/>
  <c r="U68" s="1"/>
  <c r="X68"/>
  <c r="AP68" s="1"/>
  <c r="BF69"/>
  <c r="BF70"/>
  <c r="BF71"/>
  <c r="BF72"/>
  <c r="BF73"/>
  <c r="BF74"/>
  <c r="BF75"/>
  <c r="J76"/>
  <c r="Q76"/>
  <c r="K76" s="1"/>
  <c r="BF77"/>
  <c r="BF78"/>
  <c r="BF79"/>
  <c r="BF80"/>
  <c r="BF81"/>
  <c r="BF82"/>
  <c r="BF83"/>
  <c r="J84"/>
  <c r="Q84"/>
  <c r="U84" s="1"/>
  <c r="BF85"/>
  <c r="BF86"/>
  <c r="BF87"/>
  <c r="BF88"/>
  <c r="BF89"/>
  <c r="BF90"/>
  <c r="BF91"/>
  <c r="BF92"/>
  <c r="J93"/>
  <c r="Q93"/>
  <c r="K93" s="1"/>
  <c r="BF94"/>
  <c r="BF95"/>
  <c r="BF96"/>
  <c r="BF97"/>
  <c r="BF98"/>
  <c r="BF99"/>
  <c r="BF100"/>
  <c r="BF101"/>
  <c r="J102"/>
  <c r="Q102"/>
  <c r="BF103"/>
  <c r="BF104"/>
  <c r="BF105"/>
  <c r="BF106"/>
  <c r="BF107"/>
  <c r="BF108"/>
  <c r="BF109"/>
  <c r="J110"/>
  <c r="Q110"/>
  <c r="K110" s="1"/>
  <c r="BF111"/>
  <c r="BF112"/>
  <c r="BF113"/>
  <c r="BF114"/>
  <c r="BF115"/>
  <c r="BF116"/>
  <c r="BF117"/>
  <c r="J118"/>
  <c r="Q118"/>
  <c r="U118" s="1"/>
  <c r="BF119"/>
  <c r="BF120"/>
  <c r="BF121"/>
  <c r="BF122"/>
  <c r="BF123"/>
  <c r="BF124"/>
  <c r="BF125"/>
  <c r="J126"/>
  <c r="Q126"/>
  <c r="K126" s="1"/>
  <c r="BF127"/>
  <c r="BF128"/>
  <c r="BF129"/>
  <c r="BF130"/>
  <c r="BF131"/>
  <c r="BF132"/>
  <c r="BF133"/>
  <c r="J134"/>
  <c r="Q134"/>
  <c r="BF135"/>
  <c r="BF136"/>
  <c r="BF137"/>
  <c r="BF138"/>
  <c r="BF139"/>
  <c r="BF140"/>
  <c r="BF141"/>
  <c r="J142"/>
  <c r="Q142"/>
  <c r="K142"/>
  <c r="BF143"/>
  <c r="BF144"/>
  <c r="BF145"/>
  <c r="BF146"/>
  <c r="BF147"/>
  <c r="BF148"/>
  <c r="BF149"/>
  <c r="J150"/>
  <c r="Q150"/>
  <c r="K150" s="1"/>
  <c r="U150"/>
  <c r="BF151"/>
  <c r="BF152"/>
  <c r="BF153"/>
  <c r="BF154"/>
  <c r="BF155"/>
  <c r="BF156"/>
  <c r="BF157"/>
  <c r="BF158"/>
  <c r="J159"/>
  <c r="Q159"/>
  <c r="BF160"/>
  <c r="BF161"/>
  <c r="BF162"/>
  <c r="BF163"/>
  <c r="BF164"/>
  <c r="BF165"/>
  <c r="BF166"/>
  <c r="BF167"/>
  <c r="J168"/>
  <c r="K168"/>
  <c r="Q168"/>
  <c r="U168" s="1"/>
  <c r="BF169"/>
  <c r="BF170"/>
  <c r="BF171"/>
  <c r="BF172"/>
  <c r="BF173"/>
  <c r="BF174"/>
  <c r="J175"/>
  <c r="Q175"/>
  <c r="BF176"/>
  <c r="BF177"/>
  <c r="BF178"/>
  <c r="BF179"/>
  <c r="BF180"/>
  <c r="BF181"/>
  <c r="BF182"/>
  <c r="J183"/>
  <c r="Q183"/>
  <c r="K183" s="1"/>
  <c r="BF184"/>
  <c r="BF185"/>
  <c r="BF186"/>
  <c r="BF187"/>
  <c r="BF188"/>
  <c r="BF189"/>
  <c r="BF190"/>
  <c r="J191"/>
  <c r="K191"/>
  <c r="Q191"/>
  <c r="U191" s="1"/>
  <c r="X191"/>
  <c r="AP191" s="1"/>
  <c r="BF192"/>
  <c r="BF193"/>
  <c r="BF194"/>
  <c r="BF195"/>
  <c r="BF196"/>
  <c r="BF197"/>
  <c r="BF198"/>
  <c r="J199"/>
  <c r="Q199"/>
  <c r="BF200"/>
  <c r="BF201"/>
  <c r="BF202"/>
  <c r="BF203"/>
  <c r="BF204"/>
  <c r="BF205"/>
  <c r="BF206"/>
  <c r="BF207"/>
  <c r="J208"/>
  <c r="Q208"/>
  <c r="BF209"/>
  <c r="BF210"/>
  <c r="BF211"/>
  <c r="BF212"/>
  <c r="BF213"/>
  <c r="BF214"/>
  <c r="BF215"/>
  <c r="J216"/>
  <c r="Q216"/>
  <c r="U216" s="1"/>
  <c r="X216" s="1"/>
  <c r="AP216" s="1"/>
  <c r="BF217"/>
  <c r="BF218"/>
  <c r="BF219"/>
  <c r="BF220"/>
  <c r="BF221"/>
  <c r="BF222"/>
  <c r="BF223"/>
  <c r="J224"/>
  <c r="Q224"/>
  <c r="BF225"/>
  <c r="BF226"/>
  <c r="BF227"/>
  <c r="BF228"/>
  <c r="BF229"/>
  <c r="BF230"/>
  <c r="BF231"/>
  <c r="BF232"/>
  <c r="J233"/>
  <c r="Q233"/>
  <c r="U233" s="1"/>
  <c r="BF234"/>
  <c r="BF235"/>
  <c r="BF236"/>
  <c r="BF237"/>
  <c r="BF238"/>
  <c r="BF239"/>
  <c r="BF240"/>
  <c r="J241"/>
  <c r="K241"/>
  <c r="Q241"/>
  <c r="U241" s="1"/>
  <c r="X241" s="1"/>
  <c r="AP241" s="1"/>
  <c r="BF242"/>
  <c r="BF243"/>
  <c r="BF244"/>
  <c r="BF245"/>
  <c r="BF246"/>
  <c r="BF247"/>
  <c r="BF248"/>
  <c r="J249"/>
  <c r="K249"/>
  <c r="Q249"/>
  <c r="U249"/>
  <c r="BF250"/>
  <c r="BF251"/>
  <c r="BF252"/>
  <c r="BF253"/>
  <c r="BF254"/>
  <c r="BF255"/>
  <c r="BF256"/>
  <c r="BF257"/>
  <c r="J258"/>
  <c r="Q258"/>
  <c r="BF259"/>
  <c r="BF260"/>
  <c r="BF261"/>
  <c r="BF262"/>
  <c r="BF263"/>
  <c r="BF264"/>
  <c r="BF265"/>
  <c r="J266"/>
  <c r="Q266"/>
  <c r="K266" s="1"/>
  <c r="BF267"/>
  <c r="BF268"/>
  <c r="BF269"/>
  <c r="BF270"/>
  <c r="BF271"/>
  <c r="BF272"/>
  <c r="BF273"/>
  <c r="J274"/>
  <c r="K274"/>
  <c r="Q274"/>
  <c r="U274" s="1"/>
  <c r="BF275"/>
  <c r="BF276"/>
  <c r="BF277"/>
  <c r="BF278"/>
  <c r="BF279"/>
  <c r="BF280"/>
  <c r="BF281"/>
  <c r="BF282"/>
  <c r="J283"/>
  <c r="K283"/>
  <c r="Q283"/>
  <c r="U283"/>
  <c r="W283"/>
  <c r="AO283" s="1"/>
  <c r="AF283"/>
  <c r="AX283" s="1"/>
  <c r="BF284"/>
  <c r="BF285"/>
  <c r="BF286"/>
  <c r="BF287"/>
  <c r="BF288"/>
  <c r="BF289"/>
  <c r="BF290"/>
  <c r="J291"/>
  <c r="Q291"/>
  <c r="K291" s="1"/>
  <c r="BF292"/>
  <c r="BF293"/>
  <c r="BF294"/>
  <c r="BF295"/>
  <c r="BF296"/>
  <c r="BF297"/>
  <c r="BF298"/>
  <c r="BF299"/>
  <c r="J300"/>
  <c r="Q300"/>
  <c r="K300" s="1"/>
  <c r="BF301"/>
  <c r="BF302"/>
  <c r="BF303"/>
  <c r="BF304"/>
  <c r="BF305"/>
  <c r="BF306"/>
  <c r="J307"/>
  <c r="Q307"/>
  <c r="K307" s="1"/>
  <c r="BF308"/>
  <c r="BF309"/>
  <c r="BF310"/>
  <c r="BF311"/>
  <c r="BF312"/>
  <c r="BF313"/>
  <c r="BF314"/>
  <c r="J315"/>
  <c r="Q315"/>
  <c r="BF316"/>
  <c r="BF317"/>
  <c r="BF318"/>
  <c r="BF319"/>
  <c r="BF320"/>
  <c r="BF321"/>
  <c r="J322"/>
  <c r="Q322"/>
  <c r="K322" s="1"/>
  <c r="U322"/>
  <c r="BF323"/>
  <c r="BF324"/>
  <c r="BF325"/>
  <c r="BF326"/>
  <c r="BF327"/>
  <c r="BF328"/>
  <c r="J329"/>
  <c r="Q329"/>
  <c r="K329" s="1"/>
  <c r="BF330"/>
  <c r="BF331"/>
  <c r="BF332"/>
  <c r="BF333"/>
  <c r="BF334"/>
  <c r="BF335"/>
  <c r="BF336"/>
  <c r="J337"/>
  <c r="Q337"/>
  <c r="K337" s="1"/>
  <c r="BF338"/>
  <c r="BF339"/>
  <c r="BF340"/>
  <c r="BF341"/>
  <c r="BF342"/>
  <c r="BF343"/>
  <c r="BF344"/>
  <c r="BF345"/>
  <c r="J346"/>
  <c r="Q346"/>
  <c r="K346" s="1"/>
  <c r="BF347"/>
  <c r="BF348"/>
  <c r="BF349"/>
  <c r="BF350"/>
  <c r="BF351"/>
  <c r="BF352"/>
  <c r="BF353"/>
  <c r="J354"/>
  <c r="Q354"/>
  <c r="K354" s="1"/>
  <c r="BF355"/>
  <c r="BF356"/>
  <c r="BF357"/>
  <c r="BF358"/>
  <c r="BF359"/>
  <c r="BF360"/>
  <c r="J361"/>
  <c r="K361"/>
  <c r="Q361"/>
  <c r="U361"/>
  <c r="BF362"/>
  <c r="BF363"/>
  <c r="BF364"/>
  <c r="BF365"/>
  <c r="BF366"/>
  <c r="BF367"/>
  <c r="J368"/>
  <c r="Q368"/>
  <c r="U368" s="1"/>
  <c r="AJ368" s="1"/>
  <c r="BB368" s="1"/>
  <c r="BF369"/>
  <c r="BF370"/>
  <c r="BF371"/>
  <c r="BF372"/>
  <c r="BF373"/>
  <c r="BF374"/>
  <c r="BF375"/>
  <c r="J376"/>
  <c r="Q376"/>
  <c r="BF377"/>
  <c r="BF378"/>
  <c r="BF379"/>
  <c r="BF380"/>
  <c r="BF381"/>
  <c r="BF382"/>
  <c r="J383"/>
  <c r="Q383"/>
  <c r="BF384"/>
  <c r="BF385"/>
  <c r="BF386"/>
  <c r="BF387"/>
  <c r="BF388"/>
  <c r="BF389"/>
  <c r="BF390"/>
  <c r="J391"/>
  <c r="K391"/>
  <c r="Q391"/>
  <c r="U391" s="1"/>
  <c r="AC391" s="1"/>
  <c r="AU391" s="1"/>
  <c r="BF392"/>
  <c r="BF393"/>
  <c r="BF394"/>
  <c r="BF395"/>
  <c r="BF396"/>
  <c r="BF397"/>
  <c r="J398"/>
  <c r="K398"/>
  <c r="Q398"/>
  <c r="U398" s="1"/>
  <c r="X398" s="1"/>
  <c r="AP398" s="1"/>
  <c r="BF399"/>
  <c r="BF400"/>
  <c r="BF401"/>
  <c r="BF402"/>
  <c r="BF403"/>
  <c r="BF404"/>
  <c r="J405"/>
  <c r="Q405"/>
  <c r="U405" s="1"/>
  <c r="X405" s="1"/>
  <c r="AP405" s="1"/>
  <c r="BF406"/>
  <c r="BF407"/>
  <c r="BF408"/>
  <c r="BF409"/>
  <c r="BF410"/>
  <c r="BF411"/>
  <c r="J412"/>
  <c r="K412"/>
  <c r="Q412"/>
  <c r="U412" s="1"/>
  <c r="X412" s="1"/>
  <c r="AP412" s="1"/>
  <c r="BF413"/>
  <c r="BF414"/>
  <c r="BF415"/>
  <c r="BF416"/>
  <c r="BF417"/>
  <c r="BF418"/>
  <c r="J419"/>
  <c r="K419"/>
  <c r="Q419"/>
  <c r="U419" s="1"/>
  <c r="X419" s="1"/>
  <c r="AP419" s="1"/>
  <c r="BF420"/>
  <c r="BF421"/>
  <c r="BF422"/>
  <c r="BF423"/>
  <c r="BF424"/>
  <c r="BF425"/>
  <c r="J426"/>
  <c r="K426"/>
  <c r="Q426"/>
  <c r="U426"/>
  <c r="AA426" s="1"/>
  <c r="AS426" s="1"/>
  <c r="BF427"/>
  <c r="BF428"/>
  <c r="BF429"/>
  <c r="BF430"/>
  <c r="BF431"/>
  <c r="BF432"/>
  <c r="BF433"/>
  <c r="BF434"/>
  <c r="J435"/>
  <c r="Q435"/>
  <c r="U435" s="1"/>
  <c r="BF436"/>
  <c r="BF437"/>
  <c r="BF438"/>
  <c r="BF439"/>
  <c r="BF440"/>
  <c r="BF441"/>
  <c r="BF442"/>
  <c r="J443"/>
  <c r="Q443"/>
  <c r="K443" s="1"/>
  <c r="BF444"/>
  <c r="BF445"/>
  <c r="BF446"/>
  <c r="BF447"/>
  <c r="BF448"/>
  <c r="BF449"/>
  <c r="J450"/>
  <c r="Q450"/>
  <c r="K450" s="1"/>
  <c r="BF451"/>
  <c r="BF452"/>
  <c r="BF453"/>
  <c r="BF454"/>
  <c r="BF455"/>
  <c r="BF456"/>
  <c r="BF457"/>
  <c r="J458"/>
  <c r="Q458"/>
  <c r="BF459"/>
  <c r="BF460"/>
  <c r="BF461"/>
  <c r="BF462"/>
  <c r="BF463"/>
  <c r="BF464"/>
  <c r="J465"/>
  <c r="K465"/>
  <c r="Q465"/>
  <c r="U465"/>
  <c r="W465"/>
  <c r="AO465" s="1"/>
  <c r="AF465"/>
  <c r="AX465" s="1"/>
  <c r="BF466"/>
  <c r="BF467"/>
  <c r="BF468"/>
  <c r="BF469"/>
  <c r="BF470"/>
  <c r="BF471"/>
  <c r="J472"/>
  <c r="K472"/>
  <c r="Q472"/>
  <c r="U472" s="1"/>
  <c r="BF473"/>
  <c r="BF474"/>
  <c r="BF475"/>
  <c r="BF476"/>
  <c r="BF477"/>
  <c r="BF478"/>
  <c r="BF479"/>
  <c r="J480"/>
  <c r="Q480"/>
  <c r="K480" s="1"/>
  <c r="BF481"/>
  <c r="BF482"/>
  <c r="BF483"/>
  <c r="BF484"/>
  <c r="BF485"/>
  <c r="BF486"/>
  <c r="BF487"/>
  <c r="J488"/>
  <c r="Q488"/>
  <c r="BF489"/>
  <c r="BF490"/>
  <c r="BF491"/>
  <c r="BF492"/>
  <c r="BF493"/>
  <c r="BF494"/>
  <c r="J495"/>
  <c r="Q495"/>
  <c r="U495" s="1"/>
  <c r="W495"/>
  <c r="AF495"/>
  <c r="AX495" s="1"/>
  <c r="BF496"/>
  <c r="BF497"/>
  <c r="BF498"/>
  <c r="BF499"/>
  <c r="BF500"/>
  <c r="BF501"/>
  <c r="BF502"/>
  <c r="J503"/>
  <c r="Q503"/>
  <c r="K503" s="1"/>
  <c r="BF504"/>
  <c r="BF505"/>
  <c r="BF506"/>
  <c r="BF507"/>
  <c r="BF508"/>
  <c r="BF509"/>
  <c r="BF510"/>
  <c r="BF511"/>
  <c r="J512"/>
  <c r="Q512"/>
  <c r="K512" s="1"/>
  <c r="BF513"/>
  <c r="BF514"/>
  <c r="BF515"/>
  <c r="BF516"/>
  <c r="BF517"/>
  <c r="J518"/>
  <c r="K518"/>
  <c r="Q518"/>
  <c r="U518" s="1"/>
  <c r="W518" s="1"/>
  <c r="Z518" s="1"/>
  <c r="X518"/>
  <c r="AP518" s="1"/>
  <c r="BF519"/>
  <c r="BF520"/>
  <c r="BF521"/>
  <c r="BF522"/>
  <c r="BF523"/>
  <c r="BF524"/>
  <c r="J525"/>
  <c r="Q525"/>
  <c r="BF526"/>
  <c r="BF527"/>
  <c r="BF528"/>
  <c r="BF529"/>
  <c r="BF530"/>
  <c r="BF531"/>
  <c r="J532"/>
  <c r="Q532"/>
  <c r="BF533"/>
  <c r="BF534"/>
  <c r="BF535"/>
  <c r="BF536"/>
  <c r="BF537"/>
  <c r="BF538"/>
  <c r="BF539"/>
  <c r="J540"/>
  <c r="Q540"/>
  <c r="K540"/>
  <c r="BF541"/>
  <c r="BF542"/>
  <c r="BF543"/>
  <c r="BF544"/>
  <c r="BF545"/>
  <c r="BF546"/>
  <c r="BF547"/>
  <c r="J548"/>
  <c r="K548"/>
  <c r="Q548"/>
  <c r="U548" s="1"/>
  <c r="BF549"/>
  <c r="BF550"/>
  <c r="BF551"/>
  <c r="BF552"/>
  <c r="BF553"/>
  <c r="BF554"/>
  <c r="J555"/>
  <c r="Q555"/>
  <c r="BF556"/>
  <c r="BF557"/>
  <c r="BF558"/>
  <c r="BF559"/>
  <c r="BF560"/>
  <c r="BF561"/>
  <c r="J562"/>
  <c r="Q562"/>
  <c r="BF563"/>
  <c r="BF564"/>
  <c r="BF565"/>
  <c r="BF566"/>
  <c r="BF567"/>
  <c r="BF568"/>
  <c r="J569"/>
  <c r="Q569"/>
  <c r="U569" s="1"/>
  <c r="W569"/>
  <c r="AF569"/>
  <c r="BF570"/>
  <c r="BF571"/>
  <c r="BF572"/>
  <c r="BF573"/>
  <c r="BF574"/>
  <c r="J575"/>
  <c r="Q575"/>
  <c r="K575" s="1"/>
  <c r="BF576"/>
  <c r="BF577"/>
  <c r="BF578"/>
  <c r="BF579"/>
  <c r="BF580"/>
  <c r="BF581"/>
  <c r="J582"/>
  <c r="Q582"/>
  <c r="BF583"/>
  <c r="BF584"/>
  <c r="BF585"/>
  <c r="BF586"/>
  <c r="BF587"/>
  <c r="BF588"/>
  <c r="J589"/>
  <c r="Q589"/>
  <c r="BF590"/>
  <c r="BF591"/>
  <c r="BF592"/>
  <c r="BF593"/>
  <c r="BF594"/>
  <c r="BF595"/>
  <c r="J596"/>
  <c r="Q596"/>
  <c r="U596" s="1"/>
  <c r="K596"/>
  <c r="BF597"/>
  <c r="BF598"/>
  <c r="BF599"/>
  <c r="BF600"/>
  <c r="BF601"/>
  <c r="BF602"/>
  <c r="BF603"/>
  <c r="J604"/>
  <c r="Q604"/>
  <c r="U604" s="1"/>
  <c r="BF605"/>
  <c r="BF606"/>
  <c r="BF607"/>
  <c r="BF608"/>
  <c r="BF609"/>
  <c r="BF610"/>
  <c r="BF611"/>
  <c r="J612"/>
  <c r="Q612"/>
  <c r="K612"/>
  <c r="BF613"/>
  <c r="BF614"/>
  <c r="BF615"/>
  <c r="BF616"/>
  <c r="BF617"/>
  <c r="BF618"/>
  <c r="J619"/>
  <c r="Q619"/>
  <c r="K619" s="1"/>
  <c r="BF620"/>
  <c r="BF621"/>
  <c r="BF622"/>
  <c r="BF623"/>
  <c r="BF624"/>
  <c r="BF625"/>
  <c r="J626"/>
  <c r="Q626"/>
  <c r="K626" s="1"/>
  <c r="BF627"/>
  <c r="BF628"/>
  <c r="BF629"/>
  <c r="BF630"/>
  <c r="BF631"/>
  <c r="BF632"/>
  <c r="J633"/>
  <c r="Q633"/>
  <c r="K633" s="1"/>
  <c r="BF634"/>
  <c r="BF635"/>
  <c r="BF636"/>
  <c r="BF637"/>
  <c r="BF638"/>
  <c r="BF639"/>
  <c r="J640"/>
  <c r="Q640"/>
  <c r="K640" s="1"/>
  <c r="BF641"/>
  <c r="BF642"/>
  <c r="BF643"/>
  <c r="BF644"/>
  <c r="BF645"/>
  <c r="BF646"/>
  <c r="BF647"/>
  <c r="BF648"/>
  <c r="J649"/>
  <c r="Q649"/>
  <c r="K649" s="1"/>
  <c r="BF650"/>
  <c r="BF651"/>
  <c r="BF652"/>
  <c r="BF653"/>
  <c r="BF654"/>
  <c r="BF655"/>
  <c r="J656"/>
  <c r="Q656"/>
  <c r="K656" s="1"/>
  <c r="BF657"/>
  <c r="BF658"/>
  <c r="BF659"/>
  <c r="BF660"/>
  <c r="BF661"/>
  <c r="BF662"/>
  <c r="J663"/>
  <c r="Q663"/>
  <c r="K663" s="1"/>
  <c r="BF664"/>
  <c r="BF665"/>
  <c r="BF666"/>
  <c r="BF667"/>
  <c r="BF668"/>
  <c r="J669"/>
  <c r="K669"/>
  <c r="Q669"/>
  <c r="U669"/>
  <c r="W669" s="1"/>
  <c r="AO669" s="1"/>
  <c r="BF670"/>
  <c r="BF671"/>
  <c r="BF672"/>
  <c r="BF673"/>
  <c r="BF674"/>
  <c r="BF675"/>
  <c r="J676"/>
  <c r="Q676"/>
  <c r="K676" s="1"/>
  <c r="U676"/>
  <c r="BF677"/>
  <c r="BF678"/>
  <c r="BF679"/>
  <c r="BF680"/>
  <c r="BF681"/>
  <c r="BF682"/>
  <c r="J683"/>
  <c r="Q683"/>
  <c r="BF684"/>
  <c r="BF685"/>
  <c r="BF686"/>
  <c r="BF687"/>
  <c r="BF688"/>
  <c r="BF689"/>
  <c r="J690"/>
  <c r="Q690"/>
  <c r="U690" s="1"/>
  <c r="BF691"/>
  <c r="BF692"/>
  <c r="BF693"/>
  <c r="BF694"/>
  <c r="BF695"/>
  <c r="BF696"/>
  <c r="J697"/>
  <c r="Q697"/>
  <c r="BF698"/>
  <c r="BF699"/>
  <c r="BF700"/>
  <c r="BF701"/>
  <c r="BF702"/>
  <c r="BF703"/>
  <c r="BF704"/>
  <c r="J705"/>
  <c r="Q705"/>
  <c r="K705" s="1"/>
  <c r="BF706"/>
  <c r="BF707"/>
  <c r="BF708"/>
  <c r="BF709"/>
  <c r="BF710"/>
  <c r="BF711"/>
  <c r="BF712"/>
  <c r="J713"/>
  <c r="Q713"/>
  <c r="BF714"/>
  <c r="BF715"/>
  <c r="BF716"/>
  <c r="BF717"/>
  <c r="BF718"/>
  <c r="BF719"/>
  <c r="J720"/>
  <c r="K720"/>
  <c r="Q720"/>
  <c r="U720"/>
  <c r="AB720" s="1"/>
  <c r="AT720" s="1"/>
  <c r="X720"/>
  <c r="AF720"/>
  <c r="AX720" s="1"/>
  <c r="AJ720"/>
  <c r="BB720" s="1"/>
  <c r="AP720"/>
  <c r="BF721"/>
  <c r="BF722"/>
  <c r="BF723"/>
  <c r="BF724"/>
  <c r="BF725"/>
  <c r="BF726"/>
  <c r="BF727"/>
  <c r="J728"/>
  <c r="Q728"/>
  <c r="BF729"/>
  <c r="BF730"/>
  <c r="BF731"/>
  <c r="BF732"/>
  <c r="BF733"/>
  <c r="BF734"/>
  <c r="J735"/>
  <c r="Q735"/>
  <c r="BF736"/>
  <c r="BF737"/>
  <c r="BF738"/>
  <c r="BF739"/>
  <c r="BF740"/>
  <c r="BF741"/>
  <c r="J742"/>
  <c r="Q742"/>
  <c r="BF743"/>
  <c r="BF744"/>
  <c r="BF745"/>
  <c r="BF746"/>
  <c r="BF747"/>
  <c r="BF748"/>
  <c r="BF749"/>
  <c r="J750"/>
  <c r="Q750"/>
  <c r="K750" s="1"/>
  <c r="U750"/>
  <c r="BF751"/>
  <c r="BF752"/>
  <c r="BF753"/>
  <c r="BF754"/>
  <c r="BF755"/>
  <c r="BF756"/>
  <c r="BF757"/>
  <c r="J758"/>
  <c r="Q758"/>
  <c r="BF759"/>
  <c r="BF760"/>
  <c r="BF761"/>
  <c r="BF762"/>
  <c r="BF763"/>
  <c r="BF764"/>
  <c r="J765"/>
  <c r="Q765"/>
  <c r="BF766"/>
  <c r="BF767"/>
  <c r="BF768"/>
  <c r="BF769"/>
  <c r="BF770"/>
  <c r="J771"/>
  <c r="Q771"/>
  <c r="U771" s="1"/>
  <c r="AB771" s="1"/>
  <c r="AT771" s="1"/>
  <c r="BF772"/>
  <c r="BF773"/>
  <c r="BF774"/>
  <c r="BF775"/>
  <c r="BF776"/>
  <c r="BF777"/>
  <c r="BF778"/>
  <c r="J779"/>
  <c r="Q779"/>
  <c r="BF780"/>
  <c r="BF781"/>
  <c r="BF782"/>
  <c r="BF783"/>
  <c r="BF784"/>
  <c r="BF785"/>
  <c r="J786"/>
  <c r="Q786"/>
  <c r="BF787"/>
  <c r="BF788"/>
  <c r="BF789"/>
  <c r="BF790"/>
  <c r="BF791"/>
  <c r="BF792"/>
  <c r="J793"/>
  <c r="Q793"/>
  <c r="BF794"/>
  <c r="BF795"/>
  <c r="BF796"/>
  <c r="BF797"/>
  <c r="BF798"/>
  <c r="BF799"/>
  <c r="J800"/>
  <c r="Q800"/>
  <c r="K800" s="1"/>
  <c r="U800"/>
  <c r="AB800" s="1"/>
  <c r="AT800" s="1"/>
  <c r="BF801"/>
  <c r="BF802"/>
  <c r="BF803"/>
  <c r="BF804"/>
  <c r="BF805"/>
  <c r="BF806"/>
  <c r="BF807"/>
  <c r="J808"/>
  <c r="Q808"/>
  <c r="K808"/>
  <c r="BF809"/>
  <c r="BF810"/>
  <c r="BF811"/>
  <c r="BF812"/>
  <c r="BF813"/>
  <c r="BF814"/>
  <c r="BF815"/>
  <c r="J816"/>
  <c r="K816"/>
  <c r="Q816"/>
  <c r="U816"/>
  <c r="BF817"/>
  <c r="BF818"/>
  <c r="BF819"/>
  <c r="BF820"/>
  <c r="BF821"/>
  <c r="BF822"/>
  <c r="BF823"/>
  <c r="BF824"/>
  <c r="J825"/>
  <c r="Q825"/>
  <c r="K825" s="1"/>
  <c r="BF826"/>
  <c r="BF827"/>
  <c r="BF828"/>
  <c r="BF829"/>
  <c r="BF830"/>
  <c r="BF831"/>
  <c r="BF832"/>
  <c r="J833"/>
  <c r="Q833"/>
  <c r="K833" s="1"/>
  <c r="BF834"/>
  <c r="BF835"/>
  <c r="BF836"/>
  <c r="BF837"/>
  <c r="BF838"/>
  <c r="BF839"/>
  <c r="J840"/>
  <c r="Q840"/>
  <c r="K840" s="1"/>
  <c r="G9" i="21"/>
  <c r="I9"/>
  <c r="K9"/>
  <c r="L9"/>
  <c r="M9"/>
  <c r="N9"/>
  <c r="O9"/>
  <c r="P9"/>
  <c r="T9"/>
  <c r="U9"/>
  <c r="V9"/>
  <c r="W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J9"/>
  <c r="BK9"/>
  <c r="BL9"/>
  <c r="BM9"/>
  <c r="BN9"/>
  <c r="BO9"/>
  <c r="BP9"/>
  <c r="BQ9"/>
  <c r="BR9"/>
  <c r="BS9"/>
  <c r="BT9"/>
  <c r="BU9"/>
  <c r="BW9"/>
  <c r="CF9"/>
  <c r="CG9"/>
  <c r="CK9"/>
  <c r="CL9"/>
  <c r="CM9"/>
  <c r="CN9"/>
  <c r="CP9"/>
  <c r="H10"/>
  <c r="CB10" s="1"/>
  <c r="CU10" s="1"/>
  <c r="Q10"/>
  <c r="Q9" s="1"/>
  <c r="S10"/>
  <c r="BH10"/>
  <c r="BI10"/>
  <c r="BV10"/>
  <c r="BV9" s="1"/>
  <c r="CO10"/>
  <c r="CY10"/>
  <c r="DA10" s="1"/>
  <c r="CZ10"/>
  <c r="H11"/>
  <c r="S11"/>
  <c r="BH11"/>
  <c r="BV11"/>
  <c r="CO11"/>
  <c r="CY11"/>
  <c r="CZ11"/>
  <c r="H12"/>
  <c r="BX12" s="1"/>
  <c r="J12"/>
  <c r="S12"/>
  <c r="X12"/>
  <c r="X9" s="1"/>
  <c r="Z12"/>
  <c r="BH12"/>
  <c r="BV12"/>
  <c r="CC12"/>
  <c r="CV12" s="1"/>
  <c r="CO12"/>
  <c r="CY12"/>
  <c r="CZ12"/>
  <c r="H13"/>
  <c r="J13" s="1"/>
  <c r="R13"/>
  <c r="S13"/>
  <c r="X13"/>
  <c r="Y13"/>
  <c r="Z13"/>
  <c r="BH13"/>
  <c r="BI13"/>
  <c r="BV13"/>
  <c r="BX13"/>
  <c r="BZ13" s="1"/>
  <c r="BY13"/>
  <c r="CR13" s="1"/>
  <c r="CA13"/>
  <c r="CT13" s="1"/>
  <c r="CB13"/>
  <c r="CU13" s="1"/>
  <c r="CC13"/>
  <c r="CD13"/>
  <c r="CE13"/>
  <c r="CO13"/>
  <c r="CQ13"/>
  <c r="CS13" s="1"/>
  <c r="CV13"/>
  <c r="CY13"/>
  <c r="CZ13"/>
  <c r="H14"/>
  <c r="BX14" s="1"/>
  <c r="S14"/>
  <c r="BH14"/>
  <c r="BV14"/>
  <c r="BY14"/>
  <c r="CR14" s="1"/>
  <c r="CE14"/>
  <c r="CO14"/>
  <c r="CY14"/>
  <c r="CZ14"/>
  <c r="AD96" i="59"/>
  <c r="AK96" s="1"/>
  <c r="BJ3" i="63"/>
  <c r="BD4"/>
  <c r="BD5" s="1"/>
  <c r="BJ4"/>
  <c r="BC5"/>
  <c r="BJ5"/>
  <c r="BJ6"/>
  <c r="AG7"/>
  <c r="AH7"/>
  <c r="AI7"/>
  <c r="AL7"/>
  <c r="AM7"/>
  <c r="AO7"/>
  <c r="AP7"/>
  <c r="AQ7"/>
  <c r="AS7"/>
  <c r="AT7"/>
  <c r="AU7"/>
  <c r="E8"/>
  <c r="H8"/>
  <c r="V8"/>
  <c r="W8"/>
  <c r="X8"/>
  <c r="Y8"/>
  <c r="Z8"/>
  <c r="AA8"/>
  <c r="AB8"/>
  <c r="AC8"/>
  <c r="AJ8"/>
  <c r="AN8"/>
  <c r="AR8"/>
  <c r="AV8"/>
  <c r="F9"/>
  <c r="G9" s="1"/>
  <c r="R9"/>
  <c r="AJ9"/>
  <c r="AW9" s="1"/>
  <c r="AX9" s="1"/>
  <c r="AK9"/>
  <c r="AN9" s="1"/>
  <c r="AR9"/>
  <c r="AV9"/>
  <c r="F10"/>
  <c r="G10"/>
  <c r="R10"/>
  <c r="AJ10"/>
  <c r="AR10"/>
  <c r="AV10"/>
  <c r="F11"/>
  <c r="T11"/>
  <c r="AJ11"/>
  <c r="AR11"/>
  <c r="AV11"/>
  <c r="F12"/>
  <c r="S12" s="1"/>
  <c r="R12"/>
  <c r="AJ12"/>
  <c r="AR12"/>
  <c r="AV12"/>
  <c r="F13"/>
  <c r="T13"/>
  <c r="AJ13"/>
  <c r="AK13"/>
  <c r="AN13" s="1"/>
  <c r="AR13"/>
  <c r="AV13"/>
  <c r="F14"/>
  <c r="G14" s="1"/>
  <c r="T14"/>
  <c r="AJ14"/>
  <c r="AR14"/>
  <c r="AV14"/>
  <c r="F15"/>
  <c r="T15"/>
  <c r="AJ15"/>
  <c r="AR15"/>
  <c r="AV15"/>
  <c r="E16"/>
  <c r="H16"/>
  <c r="R16"/>
  <c r="S16"/>
  <c r="Z16"/>
  <c r="AA16"/>
  <c r="AB16"/>
  <c r="AC16"/>
  <c r="AJ16"/>
  <c r="AN16"/>
  <c r="AR16"/>
  <c r="AV16"/>
  <c r="F17"/>
  <c r="G17" s="1"/>
  <c r="V17"/>
  <c r="W17"/>
  <c r="AJ17"/>
  <c r="AK17"/>
  <c r="AN17" s="1"/>
  <c r="AR17"/>
  <c r="AV17"/>
  <c r="F18"/>
  <c r="G18"/>
  <c r="T18"/>
  <c r="T16"/>
  <c r="AJ18"/>
  <c r="AR18"/>
  <c r="AV18"/>
  <c r="F19"/>
  <c r="T19"/>
  <c r="AJ19"/>
  <c r="AR19"/>
  <c r="AV19"/>
  <c r="F20"/>
  <c r="G20" s="1"/>
  <c r="X20"/>
  <c r="X16"/>
  <c r="AJ20"/>
  <c r="AR20"/>
  <c r="AV20"/>
  <c r="F21"/>
  <c r="W21" s="1"/>
  <c r="V21"/>
  <c r="AJ21"/>
  <c r="AK21"/>
  <c r="AN21" s="1"/>
  <c r="AR21"/>
  <c r="AV21"/>
  <c r="E22"/>
  <c r="H22"/>
  <c r="R22"/>
  <c r="S22"/>
  <c r="V22"/>
  <c r="W22"/>
  <c r="Z22"/>
  <c r="AB22"/>
  <c r="AC22"/>
  <c r="AJ22"/>
  <c r="AN22"/>
  <c r="AR22"/>
  <c r="AW22" s="1"/>
  <c r="AV22"/>
  <c r="F23"/>
  <c r="X23"/>
  <c r="AJ23"/>
  <c r="AR23"/>
  <c r="AV23"/>
  <c r="F24"/>
  <c r="G24" s="1"/>
  <c r="X24"/>
  <c r="AJ24"/>
  <c r="AR24"/>
  <c r="AV24"/>
  <c r="F25"/>
  <c r="AK25" s="1"/>
  <c r="G25"/>
  <c r="AA25"/>
  <c r="AA22" s="1"/>
  <c r="AJ25"/>
  <c r="AN25"/>
  <c r="AR25"/>
  <c r="AV25"/>
  <c r="F26"/>
  <c r="G26" s="1"/>
  <c r="T26"/>
  <c r="T22" s="1"/>
  <c r="U26"/>
  <c r="U22"/>
  <c r="AJ26"/>
  <c r="AR26"/>
  <c r="AV26"/>
  <c r="F27"/>
  <c r="X27"/>
  <c r="AJ27"/>
  <c r="AR27"/>
  <c r="AV27"/>
  <c r="F28"/>
  <c r="X28"/>
  <c r="Y28"/>
  <c r="AJ28"/>
  <c r="AR28"/>
  <c r="AV28"/>
  <c r="E29"/>
  <c r="H29"/>
  <c r="R29"/>
  <c r="S29"/>
  <c r="Z29"/>
  <c r="AA29"/>
  <c r="AB29"/>
  <c r="AC29"/>
  <c r="AJ29"/>
  <c r="AN29"/>
  <c r="AR29"/>
  <c r="AV29"/>
  <c r="F30"/>
  <c r="AK30" s="1"/>
  <c r="AN30" s="1"/>
  <c r="X30"/>
  <c r="AJ30"/>
  <c r="AR30"/>
  <c r="AV30"/>
  <c r="F31"/>
  <c r="G31"/>
  <c r="T31"/>
  <c r="AJ31"/>
  <c r="AR31"/>
  <c r="AV31"/>
  <c r="F32"/>
  <c r="V32"/>
  <c r="V29" s="1"/>
  <c r="W32"/>
  <c r="W29" s="1"/>
  <c r="AJ32"/>
  <c r="AR32"/>
  <c r="AV32"/>
  <c r="F33"/>
  <c r="X33"/>
  <c r="AJ33"/>
  <c r="AR33"/>
  <c r="AV33"/>
  <c r="F34"/>
  <c r="T34"/>
  <c r="U34"/>
  <c r="AJ34"/>
  <c r="AR34"/>
  <c r="AV34"/>
  <c r="F35"/>
  <c r="G35"/>
  <c r="X35"/>
  <c r="AJ35"/>
  <c r="AR35"/>
  <c r="AV35"/>
  <c r="E36"/>
  <c r="H36"/>
  <c r="I36"/>
  <c r="R36"/>
  <c r="S36"/>
  <c r="Z36"/>
  <c r="AA36"/>
  <c r="AB36"/>
  <c r="AC36"/>
  <c r="AJ36"/>
  <c r="AN36"/>
  <c r="AR36"/>
  <c r="AV36"/>
  <c r="F37"/>
  <c r="AK37" s="1"/>
  <c r="AN37" s="1"/>
  <c r="G37"/>
  <c r="V37"/>
  <c r="AJ37"/>
  <c r="AR37"/>
  <c r="AV37"/>
  <c r="F38"/>
  <c r="G38" s="1"/>
  <c r="V38"/>
  <c r="AJ38"/>
  <c r="AR38"/>
  <c r="AV38"/>
  <c r="F39"/>
  <c r="G39" s="1"/>
  <c r="X39"/>
  <c r="X36" s="1"/>
  <c r="Y39"/>
  <c r="AJ39"/>
  <c r="AW39" s="1"/>
  <c r="AX39" s="1"/>
  <c r="AK39"/>
  <c r="AN39" s="1"/>
  <c r="AR39"/>
  <c r="AV39"/>
  <c r="F40"/>
  <c r="G40" s="1"/>
  <c r="T40"/>
  <c r="AJ40"/>
  <c r="AR40"/>
  <c r="AV40"/>
  <c r="F41"/>
  <c r="G41" s="1"/>
  <c r="V41"/>
  <c r="W41"/>
  <c r="AJ41"/>
  <c r="AW41" s="1"/>
  <c r="AX41" s="1"/>
  <c r="AK41"/>
  <c r="AN41" s="1"/>
  <c r="AR41"/>
  <c r="AV41"/>
  <c r="F42"/>
  <c r="G42" s="1"/>
  <c r="T42"/>
  <c r="AJ42"/>
  <c r="AR42"/>
  <c r="AV42"/>
  <c r="F43"/>
  <c r="X43"/>
  <c r="AJ43"/>
  <c r="AR43"/>
  <c r="AV43"/>
  <c r="F44"/>
  <c r="AK44" s="1"/>
  <c r="AN44" s="1"/>
  <c r="AW44" s="1"/>
  <c r="AX44" s="1"/>
  <c r="V44"/>
  <c r="AJ44"/>
  <c r="AR44"/>
  <c r="AV44"/>
  <c r="F45"/>
  <c r="V45"/>
  <c r="AJ45"/>
  <c r="AR45"/>
  <c r="AV45"/>
  <c r="E46"/>
  <c r="H46"/>
  <c r="T46"/>
  <c r="U46"/>
  <c r="V46"/>
  <c r="W46"/>
  <c r="Z46"/>
  <c r="AA46"/>
  <c r="AJ46"/>
  <c r="AN46"/>
  <c r="AR46"/>
  <c r="AV46"/>
  <c r="F47"/>
  <c r="F46"/>
  <c r="X47"/>
  <c r="X46" s="1"/>
  <c r="AJ47"/>
  <c r="AR47"/>
  <c r="AV47"/>
  <c r="F48"/>
  <c r="G48" s="1"/>
  <c r="R48"/>
  <c r="AJ48"/>
  <c r="AR48"/>
  <c r="AV48"/>
  <c r="F49"/>
  <c r="AB49"/>
  <c r="AB46" s="1"/>
  <c r="AC49"/>
  <c r="AC46" s="1"/>
  <c r="AJ49"/>
  <c r="AR49"/>
  <c r="AV49"/>
  <c r="F50"/>
  <c r="G50"/>
  <c r="R50"/>
  <c r="AJ50"/>
  <c r="AR50"/>
  <c r="AV50"/>
  <c r="E51"/>
  <c r="H51"/>
  <c r="I51"/>
  <c r="R51"/>
  <c r="S51"/>
  <c r="Z51"/>
  <c r="AA51"/>
  <c r="AB51"/>
  <c r="AC51"/>
  <c r="AJ51"/>
  <c r="AN51"/>
  <c r="AR51"/>
  <c r="AV51"/>
  <c r="F52"/>
  <c r="AK52" s="1"/>
  <c r="AN52" s="1"/>
  <c r="V52"/>
  <c r="W52"/>
  <c r="AJ52"/>
  <c r="AR52"/>
  <c r="AV52"/>
  <c r="F53"/>
  <c r="G53" s="1"/>
  <c r="T53"/>
  <c r="T51" s="1"/>
  <c r="AJ53"/>
  <c r="AR53"/>
  <c r="AV53"/>
  <c r="F54"/>
  <c r="G54"/>
  <c r="V54"/>
  <c r="W54"/>
  <c r="AJ54"/>
  <c r="AK54"/>
  <c r="AN54" s="1"/>
  <c r="AR54"/>
  <c r="AV54"/>
  <c r="F55"/>
  <c r="G55" s="1"/>
  <c r="X55"/>
  <c r="X51" s="1"/>
  <c r="AJ55"/>
  <c r="AW55" s="1"/>
  <c r="AX55" s="1"/>
  <c r="AR55"/>
  <c r="AV55"/>
  <c r="F56"/>
  <c r="V56"/>
  <c r="AJ56"/>
  <c r="AR56"/>
  <c r="AV56"/>
  <c r="F57"/>
  <c r="V57"/>
  <c r="AJ57"/>
  <c r="AR57"/>
  <c r="AV57"/>
  <c r="E58"/>
  <c r="H58"/>
  <c r="R58"/>
  <c r="S58"/>
  <c r="V58"/>
  <c r="W58"/>
  <c r="Z58"/>
  <c r="AA58"/>
  <c r="AB58"/>
  <c r="AC58"/>
  <c r="AJ58"/>
  <c r="AN58"/>
  <c r="AW58" s="1"/>
  <c r="AR58"/>
  <c r="AV58"/>
  <c r="F59"/>
  <c r="T59"/>
  <c r="AJ59"/>
  <c r="AR59"/>
  <c r="AV59"/>
  <c r="F60"/>
  <c r="X60"/>
  <c r="AJ60"/>
  <c r="AR60"/>
  <c r="AV60"/>
  <c r="F61"/>
  <c r="G61" s="1"/>
  <c r="X61"/>
  <c r="AJ61"/>
  <c r="AR61"/>
  <c r="AV61"/>
  <c r="F62"/>
  <c r="T62"/>
  <c r="U62"/>
  <c r="AJ62"/>
  <c r="AR62"/>
  <c r="AV62"/>
  <c r="F63"/>
  <c r="G63"/>
  <c r="X63"/>
  <c r="AJ63"/>
  <c r="AR63"/>
  <c r="AV63"/>
  <c r="F64"/>
  <c r="X64"/>
  <c r="AJ64"/>
  <c r="AR64"/>
  <c r="AV64"/>
  <c r="E65"/>
  <c r="H65"/>
  <c r="R65"/>
  <c r="S65"/>
  <c r="V65"/>
  <c r="W65"/>
  <c r="Z65"/>
  <c r="AA65"/>
  <c r="AB65"/>
  <c r="AC65"/>
  <c r="AJ65"/>
  <c r="AN65"/>
  <c r="AR65"/>
  <c r="AV65"/>
  <c r="AW65"/>
  <c r="F66"/>
  <c r="T66"/>
  <c r="AJ66"/>
  <c r="AR66"/>
  <c r="AV66"/>
  <c r="F67"/>
  <c r="U67" s="1"/>
  <c r="T67"/>
  <c r="AJ67"/>
  <c r="AR67"/>
  <c r="AV67"/>
  <c r="F68"/>
  <c r="G68"/>
  <c r="T68"/>
  <c r="T65" s="1"/>
  <c r="AJ68"/>
  <c r="AR68"/>
  <c r="AV68"/>
  <c r="F69"/>
  <c r="X69"/>
  <c r="AJ69"/>
  <c r="AR69"/>
  <c r="AV69"/>
  <c r="F70"/>
  <c r="G70" s="1"/>
  <c r="X70"/>
  <c r="AJ70"/>
  <c r="AR70"/>
  <c r="AV70"/>
  <c r="F71"/>
  <c r="G71"/>
  <c r="X71"/>
  <c r="AJ71"/>
  <c r="AR71"/>
  <c r="AV71"/>
  <c r="F72"/>
  <c r="X72"/>
  <c r="AJ72"/>
  <c r="AR72"/>
  <c r="AV72"/>
  <c r="F73"/>
  <c r="AK73" s="1"/>
  <c r="AN73" s="1"/>
  <c r="G73"/>
  <c r="X73"/>
  <c r="Y73"/>
  <c r="AJ73"/>
  <c r="AR73"/>
  <c r="AV73"/>
  <c r="F74"/>
  <c r="G74" s="1"/>
  <c r="X74"/>
  <c r="AJ74"/>
  <c r="AR74"/>
  <c r="AV74"/>
  <c r="F75"/>
  <c r="X75"/>
  <c r="Y75"/>
  <c r="AJ75"/>
  <c r="AR75"/>
  <c r="AV75"/>
  <c r="F76"/>
  <c r="AK76" s="1"/>
  <c r="AN76" s="1"/>
  <c r="AW76" s="1"/>
  <c r="AX76" s="1"/>
  <c r="X76"/>
  <c r="AJ76"/>
  <c r="AR76"/>
  <c r="AV76"/>
  <c r="E77"/>
  <c r="H77"/>
  <c r="R77"/>
  <c r="S77"/>
  <c r="V77"/>
  <c r="W77"/>
  <c r="Z77"/>
  <c r="AA77"/>
  <c r="AB77"/>
  <c r="AC77"/>
  <c r="AC7" s="1"/>
  <c r="AJ77"/>
  <c r="AN77"/>
  <c r="AR77"/>
  <c r="AV77"/>
  <c r="F78"/>
  <c r="G78"/>
  <c r="T78"/>
  <c r="AJ78"/>
  <c r="AK78"/>
  <c r="AN78" s="1"/>
  <c r="AR78"/>
  <c r="AV78"/>
  <c r="F79"/>
  <c r="G79" s="1"/>
  <c r="X79"/>
  <c r="Y79"/>
  <c r="AJ79"/>
  <c r="AK79"/>
  <c r="AN79" s="1"/>
  <c r="AR79"/>
  <c r="AV79"/>
  <c r="F80"/>
  <c r="G80" s="1"/>
  <c r="T80"/>
  <c r="AJ80"/>
  <c r="AR80"/>
  <c r="AV80"/>
  <c r="F81"/>
  <c r="X81"/>
  <c r="Y81"/>
  <c r="AJ81"/>
  <c r="AR81"/>
  <c r="AV81"/>
  <c r="F82"/>
  <c r="G82" s="1"/>
  <c r="X82"/>
  <c r="AJ82"/>
  <c r="AR82"/>
  <c r="AV82"/>
  <c r="F83"/>
  <c r="G83" s="1"/>
  <c r="X83"/>
  <c r="Y83"/>
  <c r="AJ83"/>
  <c r="AR83"/>
  <c r="AV83"/>
  <c r="F84"/>
  <c r="G84" s="1"/>
  <c r="X84"/>
  <c r="AJ84"/>
  <c r="AR84"/>
  <c r="AV84"/>
  <c r="E85"/>
  <c r="H85"/>
  <c r="R85"/>
  <c r="S85"/>
  <c r="Z85"/>
  <c r="AA85"/>
  <c r="AB85"/>
  <c r="AC85"/>
  <c r="AJ85"/>
  <c r="AN85"/>
  <c r="AR85"/>
  <c r="AV85"/>
  <c r="F86"/>
  <c r="T86"/>
  <c r="T85"/>
  <c r="U86"/>
  <c r="AJ86"/>
  <c r="AR86"/>
  <c r="AV86"/>
  <c r="F87"/>
  <c r="G87" s="1"/>
  <c r="T87"/>
  <c r="AJ87"/>
  <c r="AR87"/>
  <c r="AV87"/>
  <c r="F88"/>
  <c r="T88"/>
  <c r="AJ88"/>
  <c r="AK88"/>
  <c r="AN88" s="1"/>
  <c r="AW88" s="1"/>
  <c r="AX88" s="1"/>
  <c r="AR88"/>
  <c r="AV88"/>
  <c r="F89"/>
  <c r="T89"/>
  <c r="AJ89"/>
  <c r="AR89"/>
  <c r="AV89"/>
  <c r="F90"/>
  <c r="X90"/>
  <c r="X85" s="1"/>
  <c r="AJ90"/>
  <c r="AR90"/>
  <c r="AV90"/>
  <c r="F91"/>
  <c r="G91" s="1"/>
  <c r="V91"/>
  <c r="AJ91"/>
  <c r="AR91"/>
  <c r="AV91"/>
  <c r="F92"/>
  <c r="W92" s="1"/>
  <c r="V92"/>
  <c r="AJ92"/>
  <c r="AK92"/>
  <c r="AN92" s="1"/>
  <c r="AR92"/>
  <c r="AV92"/>
  <c r="F93"/>
  <c r="V93"/>
  <c r="AJ93"/>
  <c r="AR93"/>
  <c r="AV93"/>
  <c r="F94"/>
  <c r="V94"/>
  <c r="AJ94"/>
  <c r="AR94"/>
  <c r="AV94"/>
  <c r="E95"/>
  <c r="H95"/>
  <c r="R95"/>
  <c r="S95"/>
  <c r="V95"/>
  <c r="W95"/>
  <c r="Z95"/>
  <c r="AA95"/>
  <c r="AB95"/>
  <c r="AC95"/>
  <c r="AJ95"/>
  <c r="AN95"/>
  <c r="AR95"/>
  <c r="AW95" s="1"/>
  <c r="AV95"/>
  <c r="F96"/>
  <c r="G96" s="1"/>
  <c r="G95" s="1"/>
  <c r="T96"/>
  <c r="T95" s="1"/>
  <c r="U96"/>
  <c r="U95" s="1"/>
  <c r="AJ96"/>
  <c r="AK96"/>
  <c r="AN96"/>
  <c r="AR96"/>
  <c r="AV96"/>
  <c r="F97"/>
  <c r="G97" s="1"/>
  <c r="X97"/>
  <c r="X95" s="1"/>
  <c r="AJ97"/>
  <c r="AR97"/>
  <c r="AV97"/>
  <c r="E6" i="50"/>
  <c r="H6"/>
  <c r="F7"/>
  <c r="G7" s="1"/>
  <c r="F8"/>
  <c r="G8" s="1"/>
  <c r="F9"/>
  <c r="G9" s="1"/>
  <c r="F10"/>
  <c r="G10" s="1"/>
  <c r="F11"/>
  <c r="G11" s="1"/>
  <c r="F12"/>
  <c r="G12" s="1"/>
  <c r="F13"/>
  <c r="G13" s="1"/>
  <c r="E14"/>
  <c r="H14"/>
  <c r="F15"/>
  <c r="G15" s="1"/>
  <c r="F16"/>
  <c r="G16" s="1"/>
  <c r="F17"/>
  <c r="G17" s="1"/>
  <c r="F18"/>
  <c r="G18" s="1"/>
  <c r="F19"/>
  <c r="G19" s="1"/>
  <c r="E20"/>
  <c r="H20"/>
  <c r="F21"/>
  <c r="G21" s="1"/>
  <c r="F22"/>
  <c r="G22" s="1"/>
  <c r="F23"/>
  <c r="G23" s="1"/>
  <c r="F24"/>
  <c r="G24" s="1"/>
  <c r="F25"/>
  <c r="G25" s="1"/>
  <c r="F26"/>
  <c r="G26" s="1"/>
  <c r="E27"/>
  <c r="H27"/>
  <c r="F28"/>
  <c r="G28" s="1"/>
  <c r="F29"/>
  <c r="G29" s="1"/>
  <c r="F30"/>
  <c r="G30" s="1"/>
  <c r="F31"/>
  <c r="G31" s="1"/>
  <c r="F32"/>
  <c r="G32" s="1"/>
  <c r="F33"/>
  <c r="G33" s="1"/>
  <c r="E34"/>
  <c r="H34"/>
  <c r="I34"/>
  <c r="F35"/>
  <c r="G35" s="1"/>
  <c r="F36"/>
  <c r="G36" s="1"/>
  <c r="F37"/>
  <c r="G37" s="1"/>
  <c r="F38"/>
  <c r="G38" s="1"/>
  <c r="F39"/>
  <c r="G39" s="1"/>
  <c r="F40"/>
  <c r="G40" s="1"/>
  <c r="F41"/>
  <c r="G41" s="1"/>
  <c r="F42"/>
  <c r="G42" s="1"/>
  <c r="F43"/>
  <c r="G43" s="1"/>
  <c r="E44"/>
  <c r="H44"/>
  <c r="F45"/>
  <c r="G45" s="1"/>
  <c r="F46"/>
  <c r="G46" s="1"/>
  <c r="F47"/>
  <c r="G47" s="1"/>
  <c r="F48"/>
  <c r="G48" s="1"/>
  <c r="E49"/>
  <c r="H49"/>
  <c r="I49"/>
  <c r="F50"/>
  <c r="G50" s="1"/>
  <c r="F51"/>
  <c r="G51" s="1"/>
  <c r="F52"/>
  <c r="G52" s="1"/>
  <c r="F53"/>
  <c r="G53" s="1"/>
  <c r="F54"/>
  <c r="G54" s="1"/>
  <c r="F55"/>
  <c r="G55" s="1"/>
  <c r="E56"/>
  <c r="H56"/>
  <c r="F57"/>
  <c r="G57" s="1"/>
  <c r="F58"/>
  <c r="G58" s="1"/>
  <c r="F59"/>
  <c r="G59" s="1"/>
  <c r="F60"/>
  <c r="G60" s="1"/>
  <c r="F61"/>
  <c r="G61" s="1"/>
  <c r="F62"/>
  <c r="G62" s="1"/>
  <c r="E63"/>
  <c r="H63"/>
  <c r="F64"/>
  <c r="G64" s="1"/>
  <c r="F65"/>
  <c r="G65" s="1"/>
  <c r="F66"/>
  <c r="G66" s="1"/>
  <c r="F67"/>
  <c r="G67" s="1"/>
  <c r="F68"/>
  <c r="G68" s="1"/>
  <c r="F69"/>
  <c r="G69" s="1"/>
  <c r="F70"/>
  <c r="G70" s="1"/>
  <c r="F71"/>
  <c r="G71" s="1"/>
  <c r="F72"/>
  <c r="G72" s="1"/>
  <c r="F73"/>
  <c r="G73" s="1"/>
  <c r="F74"/>
  <c r="G74" s="1"/>
  <c r="E75"/>
  <c r="H75"/>
  <c r="F76"/>
  <c r="G76" s="1"/>
  <c r="F77"/>
  <c r="G77" s="1"/>
  <c r="F78"/>
  <c r="G78" s="1"/>
  <c r="F79"/>
  <c r="G79" s="1"/>
  <c r="F80"/>
  <c r="G80" s="1"/>
  <c r="F81"/>
  <c r="G81" s="1"/>
  <c r="F82"/>
  <c r="G82" s="1"/>
  <c r="E83"/>
  <c r="H83"/>
  <c r="F84"/>
  <c r="G84" s="1"/>
  <c r="F85"/>
  <c r="G85" s="1"/>
  <c r="F86"/>
  <c r="G86" s="1"/>
  <c r="F87"/>
  <c r="G87" s="1"/>
  <c r="F88"/>
  <c r="G88" s="1"/>
  <c r="F89"/>
  <c r="G89" s="1"/>
  <c r="F90"/>
  <c r="G90" s="1"/>
  <c r="F91"/>
  <c r="G91" s="1"/>
  <c r="F92"/>
  <c r="G92" s="1"/>
  <c r="E93"/>
  <c r="H93"/>
  <c r="F94"/>
  <c r="G94" s="1"/>
  <c r="F95"/>
  <c r="G95" s="1"/>
  <c r="G10" i="64"/>
  <c r="K10"/>
  <c r="L10"/>
  <c r="M10"/>
  <c r="N10"/>
  <c r="Q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J10"/>
  <c r="BK10"/>
  <c r="BL10"/>
  <c r="BM10"/>
  <c r="BN10"/>
  <c r="BO10"/>
  <c r="BP10"/>
  <c r="BR10"/>
  <c r="BS10"/>
  <c r="BT10"/>
  <c r="BU10"/>
  <c r="BW10"/>
  <c r="DC10"/>
  <c r="B11"/>
  <c r="H11"/>
  <c r="R11" s="1"/>
  <c r="BE11" s="1"/>
  <c r="BE10" s="1"/>
  <c r="I11"/>
  <c r="I10" s="1"/>
  <c r="R10"/>
  <c r="S11"/>
  <c r="S10" s="1"/>
  <c r="BH11"/>
  <c r="BH10" s="1"/>
  <c r="BV11"/>
  <c r="BX11"/>
  <c r="CP11" s="1"/>
  <c r="BX10"/>
  <c r="BY11"/>
  <c r="BZ11" s="1"/>
  <c r="BZ10" s="1"/>
  <c r="CA11"/>
  <c r="CC11"/>
  <c r="CE11"/>
  <c r="CH11" s="1"/>
  <c r="CK11"/>
  <c r="CL11"/>
  <c r="CM11"/>
  <c r="CO11"/>
  <c r="CO10"/>
  <c r="CS11"/>
  <c r="CU11"/>
  <c r="CX11"/>
  <c r="CY11"/>
  <c r="DD11"/>
  <c r="I12"/>
  <c r="J12" s="1"/>
  <c r="O12"/>
  <c r="O10" s="1"/>
  <c r="P12"/>
  <c r="P10" s="1"/>
  <c r="BE12"/>
  <c r="BF12"/>
  <c r="BF10" s="1"/>
  <c r="BG12"/>
  <c r="BG10" s="1"/>
  <c r="BV12"/>
  <c r="BX12"/>
  <c r="CP12" s="1"/>
  <c r="CR12" s="1"/>
  <c r="BY12"/>
  <c r="CQ12" s="1"/>
  <c r="BZ12"/>
  <c r="CA12"/>
  <c r="CB12"/>
  <c r="CT12" s="1"/>
  <c r="CC12"/>
  <c r="CU12" s="1"/>
  <c r="CE12"/>
  <c r="CF12"/>
  <c r="CF10" s="1"/>
  <c r="CG12"/>
  <c r="CK12"/>
  <c r="CL12"/>
  <c r="CM12"/>
  <c r="CO12"/>
  <c r="CX12"/>
  <c r="DD12"/>
  <c r="DE12"/>
  <c r="G13"/>
  <c r="K13"/>
  <c r="L13"/>
  <c r="M13"/>
  <c r="N13"/>
  <c r="O13"/>
  <c r="P13"/>
  <c r="Q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F13"/>
  <c r="BG13"/>
  <c r="BH13"/>
  <c r="BI13"/>
  <c r="BN13"/>
  <c r="BO13"/>
  <c r="BP13"/>
  <c r="BR13"/>
  <c r="BS13"/>
  <c r="BT13"/>
  <c r="BU13"/>
  <c r="BW13"/>
  <c r="CE13"/>
  <c r="CF13"/>
  <c r="CG13"/>
  <c r="CJ13"/>
  <c r="DC13"/>
  <c r="B14"/>
  <c r="B15" s="1"/>
  <c r="B90" s="1"/>
  <c r="H14"/>
  <c r="H13"/>
  <c r="S14"/>
  <c r="BJ14"/>
  <c r="BJ13" s="1"/>
  <c r="BV14"/>
  <c r="CH14"/>
  <c r="CH13" s="1"/>
  <c r="CK14"/>
  <c r="CL14"/>
  <c r="CL13" s="1"/>
  <c r="CM14"/>
  <c r="CM13" s="1"/>
  <c r="CO14"/>
  <c r="CW14"/>
  <c r="CW13" s="1"/>
  <c r="CX14"/>
  <c r="CY14"/>
  <c r="DD14"/>
  <c r="H15"/>
  <c r="BX15" s="1"/>
  <c r="CP15" s="1"/>
  <c r="S15"/>
  <c r="BL15"/>
  <c r="BL13" s="1"/>
  <c r="BV15"/>
  <c r="CH15"/>
  <c r="CK15"/>
  <c r="CN15" s="1"/>
  <c r="CL15"/>
  <c r="CM15"/>
  <c r="CO15"/>
  <c r="CW15"/>
  <c r="CX15"/>
  <c r="CY15"/>
  <c r="DD15"/>
  <c r="DE15"/>
  <c r="G16"/>
  <c r="K16"/>
  <c r="L16"/>
  <c r="M16"/>
  <c r="N16"/>
  <c r="O16"/>
  <c r="P16"/>
  <c r="Q16"/>
  <c r="BF16"/>
  <c r="BG16"/>
  <c r="BJ16"/>
  <c r="BK16"/>
  <c r="BL16"/>
  <c r="BM16"/>
  <c r="BN16"/>
  <c r="BO16"/>
  <c r="BV16"/>
  <c r="BZ16"/>
  <c r="CD16"/>
  <c r="CI16" s="1"/>
  <c r="CH16"/>
  <c r="CK16"/>
  <c r="CL16"/>
  <c r="CN16" s="1"/>
  <c r="CM16"/>
  <c r="CO16"/>
  <c r="CP16"/>
  <c r="CQ16"/>
  <c r="CS16"/>
  <c r="CT16"/>
  <c r="CU16"/>
  <c r="CW16"/>
  <c r="CZ16" s="1"/>
  <c r="CX16"/>
  <c r="CY16"/>
  <c r="B17"/>
  <c r="B18" s="1"/>
  <c r="H17"/>
  <c r="S17"/>
  <c r="S16" s="1"/>
  <c r="BH17"/>
  <c r="BV17"/>
  <c r="CK17"/>
  <c r="CN17" s="1"/>
  <c r="CL17"/>
  <c r="CM17"/>
  <c r="CO17"/>
  <c r="CX17"/>
  <c r="CY17"/>
  <c r="DD17"/>
  <c r="DD16" s="1"/>
  <c r="H18"/>
  <c r="S18"/>
  <c r="BH18"/>
  <c r="BV18"/>
  <c r="CK18"/>
  <c r="CN18" s="1"/>
  <c r="CL18"/>
  <c r="CM18"/>
  <c r="CO18"/>
  <c r="CX18"/>
  <c r="CY18"/>
  <c r="DD18"/>
  <c r="G19"/>
  <c r="K19"/>
  <c r="L19"/>
  <c r="M19"/>
  <c r="N19"/>
  <c r="O19"/>
  <c r="P19"/>
  <c r="T19"/>
  <c r="U19"/>
  <c r="V19"/>
  <c r="W19"/>
  <c r="X19"/>
  <c r="Y19"/>
  <c r="Z19"/>
  <c r="AA19"/>
  <c r="AB19"/>
  <c r="AC19"/>
  <c r="AC9" s="1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J19"/>
  <c r="BK19"/>
  <c r="BL19"/>
  <c r="BM19"/>
  <c r="BN19"/>
  <c r="BO19"/>
  <c r="BP19"/>
  <c r="BR19"/>
  <c r="BS19"/>
  <c r="BT19"/>
  <c r="BU19"/>
  <c r="BW19"/>
  <c r="CF19"/>
  <c r="CG19"/>
  <c r="CJ19"/>
  <c r="DC19"/>
  <c r="B20"/>
  <c r="H20"/>
  <c r="CB20" s="1"/>
  <c r="S20"/>
  <c r="BF20"/>
  <c r="BF19"/>
  <c r="BV20"/>
  <c r="BX20"/>
  <c r="CK20"/>
  <c r="CL20"/>
  <c r="CM20"/>
  <c r="CO20"/>
  <c r="CX20"/>
  <c r="CY20"/>
  <c r="CZ20" s="1"/>
  <c r="DD20"/>
  <c r="P33" i="59" s="1"/>
  <c r="B21" i="64"/>
  <c r="B22" s="1"/>
  <c r="B23" s="1"/>
  <c r="H21"/>
  <c r="Q21"/>
  <c r="Q19" s="1"/>
  <c r="BH21"/>
  <c r="BV21"/>
  <c r="BY21"/>
  <c r="CQ21" s="1"/>
  <c r="CE21"/>
  <c r="CK21"/>
  <c r="CN21" s="1"/>
  <c r="CL21"/>
  <c r="CM21"/>
  <c r="CO21"/>
  <c r="CX21"/>
  <c r="CY21"/>
  <c r="H22"/>
  <c r="R22"/>
  <c r="BE22" s="1"/>
  <c r="S22"/>
  <c r="BH22"/>
  <c r="BV22"/>
  <c r="CK22"/>
  <c r="CL22"/>
  <c r="CM22"/>
  <c r="CO22"/>
  <c r="CX22"/>
  <c r="CY22"/>
  <c r="DD22"/>
  <c r="H23"/>
  <c r="I23" s="1"/>
  <c r="J23" s="1"/>
  <c r="BQ23" s="1"/>
  <c r="S23"/>
  <c r="BH23"/>
  <c r="BV23"/>
  <c r="BX23"/>
  <c r="CP23" s="1"/>
  <c r="CK23"/>
  <c r="CL23"/>
  <c r="CM23"/>
  <c r="CO23"/>
  <c r="CX23"/>
  <c r="CY23"/>
  <c r="DD23"/>
  <c r="G24"/>
  <c r="K24"/>
  <c r="L24"/>
  <c r="M24"/>
  <c r="N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J24"/>
  <c r="BK24"/>
  <c r="BL24"/>
  <c r="BM24"/>
  <c r="BN24"/>
  <c r="BO24"/>
  <c r="BP24"/>
  <c r="BR24"/>
  <c r="BS24"/>
  <c r="BT24"/>
  <c r="BU24"/>
  <c r="BW24"/>
  <c r="CJ24"/>
  <c r="DC24"/>
  <c r="B25"/>
  <c r="B26" s="1"/>
  <c r="B27" s="1"/>
  <c r="H25"/>
  <c r="S25"/>
  <c r="BH25"/>
  <c r="BV25"/>
  <c r="BX25"/>
  <c r="CB25"/>
  <c r="CK25"/>
  <c r="CL25"/>
  <c r="CM25"/>
  <c r="CO25"/>
  <c r="CX25"/>
  <c r="CY25"/>
  <c r="DD25"/>
  <c r="H26"/>
  <c r="DE26" s="1"/>
  <c r="Q26"/>
  <c r="Q24" s="1"/>
  <c r="BH26"/>
  <c r="BV26"/>
  <c r="CK26"/>
  <c r="CL26"/>
  <c r="CM26"/>
  <c r="CO26"/>
  <c r="CX26"/>
  <c r="CY26"/>
  <c r="DD26"/>
  <c r="P45" i="59" s="1"/>
  <c r="H27" i="64"/>
  <c r="I27"/>
  <c r="J27" s="1"/>
  <c r="O27"/>
  <c r="O24"/>
  <c r="P27"/>
  <c r="BF27"/>
  <c r="BF24" s="1"/>
  <c r="BG27"/>
  <c r="BG24" s="1"/>
  <c r="BV27"/>
  <c r="BX27"/>
  <c r="BY27"/>
  <c r="CA27"/>
  <c r="CB27"/>
  <c r="CT27" s="1"/>
  <c r="CC27"/>
  <c r="CU27" s="1"/>
  <c r="CE27"/>
  <c r="CF27"/>
  <c r="CF24"/>
  <c r="CG27"/>
  <c r="CK27"/>
  <c r="CL27"/>
  <c r="CM27"/>
  <c r="CO27"/>
  <c r="CX27"/>
  <c r="DD27"/>
  <c r="P42" i="59" s="1"/>
  <c r="DE27" i="64"/>
  <c r="Q42" i="59" s="1"/>
  <c r="G28" i="64"/>
  <c r="K28"/>
  <c r="L28"/>
  <c r="M28"/>
  <c r="T28"/>
  <c r="U28"/>
  <c r="V28"/>
  <c r="W28"/>
  <c r="X28"/>
  <c r="X9" s="1"/>
  <c r="Y28"/>
  <c r="Z28"/>
  <c r="AA28"/>
  <c r="AB28"/>
  <c r="AC28"/>
  <c r="AD28"/>
  <c r="AE28"/>
  <c r="AE9" s="1"/>
  <c r="AF28"/>
  <c r="AF9" s="1"/>
  <c r="AG28"/>
  <c r="AH28"/>
  <c r="AI28"/>
  <c r="AJ28"/>
  <c r="AK28"/>
  <c r="AL28"/>
  <c r="AM28"/>
  <c r="AN28"/>
  <c r="AN9" s="1"/>
  <c r="AO28"/>
  <c r="AP28"/>
  <c r="AQ28"/>
  <c r="AR28"/>
  <c r="AS28"/>
  <c r="AT28"/>
  <c r="AU28"/>
  <c r="AV28"/>
  <c r="AV9" s="1"/>
  <c r="AW28"/>
  <c r="AX28"/>
  <c r="AY28"/>
  <c r="AZ28"/>
  <c r="BA28"/>
  <c r="BB28"/>
  <c r="BC28"/>
  <c r="BD28"/>
  <c r="BD9" s="1"/>
  <c r="BJ28"/>
  <c r="BK28"/>
  <c r="BL28"/>
  <c r="BM28"/>
  <c r="BN28"/>
  <c r="BO28"/>
  <c r="BP28"/>
  <c r="BR28"/>
  <c r="BS28"/>
  <c r="BT28"/>
  <c r="BU28"/>
  <c r="BW28"/>
  <c r="CJ28"/>
  <c r="DC28"/>
  <c r="B29"/>
  <c r="B30" s="1"/>
  <c r="B31" s="1"/>
  <c r="B32" s="1"/>
  <c r="H29"/>
  <c r="Q29"/>
  <c r="Q28" s="1"/>
  <c r="BH29"/>
  <c r="BV29"/>
  <c r="CK29"/>
  <c r="CL29"/>
  <c r="CM29"/>
  <c r="CM28" s="1"/>
  <c r="CO29"/>
  <c r="CO28" s="1"/>
  <c r="CX29"/>
  <c r="CY29"/>
  <c r="DD29"/>
  <c r="I30"/>
  <c r="J30" s="1"/>
  <c r="N30"/>
  <c r="N28" s="1"/>
  <c r="O30"/>
  <c r="O28" s="1"/>
  <c r="P30"/>
  <c r="BF30"/>
  <c r="BG30"/>
  <c r="BV30"/>
  <c r="BV28" s="1"/>
  <c r="BX30"/>
  <c r="BZ30" s="1"/>
  <c r="BY30"/>
  <c r="CA30"/>
  <c r="CB30"/>
  <c r="CC30"/>
  <c r="CU30" s="1"/>
  <c r="CE30"/>
  <c r="CH30" s="1"/>
  <c r="CF30"/>
  <c r="CX30" s="1"/>
  <c r="CG30"/>
  <c r="CK30"/>
  <c r="CL30"/>
  <c r="CM30"/>
  <c r="CO30"/>
  <c r="CP30"/>
  <c r="CT30"/>
  <c r="DD30"/>
  <c r="DD28" s="1"/>
  <c r="DE30"/>
  <c r="I31"/>
  <c r="J31" s="1"/>
  <c r="N31"/>
  <c r="O31"/>
  <c r="P31"/>
  <c r="BE31" s="1"/>
  <c r="BF31"/>
  <c r="BG31"/>
  <c r="BV31"/>
  <c r="BX31"/>
  <c r="BY31"/>
  <c r="CA31"/>
  <c r="CS31" s="1"/>
  <c r="CB31"/>
  <c r="CT31" s="1"/>
  <c r="CC31"/>
  <c r="CU31" s="1"/>
  <c r="CE31"/>
  <c r="CF31"/>
  <c r="CX31" s="1"/>
  <c r="CG31"/>
  <c r="CK31"/>
  <c r="CL31"/>
  <c r="CM31"/>
  <c r="CO31"/>
  <c r="CQ31"/>
  <c r="CW31"/>
  <c r="DD31"/>
  <c r="DE31"/>
  <c r="H32"/>
  <c r="I32" s="1"/>
  <c r="J32" s="1"/>
  <c r="Q32"/>
  <c r="S32"/>
  <c r="BH32"/>
  <c r="BV32"/>
  <c r="BX32"/>
  <c r="CK32"/>
  <c r="CL32"/>
  <c r="CM32"/>
  <c r="CO32"/>
  <c r="CX32"/>
  <c r="CY32"/>
  <c r="DD32"/>
  <c r="G33"/>
  <c r="K33"/>
  <c r="L33"/>
  <c r="M33"/>
  <c r="N33"/>
  <c r="O33"/>
  <c r="P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F33"/>
  <c r="BG33"/>
  <c r="BJ33"/>
  <c r="BK33"/>
  <c r="BL33"/>
  <c r="BM33"/>
  <c r="BN33"/>
  <c r="BO33"/>
  <c r="BP33"/>
  <c r="BR33"/>
  <c r="BS33"/>
  <c r="BT33"/>
  <c r="BU33"/>
  <c r="BW33"/>
  <c r="CF33"/>
  <c r="CG33"/>
  <c r="CJ33"/>
  <c r="DC33"/>
  <c r="B34"/>
  <c r="B35" s="1"/>
  <c r="B36" s="1"/>
  <c r="B37" s="1"/>
  <c r="B38" s="1"/>
  <c r="H34"/>
  <c r="Q34"/>
  <c r="R34"/>
  <c r="BH34"/>
  <c r="BI34"/>
  <c r="BV34"/>
  <c r="BY34"/>
  <c r="CQ34" s="1"/>
  <c r="CA34"/>
  <c r="CC34"/>
  <c r="CU34"/>
  <c r="CE34"/>
  <c r="CK34"/>
  <c r="CL34"/>
  <c r="CM34"/>
  <c r="CO34"/>
  <c r="CX34"/>
  <c r="CY34"/>
  <c r="DD34"/>
  <c r="DE34"/>
  <c r="H35"/>
  <c r="Q35"/>
  <c r="BH35"/>
  <c r="BV35"/>
  <c r="CK35"/>
  <c r="CL35"/>
  <c r="CM35"/>
  <c r="CO35"/>
  <c r="CX35"/>
  <c r="CY35"/>
  <c r="DD35"/>
  <c r="H36"/>
  <c r="BX36" s="1"/>
  <c r="CP36" s="1"/>
  <c r="S36"/>
  <c r="BH36"/>
  <c r="BV36"/>
  <c r="CK36"/>
  <c r="CL36"/>
  <c r="CM36"/>
  <c r="CO36"/>
  <c r="CX36"/>
  <c r="CY36"/>
  <c r="H37"/>
  <c r="S37"/>
  <c r="BH37"/>
  <c r="BV37"/>
  <c r="CE37"/>
  <c r="CH37" s="1"/>
  <c r="CK37"/>
  <c r="CL37"/>
  <c r="CM37"/>
  <c r="CO37"/>
  <c r="CX37"/>
  <c r="CY37"/>
  <c r="DD37"/>
  <c r="P60" i="59" s="1"/>
  <c r="H38" i="64"/>
  <c r="S38"/>
  <c r="BH38"/>
  <c r="BV38"/>
  <c r="CK38"/>
  <c r="CN38"/>
  <c r="CL38"/>
  <c r="CM38"/>
  <c r="CO38"/>
  <c r="CX38"/>
  <c r="CY38"/>
  <c r="DD38"/>
  <c r="G39"/>
  <c r="K39"/>
  <c r="L39"/>
  <c r="M39"/>
  <c r="N39"/>
  <c r="O39"/>
  <c r="P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F39"/>
  <c r="BG39"/>
  <c r="BJ39"/>
  <c r="BK39"/>
  <c r="BL39"/>
  <c r="BM39"/>
  <c r="BN39"/>
  <c r="BO39"/>
  <c r="BP39"/>
  <c r="BR39"/>
  <c r="BS39"/>
  <c r="BT39"/>
  <c r="BU39"/>
  <c r="BW39"/>
  <c r="CF39"/>
  <c r="CG39"/>
  <c r="CJ39"/>
  <c r="DC39"/>
  <c r="B40"/>
  <c r="H40"/>
  <c r="CB40" s="1"/>
  <c r="S40"/>
  <c r="BH40"/>
  <c r="BV40"/>
  <c r="BX40"/>
  <c r="CP40" s="1"/>
  <c r="CK40"/>
  <c r="CN40"/>
  <c r="CL40"/>
  <c r="CM40"/>
  <c r="CO40"/>
  <c r="CX40"/>
  <c r="CY40"/>
  <c r="DD40"/>
  <c r="B41"/>
  <c r="B42" s="1"/>
  <c r="B43" s="1"/>
  <c r="H41"/>
  <c r="BY41" s="1"/>
  <c r="S41"/>
  <c r="BH41"/>
  <c r="BV41"/>
  <c r="BX41"/>
  <c r="CP41" s="1"/>
  <c r="CA41"/>
  <c r="CC41"/>
  <c r="CU41" s="1"/>
  <c r="CK41"/>
  <c r="CL41"/>
  <c r="CM41"/>
  <c r="CM39" s="1"/>
  <c r="CO41"/>
  <c r="CX41"/>
  <c r="CY41"/>
  <c r="DD41"/>
  <c r="DE41"/>
  <c r="H42"/>
  <c r="BX42" s="1"/>
  <c r="CP42" s="1"/>
  <c r="S42"/>
  <c r="BH42"/>
  <c r="BV42"/>
  <c r="CK42"/>
  <c r="CL42"/>
  <c r="CM42"/>
  <c r="CO42"/>
  <c r="CX42"/>
  <c r="CY42"/>
  <c r="DD42"/>
  <c r="P69" i="59" s="1"/>
  <c r="H43" i="64"/>
  <c r="I43" s="1"/>
  <c r="J43"/>
  <c r="BE43" s="1"/>
  <c r="Q43"/>
  <c r="Q39" s="1"/>
  <c r="S43"/>
  <c r="BH43"/>
  <c r="BI43"/>
  <c r="BV43"/>
  <c r="BX43"/>
  <c r="BY43"/>
  <c r="CQ43" s="1"/>
  <c r="CA43"/>
  <c r="CS43" s="1"/>
  <c r="CB43"/>
  <c r="CT43" s="1"/>
  <c r="CC43"/>
  <c r="CE43"/>
  <c r="CH43" s="1"/>
  <c r="CK43"/>
  <c r="CL43"/>
  <c r="CM43"/>
  <c r="CO43"/>
  <c r="CW43"/>
  <c r="CZ43" s="1"/>
  <c r="CX43"/>
  <c r="CY43"/>
  <c r="DD43"/>
  <c r="DE43"/>
  <c r="Q65" i="59" s="1"/>
  <c r="G44" i="64"/>
  <c r="K44"/>
  <c r="L44"/>
  <c r="L9" s="1"/>
  <c r="M44"/>
  <c r="N44"/>
  <c r="O44"/>
  <c r="P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F44"/>
  <c r="BG44"/>
  <c r="BJ44"/>
  <c r="BK44"/>
  <c r="BL44"/>
  <c r="BM44"/>
  <c r="BN44"/>
  <c r="BO44"/>
  <c r="BP44"/>
  <c r="BR44"/>
  <c r="BS44"/>
  <c r="BT44"/>
  <c r="BU44"/>
  <c r="BW44"/>
  <c r="CF44"/>
  <c r="CG44"/>
  <c r="CJ44"/>
  <c r="DC44"/>
  <c r="B45"/>
  <c r="H45"/>
  <c r="Q45"/>
  <c r="Q44" s="1"/>
  <c r="T45"/>
  <c r="BH45"/>
  <c r="BV45"/>
  <c r="CK45"/>
  <c r="CL45"/>
  <c r="CM45"/>
  <c r="CO45"/>
  <c r="CX45"/>
  <c r="CY45"/>
  <c r="DD45"/>
  <c r="B46"/>
  <c r="B47" s="1"/>
  <c r="B48" s="1"/>
  <c r="B49" s="1"/>
  <c r="B50" s="1"/>
  <c r="H46"/>
  <c r="CA46" s="1"/>
  <c r="Q46"/>
  <c r="T46"/>
  <c r="BH46"/>
  <c r="BV46"/>
  <c r="CK46"/>
  <c r="CL46"/>
  <c r="CL44" s="1"/>
  <c r="CM46"/>
  <c r="CO46"/>
  <c r="CX46"/>
  <c r="CY46"/>
  <c r="H47"/>
  <c r="BX47" s="1"/>
  <c r="CP47" s="1"/>
  <c r="Q47"/>
  <c r="R47"/>
  <c r="T47"/>
  <c r="T44" s="1"/>
  <c r="T9" s="1"/>
  <c r="BH47"/>
  <c r="BV47"/>
  <c r="CB47"/>
  <c r="CT47" s="1"/>
  <c r="CK47"/>
  <c r="CL47"/>
  <c r="CM47"/>
  <c r="CO47"/>
  <c r="CX47"/>
  <c r="CZ47" s="1"/>
  <c r="CY47"/>
  <c r="DD47"/>
  <c r="H48"/>
  <c r="I48" s="1"/>
  <c r="J48" s="1"/>
  <c r="S48" s="1"/>
  <c r="BQ48" s="1"/>
  <c r="Q48"/>
  <c r="T48"/>
  <c r="BH48"/>
  <c r="BI48"/>
  <c r="BV48"/>
  <c r="BY48"/>
  <c r="CA48"/>
  <c r="CE48"/>
  <c r="CK48"/>
  <c r="CL48"/>
  <c r="CM48"/>
  <c r="CO48"/>
  <c r="CX48"/>
  <c r="CY48"/>
  <c r="H49"/>
  <c r="DE49" s="1"/>
  <c r="Q73" i="59" s="1"/>
  <c r="Q49" i="64"/>
  <c r="T49"/>
  <c r="BH49"/>
  <c r="BV49"/>
  <c r="CA49"/>
  <c r="CK49"/>
  <c r="CL49"/>
  <c r="CM49"/>
  <c r="CO49"/>
  <c r="CX49"/>
  <c r="CY49"/>
  <c r="DD49"/>
  <c r="H50"/>
  <c r="I50" s="1"/>
  <c r="J50"/>
  <c r="Q50"/>
  <c r="R50"/>
  <c r="T50"/>
  <c r="BH50"/>
  <c r="BI50"/>
  <c r="BV50"/>
  <c r="BY50"/>
  <c r="CA50"/>
  <c r="CB50"/>
  <c r="CT50" s="1"/>
  <c r="CC50"/>
  <c r="CU50" s="1"/>
  <c r="CK50"/>
  <c r="CL50"/>
  <c r="CM50"/>
  <c r="CO50"/>
  <c r="CX50"/>
  <c r="CY50"/>
  <c r="DD50"/>
  <c r="G51"/>
  <c r="K51"/>
  <c r="L51"/>
  <c r="M51"/>
  <c r="N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H51"/>
  <c r="BJ51"/>
  <c r="BK51"/>
  <c r="BL51"/>
  <c r="BM51"/>
  <c r="BN51"/>
  <c r="BO51"/>
  <c r="BP51"/>
  <c r="BR51"/>
  <c r="BS51"/>
  <c r="BT51"/>
  <c r="BU51"/>
  <c r="BW51"/>
  <c r="CJ51"/>
  <c r="DC51"/>
  <c r="B52"/>
  <c r="B53" s="1"/>
  <c r="B54" s="1"/>
  <c r="H52"/>
  <c r="I52"/>
  <c r="R52"/>
  <c r="S52"/>
  <c r="BI52"/>
  <c r="BV52"/>
  <c r="BV51" s="1"/>
  <c r="BX52"/>
  <c r="BY52"/>
  <c r="CB52"/>
  <c r="CE52"/>
  <c r="CH52" s="1"/>
  <c r="CK52"/>
  <c r="CN52" s="1"/>
  <c r="CL52"/>
  <c r="CM52"/>
  <c r="CO52"/>
  <c r="CX52"/>
  <c r="CY52"/>
  <c r="DD52"/>
  <c r="I53"/>
  <c r="J53" s="1"/>
  <c r="O53"/>
  <c r="O51" s="1"/>
  <c r="P53"/>
  <c r="P51" s="1"/>
  <c r="BF53"/>
  <c r="BF51" s="1"/>
  <c r="BG53"/>
  <c r="BG51" s="1"/>
  <c r="BV53"/>
  <c r="BX53"/>
  <c r="CP53" s="1"/>
  <c r="BY53"/>
  <c r="CA53"/>
  <c r="CB53"/>
  <c r="CT53" s="1"/>
  <c r="CC53"/>
  <c r="CE53"/>
  <c r="CF53"/>
  <c r="CF51" s="1"/>
  <c r="CG53"/>
  <c r="CK53"/>
  <c r="CN53" s="1"/>
  <c r="CL53"/>
  <c r="CM53"/>
  <c r="CO53"/>
  <c r="CU53"/>
  <c r="CW53"/>
  <c r="DD53"/>
  <c r="DE53"/>
  <c r="H54"/>
  <c r="I54" s="1"/>
  <c r="J54" s="1"/>
  <c r="Q54"/>
  <c r="Q51" s="1"/>
  <c r="S54"/>
  <c r="BI54"/>
  <c r="BV54"/>
  <c r="BY54"/>
  <c r="CB54"/>
  <c r="CT54" s="1"/>
  <c r="CC54"/>
  <c r="CU54" s="1"/>
  <c r="CK54"/>
  <c r="CL54"/>
  <c r="CM54"/>
  <c r="CO54"/>
  <c r="CO51" s="1"/>
  <c r="CX54"/>
  <c r="CY54"/>
  <c r="DD54"/>
  <c r="G55"/>
  <c r="K55"/>
  <c r="L55"/>
  <c r="M55"/>
  <c r="N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J55"/>
  <c r="BK55"/>
  <c r="BL55"/>
  <c r="BM55"/>
  <c r="BN55"/>
  <c r="BO55"/>
  <c r="BP55"/>
  <c r="BR55"/>
  <c r="BS55"/>
  <c r="BT55"/>
  <c r="BU55"/>
  <c r="BW55"/>
  <c r="CJ55"/>
  <c r="DC55"/>
  <c r="B56"/>
  <c r="B57" s="1"/>
  <c r="B58" s="1"/>
  <c r="B59" s="1"/>
  <c r="B60" s="1"/>
  <c r="H56"/>
  <c r="R56"/>
  <c r="S56"/>
  <c r="BH56"/>
  <c r="BV56"/>
  <c r="BY56"/>
  <c r="CQ56" s="1"/>
  <c r="CB56"/>
  <c r="CC56"/>
  <c r="CU56" s="1"/>
  <c r="CE56"/>
  <c r="CK56"/>
  <c r="CL56"/>
  <c r="CN56" s="1"/>
  <c r="CM56"/>
  <c r="CO56"/>
  <c r="CT56"/>
  <c r="CX56"/>
  <c r="CY56"/>
  <c r="DD56"/>
  <c r="H57"/>
  <c r="Q57"/>
  <c r="BH57"/>
  <c r="BV57"/>
  <c r="CE57"/>
  <c r="CH57" s="1"/>
  <c r="CK57"/>
  <c r="CL57"/>
  <c r="CM57"/>
  <c r="CO57"/>
  <c r="CX57"/>
  <c r="CY57"/>
  <c r="DD57"/>
  <c r="H58"/>
  <c r="CB58" s="1"/>
  <c r="CT58" s="1"/>
  <c r="Q58"/>
  <c r="BH58"/>
  <c r="BV58"/>
  <c r="CK58"/>
  <c r="CL58"/>
  <c r="CM58"/>
  <c r="CO58"/>
  <c r="CX58"/>
  <c r="CY58"/>
  <c r="DD58"/>
  <c r="H59"/>
  <c r="I59" s="1"/>
  <c r="J59" s="1"/>
  <c r="Q59"/>
  <c r="R59"/>
  <c r="BH59"/>
  <c r="BV59"/>
  <c r="BY59"/>
  <c r="CK59"/>
  <c r="CL59"/>
  <c r="CM59"/>
  <c r="CO59"/>
  <c r="CX59"/>
  <c r="CY59"/>
  <c r="DD59"/>
  <c r="P88" i="59" s="1"/>
  <c r="I60" i="64"/>
  <c r="J60"/>
  <c r="O60"/>
  <c r="O55" s="1"/>
  <c r="P60"/>
  <c r="P55" s="1"/>
  <c r="BF60"/>
  <c r="BF55" s="1"/>
  <c r="BG60"/>
  <c r="BG55" s="1"/>
  <c r="BV60"/>
  <c r="BX60"/>
  <c r="BY60"/>
  <c r="CA60"/>
  <c r="CD60" s="1"/>
  <c r="CB60"/>
  <c r="CC60"/>
  <c r="CU60" s="1"/>
  <c r="CE60"/>
  <c r="CF60"/>
  <c r="CF55" s="1"/>
  <c r="CG60"/>
  <c r="CG55"/>
  <c r="CK60"/>
  <c r="CN60" s="1"/>
  <c r="CL60"/>
  <c r="CM60"/>
  <c r="CO60"/>
  <c r="CT60"/>
  <c r="CX60"/>
  <c r="DD60"/>
  <c r="DE60"/>
  <c r="Q84" i="59" s="1"/>
  <c r="G61" i="64"/>
  <c r="H61"/>
  <c r="K61"/>
  <c r="L61"/>
  <c r="M61"/>
  <c r="N61"/>
  <c r="Q61"/>
  <c r="R61"/>
  <c r="S61"/>
  <c r="T61"/>
  <c r="U61"/>
  <c r="V61"/>
  <c r="W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H61"/>
  <c r="BI61"/>
  <c r="BJ61"/>
  <c r="BK61"/>
  <c r="BL61"/>
  <c r="BM61"/>
  <c r="BN61"/>
  <c r="BO61"/>
  <c r="BP61"/>
  <c r="BR61"/>
  <c r="BS61"/>
  <c r="BT61"/>
  <c r="BU61"/>
  <c r="BW61"/>
  <c r="CJ61"/>
  <c r="DC61"/>
  <c r="B62"/>
  <c r="I62"/>
  <c r="I61" s="1"/>
  <c r="N62"/>
  <c r="O62"/>
  <c r="O61"/>
  <c r="X62"/>
  <c r="X61" s="1"/>
  <c r="Y62"/>
  <c r="Y61"/>
  <c r="Z62"/>
  <c r="Z61" s="1"/>
  <c r="BF62"/>
  <c r="BF61" s="1"/>
  <c r="BG62"/>
  <c r="BG61" s="1"/>
  <c r="BV62"/>
  <c r="BV61" s="1"/>
  <c r="BX62"/>
  <c r="BX61" s="1"/>
  <c r="BY62"/>
  <c r="BY61" s="1"/>
  <c r="BZ62"/>
  <c r="BZ61"/>
  <c r="CA62"/>
  <c r="CB62"/>
  <c r="CB61" s="1"/>
  <c r="CC62"/>
  <c r="CC61" s="1"/>
  <c r="CE62"/>
  <c r="CE61" s="1"/>
  <c r="CF62"/>
  <c r="CX62" s="1"/>
  <c r="CG62"/>
  <c r="CG61" s="1"/>
  <c r="CK62"/>
  <c r="CK61" s="1"/>
  <c r="CL62"/>
  <c r="CL61" s="1"/>
  <c r="CM62"/>
  <c r="CM61" s="1"/>
  <c r="CO62"/>
  <c r="CO61" s="1"/>
  <c r="CQ62"/>
  <c r="CQ61" s="1"/>
  <c r="CY62"/>
  <c r="CY61" s="1"/>
  <c r="DD62"/>
  <c r="DE62"/>
  <c r="DE61" s="1"/>
  <c r="G63"/>
  <c r="K63"/>
  <c r="L63"/>
  <c r="M63"/>
  <c r="N63"/>
  <c r="O63"/>
  <c r="P63"/>
  <c r="Q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F63"/>
  <c r="BG63"/>
  <c r="BH63"/>
  <c r="BI63"/>
  <c r="BJ63"/>
  <c r="BK63"/>
  <c r="BL63"/>
  <c r="BM63"/>
  <c r="BP63"/>
  <c r="BR63"/>
  <c r="BS63"/>
  <c r="BT63"/>
  <c r="BU63"/>
  <c r="CF63"/>
  <c r="CG63"/>
  <c r="CJ63"/>
  <c r="DC63"/>
  <c r="H64"/>
  <c r="R64"/>
  <c r="R63" s="1"/>
  <c r="S64"/>
  <c r="S63" s="1"/>
  <c r="BN64"/>
  <c r="BN63"/>
  <c r="BO64"/>
  <c r="BO63" s="1"/>
  <c r="BV64"/>
  <c r="BV63" s="1"/>
  <c r="BY64"/>
  <c r="CK64"/>
  <c r="CK63" s="1"/>
  <c r="CL64"/>
  <c r="CL63" s="1"/>
  <c r="CM64"/>
  <c r="CM63"/>
  <c r="CX64"/>
  <c r="CX63" s="1"/>
  <c r="CY64"/>
  <c r="CY63" s="1"/>
  <c r="DD64"/>
  <c r="DD63" s="1"/>
  <c r="BG68"/>
  <c r="G70"/>
  <c r="I70"/>
  <c r="K70"/>
  <c r="L70"/>
  <c r="M70"/>
  <c r="N70"/>
  <c r="O70"/>
  <c r="P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F70"/>
  <c r="BG70"/>
  <c r="BJ70"/>
  <c r="BK70"/>
  <c r="BL70"/>
  <c r="BM70"/>
  <c r="BN70"/>
  <c r="BO70"/>
  <c r="BO68"/>
  <c r="BX70"/>
  <c r="H71"/>
  <c r="BI71" s="1"/>
  <c r="J71"/>
  <c r="Q71"/>
  <c r="S71"/>
  <c r="BH71"/>
  <c r="H72"/>
  <c r="Q72"/>
  <c r="R72"/>
  <c r="S72"/>
  <c r="BH72"/>
  <c r="H73"/>
  <c r="J73" s="1"/>
  <c r="Q73"/>
  <c r="S73"/>
  <c r="BH73"/>
  <c r="H74"/>
  <c r="Q74"/>
  <c r="BH74"/>
  <c r="H75"/>
  <c r="J75" s="1"/>
  <c r="Q75"/>
  <c r="S75"/>
  <c r="BH75"/>
  <c r="H76"/>
  <c r="Q76"/>
  <c r="BH76"/>
  <c r="H77"/>
  <c r="J77" s="1"/>
  <c r="Q77"/>
  <c r="S77"/>
  <c r="T77"/>
  <c r="T70" s="1"/>
  <c r="BH77"/>
  <c r="BS77"/>
  <c r="H78"/>
  <c r="Q78"/>
  <c r="T78"/>
  <c r="BH78"/>
  <c r="H79"/>
  <c r="J79" s="1"/>
  <c r="Q79"/>
  <c r="S79"/>
  <c r="BH79"/>
  <c r="H80"/>
  <c r="S80" s="1"/>
  <c r="Q80"/>
  <c r="BH80"/>
  <c r="H81"/>
  <c r="S81" s="1"/>
  <c r="Q81"/>
  <c r="BH81"/>
  <c r="BI81"/>
  <c r="G82"/>
  <c r="L82"/>
  <c r="M82"/>
  <c r="N82"/>
  <c r="O82"/>
  <c r="P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J82"/>
  <c r="BK82"/>
  <c r="BN82"/>
  <c r="BO82"/>
  <c r="H83"/>
  <c r="R83" s="1"/>
  <c r="BY83" s="1"/>
  <c r="Q83"/>
  <c r="BH83"/>
  <c r="H84"/>
  <c r="Q84"/>
  <c r="BH84"/>
  <c r="H85"/>
  <c r="J85"/>
  <c r="Q85"/>
  <c r="BH85"/>
  <c r="H86"/>
  <c r="Q86"/>
  <c r="R86"/>
  <c r="BF86"/>
  <c r="BF82" s="1"/>
  <c r="BS86"/>
  <c r="H87"/>
  <c r="J87"/>
  <c r="Q87"/>
  <c r="BH87"/>
  <c r="BS87"/>
  <c r="H88"/>
  <c r="J88" s="1"/>
  <c r="Q88"/>
  <c r="T88"/>
  <c r="T82" s="1"/>
  <c r="BH88"/>
  <c r="H89"/>
  <c r="Q89"/>
  <c r="BH89"/>
  <c r="H90"/>
  <c r="S90"/>
  <c r="BL90"/>
  <c r="BV90"/>
  <c r="BZ90"/>
  <c r="CD90"/>
  <c r="CH90"/>
  <c r="H91"/>
  <c r="BM91" s="1"/>
  <c r="J91"/>
  <c r="Q91"/>
  <c r="S91"/>
  <c r="BL91"/>
  <c r="H92"/>
  <c r="S92" s="1"/>
  <c r="Q92"/>
  <c r="BL92"/>
  <c r="H93"/>
  <c r="J93"/>
  <c r="Q93"/>
  <c r="BL93"/>
  <c r="H94"/>
  <c r="Q94"/>
  <c r="BL94"/>
  <c r="H95"/>
  <c r="Q95"/>
  <c r="BL95"/>
  <c r="H96"/>
  <c r="S96" s="1"/>
  <c r="Q96"/>
  <c r="BH96"/>
  <c r="S3" i="44"/>
  <c r="G5"/>
  <c r="I5"/>
  <c r="K5"/>
  <c r="M5"/>
  <c r="U5"/>
  <c r="V5"/>
  <c r="W5"/>
  <c r="AH5"/>
  <c r="AI5"/>
  <c r="AM5"/>
  <c r="AN5"/>
  <c r="AO5"/>
  <c r="B6"/>
  <c r="B8" s="1"/>
  <c r="B9" s="1"/>
  <c r="F6"/>
  <c r="H6" s="1"/>
  <c r="O6"/>
  <c r="T11" i="59" s="1"/>
  <c r="X6" i="44"/>
  <c r="AP6"/>
  <c r="AZ6"/>
  <c r="BA6"/>
  <c r="F7"/>
  <c r="H7" s="1"/>
  <c r="X7"/>
  <c r="AB7"/>
  <c r="AF7"/>
  <c r="AJ7"/>
  <c r="F8"/>
  <c r="H8" s="1"/>
  <c r="O8"/>
  <c r="T10" i="59" s="1"/>
  <c r="X8" i="44"/>
  <c r="AP8"/>
  <c r="AZ8"/>
  <c r="BA8"/>
  <c r="F9"/>
  <c r="H9" s="1"/>
  <c r="X9"/>
  <c r="AB9"/>
  <c r="AF9"/>
  <c r="AJ9"/>
  <c r="F10"/>
  <c r="H10" s="1"/>
  <c r="X10"/>
  <c r="AB10"/>
  <c r="AF10"/>
  <c r="AJ10"/>
  <c r="B11"/>
  <c r="B12" s="1"/>
  <c r="B13" s="1"/>
  <c r="B14" s="1"/>
  <c r="B15" s="1"/>
  <c r="B16" s="1"/>
  <c r="B17" s="1"/>
  <c r="B7" s="1"/>
  <c r="F11"/>
  <c r="H11" s="1"/>
  <c r="O11"/>
  <c r="T12" i="59" s="1"/>
  <c r="X11" i="44"/>
  <c r="AP11"/>
  <c r="AZ11"/>
  <c r="BA11"/>
  <c r="F12"/>
  <c r="H12" s="1"/>
  <c r="X12"/>
  <c r="AB12"/>
  <c r="AF12"/>
  <c r="AJ12"/>
  <c r="F13"/>
  <c r="H13" s="1"/>
  <c r="P13" s="1"/>
  <c r="O13"/>
  <c r="T13" i="59" s="1"/>
  <c r="X13" i="44"/>
  <c r="AP13"/>
  <c r="AZ13"/>
  <c r="BA13"/>
  <c r="F14"/>
  <c r="H14" s="1"/>
  <c r="O14"/>
  <c r="T14" i="59" s="1"/>
  <c r="X14" i="44"/>
  <c r="AP14"/>
  <c r="AZ14"/>
  <c r="BA14"/>
  <c r="F15"/>
  <c r="H15" s="1"/>
  <c r="X15"/>
  <c r="AB15"/>
  <c r="AF15"/>
  <c r="AJ15"/>
  <c r="F16"/>
  <c r="H16" s="1"/>
  <c r="P16" s="1"/>
  <c r="O16"/>
  <c r="T15" i="59" s="1"/>
  <c r="AK15" s="1"/>
  <c r="X16" i="44"/>
  <c r="AP16"/>
  <c r="AZ16"/>
  <c r="BA16"/>
  <c r="F17"/>
  <c r="H17" s="1"/>
  <c r="P17" s="1"/>
  <c r="U16" i="59" s="1"/>
  <c r="V16" s="1"/>
  <c r="O17" i="44"/>
  <c r="T16" i="59" s="1"/>
  <c r="X17" i="44"/>
  <c r="AP17"/>
  <c r="AZ17"/>
  <c r="BA17"/>
  <c r="F18"/>
  <c r="H18" s="1"/>
  <c r="O18"/>
  <c r="X18"/>
  <c r="AP18"/>
  <c r="AZ18"/>
  <c r="BA18"/>
  <c r="F19"/>
  <c r="H19" s="1"/>
  <c r="X19"/>
  <c r="AB19"/>
  <c r="AF19"/>
  <c r="AJ19"/>
  <c r="F20"/>
  <c r="H20" s="1"/>
  <c r="X20"/>
  <c r="AB20"/>
  <c r="AF20"/>
  <c r="AJ20"/>
  <c r="F21"/>
  <c r="O21"/>
  <c r="T20" i="59" s="1"/>
  <c r="X21" i="44"/>
  <c r="AP21"/>
  <c r="AZ21"/>
  <c r="BA21"/>
  <c r="F22"/>
  <c r="H22" s="1"/>
  <c r="X22"/>
  <c r="AB22"/>
  <c r="AF22"/>
  <c r="AJ22"/>
  <c r="F23"/>
  <c r="H23" s="1"/>
  <c r="O23"/>
  <c r="T23" i="59" s="1"/>
  <c r="X23" i="44"/>
  <c r="AP23"/>
  <c r="AZ23"/>
  <c r="BA23"/>
  <c r="F24"/>
  <c r="H24" s="1"/>
  <c r="X24"/>
  <c r="AB24"/>
  <c r="AF24"/>
  <c r="AJ24"/>
  <c r="F25"/>
  <c r="H25" s="1"/>
  <c r="X25"/>
  <c r="AB25"/>
  <c r="AF25"/>
  <c r="AJ25"/>
  <c r="F26"/>
  <c r="H26" s="1"/>
  <c r="O26"/>
  <c r="T28" i="59" s="1"/>
  <c r="X26" i="44"/>
  <c r="AP26"/>
  <c r="AZ26"/>
  <c r="BA26"/>
  <c r="F27"/>
  <c r="H27" s="1"/>
  <c r="X27"/>
  <c r="AB27"/>
  <c r="AF27"/>
  <c r="AJ27"/>
  <c r="F28"/>
  <c r="H28" s="1"/>
  <c r="P28" s="1"/>
  <c r="O28"/>
  <c r="T26" i="59" s="1"/>
  <c r="X28" i="44"/>
  <c r="AP28"/>
  <c r="AZ28"/>
  <c r="BA28"/>
  <c r="F29"/>
  <c r="H29" s="1"/>
  <c r="O29"/>
  <c r="T25" i="59" s="1"/>
  <c r="X29" i="44"/>
  <c r="AP29"/>
  <c r="AZ29"/>
  <c r="BA29"/>
  <c r="F30"/>
  <c r="H30" s="1"/>
  <c r="X30"/>
  <c r="AB30"/>
  <c r="AF30"/>
  <c r="AJ30"/>
  <c r="F31"/>
  <c r="H31" s="1"/>
  <c r="P31" s="1"/>
  <c r="AA31" s="1"/>
  <c r="AS31" s="1"/>
  <c r="O31"/>
  <c r="T27" i="59" s="1"/>
  <c r="X31" i="44"/>
  <c r="AP31"/>
  <c r="AZ31"/>
  <c r="BA31"/>
  <c r="F32"/>
  <c r="H32" s="1"/>
  <c r="P32" s="1"/>
  <c r="O32"/>
  <c r="T29" i="59" s="1"/>
  <c r="X32" i="44"/>
  <c r="AP32"/>
  <c r="AZ32"/>
  <c r="BA32"/>
  <c r="F33"/>
  <c r="H33" s="1"/>
  <c r="P33" s="1"/>
  <c r="AA33" s="1"/>
  <c r="AS33" s="1"/>
  <c r="O33"/>
  <c r="T37" i="59" s="1"/>
  <c r="X33" i="44"/>
  <c r="AP33"/>
  <c r="AZ33"/>
  <c r="BA33"/>
  <c r="F34"/>
  <c r="H34" s="1"/>
  <c r="P34" s="1"/>
  <c r="Y34" s="1"/>
  <c r="AQ34" s="1"/>
  <c r="O34"/>
  <c r="T31" i="59" s="1"/>
  <c r="X34" i="44"/>
  <c r="AP34"/>
  <c r="AZ34"/>
  <c r="BA34"/>
  <c r="F35"/>
  <c r="H35" s="1"/>
  <c r="P35" s="1"/>
  <c r="O35"/>
  <c r="T32" i="59" s="1"/>
  <c r="X35" i="44"/>
  <c r="AP35"/>
  <c r="AZ35"/>
  <c r="BA35"/>
  <c r="F36"/>
  <c r="H36" s="1"/>
  <c r="P36" s="1"/>
  <c r="Z36" s="1"/>
  <c r="AR36" s="1"/>
  <c r="O36"/>
  <c r="T33" i="59" s="1"/>
  <c r="X36" i="44"/>
  <c r="AP36"/>
  <c r="AZ36"/>
  <c r="BA36"/>
  <c r="F37"/>
  <c r="H37" s="1"/>
  <c r="P37" s="1"/>
  <c r="Y37" s="1"/>
  <c r="AQ37" s="1"/>
  <c r="O37"/>
  <c r="T34" i="59" s="1"/>
  <c r="X37" i="44"/>
  <c r="AP37"/>
  <c r="AZ37"/>
  <c r="BA37"/>
  <c r="F38"/>
  <c r="H38" s="1"/>
  <c r="P38" s="1"/>
  <c r="N38"/>
  <c r="O38"/>
  <c r="T38" i="59" s="1"/>
  <c r="X38" i="44"/>
  <c r="AP38"/>
  <c r="AZ38"/>
  <c r="BA38"/>
  <c r="F39"/>
  <c r="H39" s="1"/>
  <c r="P39" s="1"/>
  <c r="AG39" s="1"/>
  <c r="AY39" s="1"/>
  <c r="N39"/>
  <c r="O39"/>
  <c r="T35" i="59" s="1"/>
  <c r="X39" i="44"/>
  <c r="AP39"/>
  <c r="AZ39"/>
  <c r="BA39"/>
  <c r="F40"/>
  <c r="H40" s="1"/>
  <c r="P40" s="1"/>
  <c r="AC40" s="1"/>
  <c r="AU40" s="1"/>
  <c r="N40"/>
  <c r="O40"/>
  <c r="T36" i="59" s="1"/>
  <c r="X40" i="44"/>
  <c r="AP40"/>
  <c r="AZ40"/>
  <c r="BA40"/>
  <c r="F41"/>
  <c r="H41" s="1"/>
  <c r="N41"/>
  <c r="O41"/>
  <c r="T41" i="59" s="1"/>
  <c r="X41" i="44"/>
  <c r="AP41"/>
  <c r="AZ41"/>
  <c r="BA41"/>
  <c r="F42"/>
  <c r="H42" s="1"/>
  <c r="X42"/>
  <c r="AB42"/>
  <c r="AF42"/>
  <c r="AJ42"/>
  <c r="F43"/>
  <c r="H43" s="1"/>
  <c r="P43" s="1"/>
  <c r="N43"/>
  <c r="O43"/>
  <c r="T43" i="59" s="1"/>
  <c r="X43" i="44"/>
  <c r="AP43"/>
  <c r="AZ43"/>
  <c r="BA43"/>
  <c r="E44"/>
  <c r="F44" s="1"/>
  <c r="H44" s="1"/>
  <c r="N44"/>
  <c r="O44"/>
  <c r="X44"/>
  <c r="AP44"/>
  <c r="AZ44"/>
  <c r="BA44"/>
  <c r="F45"/>
  <c r="H45" s="1"/>
  <c r="X45"/>
  <c r="AB45"/>
  <c r="AF45"/>
  <c r="AJ45"/>
  <c r="E46"/>
  <c r="F46" s="1"/>
  <c r="H46" s="1"/>
  <c r="P46" s="1"/>
  <c r="U55" i="59" s="1"/>
  <c r="N46" i="44"/>
  <c r="O46"/>
  <c r="T55" i="59" s="1"/>
  <c r="X46" i="44"/>
  <c r="AP46"/>
  <c r="AZ46"/>
  <c r="BA46"/>
  <c r="F47"/>
  <c r="H47" s="1"/>
  <c r="P47" s="1"/>
  <c r="N47"/>
  <c r="O47"/>
  <c r="T50" i="59" s="1"/>
  <c r="X47" i="44"/>
  <c r="AP47"/>
  <c r="AZ47"/>
  <c r="BA47"/>
  <c r="F48"/>
  <c r="H48" s="1"/>
  <c r="N48"/>
  <c r="O48"/>
  <c r="T58" i="59" s="1"/>
  <c r="X48" i="44"/>
  <c r="AP48"/>
  <c r="AZ48"/>
  <c r="BA48"/>
  <c r="F49"/>
  <c r="H49" s="1"/>
  <c r="X49"/>
  <c r="AB49"/>
  <c r="AF49"/>
  <c r="AJ49"/>
  <c r="F50"/>
  <c r="H50" s="1"/>
  <c r="P50" s="1"/>
  <c r="AE50" s="1"/>
  <c r="AW50" s="1"/>
  <c r="N50"/>
  <c r="O50"/>
  <c r="T59" i="59" s="1"/>
  <c r="X50" i="44"/>
  <c r="AP50"/>
  <c r="AZ50"/>
  <c r="BA50"/>
  <c r="F51"/>
  <c r="H51" s="1"/>
  <c r="N51"/>
  <c r="O51"/>
  <c r="T60" i="59" s="1"/>
  <c r="X51" i="44"/>
  <c r="AP51"/>
  <c r="AZ51"/>
  <c r="BA51"/>
  <c r="F52"/>
  <c r="H52" s="1"/>
  <c r="X52"/>
  <c r="AB52"/>
  <c r="AF52"/>
  <c r="AJ52"/>
  <c r="E53"/>
  <c r="F53" s="1"/>
  <c r="H53" s="1"/>
  <c r="P53" s="1"/>
  <c r="AD53" s="1"/>
  <c r="AV53" s="1"/>
  <c r="N53"/>
  <c r="O53"/>
  <c r="T61" i="59" s="1"/>
  <c r="X53" i="44"/>
  <c r="AP53"/>
  <c r="AZ53"/>
  <c r="BA53"/>
  <c r="H54"/>
  <c r="N54"/>
  <c r="O54"/>
  <c r="T68" i="59" s="1"/>
  <c r="X54" i="44"/>
  <c r="AP54"/>
  <c r="AZ54"/>
  <c r="BA54"/>
  <c r="H55"/>
  <c r="X55"/>
  <c r="AB55"/>
  <c r="AF55"/>
  <c r="AJ55"/>
  <c r="H56"/>
  <c r="N56"/>
  <c r="O56"/>
  <c r="T63" i="59" s="1"/>
  <c r="X56" i="44"/>
  <c r="AP56"/>
  <c r="AZ56"/>
  <c r="BA56"/>
  <c r="H57"/>
  <c r="X57"/>
  <c r="AB57"/>
  <c r="AF57"/>
  <c r="AJ57"/>
  <c r="H58"/>
  <c r="N58"/>
  <c r="O58"/>
  <c r="T64" i="59" s="1"/>
  <c r="X58" i="44"/>
  <c r="AP58"/>
  <c r="AZ58"/>
  <c r="BA58"/>
  <c r="F59"/>
  <c r="H59" s="1"/>
  <c r="X59"/>
  <c r="AB59"/>
  <c r="AF59"/>
  <c r="AJ59"/>
  <c r="F60"/>
  <c r="H60" s="1"/>
  <c r="N60"/>
  <c r="O60"/>
  <c r="T69" i="59" s="1"/>
  <c r="X60" i="44"/>
  <c r="AP60"/>
  <c r="AZ60"/>
  <c r="BA60"/>
  <c r="H61"/>
  <c r="X61"/>
  <c r="AB61"/>
  <c r="AF61"/>
  <c r="AJ61"/>
  <c r="H62"/>
  <c r="P62" s="1"/>
  <c r="Y62" s="1"/>
  <c r="AQ62" s="1"/>
  <c r="N62"/>
  <c r="O62"/>
  <c r="T65" i="59" s="1"/>
  <c r="X62" i="44"/>
  <c r="AP62"/>
  <c r="AZ62"/>
  <c r="BA62"/>
  <c r="F63"/>
  <c r="H63" s="1"/>
  <c r="P63" s="1"/>
  <c r="AC63" s="1"/>
  <c r="AU63" s="1"/>
  <c r="N63"/>
  <c r="O63"/>
  <c r="T66" i="59" s="1"/>
  <c r="AK66" s="1"/>
  <c r="AM66" s="1"/>
  <c r="X63" i="44"/>
  <c r="AP63"/>
  <c r="AZ63"/>
  <c r="BA63"/>
  <c r="H64"/>
  <c r="N64"/>
  <c r="O64"/>
  <c r="X64"/>
  <c r="AP64"/>
  <c r="AZ64"/>
  <c r="BA64"/>
  <c r="H65"/>
  <c r="X65"/>
  <c r="AB65"/>
  <c r="AF65"/>
  <c r="AJ65"/>
  <c r="H66"/>
  <c r="X66"/>
  <c r="AB66"/>
  <c r="AF66"/>
  <c r="AJ66"/>
  <c r="H67"/>
  <c r="X67"/>
  <c r="AB67"/>
  <c r="AF67"/>
  <c r="AJ67"/>
  <c r="F68"/>
  <c r="H68" s="1"/>
  <c r="N68"/>
  <c r="O68"/>
  <c r="R68" s="1"/>
  <c r="X68"/>
  <c r="AP68"/>
  <c r="AZ68"/>
  <c r="BA68"/>
  <c r="F69"/>
  <c r="H69" s="1"/>
  <c r="X69"/>
  <c r="AB69"/>
  <c r="AF69"/>
  <c r="AJ69"/>
  <c r="F70"/>
  <c r="H70" s="1"/>
  <c r="X70"/>
  <c r="AB70"/>
  <c r="AF70"/>
  <c r="AJ70"/>
  <c r="F71"/>
  <c r="H71" s="1"/>
  <c r="X71"/>
  <c r="AB71"/>
  <c r="AF71"/>
  <c r="AJ71"/>
  <c r="F72"/>
  <c r="H72" s="1"/>
  <c r="X72"/>
  <c r="AB72"/>
  <c r="AF72"/>
  <c r="AJ72"/>
  <c r="F73"/>
  <c r="H73" s="1"/>
  <c r="X73"/>
  <c r="AB73"/>
  <c r="AF73"/>
  <c r="AJ73"/>
  <c r="F74"/>
  <c r="H74" s="1"/>
  <c r="X74"/>
  <c r="AB74"/>
  <c r="AF74"/>
  <c r="AJ74"/>
  <c r="F75"/>
  <c r="H75" s="1"/>
  <c r="X75"/>
  <c r="AB75"/>
  <c r="AF75"/>
  <c r="AJ75"/>
  <c r="F76"/>
  <c r="H76" s="1"/>
  <c r="X76"/>
  <c r="AB76"/>
  <c r="AF76"/>
  <c r="AJ76"/>
  <c r="E77"/>
  <c r="F77" s="1"/>
  <c r="H77" s="1"/>
  <c r="N77"/>
  <c r="O77"/>
  <c r="T80" i="59" s="1"/>
  <c r="X77" i="44"/>
  <c r="AP77"/>
  <c r="AZ77"/>
  <c r="BA77"/>
  <c r="F78"/>
  <c r="H78" s="1"/>
  <c r="X78"/>
  <c r="AB78"/>
  <c r="AF78"/>
  <c r="AJ78"/>
  <c r="F79"/>
  <c r="H79" s="1"/>
  <c r="N79"/>
  <c r="O79"/>
  <c r="T76" i="59" s="1"/>
  <c r="X79" i="44"/>
  <c r="AP79"/>
  <c r="AZ79"/>
  <c r="BA79"/>
  <c r="F80"/>
  <c r="H80" s="1"/>
  <c r="X80"/>
  <c r="AB80"/>
  <c r="AF80"/>
  <c r="AJ80"/>
  <c r="F81"/>
  <c r="H81" s="1"/>
  <c r="N81"/>
  <c r="O81"/>
  <c r="T77" i="59" s="1"/>
  <c r="X81" i="44"/>
  <c r="AP81"/>
  <c r="AZ81"/>
  <c r="BA81"/>
  <c r="F82"/>
  <c r="H82" s="1"/>
  <c r="X82"/>
  <c r="AB82"/>
  <c r="AF82"/>
  <c r="AJ82"/>
  <c r="F83"/>
  <c r="H83" s="1"/>
  <c r="N83"/>
  <c r="O83"/>
  <c r="T79" i="59" s="1"/>
  <c r="X83" i="44"/>
  <c r="AP83"/>
  <c r="AZ83"/>
  <c r="BA83"/>
  <c r="F84"/>
  <c r="H84" s="1"/>
  <c r="X84"/>
  <c r="AB84"/>
  <c r="AF84"/>
  <c r="AJ84"/>
  <c r="F85"/>
  <c r="H85" s="1"/>
  <c r="P85" s="1"/>
  <c r="AD85" s="1"/>
  <c r="AV85" s="1"/>
  <c r="N85"/>
  <c r="O85"/>
  <c r="T78" i="59" s="1"/>
  <c r="X85" i="44"/>
  <c r="AP85"/>
  <c r="AZ85"/>
  <c r="BA85"/>
  <c r="F86"/>
  <c r="H86" s="1"/>
  <c r="P86" s="1"/>
  <c r="Y86" s="1"/>
  <c r="AQ86" s="1"/>
  <c r="N86"/>
  <c r="O86"/>
  <c r="T85" i="59" s="1"/>
  <c r="X86" i="44"/>
  <c r="AP86"/>
  <c r="AZ86"/>
  <c r="BA86"/>
  <c r="F87"/>
  <c r="H87" s="1"/>
  <c r="N87"/>
  <c r="O87"/>
  <c r="T86" i="59" s="1"/>
  <c r="X87" i="44"/>
  <c r="AP87"/>
  <c r="AZ87"/>
  <c r="BA87"/>
  <c r="F88"/>
  <c r="H88" s="1"/>
  <c r="X88"/>
  <c r="AB88"/>
  <c r="AF88"/>
  <c r="AJ88"/>
  <c r="F89"/>
  <c r="H89" s="1"/>
  <c r="N89"/>
  <c r="O89"/>
  <c r="T87" i="59" s="1"/>
  <c r="X89" i="44"/>
  <c r="AP89"/>
  <c r="AZ89"/>
  <c r="BA89"/>
  <c r="F90"/>
  <c r="H90" s="1"/>
  <c r="X90"/>
  <c r="AB90"/>
  <c r="AF90"/>
  <c r="AJ90"/>
  <c r="F91"/>
  <c r="H91" s="1"/>
  <c r="X91"/>
  <c r="AB91"/>
  <c r="AF91"/>
  <c r="AJ91"/>
  <c r="F92"/>
  <c r="H92" s="1"/>
  <c r="P92" s="1"/>
  <c r="AG92" s="1"/>
  <c r="N92"/>
  <c r="O92"/>
  <c r="T90" i="59" s="1"/>
  <c r="X92" i="44"/>
  <c r="AP92"/>
  <c r="AZ92"/>
  <c r="BA92"/>
  <c r="F93"/>
  <c r="H93" s="1"/>
  <c r="N93"/>
  <c r="O93"/>
  <c r="T91" i="59" s="1"/>
  <c r="X93" i="44"/>
  <c r="AP93"/>
  <c r="AZ93"/>
  <c r="BA93"/>
  <c r="E94"/>
  <c r="F94" s="1"/>
  <c r="H94" s="1"/>
  <c r="X94"/>
  <c r="AB94"/>
  <c r="AF94"/>
  <c r="AJ94"/>
  <c r="E95"/>
  <c r="F95" s="1"/>
  <c r="H95" s="1"/>
  <c r="X95"/>
  <c r="AB95"/>
  <c r="AF95"/>
  <c r="AJ95"/>
  <c r="F96"/>
  <c r="H96" s="1"/>
  <c r="N96"/>
  <c r="O96"/>
  <c r="T92" i="59" s="1"/>
  <c r="X96" i="44"/>
  <c r="AP96"/>
  <c r="AZ96"/>
  <c r="BA96"/>
  <c r="F97"/>
  <c r="H97" s="1"/>
  <c r="X97"/>
  <c r="AB97"/>
  <c r="AF97"/>
  <c r="AJ97"/>
  <c r="G6" i="16"/>
  <c r="K6"/>
  <c r="L6"/>
  <c r="M6"/>
  <c r="N6"/>
  <c r="B7"/>
  <c r="H7"/>
  <c r="H6" s="1"/>
  <c r="I8"/>
  <c r="J8" s="1"/>
  <c r="G9"/>
  <c r="K9"/>
  <c r="L9"/>
  <c r="M9"/>
  <c r="N9"/>
  <c r="B10"/>
  <c r="B11" s="1"/>
  <c r="B86" s="1"/>
  <c r="H10"/>
  <c r="I10" s="1"/>
  <c r="H11"/>
  <c r="I11" s="1"/>
  <c r="J11" s="1"/>
  <c r="G12"/>
  <c r="K12"/>
  <c r="L12"/>
  <c r="M12"/>
  <c r="N12"/>
  <c r="B13"/>
  <c r="B14" s="1"/>
  <c r="H13"/>
  <c r="I13" s="1"/>
  <c r="H14"/>
  <c r="I14" s="1"/>
  <c r="J14" s="1"/>
  <c r="G15"/>
  <c r="K15"/>
  <c r="L15"/>
  <c r="M15"/>
  <c r="B16"/>
  <c r="B17" s="1"/>
  <c r="B18" s="1"/>
  <c r="B19" s="1"/>
  <c r="H16"/>
  <c r="H17"/>
  <c r="I17" s="1"/>
  <c r="J17" s="1"/>
  <c r="N17"/>
  <c r="N15" s="1"/>
  <c r="H18"/>
  <c r="I18" s="1"/>
  <c r="J18" s="1"/>
  <c r="H19"/>
  <c r="I19" s="1"/>
  <c r="J19" s="1"/>
  <c r="G20"/>
  <c r="K20"/>
  <c r="L20"/>
  <c r="M20"/>
  <c r="B21"/>
  <c r="B22" s="1"/>
  <c r="B23" s="1"/>
  <c r="H21"/>
  <c r="H22"/>
  <c r="I22" s="1"/>
  <c r="J22" s="1"/>
  <c r="N22"/>
  <c r="N20" s="1"/>
  <c r="H23"/>
  <c r="I23" s="1"/>
  <c r="J23" s="1"/>
  <c r="G24"/>
  <c r="K24"/>
  <c r="L24"/>
  <c r="B25"/>
  <c r="B26" s="1"/>
  <c r="B27" s="1"/>
  <c r="B28" s="1"/>
  <c r="H25"/>
  <c r="I25" s="1"/>
  <c r="N25"/>
  <c r="I26"/>
  <c r="J26" s="1"/>
  <c r="M26"/>
  <c r="I27"/>
  <c r="J27" s="1"/>
  <c r="M27"/>
  <c r="H28"/>
  <c r="I28" s="1"/>
  <c r="J28" s="1"/>
  <c r="N28"/>
  <c r="G29"/>
  <c r="K29"/>
  <c r="L29"/>
  <c r="M29"/>
  <c r="B30"/>
  <c r="B31" s="1"/>
  <c r="B32" s="1"/>
  <c r="B33" s="1"/>
  <c r="B34" s="1"/>
  <c r="H30"/>
  <c r="I30" s="1"/>
  <c r="J30" s="1"/>
  <c r="N30"/>
  <c r="H31"/>
  <c r="I31" s="1"/>
  <c r="J31" s="1"/>
  <c r="N31"/>
  <c r="H32"/>
  <c r="I32" s="1"/>
  <c r="H33"/>
  <c r="I33" s="1"/>
  <c r="J33" s="1"/>
  <c r="H34"/>
  <c r="I34" s="1"/>
  <c r="J34" s="1"/>
  <c r="G35"/>
  <c r="K35"/>
  <c r="L35"/>
  <c r="M35"/>
  <c r="B36"/>
  <c r="B37" s="1"/>
  <c r="B38" s="1"/>
  <c r="B39" s="1"/>
  <c r="H36"/>
  <c r="I36" s="1"/>
  <c r="J36" s="1"/>
  <c r="H37"/>
  <c r="H38"/>
  <c r="I38" s="1"/>
  <c r="J38" s="1"/>
  <c r="H39"/>
  <c r="I39" s="1"/>
  <c r="J39" s="1"/>
  <c r="N39"/>
  <c r="N35" s="1"/>
  <c r="G40"/>
  <c r="K40"/>
  <c r="L40"/>
  <c r="M40"/>
  <c r="B41"/>
  <c r="B42" s="1"/>
  <c r="B43" s="1"/>
  <c r="B44" s="1"/>
  <c r="B45" s="1"/>
  <c r="B46" s="1"/>
  <c r="H41"/>
  <c r="I41" s="1"/>
  <c r="J41" s="1"/>
  <c r="N41"/>
  <c r="H42"/>
  <c r="I42" s="1"/>
  <c r="N42"/>
  <c r="H43"/>
  <c r="I43" s="1"/>
  <c r="J43" s="1"/>
  <c r="N43"/>
  <c r="H44"/>
  <c r="I44" s="1"/>
  <c r="J44" s="1"/>
  <c r="N44"/>
  <c r="H45"/>
  <c r="I45" s="1"/>
  <c r="N45"/>
  <c r="H46"/>
  <c r="I46" s="1"/>
  <c r="J46" s="1"/>
  <c r="N46"/>
  <c r="G47"/>
  <c r="K47"/>
  <c r="L47"/>
  <c r="M47"/>
  <c r="B48"/>
  <c r="B49" s="1"/>
  <c r="B50" s="1"/>
  <c r="H48"/>
  <c r="I48" s="1"/>
  <c r="J48" s="1"/>
  <c r="I49"/>
  <c r="J49" s="1"/>
  <c r="H50"/>
  <c r="I50" s="1"/>
  <c r="J50" s="1"/>
  <c r="N50"/>
  <c r="N47" s="1"/>
  <c r="G51"/>
  <c r="K51"/>
  <c r="L51"/>
  <c r="M51"/>
  <c r="B52"/>
  <c r="B53" s="1"/>
  <c r="B54" s="1"/>
  <c r="B55" s="1"/>
  <c r="B56" s="1"/>
  <c r="H52"/>
  <c r="I52" s="1"/>
  <c r="H53"/>
  <c r="I53" s="1"/>
  <c r="J53" s="1"/>
  <c r="N53"/>
  <c r="H54"/>
  <c r="I54" s="1"/>
  <c r="J54" s="1"/>
  <c r="N54"/>
  <c r="H55"/>
  <c r="I55" s="1"/>
  <c r="J55" s="1"/>
  <c r="N55"/>
  <c r="I56"/>
  <c r="J56" s="1"/>
  <c r="G57"/>
  <c r="H57"/>
  <c r="K57"/>
  <c r="L57"/>
  <c r="N57"/>
  <c r="B58"/>
  <c r="I58"/>
  <c r="I57" s="1"/>
  <c r="M58"/>
  <c r="M57" s="1"/>
  <c r="G59"/>
  <c r="K59"/>
  <c r="L59"/>
  <c r="M59"/>
  <c r="N59"/>
  <c r="H60"/>
  <c r="H59" s="1"/>
  <c r="G66"/>
  <c r="I66"/>
  <c r="K66"/>
  <c r="L66"/>
  <c r="M66"/>
  <c r="H67"/>
  <c r="J67" s="1"/>
  <c r="N67"/>
  <c r="H68"/>
  <c r="J68" s="1"/>
  <c r="N68"/>
  <c r="H69"/>
  <c r="J69" s="1"/>
  <c r="N69"/>
  <c r="H70"/>
  <c r="N70"/>
  <c r="H71"/>
  <c r="J71" s="1"/>
  <c r="N71"/>
  <c r="H72"/>
  <c r="J72" s="1"/>
  <c r="N72"/>
  <c r="H73"/>
  <c r="J73" s="1"/>
  <c r="N73"/>
  <c r="H74"/>
  <c r="J74" s="1"/>
  <c r="N74"/>
  <c r="H75"/>
  <c r="J75" s="1"/>
  <c r="N75"/>
  <c r="H76"/>
  <c r="J76" s="1"/>
  <c r="N76"/>
  <c r="H77"/>
  <c r="J77" s="1"/>
  <c r="N77"/>
  <c r="G78"/>
  <c r="L78"/>
  <c r="M78"/>
  <c r="H79"/>
  <c r="N79"/>
  <c r="H80"/>
  <c r="J80" s="1"/>
  <c r="N80"/>
  <c r="H81"/>
  <c r="J81" s="1"/>
  <c r="N81"/>
  <c r="H82"/>
  <c r="J82" s="1"/>
  <c r="N82"/>
  <c r="H83"/>
  <c r="J83" s="1"/>
  <c r="N83"/>
  <c r="H84"/>
  <c r="J84" s="1"/>
  <c r="N84"/>
  <c r="H85"/>
  <c r="J85" s="1"/>
  <c r="N85"/>
  <c r="H86"/>
  <c r="I86" s="1"/>
  <c r="J86" s="1"/>
  <c r="H87"/>
  <c r="J87" s="1"/>
  <c r="N87"/>
  <c r="H88"/>
  <c r="J88" s="1"/>
  <c r="N88"/>
  <c r="H89"/>
  <c r="J89" s="1"/>
  <c r="N89"/>
  <c r="H90"/>
  <c r="J90" s="1"/>
  <c r="N90"/>
  <c r="H91"/>
  <c r="J91"/>
  <c r="N91"/>
  <c r="H92"/>
  <c r="J92" s="1"/>
  <c r="N92"/>
  <c r="D5" i="49"/>
  <c r="E6"/>
  <c r="L11" i="59" s="1"/>
  <c r="E7" i="49"/>
  <c r="L10" i="59" s="1"/>
  <c r="E8" i="49"/>
  <c r="L12" i="59" s="1"/>
  <c r="E9" i="49"/>
  <c r="L13" i="59" s="1"/>
  <c r="E10" i="49"/>
  <c r="L14" i="59" s="1"/>
  <c r="E11" i="49"/>
  <c r="L15" i="59" s="1"/>
  <c r="E12" i="49"/>
  <c r="L16" i="59" s="1"/>
  <c r="E13" i="49"/>
  <c r="L17" i="59" s="1"/>
  <c r="D14" i="49"/>
  <c r="E15"/>
  <c r="E16"/>
  <c r="L20" i="59" s="1"/>
  <c r="E17" i="49"/>
  <c r="L21" i="59" s="1"/>
  <c r="E18" i="49"/>
  <c r="L22" i="59" s="1"/>
  <c r="E19" i="49"/>
  <c r="L23" i="59" s="1"/>
  <c r="D20" i="49"/>
  <c r="E21"/>
  <c r="L26" i="59" s="1"/>
  <c r="E22" i="49"/>
  <c r="L25" i="59" s="1"/>
  <c r="E23" i="49"/>
  <c r="L28" i="59" s="1"/>
  <c r="E24" i="49"/>
  <c r="L27" i="59" s="1"/>
  <c r="E25" i="49"/>
  <c r="L29" i="59" s="1"/>
  <c r="D26" i="49"/>
  <c r="E27"/>
  <c r="L37" i="59" s="1"/>
  <c r="E28" i="49"/>
  <c r="L31" i="59" s="1"/>
  <c r="E29" i="49"/>
  <c r="L32" i="59" s="1"/>
  <c r="E30" i="49"/>
  <c r="L33" i="59" s="1"/>
  <c r="E31" i="49"/>
  <c r="L34" i="59" s="1"/>
  <c r="E32" i="49"/>
  <c r="L38" i="59" s="1"/>
  <c r="E33" i="49"/>
  <c r="L35" i="59" s="1"/>
  <c r="E34" i="49"/>
  <c r="L36" i="59" s="1"/>
  <c r="D35" i="49"/>
  <c r="E36"/>
  <c r="L40" i="59" s="1"/>
  <c r="E37" i="49"/>
  <c r="L41" i="59" s="1"/>
  <c r="E38" i="49"/>
  <c r="L44" i="59" s="1"/>
  <c r="E39" i="49"/>
  <c r="L45" i="59" s="1"/>
  <c r="E40" i="49"/>
  <c r="L42" i="59" s="1"/>
  <c r="E41" i="49"/>
  <c r="L46" i="59" s="1"/>
  <c r="E42" i="49"/>
  <c r="L47" i="59" s="1"/>
  <c r="E43" i="49"/>
  <c r="L43" i="59" s="1"/>
  <c r="D44" i="49"/>
  <c r="E45"/>
  <c r="E46"/>
  <c r="L49" i="59" s="1"/>
  <c r="E47" i="49"/>
  <c r="L54" i="59" s="1"/>
  <c r="E48" i="49"/>
  <c r="L55" i="59" s="1"/>
  <c r="E49" i="49"/>
  <c r="L50" i="59" s="1"/>
  <c r="E50" i="49"/>
  <c r="L56" i="59" s="1"/>
  <c r="E51" i="49"/>
  <c r="L52" i="59" s="1"/>
  <c r="E52" i="49"/>
  <c r="L51" i="59" s="1"/>
  <c r="D53" i="49"/>
  <c r="E54"/>
  <c r="L58" i="59" s="1"/>
  <c r="E55" i="49"/>
  <c r="L59" i="59" s="1"/>
  <c r="E56" i="49"/>
  <c r="L60" i="59" s="1"/>
  <c r="E57" i="49"/>
  <c r="L61" i="59" s="1"/>
  <c r="D58" i="49"/>
  <c r="E59"/>
  <c r="L68" i="59" s="1"/>
  <c r="E60" i="49"/>
  <c r="L63" i="59" s="1"/>
  <c r="E61" i="49"/>
  <c r="L64" i="59" s="1"/>
  <c r="E62" i="49"/>
  <c r="L69" i="59" s="1"/>
  <c r="E63" i="49"/>
  <c r="L65" i="59" s="1"/>
  <c r="E64" i="49"/>
  <c r="L66" i="59" s="1"/>
  <c r="E65" i="49"/>
  <c r="L67" i="59" s="1"/>
  <c r="D66" i="49"/>
  <c r="E67"/>
  <c r="L71" i="59" s="1"/>
  <c r="E68" i="49"/>
  <c r="L72" i="59" s="1"/>
  <c r="E69" i="49"/>
  <c r="L73" i="59" s="1"/>
  <c r="E70" i="49"/>
  <c r="L74" i="59" s="1"/>
  <c r="D71" i="49"/>
  <c r="E72"/>
  <c r="L80" i="59" s="1"/>
  <c r="E73" i="49"/>
  <c r="L76" i="59" s="1"/>
  <c r="E74" i="49"/>
  <c r="L77" i="59" s="1"/>
  <c r="E75" i="49"/>
  <c r="L79" i="59" s="1"/>
  <c r="E76" i="49"/>
  <c r="L78" i="59" s="1"/>
  <c r="D77" i="49"/>
  <c r="E78"/>
  <c r="L85" i="59" s="1"/>
  <c r="E79" i="49"/>
  <c r="L82" i="59" s="1"/>
  <c r="E80" i="49"/>
  <c r="L83" i="59" s="1"/>
  <c r="E81" i="49"/>
  <c r="L86" i="59" s="1"/>
  <c r="E82" i="49"/>
  <c r="L87" i="59" s="1"/>
  <c r="E83" i="49"/>
  <c r="L88" i="59" s="1"/>
  <c r="E84" i="49"/>
  <c r="L84" i="59" s="1"/>
  <c r="D85" i="49"/>
  <c r="E86"/>
  <c r="L94" i="59" s="1"/>
  <c r="E87" i="49"/>
  <c r="L90" i="59" s="1"/>
  <c r="E88" i="49"/>
  <c r="L91" i="59" s="1"/>
  <c r="E89" i="49"/>
  <c r="L95" i="59" s="1"/>
  <c r="AP95" s="1"/>
  <c r="E90" i="49"/>
  <c r="L92" i="59" s="1"/>
  <c r="M92" s="1"/>
  <c r="E91" i="49"/>
  <c r="L93" i="59" s="1"/>
  <c r="E92" i="49"/>
  <c r="L96" i="59" s="1"/>
  <c r="F5" i="62"/>
  <c r="B6"/>
  <c r="B7" s="1"/>
  <c r="B8" s="1"/>
  <c r="B9" s="1"/>
  <c r="B10" s="1"/>
  <c r="B11" s="1"/>
  <c r="G6"/>
  <c r="Y6"/>
  <c r="AA6"/>
  <c r="AB6"/>
  <c r="AD6"/>
  <c r="AE6"/>
  <c r="AF6"/>
  <c r="AH6"/>
  <c r="AK6"/>
  <c r="AM6"/>
  <c r="AN6"/>
  <c r="G7"/>
  <c r="Y7"/>
  <c r="AM7"/>
  <c r="G8"/>
  <c r="Y8"/>
  <c r="AF8"/>
  <c r="AM8"/>
  <c r="G9"/>
  <c r="AH9" s="1"/>
  <c r="Y9"/>
  <c r="AM9"/>
  <c r="G10"/>
  <c r="AD10" s="1"/>
  <c r="Y10"/>
  <c r="AF10"/>
  <c r="AO10"/>
  <c r="G11"/>
  <c r="AF11" s="1"/>
  <c r="Y11"/>
  <c r="AO11"/>
  <c r="AO5"/>
  <c r="G13" i="59" s="1"/>
  <c r="G12" i="62"/>
  <c r="AE12" s="1"/>
  <c r="Y12"/>
  <c r="AA12"/>
  <c r="AQ12"/>
  <c r="B13"/>
  <c r="B14"/>
  <c r="G13"/>
  <c r="Y13"/>
  <c r="AQ13"/>
  <c r="G14"/>
  <c r="Y14"/>
  <c r="AE14"/>
  <c r="AQ14"/>
  <c r="F17"/>
  <c r="Y17"/>
  <c r="B18"/>
  <c r="G18"/>
  <c r="Y18"/>
  <c r="AM18"/>
  <c r="AM17" s="1"/>
  <c r="B19"/>
  <c r="B20" s="1"/>
  <c r="B21" s="1"/>
  <c r="B22" s="1"/>
  <c r="G19"/>
  <c r="Y19"/>
  <c r="AE19"/>
  <c r="AF19"/>
  <c r="AH19"/>
  <c r="AK19" s="1"/>
  <c r="AO19"/>
  <c r="AO17" s="1"/>
  <c r="G20" i="59" s="1"/>
  <c r="G20" i="62"/>
  <c r="AB20" s="1"/>
  <c r="Y20"/>
  <c r="AA20"/>
  <c r="AQ20"/>
  <c r="AQ17"/>
  <c r="G21" i="59" s="1"/>
  <c r="G21" i="62"/>
  <c r="Y21"/>
  <c r="AS21"/>
  <c r="AS17" s="1"/>
  <c r="G22" i="59" s="1"/>
  <c r="AK22" s="1"/>
  <c r="G22" i="62"/>
  <c r="Y22"/>
  <c r="AE22"/>
  <c r="AU22"/>
  <c r="AU17" s="1"/>
  <c r="G23" i="59" s="1"/>
  <c r="F25" i="62"/>
  <c r="Y25"/>
  <c r="B26"/>
  <c r="B27" s="1"/>
  <c r="B28" s="1"/>
  <c r="B29" s="1"/>
  <c r="B30" s="1"/>
  <c r="G26"/>
  <c r="Y26"/>
  <c r="AA26"/>
  <c r="AE26"/>
  <c r="AM26"/>
  <c r="AM25"/>
  <c r="G27"/>
  <c r="AH27" s="1"/>
  <c r="AK27" s="1"/>
  <c r="Y27"/>
  <c r="AB27"/>
  <c r="AD27"/>
  <c r="AE27"/>
  <c r="AM27"/>
  <c r="AN27"/>
  <c r="G28"/>
  <c r="AA28" s="1"/>
  <c r="AB28"/>
  <c r="AC28" s="1"/>
  <c r="Y28"/>
  <c r="AE28"/>
  <c r="AO28"/>
  <c r="AO25" s="1"/>
  <c r="G28" i="59" s="1"/>
  <c r="G29" i="62"/>
  <c r="Y29"/>
  <c r="AH29"/>
  <c r="AK29" s="1"/>
  <c r="AQ29"/>
  <c r="G30"/>
  <c r="Y30"/>
  <c r="AQ30"/>
  <c r="AQ25" s="1"/>
  <c r="G27" i="59" s="1"/>
  <c r="F33" i="62"/>
  <c r="Y33"/>
  <c r="G34"/>
  <c r="AA34" s="1"/>
  <c r="Y34"/>
  <c r="AM34"/>
  <c r="AM33" s="1"/>
  <c r="G35"/>
  <c r="Y35"/>
  <c r="AA35"/>
  <c r="AC35" s="1"/>
  <c r="AB35"/>
  <c r="AD35"/>
  <c r="AG35" s="1"/>
  <c r="AE35"/>
  <c r="AF35"/>
  <c r="AH35"/>
  <c r="AK35"/>
  <c r="AO35"/>
  <c r="AP35"/>
  <c r="G36"/>
  <c r="Y36"/>
  <c r="AO36"/>
  <c r="AO33" s="1"/>
  <c r="G33" i="59" s="1"/>
  <c r="G37" i="62"/>
  <c r="Y37"/>
  <c r="AQ37"/>
  <c r="AQ33" s="1"/>
  <c r="G34" i="59" s="1"/>
  <c r="B38" i="62"/>
  <c r="B39" s="1"/>
  <c r="G38"/>
  <c r="AE38" s="1"/>
  <c r="Y38"/>
  <c r="AA38"/>
  <c r="AS38"/>
  <c r="AS33" s="1"/>
  <c r="G39"/>
  <c r="Y39"/>
  <c r="AU39"/>
  <c r="AU33" s="1"/>
  <c r="G36" i="59" s="1"/>
  <c r="F42" i="62"/>
  <c r="Y42"/>
  <c r="B43"/>
  <c r="B44" s="1"/>
  <c r="B45" s="1"/>
  <c r="B46" s="1"/>
  <c r="B47" s="1"/>
  <c r="B48" s="1"/>
  <c r="B49" s="1"/>
  <c r="G43"/>
  <c r="Y43"/>
  <c r="AE43"/>
  <c r="AF43"/>
  <c r="AM43"/>
  <c r="AM42" s="1"/>
  <c r="AN43"/>
  <c r="AN42" s="1"/>
  <c r="H40" i="59" s="1"/>
  <c r="G44" i="62"/>
  <c r="AB44"/>
  <c r="Y44"/>
  <c r="AA44"/>
  <c r="AE44"/>
  <c r="AO44"/>
  <c r="AO42" s="1"/>
  <c r="G45"/>
  <c r="Y45"/>
  <c r="AO45"/>
  <c r="G46"/>
  <c r="Y46"/>
  <c r="AQ46"/>
  <c r="AQ42" s="1"/>
  <c r="G44" i="59" s="1"/>
  <c r="G47" i="62"/>
  <c r="Y47"/>
  <c r="AS47"/>
  <c r="AS42" s="1"/>
  <c r="G48"/>
  <c r="Y48"/>
  <c r="AU48"/>
  <c r="AU42"/>
  <c r="G42" i="59" s="1"/>
  <c r="G49" i="62"/>
  <c r="Y49"/>
  <c r="AA49"/>
  <c r="AB49"/>
  <c r="AD49"/>
  <c r="AE49"/>
  <c r="AF49"/>
  <c r="AH49"/>
  <c r="AK49" s="1"/>
  <c r="AW49"/>
  <c r="AW42" s="1"/>
  <c r="AX49"/>
  <c r="AX42" s="1"/>
  <c r="H43" i="59"/>
  <c r="F52" i="62"/>
  <c r="Y52"/>
  <c r="B53"/>
  <c r="B54" s="1"/>
  <c r="B55"/>
  <c r="B56" s="1"/>
  <c r="B57" s="1"/>
  <c r="B58" s="1"/>
  <c r="G53"/>
  <c r="Y53"/>
  <c r="AF53"/>
  <c r="AH53"/>
  <c r="AK53" s="1"/>
  <c r="AM53"/>
  <c r="AM52" s="1"/>
  <c r="G54" i="59" s="1"/>
  <c r="G54" i="62"/>
  <c r="Y54"/>
  <c r="AO54"/>
  <c r="AO52" s="1"/>
  <c r="G55"/>
  <c r="Y55"/>
  <c r="AA55"/>
  <c r="AB55"/>
  <c r="AH55"/>
  <c r="AK55"/>
  <c r="AQ55"/>
  <c r="AQ52" s="1"/>
  <c r="AR55"/>
  <c r="AR52" s="1"/>
  <c r="H50" i="59"/>
  <c r="G56" i="62"/>
  <c r="Y56"/>
  <c r="AA56"/>
  <c r="AS56"/>
  <c r="AS52" s="1"/>
  <c r="G56" i="59" s="1"/>
  <c r="G57" i="62"/>
  <c r="Y57"/>
  <c r="AE57"/>
  <c r="AF57"/>
  <c r="AH57"/>
  <c r="AK57" s="1"/>
  <c r="AU57"/>
  <c r="AU52" s="1"/>
  <c r="G52" i="59" s="1"/>
  <c r="G58" i="62"/>
  <c r="AB58" s="1"/>
  <c r="Y58"/>
  <c r="AA58"/>
  <c r="AW58"/>
  <c r="AW52" s="1"/>
  <c r="G51" i="59" s="1"/>
  <c r="F61" i="62"/>
  <c r="Y61"/>
  <c r="B62"/>
  <c r="B63" s="1"/>
  <c r="B64" s="1"/>
  <c r="B65" s="1"/>
  <c r="B66" s="1"/>
  <c r="B67" s="1"/>
  <c r="G62"/>
  <c r="Y62"/>
  <c r="AA62"/>
  <c r="AE62"/>
  <c r="AM62"/>
  <c r="AM61" s="1"/>
  <c r="G63"/>
  <c r="Y63"/>
  <c r="AM63"/>
  <c r="G64"/>
  <c r="AB64" s="1"/>
  <c r="Y64"/>
  <c r="AE64"/>
  <c r="AM64"/>
  <c r="G65"/>
  <c r="Y65"/>
  <c r="AE65"/>
  <c r="AF65"/>
  <c r="AH65"/>
  <c r="AK65" s="1"/>
  <c r="AM65"/>
  <c r="G66"/>
  <c r="Y66"/>
  <c r="AE66"/>
  <c r="AM66"/>
  <c r="G67"/>
  <c r="Y67"/>
  <c r="AB67"/>
  <c r="AF67"/>
  <c r="AO67"/>
  <c r="AO61" s="1"/>
  <c r="G61" i="59" s="1"/>
  <c r="F70" i="62"/>
  <c r="Y70"/>
  <c r="B71"/>
  <c r="B72" s="1"/>
  <c r="B73" s="1"/>
  <c r="B74" s="1"/>
  <c r="B75" s="1"/>
  <c r="B76" s="1"/>
  <c r="B77" s="1"/>
  <c r="G71"/>
  <c r="O71"/>
  <c r="Y71"/>
  <c r="AA71"/>
  <c r="AC71" s="1"/>
  <c r="AB71"/>
  <c r="AD71"/>
  <c r="AE71"/>
  <c r="AF71"/>
  <c r="AH71"/>
  <c r="AK71" s="1"/>
  <c r="AM71"/>
  <c r="AM70" s="1"/>
  <c r="G68" i="59" s="1"/>
  <c r="AN71" i="62"/>
  <c r="G72"/>
  <c r="O72"/>
  <c r="Y72"/>
  <c r="AB72"/>
  <c r="AD72"/>
  <c r="AM72"/>
  <c r="G73"/>
  <c r="O73"/>
  <c r="Y73"/>
  <c r="AA73"/>
  <c r="AB73"/>
  <c r="AD73"/>
  <c r="AE73"/>
  <c r="AH73"/>
  <c r="AK73" s="1"/>
  <c r="AM73"/>
  <c r="G74"/>
  <c r="AH74" s="1"/>
  <c r="AK74" s="1"/>
  <c r="O74"/>
  <c r="Y74"/>
  <c r="AA74"/>
  <c r="AC74" s="1"/>
  <c r="AB74"/>
  <c r="AE74"/>
  <c r="AM74"/>
  <c r="G75"/>
  <c r="AE75" s="1"/>
  <c r="Y75"/>
  <c r="AA75"/>
  <c r="AB75"/>
  <c r="AD75"/>
  <c r="AG75" s="1"/>
  <c r="AF75"/>
  <c r="AH75"/>
  <c r="AK75" s="1"/>
  <c r="AO75"/>
  <c r="AP75"/>
  <c r="G76"/>
  <c r="Y76"/>
  <c r="AA76"/>
  <c r="AO76"/>
  <c r="G77"/>
  <c r="Y77"/>
  <c r="AE77"/>
  <c r="AO77"/>
  <c r="AP77"/>
  <c r="F80"/>
  <c r="Y80"/>
  <c r="B81"/>
  <c r="B82" s="1"/>
  <c r="B83" s="1"/>
  <c r="B84" s="1"/>
  <c r="B85" s="1"/>
  <c r="B86" s="1"/>
  <c r="B87" s="1"/>
  <c r="G81"/>
  <c r="Y81"/>
  <c r="AH81"/>
  <c r="AK81"/>
  <c r="AM81"/>
  <c r="AM80" s="1"/>
  <c r="G72" i="59" s="1"/>
  <c r="AK72" s="1"/>
  <c r="AN81" i="62"/>
  <c r="G82"/>
  <c r="AB82"/>
  <c r="Y82"/>
  <c r="AA82"/>
  <c r="AE82"/>
  <c r="AM82"/>
  <c r="G83"/>
  <c r="AN83" s="1"/>
  <c r="Y83"/>
  <c r="AM83"/>
  <c r="G84"/>
  <c r="Y84"/>
  <c r="AM84"/>
  <c r="G85"/>
  <c r="Y85"/>
  <c r="AO85"/>
  <c r="G86"/>
  <c r="Y86"/>
  <c r="AO86"/>
  <c r="G87"/>
  <c r="AP87" s="1"/>
  <c r="Y87"/>
  <c r="AB87"/>
  <c r="AE87"/>
  <c r="AO87"/>
  <c r="AO80" s="1"/>
  <c r="G73" i="59" s="1"/>
  <c r="F90" i="62"/>
  <c r="Y90"/>
  <c r="AM90"/>
  <c r="G76" i="59" s="1"/>
  <c r="B91" i="62"/>
  <c r="B92" s="1"/>
  <c r="B93" s="1"/>
  <c r="B94" s="1"/>
  <c r="B95" s="1"/>
  <c r="B96" s="1"/>
  <c r="G91"/>
  <c r="AN91" s="1"/>
  <c r="AN90" s="1"/>
  <c r="Y91"/>
  <c r="AM91"/>
  <c r="G92"/>
  <c r="AB92" s="1"/>
  <c r="Y92"/>
  <c r="AA92"/>
  <c r="AO92"/>
  <c r="AO90" s="1"/>
  <c r="G77" i="59" s="1"/>
  <c r="G93" i="62"/>
  <c r="O93"/>
  <c r="Y93"/>
  <c r="AO93"/>
  <c r="G94"/>
  <c r="AE94" s="1"/>
  <c r="Y94"/>
  <c r="AF94"/>
  <c r="AQ94"/>
  <c r="AQ90" s="1"/>
  <c r="G95"/>
  <c r="O95"/>
  <c r="Y95"/>
  <c r="AF95"/>
  <c r="AH95"/>
  <c r="AK95" s="1"/>
  <c r="AS95"/>
  <c r="G96"/>
  <c r="AB96" s="1"/>
  <c r="Y96"/>
  <c r="AE96"/>
  <c r="AS96"/>
  <c r="F99"/>
  <c r="Y99"/>
  <c r="B100"/>
  <c r="B101" s="1"/>
  <c r="B102" s="1"/>
  <c r="B103" s="1"/>
  <c r="B104" s="1"/>
  <c r="B105" s="1"/>
  <c r="G100"/>
  <c r="Y100"/>
  <c r="AA100"/>
  <c r="AE100"/>
  <c r="AM100"/>
  <c r="AM99"/>
  <c r="G101"/>
  <c r="Y101"/>
  <c r="AE101"/>
  <c r="AO101"/>
  <c r="AO99" s="1"/>
  <c r="G83" i="59" s="1"/>
  <c r="G102" i="62"/>
  <c r="AA102" s="1"/>
  <c r="AB102"/>
  <c r="AC102" s="1"/>
  <c r="Y102"/>
  <c r="AQ102"/>
  <c r="AQ99" s="1"/>
  <c r="G87" i="59" s="1"/>
  <c r="G103" i="62"/>
  <c r="Y103"/>
  <c r="AS103"/>
  <c r="G104"/>
  <c r="AE104" s="1"/>
  <c r="AB104"/>
  <c r="Y104"/>
  <c r="AS104"/>
  <c r="G105"/>
  <c r="Y105"/>
  <c r="AA105"/>
  <c r="AS105"/>
  <c r="F108"/>
  <c r="Y108"/>
  <c r="AM108"/>
  <c r="G94" i="59" s="1"/>
  <c r="B109" i="62"/>
  <c r="B110" s="1"/>
  <c r="B111" s="1"/>
  <c r="B112" s="1"/>
  <c r="B113" s="1"/>
  <c r="B114" s="1"/>
  <c r="G109"/>
  <c r="AE109" s="1"/>
  <c r="Y109"/>
  <c r="AB109"/>
  <c r="AM109"/>
  <c r="AN109"/>
  <c r="AN108" s="1"/>
  <c r="H94" i="59" s="1"/>
  <c r="G110" i="62"/>
  <c r="AB110" s="1"/>
  <c r="AC110"/>
  <c r="Y110"/>
  <c r="AA110"/>
  <c r="AE110"/>
  <c r="AO110"/>
  <c r="AO108" s="1"/>
  <c r="G111"/>
  <c r="Y111"/>
  <c r="AB111"/>
  <c r="AD111"/>
  <c r="AQ111"/>
  <c r="G112"/>
  <c r="AB112" s="1"/>
  <c r="Y112"/>
  <c r="AA112"/>
  <c r="AC112" s="1"/>
  <c r="AE112"/>
  <c r="AQ112"/>
  <c r="G113"/>
  <c r="Y113"/>
  <c r="AD113"/>
  <c r="AF113"/>
  <c r="AH113"/>
  <c r="AK113" s="1"/>
  <c r="AS113"/>
  <c r="AS108" s="1"/>
  <c r="G95" i="59" s="1"/>
  <c r="AT113" i="62"/>
  <c r="AT108" s="1"/>
  <c r="H95" i="59" s="1"/>
  <c r="G114" i="62"/>
  <c r="Y114"/>
  <c r="AU114"/>
  <c r="AU108" s="1"/>
  <c r="G93" i="59" s="1"/>
  <c r="B117" i="62"/>
  <c r="G117"/>
  <c r="B7" i="42"/>
  <c r="B8" s="1"/>
  <c r="B9" s="1"/>
  <c r="B10" s="1"/>
  <c r="B11" s="1"/>
  <c r="B12" s="1"/>
  <c r="G7"/>
  <c r="G8"/>
  <c r="G9"/>
  <c r="G10"/>
  <c r="G11"/>
  <c r="G12"/>
  <c r="G13"/>
  <c r="B14"/>
  <c r="B15" s="1"/>
  <c r="G14"/>
  <c r="G15"/>
  <c r="F16"/>
  <c r="B17"/>
  <c r="B18" s="1"/>
  <c r="B19" s="1"/>
  <c r="B20" s="1"/>
  <c r="B21" s="1"/>
  <c r="G17"/>
  <c r="G18"/>
  <c r="G19"/>
  <c r="G20"/>
  <c r="G21"/>
  <c r="F22"/>
  <c r="B23"/>
  <c r="B24" s="1"/>
  <c r="B25" s="1"/>
  <c r="B26" s="1"/>
  <c r="B27" s="1"/>
  <c r="G23"/>
  <c r="G24"/>
  <c r="G25"/>
  <c r="G26"/>
  <c r="G27"/>
  <c r="F28"/>
  <c r="G29"/>
  <c r="G30"/>
  <c r="G31"/>
  <c r="G32"/>
  <c r="B33"/>
  <c r="B34" s="1"/>
  <c r="G33"/>
  <c r="G34"/>
  <c r="F35"/>
  <c r="B36"/>
  <c r="B37" s="1"/>
  <c r="B38" s="1"/>
  <c r="B39" s="1"/>
  <c r="B40" s="1"/>
  <c r="B41" s="1"/>
  <c r="B42" s="1"/>
  <c r="G36"/>
  <c r="G37"/>
  <c r="G38"/>
  <c r="G39"/>
  <c r="G40"/>
  <c r="G41"/>
  <c r="G42"/>
  <c r="F43"/>
  <c r="B44"/>
  <c r="B45" s="1"/>
  <c r="B46" s="1"/>
  <c r="B47" s="1"/>
  <c r="B48" s="1"/>
  <c r="B49" s="1"/>
  <c r="G44"/>
  <c r="G45"/>
  <c r="G46"/>
  <c r="G47"/>
  <c r="G48"/>
  <c r="G49"/>
  <c r="F50"/>
  <c r="B51"/>
  <c r="B52" s="1"/>
  <c r="B53" s="1"/>
  <c r="B54" s="1"/>
  <c r="B55" s="1"/>
  <c r="B56" s="1"/>
  <c r="G51"/>
  <c r="G52"/>
  <c r="G53"/>
  <c r="G54"/>
  <c r="G55"/>
  <c r="G56"/>
  <c r="F57"/>
  <c r="B58"/>
  <c r="B59" s="1"/>
  <c r="B60" s="1"/>
  <c r="B61" s="1"/>
  <c r="B62" s="1"/>
  <c r="B63" s="1"/>
  <c r="B64" s="1"/>
  <c r="G58"/>
  <c r="G59"/>
  <c r="G60"/>
  <c r="G61"/>
  <c r="G62"/>
  <c r="G63"/>
  <c r="G64"/>
  <c r="F65"/>
  <c r="B66"/>
  <c r="B67" s="1"/>
  <c r="B68" s="1"/>
  <c r="B69" s="1"/>
  <c r="B70" s="1"/>
  <c r="B71" s="1"/>
  <c r="B72" s="1"/>
  <c r="G66"/>
  <c r="G67"/>
  <c r="G68"/>
  <c r="G69"/>
  <c r="G70"/>
  <c r="G71"/>
  <c r="G72"/>
  <c r="F73"/>
  <c r="B74"/>
  <c r="B75" s="1"/>
  <c r="B76" s="1"/>
  <c r="B77" s="1"/>
  <c r="B78" s="1"/>
  <c r="B79" s="1"/>
  <c r="G74"/>
  <c r="G75"/>
  <c r="G76"/>
  <c r="G77"/>
  <c r="G78"/>
  <c r="G79"/>
  <c r="F80"/>
  <c r="B81"/>
  <c r="B82" s="1"/>
  <c r="B83" s="1"/>
  <c r="B84" s="1"/>
  <c r="B85" s="1"/>
  <c r="B86" s="1"/>
  <c r="G81"/>
  <c r="G82"/>
  <c r="G83"/>
  <c r="G84"/>
  <c r="G85"/>
  <c r="G86"/>
  <c r="F87"/>
  <c r="B88"/>
  <c r="B89" s="1"/>
  <c r="B90" s="1"/>
  <c r="B91" s="1"/>
  <c r="B92" s="1"/>
  <c r="B93" s="1"/>
  <c r="G88"/>
  <c r="G89"/>
  <c r="G90"/>
  <c r="G91"/>
  <c r="G92"/>
  <c r="G93"/>
  <c r="E6" i="4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E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E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E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E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E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E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E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E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9"/>
  <c r="E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E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E503"/>
  <c r="F504"/>
  <c r="F505"/>
  <c r="F506"/>
  <c r="E508"/>
  <c r="N10" i="61"/>
  <c r="O10"/>
  <c r="P10"/>
  <c r="Q10"/>
  <c r="R10"/>
  <c r="S10"/>
  <c r="T10"/>
  <c r="U11"/>
  <c r="V11"/>
  <c r="W11"/>
  <c r="AB11"/>
  <c r="X12"/>
  <c r="AB12" s="1"/>
  <c r="Y12"/>
  <c r="Z12"/>
  <c r="AA12"/>
  <c r="X13"/>
  <c r="AB13" s="1"/>
  <c r="Y13"/>
  <c r="Z13"/>
  <c r="AA13"/>
  <c r="X14"/>
  <c r="Y14"/>
  <c r="Z14"/>
  <c r="AA14"/>
  <c r="U15"/>
  <c r="AA15" s="1"/>
  <c r="V15"/>
  <c r="W15"/>
  <c r="AB15"/>
  <c r="X16"/>
  <c r="AB16" s="1"/>
  <c r="Y16"/>
  <c r="Z16"/>
  <c r="AA16"/>
  <c r="X17"/>
  <c r="Y17"/>
  <c r="Z17"/>
  <c r="AA17"/>
  <c r="AB17"/>
  <c r="X18"/>
  <c r="Y18"/>
  <c r="Z18"/>
  <c r="AA18"/>
  <c r="AB18"/>
  <c r="U19"/>
  <c r="AA19" s="1"/>
  <c r="V19"/>
  <c r="W19"/>
  <c r="AB19"/>
  <c r="X20"/>
  <c r="Y20"/>
  <c r="Z20"/>
  <c r="AA20"/>
  <c r="AB20"/>
  <c r="X21"/>
  <c r="AB21" s="1"/>
  <c r="Y21"/>
  <c r="Z21"/>
  <c r="AA21"/>
  <c r="U22"/>
  <c r="AA22" s="1"/>
  <c r="V22"/>
  <c r="W22"/>
  <c r="AB22"/>
  <c r="U23"/>
  <c r="AA23" s="1"/>
  <c r="V23"/>
  <c r="W23"/>
  <c r="AB23"/>
  <c r="U24"/>
  <c r="AA24"/>
  <c r="V24"/>
  <c r="W24"/>
  <c r="AB24"/>
  <c r="X25"/>
  <c r="Y25"/>
  <c r="Z25"/>
  <c r="AA25"/>
  <c r="AB25"/>
  <c r="N28"/>
  <c r="N9" s="1"/>
  <c r="O28"/>
  <c r="P28"/>
  <c r="Q28"/>
  <c r="R28"/>
  <c r="S28"/>
  <c r="T28"/>
  <c r="U29"/>
  <c r="AA29" s="1"/>
  <c r="V29"/>
  <c r="W29"/>
  <c r="AB29"/>
  <c r="U30"/>
  <c r="AA30"/>
  <c r="V30"/>
  <c r="W30"/>
  <c r="AB30"/>
  <c r="X31"/>
  <c r="AB31" s="1"/>
  <c r="Y31"/>
  <c r="Z31"/>
  <c r="AA31"/>
  <c r="U32"/>
  <c r="AA32" s="1"/>
  <c r="V32"/>
  <c r="W32"/>
  <c r="W28" s="1"/>
  <c r="AB32"/>
  <c r="U33"/>
  <c r="AA33" s="1"/>
  <c r="V33"/>
  <c r="W33"/>
  <c r="AB33"/>
  <c r="X34"/>
  <c r="Y34"/>
  <c r="Z34"/>
  <c r="AA34"/>
  <c r="AB34"/>
  <c r="U35"/>
  <c r="AA35" s="1"/>
  <c r="V35"/>
  <c r="W35"/>
  <c r="AB35"/>
  <c r="U36"/>
  <c r="AA36" s="1"/>
  <c r="V36"/>
  <c r="W36"/>
  <c r="AB36"/>
  <c r="X37"/>
  <c r="Y37"/>
  <c r="Z37"/>
  <c r="AA37"/>
  <c r="AB37"/>
  <c r="X38"/>
  <c r="AB38" s="1"/>
  <c r="Y38"/>
  <c r="Z38"/>
  <c r="AA38"/>
  <c r="X39"/>
  <c r="Y39"/>
  <c r="Z39"/>
  <c r="AA39"/>
  <c r="AB39"/>
  <c r="X40"/>
  <c r="AB40" s="1"/>
  <c r="Y40"/>
  <c r="Z40"/>
  <c r="AA40"/>
  <c r="U41"/>
  <c r="AA41"/>
  <c r="V41"/>
  <c r="W41"/>
  <c r="AB41"/>
  <c r="U42"/>
  <c r="V42"/>
  <c r="W42"/>
  <c r="AB42"/>
  <c r="N43"/>
  <c r="O43"/>
  <c r="P43"/>
  <c r="Q43"/>
  <c r="R43"/>
  <c r="S43"/>
  <c r="T43"/>
  <c r="U44"/>
  <c r="AA44" s="1"/>
  <c r="V44"/>
  <c r="W44"/>
  <c r="AB44"/>
  <c r="X45"/>
  <c r="Y45"/>
  <c r="Z45"/>
  <c r="AA45"/>
  <c r="AB45"/>
  <c r="U46"/>
  <c r="AA46" s="1"/>
  <c r="V46"/>
  <c r="V43" s="1"/>
  <c r="W46"/>
  <c r="AB46"/>
  <c r="X47"/>
  <c r="Y47"/>
  <c r="Z47"/>
  <c r="AA47"/>
  <c r="AB47"/>
  <c r="X48"/>
  <c r="AB48" s="1"/>
  <c r="Y48"/>
  <c r="Z48"/>
  <c r="AA48"/>
  <c r="X49"/>
  <c r="Y49"/>
  <c r="Z49"/>
  <c r="AA49"/>
  <c r="AB49"/>
  <c r="X50"/>
  <c r="Y50"/>
  <c r="Z50"/>
  <c r="AA50"/>
  <c r="AB50"/>
  <c r="X51"/>
  <c r="AB51" s="1"/>
  <c r="Y51"/>
  <c r="Z51"/>
  <c r="AA51"/>
  <c r="X52"/>
  <c r="Y52"/>
  <c r="Z52"/>
  <c r="AA52"/>
  <c r="AB52"/>
  <c r="U53"/>
  <c r="AA53" s="1"/>
  <c r="V53"/>
  <c r="W53"/>
  <c r="AB53"/>
  <c r="U54"/>
  <c r="AA54" s="1"/>
  <c r="V54"/>
  <c r="W54"/>
  <c r="AB54"/>
  <c r="X55"/>
  <c r="AB55" s="1"/>
  <c r="Y55"/>
  <c r="Z55"/>
  <c r="AA55"/>
  <c r="X56"/>
  <c r="AB56" s="1"/>
  <c r="Y56"/>
  <c r="Z56"/>
  <c r="AA56"/>
  <c r="X57"/>
  <c r="AB57" s="1"/>
  <c r="Y57"/>
  <c r="Z57"/>
  <c r="AA57"/>
  <c r="X58"/>
  <c r="AB58" s="1"/>
  <c r="Y58"/>
  <c r="Z58"/>
  <c r="AA58"/>
  <c r="X59"/>
  <c r="Y59"/>
  <c r="Z59"/>
  <c r="AA59"/>
  <c r="AB59"/>
  <c r="X60"/>
  <c r="Y60"/>
  <c r="Z60"/>
  <c r="AA60"/>
  <c r="AB60"/>
  <c r="X61"/>
  <c r="Y61"/>
  <c r="Z61"/>
  <c r="AA61"/>
  <c r="AB61"/>
  <c r="U62"/>
  <c r="AA62" s="1"/>
  <c r="V62"/>
  <c r="W62"/>
  <c r="AB62"/>
  <c r="X63"/>
  <c r="AB63" s="1"/>
  <c r="Y63"/>
  <c r="Z63"/>
  <c r="AA63"/>
  <c r="U64"/>
  <c r="AA64" s="1"/>
  <c r="V64"/>
  <c r="W64"/>
  <c r="AB64"/>
  <c r="U65"/>
  <c r="V65"/>
  <c r="W65"/>
  <c r="AB65"/>
  <c r="X66"/>
  <c r="Y66"/>
  <c r="Z66"/>
  <c r="AA66"/>
  <c r="X67"/>
  <c r="Y67"/>
  <c r="Z67"/>
  <c r="AA67"/>
  <c r="X68"/>
  <c r="Y68"/>
  <c r="Z68"/>
  <c r="AA68"/>
  <c r="X69"/>
  <c r="AB69" s="1"/>
  <c r="Y69"/>
  <c r="Z69"/>
  <c r="AA69"/>
  <c r="X70"/>
  <c r="AB70" s="1"/>
  <c r="Y70"/>
  <c r="Z70"/>
  <c r="AA70"/>
  <c r="U71"/>
  <c r="AA71" s="1"/>
  <c r="V71"/>
  <c r="W71"/>
  <c r="AB71"/>
  <c r="X72"/>
  <c r="AB72" s="1"/>
  <c r="Y72"/>
  <c r="Z72"/>
  <c r="AA72"/>
  <c r="U73"/>
  <c r="AA73" s="1"/>
  <c r="V73"/>
  <c r="W73"/>
  <c r="AB73"/>
  <c r="U74"/>
  <c r="AA74" s="1"/>
  <c r="V74"/>
  <c r="W74"/>
  <c r="AB74"/>
  <c r="X75"/>
  <c r="Y75"/>
  <c r="Z75"/>
  <c r="AA75"/>
  <c r="AB75"/>
  <c r="X76"/>
  <c r="Y76"/>
  <c r="Z76"/>
  <c r="AA76"/>
  <c r="AB76"/>
  <c r="X77"/>
  <c r="AB77" s="1"/>
  <c r="Y77"/>
  <c r="Z77"/>
  <c r="AA77"/>
  <c r="X78"/>
  <c r="Y78"/>
  <c r="Z78"/>
  <c r="AA78"/>
  <c r="AB78"/>
  <c r="X79"/>
  <c r="AB79" s="1"/>
  <c r="Y79"/>
  <c r="Z79"/>
  <c r="AA79"/>
  <c r="X80"/>
  <c r="AB80" s="1"/>
  <c r="Y80"/>
  <c r="Z80"/>
  <c r="AA80"/>
  <c r="U81"/>
  <c r="V81"/>
  <c r="W81"/>
  <c r="AB81"/>
  <c r="N82"/>
  <c r="O82"/>
  <c r="P82"/>
  <c r="Q82"/>
  <c r="R82"/>
  <c r="S82"/>
  <c r="T82"/>
  <c r="B83"/>
  <c r="B84" s="1"/>
  <c r="B85" s="1"/>
  <c r="B86" s="1"/>
  <c r="B87" s="1"/>
  <c r="B88" s="1"/>
  <c r="B89" s="1"/>
  <c r="B90" s="1"/>
  <c r="B91" s="1"/>
  <c r="B92" s="1"/>
  <c r="B93" s="1"/>
  <c r="B94" s="1"/>
  <c r="B95" s="1"/>
  <c r="U83"/>
  <c r="V83"/>
  <c r="W83"/>
  <c r="AB83"/>
  <c r="X84"/>
  <c r="Y84"/>
  <c r="Z84"/>
  <c r="Z82" s="1"/>
  <c r="AA84"/>
  <c r="AB84"/>
  <c r="U85"/>
  <c r="AA85" s="1"/>
  <c r="V85"/>
  <c r="W85"/>
  <c r="AB85"/>
  <c r="U86"/>
  <c r="AA86" s="1"/>
  <c r="V86"/>
  <c r="W86"/>
  <c r="AB86"/>
  <c r="X87"/>
  <c r="Y87"/>
  <c r="Y82" s="1"/>
  <c r="Z87"/>
  <c r="AA87"/>
  <c r="AB87"/>
  <c r="X88"/>
  <c r="Y88"/>
  <c r="Z88"/>
  <c r="AA88"/>
  <c r="AB88"/>
  <c r="AB82" s="1"/>
  <c r="X89"/>
  <c r="Y89"/>
  <c r="Z89"/>
  <c r="AA89"/>
  <c r="AB89"/>
  <c r="U90"/>
  <c r="AA90" s="1"/>
  <c r="V90"/>
  <c r="W90"/>
  <c r="W82" s="1"/>
  <c r="AB90"/>
  <c r="X91"/>
  <c r="Y91"/>
  <c r="Z91"/>
  <c r="AA91"/>
  <c r="AB91"/>
  <c r="U92"/>
  <c r="AA92" s="1"/>
  <c r="V92"/>
  <c r="W92"/>
  <c r="AB92"/>
  <c r="U93"/>
  <c r="AA93"/>
  <c r="V93"/>
  <c r="W93"/>
  <c r="AB93"/>
  <c r="U94"/>
  <c r="AA94" s="1"/>
  <c r="V94"/>
  <c r="W94"/>
  <c r="AB94"/>
  <c r="X95"/>
  <c r="AB95" s="1"/>
  <c r="Y95"/>
  <c r="Z95"/>
  <c r="AA95"/>
  <c r="N96"/>
  <c r="O96"/>
  <c r="P96"/>
  <c r="Q96"/>
  <c r="R96"/>
  <c r="S96"/>
  <c r="T96"/>
  <c r="B97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X97"/>
  <c r="Y97"/>
  <c r="Z97"/>
  <c r="AA97"/>
  <c r="AB97"/>
  <c r="X98"/>
  <c r="Y98"/>
  <c r="Z98"/>
  <c r="AA98"/>
  <c r="AB98"/>
  <c r="X99"/>
  <c r="AB99" s="1"/>
  <c r="Y99"/>
  <c r="Z99"/>
  <c r="AA99"/>
  <c r="X100"/>
  <c r="Y100"/>
  <c r="Z100"/>
  <c r="AA100"/>
  <c r="AB100"/>
  <c r="U101"/>
  <c r="AA101" s="1"/>
  <c r="V101"/>
  <c r="W101"/>
  <c r="AB101"/>
  <c r="X102"/>
  <c r="AB102" s="1"/>
  <c r="Y102"/>
  <c r="Z102"/>
  <c r="AA102"/>
  <c r="X103"/>
  <c r="Y103"/>
  <c r="Z103"/>
  <c r="AA103"/>
  <c r="AB103"/>
  <c r="X104"/>
  <c r="AB104" s="1"/>
  <c r="AB96" s="1"/>
  <c r="Y104"/>
  <c r="Z104"/>
  <c r="AA104"/>
  <c r="U105"/>
  <c r="AA105" s="1"/>
  <c r="V105"/>
  <c r="W105"/>
  <c r="AB105"/>
  <c r="X106"/>
  <c r="AB106" s="1"/>
  <c r="Y106"/>
  <c r="Z106"/>
  <c r="AA106"/>
  <c r="U107"/>
  <c r="AA107" s="1"/>
  <c r="V107"/>
  <c r="W107"/>
  <c r="AB107"/>
  <c r="U108"/>
  <c r="AA108" s="1"/>
  <c r="V108"/>
  <c r="W108"/>
  <c r="AB108"/>
  <c r="U109"/>
  <c r="AA109" s="1"/>
  <c r="V109"/>
  <c r="W109"/>
  <c r="AB109"/>
  <c r="U110"/>
  <c r="AA110"/>
  <c r="V110"/>
  <c r="W110"/>
  <c r="AB110"/>
  <c r="U111"/>
  <c r="AA111" s="1"/>
  <c r="V111"/>
  <c r="W111"/>
  <c r="AB111"/>
  <c r="U112"/>
  <c r="V112"/>
  <c r="W112"/>
  <c r="AB112"/>
  <c r="X113"/>
  <c r="AB113" s="1"/>
  <c r="Y113"/>
  <c r="Z113"/>
  <c r="AA113"/>
  <c r="N116"/>
  <c r="O116"/>
  <c r="P116"/>
  <c r="Q116"/>
  <c r="R116"/>
  <c r="S116"/>
  <c r="T116"/>
  <c r="B117"/>
  <c r="B118" s="1"/>
  <c r="B119" s="1"/>
  <c r="B120" s="1"/>
  <c r="B121" s="1"/>
  <c r="B122" s="1"/>
  <c r="B123" s="1"/>
  <c r="B124" s="1"/>
  <c r="B125" s="1"/>
  <c r="U117"/>
  <c r="V117"/>
  <c r="W117"/>
  <c r="AB117"/>
  <c r="U118"/>
  <c r="AA118" s="1"/>
  <c r="V118"/>
  <c r="W118"/>
  <c r="AB118"/>
  <c r="U119"/>
  <c r="AA119" s="1"/>
  <c r="V119"/>
  <c r="W119"/>
  <c r="AB119"/>
  <c r="U120"/>
  <c r="AA120" s="1"/>
  <c r="V120"/>
  <c r="W120"/>
  <c r="AB120"/>
  <c r="X121"/>
  <c r="Y121"/>
  <c r="Z121"/>
  <c r="Z116" s="1"/>
  <c r="AA121"/>
  <c r="X122"/>
  <c r="Y122"/>
  <c r="Z122"/>
  <c r="AA122"/>
  <c r="AB122"/>
  <c r="X123"/>
  <c r="AB123" s="1"/>
  <c r="Y123"/>
  <c r="Z123"/>
  <c r="AA123"/>
  <c r="U124"/>
  <c r="AA124" s="1"/>
  <c r="V124"/>
  <c r="W124"/>
  <c r="W116" s="1"/>
  <c r="AB124"/>
  <c r="U125"/>
  <c r="AA125" s="1"/>
  <c r="V125"/>
  <c r="W125"/>
  <c r="AB125"/>
  <c r="N126"/>
  <c r="O126"/>
  <c r="P126"/>
  <c r="Q126"/>
  <c r="R126"/>
  <c r="S126"/>
  <c r="T126"/>
  <c r="X126"/>
  <c r="Y126"/>
  <c r="Z126"/>
  <c r="B127"/>
  <c r="B128" s="1"/>
  <c r="B129" s="1"/>
  <c r="B130" s="1"/>
  <c r="B131" s="1"/>
  <c r="B132" s="1"/>
  <c r="B133" s="1"/>
  <c r="B134" s="1"/>
  <c r="B135" s="1"/>
  <c r="B136" s="1"/>
  <c r="U127"/>
  <c r="V127"/>
  <c r="W127"/>
  <c r="AB127"/>
  <c r="U128"/>
  <c r="AA128"/>
  <c r="V128"/>
  <c r="W128"/>
  <c r="AB128"/>
  <c r="U129"/>
  <c r="AA129" s="1"/>
  <c r="V129"/>
  <c r="W129"/>
  <c r="AB129"/>
  <c r="U130"/>
  <c r="AA130" s="1"/>
  <c r="V130"/>
  <c r="W130"/>
  <c r="AB130"/>
  <c r="U131"/>
  <c r="AA131" s="1"/>
  <c r="V131"/>
  <c r="W131"/>
  <c r="AB131"/>
  <c r="U132"/>
  <c r="AA132" s="1"/>
  <c r="V132"/>
  <c r="W132"/>
  <c r="AB132"/>
  <c r="U133"/>
  <c r="AA133" s="1"/>
  <c r="V133"/>
  <c r="W133"/>
  <c r="AB133"/>
  <c r="U134"/>
  <c r="AA134" s="1"/>
  <c r="V134"/>
  <c r="W134"/>
  <c r="AB134"/>
  <c r="U135"/>
  <c r="AA135" s="1"/>
  <c r="V135"/>
  <c r="W135"/>
  <c r="AB135"/>
  <c r="U136"/>
  <c r="AA136" s="1"/>
  <c r="V136"/>
  <c r="W136"/>
  <c r="AB136"/>
  <c r="N139"/>
  <c r="O139"/>
  <c r="P139"/>
  <c r="Q139"/>
  <c r="Q9" s="1"/>
  <c r="R139"/>
  <c r="S139"/>
  <c r="T139"/>
  <c r="B140"/>
  <c r="B141" s="1"/>
  <c r="B142" s="1"/>
  <c r="X140"/>
  <c r="Y140"/>
  <c r="Z140"/>
  <c r="Z139" s="1"/>
  <c r="AA140"/>
  <c r="AB140"/>
  <c r="X141"/>
  <c r="Y141"/>
  <c r="Z141"/>
  <c r="AA141"/>
  <c r="AB141"/>
  <c r="B143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X142"/>
  <c r="AB142" s="1"/>
  <c r="Y142"/>
  <c r="Z142"/>
  <c r="AA142"/>
  <c r="X143"/>
  <c r="AB143" s="1"/>
  <c r="Y143"/>
  <c r="Z143"/>
  <c r="AA143"/>
  <c r="X144"/>
  <c r="AB144" s="1"/>
  <c r="Y144"/>
  <c r="Z144"/>
  <c r="AA144"/>
  <c r="U145"/>
  <c r="V145"/>
  <c r="W145"/>
  <c r="AB145"/>
  <c r="X146"/>
  <c r="Y146"/>
  <c r="Z146"/>
  <c r="AA146"/>
  <c r="AB146"/>
  <c r="X147"/>
  <c r="AB147" s="1"/>
  <c r="Y147"/>
  <c r="Z147"/>
  <c r="AA147"/>
  <c r="U148"/>
  <c r="AA148"/>
  <c r="V148"/>
  <c r="W148"/>
  <c r="AB148"/>
  <c r="X149"/>
  <c r="AB149" s="1"/>
  <c r="Y149"/>
  <c r="Z149"/>
  <c r="AA149"/>
  <c r="U150"/>
  <c r="AA150" s="1"/>
  <c r="V150"/>
  <c r="W150"/>
  <c r="AB150"/>
  <c r="U151"/>
  <c r="AA151" s="1"/>
  <c r="V151"/>
  <c r="W151"/>
  <c r="AB151"/>
  <c r="X152"/>
  <c r="AB152" s="1"/>
  <c r="Y152"/>
  <c r="Z152"/>
  <c r="AA152"/>
  <c r="X153"/>
  <c r="Y153"/>
  <c r="Z153"/>
  <c r="AA153"/>
  <c r="AB153"/>
  <c r="U154"/>
  <c r="AA154" s="1"/>
  <c r="V154"/>
  <c r="W154"/>
  <c r="AB154"/>
  <c r="U155"/>
  <c r="AA155" s="1"/>
  <c r="V155"/>
  <c r="W155"/>
  <c r="AB155"/>
  <c r="U156"/>
  <c r="AA156"/>
  <c r="V156"/>
  <c r="W156"/>
  <c r="AB156"/>
  <c r="X157"/>
  <c r="Y157"/>
  <c r="Z157"/>
  <c r="AA157"/>
  <c r="AB157"/>
  <c r="X158"/>
  <c r="Y158"/>
  <c r="Z158"/>
  <c r="AA158"/>
  <c r="AB158"/>
  <c r="X159"/>
  <c r="AB159" s="1"/>
  <c r="Y159"/>
  <c r="Z159"/>
  <c r="AA159"/>
  <c r="N160"/>
  <c r="O160"/>
  <c r="P160"/>
  <c r="Q160"/>
  <c r="R160"/>
  <c r="S160"/>
  <c r="T160"/>
  <c r="B161"/>
  <c r="B162" s="1"/>
  <c r="B163"/>
  <c r="B164" s="1"/>
  <c r="B165" s="1"/>
  <c r="B166" s="1"/>
  <c r="B167" s="1"/>
  <c r="B168" s="1"/>
  <c r="B169" s="1"/>
  <c r="B170" s="1"/>
  <c r="B171" s="1"/>
  <c r="B172" s="1"/>
  <c r="B173" s="1"/>
  <c r="B174" s="1"/>
  <c r="U161"/>
  <c r="AA161" s="1"/>
  <c r="V161"/>
  <c r="W161"/>
  <c r="AB161"/>
  <c r="X162"/>
  <c r="Y162"/>
  <c r="Z162"/>
  <c r="AA162"/>
  <c r="AB162"/>
  <c r="U163"/>
  <c r="AA163" s="1"/>
  <c r="V163"/>
  <c r="W163"/>
  <c r="AB163"/>
  <c r="U164"/>
  <c r="AA164" s="1"/>
  <c r="V164"/>
  <c r="W164"/>
  <c r="AB164"/>
  <c r="U165"/>
  <c r="AA165"/>
  <c r="V165"/>
  <c r="W165"/>
  <c r="AB165"/>
  <c r="U166"/>
  <c r="AA166" s="1"/>
  <c r="V166"/>
  <c r="W166"/>
  <c r="AB166"/>
  <c r="U167"/>
  <c r="AA167" s="1"/>
  <c r="V167"/>
  <c r="W167"/>
  <c r="AB167"/>
  <c r="U168"/>
  <c r="AA168" s="1"/>
  <c r="V168"/>
  <c r="W168"/>
  <c r="AB168"/>
  <c r="U169"/>
  <c r="AA169" s="1"/>
  <c r="V169"/>
  <c r="W169"/>
  <c r="AB169"/>
  <c r="X170"/>
  <c r="AB170" s="1"/>
  <c r="Y170"/>
  <c r="Y160" s="1"/>
  <c r="Z170"/>
  <c r="Z160" s="1"/>
  <c r="AA170"/>
  <c r="X171"/>
  <c r="Y171"/>
  <c r="Z171"/>
  <c r="AA171"/>
  <c r="AB171"/>
  <c r="U172"/>
  <c r="AA172" s="1"/>
  <c r="V172"/>
  <c r="W172"/>
  <c r="AB172"/>
  <c r="U173"/>
  <c r="AA173" s="1"/>
  <c r="V173"/>
  <c r="W173"/>
  <c r="AB173"/>
  <c r="X174"/>
  <c r="AB174" s="1"/>
  <c r="Y174"/>
  <c r="Z174"/>
  <c r="AA174"/>
  <c r="N177"/>
  <c r="O177"/>
  <c r="P177"/>
  <c r="Q177"/>
  <c r="R177"/>
  <c r="S177"/>
  <c r="S9" s="1"/>
  <c r="T177"/>
  <c r="B178"/>
  <c r="B179" s="1"/>
  <c r="B180" s="1"/>
  <c r="B181" s="1"/>
  <c r="B182" s="1"/>
  <c r="B183" s="1"/>
  <c r="B184" s="1"/>
  <c r="B185" s="1"/>
  <c r="B186" s="1"/>
  <c r="B187" s="1"/>
  <c r="B188" s="1"/>
  <c r="U178"/>
  <c r="AA178" s="1"/>
  <c r="V178"/>
  <c r="W178"/>
  <c r="W177" s="1"/>
  <c r="AB178"/>
  <c r="X179"/>
  <c r="Y179"/>
  <c r="Z179"/>
  <c r="AA179"/>
  <c r="X180"/>
  <c r="AB180" s="1"/>
  <c r="Y180"/>
  <c r="Z180"/>
  <c r="AA180"/>
  <c r="X181"/>
  <c r="Y181"/>
  <c r="Y177" s="1"/>
  <c r="Z181"/>
  <c r="Z177" s="1"/>
  <c r="AA181"/>
  <c r="AB181"/>
  <c r="U182"/>
  <c r="AA182"/>
  <c r="V182"/>
  <c r="W182"/>
  <c r="AB182"/>
  <c r="U183"/>
  <c r="V183"/>
  <c r="W183"/>
  <c r="AB183"/>
  <c r="X184"/>
  <c r="AB184" s="1"/>
  <c r="Y184"/>
  <c r="Z184"/>
  <c r="AA184"/>
  <c r="X185"/>
  <c r="AB185" s="1"/>
  <c r="Y185"/>
  <c r="Z185"/>
  <c r="AA185"/>
  <c r="U186"/>
  <c r="AA186"/>
  <c r="V186"/>
  <c r="W186"/>
  <c r="AB186"/>
  <c r="U187"/>
  <c r="AA187" s="1"/>
  <c r="V187"/>
  <c r="W187"/>
  <c r="AB187"/>
  <c r="U188"/>
  <c r="AA188" s="1"/>
  <c r="V188"/>
  <c r="W188"/>
  <c r="AB188"/>
  <c r="N191"/>
  <c r="O191"/>
  <c r="P191"/>
  <c r="Q191"/>
  <c r="R191"/>
  <c r="S191"/>
  <c r="T191"/>
  <c r="B192"/>
  <c r="B193" s="1"/>
  <c r="B194" s="1"/>
  <c r="B195" s="1"/>
  <c r="B196" s="1"/>
  <c r="B197" s="1"/>
  <c r="B198" s="1"/>
  <c r="X192"/>
  <c r="Y192"/>
  <c r="Z192"/>
  <c r="AA192"/>
  <c r="AB192"/>
  <c r="B199"/>
  <c r="B200" s="1"/>
  <c r="B201" s="1"/>
  <c r="B202" s="1"/>
  <c r="B203" s="1"/>
  <c r="B204" s="1"/>
  <c r="B205" s="1"/>
  <c r="B206" s="1"/>
  <c r="B207" s="1"/>
  <c r="B208" s="1"/>
  <c r="B209" s="1"/>
  <c r="U193"/>
  <c r="AA193" s="1"/>
  <c r="V193"/>
  <c r="W193"/>
  <c r="AB193"/>
  <c r="X194"/>
  <c r="Y194"/>
  <c r="Z194"/>
  <c r="AA194"/>
  <c r="AB194"/>
  <c r="U195"/>
  <c r="AA195" s="1"/>
  <c r="V195"/>
  <c r="W195"/>
  <c r="AB195"/>
  <c r="E82" i="59"/>
  <c r="X196" i="61"/>
  <c r="AB196" s="1"/>
  <c r="Y196"/>
  <c r="Z196"/>
  <c r="AA196"/>
  <c r="U197"/>
  <c r="AA197" s="1"/>
  <c r="V197"/>
  <c r="W197"/>
  <c r="AB197"/>
  <c r="U198"/>
  <c r="AA198" s="1"/>
  <c r="V198"/>
  <c r="W198"/>
  <c r="AB198"/>
  <c r="U199"/>
  <c r="AA199" s="1"/>
  <c r="V199"/>
  <c r="W199"/>
  <c r="AB199"/>
  <c r="X200"/>
  <c r="AB200" s="1"/>
  <c r="Y200"/>
  <c r="Z200"/>
  <c r="AA200"/>
  <c r="X201"/>
  <c r="Y201"/>
  <c r="Z201"/>
  <c r="AA201"/>
  <c r="AB201"/>
  <c r="X202"/>
  <c r="Y202"/>
  <c r="Z202"/>
  <c r="AA202"/>
  <c r="AB202"/>
  <c r="X203"/>
  <c r="AB203" s="1"/>
  <c r="Y203"/>
  <c r="Z203"/>
  <c r="AA203"/>
  <c r="U204"/>
  <c r="AA204" s="1"/>
  <c r="V204"/>
  <c r="W204"/>
  <c r="AB204"/>
  <c r="U205"/>
  <c r="V205"/>
  <c r="W205"/>
  <c r="W191" s="1"/>
  <c r="AB205"/>
  <c r="X206"/>
  <c r="Y206"/>
  <c r="Z206"/>
  <c r="AA206"/>
  <c r="AB206"/>
  <c r="X207"/>
  <c r="Y207"/>
  <c r="Z207"/>
  <c r="AA207"/>
  <c r="AB207"/>
  <c r="U208"/>
  <c r="AA208" s="1"/>
  <c r="V208"/>
  <c r="W208"/>
  <c r="AB208"/>
  <c r="U209"/>
  <c r="AA209" s="1"/>
  <c r="V209"/>
  <c r="W209"/>
  <c r="AB209"/>
  <c r="N210"/>
  <c r="O210"/>
  <c r="P210"/>
  <c r="Q210"/>
  <c r="R210"/>
  <c r="S210"/>
  <c r="T210"/>
  <c r="X210"/>
  <c r="Y210"/>
  <c r="Z210"/>
  <c r="B211"/>
  <c r="B212" s="1"/>
  <c r="U211"/>
  <c r="V211"/>
  <c r="W211"/>
  <c r="AB211"/>
  <c r="F94" i="59"/>
  <c r="F89" s="1"/>
  <c r="U212" i="61"/>
  <c r="AA212" s="1"/>
  <c r="V212"/>
  <c r="W212"/>
  <c r="AB212"/>
  <c r="AB210" s="1"/>
  <c r="O213"/>
  <c r="P213"/>
  <c r="Q213"/>
  <c r="R213"/>
  <c r="S213"/>
  <c r="T213"/>
  <c r="U213"/>
  <c r="V213"/>
  <c r="W213"/>
  <c r="AB213"/>
  <c r="B214"/>
  <c r="X214"/>
  <c r="X213" s="1"/>
  <c r="Y214"/>
  <c r="Y213" s="1"/>
  <c r="Z214"/>
  <c r="Z213"/>
  <c r="AA214"/>
  <c r="AA213" s="1"/>
  <c r="N220"/>
  <c r="O220"/>
  <c r="P220"/>
  <c r="Q220"/>
  <c r="R220"/>
  <c r="S220"/>
  <c r="T220"/>
  <c r="U221"/>
  <c r="V221"/>
  <c r="W221"/>
  <c r="AB221"/>
  <c r="X222"/>
  <c r="AB222" s="1"/>
  <c r="Y222"/>
  <c r="Z222"/>
  <c r="AA222"/>
  <c r="AA220" s="1"/>
  <c r="X223"/>
  <c r="Y223"/>
  <c r="Z223"/>
  <c r="AA223"/>
  <c r="AB223"/>
  <c r="X224"/>
  <c r="Y224"/>
  <c r="Z224"/>
  <c r="AA224"/>
  <c r="AB224"/>
  <c r="U225"/>
  <c r="AA225" s="1"/>
  <c r="V225"/>
  <c r="W225"/>
  <c r="AB225"/>
  <c r="X226"/>
  <c r="Y226"/>
  <c r="Z226"/>
  <c r="AA226"/>
  <c r="AB226"/>
  <c r="X227"/>
  <c r="AB227" s="1"/>
  <c r="Y227"/>
  <c r="Z227"/>
  <c r="AA227"/>
  <c r="X228"/>
  <c r="Y228"/>
  <c r="Z228"/>
  <c r="AA228"/>
  <c r="AB228"/>
  <c r="X229"/>
  <c r="Y229"/>
  <c r="Z229"/>
  <c r="AA229"/>
  <c r="AB229"/>
  <c r="U230"/>
  <c r="AA230" s="1"/>
  <c r="V230"/>
  <c r="W230"/>
  <c r="AB230"/>
  <c r="X231"/>
  <c r="AB231" s="1"/>
  <c r="Y231"/>
  <c r="Z231"/>
  <c r="AA231"/>
  <c r="X232"/>
  <c r="AB232" s="1"/>
  <c r="Y232"/>
  <c r="Z232"/>
  <c r="AA232"/>
  <c r="X233"/>
  <c r="Y233"/>
  <c r="Z233"/>
  <c r="AA233"/>
  <c r="AB233"/>
  <c r="X234"/>
  <c r="Y234"/>
  <c r="Z234"/>
  <c r="AA234"/>
  <c r="AB234"/>
  <c r="AB220" s="1"/>
  <c r="X235"/>
  <c r="Y235"/>
  <c r="Z235"/>
  <c r="AA235"/>
  <c r="AB235"/>
  <c r="X236"/>
  <c r="Y236"/>
  <c r="Z236"/>
  <c r="AA236"/>
  <c r="AB236"/>
  <c r="X237"/>
  <c r="AB237" s="1"/>
  <c r="Y237"/>
  <c r="Z237"/>
  <c r="AA237"/>
  <c r="X238"/>
  <c r="AB238" s="1"/>
  <c r="Y238"/>
  <c r="Z238"/>
  <c r="AA238"/>
  <c r="X239"/>
  <c r="AB239" s="1"/>
  <c r="Y239"/>
  <c r="Z239"/>
  <c r="AA239"/>
  <c r="X240"/>
  <c r="AB240" s="1"/>
  <c r="Y240"/>
  <c r="Z240"/>
  <c r="AA240"/>
  <c r="U241"/>
  <c r="AA241" s="1"/>
  <c r="V241"/>
  <c r="W241"/>
  <c r="AB241"/>
  <c r="X242"/>
  <c r="AB242" s="1"/>
  <c r="Y242"/>
  <c r="Z242"/>
  <c r="AA242"/>
  <c r="X243"/>
  <c r="AB243" s="1"/>
  <c r="Y243"/>
  <c r="Z243"/>
  <c r="AA243"/>
  <c r="X244"/>
  <c r="Y244"/>
  <c r="Z244"/>
  <c r="AA244"/>
  <c r="AB244"/>
  <c r="X245"/>
  <c r="AB245" s="1"/>
  <c r="Y245"/>
  <c r="Z245"/>
  <c r="AA245"/>
  <c r="X246"/>
  <c r="Y246"/>
  <c r="Z246"/>
  <c r="AA246"/>
  <c r="AB246"/>
  <c r="X247"/>
  <c r="Y247"/>
  <c r="Z247"/>
  <c r="AA247"/>
  <c r="AB247"/>
  <c r="X248"/>
  <c r="AB248" s="1"/>
  <c r="Y248"/>
  <c r="Z248"/>
  <c r="AA248"/>
  <c r="X249"/>
  <c r="Y249"/>
  <c r="Z249"/>
  <c r="AA249"/>
  <c r="AB249"/>
  <c r="X250"/>
  <c r="AB250" s="1"/>
  <c r="Y250"/>
  <c r="Z250"/>
  <c r="AA250"/>
  <c r="X251"/>
  <c r="Y251"/>
  <c r="Z251"/>
  <c r="AA251"/>
  <c r="N252"/>
  <c r="O252"/>
  <c r="P252"/>
  <c r="Q252"/>
  <c r="R252"/>
  <c r="S252"/>
  <c r="T252"/>
  <c r="U253"/>
  <c r="V253"/>
  <c r="W253"/>
  <c r="AB253"/>
  <c r="U254"/>
  <c r="AA254" s="1"/>
  <c r="V254"/>
  <c r="W254"/>
  <c r="W252" s="1"/>
  <c r="AB254"/>
  <c r="U255"/>
  <c r="AA255" s="1"/>
  <c r="V255"/>
  <c r="W255"/>
  <c r="AB255"/>
  <c r="U256"/>
  <c r="AA256" s="1"/>
  <c r="V256"/>
  <c r="W256"/>
  <c r="AB256"/>
  <c r="U257"/>
  <c r="AA257" s="1"/>
  <c r="V257"/>
  <c r="W257"/>
  <c r="AB257"/>
  <c r="U258"/>
  <c r="AA258" s="1"/>
  <c r="V258"/>
  <c r="W258"/>
  <c r="AB258"/>
  <c r="U259"/>
  <c r="AA259" s="1"/>
  <c r="V259"/>
  <c r="W259"/>
  <c r="AB259"/>
  <c r="X260"/>
  <c r="AB260" s="1"/>
  <c r="Y260"/>
  <c r="Z260"/>
  <c r="AA260"/>
  <c r="U261"/>
  <c r="AA261" s="1"/>
  <c r="V261"/>
  <c r="W261"/>
  <c r="AB261"/>
  <c r="X262"/>
  <c r="AB262" s="1"/>
  <c r="Y262"/>
  <c r="Z262"/>
  <c r="AA262"/>
  <c r="U263"/>
  <c r="AA263" s="1"/>
  <c r="V263"/>
  <c r="W263"/>
  <c r="AB263"/>
  <c r="X264"/>
  <c r="Y264"/>
  <c r="Z264"/>
  <c r="AA264"/>
  <c r="AB264"/>
  <c r="X265"/>
  <c r="Y265"/>
  <c r="Z265"/>
  <c r="AA265"/>
  <c r="AB265"/>
  <c r="X266"/>
  <c r="Y266"/>
  <c r="Z266"/>
  <c r="AA266"/>
  <c r="AB266"/>
  <c r="X267"/>
  <c r="AB267" s="1"/>
  <c r="Y267"/>
  <c r="Z267"/>
  <c r="AA267"/>
  <c r="X268"/>
  <c r="AB268" s="1"/>
  <c r="Y268"/>
  <c r="Y252" s="1"/>
  <c r="Z268"/>
  <c r="AA268"/>
  <c r="X269"/>
  <c r="Y269"/>
  <c r="Z269"/>
  <c r="AA269"/>
  <c r="AB269"/>
  <c r="X270"/>
  <c r="AB270" s="1"/>
  <c r="Y270"/>
  <c r="Z270"/>
  <c r="AA270"/>
  <c r="X271"/>
  <c r="Y271"/>
  <c r="Z271"/>
  <c r="AA271"/>
  <c r="AB271"/>
  <c r="U273"/>
  <c r="AA273" s="1"/>
  <c r="V273"/>
  <c r="W273"/>
  <c r="AB273"/>
  <c r="U274"/>
  <c r="AA274" s="1"/>
  <c r="V274"/>
  <c r="W274"/>
  <c r="AB274"/>
  <c r="U275"/>
  <c r="AA275"/>
  <c r="V275"/>
  <c r="W275"/>
  <c r="AB275"/>
  <c r="U276"/>
  <c r="AA276" s="1"/>
  <c r="V276"/>
  <c r="W276"/>
  <c r="AB276"/>
  <c r="U277"/>
  <c r="AA277" s="1"/>
  <c r="V277"/>
  <c r="W277"/>
  <c r="AB277"/>
  <c r="U278"/>
  <c r="AA278" s="1"/>
  <c r="V278"/>
  <c r="W278"/>
  <c r="AB278"/>
  <c r="G6" i="1"/>
  <c r="I6"/>
  <c r="J6"/>
  <c r="L6"/>
  <c r="M6"/>
  <c r="N6"/>
  <c r="O6"/>
  <c r="K7"/>
  <c r="H8"/>
  <c r="K8" s="1"/>
  <c r="H9"/>
  <c r="H10"/>
  <c r="K10" s="1"/>
  <c r="K11"/>
  <c r="H12"/>
  <c r="K12" s="1"/>
  <c r="H13"/>
  <c r="K13" s="1"/>
  <c r="H14"/>
  <c r="K14" s="1"/>
  <c r="K15"/>
  <c r="H16"/>
  <c r="K16" s="1"/>
  <c r="H17"/>
  <c r="K17" s="1"/>
  <c r="K18"/>
  <c r="K19"/>
  <c r="K20"/>
  <c r="H21"/>
  <c r="K21" s="1"/>
  <c r="G22"/>
  <c r="I22"/>
  <c r="J22"/>
  <c r="L22"/>
  <c r="M22"/>
  <c r="N22"/>
  <c r="O22"/>
  <c r="K23"/>
  <c r="K24"/>
  <c r="H25"/>
  <c r="K25" s="1"/>
  <c r="K26"/>
  <c r="K27"/>
  <c r="H28"/>
  <c r="K28" s="1"/>
  <c r="K29"/>
  <c r="K30"/>
  <c r="H31"/>
  <c r="K31" s="1"/>
  <c r="H32"/>
  <c r="K32" s="1"/>
  <c r="H33"/>
  <c r="K33" s="1"/>
  <c r="H34"/>
  <c r="K34" s="1"/>
  <c r="K35"/>
  <c r="K36"/>
  <c r="G37"/>
  <c r="L37"/>
  <c r="M37"/>
  <c r="N37"/>
  <c r="O37"/>
  <c r="K38"/>
  <c r="K39"/>
  <c r="K40"/>
  <c r="H41"/>
  <c r="K41" s="1"/>
  <c r="K42"/>
  <c r="H43"/>
  <c r="K43" s="1"/>
  <c r="H44"/>
  <c r="K44" s="1"/>
  <c r="H45"/>
  <c r="K45" s="1"/>
  <c r="H46"/>
  <c r="K46" s="1"/>
  <c r="H47"/>
  <c r="K47" s="1"/>
  <c r="H48"/>
  <c r="K48" s="1"/>
  <c r="K49"/>
  <c r="K50"/>
  <c r="H51"/>
  <c r="K51" s="1"/>
  <c r="H52"/>
  <c r="K52" s="1"/>
  <c r="H53"/>
  <c r="K53" s="1"/>
  <c r="H54"/>
  <c r="K54" s="1"/>
  <c r="H55"/>
  <c r="K55" s="1"/>
  <c r="H56"/>
  <c r="K56" s="1"/>
  <c r="H57"/>
  <c r="K57" s="1"/>
  <c r="K58"/>
  <c r="H59"/>
  <c r="K59" s="1"/>
  <c r="K60"/>
  <c r="H61"/>
  <c r="I61"/>
  <c r="I37" s="1"/>
  <c r="H62"/>
  <c r="K62" s="1"/>
  <c r="H63"/>
  <c r="K63" s="1"/>
  <c r="H64"/>
  <c r="K64" s="1"/>
  <c r="H65"/>
  <c r="K65" s="1"/>
  <c r="H66"/>
  <c r="K66" s="1"/>
  <c r="K67"/>
  <c r="H68"/>
  <c r="K68" s="1"/>
  <c r="H69"/>
  <c r="K69" s="1"/>
  <c r="H70"/>
  <c r="K70" s="1"/>
  <c r="H71"/>
  <c r="K71" s="1"/>
  <c r="H72"/>
  <c r="K72" s="1"/>
  <c r="H73"/>
  <c r="K73" s="1"/>
  <c r="H74"/>
  <c r="K74" s="1"/>
  <c r="K75"/>
  <c r="G76"/>
  <c r="I76"/>
  <c r="J76"/>
  <c r="L76"/>
  <c r="M76"/>
  <c r="N76"/>
  <c r="O76"/>
  <c r="B77"/>
  <c r="B78" s="1"/>
  <c r="B79" s="1"/>
  <c r="B80" s="1"/>
  <c r="B81" s="1"/>
  <c r="B82" s="1"/>
  <c r="B83" s="1"/>
  <c r="B84" s="1"/>
  <c r="B85" s="1"/>
  <c r="B86" s="1"/>
  <c r="B87" s="1"/>
  <c r="B88" s="1"/>
  <c r="B89" s="1"/>
  <c r="K77"/>
  <c r="H78"/>
  <c r="K78" s="1"/>
  <c r="K79"/>
  <c r="K80"/>
  <c r="H81"/>
  <c r="K81" s="1"/>
  <c r="H82"/>
  <c r="K82" s="1"/>
  <c r="H83"/>
  <c r="K83" s="1"/>
  <c r="K84"/>
  <c r="H85"/>
  <c r="K85" s="1"/>
  <c r="K86"/>
  <c r="K87"/>
  <c r="K88"/>
  <c r="H89"/>
  <c r="K89" s="1"/>
  <c r="G90"/>
  <c r="I90"/>
  <c r="J90"/>
  <c r="L90"/>
  <c r="M90"/>
  <c r="N90"/>
  <c r="O90"/>
  <c r="B9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H91"/>
  <c r="K91" s="1"/>
  <c r="H92"/>
  <c r="K92" s="1"/>
  <c r="H93"/>
  <c r="K93" s="1"/>
  <c r="H94"/>
  <c r="K94" s="1"/>
  <c r="K95"/>
  <c r="H96"/>
  <c r="K96" s="1"/>
  <c r="H97"/>
  <c r="K97" s="1"/>
  <c r="H98"/>
  <c r="K98" s="1"/>
  <c r="K99"/>
  <c r="H100"/>
  <c r="K100" s="1"/>
  <c r="K101"/>
  <c r="K102"/>
  <c r="K103"/>
  <c r="K104"/>
  <c r="K105"/>
  <c r="K106"/>
  <c r="H107"/>
  <c r="K107" s="1"/>
  <c r="G108"/>
  <c r="I108"/>
  <c r="J108"/>
  <c r="L108"/>
  <c r="M108"/>
  <c r="N108"/>
  <c r="O108"/>
  <c r="B109"/>
  <c r="B110" s="1"/>
  <c r="B111" s="1"/>
  <c r="B112" s="1"/>
  <c r="B113" s="1"/>
  <c r="B114" s="1"/>
  <c r="B115" s="1"/>
  <c r="B116" s="1"/>
  <c r="B117" s="1"/>
  <c r="K109"/>
  <c r="K110"/>
  <c r="K111"/>
  <c r="K112"/>
  <c r="H113"/>
  <c r="K113" s="1"/>
  <c r="H114"/>
  <c r="K114" s="1"/>
  <c r="H115"/>
  <c r="K115" s="1"/>
  <c r="K116"/>
  <c r="K117"/>
  <c r="G118"/>
  <c r="H118"/>
  <c r="I118"/>
  <c r="J118"/>
  <c r="L118"/>
  <c r="M118"/>
  <c r="N118"/>
  <c r="O118"/>
  <c r="B119"/>
  <c r="B120" s="1"/>
  <c r="B121" s="1"/>
  <c r="B122" s="1"/>
  <c r="B123" s="1"/>
  <c r="B124" s="1"/>
  <c r="B125" s="1"/>
  <c r="B126" s="1"/>
  <c r="B127" s="1"/>
  <c r="B128" s="1"/>
  <c r="K119"/>
  <c r="K120"/>
  <c r="K121"/>
  <c r="K122"/>
  <c r="K123"/>
  <c r="K124"/>
  <c r="K125"/>
  <c r="K126"/>
  <c r="K127"/>
  <c r="K128"/>
  <c r="G129"/>
  <c r="I129"/>
  <c r="J129"/>
  <c r="L129"/>
  <c r="M129"/>
  <c r="N129"/>
  <c r="O129"/>
  <c r="B130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H130"/>
  <c r="K130" s="1"/>
  <c r="H131"/>
  <c r="K131" s="1"/>
  <c r="H132"/>
  <c r="K132" s="1"/>
  <c r="H133"/>
  <c r="K133" s="1"/>
  <c r="H134"/>
  <c r="K134" s="1"/>
  <c r="K135"/>
  <c r="H136"/>
  <c r="K136" s="1"/>
  <c r="H137"/>
  <c r="K137" s="1"/>
  <c r="K138"/>
  <c r="H139"/>
  <c r="K139" s="1"/>
  <c r="K140"/>
  <c r="K141"/>
  <c r="H142"/>
  <c r="K142" s="1"/>
  <c r="H143"/>
  <c r="K143" s="1"/>
  <c r="K144"/>
  <c r="K145"/>
  <c r="K146"/>
  <c r="H147"/>
  <c r="K147" s="1"/>
  <c r="H148"/>
  <c r="K148" s="1"/>
  <c r="H149"/>
  <c r="K149" s="1"/>
  <c r="G150"/>
  <c r="I150"/>
  <c r="J150"/>
  <c r="L150"/>
  <c r="M150"/>
  <c r="N150"/>
  <c r="O150"/>
  <c r="B15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K151"/>
  <c r="H152"/>
  <c r="K152" s="1"/>
  <c r="K153"/>
  <c r="K154"/>
  <c r="K155"/>
  <c r="K156"/>
  <c r="K157"/>
  <c r="K158"/>
  <c r="K159"/>
  <c r="H160"/>
  <c r="K160" s="1"/>
  <c r="H161"/>
  <c r="K161" s="1"/>
  <c r="K162"/>
  <c r="K163"/>
  <c r="H164"/>
  <c r="K164" s="1"/>
  <c r="G165"/>
  <c r="J165"/>
  <c r="L165"/>
  <c r="M165"/>
  <c r="N165"/>
  <c r="O165"/>
  <c r="B166"/>
  <c r="B167" s="1"/>
  <c r="B168" s="1"/>
  <c r="B169" s="1"/>
  <c r="B170" s="1"/>
  <c r="B171" s="1"/>
  <c r="B172" s="1"/>
  <c r="B173" s="1"/>
  <c r="B174" s="1"/>
  <c r="B175" s="1"/>
  <c r="B176" s="1"/>
  <c r="H166"/>
  <c r="K166" s="1"/>
  <c r="H167"/>
  <c r="I167" s="1"/>
  <c r="K167" s="1"/>
  <c r="K168"/>
  <c r="K169"/>
  <c r="K170"/>
  <c r="K171"/>
  <c r="K172"/>
  <c r="H173"/>
  <c r="I173" s="1"/>
  <c r="H174"/>
  <c r="K174" s="1"/>
  <c r="K175"/>
  <c r="H176"/>
  <c r="K176" s="1"/>
  <c r="G177"/>
  <c r="I177"/>
  <c r="J177"/>
  <c r="L177"/>
  <c r="M177"/>
  <c r="N177"/>
  <c r="O177"/>
  <c r="B178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H178"/>
  <c r="K178" s="1"/>
  <c r="K179"/>
  <c r="H180"/>
  <c r="K180" s="1"/>
  <c r="K181"/>
  <c r="H182"/>
  <c r="K182" s="1"/>
  <c r="K183"/>
  <c r="K184"/>
  <c r="K185"/>
  <c r="H186"/>
  <c r="K186" s="1"/>
  <c r="H187"/>
  <c r="K187" s="1"/>
  <c r="H188"/>
  <c r="K188" s="1"/>
  <c r="H189"/>
  <c r="K189" s="1"/>
  <c r="K190"/>
  <c r="K191"/>
  <c r="H192"/>
  <c r="K192" s="1"/>
  <c r="H193"/>
  <c r="K193" s="1"/>
  <c r="K194"/>
  <c r="K195"/>
  <c r="G196"/>
  <c r="H196"/>
  <c r="I196"/>
  <c r="J196"/>
  <c r="L196"/>
  <c r="M196"/>
  <c r="N196"/>
  <c r="O196"/>
  <c r="B197"/>
  <c r="B198" s="1"/>
  <c r="K197"/>
  <c r="K198"/>
  <c r="G199"/>
  <c r="M199"/>
  <c r="O199"/>
  <c r="B200"/>
  <c r="H200"/>
  <c r="H199" s="1"/>
  <c r="AD5" i="58"/>
  <c r="AE5"/>
  <c r="F6"/>
  <c r="Z6"/>
  <c r="AA6"/>
  <c r="AL6"/>
  <c r="AL5" s="1"/>
  <c r="AF90" i="59" s="1"/>
  <c r="AM6" i="58"/>
  <c r="F7"/>
  <c r="AH7"/>
  <c r="AI7"/>
  <c r="AL7"/>
  <c r="AM7"/>
  <c r="F8"/>
  <c r="AM8" s="1"/>
  <c r="Z8"/>
  <c r="AL8"/>
  <c r="F9"/>
  <c r="AM9" s="1"/>
  <c r="T9"/>
  <c r="U9"/>
  <c r="AL9"/>
  <c r="F10"/>
  <c r="P10"/>
  <c r="AL10"/>
  <c r="F11"/>
  <c r="T11"/>
  <c r="U11"/>
  <c r="AL11"/>
  <c r="AM11"/>
  <c r="F12"/>
  <c r="P12"/>
  <c r="AL12"/>
  <c r="F13"/>
  <c r="AH13"/>
  <c r="AN13"/>
  <c r="F14"/>
  <c r="AH14"/>
  <c r="AN14"/>
  <c r="F15"/>
  <c r="AH15"/>
  <c r="AN15"/>
  <c r="F16"/>
  <c r="AO16" s="1"/>
  <c r="AH16"/>
  <c r="AI16"/>
  <c r="AN16"/>
  <c r="AN5" s="1"/>
  <c r="AF91" i="59" s="1"/>
  <c r="F17" i="58"/>
  <c r="AH17"/>
  <c r="AN17"/>
  <c r="F18"/>
  <c r="AI18" s="1"/>
  <c r="AH18"/>
  <c r="AN18"/>
  <c r="AO18"/>
  <c r="F19"/>
  <c r="AI19" s="1"/>
  <c r="AH19"/>
  <c r="AN19"/>
  <c r="AO19"/>
  <c r="F20"/>
  <c r="AH20"/>
  <c r="AN20"/>
  <c r="F21"/>
  <c r="Z21"/>
  <c r="AA21"/>
  <c r="AN21"/>
  <c r="AO21"/>
  <c r="F22"/>
  <c r="P22"/>
  <c r="AN22"/>
  <c r="F23"/>
  <c r="AH23"/>
  <c r="AP23"/>
  <c r="F24"/>
  <c r="AI24" s="1"/>
  <c r="AH24"/>
  <c r="AP24"/>
  <c r="F25"/>
  <c r="AH25"/>
  <c r="AI25"/>
  <c r="AP25"/>
  <c r="AQ25"/>
  <c r="F26"/>
  <c r="T26"/>
  <c r="AP26"/>
  <c r="F27"/>
  <c r="X27"/>
  <c r="AP27"/>
  <c r="F28"/>
  <c r="U28" s="1"/>
  <c r="T28"/>
  <c r="AP28"/>
  <c r="AQ28"/>
  <c r="F29"/>
  <c r="AQ29" s="1"/>
  <c r="N29"/>
  <c r="AP29"/>
  <c r="F30"/>
  <c r="N30"/>
  <c r="AP30"/>
  <c r="F31"/>
  <c r="AS31" s="1"/>
  <c r="AH31"/>
  <c r="AR31"/>
  <c r="F32"/>
  <c r="AI32" s="1"/>
  <c r="AH32"/>
  <c r="AR32"/>
  <c r="F33"/>
  <c r="N33"/>
  <c r="AR33"/>
  <c r="F34"/>
  <c r="AA34" s="1"/>
  <c r="Z34"/>
  <c r="AR34"/>
  <c r="AS34"/>
  <c r="F35"/>
  <c r="Z35"/>
  <c r="AR35"/>
  <c r="F36"/>
  <c r="AH36"/>
  <c r="AI36"/>
  <c r="AT36"/>
  <c r="AU36"/>
  <c r="F37"/>
  <c r="P37"/>
  <c r="Q37"/>
  <c r="AT37"/>
  <c r="AU37"/>
  <c r="F38"/>
  <c r="AH38"/>
  <c r="AT38"/>
  <c r="F39"/>
  <c r="Z39"/>
  <c r="AT39"/>
  <c r="F43"/>
  <c r="AM43" s="1"/>
  <c r="Z43"/>
  <c r="AA43"/>
  <c r="AL43"/>
  <c r="F44"/>
  <c r="X44"/>
  <c r="AL44"/>
  <c r="F45"/>
  <c r="AM45" s="1"/>
  <c r="Z45"/>
  <c r="AA45"/>
  <c r="AL45"/>
  <c r="F46"/>
  <c r="AC46" s="1"/>
  <c r="AB46"/>
  <c r="AL46"/>
  <c r="AM46"/>
  <c r="F47"/>
  <c r="V47"/>
  <c r="AL47"/>
  <c r="F48"/>
  <c r="W48" s="1"/>
  <c r="V48"/>
  <c r="AL48"/>
  <c r="AM48"/>
  <c r="F49"/>
  <c r="N49"/>
  <c r="AL49"/>
  <c r="F50"/>
  <c r="Z50"/>
  <c r="AA50"/>
  <c r="AL50"/>
  <c r="AM50"/>
  <c r="F51"/>
  <c r="V51"/>
  <c r="AL51"/>
  <c r="F52"/>
  <c r="O52" s="1"/>
  <c r="N52"/>
  <c r="AL52"/>
  <c r="AM52"/>
  <c r="F53"/>
  <c r="AM53" s="1"/>
  <c r="N53"/>
  <c r="AL53"/>
  <c r="F54"/>
  <c r="AO54" s="1"/>
  <c r="N54"/>
  <c r="O54"/>
  <c r="AN54"/>
  <c r="F55"/>
  <c r="N55"/>
  <c r="AN55"/>
  <c r="F56"/>
  <c r="R56"/>
  <c r="AN56"/>
  <c r="F57"/>
  <c r="N57"/>
  <c r="AN57"/>
  <c r="F58"/>
  <c r="O58" s="1"/>
  <c r="N58"/>
  <c r="AN58"/>
  <c r="AO58"/>
  <c r="F59"/>
  <c r="AO59" s="1"/>
  <c r="N59"/>
  <c r="AN59"/>
  <c r="F60"/>
  <c r="AO60" s="1"/>
  <c r="R60"/>
  <c r="S60"/>
  <c r="AN60"/>
  <c r="F61"/>
  <c r="R61"/>
  <c r="AN61"/>
  <c r="F62"/>
  <c r="V62"/>
  <c r="AN62"/>
  <c r="F63"/>
  <c r="S63" s="1"/>
  <c r="R63"/>
  <c r="AN63"/>
  <c r="AO63"/>
  <c r="F64"/>
  <c r="V64"/>
  <c r="AN64"/>
  <c r="F65"/>
  <c r="O65" s="1"/>
  <c r="N65"/>
  <c r="AN65"/>
  <c r="AO65"/>
  <c r="F66"/>
  <c r="R66"/>
  <c r="AN66"/>
  <c r="F67"/>
  <c r="R67"/>
  <c r="S67"/>
  <c r="AN67"/>
  <c r="AO67"/>
  <c r="F68"/>
  <c r="R68"/>
  <c r="S68"/>
  <c r="AN68"/>
  <c r="AO68"/>
  <c r="F69"/>
  <c r="R69"/>
  <c r="AN69"/>
  <c r="F70"/>
  <c r="N70"/>
  <c r="AN70"/>
  <c r="F71"/>
  <c r="Z71"/>
  <c r="AA71"/>
  <c r="AP71"/>
  <c r="AQ71"/>
  <c r="F72"/>
  <c r="V72"/>
  <c r="W72"/>
  <c r="AP72"/>
  <c r="AQ72"/>
  <c r="F73"/>
  <c r="V73"/>
  <c r="AP73"/>
  <c r="F74"/>
  <c r="AA74" s="1"/>
  <c r="Z74"/>
  <c r="AP74"/>
  <c r="AQ74"/>
  <c r="F75"/>
  <c r="AQ75" s="1"/>
  <c r="Z75"/>
  <c r="AA75"/>
  <c r="AP75"/>
  <c r="F76"/>
  <c r="AQ76" s="1"/>
  <c r="Z76"/>
  <c r="AP76"/>
  <c r="F77"/>
  <c r="V77"/>
  <c r="AP77"/>
  <c r="F78"/>
  <c r="Z78"/>
  <c r="AP78"/>
  <c r="F79"/>
  <c r="P79"/>
  <c r="AP79"/>
  <c r="F80"/>
  <c r="AQ80" s="1"/>
  <c r="Z80"/>
  <c r="AA80"/>
  <c r="AP80"/>
  <c r="F81"/>
  <c r="Q81" s="1"/>
  <c r="P81"/>
  <c r="AP81"/>
  <c r="AQ81"/>
  <c r="F82"/>
  <c r="P82"/>
  <c r="AP82"/>
  <c r="F83"/>
  <c r="Q83" s="1"/>
  <c r="P83"/>
  <c r="AP83"/>
  <c r="F84"/>
  <c r="P84"/>
  <c r="AP84"/>
  <c r="F85"/>
  <c r="P85"/>
  <c r="AP85"/>
  <c r="F86"/>
  <c r="P86"/>
  <c r="AR86"/>
  <c r="F87"/>
  <c r="Z87"/>
  <c r="AR87"/>
  <c r="F88"/>
  <c r="Z88"/>
  <c r="AR88"/>
  <c r="F89"/>
  <c r="Z89"/>
  <c r="AR89"/>
  <c r="F90"/>
  <c r="P90"/>
  <c r="AR90"/>
  <c r="F91"/>
  <c r="U91" s="1"/>
  <c r="T91"/>
  <c r="AR91"/>
  <c r="AS91"/>
  <c r="F92"/>
  <c r="P92"/>
  <c r="AT92"/>
  <c r="F93"/>
  <c r="Y93" s="1"/>
  <c r="X93"/>
  <c r="AT93"/>
  <c r="AU93"/>
  <c r="F94"/>
  <c r="Z94"/>
  <c r="AT94"/>
  <c r="F95"/>
  <c r="Z95"/>
  <c r="AA95"/>
  <c r="AT95"/>
  <c r="AU95"/>
  <c r="F96"/>
  <c r="P96"/>
  <c r="Q96"/>
  <c r="AT96"/>
  <c r="AU96"/>
  <c r="F97"/>
  <c r="P97"/>
  <c r="AT97"/>
  <c r="F98"/>
  <c r="P98"/>
  <c r="AT98"/>
  <c r="F99"/>
  <c r="Z99"/>
  <c r="AA99"/>
  <c r="AV99"/>
  <c r="AW99"/>
  <c r="F100"/>
  <c r="V100"/>
  <c r="W100"/>
  <c r="AV100"/>
  <c r="AW100"/>
  <c r="F101"/>
  <c r="V101"/>
  <c r="AV101"/>
  <c r="F102"/>
  <c r="P102"/>
  <c r="AV102"/>
  <c r="F103"/>
  <c r="V103"/>
  <c r="W103"/>
  <c r="AX103"/>
  <c r="AX42" s="1"/>
  <c r="I16" i="59" s="1"/>
  <c r="AY103" i="58"/>
  <c r="AY42" s="1"/>
  <c r="J16" i="59" s="1"/>
  <c r="F104" i="58"/>
  <c r="P104"/>
  <c r="Q104"/>
  <c r="AZ104"/>
  <c r="BA104"/>
  <c r="F105"/>
  <c r="Z105"/>
  <c r="AZ105"/>
  <c r="F106"/>
  <c r="V106"/>
  <c r="AZ106"/>
  <c r="F107"/>
  <c r="P107"/>
  <c r="Q107"/>
  <c r="AZ107"/>
  <c r="BA107"/>
  <c r="F108"/>
  <c r="V108"/>
  <c r="W108"/>
  <c r="AZ108"/>
  <c r="BA108"/>
  <c r="F112"/>
  <c r="P112"/>
  <c r="AL112"/>
  <c r="F113"/>
  <c r="P113"/>
  <c r="AL113"/>
  <c r="F114"/>
  <c r="Z114"/>
  <c r="AL114"/>
  <c r="F115"/>
  <c r="Z115"/>
  <c r="AL115"/>
  <c r="F116"/>
  <c r="AM116" s="1"/>
  <c r="V116"/>
  <c r="W116"/>
  <c r="AL116"/>
  <c r="F117"/>
  <c r="W117" s="1"/>
  <c r="V117"/>
  <c r="AL117"/>
  <c r="AM117"/>
  <c r="F118"/>
  <c r="V118"/>
  <c r="AL118"/>
  <c r="F119"/>
  <c r="W119" s="1"/>
  <c r="V119"/>
  <c r="AL119"/>
  <c r="AM119"/>
  <c r="F120"/>
  <c r="P120"/>
  <c r="AL120"/>
  <c r="F121"/>
  <c r="V121"/>
  <c r="W121"/>
  <c r="AL121"/>
  <c r="AM121"/>
  <c r="F122"/>
  <c r="P122"/>
  <c r="AL122"/>
  <c r="F123"/>
  <c r="P123"/>
  <c r="AL123"/>
  <c r="F124"/>
  <c r="P124"/>
  <c r="AL124"/>
  <c r="F125"/>
  <c r="P125"/>
  <c r="Q125"/>
  <c r="AL125"/>
  <c r="AM125"/>
  <c r="F126"/>
  <c r="Z126"/>
  <c r="AN126"/>
  <c r="F127"/>
  <c r="N127"/>
  <c r="AN127"/>
  <c r="F128"/>
  <c r="Z128"/>
  <c r="AN128"/>
  <c r="F129"/>
  <c r="N129"/>
  <c r="O129"/>
  <c r="AN129"/>
  <c r="AO129"/>
  <c r="F130"/>
  <c r="O130" s="1"/>
  <c r="N130"/>
  <c r="AN130"/>
  <c r="AO130"/>
  <c r="F131"/>
  <c r="N131"/>
  <c r="AN131"/>
  <c r="F132"/>
  <c r="N132"/>
  <c r="O132"/>
  <c r="AN132"/>
  <c r="AO132"/>
  <c r="F133"/>
  <c r="N133"/>
  <c r="O133"/>
  <c r="AN133"/>
  <c r="AO133"/>
  <c r="F134"/>
  <c r="N134"/>
  <c r="AN134"/>
  <c r="F135"/>
  <c r="V135"/>
  <c r="AP135"/>
  <c r="F136"/>
  <c r="V136"/>
  <c r="W136"/>
  <c r="AP136"/>
  <c r="AQ136"/>
  <c r="F137"/>
  <c r="P137"/>
  <c r="Q137"/>
  <c r="AP137"/>
  <c r="AQ137"/>
  <c r="F138"/>
  <c r="V138"/>
  <c r="AP138"/>
  <c r="F139"/>
  <c r="V139"/>
  <c r="AP139"/>
  <c r="F140"/>
  <c r="V140"/>
  <c r="W140"/>
  <c r="AP140"/>
  <c r="AQ140"/>
  <c r="F141"/>
  <c r="P141"/>
  <c r="Q141"/>
  <c r="AP141"/>
  <c r="AQ141"/>
  <c r="F142"/>
  <c r="Q142" s="1"/>
  <c r="P142"/>
  <c r="AP142"/>
  <c r="AQ142"/>
  <c r="F143"/>
  <c r="Q143" s="1"/>
  <c r="P143"/>
  <c r="AP143"/>
  <c r="F144"/>
  <c r="P144"/>
  <c r="Q144"/>
  <c r="AP144"/>
  <c r="AQ144"/>
  <c r="F145"/>
  <c r="AQ145" s="1"/>
  <c r="P145"/>
  <c r="Q145"/>
  <c r="AP145"/>
  <c r="F146"/>
  <c r="P146"/>
  <c r="AP146"/>
  <c r="F147"/>
  <c r="V147"/>
  <c r="AR147"/>
  <c r="F148"/>
  <c r="Z148"/>
  <c r="AA148"/>
  <c r="AR148"/>
  <c r="AS148"/>
  <c r="F149"/>
  <c r="Z149"/>
  <c r="AR149"/>
  <c r="F150"/>
  <c r="V150"/>
  <c r="AR150"/>
  <c r="F151"/>
  <c r="P151"/>
  <c r="AR151"/>
  <c r="F152"/>
  <c r="P152"/>
  <c r="Q152"/>
  <c r="AR152"/>
  <c r="AS152"/>
  <c r="F153"/>
  <c r="AS153" s="1"/>
  <c r="P153"/>
  <c r="Q153"/>
  <c r="AR153"/>
  <c r="F154"/>
  <c r="T154"/>
  <c r="AR154"/>
  <c r="F155"/>
  <c r="U155" s="1"/>
  <c r="T155"/>
  <c r="AR155"/>
  <c r="AS155"/>
  <c r="F156"/>
  <c r="P156"/>
  <c r="AR156"/>
  <c r="F157"/>
  <c r="Y157" s="1"/>
  <c r="X157"/>
  <c r="AT157"/>
  <c r="F158"/>
  <c r="N158"/>
  <c r="AT158"/>
  <c r="F159"/>
  <c r="AA159" s="1"/>
  <c r="Z159"/>
  <c r="AT159"/>
  <c r="AU159"/>
  <c r="F160"/>
  <c r="N160"/>
  <c r="AT160"/>
  <c r="F161"/>
  <c r="N161"/>
  <c r="O161"/>
  <c r="AT161"/>
  <c r="AU161"/>
  <c r="F162"/>
  <c r="O162" s="1"/>
  <c r="N162"/>
  <c r="AT162"/>
  <c r="AU162"/>
  <c r="F166"/>
  <c r="Z166"/>
  <c r="AL166"/>
  <c r="F167"/>
  <c r="V167"/>
  <c r="AL167"/>
  <c r="F168"/>
  <c r="AA168" s="1"/>
  <c r="Z168"/>
  <c r="AL168"/>
  <c r="AM168"/>
  <c r="F169"/>
  <c r="AM169" s="1"/>
  <c r="P169"/>
  <c r="Q169"/>
  <c r="AL169"/>
  <c r="F170"/>
  <c r="P170"/>
  <c r="AN170"/>
  <c r="F171"/>
  <c r="Q171" s="1"/>
  <c r="P171"/>
  <c r="AN171"/>
  <c r="AO171"/>
  <c r="F172"/>
  <c r="Z172"/>
  <c r="AN172"/>
  <c r="F173"/>
  <c r="Q173" s="1"/>
  <c r="P173"/>
  <c r="AN173"/>
  <c r="AO173"/>
  <c r="F174"/>
  <c r="P174"/>
  <c r="AN174"/>
  <c r="F175"/>
  <c r="P175"/>
  <c r="AN175"/>
  <c r="F176"/>
  <c r="X176"/>
  <c r="AP176"/>
  <c r="F177"/>
  <c r="V177"/>
  <c r="AP177"/>
  <c r="F178"/>
  <c r="N178"/>
  <c r="AP178"/>
  <c r="F179"/>
  <c r="N179"/>
  <c r="AP179"/>
  <c r="F180"/>
  <c r="P180"/>
  <c r="AR180"/>
  <c r="F181"/>
  <c r="W181" s="1"/>
  <c r="V181"/>
  <c r="AR181"/>
  <c r="AS181"/>
  <c r="F182"/>
  <c r="V182"/>
  <c r="AR182"/>
  <c r="F183"/>
  <c r="P183"/>
  <c r="AT183"/>
  <c r="F184"/>
  <c r="P184"/>
  <c r="AT184"/>
  <c r="F185"/>
  <c r="P185"/>
  <c r="Q185"/>
  <c r="AT185"/>
  <c r="AU185"/>
  <c r="F186"/>
  <c r="P186"/>
  <c r="AT186"/>
  <c r="F187"/>
  <c r="P187"/>
  <c r="AT187"/>
  <c r="F191"/>
  <c r="AB191"/>
  <c r="AL191"/>
  <c r="AL190" s="1"/>
  <c r="F192"/>
  <c r="T192"/>
  <c r="AL192"/>
  <c r="F193"/>
  <c r="T193"/>
  <c r="AL193"/>
  <c r="F194"/>
  <c r="Z194"/>
  <c r="AA194"/>
  <c r="AL194"/>
  <c r="AM194"/>
  <c r="F195"/>
  <c r="T195"/>
  <c r="U195"/>
  <c r="AL195"/>
  <c r="AM195"/>
  <c r="F196"/>
  <c r="V196"/>
  <c r="AN196"/>
  <c r="F197"/>
  <c r="Z197"/>
  <c r="AN197"/>
  <c r="F198"/>
  <c r="V198"/>
  <c r="AN198"/>
  <c r="F199"/>
  <c r="N199"/>
  <c r="AN199"/>
  <c r="F200"/>
  <c r="O200" s="1"/>
  <c r="N200"/>
  <c r="AN200"/>
  <c r="AO200"/>
  <c r="F201"/>
  <c r="P201"/>
  <c r="AP201"/>
  <c r="AP190" s="1"/>
  <c r="I32" i="59" s="1"/>
  <c r="F202" i="58"/>
  <c r="P202"/>
  <c r="Q202"/>
  <c r="AP202"/>
  <c r="AQ202"/>
  <c r="F203"/>
  <c r="AS203" s="1"/>
  <c r="Z203"/>
  <c r="AA203"/>
  <c r="AR203"/>
  <c r="F204"/>
  <c r="O204" s="1"/>
  <c r="N204"/>
  <c r="AR204"/>
  <c r="AS204"/>
  <c r="F205"/>
  <c r="O205" s="1"/>
  <c r="N205"/>
  <c r="AR205"/>
  <c r="AS205"/>
  <c r="F206"/>
  <c r="Z206"/>
  <c r="AR206"/>
  <c r="F207"/>
  <c r="W207" s="1"/>
  <c r="V207"/>
  <c r="AR207"/>
  <c r="AS207"/>
  <c r="F208"/>
  <c r="N208"/>
  <c r="AR208"/>
  <c r="F209"/>
  <c r="N209"/>
  <c r="AR209"/>
  <c r="F210"/>
  <c r="T210"/>
  <c r="AR210"/>
  <c r="F211"/>
  <c r="Q211" s="1"/>
  <c r="P211"/>
  <c r="AT211"/>
  <c r="F212"/>
  <c r="AB212"/>
  <c r="AT212"/>
  <c r="F213"/>
  <c r="V213"/>
  <c r="AT213"/>
  <c r="F214"/>
  <c r="AU214" s="1"/>
  <c r="T214"/>
  <c r="U214"/>
  <c r="AT214"/>
  <c r="F215"/>
  <c r="Q215" s="1"/>
  <c r="P215"/>
  <c r="AT215"/>
  <c r="AU215"/>
  <c r="F216"/>
  <c r="AB216"/>
  <c r="AV216"/>
  <c r="F217"/>
  <c r="T217"/>
  <c r="AV217"/>
  <c r="F218"/>
  <c r="AW218" s="1"/>
  <c r="N218"/>
  <c r="O218"/>
  <c r="AV218"/>
  <c r="F219"/>
  <c r="N219"/>
  <c r="AV219"/>
  <c r="F220"/>
  <c r="O220" s="1"/>
  <c r="N220"/>
  <c r="AV220"/>
  <c r="F221"/>
  <c r="O221" s="1"/>
  <c r="N221"/>
  <c r="AV221"/>
  <c r="AV190" s="1"/>
  <c r="I38" i="59" s="1"/>
  <c r="AW221" i="58"/>
  <c r="F222"/>
  <c r="Z222"/>
  <c r="AX222"/>
  <c r="F223"/>
  <c r="T223"/>
  <c r="U223"/>
  <c r="AX223"/>
  <c r="AY223"/>
  <c r="F224"/>
  <c r="AA224" s="1"/>
  <c r="Z224"/>
  <c r="AX224"/>
  <c r="AY224"/>
  <c r="F225"/>
  <c r="T225"/>
  <c r="AX225"/>
  <c r="F226"/>
  <c r="Z226"/>
  <c r="AA226"/>
  <c r="AX226"/>
  <c r="AY226"/>
  <c r="F227"/>
  <c r="P227"/>
  <c r="AX227"/>
  <c r="F228"/>
  <c r="Z228"/>
  <c r="AZ228"/>
  <c r="F229"/>
  <c r="X229"/>
  <c r="AZ229"/>
  <c r="F230"/>
  <c r="AA230" s="1"/>
  <c r="Z230"/>
  <c r="AZ230"/>
  <c r="F231"/>
  <c r="P231"/>
  <c r="AZ231"/>
  <c r="F235"/>
  <c r="W235" s="1"/>
  <c r="V235"/>
  <c r="AL235"/>
  <c r="AM235"/>
  <c r="F236"/>
  <c r="AM236" s="1"/>
  <c r="V236"/>
  <c r="W236"/>
  <c r="AL236"/>
  <c r="F237"/>
  <c r="V237"/>
  <c r="AL237"/>
  <c r="F238"/>
  <c r="W238" s="1"/>
  <c r="V238"/>
  <c r="AL238"/>
  <c r="AM238"/>
  <c r="F239"/>
  <c r="T239"/>
  <c r="AL239"/>
  <c r="F240"/>
  <c r="W240" s="1"/>
  <c r="V240"/>
  <c r="AL240"/>
  <c r="AM240"/>
  <c r="F241"/>
  <c r="V241"/>
  <c r="AL241"/>
  <c r="F242"/>
  <c r="Q242" s="1"/>
  <c r="P242"/>
  <c r="AL242"/>
  <c r="AM242"/>
  <c r="F243"/>
  <c r="V243"/>
  <c r="AL243"/>
  <c r="F244"/>
  <c r="N244"/>
  <c r="O244"/>
  <c r="AN244"/>
  <c r="AO244"/>
  <c r="F245"/>
  <c r="W245" s="1"/>
  <c r="V245"/>
  <c r="AN245"/>
  <c r="AO245"/>
  <c r="F246"/>
  <c r="O246" s="1"/>
  <c r="N246"/>
  <c r="AN246"/>
  <c r="AO246"/>
  <c r="F247"/>
  <c r="N247"/>
  <c r="O247"/>
  <c r="AN247"/>
  <c r="AO247"/>
  <c r="F248"/>
  <c r="AO248" s="1"/>
  <c r="V248"/>
  <c r="W248"/>
  <c r="AN248"/>
  <c r="F249"/>
  <c r="P249"/>
  <c r="AP249"/>
  <c r="F250"/>
  <c r="P250"/>
  <c r="AP250"/>
  <c r="AP234" s="1"/>
  <c r="I44" i="59" s="1"/>
  <c r="F251" i="58"/>
  <c r="V251"/>
  <c r="AR251"/>
  <c r="AR234" s="1"/>
  <c r="I45" i="59" s="1"/>
  <c r="F252" i="58"/>
  <c r="P252"/>
  <c r="AR252"/>
  <c r="F253"/>
  <c r="N253"/>
  <c r="AT253"/>
  <c r="F254"/>
  <c r="T254"/>
  <c r="AT254"/>
  <c r="F255"/>
  <c r="N255"/>
  <c r="O255"/>
  <c r="AT255"/>
  <c r="AU255"/>
  <c r="F256"/>
  <c r="N256"/>
  <c r="O256"/>
  <c r="AT256"/>
  <c r="AU256"/>
  <c r="F257"/>
  <c r="T257"/>
  <c r="AT257"/>
  <c r="F258"/>
  <c r="P258"/>
  <c r="AV258"/>
  <c r="AV234"/>
  <c r="I46" i="59" s="1"/>
  <c r="F259" i="58"/>
  <c r="N259"/>
  <c r="AX259"/>
  <c r="F260"/>
  <c r="N260"/>
  <c r="O260"/>
  <c r="AX260"/>
  <c r="AY260"/>
  <c r="F261"/>
  <c r="O261" s="1"/>
  <c r="N261"/>
  <c r="AX261"/>
  <c r="AY261"/>
  <c r="F262"/>
  <c r="T262"/>
  <c r="AX262"/>
  <c r="F263"/>
  <c r="N263"/>
  <c r="O263"/>
  <c r="AX263"/>
  <c r="AY263"/>
  <c r="F264"/>
  <c r="N264"/>
  <c r="AZ264"/>
  <c r="AZ234" s="1"/>
  <c r="I43" i="59" s="1"/>
  <c r="F268" i="58"/>
  <c r="O268" s="1"/>
  <c r="N268"/>
  <c r="AL268"/>
  <c r="AL267" s="1"/>
  <c r="I53" i="59" s="1"/>
  <c r="AM268" i="58"/>
  <c r="AM267" s="1"/>
  <c r="F269"/>
  <c r="AO269" s="1"/>
  <c r="V269"/>
  <c r="AN269"/>
  <c r="F270"/>
  <c r="N270"/>
  <c r="AN270"/>
  <c r="F271"/>
  <c r="N271"/>
  <c r="AN271"/>
  <c r="F272"/>
  <c r="V272"/>
  <c r="W272"/>
  <c r="AN272"/>
  <c r="AO272"/>
  <c r="F273"/>
  <c r="N273"/>
  <c r="AN273"/>
  <c r="F274"/>
  <c r="W274" s="1"/>
  <c r="V274"/>
  <c r="AN274"/>
  <c r="AO274"/>
  <c r="F275"/>
  <c r="O275" s="1"/>
  <c r="N275"/>
  <c r="AN275"/>
  <c r="AO275"/>
  <c r="F276"/>
  <c r="AO276" s="1"/>
  <c r="V276"/>
  <c r="W276"/>
  <c r="AN276"/>
  <c r="F277"/>
  <c r="Z277"/>
  <c r="AP277"/>
  <c r="F278"/>
  <c r="W278" s="1"/>
  <c r="V278"/>
  <c r="AP278"/>
  <c r="F279"/>
  <c r="O279" s="1"/>
  <c r="N279"/>
  <c r="AP279"/>
  <c r="F280"/>
  <c r="AQ280" s="1"/>
  <c r="N280"/>
  <c r="O280"/>
  <c r="AP280"/>
  <c r="F281"/>
  <c r="N281"/>
  <c r="AP281"/>
  <c r="F282"/>
  <c r="O282" s="1"/>
  <c r="N282"/>
  <c r="AP282"/>
  <c r="F283"/>
  <c r="P283"/>
  <c r="AR283"/>
  <c r="AR267" s="1"/>
  <c r="I55" i="59" s="1"/>
  <c r="F284" i="58"/>
  <c r="P284"/>
  <c r="AR284"/>
  <c r="F285"/>
  <c r="R285"/>
  <c r="S285"/>
  <c r="AT285"/>
  <c r="AU285"/>
  <c r="F286"/>
  <c r="R286"/>
  <c r="AT286"/>
  <c r="F287"/>
  <c r="N287"/>
  <c r="AT287"/>
  <c r="F288"/>
  <c r="N288"/>
  <c r="AT288"/>
  <c r="F289"/>
  <c r="N289"/>
  <c r="O289"/>
  <c r="AT289"/>
  <c r="AU289"/>
  <c r="F290"/>
  <c r="N290"/>
  <c r="AT290"/>
  <c r="F291"/>
  <c r="Z291"/>
  <c r="AV291"/>
  <c r="F292"/>
  <c r="Z292"/>
  <c r="AV292"/>
  <c r="F293"/>
  <c r="R293"/>
  <c r="S293"/>
  <c r="AV293"/>
  <c r="AW293"/>
  <c r="F294"/>
  <c r="Y294" s="1"/>
  <c r="X294"/>
  <c r="AV294"/>
  <c r="AW294"/>
  <c r="F295"/>
  <c r="AA295" s="1"/>
  <c r="Z295"/>
  <c r="AV295"/>
  <c r="AW295"/>
  <c r="F296"/>
  <c r="Z296"/>
  <c r="AA296"/>
  <c r="AV296"/>
  <c r="AW296"/>
  <c r="F297"/>
  <c r="AW297" s="1"/>
  <c r="R297"/>
  <c r="S297"/>
  <c r="AV297"/>
  <c r="F298"/>
  <c r="R298"/>
  <c r="AV298"/>
  <c r="F299"/>
  <c r="R299"/>
  <c r="AV299"/>
  <c r="F300"/>
  <c r="R300"/>
  <c r="S300"/>
  <c r="AV300"/>
  <c r="AW300"/>
  <c r="F301"/>
  <c r="AW301" s="1"/>
  <c r="Z301"/>
  <c r="AV301"/>
  <c r="F302"/>
  <c r="S302" s="1"/>
  <c r="R302"/>
  <c r="AV302"/>
  <c r="AW302"/>
  <c r="F303"/>
  <c r="Z303"/>
  <c r="AV303"/>
  <c r="F304"/>
  <c r="N304"/>
  <c r="O304"/>
  <c r="AV304"/>
  <c r="AW304"/>
  <c r="F305"/>
  <c r="N305"/>
  <c r="AV305"/>
  <c r="F306"/>
  <c r="R306"/>
  <c r="AV306"/>
  <c r="F307"/>
  <c r="R307"/>
  <c r="AV307"/>
  <c r="F308"/>
  <c r="R308"/>
  <c r="S308"/>
  <c r="AV308"/>
  <c r="AW308"/>
  <c r="F309"/>
  <c r="R309"/>
  <c r="AV309"/>
  <c r="F310"/>
  <c r="S310" s="1"/>
  <c r="R310"/>
  <c r="AV310"/>
  <c r="AW310"/>
  <c r="F311"/>
  <c r="O311" s="1"/>
  <c r="N311"/>
  <c r="AV311"/>
  <c r="AW311"/>
  <c r="F312"/>
  <c r="N312"/>
  <c r="AV312"/>
  <c r="F313"/>
  <c r="R313"/>
  <c r="AV313"/>
  <c r="F314"/>
  <c r="R314"/>
  <c r="AV314"/>
  <c r="F315"/>
  <c r="N315"/>
  <c r="AV315"/>
  <c r="F316"/>
  <c r="R316"/>
  <c r="AV316"/>
  <c r="F317"/>
  <c r="O317" s="1"/>
  <c r="N317"/>
  <c r="AX317"/>
  <c r="AY317"/>
  <c r="F318"/>
  <c r="X318"/>
  <c r="AX318"/>
  <c r="F319"/>
  <c r="W319" s="1"/>
  <c r="V319"/>
  <c r="AX319"/>
  <c r="AY319"/>
  <c r="F320"/>
  <c r="N320"/>
  <c r="AX320"/>
  <c r="F321"/>
  <c r="N321"/>
  <c r="O321"/>
  <c r="AX321"/>
  <c r="AY321"/>
  <c r="F322"/>
  <c r="R322"/>
  <c r="AX322"/>
  <c r="F323"/>
  <c r="R323"/>
  <c r="AX323"/>
  <c r="F324"/>
  <c r="N324"/>
  <c r="AX324"/>
  <c r="F325"/>
  <c r="Z325"/>
  <c r="AA325"/>
  <c r="AZ325"/>
  <c r="BA325"/>
  <c r="F326"/>
  <c r="P326"/>
  <c r="AZ326"/>
  <c r="F330"/>
  <c r="P330"/>
  <c r="AL330"/>
  <c r="F331"/>
  <c r="Z331"/>
  <c r="AL331"/>
  <c r="F332"/>
  <c r="P332"/>
  <c r="AL332"/>
  <c r="F333"/>
  <c r="V333"/>
  <c r="AL333"/>
  <c r="F334"/>
  <c r="P334"/>
  <c r="AL334"/>
  <c r="F335"/>
  <c r="P335"/>
  <c r="AL335"/>
  <c r="F336"/>
  <c r="Q336" s="1"/>
  <c r="P336"/>
  <c r="AL336"/>
  <c r="AM336"/>
  <c r="F337"/>
  <c r="N337"/>
  <c r="AN337"/>
  <c r="F338"/>
  <c r="T338"/>
  <c r="U338"/>
  <c r="AN338"/>
  <c r="AO338"/>
  <c r="F339"/>
  <c r="O339" s="1"/>
  <c r="N339"/>
  <c r="AN339"/>
  <c r="AO339"/>
  <c r="F340"/>
  <c r="N340"/>
  <c r="AN340"/>
  <c r="F341"/>
  <c r="Z341"/>
  <c r="AA341"/>
  <c r="AN341"/>
  <c r="AO341"/>
  <c r="F342"/>
  <c r="Z342"/>
  <c r="AN342"/>
  <c r="F343"/>
  <c r="U343" s="1"/>
  <c r="T343"/>
  <c r="AN343"/>
  <c r="AO343"/>
  <c r="F344"/>
  <c r="N344"/>
  <c r="AN344"/>
  <c r="F345"/>
  <c r="N345"/>
  <c r="O345"/>
  <c r="AN345"/>
  <c r="AO345"/>
  <c r="F346"/>
  <c r="AO346" s="1"/>
  <c r="N346"/>
  <c r="O346"/>
  <c r="AN346"/>
  <c r="F347"/>
  <c r="Z347"/>
  <c r="AN347"/>
  <c r="F348"/>
  <c r="O348" s="1"/>
  <c r="N348"/>
  <c r="AN348"/>
  <c r="AO348"/>
  <c r="F349"/>
  <c r="AO349" s="1"/>
  <c r="N349"/>
  <c r="AN349"/>
  <c r="F350"/>
  <c r="O350" s="1"/>
  <c r="N350"/>
  <c r="AN350"/>
  <c r="F351"/>
  <c r="O351" s="1"/>
  <c r="N351"/>
  <c r="AN351"/>
  <c r="AO351"/>
  <c r="F352"/>
  <c r="P352"/>
  <c r="AP352"/>
  <c r="F353"/>
  <c r="P353"/>
  <c r="Q353"/>
  <c r="AP353"/>
  <c r="AQ353"/>
  <c r="F354"/>
  <c r="P354"/>
  <c r="Q354"/>
  <c r="AP354"/>
  <c r="AQ354"/>
  <c r="F355"/>
  <c r="P355"/>
  <c r="AP355"/>
  <c r="F356"/>
  <c r="Q356" s="1"/>
  <c r="P356"/>
  <c r="AP356"/>
  <c r="AQ356"/>
  <c r="F357"/>
  <c r="AS357" s="1"/>
  <c r="N357"/>
  <c r="O357"/>
  <c r="AR357"/>
  <c r="F358"/>
  <c r="N358"/>
  <c r="AR358"/>
  <c r="F359"/>
  <c r="N359"/>
  <c r="AR359"/>
  <c r="F360"/>
  <c r="Z360"/>
  <c r="AR360"/>
  <c r="F361"/>
  <c r="AA361" s="1"/>
  <c r="Z361"/>
  <c r="AR361"/>
  <c r="AS361"/>
  <c r="F362"/>
  <c r="AA362" s="1"/>
  <c r="Z362"/>
  <c r="AR362"/>
  <c r="F363"/>
  <c r="N363"/>
  <c r="AR363"/>
  <c r="F364"/>
  <c r="N364"/>
  <c r="AR364"/>
  <c r="F365"/>
  <c r="O365" s="1"/>
  <c r="N365"/>
  <c r="AR365"/>
  <c r="AS365"/>
  <c r="F366"/>
  <c r="O366" s="1"/>
  <c r="N366"/>
  <c r="AR366"/>
  <c r="AS366"/>
  <c r="F367"/>
  <c r="O367" s="1"/>
  <c r="N367"/>
  <c r="AR367"/>
  <c r="AS367"/>
  <c r="F368"/>
  <c r="O368" s="1"/>
  <c r="N368"/>
  <c r="AR368"/>
  <c r="AS368"/>
  <c r="F372"/>
  <c r="Z372"/>
  <c r="AA372"/>
  <c r="AL372"/>
  <c r="AM372"/>
  <c r="F373"/>
  <c r="Z373"/>
  <c r="AL373"/>
  <c r="F374"/>
  <c r="P374"/>
  <c r="Q374"/>
  <c r="AL374"/>
  <c r="AM374"/>
  <c r="F375"/>
  <c r="P375"/>
  <c r="Q375"/>
  <c r="AL375"/>
  <c r="AM375"/>
  <c r="F376"/>
  <c r="P376"/>
  <c r="AL376"/>
  <c r="F377"/>
  <c r="P377"/>
  <c r="AL377"/>
  <c r="F378"/>
  <c r="P378"/>
  <c r="Q378"/>
  <c r="AL378"/>
  <c r="AM378"/>
  <c r="F379"/>
  <c r="P379"/>
  <c r="Q379"/>
  <c r="AN379"/>
  <c r="AO379"/>
  <c r="F380"/>
  <c r="P380"/>
  <c r="AN380"/>
  <c r="F381"/>
  <c r="Q381" s="1"/>
  <c r="P381"/>
  <c r="AN381"/>
  <c r="AO381"/>
  <c r="F382"/>
  <c r="Z382"/>
  <c r="AP382"/>
  <c r="F383"/>
  <c r="Z383"/>
  <c r="AP383"/>
  <c r="F384"/>
  <c r="Z384"/>
  <c r="AP384"/>
  <c r="F385"/>
  <c r="V385"/>
  <c r="AP385"/>
  <c r="F386"/>
  <c r="AS386" s="1"/>
  <c r="Z386"/>
  <c r="AA386"/>
  <c r="AR386"/>
  <c r="F387"/>
  <c r="Z387"/>
  <c r="AR387"/>
  <c r="F388"/>
  <c r="Z388"/>
  <c r="AA388"/>
  <c r="AR388"/>
  <c r="AS388"/>
  <c r="F389"/>
  <c r="Z389"/>
  <c r="AA389"/>
  <c r="AR389"/>
  <c r="AS389"/>
  <c r="F390"/>
  <c r="Z390"/>
  <c r="AR390"/>
  <c r="F391"/>
  <c r="N391"/>
  <c r="AR391"/>
  <c r="F392"/>
  <c r="N392"/>
  <c r="O392"/>
  <c r="AR392"/>
  <c r="AS392"/>
  <c r="F393"/>
  <c r="R393"/>
  <c r="S393"/>
  <c r="AR393"/>
  <c r="AS393"/>
  <c r="F394"/>
  <c r="N394"/>
  <c r="AR394"/>
  <c r="F395"/>
  <c r="S395" s="1"/>
  <c r="R395"/>
  <c r="AR395"/>
  <c r="AS395"/>
  <c r="F396"/>
  <c r="AS396" s="1"/>
  <c r="N396"/>
  <c r="O396"/>
  <c r="AR396"/>
  <c r="F397"/>
  <c r="AS397" s="1"/>
  <c r="N397"/>
  <c r="O397"/>
  <c r="AR397"/>
  <c r="F398"/>
  <c r="R398"/>
  <c r="AR398"/>
  <c r="F399"/>
  <c r="R399"/>
  <c r="AR399"/>
  <c r="F400"/>
  <c r="AS400" s="1"/>
  <c r="N400"/>
  <c r="O400"/>
  <c r="AR400"/>
  <c r="F401"/>
  <c r="R401"/>
  <c r="AR401"/>
  <c r="F402"/>
  <c r="N402"/>
  <c r="AR402"/>
  <c r="F403"/>
  <c r="X403"/>
  <c r="AT403"/>
  <c r="F404"/>
  <c r="AU404" s="1"/>
  <c r="V404"/>
  <c r="AT404"/>
  <c r="F405"/>
  <c r="Q405" s="1"/>
  <c r="P405"/>
  <c r="AT405"/>
  <c r="F406"/>
  <c r="P406"/>
  <c r="AV406"/>
  <c r="F407"/>
  <c r="X407"/>
  <c r="AV407"/>
  <c r="F408"/>
  <c r="P408"/>
  <c r="AV408"/>
  <c r="F409"/>
  <c r="Q409" s="1"/>
  <c r="P409"/>
  <c r="AV409"/>
  <c r="AW409"/>
  <c r="F410"/>
  <c r="Q410" s="1"/>
  <c r="P410"/>
  <c r="AV410"/>
  <c r="AW410"/>
  <c r="F411"/>
  <c r="R411"/>
  <c r="AX411"/>
  <c r="F412"/>
  <c r="W412" s="1"/>
  <c r="V412"/>
  <c r="AX412"/>
  <c r="AX371" s="1"/>
  <c r="I67" i="59" s="1"/>
  <c r="AY412" i="58"/>
  <c r="F413"/>
  <c r="AA413" s="1"/>
  <c r="Z413"/>
  <c r="AX413"/>
  <c r="AY413"/>
  <c r="F414"/>
  <c r="AY414" s="1"/>
  <c r="R414"/>
  <c r="S414"/>
  <c r="AX414"/>
  <c r="F415"/>
  <c r="R415"/>
  <c r="AX415"/>
  <c r="F416"/>
  <c r="N416"/>
  <c r="AX416"/>
  <c r="F417"/>
  <c r="N417"/>
  <c r="AX417"/>
  <c r="F418"/>
  <c r="AY418" s="1"/>
  <c r="N418"/>
  <c r="O418"/>
  <c r="AX418"/>
  <c r="F419"/>
  <c r="AY419" s="1"/>
  <c r="N419"/>
  <c r="O419"/>
  <c r="AX419"/>
  <c r="F420"/>
  <c r="S420" s="1"/>
  <c r="R420"/>
  <c r="AX420"/>
  <c r="F424"/>
  <c r="Z424"/>
  <c r="AL424"/>
  <c r="F425"/>
  <c r="W425" s="1"/>
  <c r="V425"/>
  <c r="AL425"/>
  <c r="AM425"/>
  <c r="F426"/>
  <c r="Q426" s="1"/>
  <c r="P426"/>
  <c r="AL426"/>
  <c r="AM426"/>
  <c r="F427"/>
  <c r="P427"/>
  <c r="Q427"/>
  <c r="AL427"/>
  <c r="AM427"/>
  <c r="F428"/>
  <c r="AM428" s="1"/>
  <c r="X428"/>
  <c r="Y428"/>
  <c r="AL428"/>
  <c r="F429"/>
  <c r="P429"/>
  <c r="AL429"/>
  <c r="F430"/>
  <c r="P430"/>
  <c r="AL430"/>
  <c r="F431"/>
  <c r="P431"/>
  <c r="Q431"/>
  <c r="AL431"/>
  <c r="AM431"/>
  <c r="F432"/>
  <c r="AM432" s="1"/>
  <c r="X432"/>
  <c r="Y432"/>
  <c r="AL432"/>
  <c r="F433"/>
  <c r="V433"/>
  <c r="AL433"/>
  <c r="F434"/>
  <c r="V434"/>
  <c r="AL434"/>
  <c r="F435"/>
  <c r="V435"/>
  <c r="AL435"/>
  <c r="F436"/>
  <c r="P436"/>
  <c r="AL436"/>
  <c r="F437"/>
  <c r="P437"/>
  <c r="AL437"/>
  <c r="F438"/>
  <c r="Z438"/>
  <c r="AN438"/>
  <c r="F439"/>
  <c r="T439"/>
  <c r="AN439"/>
  <c r="F440"/>
  <c r="V440"/>
  <c r="AN440"/>
  <c r="F441"/>
  <c r="V441"/>
  <c r="W441"/>
  <c r="AN441"/>
  <c r="AO441"/>
  <c r="F442"/>
  <c r="V442"/>
  <c r="W442"/>
  <c r="AN442"/>
  <c r="AO442"/>
  <c r="F443"/>
  <c r="U443" s="1"/>
  <c r="T443"/>
  <c r="AN443"/>
  <c r="F444"/>
  <c r="R444"/>
  <c r="AN444"/>
  <c r="F445"/>
  <c r="R445"/>
  <c r="S445"/>
  <c r="AN445"/>
  <c r="AO445"/>
  <c r="F446"/>
  <c r="R446"/>
  <c r="AN446"/>
  <c r="F447"/>
  <c r="T447"/>
  <c r="AN447"/>
  <c r="F448"/>
  <c r="T448"/>
  <c r="AN448"/>
  <c r="F449"/>
  <c r="AO449" s="1"/>
  <c r="X449"/>
  <c r="AN449"/>
  <c r="F450"/>
  <c r="AO450" s="1"/>
  <c r="N450"/>
  <c r="O450"/>
  <c r="AN450"/>
  <c r="F451"/>
  <c r="O451" s="1"/>
  <c r="N451"/>
  <c r="AN451"/>
  <c r="F452"/>
  <c r="U452" s="1"/>
  <c r="T452"/>
  <c r="AN452"/>
  <c r="AO452"/>
  <c r="F453"/>
  <c r="AO453" s="1"/>
  <c r="R453"/>
  <c r="S453"/>
  <c r="AN453"/>
  <c r="F454"/>
  <c r="U454" s="1"/>
  <c r="T454"/>
  <c r="AN454"/>
  <c r="F455"/>
  <c r="O455" s="1"/>
  <c r="N455"/>
  <c r="AP455"/>
  <c r="F456"/>
  <c r="W456" s="1"/>
  <c r="V456"/>
  <c r="AP456"/>
  <c r="AQ456"/>
  <c r="F457"/>
  <c r="O457" s="1"/>
  <c r="N457"/>
  <c r="AP457"/>
  <c r="F458"/>
  <c r="AQ458" s="1"/>
  <c r="N458"/>
  <c r="O458"/>
  <c r="AP458"/>
  <c r="F459"/>
  <c r="R459"/>
  <c r="AP459"/>
  <c r="F460"/>
  <c r="R460"/>
  <c r="AP460"/>
  <c r="F461"/>
  <c r="O461" s="1"/>
  <c r="N461"/>
  <c r="AP461"/>
  <c r="AQ461"/>
  <c r="F462"/>
  <c r="AQ462" s="1"/>
  <c r="N462"/>
  <c r="AP462"/>
  <c r="F463"/>
  <c r="S463" s="1"/>
  <c r="R463"/>
  <c r="AP463"/>
  <c r="F464"/>
  <c r="R464"/>
  <c r="AP464"/>
  <c r="F465"/>
  <c r="O465" s="1"/>
  <c r="N465"/>
  <c r="AP465"/>
  <c r="AQ465"/>
  <c r="F466"/>
  <c r="AB466"/>
  <c r="AR466"/>
  <c r="F467"/>
  <c r="AC467" s="1"/>
  <c r="AB467"/>
  <c r="AR467"/>
  <c r="AS467"/>
  <c r="F468"/>
  <c r="AB468"/>
  <c r="AC468"/>
  <c r="AR468"/>
  <c r="AS468"/>
  <c r="F469"/>
  <c r="AB469"/>
  <c r="AR469"/>
  <c r="F470"/>
  <c r="Z470"/>
  <c r="AR470"/>
  <c r="F471"/>
  <c r="AB471"/>
  <c r="AC471"/>
  <c r="AR471"/>
  <c r="AS471"/>
  <c r="F472"/>
  <c r="AB472"/>
  <c r="AR472"/>
  <c r="F473"/>
  <c r="AB473"/>
  <c r="AR473"/>
  <c r="F474"/>
  <c r="R474"/>
  <c r="AR474"/>
  <c r="F475"/>
  <c r="N475"/>
  <c r="O475"/>
  <c r="AR475"/>
  <c r="AS475"/>
  <c r="F476"/>
  <c r="N476"/>
  <c r="AR476"/>
  <c r="F477"/>
  <c r="S477" s="1"/>
  <c r="R477"/>
  <c r="AR477"/>
  <c r="AS477"/>
  <c r="F478"/>
  <c r="S478" s="1"/>
  <c r="R478"/>
  <c r="AR478"/>
  <c r="F479"/>
  <c r="AS479" s="1"/>
  <c r="R479"/>
  <c r="AR479"/>
  <c r="F480"/>
  <c r="R480"/>
  <c r="AR480"/>
  <c r="F484"/>
  <c r="P484"/>
  <c r="AL484"/>
  <c r="F485"/>
  <c r="AM485" s="1"/>
  <c r="P485"/>
  <c r="Q485"/>
  <c r="AL485"/>
  <c r="F486"/>
  <c r="P486"/>
  <c r="AL486"/>
  <c r="F487"/>
  <c r="Z487"/>
  <c r="AL487"/>
  <c r="F488"/>
  <c r="P488"/>
  <c r="Q488"/>
  <c r="AL488"/>
  <c r="AM488"/>
  <c r="F489"/>
  <c r="Q489" s="1"/>
  <c r="P489"/>
  <c r="AL489"/>
  <c r="F490"/>
  <c r="P490"/>
  <c r="AL490"/>
  <c r="F491"/>
  <c r="P491"/>
  <c r="AL491"/>
  <c r="F492"/>
  <c r="X492"/>
  <c r="Y492"/>
  <c r="AN492"/>
  <c r="AO492"/>
  <c r="F493"/>
  <c r="P493"/>
  <c r="AN493"/>
  <c r="F494"/>
  <c r="Z494"/>
  <c r="AA494"/>
  <c r="AN494"/>
  <c r="AO494"/>
  <c r="F495"/>
  <c r="AA495" s="1"/>
  <c r="Z495"/>
  <c r="AN495"/>
  <c r="AO495"/>
  <c r="F496"/>
  <c r="P496"/>
  <c r="AN496"/>
  <c r="F497"/>
  <c r="Q497" s="1"/>
  <c r="P497"/>
  <c r="AN497"/>
  <c r="AO497"/>
  <c r="F498"/>
  <c r="AQ498" s="1"/>
  <c r="V498"/>
  <c r="AP498"/>
  <c r="F499"/>
  <c r="V499"/>
  <c r="W499"/>
  <c r="AP499"/>
  <c r="AQ499"/>
  <c r="F500"/>
  <c r="V500"/>
  <c r="AP500"/>
  <c r="F501"/>
  <c r="AA501" s="1"/>
  <c r="Z501"/>
  <c r="AP501"/>
  <c r="AQ501"/>
  <c r="F502"/>
  <c r="V502"/>
  <c r="AP502"/>
  <c r="F503"/>
  <c r="V503"/>
  <c r="W503"/>
  <c r="AP503"/>
  <c r="AQ503"/>
  <c r="F504"/>
  <c r="AQ504" s="1"/>
  <c r="V504"/>
  <c r="AP504"/>
  <c r="F505"/>
  <c r="Z505"/>
  <c r="AP505"/>
  <c r="F506"/>
  <c r="Z506"/>
  <c r="AP506"/>
  <c r="F507"/>
  <c r="Z507"/>
  <c r="AA507"/>
  <c r="AP507"/>
  <c r="AQ507"/>
  <c r="F508"/>
  <c r="P508"/>
  <c r="AP508"/>
  <c r="F509"/>
  <c r="Z509"/>
  <c r="AR509"/>
  <c r="AR483" s="1"/>
  <c r="I79" i="59" s="1"/>
  <c r="F510" i="58"/>
  <c r="Q510" s="1"/>
  <c r="P510"/>
  <c r="AR510"/>
  <c r="AS510"/>
  <c r="F511"/>
  <c r="P511"/>
  <c r="AT511"/>
  <c r="F512"/>
  <c r="P512"/>
  <c r="AT512"/>
  <c r="F513"/>
  <c r="N513"/>
  <c r="O513"/>
  <c r="AT513"/>
  <c r="AU513"/>
  <c r="F514"/>
  <c r="Z514"/>
  <c r="AT514"/>
  <c r="F515"/>
  <c r="S515" s="1"/>
  <c r="R515"/>
  <c r="AT515"/>
  <c r="AU515"/>
  <c r="F516"/>
  <c r="O516" s="1"/>
  <c r="N516"/>
  <c r="AT516"/>
  <c r="AU516"/>
  <c r="F517"/>
  <c r="AU517" s="1"/>
  <c r="R517"/>
  <c r="S517"/>
  <c r="AT517"/>
  <c r="F518"/>
  <c r="N518"/>
  <c r="O518"/>
  <c r="AT518"/>
  <c r="AU518"/>
  <c r="F519"/>
  <c r="R519"/>
  <c r="AT519"/>
  <c r="F520"/>
  <c r="N520"/>
  <c r="AT520"/>
  <c r="F521"/>
  <c r="AU521" s="1"/>
  <c r="P521"/>
  <c r="Q521"/>
  <c r="AT521"/>
  <c r="F522"/>
  <c r="AU522" s="1"/>
  <c r="N522"/>
  <c r="AT522"/>
  <c r="F523"/>
  <c r="O523" s="1"/>
  <c r="N523"/>
  <c r="AT523"/>
  <c r="AU523"/>
  <c r="F527"/>
  <c r="AB527"/>
  <c r="AL527"/>
  <c r="F528"/>
  <c r="P528"/>
  <c r="AL528"/>
  <c r="F529"/>
  <c r="Q529" s="1"/>
  <c r="P529"/>
  <c r="AL529"/>
  <c r="AM529"/>
  <c r="F530"/>
  <c r="P530"/>
  <c r="Q530"/>
  <c r="AL530"/>
  <c r="AM530"/>
  <c r="F531"/>
  <c r="AO531" s="1"/>
  <c r="V531"/>
  <c r="AN531"/>
  <c r="F532"/>
  <c r="AO532" s="1"/>
  <c r="P532"/>
  <c r="AN532"/>
  <c r="F533"/>
  <c r="Q533" s="1"/>
  <c r="P533"/>
  <c r="AN533"/>
  <c r="F534"/>
  <c r="Q534" s="1"/>
  <c r="P534"/>
  <c r="AN534"/>
  <c r="AO534"/>
  <c r="F535"/>
  <c r="P535"/>
  <c r="AN535"/>
  <c r="F536"/>
  <c r="N536"/>
  <c r="AP536"/>
  <c r="F537"/>
  <c r="O537" s="1"/>
  <c r="N537"/>
  <c r="AP537"/>
  <c r="AQ537"/>
  <c r="F538"/>
  <c r="P538"/>
  <c r="AR538"/>
  <c r="F539"/>
  <c r="U539" s="1"/>
  <c r="T539"/>
  <c r="AR539"/>
  <c r="AS539"/>
  <c r="F540"/>
  <c r="U540" s="1"/>
  <c r="T540"/>
  <c r="AR540"/>
  <c r="AS540"/>
  <c r="F541"/>
  <c r="P541"/>
  <c r="Q541"/>
  <c r="AR541"/>
  <c r="AS541"/>
  <c r="F542"/>
  <c r="AS542" s="1"/>
  <c r="T542"/>
  <c r="AR542"/>
  <c r="F543"/>
  <c r="Q543" s="1"/>
  <c r="P543"/>
  <c r="AR543"/>
  <c r="F544"/>
  <c r="V544"/>
  <c r="AT544"/>
  <c r="F545"/>
  <c r="O545" s="1"/>
  <c r="N545"/>
  <c r="AT545"/>
  <c r="AU545"/>
  <c r="F546"/>
  <c r="X546"/>
  <c r="AT546"/>
  <c r="F547"/>
  <c r="X547"/>
  <c r="Y547"/>
  <c r="AT547"/>
  <c r="AU547"/>
  <c r="F548"/>
  <c r="V548"/>
  <c r="AT548"/>
  <c r="F549"/>
  <c r="V549"/>
  <c r="AT549"/>
  <c r="F550"/>
  <c r="P550"/>
  <c r="AV550"/>
  <c r="AV526" s="1"/>
  <c r="F551"/>
  <c r="N551"/>
  <c r="O551"/>
  <c r="AX551"/>
  <c r="AY551"/>
  <c r="F552"/>
  <c r="AY552" s="1"/>
  <c r="V552"/>
  <c r="AX552"/>
  <c r="F553"/>
  <c r="AY553" s="1"/>
  <c r="T553"/>
  <c r="AX553"/>
  <c r="F554"/>
  <c r="AA554" s="1"/>
  <c r="Z554"/>
  <c r="AX554"/>
  <c r="AY554"/>
  <c r="F555"/>
  <c r="Z555"/>
  <c r="AX555"/>
  <c r="F556"/>
  <c r="O556" s="1"/>
  <c r="N556"/>
  <c r="AX556"/>
  <c r="AY556"/>
  <c r="F557"/>
  <c r="T557"/>
  <c r="AX557"/>
  <c r="F561"/>
  <c r="AB561"/>
  <c r="AL561"/>
  <c r="F562"/>
  <c r="W562" s="1"/>
  <c r="V562"/>
  <c r="AL562"/>
  <c r="F563"/>
  <c r="O563" s="1"/>
  <c r="N563"/>
  <c r="AL563"/>
  <c r="E564"/>
  <c r="E5" s="1"/>
  <c r="AF564"/>
  <c r="AF5" s="1"/>
  <c r="AF4" s="1"/>
  <c r="F568"/>
  <c r="AM568" s="1"/>
  <c r="AM567" s="1"/>
  <c r="AH568"/>
  <c r="AI568"/>
  <c r="AL568"/>
  <c r="AL567" s="1"/>
  <c r="F569"/>
  <c r="AH569"/>
  <c r="AN569"/>
  <c r="AN567" s="1"/>
  <c r="R10" i="59" s="1"/>
  <c r="F570" i="58"/>
  <c r="AH570"/>
  <c r="AP570"/>
  <c r="AP567" s="1"/>
  <c r="R12" i="59"/>
  <c r="F571" i="58"/>
  <c r="AH571"/>
  <c r="AR571"/>
  <c r="AR567"/>
  <c r="F572"/>
  <c r="AH572"/>
  <c r="AT572"/>
  <c r="AT567" s="1"/>
  <c r="R15" i="59" s="1"/>
  <c r="F576" i="58"/>
  <c r="AM576" s="1"/>
  <c r="AH576"/>
  <c r="AI576"/>
  <c r="AL576"/>
  <c r="AL575" s="1"/>
  <c r="AM575"/>
  <c r="F577"/>
  <c r="AH577"/>
  <c r="AN577"/>
  <c r="AN575" s="1"/>
  <c r="R20" i="59" s="1"/>
  <c r="F578" i="58"/>
  <c r="AH578"/>
  <c r="AI578"/>
  <c r="AP578"/>
  <c r="AP575" s="1"/>
  <c r="R21" i="59" s="1"/>
  <c r="AQ578" i="58"/>
  <c r="AQ575" s="1"/>
  <c r="S21" i="59" s="1"/>
  <c r="V21" s="1"/>
  <c r="F579" i="58"/>
  <c r="AH579"/>
  <c r="AI579"/>
  <c r="AR579"/>
  <c r="AR575" s="1"/>
  <c r="R22" i="59" s="1"/>
  <c r="AS579" i="58"/>
  <c r="AS575" s="1"/>
  <c r="S22" i="59" s="1"/>
  <c r="V22" s="1"/>
  <c r="F580" i="58"/>
  <c r="AH580"/>
  <c r="AT580"/>
  <c r="AT575" s="1"/>
  <c r="R23" i="59" s="1"/>
  <c r="F584" i="58"/>
  <c r="AM584" s="1"/>
  <c r="AH584"/>
  <c r="AI584"/>
  <c r="AL584"/>
  <c r="AL583" s="1"/>
  <c r="AM583"/>
  <c r="S26" i="59" s="1"/>
  <c r="F585" i="58"/>
  <c r="AH585"/>
  <c r="AN585"/>
  <c r="AN583" s="1"/>
  <c r="F586"/>
  <c r="AQ586" s="1"/>
  <c r="AH586"/>
  <c r="AI586"/>
  <c r="AP586"/>
  <c r="AP583" s="1"/>
  <c r="R28" i="59" s="1"/>
  <c r="F587" i="58"/>
  <c r="AH587"/>
  <c r="AP587"/>
  <c r="F588"/>
  <c r="AH588"/>
  <c r="AR588"/>
  <c r="AR583" s="1"/>
  <c r="R27" i="59" s="1"/>
  <c r="F589" i="58"/>
  <c r="AH589"/>
  <c r="AT589"/>
  <c r="AT583" s="1"/>
  <c r="R29" i="59" s="1"/>
  <c r="F593" i="58"/>
  <c r="AH593"/>
  <c r="AL593"/>
  <c r="AL592" s="1"/>
  <c r="F594"/>
  <c r="AH594"/>
  <c r="AN594"/>
  <c r="F595"/>
  <c r="AI595" s="1"/>
  <c r="AH595"/>
  <c r="AN595"/>
  <c r="AO595"/>
  <c r="F596"/>
  <c r="AH596"/>
  <c r="AI596"/>
  <c r="AP596"/>
  <c r="AP592" s="1"/>
  <c r="R34" i="59" s="1"/>
  <c r="AQ596" i="58"/>
  <c r="AQ592" s="1"/>
  <c r="S34" i="59" s="1"/>
  <c r="F597" i="58"/>
  <c r="AH597"/>
  <c r="AR597"/>
  <c r="AR592" s="1"/>
  <c r="R36" i="59" s="1"/>
  <c r="F601" i="58"/>
  <c r="AH601"/>
  <c r="AL601"/>
  <c r="AL600" s="1"/>
  <c r="F602"/>
  <c r="AI602" s="1"/>
  <c r="AH602"/>
  <c r="AL602"/>
  <c r="AM602"/>
  <c r="F603"/>
  <c r="AH603"/>
  <c r="AL603"/>
  <c r="F604"/>
  <c r="AI604" s="1"/>
  <c r="AH604"/>
  <c r="AN604"/>
  <c r="AN600" s="1"/>
  <c r="R41" i="59" s="1"/>
  <c r="AO604" i="58"/>
  <c r="AO600" s="1"/>
  <c r="S41" i="59" s="1"/>
  <c r="F605" i="58"/>
  <c r="AQ605" s="1"/>
  <c r="AH605"/>
  <c r="AP605"/>
  <c r="F606"/>
  <c r="AI606" s="1"/>
  <c r="AH606"/>
  <c r="AP606"/>
  <c r="AQ606"/>
  <c r="F607"/>
  <c r="AH607"/>
  <c r="AR607"/>
  <c r="AR600" s="1"/>
  <c r="R42" i="59" s="1"/>
  <c r="F608" i="58"/>
  <c r="AU608" s="1"/>
  <c r="AU600" s="1"/>
  <c r="S47" i="59" s="1"/>
  <c r="V47" s="1"/>
  <c r="AH608" i="58"/>
  <c r="AT608"/>
  <c r="AT600" s="1"/>
  <c r="R47" i="59" s="1"/>
  <c r="F609" i="58"/>
  <c r="AH609"/>
  <c r="AV609"/>
  <c r="AV600"/>
  <c r="R43" i="59" s="1"/>
  <c r="F613" i="58"/>
  <c r="AH613"/>
  <c r="AL613"/>
  <c r="AL612" s="1"/>
  <c r="R50" i="59" s="1"/>
  <c r="F614" i="58"/>
  <c r="O614" s="1"/>
  <c r="N614"/>
  <c r="AN614"/>
  <c r="AN612" s="1"/>
  <c r="AO614"/>
  <c r="F615"/>
  <c r="N615"/>
  <c r="AN615"/>
  <c r="F616"/>
  <c r="AH616"/>
  <c r="AP616"/>
  <c r="AP612" s="1"/>
  <c r="F617"/>
  <c r="AH617"/>
  <c r="AR617"/>
  <c r="AR612" s="1"/>
  <c r="R51" i="59" s="1"/>
  <c r="F621" i="58"/>
  <c r="AH621"/>
  <c r="AL621"/>
  <c r="AL620" s="1"/>
  <c r="F622"/>
  <c r="AH622"/>
  <c r="AL622"/>
  <c r="F623"/>
  <c r="AI623" s="1"/>
  <c r="AH623"/>
  <c r="AL623"/>
  <c r="AM623"/>
  <c r="F624"/>
  <c r="AH624"/>
  <c r="AN624"/>
  <c r="F625"/>
  <c r="AO625" s="1"/>
  <c r="AH625"/>
  <c r="AN625"/>
  <c r="F626"/>
  <c r="AI626" s="1"/>
  <c r="AH626"/>
  <c r="AN626"/>
  <c r="F630"/>
  <c r="AI630" s="1"/>
  <c r="AH630"/>
  <c r="AL630"/>
  <c r="AM630"/>
  <c r="F631"/>
  <c r="AH631"/>
  <c r="AI631"/>
  <c r="AL631"/>
  <c r="AM631"/>
  <c r="F632"/>
  <c r="AH632"/>
  <c r="AL632"/>
  <c r="F633"/>
  <c r="AI633" s="1"/>
  <c r="AH633"/>
  <c r="AL633"/>
  <c r="AL629" s="1"/>
  <c r="AM633"/>
  <c r="F634"/>
  <c r="AO634" s="1"/>
  <c r="AH634"/>
  <c r="AN634"/>
  <c r="F635"/>
  <c r="AH635"/>
  <c r="AI635"/>
  <c r="AN635"/>
  <c r="AO635"/>
  <c r="F636"/>
  <c r="AH636"/>
  <c r="AI636"/>
  <c r="AN636"/>
  <c r="AO636"/>
  <c r="F637"/>
  <c r="AH637"/>
  <c r="AN637"/>
  <c r="F638"/>
  <c r="AH638"/>
  <c r="AP638"/>
  <c r="F639"/>
  <c r="AH639"/>
  <c r="AP639"/>
  <c r="AP629" s="1"/>
  <c r="R74" i="59" s="1"/>
  <c r="F640" i="58"/>
  <c r="AI640" s="1"/>
  <c r="AH640"/>
  <c r="AP640"/>
  <c r="AQ640"/>
  <c r="F644"/>
  <c r="AH644"/>
  <c r="AL644"/>
  <c r="F645"/>
  <c r="AH645"/>
  <c r="AL645"/>
  <c r="F646"/>
  <c r="AI646" s="1"/>
  <c r="AH646"/>
  <c r="AL646"/>
  <c r="AM646"/>
  <c r="F647"/>
  <c r="AH647"/>
  <c r="AN647"/>
  <c r="AN643"/>
  <c r="R77" i="59" s="1"/>
  <c r="F648" i="58"/>
  <c r="AH648"/>
  <c r="AP648"/>
  <c r="AP643"/>
  <c r="R79" i="59" s="1"/>
  <c r="F649" i="58"/>
  <c r="AI649" s="1"/>
  <c r="AH649"/>
  <c r="AP649"/>
  <c r="F650"/>
  <c r="AH650"/>
  <c r="AR650"/>
  <c r="AR643"/>
  <c r="R78" i="59" s="1"/>
  <c r="F654" i="58"/>
  <c r="AH654"/>
  <c r="AL654"/>
  <c r="AL653" s="1"/>
  <c r="F655"/>
  <c r="AH655"/>
  <c r="AN655"/>
  <c r="AN653" s="1"/>
  <c r="R86" i="59" s="1"/>
  <c r="F656" i="58"/>
  <c r="AH656"/>
  <c r="AN656"/>
  <c r="F657"/>
  <c r="AH657"/>
  <c r="AP657"/>
  <c r="AP653" s="1"/>
  <c r="R87" i="59" s="1"/>
  <c r="F658" i="58"/>
  <c r="AH658"/>
  <c r="AR658"/>
  <c r="AR653" s="1"/>
  <c r="R88" i="59" s="1"/>
  <c r="F659" i="58"/>
  <c r="AH659"/>
  <c r="AT659"/>
  <c r="F660"/>
  <c r="AI660" s="1"/>
  <c r="AH660"/>
  <c r="AT660"/>
  <c r="AU660"/>
  <c r="D5" i="60"/>
  <c r="E5"/>
  <c r="N5"/>
  <c r="O5"/>
  <c r="F6"/>
  <c r="G6"/>
  <c r="H6"/>
  <c r="I6"/>
  <c r="J6"/>
  <c r="K6"/>
  <c r="L6"/>
  <c r="M6"/>
  <c r="P6"/>
  <c r="F7"/>
  <c r="G7"/>
  <c r="G5" s="1"/>
  <c r="H7"/>
  <c r="I7"/>
  <c r="J7"/>
  <c r="J5" s="1"/>
  <c r="K7"/>
  <c r="L7"/>
  <c r="M7"/>
  <c r="P7"/>
  <c r="F8"/>
  <c r="G8"/>
  <c r="H8"/>
  <c r="I8"/>
  <c r="I5" s="1"/>
  <c r="J8"/>
  <c r="K8"/>
  <c r="L8"/>
  <c r="M8"/>
  <c r="M5" s="1"/>
  <c r="P8"/>
  <c r="P11"/>
  <c r="P12"/>
  <c r="P13"/>
  <c r="P14"/>
  <c r="P15"/>
  <c r="P16"/>
  <c r="P17"/>
  <c r="P18"/>
  <c r="AY1" i="55"/>
  <c r="AY2"/>
  <c r="AY3"/>
  <c r="V4"/>
  <c r="Z4"/>
  <c r="AX4"/>
  <c r="AY4"/>
  <c r="F6"/>
  <c r="G6"/>
  <c r="H6"/>
  <c r="T6"/>
  <c r="V6"/>
  <c r="X6"/>
  <c r="Z6"/>
  <c r="C9" i="56" s="1"/>
  <c r="C10" s="1"/>
  <c r="D10" s="1"/>
  <c r="AB6" i="55"/>
  <c r="C15" i="56" s="1"/>
  <c r="AE6" i="55"/>
  <c r="AG6"/>
  <c r="AI6"/>
  <c r="AK6"/>
  <c r="AM6"/>
  <c r="AO6"/>
  <c r="AQ6"/>
  <c r="AS6"/>
  <c r="AU6"/>
  <c r="AW6"/>
  <c r="I7"/>
  <c r="I8"/>
  <c r="L8"/>
  <c r="AN8"/>
  <c r="I9"/>
  <c r="AP9" s="1"/>
  <c r="L9"/>
  <c r="B10"/>
  <c r="B11" s="1"/>
  <c r="L10"/>
  <c r="AL10"/>
  <c r="AZ10" s="1"/>
  <c r="L11"/>
  <c r="AF11"/>
  <c r="AZ11" s="1"/>
  <c r="L12"/>
  <c r="AL12"/>
  <c r="AZ12" s="1"/>
  <c r="B13"/>
  <c r="B14" s="1"/>
  <c r="B15" s="1"/>
  <c r="B16" s="1"/>
  <c r="L13"/>
  <c r="AL13"/>
  <c r="AZ13" s="1"/>
  <c r="L14"/>
  <c r="AP14"/>
  <c r="AZ14" s="1"/>
  <c r="L15"/>
  <c r="AN15"/>
  <c r="AZ15" s="1"/>
  <c r="L16"/>
  <c r="AL16"/>
  <c r="AZ16" s="1"/>
  <c r="I17"/>
  <c r="AP17" s="1"/>
  <c r="AZ17" s="1"/>
  <c r="I18"/>
  <c r="L18" s="1"/>
  <c r="I19"/>
  <c r="L19" s="1"/>
  <c r="B20"/>
  <c r="B21" s="1"/>
  <c r="I20"/>
  <c r="L20" s="1"/>
  <c r="I21"/>
  <c r="I22"/>
  <c r="I23"/>
  <c r="AL23" s="1"/>
  <c r="AZ23" s="1"/>
  <c r="L23"/>
  <c r="B24"/>
  <c r="I24"/>
  <c r="AP24" s="1"/>
  <c r="AZ24"/>
  <c r="I25"/>
  <c r="AP25" s="1"/>
  <c r="AZ25"/>
  <c r="B26"/>
  <c r="L26"/>
  <c r="AF26"/>
  <c r="AZ26" s="1"/>
  <c r="L27"/>
  <c r="AL27"/>
  <c r="AZ27" s="1"/>
  <c r="B28"/>
  <c r="B29" s="1"/>
  <c r="B30" s="1"/>
  <c r="B31" s="1"/>
  <c r="B32" s="1"/>
  <c r="B33" s="1"/>
  <c r="L28"/>
  <c r="AF28"/>
  <c r="L29"/>
  <c r="AJ29"/>
  <c r="BA29"/>
  <c r="L30"/>
  <c r="AF30"/>
  <c r="AZ30" s="1"/>
  <c r="L31"/>
  <c r="AH31"/>
  <c r="AZ31" s="1"/>
  <c r="I32"/>
  <c r="L33"/>
  <c r="AR33"/>
  <c r="AZ33" s="1"/>
  <c r="L34"/>
  <c r="AN34"/>
  <c r="AZ34"/>
  <c r="B35"/>
  <c r="L35"/>
  <c r="AJ35"/>
  <c r="AZ35"/>
  <c r="BC35"/>
  <c r="L36"/>
  <c r="AH36"/>
  <c r="AZ36"/>
  <c r="B37"/>
  <c r="B38" s="1"/>
  <c r="B39" s="1"/>
  <c r="B40" s="1"/>
  <c r="L37"/>
  <c r="AN37"/>
  <c r="AZ37"/>
  <c r="I38"/>
  <c r="L38" s="1"/>
  <c r="AV38"/>
  <c r="AZ38" s="1"/>
  <c r="I39"/>
  <c r="I40"/>
  <c r="L41"/>
  <c r="AF41"/>
  <c r="AZ41" s="1"/>
  <c r="B42"/>
  <c r="B43" s="1"/>
  <c r="L42"/>
  <c r="AL42"/>
  <c r="AZ42" s="1"/>
  <c r="L43"/>
  <c r="AL43"/>
  <c r="AZ43" s="1"/>
  <c r="L44"/>
  <c r="AL44"/>
  <c r="AZ44" s="1"/>
  <c r="B45"/>
  <c r="L45"/>
  <c r="AF45"/>
  <c r="AZ45"/>
  <c r="I46"/>
  <c r="L46" s="1"/>
  <c r="AH46"/>
  <c r="AZ46" s="1"/>
  <c r="B47"/>
  <c r="B48"/>
  <c r="B49" s="1"/>
  <c r="B50" s="1"/>
  <c r="B51" s="1"/>
  <c r="B52" s="1"/>
  <c r="B53" s="1"/>
  <c r="B54" s="1"/>
  <c r="I47"/>
  <c r="L47"/>
  <c r="AR47"/>
  <c r="AZ47" s="1"/>
  <c r="I48"/>
  <c r="AR48" s="1"/>
  <c r="AZ48" s="1"/>
  <c r="I49"/>
  <c r="L49"/>
  <c r="AP49"/>
  <c r="AZ49" s="1"/>
  <c r="I50"/>
  <c r="L50"/>
  <c r="AP50"/>
  <c r="AZ50" s="1"/>
  <c r="L51"/>
  <c r="AL51"/>
  <c r="AZ51" s="1"/>
  <c r="L52"/>
  <c r="AL52"/>
  <c r="AZ52"/>
  <c r="L53"/>
  <c r="AL53"/>
  <c r="AZ53" s="1"/>
  <c r="L54"/>
  <c r="AF54"/>
  <c r="AZ54" s="1"/>
  <c r="L55"/>
  <c r="AH55"/>
  <c r="AZ55" s="1"/>
  <c r="L56"/>
  <c r="AH56"/>
  <c r="AZ56"/>
  <c r="B57"/>
  <c r="I57"/>
  <c r="I58"/>
  <c r="J58"/>
  <c r="I59"/>
  <c r="L59"/>
  <c r="AP59"/>
  <c r="AZ59" s="1"/>
  <c r="I60"/>
  <c r="AP60" s="1"/>
  <c r="AZ60" s="1"/>
  <c r="J60"/>
  <c r="L60" s="1"/>
  <c r="J61"/>
  <c r="L61" s="1"/>
  <c r="AP61"/>
  <c r="AZ61" s="1"/>
  <c r="K62"/>
  <c r="L62" s="1"/>
  <c r="AP62"/>
  <c r="AZ62" s="1"/>
  <c r="L63"/>
  <c r="AL63"/>
  <c r="AZ63" s="1"/>
  <c r="I64"/>
  <c r="L64"/>
  <c r="AP64"/>
  <c r="AZ64" s="1"/>
  <c r="B65"/>
  <c r="B66" s="1"/>
  <c r="B67" s="1"/>
  <c r="I65"/>
  <c r="I66"/>
  <c r="L66" s="1"/>
  <c r="I67"/>
  <c r="L68"/>
  <c r="AN68"/>
  <c r="AZ68" s="1"/>
  <c r="B69"/>
  <c r="B70" s="1"/>
  <c r="B71" s="1"/>
  <c r="B72" s="1"/>
  <c r="L69"/>
  <c r="AJ69"/>
  <c r="AZ69" s="1"/>
  <c r="BA69"/>
  <c r="BB69"/>
  <c r="L70"/>
  <c r="AL70"/>
  <c r="AZ70" s="1"/>
  <c r="L71"/>
  <c r="AL71"/>
  <c r="AZ71" s="1"/>
  <c r="L72"/>
  <c r="AL72"/>
  <c r="AZ72" s="1"/>
  <c r="I73"/>
  <c r="J73"/>
  <c r="K73" s="1"/>
  <c r="L73" s="1"/>
  <c r="AF73"/>
  <c r="AZ73" s="1"/>
  <c r="B74"/>
  <c r="L74"/>
  <c r="AL74"/>
  <c r="AZ74" s="1"/>
  <c r="L75"/>
  <c r="AH75"/>
  <c r="AZ75" s="1"/>
  <c r="L76"/>
  <c r="AF76"/>
  <c r="AZ76" s="1"/>
  <c r="I77"/>
  <c r="B78"/>
  <c r="L78"/>
  <c r="AH78"/>
  <c r="AZ78" s="1"/>
  <c r="I79"/>
  <c r="J79"/>
  <c r="I80"/>
  <c r="B81"/>
  <c r="B82" s="1"/>
  <c r="I81"/>
  <c r="L82"/>
  <c r="AF82"/>
  <c r="AZ82" s="1"/>
  <c r="L83"/>
  <c r="AL83"/>
  <c r="AZ83" s="1"/>
  <c r="L84"/>
  <c r="AH84"/>
  <c r="AZ84" s="1"/>
  <c r="B85"/>
  <c r="B86" s="1"/>
  <c r="B87" s="1"/>
  <c r="B88" s="1"/>
  <c r="B89" s="1"/>
  <c r="L85"/>
  <c r="AJ85"/>
  <c r="AZ85" s="1"/>
  <c r="BA85"/>
  <c r="BB85"/>
  <c r="L86"/>
  <c r="AJ86"/>
  <c r="AZ86" s="1"/>
  <c r="BA86"/>
  <c r="BB86"/>
  <c r="L87"/>
  <c r="AJ87"/>
  <c r="BD87" s="1"/>
  <c r="AZ87"/>
  <c r="BC87"/>
  <c r="L88"/>
  <c r="AL88"/>
  <c r="AZ88" s="1"/>
  <c r="L89"/>
  <c r="AF89"/>
  <c r="AZ89" s="1"/>
  <c r="I90"/>
  <c r="L90"/>
  <c r="AF90"/>
  <c r="AZ90" s="1"/>
  <c r="I91"/>
  <c r="L91"/>
  <c r="AF91"/>
  <c r="AZ91" s="1"/>
  <c r="L92"/>
  <c r="AJ92"/>
  <c r="BC92"/>
  <c r="L93"/>
  <c r="AH93"/>
  <c r="AZ93"/>
  <c r="L94"/>
  <c r="AH94"/>
  <c r="AZ94" s="1"/>
  <c r="B95"/>
  <c r="L95"/>
  <c r="AH95"/>
  <c r="AZ95" s="1"/>
  <c r="B96"/>
  <c r="B97" s="1"/>
  <c r="B98" s="1"/>
  <c r="B99" s="1"/>
  <c r="B100" s="1"/>
  <c r="B101" s="1"/>
  <c r="B102" s="1"/>
  <c r="L96"/>
  <c r="AL96"/>
  <c r="AZ96" s="1"/>
  <c r="L97"/>
  <c r="AH97"/>
  <c r="AZ97" s="1"/>
  <c r="L98"/>
  <c r="AJ98"/>
  <c r="AZ98" s="1"/>
  <c r="BA98"/>
  <c r="L99"/>
  <c r="AJ99"/>
  <c r="AZ99" s="1"/>
  <c r="BA99"/>
  <c r="L100"/>
  <c r="AJ100"/>
  <c r="BA100"/>
  <c r="L101"/>
  <c r="AH101"/>
  <c r="AZ101" s="1"/>
  <c r="L102"/>
  <c r="AH102"/>
  <c r="AZ102" s="1"/>
  <c r="I103"/>
  <c r="I104"/>
  <c r="AR104" s="1"/>
  <c r="AZ104" s="1"/>
  <c r="L104"/>
  <c r="I105"/>
  <c r="I106"/>
  <c r="AP106" s="1"/>
  <c r="AZ106" s="1"/>
  <c r="L106"/>
  <c r="I107"/>
  <c r="B108"/>
  <c r="B109"/>
  <c r="B110" s="1"/>
  <c r="B111" s="1"/>
  <c r="B112"/>
  <c r="I108"/>
  <c r="I109"/>
  <c r="I110"/>
  <c r="BA110"/>
  <c r="I111"/>
  <c r="L111" s="1"/>
  <c r="AN111"/>
  <c r="AZ111" s="1"/>
  <c r="L112"/>
  <c r="AJ112"/>
  <c r="BC112"/>
  <c r="I113"/>
  <c r="L113"/>
  <c r="AN113"/>
  <c r="AZ113" s="1"/>
  <c r="I114"/>
  <c r="L114"/>
  <c r="AP114"/>
  <c r="AZ114" s="1"/>
  <c r="B115"/>
  <c r="B116"/>
  <c r="B117" s="1"/>
  <c r="B118" s="1"/>
  <c r="B119" s="1"/>
  <c r="B120" s="1"/>
  <c r="B121" s="1"/>
  <c r="I115"/>
  <c r="L116"/>
  <c r="AJ116"/>
  <c r="BC116"/>
  <c r="L117"/>
  <c r="AL117"/>
  <c r="AZ117" s="1"/>
  <c r="L118"/>
  <c r="AJ118"/>
  <c r="BB118" s="1"/>
  <c r="BA118"/>
  <c r="L119"/>
  <c r="AH119"/>
  <c r="AZ119" s="1"/>
  <c r="I120"/>
  <c r="L120" s="1"/>
  <c r="AL120"/>
  <c r="AZ120"/>
  <c r="I121"/>
  <c r="I122"/>
  <c r="L122" s="1"/>
  <c r="B123"/>
  <c r="B124" s="1"/>
  <c r="I123"/>
  <c r="AL123" s="1"/>
  <c r="AZ123" s="1"/>
  <c r="I124"/>
  <c r="AL124" s="1"/>
  <c r="AZ124" s="1"/>
  <c r="L124"/>
  <c r="L125"/>
  <c r="AH125"/>
  <c r="AZ125" s="1"/>
  <c r="B126"/>
  <c r="L126"/>
  <c r="AJ126"/>
  <c r="BC126"/>
  <c r="L127"/>
  <c r="AJ127"/>
  <c r="BC127"/>
  <c r="L128"/>
  <c r="AJ128"/>
  <c r="BA128"/>
  <c r="L129"/>
  <c r="AH129"/>
  <c r="AZ129" s="1"/>
  <c r="B130"/>
  <c r="B127"/>
  <c r="B128" s="1"/>
  <c r="B129" s="1"/>
  <c r="B131" s="1"/>
  <c r="L130"/>
  <c r="AL130"/>
  <c r="AZ130" s="1"/>
  <c r="L131"/>
  <c r="AH131"/>
  <c r="AZ131" s="1"/>
  <c r="L132"/>
  <c r="AH132"/>
  <c r="AZ132" s="1"/>
  <c r="I133"/>
  <c r="I134"/>
  <c r="I135"/>
  <c r="I136"/>
  <c r="I137"/>
  <c r="I138"/>
  <c r="I139"/>
  <c r="B140"/>
  <c r="B141" s="1"/>
  <c r="B142" s="1"/>
  <c r="I140"/>
  <c r="B143"/>
  <c r="B144" s="1"/>
  <c r="B145" s="1"/>
  <c r="B146" s="1"/>
  <c r="B147" s="1"/>
  <c r="I141"/>
  <c r="I142"/>
  <c r="I143"/>
  <c r="I144"/>
  <c r="I145"/>
  <c r="I146"/>
  <c r="I147"/>
  <c r="I148"/>
  <c r="B149"/>
  <c r="B150" s="1"/>
  <c r="B151" s="1"/>
  <c r="B152" s="1"/>
  <c r="B153" s="1"/>
  <c r="B154" s="1"/>
  <c r="B155" s="1"/>
  <c r="B156" s="1"/>
  <c r="B157" s="1"/>
  <c r="I149"/>
  <c r="I150"/>
  <c r="L150" s="1"/>
  <c r="AP150"/>
  <c r="AZ150" s="1"/>
  <c r="I151"/>
  <c r="L151" s="1"/>
  <c r="I152"/>
  <c r="L152" s="1"/>
  <c r="AL152"/>
  <c r="AZ152" s="1"/>
  <c r="I153"/>
  <c r="L153" s="1"/>
  <c r="AP153"/>
  <c r="AZ153" s="1"/>
  <c r="L154"/>
  <c r="AH154"/>
  <c r="AZ154" s="1"/>
  <c r="L155"/>
  <c r="AH155"/>
  <c r="AZ155" s="1"/>
  <c r="L156"/>
  <c r="AH156"/>
  <c r="AZ156" s="1"/>
  <c r="L157"/>
  <c r="AF157"/>
  <c r="AZ157"/>
  <c r="L158"/>
  <c r="AF158"/>
  <c r="AZ158"/>
  <c r="L159"/>
  <c r="AF159"/>
  <c r="AZ159" s="1"/>
  <c r="B160"/>
  <c r="L160"/>
  <c r="AF160"/>
  <c r="AZ160" s="1"/>
  <c r="I161"/>
  <c r="I162"/>
  <c r="AP162" s="1"/>
  <c r="AZ162" s="1"/>
  <c r="L162"/>
  <c r="I163"/>
  <c r="B164"/>
  <c r="I164"/>
  <c r="BA164"/>
  <c r="I165"/>
  <c r="AP165" s="1"/>
  <c r="AZ165" s="1"/>
  <c r="I166"/>
  <c r="I167"/>
  <c r="BA167"/>
  <c r="I168"/>
  <c r="BA168"/>
  <c r="I169"/>
  <c r="L169"/>
  <c r="AP169"/>
  <c r="AZ169" s="1"/>
  <c r="I170"/>
  <c r="AP170" s="1"/>
  <c r="AZ170" s="1"/>
  <c r="L170"/>
  <c r="B171"/>
  <c r="I171"/>
  <c r="AN171" s="1"/>
  <c r="AZ171" s="1"/>
  <c r="L172"/>
  <c r="AF172"/>
  <c r="AZ172" s="1"/>
  <c r="B173"/>
  <c r="B174" s="1"/>
  <c r="B175" s="1"/>
  <c r="L173"/>
  <c r="AF173"/>
  <c r="AZ173" s="1"/>
  <c r="L174"/>
  <c r="AH174"/>
  <c r="AZ174" s="1"/>
  <c r="I175"/>
  <c r="AJ175" s="1"/>
  <c r="L175"/>
  <c r="BC175"/>
  <c r="I176"/>
  <c r="I177"/>
  <c r="I178"/>
  <c r="B179"/>
  <c r="I179"/>
  <c r="L179" s="1"/>
  <c r="AL179"/>
  <c r="AZ179"/>
  <c r="L180"/>
  <c r="AH180"/>
  <c r="AZ180" s="1"/>
  <c r="B181"/>
  <c r="B182" s="1"/>
  <c r="L181"/>
  <c r="AN181"/>
  <c r="AZ181"/>
  <c r="L182"/>
  <c r="AF182"/>
  <c r="AZ182" s="1"/>
  <c r="L183"/>
  <c r="AF183"/>
  <c r="AZ183" s="1"/>
  <c r="B184"/>
  <c r="B185" s="1"/>
  <c r="B187" s="1"/>
  <c r="B188" s="1"/>
  <c r="B189" s="1"/>
  <c r="I184"/>
  <c r="I185"/>
  <c r="I186"/>
  <c r="L187"/>
  <c r="AJ187"/>
  <c r="AZ187" s="1"/>
  <c r="BC187"/>
  <c r="BD187"/>
  <c r="L188"/>
  <c r="AH188"/>
  <c r="AZ188" s="1"/>
  <c r="L189"/>
  <c r="AF189"/>
  <c r="AZ189" s="1"/>
  <c r="I190"/>
  <c r="AP190" s="1"/>
  <c r="AZ190" s="1"/>
  <c r="L190"/>
  <c r="B191"/>
  <c r="I191"/>
  <c r="I192"/>
  <c r="B193"/>
  <c r="I193"/>
  <c r="L193" s="1"/>
  <c r="AP193"/>
  <c r="AZ193" s="1"/>
  <c r="I194"/>
  <c r="L194" s="1"/>
  <c r="AL194"/>
  <c r="AZ194" s="1"/>
  <c r="B195"/>
  <c r="B196" s="1"/>
  <c r="I195"/>
  <c r="AH195" s="1"/>
  <c r="AZ195" s="1"/>
  <c r="L195"/>
  <c r="B197"/>
  <c r="B198" s="1"/>
  <c r="B199" s="1"/>
  <c r="I196"/>
  <c r="L196"/>
  <c r="AH196"/>
  <c r="AZ196" s="1"/>
  <c r="L197"/>
  <c r="AF197"/>
  <c r="AZ197"/>
  <c r="I198"/>
  <c r="L198" s="1"/>
  <c r="AN198"/>
  <c r="AZ198" s="1"/>
  <c r="I199"/>
  <c r="I200"/>
  <c r="L200" s="1"/>
  <c r="AL200"/>
  <c r="AZ200" s="1"/>
  <c r="J201"/>
  <c r="L201" s="1"/>
  <c r="AH201"/>
  <c r="AZ201" s="1"/>
  <c r="J202"/>
  <c r="L202" s="1"/>
  <c r="AX202"/>
  <c r="AZ202" s="1"/>
  <c r="B203"/>
  <c r="J203"/>
  <c r="AX203"/>
  <c r="AZ203" s="1"/>
  <c r="B204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I204"/>
  <c r="I205"/>
  <c r="J205"/>
  <c r="L205" s="1"/>
  <c r="AX205"/>
  <c r="AZ205" s="1"/>
  <c r="I206"/>
  <c r="I207"/>
  <c r="J207"/>
  <c r="L207" s="1"/>
  <c r="AX207"/>
  <c r="AZ207" s="1"/>
  <c r="I208"/>
  <c r="I209"/>
  <c r="J209"/>
  <c r="L209" s="1"/>
  <c r="AX209"/>
  <c r="AZ209" s="1"/>
  <c r="I210"/>
  <c r="I211"/>
  <c r="J211"/>
  <c r="L211" s="1"/>
  <c r="AX211"/>
  <c r="AZ211" s="1"/>
  <c r="I212"/>
  <c r="I213"/>
  <c r="J213"/>
  <c r="L213" s="1"/>
  <c r="AX213"/>
  <c r="AZ213" s="1"/>
  <c r="I214"/>
  <c r="I215"/>
  <c r="J215"/>
  <c r="L215" s="1"/>
  <c r="AX215"/>
  <c r="AZ215" s="1"/>
  <c r="I216"/>
  <c r="I217"/>
  <c r="J217"/>
  <c r="L217" s="1"/>
  <c r="AX217"/>
  <c r="AZ217" s="1"/>
  <c r="I218"/>
  <c r="I219"/>
  <c r="J219"/>
  <c r="L219" s="1"/>
  <c r="AX219"/>
  <c r="AZ219" s="1"/>
  <c r="I220"/>
  <c r="I221"/>
  <c r="J221"/>
  <c r="L221" s="1"/>
  <c r="AX221"/>
  <c r="AZ221" s="1"/>
  <c r="I222"/>
  <c r="I223"/>
  <c r="J223"/>
  <c r="L223" s="1"/>
  <c r="AX223"/>
  <c r="AZ223" s="1"/>
  <c r="I224"/>
  <c r="I225"/>
  <c r="J225"/>
  <c r="L225" s="1"/>
  <c r="AX225"/>
  <c r="AZ225" s="1"/>
  <c r="I226"/>
  <c r="I227"/>
  <c r="J227"/>
  <c r="L227" s="1"/>
  <c r="AX227"/>
  <c r="AZ227" s="1"/>
  <c r="I228"/>
  <c r="I229"/>
  <c r="J229"/>
  <c r="L229" s="1"/>
  <c r="AX229"/>
  <c r="AZ229" s="1"/>
  <c r="I230"/>
  <c r="J231"/>
  <c r="L231" s="1"/>
  <c r="AX231"/>
  <c r="AZ231" s="1"/>
  <c r="J232"/>
  <c r="L232" s="1"/>
  <c r="AX232"/>
  <c r="AZ232"/>
  <c r="I233"/>
  <c r="J233" s="1"/>
  <c r="L233" s="1"/>
  <c r="J234"/>
  <c r="L234" s="1"/>
  <c r="AX234"/>
  <c r="AZ234" s="1"/>
  <c r="J235"/>
  <c r="L235" s="1"/>
  <c r="AX235"/>
  <c r="AZ235" s="1"/>
  <c r="I236"/>
  <c r="J236" s="1"/>
  <c r="L236" s="1"/>
  <c r="AX236"/>
  <c r="AZ236" s="1"/>
  <c r="I237"/>
  <c r="I238"/>
  <c r="I239"/>
  <c r="J239" s="1"/>
  <c r="L239"/>
  <c r="AX239"/>
  <c r="AZ239" s="1"/>
  <c r="I240"/>
  <c r="J240"/>
  <c r="L240"/>
  <c r="AX240"/>
  <c r="AZ240" s="1"/>
  <c r="I241"/>
  <c r="J241" s="1"/>
  <c r="I242"/>
  <c r="AX243"/>
  <c r="AZ243" s="1"/>
  <c r="AX244"/>
  <c r="AZ244" s="1"/>
  <c r="AX245"/>
  <c r="AZ245" s="1"/>
  <c r="AX246"/>
  <c r="AZ246" s="1"/>
  <c r="AX247"/>
  <c r="AZ247" s="1"/>
  <c r="I248"/>
  <c r="C6" i="56"/>
  <c r="C8"/>
  <c r="E11"/>
  <c r="E9" s="1"/>
  <c r="E5" s="1"/>
  <c r="E12"/>
  <c r="E13"/>
  <c r="D14"/>
  <c r="D15"/>
  <c r="D5" i="57"/>
  <c r="E5"/>
  <c r="F5"/>
  <c r="G5"/>
  <c r="H6"/>
  <c r="H7"/>
  <c r="H8"/>
  <c r="H9"/>
  <c r="H10"/>
  <c r="H11"/>
  <c r="H12"/>
  <c r="H13"/>
  <c r="H14"/>
  <c r="H15"/>
  <c r="H16"/>
  <c r="H17"/>
  <c r="H18"/>
  <c r="I8" i="37"/>
  <c r="J8"/>
  <c r="C12"/>
  <c r="C13"/>
  <c r="C14" s="1"/>
  <c r="J13"/>
  <c r="K13"/>
  <c r="L13"/>
  <c r="M8" i="59"/>
  <c r="N8"/>
  <c r="AI8" s="1"/>
  <c r="AM8" s="1"/>
  <c r="AH8"/>
  <c r="AK8"/>
  <c r="AL8"/>
  <c r="AO8"/>
  <c r="AP8"/>
  <c r="W9"/>
  <c r="X9"/>
  <c r="Y9"/>
  <c r="Z9"/>
  <c r="AA9"/>
  <c r="AB9"/>
  <c r="AC9"/>
  <c r="AD9"/>
  <c r="AE9"/>
  <c r="AF9"/>
  <c r="AG9"/>
  <c r="C10"/>
  <c r="AI10" s="1"/>
  <c r="D10"/>
  <c r="K10"/>
  <c r="AH10"/>
  <c r="C11"/>
  <c r="AI11" s="1"/>
  <c r="D11"/>
  <c r="AJ11" s="1"/>
  <c r="K11"/>
  <c r="AH11"/>
  <c r="K12"/>
  <c r="N12"/>
  <c r="AI12" s="1"/>
  <c r="AH12"/>
  <c r="C13"/>
  <c r="AI13" s="1"/>
  <c r="D13"/>
  <c r="AJ13" s="1"/>
  <c r="K13"/>
  <c r="AH13"/>
  <c r="C14"/>
  <c r="AI14" s="1"/>
  <c r="D14"/>
  <c r="AJ14" s="1"/>
  <c r="E14"/>
  <c r="F14"/>
  <c r="K14"/>
  <c r="AH14"/>
  <c r="C15"/>
  <c r="AI15" s="1"/>
  <c r="D15"/>
  <c r="AJ15" s="1"/>
  <c r="K15"/>
  <c r="AH15"/>
  <c r="C16"/>
  <c r="AI16" s="1"/>
  <c r="D16"/>
  <c r="AJ16" s="1"/>
  <c r="K16"/>
  <c r="AO16" s="1"/>
  <c r="AH16"/>
  <c r="C17"/>
  <c r="AI17" s="1"/>
  <c r="D17"/>
  <c r="AJ17" s="1"/>
  <c r="E17"/>
  <c r="F17"/>
  <c r="K17"/>
  <c r="P17"/>
  <c r="AK17" s="1"/>
  <c r="Q17"/>
  <c r="V17" s="1"/>
  <c r="AH17"/>
  <c r="N18"/>
  <c r="O18"/>
  <c r="W18"/>
  <c r="X18"/>
  <c r="Y18"/>
  <c r="Z18"/>
  <c r="AA18"/>
  <c r="AB18"/>
  <c r="AC18"/>
  <c r="AD18"/>
  <c r="AE18"/>
  <c r="AF18"/>
  <c r="AG18"/>
  <c r="C19"/>
  <c r="AI19" s="1"/>
  <c r="D19"/>
  <c r="K19"/>
  <c r="AH19"/>
  <c r="C20"/>
  <c r="AI20" s="1"/>
  <c r="D20"/>
  <c r="AJ20" s="1"/>
  <c r="K20"/>
  <c r="P20"/>
  <c r="AH20"/>
  <c r="C21"/>
  <c r="D21"/>
  <c r="AJ21" s="1"/>
  <c r="K21"/>
  <c r="P21"/>
  <c r="P18" s="1"/>
  <c r="Q21"/>
  <c r="AH21"/>
  <c r="C22"/>
  <c r="AI22" s="1"/>
  <c r="AM22" s="1"/>
  <c r="D22"/>
  <c r="AJ22" s="1"/>
  <c r="K22"/>
  <c r="AH22"/>
  <c r="K23"/>
  <c r="AH23"/>
  <c r="AI23"/>
  <c r="AJ23"/>
  <c r="N24"/>
  <c r="O24"/>
  <c r="W24"/>
  <c r="X24"/>
  <c r="Y24"/>
  <c r="Z24"/>
  <c r="AA24"/>
  <c r="AB24"/>
  <c r="AC24"/>
  <c r="AD24"/>
  <c r="AE24"/>
  <c r="AF24"/>
  <c r="AG24"/>
  <c r="C25"/>
  <c r="D25"/>
  <c r="AJ25" s="1"/>
  <c r="K25"/>
  <c r="AH25"/>
  <c r="C26"/>
  <c r="AI26" s="1"/>
  <c r="D26"/>
  <c r="K26"/>
  <c r="P26"/>
  <c r="AH26"/>
  <c r="K27"/>
  <c r="AH27"/>
  <c r="AI27"/>
  <c r="AJ27"/>
  <c r="C28"/>
  <c r="AI28" s="1"/>
  <c r="D28"/>
  <c r="AJ28" s="1"/>
  <c r="K28"/>
  <c r="P28"/>
  <c r="AH28"/>
  <c r="K29"/>
  <c r="AH29"/>
  <c r="AI29"/>
  <c r="AJ29"/>
  <c r="N30"/>
  <c r="O30"/>
  <c r="W30"/>
  <c r="X30"/>
  <c r="Y30"/>
  <c r="Z30"/>
  <c r="AB30"/>
  <c r="AC30"/>
  <c r="AD30"/>
  <c r="AE30"/>
  <c r="AF30"/>
  <c r="AG30"/>
  <c r="C31"/>
  <c r="AI31"/>
  <c r="F31"/>
  <c r="F30" s="1"/>
  <c r="K31"/>
  <c r="AH31"/>
  <c r="K32"/>
  <c r="AA32"/>
  <c r="AH32"/>
  <c r="AI32"/>
  <c r="AJ32"/>
  <c r="C33"/>
  <c r="D33"/>
  <c r="AJ33" s="1"/>
  <c r="F33"/>
  <c r="K33"/>
  <c r="AH33"/>
  <c r="E34"/>
  <c r="F34"/>
  <c r="K34"/>
  <c r="P34"/>
  <c r="AH34"/>
  <c r="AI34"/>
  <c r="AJ34"/>
  <c r="K35"/>
  <c r="AH35"/>
  <c r="AI35"/>
  <c r="AJ35"/>
  <c r="C36"/>
  <c r="AI36" s="1"/>
  <c r="D36"/>
  <c r="AJ36" s="1"/>
  <c r="E36"/>
  <c r="F36"/>
  <c r="K36"/>
  <c r="AH36"/>
  <c r="C37"/>
  <c r="AI37" s="1"/>
  <c r="D37"/>
  <c r="AJ37" s="1"/>
  <c r="K37"/>
  <c r="AH37"/>
  <c r="C38"/>
  <c r="AI38" s="1"/>
  <c r="D38"/>
  <c r="AJ38" s="1"/>
  <c r="E38"/>
  <c r="F38"/>
  <c r="K38"/>
  <c r="P38"/>
  <c r="AA38"/>
  <c r="AH38"/>
  <c r="N39"/>
  <c r="O39"/>
  <c r="W39"/>
  <c r="X39"/>
  <c r="Y39"/>
  <c r="Z39"/>
  <c r="AA39"/>
  <c r="AB39"/>
  <c r="AC39"/>
  <c r="AD39"/>
  <c r="AE39"/>
  <c r="AF39"/>
  <c r="AG39"/>
  <c r="C40"/>
  <c r="AI40"/>
  <c r="D40"/>
  <c r="AJ40" s="1"/>
  <c r="G40"/>
  <c r="K40"/>
  <c r="P40"/>
  <c r="AH40"/>
  <c r="C41"/>
  <c r="D41"/>
  <c r="K41"/>
  <c r="AH41"/>
  <c r="C42"/>
  <c r="AI42" s="1"/>
  <c r="D42"/>
  <c r="AJ42" s="1"/>
  <c r="K42"/>
  <c r="AH42"/>
  <c r="C43"/>
  <c r="D43"/>
  <c r="AJ43" s="1"/>
  <c r="E43"/>
  <c r="F43"/>
  <c r="G43"/>
  <c r="K43"/>
  <c r="AH43"/>
  <c r="AI43"/>
  <c r="C44"/>
  <c r="D44"/>
  <c r="AJ44" s="1"/>
  <c r="K44"/>
  <c r="V44"/>
  <c r="AH44"/>
  <c r="AI44"/>
  <c r="C45"/>
  <c r="AI45" s="1"/>
  <c r="D45"/>
  <c r="G45"/>
  <c r="AK45" s="1"/>
  <c r="K45"/>
  <c r="AH45"/>
  <c r="E46"/>
  <c r="AK46" s="1"/>
  <c r="F46"/>
  <c r="AL46" s="1"/>
  <c r="K46"/>
  <c r="AO46" s="1"/>
  <c r="V46"/>
  <c r="AH46"/>
  <c r="AI46"/>
  <c r="AJ46"/>
  <c r="K47"/>
  <c r="AH47"/>
  <c r="AI47"/>
  <c r="AJ47"/>
  <c r="AB48"/>
  <c r="AC48"/>
  <c r="AD48"/>
  <c r="AE48"/>
  <c r="AF48"/>
  <c r="AG48"/>
  <c r="K49"/>
  <c r="N49"/>
  <c r="AH49"/>
  <c r="E50"/>
  <c r="F50"/>
  <c r="G50"/>
  <c r="K50"/>
  <c r="P50"/>
  <c r="Q50"/>
  <c r="AH50"/>
  <c r="AI50"/>
  <c r="AJ50"/>
  <c r="C51"/>
  <c r="AI51" s="1"/>
  <c r="D51"/>
  <c r="AJ51" s="1"/>
  <c r="K51"/>
  <c r="P51"/>
  <c r="AH51"/>
  <c r="C52"/>
  <c r="AI52" s="1"/>
  <c r="K52"/>
  <c r="AH52"/>
  <c r="C53"/>
  <c r="AI53" s="1"/>
  <c r="D53"/>
  <c r="E53"/>
  <c r="F53"/>
  <c r="K53"/>
  <c r="P53"/>
  <c r="AH53"/>
  <c r="C54"/>
  <c r="AI54" s="1"/>
  <c r="D54"/>
  <c r="AJ54" s="1"/>
  <c r="K54"/>
  <c r="P54"/>
  <c r="Q54"/>
  <c r="V54" s="1"/>
  <c r="AH54"/>
  <c r="C55"/>
  <c r="D55"/>
  <c r="AJ55" s="1"/>
  <c r="K55"/>
  <c r="AH55"/>
  <c r="C56"/>
  <c r="AI56" s="1"/>
  <c r="D56"/>
  <c r="AJ56"/>
  <c r="E56"/>
  <c r="F56"/>
  <c r="K56"/>
  <c r="V56"/>
  <c r="W56"/>
  <c r="Y56"/>
  <c r="Y48" s="1"/>
  <c r="AH56"/>
  <c r="N57"/>
  <c r="O57"/>
  <c r="R57"/>
  <c r="S57"/>
  <c r="W57"/>
  <c r="X57"/>
  <c r="Y57"/>
  <c r="Z57"/>
  <c r="AA57"/>
  <c r="AB57"/>
  <c r="AC57"/>
  <c r="AD57"/>
  <c r="AE57"/>
  <c r="AF57"/>
  <c r="AG57"/>
  <c r="C58"/>
  <c r="D58"/>
  <c r="E58"/>
  <c r="F58"/>
  <c r="F57" s="1"/>
  <c r="K58"/>
  <c r="P58"/>
  <c r="Q58"/>
  <c r="AH58"/>
  <c r="C59"/>
  <c r="AI59" s="1"/>
  <c r="D59"/>
  <c r="AJ59" s="1"/>
  <c r="K59"/>
  <c r="P59"/>
  <c r="AH59"/>
  <c r="C60"/>
  <c r="AI60" s="1"/>
  <c r="D60"/>
  <c r="AJ60" s="1"/>
  <c r="K60"/>
  <c r="AH60"/>
  <c r="C61"/>
  <c r="AI61" s="1"/>
  <c r="D61"/>
  <c r="AJ61" s="1"/>
  <c r="K61"/>
  <c r="P61"/>
  <c r="AH61"/>
  <c r="W62"/>
  <c r="X62"/>
  <c r="Y62"/>
  <c r="Z62"/>
  <c r="AA62"/>
  <c r="AB62"/>
  <c r="AC62"/>
  <c r="AD62"/>
  <c r="AE62"/>
  <c r="AF62"/>
  <c r="AG62"/>
  <c r="C63"/>
  <c r="AI63" s="1"/>
  <c r="D63"/>
  <c r="AJ63" s="1"/>
  <c r="K63"/>
  <c r="P63"/>
  <c r="AH63"/>
  <c r="C64"/>
  <c r="D64"/>
  <c r="E64"/>
  <c r="F64"/>
  <c r="K64"/>
  <c r="P64"/>
  <c r="Q64"/>
  <c r="AH64"/>
  <c r="K65"/>
  <c r="P65"/>
  <c r="AH65"/>
  <c r="AI65"/>
  <c r="AJ65"/>
  <c r="K66"/>
  <c r="AH66"/>
  <c r="AI66"/>
  <c r="AJ66"/>
  <c r="C67"/>
  <c r="AI67" s="1"/>
  <c r="D67"/>
  <c r="AJ67" s="1"/>
  <c r="K67"/>
  <c r="AH67"/>
  <c r="C68"/>
  <c r="AI68" s="1"/>
  <c r="D68"/>
  <c r="K68"/>
  <c r="AH68"/>
  <c r="C69"/>
  <c r="D69"/>
  <c r="K69"/>
  <c r="N69"/>
  <c r="N62" s="1"/>
  <c r="O69"/>
  <c r="AH69"/>
  <c r="W70"/>
  <c r="X70"/>
  <c r="Y70"/>
  <c r="Z70"/>
  <c r="AA70"/>
  <c r="AB70"/>
  <c r="AC70"/>
  <c r="AD70"/>
  <c r="AE70"/>
  <c r="AF70"/>
  <c r="AG70"/>
  <c r="C71"/>
  <c r="AI71" s="1"/>
  <c r="AI70" s="1"/>
  <c r="D71"/>
  <c r="AJ71" s="1"/>
  <c r="K71"/>
  <c r="P71"/>
  <c r="AH71"/>
  <c r="C72"/>
  <c r="AI72" s="1"/>
  <c r="D72"/>
  <c r="K72"/>
  <c r="P72"/>
  <c r="AH72"/>
  <c r="C73"/>
  <c r="D73"/>
  <c r="K73"/>
  <c r="AH73"/>
  <c r="C74"/>
  <c r="AI74" s="1"/>
  <c r="D74"/>
  <c r="K74"/>
  <c r="N74"/>
  <c r="N70" s="1"/>
  <c r="P74"/>
  <c r="AH74"/>
  <c r="N75"/>
  <c r="O75"/>
  <c r="W75"/>
  <c r="X75"/>
  <c r="Y75"/>
  <c r="Z75"/>
  <c r="AA75"/>
  <c r="AB75"/>
  <c r="AC75"/>
  <c r="AD75"/>
  <c r="AE75"/>
  <c r="AF75"/>
  <c r="AG75"/>
  <c r="C76"/>
  <c r="D76"/>
  <c r="K76"/>
  <c r="P76"/>
  <c r="Q76"/>
  <c r="AH76"/>
  <c r="C77"/>
  <c r="AI77" s="1"/>
  <c r="D77"/>
  <c r="E77"/>
  <c r="K77"/>
  <c r="AH77"/>
  <c r="C78"/>
  <c r="D78"/>
  <c r="K78"/>
  <c r="AH78"/>
  <c r="AI78"/>
  <c r="E79"/>
  <c r="F79"/>
  <c r="K79"/>
  <c r="P79"/>
  <c r="AH79"/>
  <c r="AI79"/>
  <c r="AJ79"/>
  <c r="E80"/>
  <c r="K80"/>
  <c r="AH80"/>
  <c r="AI80"/>
  <c r="AJ80"/>
  <c r="N81"/>
  <c r="O81"/>
  <c r="W81"/>
  <c r="X81"/>
  <c r="Y81"/>
  <c r="Z81"/>
  <c r="AA81"/>
  <c r="AB81"/>
  <c r="AC81"/>
  <c r="AD81"/>
  <c r="AE81"/>
  <c r="AF81"/>
  <c r="AG81"/>
  <c r="C82"/>
  <c r="AI82" s="1"/>
  <c r="D82"/>
  <c r="F82"/>
  <c r="F81" s="1"/>
  <c r="K82"/>
  <c r="P82"/>
  <c r="AH82"/>
  <c r="AH81"/>
  <c r="C83"/>
  <c r="AI83" s="1"/>
  <c r="D83"/>
  <c r="AJ83"/>
  <c r="K83"/>
  <c r="R83"/>
  <c r="AH83"/>
  <c r="C84"/>
  <c r="AI84" s="1"/>
  <c r="D84"/>
  <c r="AJ84" s="1"/>
  <c r="K84"/>
  <c r="P84"/>
  <c r="AH84"/>
  <c r="K85"/>
  <c r="AH85"/>
  <c r="AI85"/>
  <c r="AJ85"/>
  <c r="K86"/>
  <c r="AH86"/>
  <c r="AI86"/>
  <c r="AJ86"/>
  <c r="C87"/>
  <c r="D87"/>
  <c r="AJ87" s="1"/>
  <c r="K87"/>
  <c r="P87"/>
  <c r="AH87"/>
  <c r="E88"/>
  <c r="F88"/>
  <c r="I88"/>
  <c r="K88"/>
  <c r="AH88"/>
  <c r="AI88"/>
  <c r="AJ88"/>
  <c r="N89"/>
  <c r="O89"/>
  <c r="R89"/>
  <c r="S89"/>
  <c r="W89"/>
  <c r="X89"/>
  <c r="Y89"/>
  <c r="Z89"/>
  <c r="AA89"/>
  <c r="G90"/>
  <c r="K90"/>
  <c r="AI90"/>
  <c r="AJ90"/>
  <c r="K91"/>
  <c r="AB91"/>
  <c r="K92"/>
  <c r="AB92"/>
  <c r="AI92" s="1"/>
  <c r="AC92"/>
  <c r="AJ92" s="1"/>
  <c r="C93"/>
  <c r="C89" s="1"/>
  <c r="D93"/>
  <c r="K93"/>
  <c r="V93"/>
  <c r="AB93"/>
  <c r="AC93"/>
  <c r="C94"/>
  <c r="AI94" s="1"/>
  <c r="D94"/>
  <c r="AJ94" s="1"/>
  <c r="E94"/>
  <c r="E89" s="1"/>
  <c r="K94"/>
  <c r="V94"/>
  <c r="AH94"/>
  <c r="E95"/>
  <c r="F95"/>
  <c r="K95"/>
  <c r="AO95" s="1"/>
  <c r="Q95"/>
  <c r="AH95"/>
  <c r="AI95"/>
  <c r="AJ95"/>
  <c r="K96"/>
  <c r="V96"/>
  <c r="AI96"/>
  <c r="AJ96"/>
  <c r="Q10" i="47"/>
  <c r="Q9" s="1"/>
  <c r="D11"/>
  <c r="D10" s="1"/>
  <c r="D9" s="1"/>
  <c r="L11"/>
  <c r="L10" s="1"/>
  <c r="L9" s="1"/>
  <c r="D13"/>
  <c r="Q13"/>
  <c r="F14"/>
  <c r="D15"/>
  <c r="D12" s="1"/>
  <c r="D8" s="1"/>
  <c r="F15"/>
  <c r="G15"/>
  <c r="I15"/>
  <c r="L15"/>
  <c r="Q15"/>
  <c r="C16"/>
  <c r="K16"/>
  <c r="K15" s="1"/>
  <c r="M16"/>
  <c r="M15" s="1"/>
  <c r="D18"/>
  <c r="D17" s="1"/>
  <c r="I18"/>
  <c r="I17" s="1"/>
  <c r="L18"/>
  <c r="L17" s="1"/>
  <c r="Q18"/>
  <c r="Q17" s="1"/>
  <c r="C19"/>
  <c r="F19"/>
  <c r="D7" i="33"/>
  <c r="E7"/>
  <c r="H7"/>
  <c r="H6" s="1"/>
  <c r="I7"/>
  <c r="I6" s="1"/>
  <c r="L7"/>
  <c r="L6" s="1"/>
  <c r="M7"/>
  <c r="M6" s="1"/>
  <c r="L8"/>
  <c r="M8"/>
  <c r="L9"/>
  <c r="M9"/>
  <c r="H10"/>
  <c r="I10"/>
  <c r="D11"/>
  <c r="E11"/>
  <c r="H11"/>
  <c r="I11"/>
  <c r="J11"/>
  <c r="L11"/>
  <c r="M11"/>
  <c r="L12"/>
  <c r="M12"/>
  <c r="L13"/>
  <c r="M13"/>
  <c r="H14"/>
  <c r="I14"/>
  <c r="D15"/>
  <c r="H15"/>
  <c r="L17"/>
  <c r="H18"/>
  <c r="D20"/>
  <c r="E20"/>
  <c r="H20"/>
  <c r="I20"/>
  <c r="J20" s="1"/>
  <c r="L20"/>
  <c r="M20"/>
  <c r="L21"/>
  <c r="M21"/>
  <c r="L22"/>
  <c r="M22"/>
  <c r="H23"/>
  <c r="I23"/>
  <c r="J23" s="1"/>
  <c r="D25"/>
  <c r="E25"/>
  <c r="H25"/>
  <c r="I25"/>
  <c r="L25"/>
  <c r="M25"/>
  <c r="L26"/>
  <c r="M26"/>
  <c r="N26" s="1"/>
  <c r="L27"/>
  <c r="M27"/>
  <c r="H28"/>
  <c r="I28"/>
  <c r="E19" i="47"/>
  <c r="AE96" i="59"/>
  <c r="AE93"/>
  <c r="AD93"/>
  <c r="AK93" s="1"/>
  <c r="H19" i="47"/>
  <c r="D10" i="37" s="1"/>
  <c r="K19" i="47"/>
  <c r="K18" s="1"/>
  <c r="K17" s="1"/>
  <c r="AD92" i="59"/>
  <c r="AD91"/>
  <c r="AD90"/>
  <c r="E16" i="47"/>
  <c r="H16"/>
  <c r="X56" i="59"/>
  <c r="X48" s="1"/>
  <c r="J79" i="16"/>
  <c r="K78" s="1"/>
  <c r="M14" i="47"/>
  <c r="F71" i="59"/>
  <c r="F69"/>
  <c r="F63"/>
  <c r="E55"/>
  <c r="E54"/>
  <c r="F49"/>
  <c r="F40"/>
  <c r="F39" s="1"/>
  <c r="F32"/>
  <c r="F37"/>
  <c r="F68"/>
  <c r="V252" i="61"/>
  <c r="V220"/>
  <c r="U220"/>
  <c r="E84" i="59"/>
  <c r="E87"/>
  <c r="F86"/>
  <c r="E83"/>
  <c r="F85"/>
  <c r="F78"/>
  <c r="F77"/>
  <c r="F76"/>
  <c r="F74"/>
  <c r="F73"/>
  <c r="F72"/>
  <c r="X220" i="61"/>
  <c r="Y220"/>
  <c r="V210"/>
  <c r="W210"/>
  <c r="U210"/>
  <c r="F84" i="59"/>
  <c r="F87"/>
  <c r="E86"/>
  <c r="F83"/>
  <c r="V191" i="61"/>
  <c r="E85" i="59"/>
  <c r="X191" i="61"/>
  <c r="E78" i="59"/>
  <c r="E76"/>
  <c r="F80"/>
  <c r="V177" i="61"/>
  <c r="E74" i="59"/>
  <c r="X160" i="61"/>
  <c r="E73" i="59"/>
  <c r="E72"/>
  <c r="E71"/>
  <c r="AK71" s="1"/>
  <c r="E61"/>
  <c r="E60"/>
  <c r="E59"/>
  <c r="AB126" i="61"/>
  <c r="V116"/>
  <c r="U116"/>
  <c r="F42" i="59"/>
  <c r="F35"/>
  <c r="F66"/>
  <c r="E69"/>
  <c r="E63"/>
  <c r="E68"/>
  <c r="F61"/>
  <c r="F60"/>
  <c r="F59"/>
  <c r="F55"/>
  <c r="Y116" i="61"/>
  <c r="F54" i="59"/>
  <c r="E49"/>
  <c r="AK49" s="1"/>
  <c r="F47"/>
  <c r="AL47" s="1"/>
  <c r="AN47"/>
  <c r="F44"/>
  <c r="E33"/>
  <c r="E31"/>
  <c r="E30" s="1"/>
  <c r="E37"/>
  <c r="F26"/>
  <c r="F23"/>
  <c r="E21"/>
  <c r="F20"/>
  <c r="E19"/>
  <c r="E18" s="1"/>
  <c r="E16"/>
  <c r="E13"/>
  <c r="F12"/>
  <c r="E10"/>
  <c r="E11"/>
  <c r="F28"/>
  <c r="F25"/>
  <c r="F24" s="1"/>
  <c r="E23"/>
  <c r="F21"/>
  <c r="E20"/>
  <c r="F19"/>
  <c r="F18" s="1"/>
  <c r="F16"/>
  <c r="F13"/>
  <c r="E12"/>
  <c r="F10"/>
  <c r="F9" s="1"/>
  <c r="F11"/>
  <c r="E70"/>
  <c r="E67"/>
  <c r="F65"/>
  <c r="W139" i="61"/>
  <c r="X139"/>
  <c r="AA221"/>
  <c r="AA211"/>
  <c r="F67" i="59"/>
  <c r="E66"/>
  <c r="E65"/>
  <c r="V139" i="61"/>
  <c r="AA83"/>
  <c r="AA127"/>
  <c r="AA117"/>
  <c r="E47" i="59"/>
  <c r="AK47" s="1"/>
  <c r="E42"/>
  <c r="X96" i="61"/>
  <c r="E35" i="59"/>
  <c r="E32"/>
  <c r="F29"/>
  <c r="E44"/>
  <c r="F27"/>
  <c r="E29"/>
  <c r="E27"/>
  <c r="E25"/>
  <c r="E28"/>
  <c r="AJ41"/>
  <c r="AL96"/>
  <c r="AJ78"/>
  <c r="AJ77"/>
  <c r="AI58"/>
  <c r="AJ26"/>
  <c r="AE91"/>
  <c r="AE92"/>
  <c r="AE90"/>
  <c r="AE89" s="1"/>
  <c r="M19" i="47"/>
  <c r="Z56" i="59"/>
  <c r="Z48" s="1"/>
  <c r="E15" i="47"/>
  <c r="S15" s="1"/>
  <c r="J16"/>
  <c r="E81" i="59"/>
  <c r="F62"/>
  <c r="E26"/>
  <c r="E40"/>
  <c r="E39" s="1"/>
  <c r="E62"/>
  <c r="AI25"/>
  <c r="AI73"/>
  <c r="R5" i="1"/>
  <c r="R26" i="59"/>
  <c r="S19"/>
  <c r="R11"/>
  <c r="G41"/>
  <c r="G19"/>
  <c r="BE60" i="64"/>
  <c r="BQ60"/>
  <c r="BE54"/>
  <c r="BQ54"/>
  <c r="S50"/>
  <c r="BE50"/>
  <c r="BQ50"/>
  <c r="H76" i="59"/>
  <c r="G32"/>
  <c r="AS25" i="62"/>
  <c r="G25" i="59"/>
  <c r="BE59" i="64"/>
  <c r="AK88" i="59"/>
  <c r="AM88" s="1"/>
  <c r="CS48" i="64"/>
  <c r="I47"/>
  <c r="J47" s="1"/>
  <c r="BI47"/>
  <c r="BY47"/>
  <c r="CA47"/>
  <c r="CC47"/>
  <c r="CU47" s="1"/>
  <c r="CE47"/>
  <c r="DE47"/>
  <c r="CS46"/>
  <c r="AL17" i="59"/>
  <c r="AZ8" i="55"/>
  <c r="AV6"/>
  <c r="F564" i="58"/>
  <c r="AG564" s="1"/>
  <c r="AG5"/>
  <c r="AG4" s="1"/>
  <c r="G108" i="62"/>
  <c r="AE108" s="1"/>
  <c r="G70"/>
  <c r="G42"/>
  <c r="CN64" i="64"/>
  <c r="CX61"/>
  <c r="CT62"/>
  <c r="CT61" s="1"/>
  <c r="CP62"/>
  <c r="CR62" s="1"/>
  <c r="CR61" s="1"/>
  <c r="CN62"/>
  <c r="CN61" s="1"/>
  <c r="CY60"/>
  <c r="CY55"/>
  <c r="CW60"/>
  <c r="CS60"/>
  <c r="CV60" s="1"/>
  <c r="CQ60"/>
  <c r="CB59"/>
  <c r="CT59" s="1"/>
  <c r="BX59"/>
  <c r="S59"/>
  <c r="BQ59"/>
  <c r="BX58"/>
  <c r="CP58" s="1"/>
  <c r="CW57"/>
  <c r="CZ57" s="1"/>
  <c r="CB57"/>
  <c r="BX57"/>
  <c r="CP57" s="1"/>
  <c r="I57"/>
  <c r="J57"/>
  <c r="CW56"/>
  <c r="CH56"/>
  <c r="CQ54"/>
  <c r="CX53"/>
  <c r="CT52"/>
  <c r="CT51" s="1"/>
  <c r="CP52"/>
  <c r="CS50"/>
  <c r="CV50" s="1"/>
  <c r="CQ50"/>
  <c r="BE48"/>
  <c r="CY44"/>
  <c r="BT9"/>
  <c r="BR9"/>
  <c r="BB9"/>
  <c r="AZ9"/>
  <c r="AX9"/>
  <c r="AR9"/>
  <c r="AP9"/>
  <c r="AL9"/>
  <c r="AJ9"/>
  <c r="AH9"/>
  <c r="AB9"/>
  <c r="AB7" i="63"/>
  <c r="CH48" i="64"/>
  <c r="CW48"/>
  <c r="CZ48" s="1"/>
  <c r="CQ48"/>
  <c r="BD35" i="55"/>
  <c r="AH114" i="62"/>
  <c r="AK114" s="1"/>
  <c r="AF114"/>
  <c r="AD114"/>
  <c r="AR112"/>
  <c r="AH112"/>
  <c r="AK112" s="1"/>
  <c r="AF112"/>
  <c r="AD112"/>
  <c r="AP110"/>
  <c r="AP108"/>
  <c r="H90" i="59" s="1"/>
  <c r="AH110" i="62"/>
  <c r="AK110" s="1"/>
  <c r="AF110"/>
  <c r="AD110"/>
  <c r="AT104"/>
  <c r="AH104"/>
  <c r="AK104" s="1"/>
  <c r="AF104"/>
  <c r="AD104"/>
  <c r="AR102"/>
  <c r="AR99" s="1"/>
  <c r="AH102"/>
  <c r="AK102" s="1"/>
  <c r="AF102"/>
  <c r="AD102"/>
  <c r="AN100"/>
  <c r="AN99" s="1"/>
  <c r="H82" i="59" s="1"/>
  <c r="AH100" i="62"/>
  <c r="AK100" s="1"/>
  <c r="AF100"/>
  <c r="AD100"/>
  <c r="AB100"/>
  <c r="AC100" s="1"/>
  <c r="AT96"/>
  <c r="AF96"/>
  <c r="AD96"/>
  <c r="AP92"/>
  <c r="AH92"/>
  <c r="AK92"/>
  <c r="AF92"/>
  <c r="AD92"/>
  <c r="AP86"/>
  <c r="AH86"/>
  <c r="AK86" s="1"/>
  <c r="AF86"/>
  <c r="AD86"/>
  <c r="AN84"/>
  <c r="AH84"/>
  <c r="AK84" s="1"/>
  <c r="AF84"/>
  <c r="AD84"/>
  <c r="AN82"/>
  <c r="AH82"/>
  <c r="AK82"/>
  <c r="AF82"/>
  <c r="AD82"/>
  <c r="AG82"/>
  <c r="AP76"/>
  <c r="AP70" s="1"/>
  <c r="H64" i="59" s="1"/>
  <c r="AH76" i="62"/>
  <c r="AK76" s="1"/>
  <c r="AF76"/>
  <c r="AD76"/>
  <c r="AN66"/>
  <c r="AH66"/>
  <c r="AK66" s="1"/>
  <c r="AF66"/>
  <c r="AD66"/>
  <c r="AN64"/>
  <c r="AH64"/>
  <c r="AK64" s="1"/>
  <c r="AF64"/>
  <c r="AD64"/>
  <c r="AN62"/>
  <c r="AH62"/>
  <c r="AK62" s="1"/>
  <c r="AF62"/>
  <c r="AD62"/>
  <c r="AB62"/>
  <c r="AC62" s="1"/>
  <c r="AX58"/>
  <c r="AX52" s="1"/>
  <c r="H51" i="59" s="1"/>
  <c r="AH58" i="62"/>
  <c r="AK58" s="1"/>
  <c r="AF58"/>
  <c r="AD58"/>
  <c r="AT56"/>
  <c r="AT52"/>
  <c r="H56" i="59" s="1"/>
  <c r="AH56" i="62"/>
  <c r="AK56" s="1"/>
  <c r="AF56"/>
  <c r="AD56"/>
  <c r="AV48"/>
  <c r="AV42" s="1"/>
  <c r="H42" i="59" s="1"/>
  <c r="AL42" s="1"/>
  <c r="AN42" s="1"/>
  <c r="AH48" i="62"/>
  <c r="AK48" s="1"/>
  <c r="AF48"/>
  <c r="AD48"/>
  <c r="AR46"/>
  <c r="AR42" s="1"/>
  <c r="H44" i="59" s="1"/>
  <c r="AH46" i="62"/>
  <c r="AK46" s="1"/>
  <c r="AF46"/>
  <c r="AD46"/>
  <c r="AP44"/>
  <c r="AH44"/>
  <c r="AK44"/>
  <c r="AF44"/>
  <c r="AD44"/>
  <c r="AT38"/>
  <c r="AT33" s="1"/>
  <c r="H38" i="59" s="1"/>
  <c r="AH38" i="62"/>
  <c r="AK38" s="1"/>
  <c r="AF38"/>
  <c r="AD38"/>
  <c r="AP36"/>
  <c r="AH36"/>
  <c r="AK36" s="1"/>
  <c r="AF36"/>
  <c r="AD36"/>
  <c r="AN34"/>
  <c r="AN33" s="1"/>
  <c r="H32" i="59" s="1"/>
  <c r="AH34" i="62"/>
  <c r="AK34"/>
  <c r="AF34"/>
  <c r="AD34"/>
  <c r="AB34"/>
  <c r="AC34" s="1"/>
  <c r="AR30"/>
  <c r="AF30"/>
  <c r="AD30"/>
  <c r="AP28"/>
  <c r="AP25" s="1"/>
  <c r="H28" i="59"/>
  <c r="AH28" i="62"/>
  <c r="AK28" s="1"/>
  <c r="AF28"/>
  <c r="AG28" s="1"/>
  <c r="AD28"/>
  <c r="AN26"/>
  <c r="AN25" s="1"/>
  <c r="AH26"/>
  <c r="AK26" s="1"/>
  <c r="AF26"/>
  <c r="AD26"/>
  <c r="AG26" s="1"/>
  <c r="AB26"/>
  <c r="AC26" s="1"/>
  <c r="AH22"/>
  <c r="AK22" s="1"/>
  <c r="AF22"/>
  <c r="AD22"/>
  <c r="AR20"/>
  <c r="AR17"/>
  <c r="H21" i="59" s="1"/>
  <c r="AH20" i="62"/>
  <c r="AK20" s="1"/>
  <c r="AF20"/>
  <c r="AD20"/>
  <c r="AN18"/>
  <c r="AN17" s="1"/>
  <c r="AR14"/>
  <c r="AH14"/>
  <c r="AK14" s="1"/>
  <c r="AF14"/>
  <c r="AD14"/>
  <c r="AR12"/>
  <c r="AH12"/>
  <c r="AK12"/>
  <c r="AF12"/>
  <c r="AD12"/>
  <c r="AG12"/>
  <c r="AP11"/>
  <c r="AH11"/>
  <c r="AK11" s="1"/>
  <c r="AD11"/>
  <c r="AN9"/>
  <c r="AK9"/>
  <c r="AF9"/>
  <c r="AD9"/>
  <c r="AN7"/>
  <c r="R96" i="64"/>
  <c r="BY96" s="1"/>
  <c r="R94"/>
  <c r="BY94" s="1"/>
  <c r="R93"/>
  <c r="BY93"/>
  <c r="R91"/>
  <c r="BY91"/>
  <c r="R81"/>
  <c r="BY81" s="1"/>
  <c r="BS79"/>
  <c r="BS80"/>
  <c r="BS81" s="1"/>
  <c r="R79"/>
  <c r="BY79"/>
  <c r="BI78"/>
  <c r="BI77"/>
  <c r="R77"/>
  <c r="BY77" s="1"/>
  <c r="BS75"/>
  <c r="R75"/>
  <c r="BS73"/>
  <c r="BS84" s="1"/>
  <c r="R73"/>
  <c r="CN47"/>
  <c r="CM44"/>
  <c r="H44"/>
  <c r="CX28"/>
  <c r="BS9"/>
  <c r="BN9"/>
  <c r="K793" i="35"/>
  <c r="U793"/>
  <c r="K786"/>
  <c r="U786"/>
  <c r="W786" s="1"/>
  <c r="K779"/>
  <c r="U779"/>
  <c r="AA779" s="1"/>
  <c r="K765"/>
  <c r="U765"/>
  <c r="AI765" s="1"/>
  <c r="K758"/>
  <c r="U758"/>
  <c r="K742"/>
  <c r="U742"/>
  <c r="K735"/>
  <c r="U735"/>
  <c r="AA735" s="1"/>
  <c r="K728"/>
  <c r="U728"/>
  <c r="AO569"/>
  <c r="AO495"/>
  <c r="CO33" i="64"/>
  <c r="CK33"/>
  <c r="CF28"/>
  <c r="CO24"/>
  <c r="J11"/>
  <c r="CK10"/>
  <c r="AK97" i="63"/>
  <c r="AN97" s="1"/>
  <c r="AW97" s="1"/>
  <c r="AX97" s="1"/>
  <c r="Y97"/>
  <c r="Y95"/>
  <c r="AK91"/>
  <c r="AN91"/>
  <c r="AW91" s="1"/>
  <c r="AX91" s="1"/>
  <c r="W91"/>
  <c r="U89"/>
  <c r="AK87"/>
  <c r="AN87" s="1"/>
  <c r="AW87" s="1"/>
  <c r="AX87"/>
  <c r="U87"/>
  <c r="F77"/>
  <c r="AK63"/>
  <c r="AN63" s="1"/>
  <c r="AW63" s="1"/>
  <c r="AX63" s="1"/>
  <c r="Y63"/>
  <c r="AK61"/>
  <c r="AN61"/>
  <c r="AW61" s="1"/>
  <c r="AX61" s="1"/>
  <c r="Y61"/>
  <c r="AK59"/>
  <c r="AN59" s="1"/>
  <c r="AW59" s="1"/>
  <c r="AX59" s="1"/>
  <c r="U59"/>
  <c r="G59"/>
  <c r="AK55"/>
  <c r="AN55"/>
  <c r="Y55"/>
  <c r="Y51"/>
  <c r="AK53"/>
  <c r="AN53" s="1"/>
  <c r="AW53" s="1"/>
  <c r="AX53"/>
  <c r="U53"/>
  <c r="U51" s="1"/>
  <c r="AK50"/>
  <c r="AN50"/>
  <c r="AW50" s="1"/>
  <c r="AX50" s="1"/>
  <c r="S50"/>
  <c r="AK48"/>
  <c r="AN48" s="1"/>
  <c r="AW48" s="1"/>
  <c r="AX48" s="1"/>
  <c r="S48"/>
  <c r="S46" s="1"/>
  <c r="AK42"/>
  <c r="AN42"/>
  <c r="U42"/>
  <c r="AK38"/>
  <c r="AN38" s="1"/>
  <c r="AW38"/>
  <c r="AX38"/>
  <c r="W38"/>
  <c r="AK35"/>
  <c r="AN35" s="1"/>
  <c r="Y35"/>
  <c r="Y33"/>
  <c r="AK31"/>
  <c r="AN31" s="1"/>
  <c r="U31"/>
  <c r="U29" s="1"/>
  <c r="AK24"/>
  <c r="AN24"/>
  <c r="AW24" s="1"/>
  <c r="AX24" s="1"/>
  <c r="Y24"/>
  <c r="AK20"/>
  <c r="AN20" s="1"/>
  <c r="AW20" s="1"/>
  <c r="AX20" s="1"/>
  <c r="Y20"/>
  <c r="Y16" s="1"/>
  <c r="AK18"/>
  <c r="AN18"/>
  <c r="AW18"/>
  <c r="AX18" s="1"/>
  <c r="U18"/>
  <c r="AK14"/>
  <c r="AN14" s="1"/>
  <c r="U14"/>
  <c r="AK10"/>
  <c r="AN10"/>
  <c r="S10"/>
  <c r="CE10" i="21"/>
  <c r="CC10"/>
  <c r="CV10" s="1"/>
  <c r="CA10"/>
  <c r="CT10" s="1"/>
  <c r="BY10"/>
  <c r="R10"/>
  <c r="J10"/>
  <c r="U840" i="35"/>
  <c r="U833"/>
  <c r="AC833" s="1"/>
  <c r="AU833" s="1"/>
  <c r="AK816"/>
  <c r="AI816"/>
  <c r="AG816"/>
  <c r="AY816"/>
  <c r="AE816"/>
  <c r="AC816"/>
  <c r="AU816"/>
  <c r="AA816"/>
  <c r="AS816" s="1"/>
  <c r="Y816"/>
  <c r="AQ816" s="1"/>
  <c r="U808"/>
  <c r="AK800"/>
  <c r="BC800"/>
  <c r="AI800"/>
  <c r="BA800" s="1"/>
  <c r="AG800"/>
  <c r="AY800"/>
  <c r="AE800"/>
  <c r="AC800"/>
  <c r="AU800" s="1"/>
  <c r="AA800"/>
  <c r="Y800"/>
  <c r="AQ800" s="1"/>
  <c r="W771"/>
  <c r="AO771" s="1"/>
  <c r="Y771"/>
  <c r="AQ771" s="1"/>
  <c r="AA771"/>
  <c r="AC771"/>
  <c r="AU771" s="1"/>
  <c r="AE771"/>
  <c r="AW771" s="1"/>
  <c r="AG771"/>
  <c r="AY771" s="1"/>
  <c r="AI771"/>
  <c r="BA771" s="1"/>
  <c r="AK771"/>
  <c r="BC771" s="1"/>
  <c r="Y750"/>
  <c r="AQ750" s="1"/>
  <c r="AA750"/>
  <c r="AE750"/>
  <c r="AW750" s="1"/>
  <c r="AG750"/>
  <c r="AY750" s="1"/>
  <c r="AK750"/>
  <c r="BC750" s="1"/>
  <c r="DE45" i="64"/>
  <c r="Q71" i="59" s="1"/>
  <c r="V71" s="1"/>
  <c r="CE45" i="64"/>
  <c r="CC45"/>
  <c r="CA45"/>
  <c r="BY45"/>
  <c r="CQ45" s="1"/>
  <c r="BI45"/>
  <c r="I45"/>
  <c r="DE42"/>
  <c r="Q69" i="59"/>
  <c r="CE42" i="64"/>
  <c r="CC42"/>
  <c r="CU42" s="1"/>
  <c r="CA42"/>
  <c r="BY42"/>
  <c r="BI42"/>
  <c r="R42"/>
  <c r="CS41"/>
  <c r="DE40"/>
  <c r="CT40"/>
  <c r="CE40"/>
  <c r="CW40" s="1"/>
  <c r="CZ40" s="1"/>
  <c r="CC40"/>
  <c r="CA40"/>
  <c r="BY40"/>
  <c r="BI40"/>
  <c r="R40"/>
  <c r="I40"/>
  <c r="DE38"/>
  <c r="Q61" i="59" s="1"/>
  <c r="CE38" i="64"/>
  <c r="CA38"/>
  <c r="BY38"/>
  <c r="BI38"/>
  <c r="CW37"/>
  <c r="CZ37"/>
  <c r="CE36"/>
  <c r="CC36"/>
  <c r="CU36" s="1"/>
  <c r="CA36"/>
  <c r="BY36"/>
  <c r="BZ36" s="1"/>
  <c r="BI36"/>
  <c r="R36"/>
  <c r="CB35"/>
  <c r="CT35" s="1"/>
  <c r="CS34"/>
  <c r="CB34"/>
  <c r="BX34"/>
  <c r="I34"/>
  <c r="CY30"/>
  <c r="CW30"/>
  <c r="CS30"/>
  <c r="CQ30"/>
  <c r="CR30" s="1"/>
  <c r="CN29"/>
  <c r="CW27"/>
  <c r="CS27"/>
  <c r="CV27" s="1"/>
  <c r="CQ27"/>
  <c r="DE25"/>
  <c r="CT25"/>
  <c r="CP25"/>
  <c r="CE25"/>
  <c r="CC25"/>
  <c r="CA25"/>
  <c r="CS25" s="1"/>
  <c r="BY25"/>
  <c r="BI25"/>
  <c r="R25"/>
  <c r="I25"/>
  <c r="DE23"/>
  <c r="Q38" i="59" s="1"/>
  <c r="CE23" i="64"/>
  <c r="CH23" s="1"/>
  <c r="CC23"/>
  <c r="CU23"/>
  <c r="CA23"/>
  <c r="BY23"/>
  <c r="BI23"/>
  <c r="R23"/>
  <c r="BE23" s="1"/>
  <c r="DE20"/>
  <c r="Q33" i="59" s="1"/>
  <c r="CT20" i="64"/>
  <c r="CP20"/>
  <c r="CE20"/>
  <c r="CC20"/>
  <c r="CA20"/>
  <c r="BY20"/>
  <c r="BG20"/>
  <c r="BG19" s="1"/>
  <c r="R20"/>
  <c r="I20"/>
  <c r="DE18"/>
  <c r="Q26" i="59" s="1"/>
  <c r="CC18" i="64"/>
  <c r="CU18"/>
  <c r="CA18"/>
  <c r="BY18"/>
  <c r="R18"/>
  <c r="BE18" s="1"/>
  <c r="CC15"/>
  <c r="CU15" s="1"/>
  <c r="CA15"/>
  <c r="BY15"/>
  <c r="CQ15" s="1"/>
  <c r="BM15"/>
  <c r="BM13" s="1"/>
  <c r="R15"/>
  <c r="CA14"/>
  <c r="BY14"/>
  <c r="R14"/>
  <c r="BE14" s="1"/>
  <c r="I14"/>
  <c r="J14" s="1"/>
  <c r="BQ14" s="1"/>
  <c r="AK84" i="63"/>
  <c r="AN84" s="1"/>
  <c r="AW84" s="1"/>
  <c r="AX84" s="1"/>
  <c r="Y84"/>
  <c r="Y77" s="1"/>
  <c r="AK82"/>
  <c r="AN82"/>
  <c r="AW82" s="1"/>
  <c r="AX82" s="1"/>
  <c r="Y82"/>
  <c r="AK80"/>
  <c r="AN80" s="1"/>
  <c r="AW80" s="1"/>
  <c r="AX80"/>
  <c r="U80"/>
  <c r="U77" s="1"/>
  <c r="U78"/>
  <c r="AK74"/>
  <c r="AN74" s="1"/>
  <c r="Y74"/>
  <c r="Y72"/>
  <c r="AK70"/>
  <c r="AN70"/>
  <c r="AW70" s="1"/>
  <c r="AX70" s="1"/>
  <c r="Y70"/>
  <c r="AK68"/>
  <c r="AN68" s="1"/>
  <c r="AW68" s="1"/>
  <c r="AX68" s="1"/>
  <c r="U68"/>
  <c r="K383" i="35"/>
  <c r="U383"/>
  <c r="K376"/>
  <c r="U376"/>
  <c r="AK720"/>
  <c r="BC720"/>
  <c r="AI720"/>
  <c r="AG720"/>
  <c r="AY720" s="1"/>
  <c r="AE720"/>
  <c r="AC720"/>
  <c r="AA720"/>
  <c r="Y720"/>
  <c r="AQ720" s="1"/>
  <c r="U705"/>
  <c r="AI690"/>
  <c r="AG690"/>
  <c r="AC690"/>
  <c r="AU690"/>
  <c r="AE676"/>
  <c r="AW676" s="1"/>
  <c r="AC676"/>
  <c r="AU676" s="1"/>
  <c r="AA676"/>
  <c r="Y676"/>
  <c r="AQ676" s="1"/>
  <c r="AK669"/>
  <c r="BC669"/>
  <c r="AI669"/>
  <c r="AG669"/>
  <c r="AY669"/>
  <c r="AE669"/>
  <c r="AC669"/>
  <c r="AU669" s="1"/>
  <c r="AA669"/>
  <c r="AS669" s="1"/>
  <c r="Y669"/>
  <c r="AQ669"/>
  <c r="U663"/>
  <c r="U656"/>
  <c r="U649"/>
  <c r="U640"/>
  <c r="U633"/>
  <c r="U626"/>
  <c r="AE626" s="1"/>
  <c r="U619"/>
  <c r="U612"/>
  <c r="AK604"/>
  <c r="BC604"/>
  <c r="AI604"/>
  <c r="AE604"/>
  <c r="AC604"/>
  <c r="AU604" s="1"/>
  <c r="AA604"/>
  <c r="AS604" s="1"/>
  <c r="Y604"/>
  <c r="AQ604"/>
  <c r="U575"/>
  <c r="AK569"/>
  <c r="BC569" s="1"/>
  <c r="AI569"/>
  <c r="BA569" s="1"/>
  <c r="AG569"/>
  <c r="AY569" s="1"/>
  <c r="AE569"/>
  <c r="AC569"/>
  <c r="AU569" s="1"/>
  <c r="AA569"/>
  <c r="Y569"/>
  <c r="AQ569" s="1"/>
  <c r="AK548"/>
  <c r="BC548" s="1"/>
  <c r="AI548"/>
  <c r="BA548" s="1"/>
  <c r="AG548"/>
  <c r="AY548" s="1"/>
  <c r="AE548"/>
  <c r="AC548"/>
  <c r="AU548" s="1"/>
  <c r="AA548"/>
  <c r="Y548"/>
  <c r="AQ548" s="1"/>
  <c r="U540"/>
  <c r="AK518"/>
  <c r="BC518" s="1"/>
  <c r="AI518"/>
  <c r="AG518"/>
  <c r="AY518" s="1"/>
  <c r="AE518"/>
  <c r="AC518"/>
  <c r="AU518"/>
  <c r="AA518"/>
  <c r="AS518" s="1"/>
  <c r="Y518"/>
  <c r="AQ518" s="1"/>
  <c r="U512"/>
  <c r="AB512" s="1"/>
  <c r="AT512" s="1"/>
  <c r="U503"/>
  <c r="AK495"/>
  <c r="BC495" s="1"/>
  <c r="AI495"/>
  <c r="AG495"/>
  <c r="AY495" s="1"/>
  <c r="AE495"/>
  <c r="AC495"/>
  <c r="AU495" s="1"/>
  <c r="AA495"/>
  <c r="AS495" s="1"/>
  <c r="Y495"/>
  <c r="AQ495" s="1"/>
  <c r="U480"/>
  <c r="AK465"/>
  <c r="BC465" s="1"/>
  <c r="AI465"/>
  <c r="AG465"/>
  <c r="AY465"/>
  <c r="AE465"/>
  <c r="AC465"/>
  <c r="AU465" s="1"/>
  <c r="AA465"/>
  <c r="Y465"/>
  <c r="AQ465" s="1"/>
  <c r="U450"/>
  <c r="U443"/>
  <c r="AI435"/>
  <c r="BA435" s="1"/>
  <c r="AE435"/>
  <c r="AC435"/>
  <c r="AU435" s="1"/>
  <c r="AA435"/>
  <c r="AJ419"/>
  <c r="BB419" s="1"/>
  <c r="AF419"/>
  <c r="AX419" s="1"/>
  <c r="AB419"/>
  <c r="AT419" s="1"/>
  <c r="AJ412"/>
  <c r="BB412"/>
  <c r="AF412"/>
  <c r="AX412"/>
  <c r="AB412"/>
  <c r="AT412" s="1"/>
  <c r="AJ405"/>
  <c r="BB405" s="1"/>
  <c r="AF405"/>
  <c r="AX405"/>
  <c r="AB405"/>
  <c r="AT405"/>
  <c r="AJ398"/>
  <c r="BB398" s="1"/>
  <c r="AF398"/>
  <c r="AX398" s="1"/>
  <c r="AB398"/>
  <c r="AT398"/>
  <c r="AB391"/>
  <c r="AT391" s="1"/>
  <c r="W419"/>
  <c r="Y419"/>
  <c r="AQ419"/>
  <c r="AA419"/>
  <c r="AC419"/>
  <c r="AU419" s="1"/>
  <c r="AE419"/>
  <c r="AW419" s="1"/>
  <c r="AG419"/>
  <c r="AY419" s="1"/>
  <c r="AI419"/>
  <c r="AK419"/>
  <c r="BC419"/>
  <c r="W412"/>
  <c r="Z412" s="1"/>
  <c r="Y412"/>
  <c r="AQ412" s="1"/>
  <c r="AA412"/>
  <c r="AD412" s="1"/>
  <c r="AC412"/>
  <c r="AU412"/>
  <c r="AE412"/>
  <c r="AG412"/>
  <c r="AY412" s="1"/>
  <c r="AI412"/>
  <c r="AK412"/>
  <c r="BC412" s="1"/>
  <c r="W405"/>
  <c r="AO405" s="1"/>
  <c r="AR405" s="1"/>
  <c r="Y405"/>
  <c r="AQ405"/>
  <c r="AA405"/>
  <c r="AC405"/>
  <c r="AU405"/>
  <c r="AE405"/>
  <c r="AW405" s="1"/>
  <c r="AZ405" s="1"/>
  <c r="AG405"/>
  <c r="AY405" s="1"/>
  <c r="AI405"/>
  <c r="AL405" s="1"/>
  <c r="AK405"/>
  <c r="BC405" s="1"/>
  <c r="W398"/>
  <c r="Y398"/>
  <c r="AQ398"/>
  <c r="AA398"/>
  <c r="AS398" s="1"/>
  <c r="AC398"/>
  <c r="AU398" s="1"/>
  <c r="AE398"/>
  <c r="AW398" s="1"/>
  <c r="AG398"/>
  <c r="AY398" s="1"/>
  <c r="AI398"/>
  <c r="AK398"/>
  <c r="AK391"/>
  <c r="BC391" s="1"/>
  <c r="K224"/>
  <c r="U224"/>
  <c r="K208"/>
  <c r="U208"/>
  <c r="AB208" s="1"/>
  <c r="AT208" s="1"/>
  <c r="K199"/>
  <c r="U199"/>
  <c r="AJ199" s="1"/>
  <c r="BB199" s="1"/>
  <c r="AK368"/>
  <c r="BC368" s="1"/>
  <c r="AI368"/>
  <c r="AG368"/>
  <c r="AY368" s="1"/>
  <c r="AE368"/>
  <c r="AC368"/>
  <c r="AU368"/>
  <c r="AA368"/>
  <c r="Y368"/>
  <c r="AQ368" s="1"/>
  <c r="U346"/>
  <c r="AJ346" s="1"/>
  <c r="U337"/>
  <c r="AG337" s="1"/>
  <c r="AY337" s="1"/>
  <c r="AK322"/>
  <c r="BC322" s="1"/>
  <c r="AI322"/>
  <c r="AG322"/>
  <c r="AY322"/>
  <c r="AE322"/>
  <c r="AC322"/>
  <c r="AU322" s="1"/>
  <c r="AA322"/>
  <c r="AS322" s="1"/>
  <c r="Y322"/>
  <c r="AQ322" s="1"/>
  <c r="U307"/>
  <c r="U300"/>
  <c r="U291"/>
  <c r="AK283"/>
  <c r="BC283" s="1"/>
  <c r="AI283"/>
  <c r="BA283" s="1"/>
  <c r="AG283"/>
  <c r="AH283" s="1"/>
  <c r="AE283"/>
  <c r="AK274"/>
  <c r="BC274" s="1"/>
  <c r="AI274"/>
  <c r="BA274" s="1"/>
  <c r="AG274"/>
  <c r="AY274" s="1"/>
  <c r="AE274"/>
  <c r="AW274" s="1"/>
  <c r="AC274"/>
  <c r="AU274"/>
  <c r="AA274"/>
  <c r="Y274"/>
  <c r="AQ274" s="1"/>
  <c r="AK249"/>
  <c r="BC249" s="1"/>
  <c r="AI249"/>
  <c r="AG249"/>
  <c r="AY249"/>
  <c r="AE249"/>
  <c r="AW249" s="1"/>
  <c r="AC249"/>
  <c r="AU249" s="1"/>
  <c r="AA249"/>
  <c r="AS249" s="1"/>
  <c r="Y249"/>
  <c r="AQ249" s="1"/>
  <c r="AJ241"/>
  <c r="BB241"/>
  <c r="AF241"/>
  <c r="AB241"/>
  <c r="AT241"/>
  <c r="AJ216"/>
  <c r="BB216" s="1"/>
  <c r="AF216"/>
  <c r="AX216" s="1"/>
  <c r="AB216"/>
  <c r="AJ191"/>
  <c r="BB191" s="1"/>
  <c r="AF191"/>
  <c r="AX191" s="1"/>
  <c r="AB191"/>
  <c r="AT191" s="1"/>
  <c r="W241"/>
  <c r="Y241"/>
  <c r="AQ241" s="1"/>
  <c r="AA241"/>
  <c r="AC241"/>
  <c r="AE241"/>
  <c r="AG241"/>
  <c r="AY241"/>
  <c r="AI241"/>
  <c r="AK241"/>
  <c r="BC241"/>
  <c r="W216"/>
  <c r="AO216" s="1"/>
  <c r="Y216"/>
  <c r="AQ216" s="1"/>
  <c r="AA216"/>
  <c r="AC216"/>
  <c r="AU216"/>
  <c r="AE216"/>
  <c r="AG216"/>
  <c r="AY216"/>
  <c r="AI216"/>
  <c r="AK216"/>
  <c r="BC216" s="1"/>
  <c r="W191"/>
  <c r="Y191"/>
  <c r="AQ191" s="1"/>
  <c r="AA191"/>
  <c r="AS191" s="1"/>
  <c r="AC191"/>
  <c r="AE191"/>
  <c r="AG191"/>
  <c r="AY191" s="1"/>
  <c r="AI191"/>
  <c r="BA191" s="1"/>
  <c r="AK191"/>
  <c r="BC191" s="1"/>
  <c r="W35"/>
  <c r="Z35" s="1"/>
  <c r="Y35"/>
  <c r="AQ35"/>
  <c r="AA35"/>
  <c r="AC35"/>
  <c r="AU35"/>
  <c r="AE35"/>
  <c r="AW35" s="1"/>
  <c r="AG35"/>
  <c r="AI35"/>
  <c r="AK35"/>
  <c r="BC35"/>
  <c r="W21"/>
  <c r="Y21"/>
  <c r="AQ21"/>
  <c r="AA21"/>
  <c r="AC21"/>
  <c r="AU21" s="1"/>
  <c r="AE21"/>
  <c r="AG21"/>
  <c r="AY21" s="1"/>
  <c r="AI21"/>
  <c r="AK21"/>
  <c r="BC21"/>
  <c r="W7"/>
  <c r="Y7"/>
  <c r="AA7"/>
  <c r="AC7"/>
  <c r="AE7"/>
  <c r="AW7" s="1"/>
  <c r="AG7"/>
  <c r="AY7" s="1"/>
  <c r="AZ7" s="1"/>
  <c r="AI7"/>
  <c r="AK7"/>
  <c r="BC7" s="1"/>
  <c r="U183"/>
  <c r="AK168"/>
  <c r="BC168" s="1"/>
  <c r="AI168"/>
  <c r="AG168"/>
  <c r="AY168" s="1"/>
  <c r="AE168"/>
  <c r="AC168"/>
  <c r="AU168" s="1"/>
  <c r="AA168"/>
  <c r="AS168" s="1"/>
  <c r="Y168"/>
  <c r="AQ168" s="1"/>
  <c r="AG150"/>
  <c r="AY150" s="1"/>
  <c r="AE150"/>
  <c r="AC150"/>
  <c r="AU150" s="1"/>
  <c r="U142"/>
  <c r="U126"/>
  <c r="X126" s="1"/>
  <c r="AP126" s="1"/>
  <c r="U110"/>
  <c r="U76"/>
  <c r="W76" s="1"/>
  <c r="AK68"/>
  <c r="BC68" s="1"/>
  <c r="AI68"/>
  <c r="AG68"/>
  <c r="AY68"/>
  <c r="AE68"/>
  <c r="AC68"/>
  <c r="AU68" s="1"/>
  <c r="AA68"/>
  <c r="Y68"/>
  <c r="AQ68"/>
  <c r="AJ35"/>
  <c r="BB35" s="1"/>
  <c r="AF35"/>
  <c r="AX35"/>
  <c r="AB35"/>
  <c r="AT35"/>
  <c r="X35"/>
  <c r="AP35"/>
  <c r="AJ21"/>
  <c r="AL21" s="1"/>
  <c r="AF21"/>
  <c r="AX21"/>
  <c r="AB21"/>
  <c r="AT21"/>
  <c r="X21"/>
  <c r="Z21" s="1"/>
  <c r="AP21"/>
  <c r="AJ7"/>
  <c r="BB7" s="1"/>
  <c r="AF7"/>
  <c r="AX7" s="1"/>
  <c r="AB7"/>
  <c r="X7"/>
  <c r="K47" i="54"/>
  <c r="U47"/>
  <c r="K45"/>
  <c r="U45"/>
  <c r="K43"/>
  <c r="U43"/>
  <c r="AN43" s="1"/>
  <c r="K41"/>
  <c r="U41"/>
  <c r="AN41" s="1"/>
  <c r="K39"/>
  <c r="U39"/>
  <c r="K36"/>
  <c r="U36"/>
  <c r="K34"/>
  <c r="U34"/>
  <c r="K32"/>
  <c r="U32"/>
  <c r="K30"/>
  <c r="U30"/>
  <c r="K28"/>
  <c r="U28"/>
  <c r="K24"/>
  <c r="U24"/>
  <c r="K22"/>
  <c r="U22"/>
  <c r="AN22" s="1"/>
  <c r="K19"/>
  <c r="U19"/>
  <c r="K17"/>
  <c r="U17"/>
  <c r="K15"/>
  <c r="U15"/>
  <c r="K13"/>
  <c r="U13"/>
  <c r="K11"/>
  <c r="U11"/>
  <c r="K14" i="15"/>
  <c r="M14"/>
  <c r="O74" i="59"/>
  <c r="O70" s="1"/>
  <c r="I15" i="15"/>
  <c r="V96" i="54"/>
  <c r="V83"/>
  <c r="V72"/>
  <c r="AM46"/>
  <c r="AM44"/>
  <c r="AN44"/>
  <c r="AM42"/>
  <c r="AM40"/>
  <c r="AN40" s="1"/>
  <c r="AM38"/>
  <c r="AN38" s="1"/>
  <c r="AM35"/>
  <c r="AM33"/>
  <c r="AN33" s="1"/>
  <c r="AM31"/>
  <c r="AN31" s="1"/>
  <c r="AM29"/>
  <c r="AM27"/>
  <c r="V27"/>
  <c r="AM23"/>
  <c r="AM21"/>
  <c r="AN21"/>
  <c r="AM18"/>
  <c r="AN18" s="1"/>
  <c r="AM16"/>
  <c r="AN16"/>
  <c r="AM10"/>
  <c r="V7"/>
  <c r="Q6"/>
  <c r="Q5" s="1"/>
  <c r="S5" s="1"/>
  <c r="K27"/>
  <c r="U27"/>
  <c r="K25"/>
  <c r="U25"/>
  <c r="AN25" s="1"/>
  <c r="V13" i="14"/>
  <c r="W13"/>
  <c r="V12"/>
  <c r="Q14"/>
  <c r="Z12"/>
  <c r="Q17"/>
  <c r="W11"/>
  <c r="V11"/>
  <c r="X11"/>
  <c r="U115" i="54"/>
  <c r="U110"/>
  <c r="U108"/>
  <c r="U105"/>
  <c r="U103"/>
  <c r="U101"/>
  <c r="U97"/>
  <c r="U96"/>
  <c r="U94"/>
  <c r="U92"/>
  <c r="U90"/>
  <c r="U88"/>
  <c r="U86"/>
  <c r="U84"/>
  <c r="U83"/>
  <c r="U81"/>
  <c r="AN81" s="1"/>
  <c r="U79"/>
  <c r="U77"/>
  <c r="AN77"/>
  <c r="U75"/>
  <c r="U73"/>
  <c r="U72"/>
  <c r="U70"/>
  <c r="U68"/>
  <c r="U66"/>
  <c r="U64"/>
  <c r="U62"/>
  <c r="AN62" s="1"/>
  <c r="U59"/>
  <c r="AN59" s="1"/>
  <c r="U57"/>
  <c r="AN57" s="1"/>
  <c r="U55"/>
  <c r="U51"/>
  <c r="AN51" s="1"/>
  <c r="U49"/>
  <c r="AN49" s="1"/>
  <c r="K49"/>
  <c r="AN30"/>
  <c r="AM26"/>
  <c r="AN26" s="1"/>
  <c r="AM24"/>
  <c r="AN24" s="1"/>
  <c r="V24"/>
  <c r="V20"/>
  <c r="I9" i="15"/>
  <c r="AD125" i="11"/>
  <c r="L75"/>
  <c r="L69" s="1"/>
  <c r="M9" i="14"/>
  <c r="M15" s="1"/>
  <c r="U9" i="54"/>
  <c r="AZ10" i="11"/>
  <c r="S13" i="14"/>
  <c r="T13" s="1"/>
  <c r="AT7" i="35"/>
  <c r="AS68"/>
  <c r="AW68"/>
  <c r="BA68"/>
  <c r="AF76"/>
  <c r="AX76" s="1"/>
  <c r="AA76"/>
  <c r="AC76"/>
  <c r="AU76" s="1"/>
  <c r="AJ110"/>
  <c r="W110"/>
  <c r="Y110"/>
  <c r="AQ110" s="1"/>
  <c r="AI110"/>
  <c r="BA110" s="1"/>
  <c r="AB126"/>
  <c r="AT126"/>
  <c r="AF126"/>
  <c r="AX126" s="1"/>
  <c r="AJ126"/>
  <c r="BB126" s="1"/>
  <c r="Y126"/>
  <c r="AQ126" s="1"/>
  <c r="AC126"/>
  <c r="AU126" s="1"/>
  <c r="AE126"/>
  <c r="AG126"/>
  <c r="AY126"/>
  <c r="AI126"/>
  <c r="X142"/>
  <c r="AB142"/>
  <c r="AT142"/>
  <c r="AF142"/>
  <c r="AX142" s="1"/>
  <c r="AJ142"/>
  <c r="BB142" s="1"/>
  <c r="W142"/>
  <c r="Y142"/>
  <c r="AQ142" s="1"/>
  <c r="AA142"/>
  <c r="AC142"/>
  <c r="AU142" s="1"/>
  <c r="AE142"/>
  <c r="AW142" s="1"/>
  <c r="AG142"/>
  <c r="AY142" s="1"/>
  <c r="AI142"/>
  <c r="BA142" s="1"/>
  <c r="BD142" s="1"/>
  <c r="AK142"/>
  <c r="BC142"/>
  <c r="AW168"/>
  <c r="BA168"/>
  <c r="AU7"/>
  <c r="AQ7"/>
  <c r="BA21"/>
  <c r="AO21"/>
  <c r="BA35"/>
  <c r="AL35"/>
  <c r="AW191"/>
  <c r="AH191"/>
  <c r="AO191"/>
  <c r="AS216"/>
  <c r="AR216"/>
  <c r="AW241"/>
  <c r="AS241"/>
  <c r="AO241"/>
  <c r="AR241" s="1"/>
  <c r="W300"/>
  <c r="Y300"/>
  <c r="AQ300"/>
  <c r="AA300"/>
  <c r="AS300" s="1"/>
  <c r="AC300"/>
  <c r="AU300" s="1"/>
  <c r="AE300"/>
  <c r="AG300"/>
  <c r="AY300"/>
  <c r="AI300"/>
  <c r="BA300" s="1"/>
  <c r="AK300"/>
  <c r="BC300" s="1"/>
  <c r="X300"/>
  <c r="AP300" s="1"/>
  <c r="AB300"/>
  <c r="AF300"/>
  <c r="AX300" s="1"/>
  <c r="AJ300"/>
  <c r="BB300" s="1"/>
  <c r="BA322"/>
  <c r="W346"/>
  <c r="Y346"/>
  <c r="AQ346" s="1"/>
  <c r="AA346"/>
  <c r="AC346"/>
  <c r="AG346"/>
  <c r="AY346" s="1"/>
  <c r="AI346"/>
  <c r="BA346" s="1"/>
  <c r="AK346"/>
  <c r="BC346"/>
  <c r="X346"/>
  <c r="AP346" s="1"/>
  <c r="AB346"/>
  <c r="AT346" s="1"/>
  <c r="AF346"/>
  <c r="AS368"/>
  <c r="AW368"/>
  <c r="BA368"/>
  <c r="AF208"/>
  <c r="AX208" s="1"/>
  <c r="AJ208"/>
  <c r="BB208"/>
  <c r="AA208"/>
  <c r="AI208"/>
  <c r="Y208"/>
  <c r="AQ208" s="1"/>
  <c r="AC208"/>
  <c r="AD208" s="1"/>
  <c r="AB224"/>
  <c r="AT224" s="1"/>
  <c r="AK224"/>
  <c r="BC224" s="1"/>
  <c r="AA450"/>
  <c r="AS450" s="1"/>
  <c r="AE450"/>
  <c r="AW450" s="1"/>
  <c r="AB450"/>
  <c r="AT450" s="1"/>
  <c r="W480"/>
  <c r="Y480"/>
  <c r="AQ480" s="1"/>
  <c r="AA480"/>
  <c r="AC480"/>
  <c r="AE480"/>
  <c r="AG480"/>
  <c r="AY480" s="1"/>
  <c r="AI480"/>
  <c r="BA480" s="1"/>
  <c r="AK480"/>
  <c r="BC480" s="1"/>
  <c r="X480"/>
  <c r="AP480" s="1"/>
  <c r="AB480"/>
  <c r="AT480" s="1"/>
  <c r="AF480"/>
  <c r="AX480" s="1"/>
  <c r="AJ480"/>
  <c r="BB480" s="1"/>
  <c r="BD480" s="1"/>
  <c r="AG512"/>
  <c r="AY512" s="1"/>
  <c r="AW518"/>
  <c r="BA518"/>
  <c r="Y540"/>
  <c r="AQ540"/>
  <c r="AE540"/>
  <c r="AI540"/>
  <c r="BA540" s="1"/>
  <c r="AS548"/>
  <c r="AW548"/>
  <c r="W596"/>
  <c r="AO596" s="1"/>
  <c r="AA596"/>
  <c r="AS596" s="1"/>
  <c r="AF596"/>
  <c r="AX596" s="1"/>
  <c r="AW604"/>
  <c r="AA612"/>
  <c r="AK612"/>
  <c r="BC612" s="1"/>
  <c r="AJ612"/>
  <c r="BB612" s="1"/>
  <c r="W626"/>
  <c r="AG626"/>
  <c r="AY626" s="1"/>
  <c r="AG640"/>
  <c r="AY640" s="1"/>
  <c r="AK640"/>
  <c r="BC640" s="1"/>
  <c r="AJ640"/>
  <c r="BB640" s="1"/>
  <c r="W656"/>
  <c r="Y656"/>
  <c r="AQ656" s="1"/>
  <c r="AA656"/>
  <c r="AS656" s="1"/>
  <c r="AC656"/>
  <c r="AU656"/>
  <c r="AE656"/>
  <c r="AW656" s="1"/>
  <c r="AG656"/>
  <c r="AY656" s="1"/>
  <c r="AI656"/>
  <c r="BA656" s="1"/>
  <c r="AK656"/>
  <c r="BC656" s="1"/>
  <c r="X656"/>
  <c r="AP656"/>
  <c r="AB656"/>
  <c r="AF656"/>
  <c r="AX656" s="1"/>
  <c r="AJ656"/>
  <c r="BB656" s="1"/>
  <c r="AS720"/>
  <c r="AW720"/>
  <c r="BA720"/>
  <c r="BD720"/>
  <c r="X376"/>
  <c r="AP376" s="1"/>
  <c r="W376"/>
  <c r="AO376" s="1"/>
  <c r="AG376"/>
  <c r="AY376" s="1"/>
  <c r="AF383"/>
  <c r="AX383" s="1"/>
  <c r="AJ383"/>
  <c r="BB383" s="1"/>
  <c r="W383"/>
  <c r="AO383" s="1"/>
  <c r="AC383"/>
  <c r="AU383" s="1"/>
  <c r="AG383"/>
  <c r="AK383"/>
  <c r="BC383" s="1"/>
  <c r="BZ15" i="64"/>
  <c r="J20"/>
  <c r="CH20"/>
  <c r="CW20"/>
  <c r="CS23"/>
  <c r="CW23"/>
  <c r="CZ23" s="1"/>
  <c r="J25"/>
  <c r="BQ25" s="1"/>
  <c r="CQ36"/>
  <c r="CR36" s="1"/>
  <c r="CS38"/>
  <c r="CH38"/>
  <c r="CW38"/>
  <c r="CZ38" s="1"/>
  <c r="J40"/>
  <c r="BE40" s="1"/>
  <c r="CA39"/>
  <c r="CS40"/>
  <c r="CS42"/>
  <c r="CH45"/>
  <c r="CW45"/>
  <c r="CZ45" s="1"/>
  <c r="AS750" i="35"/>
  <c r="AS771"/>
  <c r="AD771"/>
  <c r="AS800"/>
  <c r="W808"/>
  <c r="Y808"/>
  <c r="AQ808" s="1"/>
  <c r="AA808"/>
  <c r="AC808"/>
  <c r="AE808"/>
  <c r="AH808" s="1"/>
  <c r="AG808"/>
  <c r="AY808"/>
  <c r="AI808"/>
  <c r="AL808" s="1"/>
  <c r="AK808"/>
  <c r="BC808"/>
  <c r="X808"/>
  <c r="AP808" s="1"/>
  <c r="AB808"/>
  <c r="AT808"/>
  <c r="AF808"/>
  <c r="AX808" s="1"/>
  <c r="AJ808"/>
  <c r="BB808" s="1"/>
  <c r="BA816"/>
  <c r="W840"/>
  <c r="Z840" s="1"/>
  <c r="Y840"/>
  <c r="AQ840"/>
  <c r="AA840"/>
  <c r="AC840"/>
  <c r="AU840" s="1"/>
  <c r="AE840"/>
  <c r="AW840" s="1"/>
  <c r="AG840"/>
  <c r="AY840" s="1"/>
  <c r="AI840"/>
  <c r="AK840"/>
  <c r="BC840" s="1"/>
  <c r="X840"/>
  <c r="AP840" s="1"/>
  <c r="AB840"/>
  <c r="AT840" s="1"/>
  <c r="AF840"/>
  <c r="AX840" s="1"/>
  <c r="AJ840"/>
  <c r="BB840" s="1"/>
  <c r="BD840" s="1"/>
  <c r="CH10" i="21"/>
  <c r="CX10"/>
  <c r="AF728" i="35"/>
  <c r="AX728" s="1"/>
  <c r="AB735"/>
  <c r="AT735" s="1"/>
  <c r="AE735"/>
  <c r="AW735" s="1"/>
  <c r="AI735"/>
  <c r="X742"/>
  <c r="AP742" s="1"/>
  <c r="AG742"/>
  <c r="AY742" s="1"/>
  <c r="X758"/>
  <c r="AP758" s="1"/>
  <c r="AB758"/>
  <c r="AT758"/>
  <c r="AF758"/>
  <c r="AX758" s="1"/>
  <c r="AJ758"/>
  <c r="AL758" s="1"/>
  <c r="BB758"/>
  <c r="W758"/>
  <c r="AA758"/>
  <c r="AD758" s="1"/>
  <c r="AE758"/>
  <c r="AW758" s="1"/>
  <c r="AI758"/>
  <c r="Y758"/>
  <c r="AQ758" s="1"/>
  <c r="AC758"/>
  <c r="AU758"/>
  <c r="AG758"/>
  <c r="AK758"/>
  <c r="BC758"/>
  <c r="Y765"/>
  <c r="AQ765" s="1"/>
  <c r="W779"/>
  <c r="AK779"/>
  <c r="BC779" s="1"/>
  <c r="X793"/>
  <c r="AP793" s="1"/>
  <c r="AB793"/>
  <c r="AT793"/>
  <c r="AF793"/>
  <c r="AX793" s="1"/>
  <c r="AJ793"/>
  <c r="BB793" s="1"/>
  <c r="W793"/>
  <c r="AO793" s="1"/>
  <c r="AA793"/>
  <c r="AE793"/>
  <c r="AI793"/>
  <c r="Y793"/>
  <c r="AQ793" s="1"/>
  <c r="AC793"/>
  <c r="AD793" s="1"/>
  <c r="AG793"/>
  <c r="AK793"/>
  <c r="BC793" s="1"/>
  <c r="H25" i="59"/>
  <c r="AB42" i="62"/>
  <c r="AD42"/>
  <c r="AF42"/>
  <c r="AF70"/>
  <c r="AH70"/>
  <c r="AK70" s="1"/>
  <c r="AG38"/>
  <c r="AG96"/>
  <c r="S57" i="64"/>
  <c r="S47"/>
  <c r="CX51"/>
  <c r="AP7" i="35"/>
  <c r="AG183"/>
  <c r="AY183" s="1"/>
  <c r="AS7"/>
  <c r="AD7"/>
  <c r="AO7"/>
  <c r="AR7" s="1"/>
  <c r="Z7"/>
  <c r="BA249"/>
  <c r="AW283"/>
  <c r="AA291"/>
  <c r="AG291"/>
  <c r="AY291" s="1"/>
  <c r="AI291"/>
  <c r="BA291" s="1"/>
  <c r="AB291"/>
  <c r="AT291" s="1"/>
  <c r="AJ291"/>
  <c r="BB291" s="1"/>
  <c r="W307"/>
  <c r="Y307"/>
  <c r="Z307" s="1"/>
  <c r="AA307"/>
  <c r="AC307"/>
  <c r="AU307"/>
  <c r="AE307"/>
  <c r="AG307"/>
  <c r="AY307" s="1"/>
  <c r="AI307"/>
  <c r="AK307"/>
  <c r="BC307" s="1"/>
  <c r="X307"/>
  <c r="AP307" s="1"/>
  <c r="AB307"/>
  <c r="AT307" s="1"/>
  <c r="AF307"/>
  <c r="AX307"/>
  <c r="AJ307"/>
  <c r="BB307" s="1"/>
  <c r="BA398"/>
  <c r="AO398"/>
  <c r="AR398" s="1"/>
  <c r="Z398"/>
  <c r="AS405"/>
  <c r="AD405"/>
  <c r="AW412"/>
  <c r="AH412"/>
  <c r="AO412"/>
  <c r="AR412" s="1"/>
  <c r="BA419"/>
  <c r="BD419"/>
  <c r="AL419"/>
  <c r="AO419"/>
  <c r="AR419" s="1"/>
  <c r="Z419"/>
  <c r="AS435"/>
  <c r="AW435"/>
  <c r="W443"/>
  <c r="Y443"/>
  <c r="AQ443" s="1"/>
  <c r="AA443"/>
  <c r="AC443"/>
  <c r="AE443"/>
  <c r="AG443"/>
  <c r="AY443"/>
  <c r="AI443"/>
  <c r="BA443" s="1"/>
  <c r="AK443"/>
  <c r="BC443"/>
  <c r="X443"/>
  <c r="AP443" s="1"/>
  <c r="AB443"/>
  <c r="AT443"/>
  <c r="AF443"/>
  <c r="AJ443"/>
  <c r="BB443" s="1"/>
  <c r="AS465"/>
  <c r="BA465"/>
  <c r="AH495"/>
  <c r="AW495"/>
  <c r="BA495"/>
  <c r="AA503"/>
  <c r="AK503"/>
  <c r="BC503" s="1"/>
  <c r="AJ503"/>
  <c r="BB503" s="1"/>
  <c r="AS569"/>
  <c r="AW569"/>
  <c r="W575"/>
  <c r="Y575"/>
  <c r="AQ575" s="1"/>
  <c r="AE575"/>
  <c r="AG575"/>
  <c r="AY575" s="1"/>
  <c r="AI575"/>
  <c r="AK575"/>
  <c r="BC575" s="1"/>
  <c r="AF575"/>
  <c r="AJ575"/>
  <c r="BB575" s="1"/>
  <c r="W619"/>
  <c r="Y619"/>
  <c r="AQ619" s="1"/>
  <c r="AA619"/>
  <c r="AD619" s="1"/>
  <c r="AC619"/>
  <c r="AU619" s="1"/>
  <c r="AE619"/>
  <c r="AG619"/>
  <c r="AY619" s="1"/>
  <c r="AI619"/>
  <c r="BA619" s="1"/>
  <c r="AK619"/>
  <c r="BC619"/>
  <c r="X619"/>
  <c r="AP619" s="1"/>
  <c r="AB619"/>
  <c r="AT619" s="1"/>
  <c r="AF619"/>
  <c r="AJ619"/>
  <c r="BB619" s="1"/>
  <c r="AA633"/>
  <c r="AS633" s="1"/>
  <c r="AC633"/>
  <c r="AU633" s="1"/>
  <c r="AE633"/>
  <c r="AG633"/>
  <c r="AY633" s="1"/>
  <c r="AI633"/>
  <c r="AB633"/>
  <c r="AT633"/>
  <c r="AF633"/>
  <c r="AJ633"/>
  <c r="BB633"/>
  <c r="W663"/>
  <c r="Y663"/>
  <c r="AQ663"/>
  <c r="AA663"/>
  <c r="AC663"/>
  <c r="AU663" s="1"/>
  <c r="AE663"/>
  <c r="AW663" s="1"/>
  <c r="AG663"/>
  <c r="AY663" s="1"/>
  <c r="AI663"/>
  <c r="AK663"/>
  <c r="BC663"/>
  <c r="X663"/>
  <c r="AP663" s="1"/>
  <c r="AB663"/>
  <c r="AT663" s="1"/>
  <c r="AF663"/>
  <c r="AJ663"/>
  <c r="BB663"/>
  <c r="AW669"/>
  <c r="W705"/>
  <c r="Y705"/>
  <c r="AQ705" s="1"/>
  <c r="AA705"/>
  <c r="AC705"/>
  <c r="AE705"/>
  <c r="AG705"/>
  <c r="AY705"/>
  <c r="AI705"/>
  <c r="BA705" s="1"/>
  <c r="AK705"/>
  <c r="BC705" s="1"/>
  <c r="X705"/>
  <c r="AP705" s="1"/>
  <c r="AB705"/>
  <c r="AT705"/>
  <c r="AF705"/>
  <c r="AH705" s="1"/>
  <c r="AJ705"/>
  <c r="BB705"/>
  <c r="CS15" i="64"/>
  <c r="CQ18"/>
  <c r="BE20"/>
  <c r="BZ23"/>
  <c r="CQ23"/>
  <c r="CR23" s="1"/>
  <c r="BE25"/>
  <c r="BZ25"/>
  <c r="CQ25"/>
  <c r="Q40" i="59"/>
  <c r="CS36" i="64"/>
  <c r="CH36"/>
  <c r="CW36"/>
  <c r="CZ36" s="1"/>
  <c r="CQ38"/>
  <c r="BY39"/>
  <c r="BZ40"/>
  <c r="CQ40"/>
  <c r="CR40" s="1"/>
  <c r="DE39"/>
  <c r="Q63" i="59"/>
  <c r="BZ42" i="64"/>
  <c r="CQ42"/>
  <c r="CR42" s="1"/>
  <c r="CU45"/>
  <c r="W833" i="35"/>
  <c r="AO833" s="1"/>
  <c r="AG833"/>
  <c r="AY833" s="1"/>
  <c r="AF833"/>
  <c r="AX833" s="1"/>
  <c r="BE57" i="64"/>
  <c r="BQ57"/>
  <c r="CP59"/>
  <c r="CN63"/>
  <c r="AH108" i="62"/>
  <c r="AK108" s="1"/>
  <c r="AA108"/>
  <c r="CH47" i="64"/>
  <c r="CW47"/>
  <c r="CS47"/>
  <c r="CV47" s="1"/>
  <c r="BE47"/>
  <c r="BQ47"/>
  <c r="Y11" i="14"/>
  <c r="Y9" s="1"/>
  <c r="AW793" i="35"/>
  <c r="AO779"/>
  <c r="BQ40" i="64"/>
  <c r="BA208" i="35"/>
  <c r="AS208"/>
  <c r="AW705"/>
  <c r="AS705"/>
  <c r="BA663"/>
  <c r="AL663"/>
  <c r="BA633"/>
  <c r="AW633"/>
  <c r="AW619"/>
  <c r="AS619"/>
  <c r="AW575"/>
  <c r="AL443"/>
  <c r="AW443"/>
  <c r="AS443"/>
  <c r="AO307"/>
  <c r="BA793"/>
  <c r="AS793"/>
  <c r="BA758"/>
  <c r="BA735"/>
  <c r="BA840"/>
  <c r="AH840"/>
  <c r="AS840"/>
  <c r="AO840"/>
  <c r="AR840" s="1"/>
  <c r="BA808"/>
  <c r="AS808"/>
  <c r="AO808"/>
  <c r="CS39" i="64"/>
  <c r="BQ20"/>
  <c r="AH656" i="35"/>
  <c r="AO656"/>
  <c r="Z656"/>
  <c r="AS612"/>
  <c r="AW540"/>
  <c r="AW480"/>
  <c r="AS480"/>
  <c r="AO480"/>
  <c r="AR480" s="1"/>
  <c r="AS346"/>
  <c r="BD300"/>
  <c r="AL300"/>
  <c r="AO300"/>
  <c r="AL142"/>
  <c r="AD142"/>
  <c r="AS142"/>
  <c r="AV142" s="1"/>
  <c r="AO142"/>
  <c r="AH126"/>
  <c r="AW126"/>
  <c r="AO110"/>
  <c r="AS76"/>
  <c r="AO76"/>
  <c r="N78" i="16"/>
  <c r="H78"/>
  <c r="L5" i="46"/>
  <c r="K5"/>
  <c r="M11" i="47"/>
  <c r="H11"/>
  <c r="D7" i="37"/>
  <c r="D6" s="1"/>
  <c r="Q5" i="1"/>
  <c r="T5"/>
  <c r="S5"/>
  <c r="J14" i="47"/>
  <c r="J13" s="1"/>
  <c r="H10"/>
  <c r="H9" s="1"/>
  <c r="J11"/>
  <c r="K11"/>
  <c r="F7" i="37" s="1"/>
  <c r="I11" i="47"/>
  <c r="I10" s="1"/>
  <c r="I9" s="1"/>
  <c r="E7" i="37"/>
  <c r="N22" i="33"/>
  <c r="J7"/>
  <c r="N7"/>
  <c r="E8" i="37"/>
  <c r="H18" i="47"/>
  <c r="H17" s="1"/>
  <c r="F10" i="37"/>
  <c r="C18" i="47"/>
  <c r="C17" s="1"/>
  <c r="N12" i="33"/>
  <c r="AK70" i="59"/>
  <c r="AI49"/>
  <c r="N48"/>
  <c r="AJ45"/>
  <c r="AK51"/>
  <c r="D81"/>
  <c r="AJ82"/>
  <c r="AJ76"/>
  <c r="AJ73"/>
  <c r="D39"/>
  <c r="AI33"/>
  <c r="AJ19"/>
  <c r="D18"/>
  <c r="D8" i="56"/>
  <c r="AJ72" i="59"/>
  <c r="AI41"/>
  <c r="AL95"/>
  <c r="AN95" s="1"/>
  <c r="F75"/>
  <c r="J15" i="47"/>
  <c r="AJ68" i="59"/>
  <c r="AJ64"/>
  <c r="AI55"/>
  <c r="AK40"/>
  <c r="AK39" s="1"/>
  <c r="AJ118" i="35" l="1"/>
  <c r="BB118" s="1"/>
  <c r="AA118"/>
  <c r="AS118" s="1"/>
  <c r="AC118"/>
  <c r="AU118" s="1"/>
  <c r="AE118"/>
  <c r="AW118" s="1"/>
  <c r="AK118"/>
  <c r="BC118" s="1"/>
  <c r="Y118"/>
  <c r="AQ118" s="1"/>
  <c r="AG118"/>
  <c r="AY118" s="1"/>
  <c r="AI118"/>
  <c r="AG84"/>
  <c r="AY84" s="1"/>
  <c r="AI84"/>
  <c r="BA84" s="1"/>
  <c r="AK84"/>
  <c r="BC84" s="1"/>
  <c r="Y84"/>
  <c r="AQ84" s="1"/>
  <c r="AA84"/>
  <c r="AS84" s="1"/>
  <c r="AC84"/>
  <c r="AU84" s="1"/>
  <c r="AE84"/>
  <c r="AW84" s="1"/>
  <c r="AL633"/>
  <c r="BD35"/>
  <c r="AW626"/>
  <c r="R52" i="59"/>
  <c r="R48" s="1"/>
  <c r="AT612" i="58"/>
  <c r="AS735" i="35"/>
  <c r="AS779"/>
  <c r="AV779" s="1"/>
  <c r="AD779"/>
  <c r="AV191"/>
  <c r="BD808"/>
  <c r="AD9" i="11"/>
  <c r="AJ233" i="35"/>
  <c r="BB233" s="1"/>
  <c r="BD233" s="1"/>
  <c r="AG233"/>
  <c r="AY233" s="1"/>
  <c r="AC233"/>
  <c r="AU233" s="1"/>
  <c r="AF233"/>
  <c r="AX233" s="1"/>
  <c r="AB233"/>
  <c r="Y233"/>
  <c r="AQ233" s="1"/>
  <c r="AA233"/>
  <c r="AS233" s="1"/>
  <c r="AK233"/>
  <c r="BC233" s="1"/>
  <c r="W233"/>
  <c r="X233"/>
  <c r="AP233" s="1"/>
  <c r="AI233"/>
  <c r="BA233" s="1"/>
  <c r="AE233"/>
  <c r="Y183"/>
  <c r="AQ183" s="1"/>
  <c r="AJ183"/>
  <c r="BB183" s="1"/>
  <c r="AB183"/>
  <c r="AT183" s="1"/>
  <c r="AI183"/>
  <c r="BA183" s="1"/>
  <c r="AD419"/>
  <c r="AS419"/>
  <c r="AV419" s="1"/>
  <c r="BE419" s="1"/>
  <c r="BF419" s="1"/>
  <c r="AK649"/>
  <c r="BC649" s="1"/>
  <c r="Y649"/>
  <c r="AQ649" s="1"/>
  <c r="W649"/>
  <c r="AI649"/>
  <c r="AD720"/>
  <c r="AU720"/>
  <c r="AV720" s="1"/>
  <c r="AX248" i="55"/>
  <c r="AZ248" s="1"/>
  <c r="L248"/>
  <c r="AL166"/>
  <c r="AZ166" s="1"/>
  <c r="L166"/>
  <c r="L140"/>
  <c r="AP140"/>
  <c r="AZ140" s="1"/>
  <c r="AW550" i="58"/>
  <c r="AW526" s="1"/>
  <c r="J88" i="59" s="1"/>
  <c r="Q550" i="58"/>
  <c r="AS476"/>
  <c r="O476"/>
  <c r="AW316"/>
  <c r="S316"/>
  <c r="AW292"/>
  <c r="AA292"/>
  <c r="BA231"/>
  <c r="Q231"/>
  <c r="AS210"/>
  <c r="U210"/>
  <c r="AS182"/>
  <c r="W182"/>
  <c r="W177"/>
  <c r="AQ177"/>
  <c r="AA172"/>
  <c r="AO172"/>
  <c r="O158"/>
  <c r="AU158"/>
  <c r="AF361" i="35"/>
  <c r="AX361" s="1"/>
  <c r="W361"/>
  <c r="AE361"/>
  <c r="AW361" s="1"/>
  <c r="AG361"/>
  <c r="AY361" s="1"/>
  <c r="AI361"/>
  <c r="BA361" s="1"/>
  <c r="AK361"/>
  <c r="BC361" s="1"/>
  <c r="AH216"/>
  <c r="AW216"/>
  <c r="L199" i="55"/>
  <c r="AP199"/>
  <c r="AZ199" s="1"/>
  <c r="AJ167"/>
  <c r="L167"/>
  <c r="AO615" i="58"/>
  <c r="O615"/>
  <c r="AI603"/>
  <c r="AM603"/>
  <c r="AQ508"/>
  <c r="Q508"/>
  <c r="W433"/>
  <c r="AM433"/>
  <c r="AW309"/>
  <c r="S309"/>
  <c r="BA264"/>
  <c r="BA234" s="1"/>
  <c r="J43" i="59" s="1"/>
  <c r="M43" s="1"/>
  <c r="O264" i="58"/>
  <c r="U262"/>
  <c r="AY262"/>
  <c r="W241"/>
  <c r="AM241"/>
  <c r="AO170"/>
  <c r="Q170"/>
  <c r="AS149"/>
  <c r="AA149"/>
  <c r="W118"/>
  <c r="AM118"/>
  <c r="AU92"/>
  <c r="Q92"/>
  <c r="AA87"/>
  <c r="AS87"/>
  <c r="AA39"/>
  <c r="AU39"/>
  <c r="AS35"/>
  <c r="AA35"/>
  <c r="AD105" i="62"/>
  <c r="AF105"/>
  <c r="AT105"/>
  <c r="AE105"/>
  <c r="AB105"/>
  <c r="AC105" s="1"/>
  <c r="AA101"/>
  <c r="AC101" s="1"/>
  <c r="AF101"/>
  <c r="AD101"/>
  <c r="AB101"/>
  <c r="AP101"/>
  <c r="AP99" s="1"/>
  <c r="H83" i="59" s="1"/>
  <c r="AL83" s="1"/>
  <c r="AN83" s="1"/>
  <c r="AB21" i="62"/>
  <c r="AT21"/>
  <c r="AT17" s="1"/>
  <c r="H22" i="59" s="1"/>
  <c r="AL22" s="1"/>
  <c r="AN22" s="1"/>
  <c r="AF21" i="62"/>
  <c r="AE21"/>
  <c r="CB29" i="64"/>
  <c r="CT29" s="1"/>
  <c r="BX29"/>
  <c r="BX28" s="1"/>
  <c r="DE29"/>
  <c r="CY27"/>
  <c r="CG24"/>
  <c r="AL575" i="35"/>
  <c r="BA575"/>
  <c r="BD575" s="1"/>
  <c r="AD307"/>
  <c r="AS307"/>
  <c r="AV307" s="1"/>
  <c r="X633"/>
  <c r="AP633" s="1"/>
  <c r="Y633"/>
  <c r="AQ633" s="1"/>
  <c r="W633"/>
  <c r="AK633"/>
  <c r="BC633" s="1"/>
  <c r="CB55" i="64"/>
  <c r="CT57"/>
  <c r="CT55" s="1"/>
  <c r="AM644" i="58"/>
  <c r="AM643" s="1"/>
  <c r="S76" i="59" s="1"/>
  <c r="AI644" i="58"/>
  <c r="AY557"/>
  <c r="U557"/>
  <c r="AU546"/>
  <c r="Y546"/>
  <c r="AS472"/>
  <c r="AC472"/>
  <c r="AA470"/>
  <c r="AS470"/>
  <c r="O394"/>
  <c r="AS394"/>
  <c r="O290"/>
  <c r="AU290"/>
  <c r="AU288"/>
  <c r="O288"/>
  <c r="AM239"/>
  <c r="U239"/>
  <c r="Y229"/>
  <c r="BA229"/>
  <c r="AS156"/>
  <c r="Q156"/>
  <c r="Q82"/>
  <c r="AQ82"/>
  <c r="O33"/>
  <c r="AS33"/>
  <c r="AA11" i="61"/>
  <c r="AA10" s="1"/>
  <c r="U10"/>
  <c r="F508" i="46"/>
  <c r="F507" s="1"/>
  <c r="E507"/>
  <c r="AA18" i="62"/>
  <c r="AE18"/>
  <c r="AB18"/>
  <c r="AD18"/>
  <c r="AF18"/>
  <c r="AH18"/>
  <c r="AK18" s="1"/>
  <c r="J89" i="64"/>
  <c r="BI89"/>
  <c r="R89"/>
  <c r="BY89" s="1"/>
  <c r="BI76"/>
  <c r="R76"/>
  <c r="J72"/>
  <c r="BI72"/>
  <c r="AJ283" i="35"/>
  <c r="Y283"/>
  <c r="AQ283" s="1"/>
  <c r="AA283"/>
  <c r="AS283" s="1"/>
  <c r="AC283"/>
  <c r="AU283" s="1"/>
  <c r="AJ150"/>
  <c r="BB150" s="1"/>
  <c r="AF150"/>
  <c r="AX150" s="1"/>
  <c r="W150"/>
  <c r="AO150" s="1"/>
  <c r="AI150"/>
  <c r="AK150"/>
  <c r="BC150" s="1"/>
  <c r="Y150"/>
  <c r="AQ150" s="1"/>
  <c r="AA150"/>
  <c r="AS150" s="1"/>
  <c r="AJ12" i="59"/>
  <c r="AJ9" s="1"/>
  <c r="O9"/>
  <c r="AO612" i="58"/>
  <c r="Z300" i="35"/>
  <c r="AL619"/>
  <c r="BD705"/>
  <c r="AD663"/>
  <c r="X649"/>
  <c r="AP649" s="1"/>
  <c r="BD443"/>
  <c r="BA405"/>
  <c r="BD405" s="1"/>
  <c r="AQ307"/>
  <c r="AR307" s="1"/>
  <c r="AH7"/>
  <c r="AD840"/>
  <c r="AJ626"/>
  <c r="BB626" s="1"/>
  <c r="Y626"/>
  <c r="AQ626" s="1"/>
  <c r="X512"/>
  <c r="AP512" s="1"/>
  <c r="AU208"/>
  <c r="AV208" s="1"/>
  <c r="Z346"/>
  <c r="AM346" s="1"/>
  <c r="AN346" s="1"/>
  <c r="Z191"/>
  <c r="AD191"/>
  <c r="AA361"/>
  <c r="AS361" s="1"/>
  <c r="AA391"/>
  <c r="AD391" s="1"/>
  <c r="AF391"/>
  <c r="AX391" s="1"/>
  <c r="AG14" i="62"/>
  <c r="AW17"/>
  <c r="AY6" i="55"/>
  <c r="AY5" s="1"/>
  <c r="AV267" i="58"/>
  <c r="I56" i="59" s="1"/>
  <c r="G70"/>
  <c r="G9" i="64"/>
  <c r="AZ37" i="11"/>
  <c r="AS9" i="14"/>
  <c r="AR656" i="35"/>
  <c r="BE656" s="1"/>
  <c r="BF656" s="1"/>
  <c r="AB649"/>
  <c r="AT649" s="1"/>
  <c r="AV649" s="1"/>
  <c r="AV633"/>
  <c r="AH405"/>
  <c r="AJ779"/>
  <c r="BB779" s="1"/>
  <c r="AD480"/>
  <c r="AV7"/>
  <c r="BB21"/>
  <c r="AU191"/>
  <c r="Z241"/>
  <c r="Y361"/>
  <c r="AQ361" s="1"/>
  <c r="AW35" i="63"/>
  <c r="AX35" s="1"/>
  <c r="W44"/>
  <c r="AO518" i="35"/>
  <c r="AR518" s="1"/>
  <c r="AL26" i="62"/>
  <c r="AG66"/>
  <c r="G18" i="59"/>
  <c r="AI605" i="58"/>
  <c r="AR526"/>
  <c r="I86" i="59" s="1"/>
  <c r="AV371" i="58"/>
  <c r="I66" i="59" s="1"/>
  <c r="AO66" s="1"/>
  <c r="V82" i="61"/>
  <c r="AB28"/>
  <c r="V10"/>
  <c r="AC75" i="62"/>
  <c r="AL75" s="1"/>
  <c r="BS88" i="64"/>
  <c r="K9"/>
  <c r="U329" i="35"/>
  <c r="K118"/>
  <c r="K84"/>
  <c r="AM116" i="54"/>
  <c r="AN116" s="1"/>
  <c r="Y512" i="35"/>
  <c r="AQ512" s="1"/>
  <c r="AK512"/>
  <c r="BC512" s="1"/>
  <c r="W512"/>
  <c r="AI512"/>
  <c r="AJ512"/>
  <c r="BB512" s="1"/>
  <c r="AB626"/>
  <c r="AT626" s="1"/>
  <c r="AC626"/>
  <c r="AU626" s="1"/>
  <c r="AA626"/>
  <c r="X626"/>
  <c r="AP626" s="1"/>
  <c r="CQ20" i="64"/>
  <c r="CR20" s="1"/>
  <c r="BZ20"/>
  <c r="AO535" i="58"/>
  <c r="Q535"/>
  <c r="W237"/>
  <c r="AM237"/>
  <c r="AB54" i="62"/>
  <c r="AC54" s="1"/>
  <c r="AL54" s="1"/>
  <c r="AE54"/>
  <c r="AH54"/>
  <c r="AK54" s="1"/>
  <c r="AA54"/>
  <c r="AP54"/>
  <c r="AP52" s="1"/>
  <c r="H55" i="59" s="1"/>
  <c r="BM95" i="64"/>
  <c r="S95"/>
  <c r="J95"/>
  <c r="R95"/>
  <c r="BY95" s="1"/>
  <c r="BI74"/>
  <c r="R74"/>
  <c r="G93" i="63"/>
  <c r="W93"/>
  <c r="AK93"/>
  <c r="AN93" s="1"/>
  <c r="AW93" s="1"/>
  <c r="AX93" s="1"/>
  <c r="AK90"/>
  <c r="AN90" s="1"/>
  <c r="AW90" s="1"/>
  <c r="AX90" s="1"/>
  <c r="Y90"/>
  <c r="Y85" s="1"/>
  <c r="CW25" i="64"/>
  <c r="CZ25" s="1"/>
  <c r="CH25"/>
  <c r="W735" i="35"/>
  <c r="AK735"/>
  <c r="BC735" s="1"/>
  <c r="AG735"/>
  <c r="AY735" s="1"/>
  <c r="AJ735"/>
  <c r="AF735"/>
  <c r="AH735" s="1"/>
  <c r="AC735"/>
  <c r="AU735" s="1"/>
  <c r="Q89" i="59"/>
  <c r="V95"/>
  <c r="AI637" i="58"/>
  <c r="AO637"/>
  <c r="AO629" s="1"/>
  <c r="S73" i="59" s="1"/>
  <c r="AQ500" i="58"/>
  <c r="W500"/>
  <c r="AA360"/>
  <c r="AS360"/>
  <c r="AY324"/>
  <c r="O324"/>
  <c r="G33" i="63"/>
  <c r="AK33"/>
  <c r="AN33" s="1"/>
  <c r="AW33" s="1"/>
  <c r="AX33" s="1"/>
  <c r="AK15"/>
  <c r="AN15" s="1"/>
  <c r="AW15" s="1"/>
  <c r="AX15" s="1"/>
  <c r="U15"/>
  <c r="K98" i="54"/>
  <c r="U98"/>
  <c r="AF110" i="35"/>
  <c r="AX110" s="1"/>
  <c r="AB110"/>
  <c r="AT110" s="1"/>
  <c r="AC110"/>
  <c r="AU110" s="1"/>
  <c r="AA110"/>
  <c r="X110"/>
  <c r="AP110" s="1"/>
  <c r="AR110" s="1"/>
  <c r="AK110"/>
  <c r="BC110" s="1"/>
  <c r="BZ14" i="64"/>
  <c r="BZ13" s="1"/>
  <c r="BY13"/>
  <c r="CQ14"/>
  <c r="CQ13" s="1"/>
  <c r="CU25"/>
  <c r="CV25" s="1"/>
  <c r="CD25"/>
  <c r="AP40" i="55"/>
  <c r="AZ40" s="1"/>
  <c r="L40"/>
  <c r="AM645" i="58"/>
  <c r="AI645"/>
  <c r="AO624"/>
  <c r="AO620" s="1"/>
  <c r="S69" i="59" s="1"/>
  <c r="AI624" i="58"/>
  <c r="AS480"/>
  <c r="S480"/>
  <c r="AQ382"/>
  <c r="AA382"/>
  <c r="AO337"/>
  <c r="O337"/>
  <c r="W198"/>
  <c r="AO198"/>
  <c r="S61"/>
  <c r="AO61"/>
  <c r="AA253" i="61"/>
  <c r="AA252" s="1"/>
  <c r="U252"/>
  <c r="BZ43" i="64"/>
  <c r="CP43"/>
  <c r="CP39" s="1"/>
  <c r="AK72" i="63"/>
  <c r="AN72" s="1"/>
  <c r="AW72" s="1"/>
  <c r="AX72" s="1"/>
  <c r="G72"/>
  <c r="AK66"/>
  <c r="AN66" s="1"/>
  <c r="AW66" s="1"/>
  <c r="AX66" s="1"/>
  <c r="U66"/>
  <c r="U59" i="35"/>
  <c r="K59"/>
  <c r="K52" i="54"/>
  <c r="V48"/>
  <c r="AV398" i="35"/>
  <c r="AQ463" i="58"/>
  <c r="AD346" i="35"/>
  <c r="U266"/>
  <c r="BS74" i="64"/>
  <c r="BS85" s="1"/>
  <c r="U82" i="61"/>
  <c r="AO454" i="58"/>
  <c r="AH101" i="62"/>
  <c r="AK101" s="1"/>
  <c r="AA7" i="63"/>
  <c r="AM115" i="54"/>
  <c r="AN115" s="1"/>
  <c r="U113"/>
  <c r="AC183" i="35"/>
  <c r="AU183" s="1"/>
  <c r="Y735"/>
  <c r="AQ735" s="1"/>
  <c r="AK626"/>
  <c r="BC626" s="1"/>
  <c r="AA512"/>
  <c r="AS512" s="1"/>
  <c r="AV512" s="1"/>
  <c r="K233"/>
  <c r="AW31" i="63"/>
  <c r="AX31" s="1"/>
  <c r="AL28" i="62"/>
  <c r="AG112"/>
  <c r="BB98" i="55"/>
  <c r="L48"/>
  <c r="U553" i="58"/>
  <c r="W498"/>
  <c r="O349"/>
  <c r="AA8"/>
  <c r="BH82" i="64"/>
  <c r="G15" i="63"/>
  <c r="U111" i="54"/>
  <c r="AZ118" i="11"/>
  <c r="BA690" i="35"/>
  <c r="BB346"/>
  <c r="BD346" s="1"/>
  <c r="AL346"/>
  <c r="L149" i="55"/>
  <c r="AR149"/>
  <c r="AZ149" s="1"/>
  <c r="Q355" i="58"/>
  <c r="AQ355"/>
  <c r="W73"/>
  <c r="AQ73"/>
  <c r="AM10"/>
  <c r="Q10"/>
  <c r="CS53" i="64"/>
  <c r="CD53"/>
  <c r="G57" i="63"/>
  <c r="W57"/>
  <c r="AK57"/>
  <c r="AN57" s="1"/>
  <c r="AW57" s="1"/>
  <c r="AX57" s="1"/>
  <c r="AK27"/>
  <c r="AN27" s="1"/>
  <c r="AW27" s="1"/>
  <c r="AX27" s="1"/>
  <c r="Y27"/>
  <c r="K114" i="54"/>
  <c r="U114"/>
  <c r="K99"/>
  <c r="U99"/>
  <c r="W17" i="14"/>
  <c r="W14"/>
  <c r="AF779" i="35"/>
  <c r="AX779" s="1"/>
  <c r="AZ779" s="1"/>
  <c r="AC779"/>
  <c r="AU779" s="1"/>
  <c r="Y779"/>
  <c r="AQ779" s="1"/>
  <c r="AB779"/>
  <c r="AT779" s="1"/>
  <c r="AI779"/>
  <c r="X779"/>
  <c r="AP779" s="1"/>
  <c r="AR779" s="1"/>
  <c r="AE779"/>
  <c r="AW779" s="1"/>
  <c r="L115" i="55"/>
  <c r="AL115"/>
  <c r="AZ115" s="1"/>
  <c r="Q496" i="58"/>
  <c r="AO496"/>
  <c r="U225"/>
  <c r="AY225"/>
  <c r="AS88"/>
  <c r="AA88"/>
  <c r="AQ26"/>
  <c r="U26"/>
  <c r="U5" s="1"/>
  <c r="O9" i="60" s="1"/>
  <c r="R88" i="64"/>
  <c r="BY88" s="1"/>
  <c r="S88"/>
  <c r="BI88"/>
  <c r="H82"/>
  <c r="G76" i="63"/>
  <c r="Y76"/>
  <c r="K112" i="54"/>
  <c r="U112"/>
  <c r="AW300" i="35"/>
  <c r="AZ300" s="1"/>
  <c r="AH300"/>
  <c r="AW465"/>
  <c r="AZ465" s="1"/>
  <c r="AH465"/>
  <c r="AC575"/>
  <c r="AU575" s="1"/>
  <c r="AB575"/>
  <c r="AT575" s="1"/>
  <c r="AV575" s="1"/>
  <c r="AA575"/>
  <c r="AS575" s="1"/>
  <c r="X575"/>
  <c r="AP575" s="1"/>
  <c r="Y383"/>
  <c r="AQ383" s="1"/>
  <c r="AB383"/>
  <c r="AT383" s="1"/>
  <c r="AI383"/>
  <c r="AL383" s="1"/>
  <c r="X383"/>
  <c r="AP383" s="1"/>
  <c r="AR383" s="1"/>
  <c r="AE383"/>
  <c r="AW383" s="1"/>
  <c r="AA383"/>
  <c r="BD116" i="55"/>
  <c r="AZ116"/>
  <c r="L57"/>
  <c r="AH57"/>
  <c r="AZ57" s="1"/>
  <c r="AI622" i="58"/>
  <c r="AM622"/>
  <c r="AQ536"/>
  <c r="AQ526" s="1"/>
  <c r="J83" i="59" s="1"/>
  <c r="O536" i="58"/>
  <c r="AO446"/>
  <c r="S446"/>
  <c r="S444"/>
  <c r="AO444"/>
  <c r="Q335"/>
  <c r="AM335"/>
  <c r="AY320"/>
  <c r="O320"/>
  <c r="AA277"/>
  <c r="AQ277"/>
  <c r="O219"/>
  <c r="AW219"/>
  <c r="AU186"/>
  <c r="Q186"/>
  <c r="Q184"/>
  <c r="AU184"/>
  <c r="O70"/>
  <c r="AO70"/>
  <c r="S66"/>
  <c r="AO66"/>
  <c r="O57"/>
  <c r="AO57"/>
  <c r="AI38"/>
  <c r="AU38"/>
  <c r="AU5" s="1"/>
  <c r="AG96" i="59" s="1"/>
  <c r="BZ59" i="64"/>
  <c r="CQ59"/>
  <c r="CO39"/>
  <c r="K109" i="54"/>
  <c r="U109"/>
  <c r="U46"/>
  <c r="K46"/>
  <c r="V37"/>
  <c r="AD39" i="11"/>
  <c r="BA39"/>
  <c r="AD37"/>
  <c r="BA37"/>
  <c r="D31" i="59"/>
  <c r="AV405" i="35"/>
  <c r="BE405" s="1"/>
  <c r="BF405" s="1"/>
  <c r="Q6"/>
  <c r="AO346"/>
  <c r="AR346" s="1"/>
  <c r="AA649"/>
  <c r="AS649" s="1"/>
  <c r="AI626"/>
  <c r="AF512"/>
  <c r="AX512" s="1"/>
  <c r="AW42" i="63"/>
  <c r="AX42" s="1"/>
  <c r="CP61" i="64"/>
  <c r="AQ143" i="58"/>
  <c r="CU62" i="64"/>
  <c r="CU61" s="1"/>
  <c r="G44" i="63"/>
  <c r="G27"/>
  <c r="AJ649" i="35"/>
  <c r="BB649" s="1"/>
  <c r="AC649"/>
  <c r="AU649" s="1"/>
  <c r="AO626"/>
  <c r="AR626" s="1"/>
  <c r="AW808"/>
  <c r="AE649"/>
  <c r="AW649" s="1"/>
  <c r="AD398"/>
  <c r="AU793"/>
  <c r="AC512"/>
  <c r="AU512" s="1"/>
  <c r="BD368"/>
  <c r="AE110"/>
  <c r="Z13" i="14"/>
  <c r="K43" i="35"/>
  <c r="BD191"/>
  <c r="CZ27" i="64"/>
  <c r="AF54" i="62"/>
  <c r="G52"/>
  <c r="AN96" i="59"/>
  <c r="D75"/>
  <c r="P48"/>
  <c r="AM46"/>
  <c r="AO626" i="58"/>
  <c r="AO533"/>
  <c r="AO526" s="1"/>
  <c r="J82" i="59" s="1"/>
  <c r="W531" i="58"/>
  <c r="CR43" i="64"/>
  <c r="S39"/>
  <c r="AZ108" i="11"/>
  <c r="AL412" i="35"/>
  <c r="AM412" s="1"/>
  <c r="AN412" s="1"/>
  <c r="BA412"/>
  <c r="BD412" s="1"/>
  <c r="BA604"/>
  <c r="AM243" i="58"/>
  <c r="W243"/>
  <c r="L121" i="55"/>
  <c r="AP121"/>
  <c r="AZ121" s="1"/>
  <c r="AL7"/>
  <c r="AZ7" s="1"/>
  <c r="L7"/>
  <c r="AI639" i="58"/>
  <c r="AQ639"/>
  <c r="AA555"/>
  <c r="AY555"/>
  <c r="AY526" s="1"/>
  <c r="J84" i="59" s="1"/>
  <c r="AP84" s="1"/>
  <c r="AQ84" s="1"/>
  <c r="W502" i="58"/>
  <c r="AQ502"/>
  <c r="AQ483" s="1"/>
  <c r="J77" i="59" s="1"/>
  <c r="M77" s="1"/>
  <c r="AC466" i="58"/>
  <c r="AS466"/>
  <c r="AQ459"/>
  <c r="S459"/>
  <c r="AS401"/>
  <c r="S401"/>
  <c r="O281"/>
  <c r="AQ281"/>
  <c r="U154"/>
  <c r="AS154"/>
  <c r="AI17"/>
  <c r="AO17"/>
  <c r="W391" i="35"/>
  <c r="AI391"/>
  <c r="AJ391"/>
  <c r="BB391" s="1"/>
  <c r="AG391"/>
  <c r="AY391" s="1"/>
  <c r="AE391"/>
  <c r="X391"/>
  <c r="AP391" s="1"/>
  <c r="U50"/>
  <c r="K50"/>
  <c r="K63" i="54"/>
  <c r="U63"/>
  <c r="AN63" s="1"/>
  <c r="AL7" i="35"/>
  <c r="AM7" s="1"/>
  <c r="AN7" s="1"/>
  <c r="BA7"/>
  <c r="BD7" s="1"/>
  <c r="CA13" i="64"/>
  <c r="CS14"/>
  <c r="CS13" s="1"/>
  <c r="AD108" i="62"/>
  <c r="AB108"/>
  <c r="AC108" s="1"/>
  <c r="AQ587" i="58"/>
  <c r="AQ583" s="1"/>
  <c r="S28" i="59" s="1"/>
  <c r="AI587" i="58"/>
  <c r="AI569"/>
  <c r="AO569"/>
  <c r="AO567" s="1"/>
  <c r="S10" i="59" s="1"/>
  <c r="AA347" i="58"/>
  <c r="AO347"/>
  <c r="AS284"/>
  <c r="Q284"/>
  <c r="AY227"/>
  <c r="Q227"/>
  <c r="P73" i="59"/>
  <c r="P70" s="1"/>
  <c r="DD44" i="64"/>
  <c r="BZ41"/>
  <c r="CQ41"/>
  <c r="CR41" s="1"/>
  <c r="U40" i="63"/>
  <c r="U36" s="1"/>
  <c r="AK40"/>
  <c r="AN40" s="1"/>
  <c r="AW40" s="1"/>
  <c r="AX40" s="1"/>
  <c r="G12"/>
  <c r="AK12"/>
  <c r="AN12" s="1"/>
  <c r="AW12" s="1"/>
  <c r="AX12" s="1"/>
  <c r="AL307" i="35"/>
  <c r="AM307" s="1"/>
  <c r="AN307" s="1"/>
  <c r="BA307"/>
  <c r="BD307" s="1"/>
  <c r="AO758"/>
  <c r="Z758"/>
  <c r="AJ540"/>
  <c r="BB540" s="1"/>
  <c r="AB540"/>
  <c r="AT540" s="1"/>
  <c r="AK540"/>
  <c r="BC540" s="1"/>
  <c r="AE42" i="62"/>
  <c r="AG42" s="1"/>
  <c r="AA42"/>
  <c r="AC42" s="1"/>
  <c r="AH42"/>
  <c r="AK42" s="1"/>
  <c r="K58" i="55"/>
  <c r="AH58"/>
  <c r="AZ58" s="1"/>
  <c r="AU514" i="58"/>
  <c r="AA514"/>
  <c r="Q486"/>
  <c r="AM486"/>
  <c r="W435"/>
  <c r="AM435"/>
  <c r="Y318"/>
  <c r="AY318"/>
  <c r="S313"/>
  <c r="AW313"/>
  <c r="W251"/>
  <c r="AS251"/>
  <c r="AS234" s="1"/>
  <c r="J45" i="59" s="1"/>
  <c r="M45" s="1"/>
  <c r="AO174" i="58"/>
  <c r="Q174"/>
  <c r="AU160"/>
  <c r="O160"/>
  <c r="X177" i="61"/>
  <c r="AB179"/>
  <c r="AB177" s="1"/>
  <c r="AF37" i="62"/>
  <c r="AB37"/>
  <c r="AE37"/>
  <c r="AE7"/>
  <c r="AA7"/>
  <c r="AB7"/>
  <c r="AD7"/>
  <c r="AH7"/>
  <c r="AK7" s="1"/>
  <c r="AF7"/>
  <c r="CN42" i="64"/>
  <c r="CK39"/>
  <c r="AB690" i="35"/>
  <c r="AT690" s="1"/>
  <c r="AJ690"/>
  <c r="BB690" s="1"/>
  <c r="AF690"/>
  <c r="AX690" s="1"/>
  <c r="X690"/>
  <c r="AP690" s="1"/>
  <c r="W690"/>
  <c r="AE690"/>
  <c r="AW690" s="1"/>
  <c r="AK690"/>
  <c r="BC690" s="1"/>
  <c r="Y690"/>
  <c r="AQ690" s="1"/>
  <c r="AA690"/>
  <c r="AS690" s="1"/>
  <c r="K683"/>
  <c r="U683"/>
  <c r="AB676"/>
  <c r="AT676" s="1"/>
  <c r="AI676"/>
  <c r="BA676" s="1"/>
  <c r="AG676"/>
  <c r="AY676" s="1"/>
  <c r="AK676"/>
  <c r="BC676" s="1"/>
  <c r="X596"/>
  <c r="AP596" s="1"/>
  <c r="AG596"/>
  <c r="AY596" s="1"/>
  <c r="AC596"/>
  <c r="AU596" s="1"/>
  <c r="K589"/>
  <c r="U589"/>
  <c r="K582"/>
  <c r="U582"/>
  <c r="D52" i="59"/>
  <c r="AJ52" s="1"/>
  <c r="AN52" s="1"/>
  <c r="AD65" i="11"/>
  <c r="BA65"/>
  <c r="AM840" i="35"/>
  <c r="AN840" s="1"/>
  <c r="AV619"/>
  <c r="AZ480"/>
  <c r="AN32" i="54"/>
  <c r="AZ216" i="35"/>
  <c r="AZ398"/>
  <c r="AZ419"/>
  <c r="F22" i="63"/>
  <c r="AF649" i="35"/>
  <c r="AO35"/>
  <c r="AR35" s="1"/>
  <c r="Z110"/>
  <c r="AZ118" i="55"/>
  <c r="BZ39" i="64"/>
  <c r="AJ74" i="59"/>
  <c r="AL840" i="35"/>
  <c r="AL480"/>
  <c r="AL656"/>
  <c r="AS758"/>
  <c r="AV758" s="1"/>
  <c r="AL705"/>
  <c r="AF108" i="62"/>
  <c r="AG649" i="35"/>
  <c r="AY649" s="1"/>
  <c r="AH443"/>
  <c r="AE183"/>
  <c r="AW183" s="1"/>
  <c r="AG779"/>
  <c r="AY779" s="1"/>
  <c r="X735"/>
  <c r="AP735" s="1"/>
  <c r="AF626"/>
  <c r="AX626" s="1"/>
  <c r="AE512"/>
  <c r="BD21"/>
  <c r="AG110"/>
  <c r="AY110" s="1"/>
  <c r="U43"/>
  <c r="AC43" s="1"/>
  <c r="AU43" s="1"/>
  <c r="AR191"/>
  <c r="AC361"/>
  <c r="AU361" s="1"/>
  <c r="Y391"/>
  <c r="AQ391" s="1"/>
  <c r="AW10" i="63"/>
  <c r="AX10" s="1"/>
  <c r="R92" i="64"/>
  <c r="BY92" s="1"/>
  <c r="AD54" i="62"/>
  <c r="AG54" s="1"/>
  <c r="L165" i="55"/>
  <c r="AR151"/>
  <c r="AZ151" s="1"/>
  <c r="O522" i="58"/>
  <c r="O59"/>
  <c r="Y191" i="61"/>
  <c r="Y139"/>
  <c r="AZ125" i="11"/>
  <c r="AD116"/>
  <c r="AZ113"/>
  <c r="AH77" i="55"/>
  <c r="AZ77" s="1"/>
  <c r="J77"/>
  <c r="L77" s="1"/>
  <c r="S464" i="58"/>
  <c r="AQ464"/>
  <c r="AY415"/>
  <c r="S415"/>
  <c r="AA387"/>
  <c r="AS387"/>
  <c r="Q380"/>
  <c r="AO380"/>
  <c r="Q376"/>
  <c r="AM376"/>
  <c r="AS358"/>
  <c r="O358"/>
  <c r="AM333"/>
  <c r="W333"/>
  <c r="AO273"/>
  <c r="O273"/>
  <c r="AO64"/>
  <c r="W64"/>
  <c r="AB121" i="61"/>
  <c r="AB116" s="1"/>
  <c r="X116"/>
  <c r="AA111" i="62"/>
  <c r="AC111" s="1"/>
  <c r="AR111"/>
  <c r="AR108" s="1"/>
  <c r="AH111"/>
  <c r="AK111" s="1"/>
  <c r="AF111"/>
  <c r="AE111"/>
  <c r="AG111" s="1"/>
  <c r="AF93"/>
  <c r="AD93"/>
  <c r="AB93"/>
  <c r="AP93"/>
  <c r="AH93"/>
  <c r="AK93" s="1"/>
  <c r="AE93"/>
  <c r="AA93"/>
  <c r="AF81"/>
  <c r="AE81"/>
  <c r="AD81"/>
  <c r="AB81"/>
  <c r="AA81"/>
  <c r="AE30"/>
  <c r="AA30"/>
  <c r="AB30"/>
  <c r="AH30"/>
  <c r="AK30" s="1"/>
  <c r="AB14"/>
  <c r="AC14" s="1"/>
  <c r="AL14" s="1"/>
  <c r="AA14"/>
  <c r="S85" i="64"/>
  <c r="BI85"/>
  <c r="R85"/>
  <c r="P95" i="59"/>
  <c r="P89" s="1"/>
  <c r="DD61" i="64"/>
  <c r="CH34"/>
  <c r="CW34"/>
  <c r="CZ34" s="1"/>
  <c r="BX14"/>
  <c r="CP14" s="1"/>
  <c r="CP13" s="1"/>
  <c r="BK14"/>
  <c r="BK13" s="1"/>
  <c r="BK9" s="1"/>
  <c r="CC14"/>
  <c r="AF604" i="35"/>
  <c r="AX604" s="1"/>
  <c r="AJ604"/>
  <c r="BB604" s="1"/>
  <c r="X604"/>
  <c r="AP604" s="1"/>
  <c r="W604"/>
  <c r="AG604"/>
  <c r="AY604" s="1"/>
  <c r="AZ604" s="1"/>
  <c r="CR59" i="64"/>
  <c r="AD656" i="35"/>
  <c r="AM656" s="1"/>
  <c r="AN656" s="1"/>
  <c r="AG208"/>
  <c r="AY208" s="1"/>
  <c r="W208"/>
  <c r="X208"/>
  <c r="AP208" s="1"/>
  <c r="AE346"/>
  <c r="AW346" s="1"/>
  <c r="AK126"/>
  <c r="BC126" s="1"/>
  <c r="W126"/>
  <c r="AO126" s="1"/>
  <c r="AR126" s="1"/>
  <c r="X76"/>
  <c r="AP76" s="1"/>
  <c r="AN68" i="54"/>
  <c r="AL368" i="35"/>
  <c r="AW14" i="63"/>
  <c r="AX14" s="1"/>
  <c r="AG22" i="62"/>
  <c r="CZ53" i="64"/>
  <c r="AA210" i="61"/>
  <c r="H5" i="57"/>
  <c r="I17" s="1"/>
  <c r="AT234" i="58"/>
  <c r="I42" i="59" s="1"/>
  <c r="AN190" i="58"/>
  <c r="I31" i="59" s="1"/>
  <c r="N5" i="58"/>
  <c r="Z220" i="61"/>
  <c r="W220"/>
  <c r="AB139"/>
  <c r="V126"/>
  <c r="W126"/>
  <c r="Y96"/>
  <c r="AB43"/>
  <c r="W43"/>
  <c r="O9"/>
  <c r="CN36" i="64"/>
  <c r="AU9"/>
  <c r="CN11"/>
  <c r="X65" i="63"/>
  <c r="T58"/>
  <c r="K435" i="35"/>
  <c r="AN111" i="54"/>
  <c r="AN52"/>
  <c r="AM50"/>
  <c r="AM36"/>
  <c r="AN36" s="1"/>
  <c r="AJ10" i="59"/>
  <c r="D9"/>
  <c r="BD92" i="55"/>
  <c r="AZ92"/>
  <c r="AI632" i="58"/>
  <c r="AM632"/>
  <c r="AM629" s="1"/>
  <c r="Q493"/>
  <c r="AO493"/>
  <c r="AO483" s="1"/>
  <c r="J76" i="59" s="1"/>
  <c r="S460" i="58"/>
  <c r="AQ460"/>
  <c r="O344"/>
  <c r="AO344"/>
  <c r="AW305"/>
  <c r="O305"/>
  <c r="AA303"/>
  <c r="AW303"/>
  <c r="Q250"/>
  <c r="AQ250"/>
  <c r="AM124"/>
  <c r="Q124"/>
  <c r="AM49"/>
  <c r="O49"/>
  <c r="AE114" i="62"/>
  <c r="AA114"/>
  <c r="AB114"/>
  <c r="AV114"/>
  <c r="AV108" s="1"/>
  <c r="H93" i="59" s="1"/>
  <c r="AA63" i="62"/>
  <c r="AN63"/>
  <c r="AH63"/>
  <c r="AK63" s="1"/>
  <c r="AF63"/>
  <c r="AE63"/>
  <c r="AD63"/>
  <c r="AB63"/>
  <c r="AD47"/>
  <c r="AB47"/>
  <c r="AT47"/>
  <c r="AT42" s="1"/>
  <c r="H45" i="59" s="1"/>
  <c r="AF47" i="62"/>
  <c r="AE47"/>
  <c r="AA47"/>
  <c r="AC47" s="1"/>
  <c r="AB22"/>
  <c r="AV22"/>
  <c r="AV17" s="1"/>
  <c r="H23" i="59" s="1"/>
  <c r="CY53" i="64"/>
  <c r="CG51"/>
  <c r="BX18"/>
  <c r="CB18"/>
  <c r="CT18" s="1"/>
  <c r="CE18"/>
  <c r="BI18"/>
  <c r="BX11" i="21"/>
  <c r="CE11"/>
  <c r="CC11"/>
  <c r="CV11" s="1"/>
  <c r="R11"/>
  <c r="CB11"/>
  <c r="CU11" s="1"/>
  <c r="J11"/>
  <c r="CA11"/>
  <c r="CT11" s="1"/>
  <c r="CW11" s="1"/>
  <c r="BY11"/>
  <c r="CR11" s="1"/>
  <c r="BI11"/>
  <c r="K713" i="35"/>
  <c r="U713"/>
  <c r="AG435"/>
  <c r="AY435" s="1"/>
  <c r="AK435"/>
  <c r="BC435" s="1"/>
  <c r="Y435"/>
  <c r="AQ435" s="1"/>
  <c r="U14" i="54"/>
  <c r="AN14" s="1"/>
  <c r="K14"/>
  <c r="E69" i="11"/>
  <c r="AH77"/>
  <c r="BD758" i="35"/>
  <c r="AH346"/>
  <c r="V17" i="14"/>
  <c r="AD241" i="35"/>
  <c r="AW74" i="63"/>
  <c r="AX74" s="1"/>
  <c r="AL51" i="59"/>
  <c r="AN51" s="1"/>
  <c r="AA116" i="61"/>
  <c r="AK21" i="59"/>
  <c r="AH70"/>
  <c r="AK56"/>
  <c r="AM56" s="1"/>
  <c r="AM44"/>
  <c r="C39"/>
  <c r="AH24"/>
  <c r="AR423" i="58"/>
  <c r="I74" i="59" s="1"/>
  <c r="AL111" i="58"/>
  <c r="I19" i="59" s="1"/>
  <c r="AB252" i="61"/>
  <c r="AA160"/>
  <c r="Z96"/>
  <c r="AY42" i="62"/>
  <c r="CY39" i="64"/>
  <c r="CY24"/>
  <c r="J5" i="35"/>
  <c r="AZ73" i="11"/>
  <c r="BE9"/>
  <c r="Y9"/>
  <c r="AI570" i="58"/>
  <c r="AQ570"/>
  <c r="AQ567" s="1"/>
  <c r="S12" i="59" s="1"/>
  <c r="AM436" i="58"/>
  <c r="Q436"/>
  <c r="Y407"/>
  <c r="AW407"/>
  <c r="O402"/>
  <c r="AS402"/>
  <c r="AO342"/>
  <c r="AA342"/>
  <c r="O340"/>
  <c r="AO340"/>
  <c r="AY259"/>
  <c r="AY234" s="1"/>
  <c r="J47" i="59" s="1"/>
  <c r="O259" i="58"/>
  <c r="AS206"/>
  <c r="AA206"/>
  <c r="AQ79"/>
  <c r="Q79"/>
  <c r="Y27"/>
  <c r="AQ27"/>
  <c r="AE67" i="62"/>
  <c r="AD67"/>
  <c r="AA67"/>
  <c r="AC67" s="1"/>
  <c r="AP67"/>
  <c r="AP61" s="1"/>
  <c r="H61" i="59" s="1"/>
  <c r="AH67" i="62"/>
  <c r="AK67" s="1"/>
  <c r="AD45"/>
  <c r="AF45"/>
  <c r="DD55" i="64"/>
  <c r="P85" i="59"/>
  <c r="I56" i="64"/>
  <c r="J56" s="1"/>
  <c r="BX56"/>
  <c r="DE56"/>
  <c r="Q85" i="59" s="1"/>
  <c r="BI56" i="64"/>
  <c r="I38"/>
  <c r="J38" s="1"/>
  <c r="BX38"/>
  <c r="CC38"/>
  <c r="CU38" s="1"/>
  <c r="CB38"/>
  <c r="R38"/>
  <c r="AC750" i="35"/>
  <c r="AU750" s="1"/>
  <c r="AF750"/>
  <c r="W750"/>
  <c r="AO750" s="1"/>
  <c r="AI750"/>
  <c r="BA750" s="1"/>
  <c r="K65" i="54"/>
  <c r="U65"/>
  <c r="BD793" i="35"/>
  <c r="BD663"/>
  <c r="N11" i="47"/>
  <c r="N10" s="1"/>
  <c r="N9" s="1"/>
  <c r="AR300" i="35"/>
  <c r="Z808"/>
  <c r="AD705"/>
  <c r="AH307"/>
  <c r="AL793"/>
  <c r="AR808"/>
  <c r="AZ656"/>
  <c r="AK208"/>
  <c r="BC208" s="1"/>
  <c r="BD208" s="1"/>
  <c r="AE208"/>
  <c r="AL191"/>
  <c r="AA126"/>
  <c r="AN27" i="54"/>
  <c r="AN17"/>
  <c r="AD35" i="35"/>
  <c r="AL398"/>
  <c r="U65" i="63"/>
  <c r="AG30" i="62"/>
  <c r="AG64"/>
  <c r="AP90"/>
  <c r="H77" i="59" s="1"/>
  <c r="AG100" i="62"/>
  <c r="AL100" s="1"/>
  <c r="AG114"/>
  <c r="AK44" i="59"/>
  <c r="AH48"/>
  <c r="L123" i="55"/>
  <c r="AP18"/>
  <c r="AZ18" s="1"/>
  <c r="D9" i="56"/>
  <c r="AI634" i="58"/>
  <c r="AI625"/>
  <c r="AI608"/>
  <c r="Q532"/>
  <c r="W504"/>
  <c r="O462"/>
  <c r="W404"/>
  <c r="AA76"/>
  <c r="O53"/>
  <c r="AI31"/>
  <c r="AC55" i="62"/>
  <c r="CB51" i="64"/>
  <c r="CN48"/>
  <c r="BH44"/>
  <c r="CY33"/>
  <c r="CN34"/>
  <c r="I18"/>
  <c r="J18" s="1"/>
  <c r="BQ18" s="1"/>
  <c r="U354" i="35"/>
  <c r="AM106" i="54"/>
  <c r="AN106" s="1"/>
  <c r="AZ67" i="11"/>
  <c r="G9"/>
  <c r="AM621" i="58"/>
  <c r="AI621"/>
  <c r="AM593"/>
  <c r="AM592" s="1"/>
  <c r="S31" i="59" s="1"/>
  <c r="AI593" i="58"/>
  <c r="W434"/>
  <c r="AM434"/>
  <c r="AQ383"/>
  <c r="AA383"/>
  <c r="Q377"/>
  <c r="AM377"/>
  <c r="O359"/>
  <c r="AS359"/>
  <c r="Q334"/>
  <c r="AM334"/>
  <c r="AW312"/>
  <c r="O312"/>
  <c r="U257"/>
  <c r="AU257"/>
  <c r="O131"/>
  <c r="AO131"/>
  <c r="AM120"/>
  <c r="Q120"/>
  <c r="Q113"/>
  <c r="AM113"/>
  <c r="AA94"/>
  <c r="AU94"/>
  <c r="AQ84"/>
  <c r="Q84"/>
  <c r="BE53" i="64"/>
  <c r="BQ53"/>
  <c r="I51"/>
  <c r="J52"/>
  <c r="Y64" i="63"/>
  <c r="G64"/>
  <c r="AK64"/>
  <c r="AN64" s="1"/>
  <c r="AW64" s="1"/>
  <c r="AX64" s="1"/>
  <c r="G47"/>
  <c r="AK47"/>
  <c r="AN47" s="1"/>
  <c r="AW47" s="1"/>
  <c r="AX47" s="1"/>
  <c r="Y47"/>
  <c r="Y46" s="1"/>
  <c r="G23"/>
  <c r="AK23"/>
  <c r="AN23" s="1"/>
  <c r="AW23" s="1"/>
  <c r="AX23" s="1"/>
  <c r="Y23"/>
  <c r="AD443" i="35"/>
  <c r="AV793"/>
  <c r="AV771"/>
  <c r="AZ720"/>
  <c r="AN64" i="54"/>
  <c r="AN46"/>
  <c r="AZ191" i="35"/>
  <c r="AZ412"/>
  <c r="BM9" i="64"/>
  <c r="CV30"/>
  <c r="BS76"/>
  <c r="AK42" i="59"/>
  <c r="AK54"/>
  <c r="AI69"/>
  <c r="D62"/>
  <c r="AH57"/>
  <c r="AH9"/>
  <c r="F5" i="60"/>
  <c r="W552" i="58"/>
  <c r="U542"/>
  <c r="S479"/>
  <c r="Y449"/>
  <c r="AA301"/>
  <c r="W269"/>
  <c r="O29"/>
  <c r="Z191" i="61"/>
  <c r="X82"/>
  <c r="AH47" i="62"/>
  <c r="AK47" s="1"/>
  <c r="AA22"/>
  <c r="AC6"/>
  <c r="CI90" i="64"/>
  <c r="Q82"/>
  <c r="BS89"/>
  <c r="CX44"/>
  <c r="BU9"/>
  <c r="BL9"/>
  <c r="BA9"/>
  <c r="AS9"/>
  <c r="AK9"/>
  <c r="U9"/>
  <c r="AT9"/>
  <c r="AD9"/>
  <c r="V9"/>
  <c r="T29" i="63"/>
  <c r="AW16"/>
  <c r="AM73" i="54"/>
  <c r="AN73" s="1"/>
  <c r="U29"/>
  <c r="AN29" s="1"/>
  <c r="AZ129" i="11"/>
  <c r="AZ66"/>
  <c r="AZ25"/>
  <c r="BA10"/>
  <c r="AA487" i="58"/>
  <c r="AM487"/>
  <c r="AY222"/>
  <c r="AY190" s="1"/>
  <c r="J35" i="59" s="1"/>
  <c r="AA222" i="58"/>
  <c r="W62"/>
  <c r="AO62"/>
  <c r="W51"/>
  <c r="AM51"/>
  <c r="AB66" i="62"/>
  <c r="AA66"/>
  <c r="AC66" s="1"/>
  <c r="AL66" s="1"/>
  <c r="AA36"/>
  <c r="AC36" s="1"/>
  <c r="AB36"/>
  <c r="BM93" i="64"/>
  <c r="S93"/>
  <c r="BI87"/>
  <c r="R87"/>
  <c r="BY63"/>
  <c r="CQ64"/>
  <c r="CQ63" s="1"/>
  <c r="CE64"/>
  <c r="CE63" s="1"/>
  <c r="CB64"/>
  <c r="H63"/>
  <c r="BW64"/>
  <c r="CA10"/>
  <c r="Y71" i="63"/>
  <c r="AK71"/>
  <c r="AN71" s="1"/>
  <c r="AW71" s="1"/>
  <c r="AX71" s="1"/>
  <c r="G60"/>
  <c r="Y60"/>
  <c r="Y58" s="1"/>
  <c r="AH720" i="35"/>
  <c r="AH96" i="62"/>
  <c r="AK96" s="1"/>
  <c r="AM47" i="59"/>
  <c r="N27" i="33"/>
  <c r="P57" i="59"/>
  <c r="AH18"/>
  <c r="AP526" i="58"/>
  <c r="I83" i="59" s="1"/>
  <c r="AO83" s="1"/>
  <c r="AP371" i="58"/>
  <c r="I64" i="59" s="1"/>
  <c r="Y43" i="61"/>
  <c r="AC58" i="62"/>
  <c r="AG49"/>
  <c r="AG6"/>
  <c r="M93" i="59"/>
  <c r="S51" i="64"/>
  <c r="CM51"/>
  <c r="CD50"/>
  <c r="CN49"/>
  <c r="CN46"/>
  <c r="CK44"/>
  <c r="BP9"/>
  <c r="AW9"/>
  <c r="AO9"/>
  <c r="AG9"/>
  <c r="Y9"/>
  <c r="M9"/>
  <c r="DD39"/>
  <c r="BG28"/>
  <c r="BG9" s="1"/>
  <c r="CD27"/>
  <c r="BE16"/>
  <c r="CX13"/>
  <c r="AW73" i="63"/>
  <c r="AX73" s="1"/>
  <c r="BJ7"/>
  <c r="K771" i="35"/>
  <c r="K690"/>
  <c r="AM100" i="54"/>
  <c r="K95"/>
  <c r="K93"/>
  <c r="K91"/>
  <c r="K89"/>
  <c r="K87"/>
  <c r="K85"/>
  <c r="K80"/>
  <c r="AM56"/>
  <c r="AM13"/>
  <c r="AN13" s="1"/>
  <c r="R5"/>
  <c r="L128" i="11"/>
  <c r="AE119"/>
  <c r="AZ112"/>
  <c r="AZ94"/>
  <c r="AZ93"/>
  <c r="AZ68"/>
  <c r="AZ61"/>
  <c r="AZ54"/>
  <c r="AZ43"/>
  <c r="AZ29"/>
  <c r="M18" i="14"/>
  <c r="M16"/>
  <c r="AD95" i="62"/>
  <c r="AB95"/>
  <c r="AT95"/>
  <c r="AT90" s="1"/>
  <c r="H78" i="59" s="1"/>
  <c r="H75" s="1"/>
  <c r="AD65" i="62"/>
  <c r="AG65" s="1"/>
  <c r="AB65"/>
  <c r="AN65"/>
  <c r="AN61" s="1"/>
  <c r="AD57"/>
  <c r="AG57" s="1"/>
  <c r="AA57"/>
  <c r="AC57" s="1"/>
  <c r="AV57"/>
  <c r="AV52" s="1"/>
  <c r="H52" i="59" s="1"/>
  <c r="AL52" s="1"/>
  <c r="AD43" i="62"/>
  <c r="AG43" s="1"/>
  <c r="AB43"/>
  <c r="AF39"/>
  <c r="AE39"/>
  <c r="AD19"/>
  <c r="AG19" s="1"/>
  <c r="AB19"/>
  <c r="AP19"/>
  <c r="AP17" s="1"/>
  <c r="H20" i="59" s="1"/>
  <c r="G89" i="63"/>
  <c r="AK89"/>
  <c r="AN89" s="1"/>
  <c r="AB816" i="35"/>
  <c r="AT816" s="1"/>
  <c r="AV816" s="1"/>
  <c r="AJ816"/>
  <c r="BB816" s="1"/>
  <c r="AF816"/>
  <c r="AX816" s="1"/>
  <c r="X816"/>
  <c r="AP816" s="1"/>
  <c r="W816"/>
  <c r="AO816" s="1"/>
  <c r="X10" i="61"/>
  <c r="Z9" i="64"/>
  <c r="BV44"/>
  <c r="AN54" i="54"/>
  <c r="AZ60" i="11"/>
  <c r="H9"/>
  <c r="J9"/>
  <c r="U254" i="58"/>
  <c r="AU254"/>
  <c r="AQ178"/>
  <c r="O178"/>
  <c r="Q112"/>
  <c r="AM112"/>
  <c r="AO20"/>
  <c r="AI20"/>
  <c r="AA27" i="62"/>
  <c r="AF27"/>
  <c r="AG27" s="1"/>
  <c r="CA61" i="64"/>
  <c r="CD62"/>
  <c r="CD61" s="1"/>
  <c r="BI41"/>
  <c r="BI39" s="1"/>
  <c r="CE41"/>
  <c r="R41"/>
  <c r="CB41"/>
  <c r="CT41" s="1"/>
  <c r="AJ548" i="35"/>
  <c r="BB548" s="1"/>
  <c r="BD548" s="1"/>
  <c r="X548"/>
  <c r="AP548" s="1"/>
  <c r="AO45" i="59"/>
  <c r="AO27"/>
  <c r="L5" i="60"/>
  <c r="AN629" i="58"/>
  <c r="R73" i="59" s="1"/>
  <c r="AP600" i="58"/>
  <c r="R45" i="59" s="1"/>
  <c r="AL560" i="58"/>
  <c r="AL234"/>
  <c r="AZ190"/>
  <c r="I36" i="59" s="1"/>
  <c r="AO36" s="1"/>
  <c r="AT190" i="58"/>
  <c r="I34" i="59" s="1"/>
  <c r="AO34" s="1"/>
  <c r="AP111" i="58"/>
  <c r="I21" i="59" s="1"/>
  <c r="AO21" s="1"/>
  <c r="Z28" i="61"/>
  <c r="Y28"/>
  <c r="R9"/>
  <c r="Z10"/>
  <c r="AQ108" i="62"/>
  <c r="AA95"/>
  <c r="AC95" s="1"/>
  <c r="AL95" s="1"/>
  <c r="J62" i="64"/>
  <c r="BE62" s="1"/>
  <c r="BE61" s="1"/>
  <c r="DC9"/>
  <c r="BO9"/>
  <c r="BC9"/>
  <c r="AM9"/>
  <c r="W9"/>
  <c r="I26"/>
  <c r="DD13"/>
  <c r="G52" i="63"/>
  <c r="AF771" i="35"/>
  <c r="AN80" i="54"/>
  <c r="AM39"/>
  <c r="AN39" s="1"/>
  <c r="AM8"/>
  <c r="AN8" s="1"/>
  <c r="AZ104" i="11"/>
  <c r="AZ99"/>
  <c r="AZ98"/>
  <c r="AZ44"/>
  <c r="AZ21"/>
  <c r="AZ17"/>
  <c r="BB12" i="14"/>
  <c r="S11"/>
  <c r="Q528" i="58"/>
  <c r="AM528"/>
  <c r="AC469"/>
  <c r="AS469"/>
  <c r="Q408"/>
  <c r="AW408"/>
  <c r="AS252"/>
  <c r="Q252"/>
  <c r="AO199"/>
  <c r="O199"/>
  <c r="W167"/>
  <c r="AM167"/>
  <c r="AO128"/>
  <c r="AA128"/>
  <c r="S69"/>
  <c r="AO69"/>
  <c r="AB76" i="62"/>
  <c r="AE76"/>
  <c r="AG76" s="1"/>
  <c r="AF55"/>
  <c r="AE55"/>
  <c r="AD55"/>
  <c r="J86" i="64"/>
  <c r="BG86"/>
  <c r="BG82" s="1"/>
  <c r="S86"/>
  <c r="I22"/>
  <c r="J22" s="1"/>
  <c r="BQ22" s="1"/>
  <c r="CA22"/>
  <c r="CS22" s="1"/>
  <c r="CK13"/>
  <c r="CN14"/>
  <c r="U88" i="63"/>
  <c r="U85" s="1"/>
  <c r="G88"/>
  <c r="P69" i="11"/>
  <c r="AE69" s="1"/>
  <c r="BA74"/>
  <c r="AD40"/>
  <c r="BA40"/>
  <c r="AL720" i="35"/>
  <c r="CV41" i="64"/>
  <c r="U58" i="63"/>
  <c r="AP33" i="62"/>
  <c r="H33" i="59" s="1"/>
  <c r="AG44" i="62"/>
  <c r="AE95"/>
  <c r="AG95" s="1"/>
  <c r="AG110"/>
  <c r="AL110" s="1"/>
  <c r="CZ60" i="64"/>
  <c r="CD47"/>
  <c r="N9" i="59"/>
  <c r="J25" i="33"/>
  <c r="N21"/>
  <c r="F11"/>
  <c r="AH62" i="59"/>
  <c r="AX233" i="55"/>
  <c r="AZ233" s="1"/>
  <c r="AN122"/>
  <c r="AZ122" s="1"/>
  <c r="L24"/>
  <c r="AP20"/>
  <c r="AZ20" s="1"/>
  <c r="AQ649" i="58"/>
  <c r="AT526"/>
  <c r="I87" i="59" s="1"/>
  <c r="AM489" i="58"/>
  <c r="AS478"/>
  <c r="AQ457"/>
  <c r="AQ455"/>
  <c r="AQ423" s="1"/>
  <c r="J73" i="59" s="1"/>
  <c r="AO451" i="58"/>
  <c r="AO443"/>
  <c r="AY420"/>
  <c r="AU405"/>
  <c r="AT371"/>
  <c r="I65" i="59" s="1"/>
  <c r="AO65" s="1"/>
  <c r="AS362" i="58"/>
  <c r="AO350"/>
  <c r="AQ282"/>
  <c r="BA230"/>
  <c r="AW220"/>
  <c r="AU211"/>
  <c r="AU157"/>
  <c r="AR111"/>
  <c r="I22" i="59" s="1"/>
  <c r="AO22" s="1"/>
  <c r="AV42" i="58"/>
  <c r="I15" i="59" s="1"/>
  <c r="AO15" s="1"/>
  <c r="AQ83" i="58"/>
  <c r="AS32"/>
  <c r="AS5" s="1"/>
  <c r="AG93" i="59" s="1"/>
  <c r="AQ24" i="58"/>
  <c r="T9" i="61"/>
  <c r="AA104" i="62"/>
  <c r="AC104" s="1"/>
  <c r="AE102"/>
  <c r="AG102" s="1"/>
  <c r="AL102" s="1"/>
  <c r="AA96"/>
  <c r="AC96" s="1"/>
  <c r="AL96" s="1"/>
  <c r="AA65"/>
  <c r="AC65" s="1"/>
  <c r="AE58"/>
  <c r="AG58" s="1"/>
  <c r="AB57"/>
  <c r="AA43"/>
  <c r="AB39"/>
  <c r="AB38"/>
  <c r="AC38" s="1"/>
  <c r="AE36"/>
  <c r="AG36" s="1"/>
  <c r="AE34"/>
  <c r="AG34" s="1"/>
  <c r="AL34" s="1"/>
  <c r="AE20"/>
  <c r="AG20" s="1"/>
  <c r="AA19"/>
  <c r="AC19" s="1"/>
  <c r="AL19" s="1"/>
  <c r="AB12"/>
  <c r="AC12" s="1"/>
  <c r="AL12" s="1"/>
  <c r="S87" i="64"/>
  <c r="CH53"/>
  <c r="CY51"/>
  <c r="CN50"/>
  <c r="CN43"/>
  <c r="CN41"/>
  <c r="CN39" s="1"/>
  <c r="I41"/>
  <c r="J41" s="1"/>
  <c r="H39"/>
  <c r="CM33"/>
  <c r="DD33"/>
  <c r="Q33"/>
  <c r="T77" i="63"/>
  <c r="T7" s="1"/>
  <c r="F58"/>
  <c r="W548" i="35"/>
  <c r="U116" i="54"/>
  <c r="AM76"/>
  <c r="AN76" s="1"/>
  <c r="AM65"/>
  <c r="AN65" s="1"/>
  <c r="U48"/>
  <c r="AM37"/>
  <c r="U35"/>
  <c r="AN35" s="1"/>
  <c r="AM7"/>
  <c r="AN7" s="1"/>
  <c r="AE128" i="11"/>
  <c r="AZ107"/>
  <c r="AZ80"/>
  <c r="AZ79"/>
  <c r="AE44"/>
  <c r="AZ16"/>
  <c r="AL526" i="58"/>
  <c r="I85" i="59" s="1"/>
  <c r="AO85" s="1"/>
  <c r="AX267" i="58"/>
  <c r="I52" i="59" s="1"/>
  <c r="AO52" s="1"/>
  <c r="AT165" i="58"/>
  <c r="I29" i="59" s="1"/>
  <c r="AO29" s="1"/>
  <c r="AR165" i="58"/>
  <c r="I27" i="59" s="1"/>
  <c r="AR42" i="58"/>
  <c r="I13" i="59" s="1"/>
  <c r="AM5" i="62"/>
  <c r="CN59" i="64"/>
  <c r="CK55"/>
  <c r="CA54"/>
  <c r="CW52"/>
  <c r="H51"/>
  <c r="BX48"/>
  <c r="BV39"/>
  <c r="CA32"/>
  <c r="CS32" s="1"/>
  <c r="BH28"/>
  <c r="CB23"/>
  <c r="CM10"/>
  <c r="X58" i="63"/>
  <c r="AK26"/>
  <c r="AN26" s="1"/>
  <c r="AW26" s="1"/>
  <c r="AX26" s="1"/>
  <c r="X22"/>
  <c r="T8"/>
  <c r="Z9" i="21"/>
  <c r="BX10"/>
  <c r="CQ10" s="1"/>
  <c r="R5" i="35"/>
  <c r="AM114" i="54"/>
  <c r="AM113"/>
  <c r="AN113" s="1"/>
  <c r="AM112"/>
  <c r="AN112" s="1"/>
  <c r="AM32"/>
  <c r="AZ115" i="11"/>
  <c r="AZ74"/>
  <c r="AZ49"/>
  <c r="AZ39"/>
  <c r="L33"/>
  <c r="AZ26"/>
  <c r="AZ19"/>
  <c r="AZ18"/>
  <c r="R9"/>
  <c r="CC32" i="64"/>
  <c r="CU32" s="1"/>
  <c r="BZ31"/>
  <c r="BQ31"/>
  <c r="BF9"/>
  <c r="P39" i="59"/>
  <c r="BH24" i="64"/>
  <c r="BH16"/>
  <c r="DE11"/>
  <c r="CB11"/>
  <c r="CD11" s="1"/>
  <c r="CI11" s="1"/>
  <c r="BI11"/>
  <c r="BI10" s="1"/>
  <c r="H10"/>
  <c r="V85" i="63"/>
  <c r="AW89"/>
  <c r="AX89" s="1"/>
  <c r="U825" i="35"/>
  <c r="K569"/>
  <c r="K495"/>
  <c r="K405"/>
  <c r="K368"/>
  <c r="K216"/>
  <c r="U93"/>
  <c r="AB93" s="1"/>
  <c r="K68"/>
  <c r="K21"/>
  <c r="U14"/>
  <c r="AM82" i="54"/>
  <c r="AN82" s="1"/>
  <c r="AM75"/>
  <c r="AN75" s="1"/>
  <c r="AM64"/>
  <c r="AM53"/>
  <c r="AN53" s="1"/>
  <c r="AM28"/>
  <c r="AN28" s="1"/>
  <c r="AM11"/>
  <c r="AN11" s="1"/>
  <c r="AM9"/>
  <c r="AZ114" i="11"/>
  <c r="AZ48"/>
  <c r="AZ33"/>
  <c r="AA9"/>
  <c r="Q9"/>
  <c r="M17" i="14"/>
  <c r="N15"/>
  <c r="AO9" i="15"/>
  <c r="AZ267" i="58"/>
  <c r="I51" i="59" s="1"/>
  <c r="V96" i="61"/>
  <c r="W96"/>
  <c r="P9"/>
  <c r="AC92" i="62"/>
  <c r="AK63" i="59"/>
  <c r="AK62" s="1"/>
  <c r="AK41"/>
  <c r="BJ9" i="64"/>
  <c r="CN58"/>
  <c r="Q55"/>
  <c r="AY9"/>
  <c r="AQ9"/>
  <c r="AI9"/>
  <c r="AA9"/>
  <c r="N9"/>
  <c r="BH39"/>
  <c r="CX33"/>
  <c r="CN32"/>
  <c r="CD30"/>
  <c r="CI30" s="1"/>
  <c r="CV16"/>
  <c r="BV13"/>
  <c r="AW29" i="63"/>
  <c r="AM96" i="54"/>
  <c r="AN96" s="1"/>
  <c r="AM79"/>
  <c r="AN79" s="1"/>
  <c r="AZ134" i="11"/>
  <c r="AZ95"/>
  <c r="AZ75"/>
  <c r="AZ51"/>
  <c r="AZ42"/>
  <c r="AW9" i="14"/>
  <c r="O15"/>
  <c r="F15"/>
  <c r="AP14" i="15"/>
  <c r="AZ42" i="58"/>
  <c r="I17" i="59" s="1"/>
  <c r="AO17" s="1"/>
  <c r="V160" i="61"/>
  <c r="AO70" i="62"/>
  <c r="AC73"/>
  <c r="AG71"/>
  <c r="AQ5"/>
  <c r="G16" i="59" s="1"/>
  <c r="AK16" s="1"/>
  <c r="AM16" s="1"/>
  <c r="AK20"/>
  <c r="J81" i="64"/>
  <c r="CH60"/>
  <c r="BH55"/>
  <c r="CO55"/>
  <c r="CN54"/>
  <c r="CN51" s="1"/>
  <c r="CL51"/>
  <c r="CC48"/>
  <c r="CU48" s="1"/>
  <c r="CN35"/>
  <c r="DE32"/>
  <c r="Q51" i="59" s="1"/>
  <c r="CN31" i="64"/>
  <c r="BF28"/>
  <c r="CX24"/>
  <c r="CM19"/>
  <c r="BQ12"/>
  <c r="BV10"/>
  <c r="AW92" i="63"/>
  <c r="AX92" s="1"/>
  <c r="AW46"/>
  <c r="V16"/>
  <c r="W720" i="35"/>
  <c r="AM66" i="54"/>
  <c r="AN66" s="1"/>
  <c r="AM55"/>
  <c r="AN55" s="1"/>
  <c r="BA128" i="11"/>
  <c r="AZ128"/>
  <c r="AZ122"/>
  <c r="AZ119"/>
  <c r="AZ82"/>
  <c r="AZ58"/>
  <c r="AZ50"/>
  <c r="R12" i="14"/>
  <c r="R17" s="1"/>
  <c r="AK9" i="15"/>
  <c r="AO53" i="59"/>
  <c r="E44" i="49"/>
  <c r="J42" i="16"/>
  <c r="Z92" i="44"/>
  <c r="AR92" s="1"/>
  <c r="U78" i="59"/>
  <c r="AL78" s="1"/>
  <c r="AN78" s="1"/>
  <c r="U66"/>
  <c r="V66" s="1"/>
  <c r="U31"/>
  <c r="AL31" s="1"/>
  <c r="AG63" i="44"/>
  <c r="AY63" s="1"/>
  <c r="BB63" s="1"/>
  <c r="AE36"/>
  <c r="AW36" s="1"/>
  <c r="P81"/>
  <c r="AA81" s="1"/>
  <c r="AS81" s="1"/>
  <c r="P77"/>
  <c r="AC77" s="1"/>
  <c r="AO91" i="59"/>
  <c r="P79" i="44"/>
  <c r="AC79" s="1"/>
  <c r="AU79" s="1"/>
  <c r="I60" i="16"/>
  <c r="J60" s="1"/>
  <c r="J59" s="1"/>
  <c r="J47"/>
  <c r="P5"/>
  <c r="H12"/>
  <c r="I7"/>
  <c r="H15"/>
  <c r="K18" i="59"/>
  <c r="AO74"/>
  <c r="AO32"/>
  <c r="L53"/>
  <c r="L48" s="1"/>
  <c r="Y17" i="44"/>
  <c r="AQ17" s="1"/>
  <c r="AC53"/>
  <c r="AU53" s="1"/>
  <c r="G49" i="50"/>
  <c r="K5"/>
  <c r="G14"/>
  <c r="F75"/>
  <c r="F44"/>
  <c r="F49"/>
  <c r="G6"/>
  <c r="G27"/>
  <c r="F27"/>
  <c r="F56"/>
  <c r="G20"/>
  <c r="E5"/>
  <c r="C14" i="47" s="1"/>
  <c r="C13" s="1"/>
  <c r="L5" i="50"/>
  <c r="G44"/>
  <c r="F34"/>
  <c r="F83"/>
  <c r="G93"/>
  <c r="G83"/>
  <c r="G34"/>
  <c r="F14"/>
  <c r="F20"/>
  <c r="F93"/>
  <c r="J5"/>
  <c r="M5"/>
  <c r="U37" i="59"/>
  <c r="V37" s="1"/>
  <c r="AE86" i="44"/>
  <c r="AW86" s="1"/>
  <c r="P51"/>
  <c r="AG51" s="1"/>
  <c r="AE37"/>
  <c r="AW37" s="1"/>
  <c r="Z33"/>
  <c r="AR33" s="1"/>
  <c r="I47" i="16"/>
  <c r="H24"/>
  <c r="H51"/>
  <c r="H9"/>
  <c r="R5"/>
  <c r="J58"/>
  <c r="J57" s="1"/>
  <c r="I16"/>
  <c r="I15" s="1"/>
  <c r="N51"/>
  <c r="N40"/>
  <c r="M24"/>
  <c r="M5" s="1"/>
  <c r="N24"/>
  <c r="Q5"/>
  <c r="Z50" i="44"/>
  <c r="AR50" s="1"/>
  <c r="AC34"/>
  <c r="AU34" s="1"/>
  <c r="AA63"/>
  <c r="AS63" s="1"/>
  <c r="AA85"/>
  <c r="AS85" s="1"/>
  <c r="AD86"/>
  <c r="AV86" s="1"/>
  <c r="U59" i="59"/>
  <c r="Y39" i="44"/>
  <c r="AQ39" s="1"/>
  <c r="AE63"/>
  <c r="AW63" s="1"/>
  <c r="AA36"/>
  <c r="AS36" s="1"/>
  <c r="AE85"/>
  <c r="AW85" s="1"/>
  <c r="AC36"/>
  <c r="AU36" s="1"/>
  <c r="P56"/>
  <c r="AE56" s="1"/>
  <c r="AW56" s="1"/>
  <c r="P54"/>
  <c r="Y54" s="1"/>
  <c r="T57" i="59"/>
  <c r="P44" i="44"/>
  <c r="U53" i="59" s="1"/>
  <c r="J32" i="16"/>
  <c r="J29" s="1"/>
  <c r="I29"/>
  <c r="J13"/>
  <c r="J12" s="1"/>
  <c r="I12"/>
  <c r="J10"/>
  <c r="J9" s="1"/>
  <c r="I9"/>
  <c r="H29"/>
  <c r="J45"/>
  <c r="I24"/>
  <c r="H47"/>
  <c r="N29"/>
  <c r="G5"/>
  <c r="H40"/>
  <c r="O5" i="42"/>
  <c r="U61" i="59"/>
  <c r="AC31" i="44"/>
  <c r="AU31" s="1"/>
  <c r="X5"/>
  <c r="AG46"/>
  <c r="AY46" s="1"/>
  <c r="BB46" s="1"/>
  <c r="P87"/>
  <c r="U86" i="59" s="1"/>
  <c r="AL86" s="1"/>
  <c r="AN86" s="1"/>
  <c r="P23" i="44"/>
  <c r="U23" i="59" s="1"/>
  <c r="AG33" i="44"/>
  <c r="AY33" s="1"/>
  <c r="BB33" s="1"/>
  <c r="Z53"/>
  <c r="AR53" s="1"/>
  <c r="AG37"/>
  <c r="AJ37" s="1"/>
  <c r="AE17"/>
  <c r="AW17" s="1"/>
  <c r="AG62"/>
  <c r="AJ62" s="1"/>
  <c r="AE33"/>
  <c r="AW33" s="1"/>
  <c r="AG53"/>
  <c r="AY53" s="1"/>
  <c r="BB53" s="1"/>
  <c r="AD37"/>
  <c r="AV37" s="1"/>
  <c r="AD33"/>
  <c r="AV33" s="1"/>
  <c r="AK7"/>
  <c r="AC62"/>
  <c r="AU62" s="1"/>
  <c r="U27" i="59"/>
  <c r="R77" i="44"/>
  <c r="Y33"/>
  <c r="AQ33" s="1"/>
  <c r="Y53"/>
  <c r="AQ53" s="1"/>
  <c r="U65" i="59"/>
  <c r="V65" s="1"/>
  <c r="U34"/>
  <c r="AC92" i="44"/>
  <c r="AU92" s="1"/>
  <c r="AA17"/>
  <c r="AS17" s="1"/>
  <c r="Z46"/>
  <c r="AR46" s="1"/>
  <c r="T89" i="59"/>
  <c r="AK90" i="44"/>
  <c r="AK88"/>
  <c r="AK75"/>
  <c r="AK73"/>
  <c r="AK69"/>
  <c r="AK66"/>
  <c r="AK65"/>
  <c r="AK57"/>
  <c r="AK55"/>
  <c r="AK52"/>
  <c r="P48"/>
  <c r="AG48" s="1"/>
  <c r="AY48" s="1"/>
  <c r="BB48" s="1"/>
  <c r="R44"/>
  <c r="BB39"/>
  <c r="P29"/>
  <c r="AE29" s="1"/>
  <c r="AW29" s="1"/>
  <c r="AK22"/>
  <c r="P18"/>
  <c r="Z18" s="1"/>
  <c r="AR18" s="1"/>
  <c r="AK15"/>
  <c r="P11"/>
  <c r="AE11" s="1"/>
  <c r="AW11" s="1"/>
  <c r="AK10"/>
  <c r="AK9"/>
  <c r="R33"/>
  <c r="AD46"/>
  <c r="AV46" s="1"/>
  <c r="AD62"/>
  <c r="AV62" s="1"/>
  <c r="R48"/>
  <c r="AD17"/>
  <c r="AV17" s="1"/>
  <c r="U90" i="59"/>
  <c r="V90" s="1"/>
  <c r="AE53" i="44"/>
  <c r="AW53" s="1"/>
  <c r="AC33"/>
  <c r="AU33" s="1"/>
  <c r="AA53"/>
  <c r="AS53" s="1"/>
  <c r="AA92"/>
  <c r="AS92" s="1"/>
  <c r="Z17"/>
  <c r="AR17" s="1"/>
  <c r="AC17"/>
  <c r="AG17"/>
  <c r="AK35" i="59"/>
  <c r="AM35" s="1"/>
  <c r="AK33"/>
  <c r="AM33" s="1"/>
  <c r="P58" i="44"/>
  <c r="U64" i="59" s="1"/>
  <c r="R6" i="44"/>
  <c r="AA39"/>
  <c r="AS39" s="1"/>
  <c r="AG50"/>
  <c r="Z86"/>
  <c r="AR86" s="1"/>
  <c r="AG86"/>
  <c r="AJ86" s="1"/>
  <c r="R92"/>
  <c r="AK95"/>
  <c r="AK84"/>
  <c r="AK82"/>
  <c r="T39" i="59"/>
  <c r="AK20" i="44"/>
  <c r="P89"/>
  <c r="Y89" s="1"/>
  <c r="AZ5"/>
  <c r="AC39"/>
  <c r="AU39" s="1"/>
  <c r="AA86"/>
  <c r="AS86" s="1"/>
  <c r="AC86"/>
  <c r="AU86" s="1"/>
  <c r="AK94"/>
  <c r="AK80"/>
  <c r="AK72"/>
  <c r="P41"/>
  <c r="AD41" s="1"/>
  <c r="AV41" s="1"/>
  <c r="AK27"/>
  <c r="AK12"/>
  <c r="P6"/>
  <c r="AD6" s="1"/>
  <c r="AV6" s="1"/>
  <c r="P64"/>
  <c r="AC64" s="1"/>
  <c r="AU64" s="1"/>
  <c r="T24" i="59"/>
  <c r="AD39" i="44"/>
  <c r="AV39" s="1"/>
  <c r="T74" i="59"/>
  <c r="T70" s="1"/>
  <c r="AJ39" i="44"/>
  <c r="U85" i="59"/>
  <c r="R41" i="44"/>
  <c r="AK28" i="59"/>
  <c r="AM28" s="1"/>
  <c r="AK97" i="44"/>
  <c r="AK70"/>
  <c r="AK30"/>
  <c r="P26"/>
  <c r="AC26" s="1"/>
  <c r="AU26" s="1"/>
  <c r="AK25"/>
  <c r="AC47"/>
  <c r="AU47" s="1"/>
  <c r="AE47"/>
  <c r="AW47" s="1"/>
  <c r="AD47"/>
  <c r="AV47" s="1"/>
  <c r="Z32"/>
  <c r="AR32" s="1"/>
  <c r="AG32"/>
  <c r="U29" i="59"/>
  <c r="AL29" s="1"/>
  <c r="AN29" s="1"/>
  <c r="AC32" i="44"/>
  <c r="AU32" s="1"/>
  <c r="AD32"/>
  <c r="Y32"/>
  <c r="AE32"/>
  <c r="AW32" s="1"/>
  <c r="AA32"/>
  <c r="AS32" s="1"/>
  <c r="AJ92"/>
  <c r="AY92"/>
  <c r="BB92" s="1"/>
  <c r="AK31" i="59"/>
  <c r="T30"/>
  <c r="AE28" i="44"/>
  <c r="AW28" s="1"/>
  <c r="AA28"/>
  <c r="AS28" s="1"/>
  <c r="AC28"/>
  <c r="AU28" s="1"/>
  <c r="Z28"/>
  <c r="AR28" s="1"/>
  <c r="U26" i="59"/>
  <c r="AL26" s="1"/>
  <c r="AN26" s="1"/>
  <c r="Y28" i="44"/>
  <c r="AD28"/>
  <c r="AV28" s="1"/>
  <c r="AG28"/>
  <c r="AA16"/>
  <c r="AS16" s="1"/>
  <c r="Y16"/>
  <c r="AQ16" s="1"/>
  <c r="Z16"/>
  <c r="AR16" s="1"/>
  <c r="U38" i="59"/>
  <c r="V38" s="1"/>
  <c r="AA38" i="44"/>
  <c r="AS38" s="1"/>
  <c r="AE38"/>
  <c r="AW38" s="1"/>
  <c r="AG38"/>
  <c r="Y38"/>
  <c r="AD38"/>
  <c r="Z38"/>
  <c r="AR38" s="1"/>
  <c r="AC38"/>
  <c r="AU38" s="1"/>
  <c r="AD43"/>
  <c r="AV43" s="1"/>
  <c r="U43" i="59"/>
  <c r="Y43" i="44"/>
  <c r="AQ43" s="1"/>
  <c r="AA43"/>
  <c r="AS43" s="1"/>
  <c r="AC43"/>
  <c r="AU43" s="1"/>
  <c r="AG43"/>
  <c r="Z43"/>
  <c r="AR43" s="1"/>
  <c r="AE43"/>
  <c r="AW43" s="1"/>
  <c r="AG35"/>
  <c r="AY35" s="1"/>
  <c r="BB35" s="1"/>
  <c r="AA35"/>
  <c r="AS35" s="1"/>
  <c r="Y35"/>
  <c r="U32" i="59"/>
  <c r="V32" s="1"/>
  <c r="AD35" i="44"/>
  <c r="AV35" s="1"/>
  <c r="AC35"/>
  <c r="AU35" s="1"/>
  <c r="Z35"/>
  <c r="AR35" s="1"/>
  <c r="AE35"/>
  <c r="AW35" s="1"/>
  <c r="AG13"/>
  <c r="AC13"/>
  <c r="AU13" s="1"/>
  <c r="Z13"/>
  <c r="AR13" s="1"/>
  <c r="Y13"/>
  <c r="AQ13" s="1"/>
  <c r="U13" i="59"/>
  <c r="AK43"/>
  <c r="AM43" s="1"/>
  <c r="Y40" i="44"/>
  <c r="AQ40" s="1"/>
  <c r="Y31"/>
  <c r="AG34"/>
  <c r="AJ34" s="1"/>
  <c r="AG31"/>
  <c r="AG40"/>
  <c r="AJ40" s="1"/>
  <c r="AK29" i="59"/>
  <c r="AM29" s="1"/>
  <c r="T81"/>
  <c r="P14" i="44"/>
  <c r="U35" i="59"/>
  <c r="V35" s="1"/>
  <c r="U36"/>
  <c r="AA40" i="44"/>
  <c r="AS40" s="1"/>
  <c r="Z40"/>
  <c r="AR40" s="1"/>
  <c r="AD31"/>
  <c r="AV31" s="1"/>
  <c r="AE34"/>
  <c r="AW34" s="1"/>
  <c r="AD63"/>
  <c r="AV63" s="1"/>
  <c r="Z63"/>
  <c r="AR63" s="1"/>
  <c r="Y63"/>
  <c r="O5"/>
  <c r="AG36"/>
  <c r="Y36"/>
  <c r="Y85"/>
  <c r="AD92"/>
  <c r="Y92"/>
  <c r="AE92"/>
  <c r="AW92" s="1"/>
  <c r="AE40"/>
  <c r="AW40" s="1"/>
  <c r="AG85"/>
  <c r="AY85" s="1"/>
  <c r="BB85" s="1"/>
  <c r="AK23" i="59"/>
  <c r="AM23" s="1"/>
  <c r="AK13"/>
  <c r="AM13" s="1"/>
  <c r="AK60"/>
  <c r="AM60" s="1"/>
  <c r="T53"/>
  <c r="AK53" s="1"/>
  <c r="AM53" s="1"/>
  <c r="AK61" i="44"/>
  <c r="AK49"/>
  <c r="AK45"/>
  <c r="AK86" i="59"/>
  <c r="AM86" s="1"/>
  <c r="T9"/>
  <c r="AD40" i="44"/>
  <c r="AV40" s="1"/>
  <c r="Z31"/>
  <c r="AR31" s="1"/>
  <c r="Z34"/>
  <c r="AR34" s="1"/>
  <c r="Z85"/>
  <c r="AR85" s="1"/>
  <c r="P93"/>
  <c r="Y93" s="1"/>
  <c r="AK78"/>
  <c r="Z39"/>
  <c r="AR39" s="1"/>
  <c r="AE39"/>
  <c r="AE31"/>
  <c r="AW31" s="1"/>
  <c r="AD34"/>
  <c r="AV34" s="1"/>
  <c r="AA34"/>
  <c r="AS34" s="1"/>
  <c r="AD36"/>
  <c r="AV36" s="1"/>
  <c r="U33" i="59"/>
  <c r="AL33" s="1"/>
  <c r="AN33" s="1"/>
  <c r="AC85" i="44"/>
  <c r="AU85" s="1"/>
  <c r="R86"/>
  <c r="AK65" i="59"/>
  <c r="AM65" s="1"/>
  <c r="AK11"/>
  <c r="AM11" s="1"/>
  <c r="AK37"/>
  <c r="AM37" s="1"/>
  <c r="AM15"/>
  <c r="AK76" i="44"/>
  <c r="AK74"/>
  <c r="AK71"/>
  <c r="AK67"/>
  <c r="P60"/>
  <c r="AK59"/>
  <c r="AK19"/>
  <c r="P8"/>
  <c r="K200" i="1"/>
  <c r="G28" i="42"/>
  <c r="M5"/>
  <c r="G73"/>
  <c r="N5"/>
  <c r="L5"/>
  <c r="F5"/>
  <c r="G65"/>
  <c r="K196" i="1"/>
  <c r="BD656" i="35"/>
  <c r="BA765"/>
  <c r="N4" i="58"/>
  <c r="AG11" i="62"/>
  <c r="AY793" i="35"/>
  <c r="AZ793" s="1"/>
  <c r="AH793"/>
  <c r="AP142"/>
  <c r="AR142" s="1"/>
  <c r="Z142"/>
  <c r="AW322"/>
  <c r="AE337"/>
  <c r="AK337"/>
  <c r="BC337" s="1"/>
  <c r="AB337"/>
  <c r="AT337" s="1"/>
  <c r="AJ337"/>
  <c r="BB337" s="1"/>
  <c r="AC337"/>
  <c r="AU337" s="1"/>
  <c r="AI337"/>
  <c r="W337"/>
  <c r="AF337"/>
  <c r="AX337" s="1"/>
  <c r="X224"/>
  <c r="AP224" s="1"/>
  <c r="AF224"/>
  <c r="AX224" s="1"/>
  <c r="W224"/>
  <c r="Y224"/>
  <c r="AQ224" s="1"/>
  <c r="AG224"/>
  <c r="AY224" s="1"/>
  <c r="AA224"/>
  <c r="AI224"/>
  <c r="AJ224"/>
  <c r="BB224" s="1"/>
  <c r="AC224"/>
  <c r="AU224" s="1"/>
  <c r="AH391"/>
  <c r="AW391"/>
  <c r="AD676"/>
  <c r="AS676"/>
  <c r="AV676" s="1"/>
  <c r="CT34" i="64"/>
  <c r="CD34"/>
  <c r="AW800" i="35"/>
  <c r="AA728"/>
  <c r="AB728"/>
  <c r="AT728" s="1"/>
  <c r="AJ728"/>
  <c r="BB728" s="1"/>
  <c r="AE728"/>
  <c r="AC728"/>
  <c r="AU728" s="1"/>
  <c r="AK728"/>
  <c r="BC728" s="1"/>
  <c r="X728"/>
  <c r="AP728" s="1"/>
  <c r="W728"/>
  <c r="AG728"/>
  <c r="AY728" s="1"/>
  <c r="F48" i="59"/>
  <c r="AL49"/>
  <c r="AL48" s="1"/>
  <c r="AJ58"/>
  <c r="D57"/>
  <c r="J238" i="55"/>
  <c r="L238" s="1"/>
  <c r="J224"/>
  <c r="L224" s="1"/>
  <c r="AX224"/>
  <c r="AZ224" s="1"/>
  <c r="J208"/>
  <c r="L208" s="1"/>
  <c r="AX208"/>
  <c r="AZ208" s="1"/>
  <c r="L144"/>
  <c r="AP144"/>
  <c r="AZ144" s="1"/>
  <c r="AL32"/>
  <c r="AZ32" s="1"/>
  <c r="L32"/>
  <c r="L21"/>
  <c r="AH21"/>
  <c r="AI589" i="58"/>
  <c r="AU589"/>
  <c r="AU583" s="1"/>
  <c r="S29" i="59" s="1"/>
  <c r="AI585" i="58"/>
  <c r="AO585"/>
  <c r="AO583" s="1"/>
  <c r="S323"/>
  <c r="AY323"/>
  <c r="AI14"/>
  <c r="AO14"/>
  <c r="G82" i="59"/>
  <c r="AK82" s="1"/>
  <c r="H16" i="64"/>
  <c r="BI17"/>
  <c r="CC17"/>
  <c r="CU17" s="1"/>
  <c r="I17"/>
  <c r="CA17"/>
  <c r="R17"/>
  <c r="CB17"/>
  <c r="CT17" s="1"/>
  <c r="BX17"/>
  <c r="CE17"/>
  <c r="DE17"/>
  <c r="BY17"/>
  <c r="CQ17" s="1"/>
  <c r="G69" i="63"/>
  <c r="AK69"/>
  <c r="AN69" s="1"/>
  <c r="AW69" s="1"/>
  <c r="AX69" s="1"/>
  <c r="Y69"/>
  <c r="F65"/>
  <c r="AB472" i="35"/>
  <c r="AT472" s="1"/>
  <c r="AF472"/>
  <c r="AX472" s="1"/>
  <c r="W472"/>
  <c r="X472"/>
  <c r="AP472" s="1"/>
  <c r="AJ472"/>
  <c r="BB472" s="1"/>
  <c r="AI472"/>
  <c r="AC472"/>
  <c r="AU472" s="1"/>
  <c r="AG472"/>
  <c r="AY472" s="1"/>
  <c r="AE472"/>
  <c r="AK472"/>
  <c r="BC472" s="1"/>
  <c r="AA472"/>
  <c r="X426"/>
  <c r="AP426" s="1"/>
  <c r="AJ426"/>
  <c r="BB426" s="1"/>
  <c r="AB426"/>
  <c r="AT426" s="1"/>
  <c r="W426"/>
  <c r="AC426"/>
  <c r="AU426" s="1"/>
  <c r="Y426"/>
  <c r="AQ426" s="1"/>
  <c r="AI426"/>
  <c r="AE426"/>
  <c r="AG426"/>
  <c r="AY426" s="1"/>
  <c r="AO361"/>
  <c r="AC9" i="15"/>
  <c r="AP11"/>
  <c r="Q39" i="59"/>
  <c r="AX633" i="35"/>
  <c r="AZ633" s="1"/>
  <c r="AH633"/>
  <c r="AO443"/>
  <c r="AR443" s="1"/>
  <c r="Z443"/>
  <c r="AM443" s="1"/>
  <c r="AN443" s="1"/>
  <c r="AU808"/>
  <c r="AV808" s="1"/>
  <c r="AD808"/>
  <c r="AM808" s="1"/>
  <c r="AN808" s="1"/>
  <c r="AY383"/>
  <c r="AZ383" s="1"/>
  <c r="AH383"/>
  <c r="AY35"/>
  <c r="AZ35" s="1"/>
  <c r="AH35"/>
  <c r="BA216"/>
  <c r="BD216" s="1"/>
  <c r="AL216"/>
  <c r="AS274"/>
  <c r="AV274" s="1"/>
  <c r="W503"/>
  <c r="AC503"/>
  <c r="AU503" s="1"/>
  <c r="X503"/>
  <c r="AP503" s="1"/>
  <c r="AF503"/>
  <c r="AX503" s="1"/>
  <c r="Y503"/>
  <c r="AQ503" s="1"/>
  <c r="AI503"/>
  <c r="AY690"/>
  <c r="AZ690" s="1"/>
  <c r="AH690"/>
  <c r="CS18" i="64"/>
  <c r="CV18" s="1"/>
  <c r="CD18"/>
  <c r="CD20"/>
  <c r="CS20"/>
  <c r="AW816" i="35"/>
  <c r="AZ816" s="1"/>
  <c r="H87" i="59"/>
  <c r="J218" i="55"/>
  <c r="L218" s="1"/>
  <c r="AX218"/>
  <c r="AZ218" s="1"/>
  <c r="L192"/>
  <c r="AR192"/>
  <c r="AZ192" s="1"/>
  <c r="L177"/>
  <c r="AN177"/>
  <c r="AZ177" s="1"/>
  <c r="L142"/>
  <c r="AP142"/>
  <c r="AZ142" s="1"/>
  <c r="K79"/>
  <c r="K6" s="1"/>
  <c r="AH79"/>
  <c r="AZ79" s="1"/>
  <c r="W549" i="58"/>
  <c r="AU549"/>
  <c r="S411"/>
  <c r="AY411"/>
  <c r="I37" i="59"/>
  <c r="AO37" s="1"/>
  <c r="Q183" i="58"/>
  <c r="AU183"/>
  <c r="Q85"/>
  <c r="AQ85"/>
  <c r="AQ23"/>
  <c r="AI23"/>
  <c r="AA112" i="61"/>
  <c r="AA96" s="1"/>
  <c r="U96"/>
  <c r="BI35" i="64"/>
  <c r="BI33" s="1"/>
  <c r="CA35"/>
  <c r="CC35"/>
  <c r="H33"/>
  <c r="I35"/>
  <c r="CE35"/>
  <c r="BY35"/>
  <c r="R35"/>
  <c r="BX35"/>
  <c r="DE35"/>
  <c r="BZ27"/>
  <c r="CP27"/>
  <c r="CR27" s="1"/>
  <c r="BQ27"/>
  <c r="CN26"/>
  <c r="CK24"/>
  <c r="AX663" i="35"/>
  <c r="AH663"/>
  <c r="AO633"/>
  <c r="AR633" s="1"/>
  <c r="Z633"/>
  <c r="AX735"/>
  <c r="AZ735" s="1"/>
  <c r="AT233"/>
  <c r="AV233" s="1"/>
  <c r="AD233"/>
  <c r="AW21"/>
  <c r="AZ21" s="1"/>
  <c r="AH21"/>
  <c r="W450"/>
  <c r="AC450"/>
  <c r="AU450" s="1"/>
  <c r="AV450" s="1"/>
  <c r="X450"/>
  <c r="AP450" s="1"/>
  <c r="AF450"/>
  <c r="Y450"/>
  <c r="AQ450" s="1"/>
  <c r="AI450"/>
  <c r="AG450"/>
  <c r="AY450" s="1"/>
  <c r="AK450"/>
  <c r="BC450" s="1"/>
  <c r="AJ450"/>
  <c r="BB450" s="1"/>
  <c r="W612"/>
  <c r="AC612"/>
  <c r="AU612" s="1"/>
  <c r="X612"/>
  <c r="AP612" s="1"/>
  <c r="AF612"/>
  <c r="AX612" s="1"/>
  <c r="Y612"/>
  <c r="AQ612" s="1"/>
  <c r="AI612"/>
  <c r="AE612"/>
  <c r="AB612"/>
  <c r="AT612" s="1"/>
  <c r="AV612" s="1"/>
  <c r="AG612"/>
  <c r="AY612" s="1"/>
  <c r="W640"/>
  <c r="AC640"/>
  <c r="AU640" s="1"/>
  <c r="X640"/>
  <c r="AP640" s="1"/>
  <c r="AF640"/>
  <c r="AX640" s="1"/>
  <c r="Y640"/>
  <c r="AQ640" s="1"/>
  <c r="AI640"/>
  <c r="AA640"/>
  <c r="AE640"/>
  <c r="AB640"/>
  <c r="AT640" s="1"/>
  <c r="BE15" i="64"/>
  <c r="R13"/>
  <c r="CR25"/>
  <c r="CZ30"/>
  <c r="CA44"/>
  <c r="CD45"/>
  <c r="CS45"/>
  <c r="H19" i="59"/>
  <c r="AB70" i="62"/>
  <c r="AD70"/>
  <c r="AA70"/>
  <c r="AE70"/>
  <c r="AK48" i="59"/>
  <c r="AM49"/>
  <c r="AM48" s="1"/>
  <c r="L237" i="55"/>
  <c r="AX237"/>
  <c r="AZ237" s="1"/>
  <c r="J237"/>
  <c r="J230"/>
  <c r="L230" s="1"/>
  <c r="AX230"/>
  <c r="AZ230" s="1"/>
  <c r="J222"/>
  <c r="L222" s="1"/>
  <c r="AX222"/>
  <c r="AZ222" s="1"/>
  <c r="J214"/>
  <c r="L214"/>
  <c r="AX214"/>
  <c r="AZ214" s="1"/>
  <c r="J206"/>
  <c r="L206" s="1"/>
  <c r="AX206"/>
  <c r="AZ206" s="1"/>
  <c r="L203"/>
  <c r="L164"/>
  <c r="AJ164"/>
  <c r="L146"/>
  <c r="AP146"/>
  <c r="AZ146" s="1"/>
  <c r="L136"/>
  <c r="AR136"/>
  <c r="AZ136" s="1"/>
  <c r="AZ126"/>
  <c r="BD126"/>
  <c r="AR103"/>
  <c r="AZ103" s="1"/>
  <c r="L103"/>
  <c r="AT39"/>
  <c r="L39"/>
  <c r="AZ28"/>
  <c r="AZ9"/>
  <c r="AI597" i="58"/>
  <c r="AS597"/>
  <c r="AS592" s="1"/>
  <c r="S36" i="59" s="1"/>
  <c r="R31"/>
  <c r="I94"/>
  <c r="I89" s="1"/>
  <c r="AA505" i="58"/>
  <c r="AQ505"/>
  <c r="Q249"/>
  <c r="AQ249"/>
  <c r="AQ234" s="1"/>
  <c r="J44" i="59" s="1"/>
  <c r="M44" s="1"/>
  <c r="BB234" i="58"/>
  <c r="I40" i="59"/>
  <c r="AO40" s="1"/>
  <c r="Q122" i="58"/>
  <c r="AM122"/>
  <c r="Q98"/>
  <c r="AU98"/>
  <c r="AQ61" i="62"/>
  <c r="G58" i="59"/>
  <c r="G57" s="1"/>
  <c r="AK52"/>
  <c r="AM52" s="1"/>
  <c r="G48"/>
  <c r="G55"/>
  <c r="AK55" s="1"/>
  <c r="AM55" s="1"/>
  <c r="AY52" i="62"/>
  <c r="G38" i="59"/>
  <c r="G30" s="1"/>
  <c r="AW33" i="62"/>
  <c r="B35"/>
  <c r="B36" s="1"/>
  <c r="B37" s="1"/>
  <c r="B34"/>
  <c r="CO44" i="64"/>
  <c r="AX569" i="35"/>
  <c r="AZ569" s="1"/>
  <c r="AH569"/>
  <c r="AJ70" i="59"/>
  <c r="AZ663" i="35"/>
  <c r="Z786"/>
  <c r="AN423" i="58"/>
  <c r="I72" i="59" s="1"/>
  <c r="AB5" i="58"/>
  <c r="AB4" s="1"/>
  <c r="V28" i="61"/>
  <c r="W10"/>
  <c r="AB14"/>
  <c r="AB10" s="1"/>
  <c r="Y10"/>
  <c r="Y9" s="1"/>
  <c r="DA16" i="64"/>
  <c r="G63" i="50"/>
  <c r="AM9" i="11"/>
  <c r="O5" i="16"/>
  <c r="AS663" i="35"/>
  <c r="AV663" s="1"/>
  <c r="AX443"/>
  <c r="AZ443" s="1"/>
  <c r="AX346"/>
  <c r="AZ346" s="1"/>
  <c r="AU346"/>
  <c r="AV346" s="1"/>
  <c r="AR21"/>
  <c r="BC398"/>
  <c r="BD398" s="1"/>
  <c r="CV40" i="64"/>
  <c r="BC816" i="35"/>
  <c r="BD816" s="1"/>
  <c r="G79" i="59"/>
  <c r="AK79" s="1"/>
  <c r="AM79" s="1"/>
  <c r="P24"/>
  <c r="N7"/>
  <c r="AH5" i="58"/>
  <c r="AH4" s="1"/>
  <c r="AA126" i="61"/>
  <c r="G56" i="50"/>
  <c r="F63"/>
  <c r="AM40" i="59"/>
  <c r="AM39" s="1"/>
  <c r="C9"/>
  <c r="R16" i="47"/>
  <c r="I40" i="16"/>
  <c r="Z480" i="35"/>
  <c r="AH480"/>
  <c r="AL291"/>
  <c r="CQ39" i="64"/>
  <c r="X833" i="35"/>
  <c r="AP833" s="1"/>
  <c r="AD649"/>
  <c r="BD633"/>
  <c r="AG503"/>
  <c r="AY503" s="1"/>
  <c r="Z405"/>
  <c r="AM405" s="1"/>
  <c r="AN405" s="1"/>
  <c r="AA337"/>
  <c r="AR758"/>
  <c r="BE758" s="1"/>
  <c r="BF758" s="1"/>
  <c r="AZ808"/>
  <c r="AV800"/>
  <c r="CH40" i="64"/>
  <c r="AZ142" i="35"/>
  <c r="AZ126"/>
  <c r="BA118"/>
  <c r="AN10" i="54"/>
  <c r="AF426" i="35"/>
  <c r="AX426" s="1"/>
  <c r="Y472"/>
  <c r="AQ472" s="1"/>
  <c r="BQ43" i="64"/>
  <c r="U126" i="61"/>
  <c r="U160"/>
  <c r="X7" i="59"/>
  <c r="AH75"/>
  <c r="K57"/>
  <c r="L171" i="55"/>
  <c r="BA6"/>
  <c r="AQ600" i="58"/>
  <c r="S45" i="59" s="1"/>
  <c r="AN592" i="58"/>
  <c r="R33" i="59" s="1"/>
  <c r="AO33" s="1"/>
  <c r="AB160" i="61"/>
  <c r="AA82"/>
  <c r="AL57" i="62"/>
  <c r="AL38"/>
  <c r="AL35"/>
  <c r="AK27" i="59"/>
  <c r="AM27" s="1"/>
  <c r="AP5" i="44"/>
  <c r="BL82" i="64"/>
  <c r="AO649" i="35"/>
  <c r="AX619"/>
  <c r="AZ619" s="1"/>
  <c r="AH619"/>
  <c r="AO575"/>
  <c r="AR575" s="1"/>
  <c r="AI43"/>
  <c r="X43"/>
  <c r="AP43" s="1"/>
  <c r="AF43"/>
  <c r="AX43" s="1"/>
  <c r="Y43"/>
  <c r="AQ43" s="1"/>
  <c r="AG43"/>
  <c r="AY43" s="1"/>
  <c r="W43"/>
  <c r="AJ43"/>
  <c r="BB43" s="1"/>
  <c r="AK43"/>
  <c r="BC43" s="1"/>
  <c r="AA43"/>
  <c r="AD21"/>
  <c r="AS21"/>
  <c r="AV21" s="1"/>
  <c r="AD216"/>
  <c r="AT216"/>
  <c r="AV216" s="1"/>
  <c r="X199"/>
  <c r="AP199" s="1"/>
  <c r="AF199"/>
  <c r="AX199" s="1"/>
  <c r="W199"/>
  <c r="Y199"/>
  <c r="AQ199" s="1"/>
  <c r="AG199"/>
  <c r="AY199" s="1"/>
  <c r="AA199"/>
  <c r="AB199"/>
  <c r="AT199" s="1"/>
  <c r="AE199"/>
  <c r="AK199"/>
  <c r="BC199" s="1"/>
  <c r="CU20" i="64"/>
  <c r="AA742" i="35"/>
  <c r="AB742"/>
  <c r="AT742" s="1"/>
  <c r="AJ742"/>
  <c r="BB742" s="1"/>
  <c r="AE742"/>
  <c r="AC742"/>
  <c r="AU742" s="1"/>
  <c r="AK742"/>
  <c r="BC742" s="1"/>
  <c r="AI742"/>
  <c r="AF742"/>
  <c r="AX742" s="1"/>
  <c r="Y742"/>
  <c r="AQ742" s="1"/>
  <c r="AA765"/>
  <c r="AB765"/>
  <c r="AT765" s="1"/>
  <c r="AJ765"/>
  <c r="BB765" s="1"/>
  <c r="AE765"/>
  <c r="AC765"/>
  <c r="AU765" s="1"/>
  <c r="AK765"/>
  <c r="BC765" s="1"/>
  <c r="X765"/>
  <c r="AP765" s="1"/>
  <c r="W765"/>
  <c r="AG765"/>
  <c r="AY765" s="1"/>
  <c r="AA786"/>
  <c r="AB786"/>
  <c r="AT786" s="1"/>
  <c r="AJ786"/>
  <c r="BB786" s="1"/>
  <c r="AE786"/>
  <c r="AC786"/>
  <c r="AU786" s="1"/>
  <c r="AK786"/>
  <c r="BC786" s="1"/>
  <c r="AI786"/>
  <c r="AF786"/>
  <c r="AX786" s="1"/>
  <c r="Y786"/>
  <c r="AQ786" s="1"/>
  <c r="Q72" i="59"/>
  <c r="BZ47" i="64"/>
  <c r="CI47" s="1"/>
  <c r="CQ47"/>
  <c r="CR47" s="1"/>
  <c r="DA47" s="1"/>
  <c r="DB47" s="1"/>
  <c r="J242" i="55"/>
  <c r="L242" s="1"/>
  <c r="AX242"/>
  <c r="AZ242" s="1"/>
  <c r="J216"/>
  <c r="L216" s="1"/>
  <c r="AX216"/>
  <c r="AZ216" s="1"/>
  <c r="L134"/>
  <c r="AP134"/>
  <c r="AZ134" s="1"/>
  <c r="AZ100"/>
  <c r="BB100"/>
  <c r="L80"/>
  <c r="AL80"/>
  <c r="AZ80" s="1"/>
  <c r="L65"/>
  <c r="AL65"/>
  <c r="AZ65" s="1"/>
  <c r="L58"/>
  <c r="S6"/>
  <c r="C7" i="56"/>
  <c r="D7" s="1"/>
  <c r="D5" s="1"/>
  <c r="AX600" i="58"/>
  <c r="R40" i="59"/>
  <c r="R39" s="1"/>
  <c r="O520" i="58"/>
  <c r="AU520"/>
  <c r="Q484"/>
  <c r="AM484"/>
  <c r="W440"/>
  <c r="AO440"/>
  <c r="Q430"/>
  <c r="AM430"/>
  <c r="O416"/>
  <c r="AY416"/>
  <c r="AM330"/>
  <c r="Q330"/>
  <c r="Q187"/>
  <c r="AU187"/>
  <c r="Q97"/>
  <c r="AU97"/>
  <c r="Q90"/>
  <c r="AS90"/>
  <c r="W47"/>
  <c r="AM47"/>
  <c r="AA81" i="61"/>
  <c r="AA43" s="1"/>
  <c r="U43"/>
  <c r="AA42"/>
  <c r="AA28" s="1"/>
  <c r="U28"/>
  <c r="AA103" i="62"/>
  <c r="AC103" s="1"/>
  <c r="AT103"/>
  <c r="AT99" s="1"/>
  <c r="H84" i="59" s="1"/>
  <c r="AL84" s="1"/>
  <c r="AB103" i="62"/>
  <c r="AE103"/>
  <c r="G99"/>
  <c r="AD103"/>
  <c r="AF103"/>
  <c r="AH103"/>
  <c r="AK103" s="1"/>
  <c r="T10" i="14"/>
  <c r="Q16"/>
  <c r="W10"/>
  <c r="Q18"/>
  <c r="Z10"/>
  <c r="V10"/>
  <c r="M12" i="15"/>
  <c r="K9"/>
  <c r="K15"/>
  <c r="I51" i="16"/>
  <c r="J52"/>
  <c r="J51" s="1"/>
  <c r="CW10" i="21"/>
  <c r="CI25" i="64"/>
  <c r="AO663" i="35"/>
  <c r="AR663" s="1"/>
  <c r="Z663"/>
  <c r="BB110"/>
  <c r="BD110" s="1"/>
  <c r="AL110"/>
  <c r="X9" i="14"/>
  <c r="X15" s="1"/>
  <c r="X16"/>
  <c r="Z11"/>
  <c r="AW150" i="35"/>
  <c r="Y833"/>
  <c r="AQ833" s="1"/>
  <c r="AI833"/>
  <c r="AE833"/>
  <c r="AK833"/>
  <c r="BC833" s="1"/>
  <c r="AB833"/>
  <c r="AT833" s="1"/>
  <c r="AJ833"/>
  <c r="BB833" s="1"/>
  <c r="BZ10" i="21"/>
  <c r="CR10"/>
  <c r="G8" i="37"/>
  <c r="N16" i="47"/>
  <c r="N15" s="1"/>
  <c r="J226" i="55"/>
  <c r="L226" s="1"/>
  <c r="AX226"/>
  <c r="AZ226" s="1"/>
  <c r="J210"/>
  <c r="L210" s="1"/>
  <c r="AX210"/>
  <c r="AZ210" s="1"/>
  <c r="AP163"/>
  <c r="AZ163" s="1"/>
  <c r="L163"/>
  <c r="AF107"/>
  <c r="AZ107" s="1"/>
  <c r="L107"/>
  <c r="AP22"/>
  <c r="AZ22" s="1"/>
  <c r="L22"/>
  <c r="R64" i="59"/>
  <c r="R13"/>
  <c r="AV567" i="58"/>
  <c r="S399"/>
  <c r="AS399"/>
  <c r="W385"/>
  <c r="AQ385"/>
  <c r="AA373"/>
  <c r="AM373"/>
  <c r="S322"/>
  <c r="AY322"/>
  <c r="O315"/>
  <c r="AW315"/>
  <c r="S299"/>
  <c r="AW299"/>
  <c r="O287"/>
  <c r="AU287"/>
  <c r="U193"/>
  <c r="AM193"/>
  <c r="O30"/>
  <c r="AQ30"/>
  <c r="AO13"/>
  <c r="AI13"/>
  <c r="F5"/>
  <c r="AA85" i="62"/>
  <c r="AB85"/>
  <c r="AE85"/>
  <c r="AH85"/>
  <c r="AK85" s="1"/>
  <c r="AP85"/>
  <c r="AP80" s="1"/>
  <c r="H73" i="59" s="1"/>
  <c r="AL73" s="1"/>
  <c r="AN73" s="1"/>
  <c r="AD85" i="62"/>
  <c r="AF85"/>
  <c r="G80"/>
  <c r="Y43" i="63"/>
  <c r="Y36" s="1"/>
  <c r="G43"/>
  <c r="AK43"/>
  <c r="AN43" s="1"/>
  <c r="W354" i="35"/>
  <c r="AJ354"/>
  <c r="BB354" s="1"/>
  <c r="Y354"/>
  <c r="AQ354" s="1"/>
  <c r="AO705"/>
  <c r="AR705" s="1"/>
  <c r="Z705"/>
  <c r="AX649"/>
  <c r="AO619"/>
  <c r="AR619" s="1"/>
  <c r="Z619"/>
  <c r="AX575"/>
  <c r="AZ575" s="1"/>
  <c r="AH575"/>
  <c r="AY758"/>
  <c r="AZ758" s="1"/>
  <c r="AH758"/>
  <c r="AM758" s="1"/>
  <c r="AN758" s="1"/>
  <c r="AT300"/>
  <c r="AD300"/>
  <c r="AM300" s="1"/>
  <c r="AN300" s="1"/>
  <c r="BA126"/>
  <c r="AL241"/>
  <c r="BA241"/>
  <c r="BD241" s="1"/>
  <c r="AH241"/>
  <c r="AX241"/>
  <c r="AZ241" s="1"/>
  <c r="W291"/>
  <c r="AC291"/>
  <c r="AU291" s="1"/>
  <c r="X291"/>
  <c r="AP291" s="1"/>
  <c r="AF291"/>
  <c r="AX291" s="1"/>
  <c r="AK291"/>
  <c r="BC291" s="1"/>
  <c r="Y291"/>
  <c r="AQ291" s="1"/>
  <c r="AE291"/>
  <c r="AA376"/>
  <c r="AB376"/>
  <c r="AT376" s="1"/>
  <c r="AJ376"/>
  <c r="BB376" s="1"/>
  <c r="AE376"/>
  <c r="AC376"/>
  <c r="AU376" s="1"/>
  <c r="AK376"/>
  <c r="BC376" s="1"/>
  <c r="AI376"/>
  <c r="AF376"/>
  <c r="AX376" s="1"/>
  <c r="Y376"/>
  <c r="AQ376" s="1"/>
  <c r="AR376" s="1"/>
  <c r="CD40" i="64"/>
  <c r="CC39"/>
  <c r="CU40"/>
  <c r="J45"/>
  <c r="S45"/>
  <c r="E9" i="59"/>
  <c r="C81"/>
  <c r="AI87"/>
  <c r="AI81" s="1"/>
  <c r="J8" i="57"/>
  <c r="I7"/>
  <c r="I12"/>
  <c r="J17"/>
  <c r="J228" i="55"/>
  <c r="L228" s="1"/>
  <c r="AX228"/>
  <c r="AZ228" s="1"/>
  <c r="J220"/>
  <c r="L220" s="1"/>
  <c r="AX220"/>
  <c r="AZ220" s="1"/>
  <c r="J212"/>
  <c r="L212" s="1"/>
  <c r="AX212"/>
  <c r="AZ212" s="1"/>
  <c r="J204"/>
  <c r="J6" s="1"/>
  <c r="AX204"/>
  <c r="L186"/>
  <c r="AP186"/>
  <c r="AZ186" s="1"/>
  <c r="AL161"/>
  <c r="AZ161" s="1"/>
  <c r="L161"/>
  <c r="L148"/>
  <c r="AP148"/>
  <c r="AZ148" s="1"/>
  <c r="L138"/>
  <c r="AP138"/>
  <c r="AZ138" s="1"/>
  <c r="AZ127"/>
  <c r="BD127"/>
  <c r="BD112"/>
  <c r="AZ112"/>
  <c r="L109"/>
  <c r="AL109"/>
  <c r="AZ109" s="1"/>
  <c r="AP105"/>
  <c r="AZ105" s="1"/>
  <c r="L105"/>
  <c r="AR629" i="58"/>
  <c r="R72" i="59"/>
  <c r="R70" s="1"/>
  <c r="AI617" i="58"/>
  <c r="AS617"/>
  <c r="AS612" s="1"/>
  <c r="S51" i="59" s="1"/>
  <c r="V51" s="1"/>
  <c r="S11"/>
  <c r="O253" i="58"/>
  <c r="AU253"/>
  <c r="W138"/>
  <c r="AQ138"/>
  <c r="O127"/>
  <c r="AO127"/>
  <c r="AA183" i="61"/>
  <c r="AA177" s="1"/>
  <c r="U177"/>
  <c r="J70" i="16"/>
  <c r="J66" s="1"/>
  <c r="H66"/>
  <c r="I37"/>
  <c r="H35"/>
  <c r="T67" i="59"/>
  <c r="AK67" s="1"/>
  <c r="AM67" s="1"/>
  <c r="R54" i="44"/>
  <c r="Z62"/>
  <c r="AR62" s="1"/>
  <c r="AA62"/>
  <c r="AS62" s="1"/>
  <c r="AE62"/>
  <c r="AW62" s="1"/>
  <c r="Y50"/>
  <c r="AD50"/>
  <c r="AV50" s="1"/>
  <c r="AC50"/>
  <c r="AA50"/>
  <c r="AS50" s="1"/>
  <c r="Y47"/>
  <c r="U50" i="59"/>
  <c r="AL50" s="1"/>
  <c r="AN50" s="1"/>
  <c r="AA47" i="44"/>
  <c r="AS47" s="1"/>
  <c r="Z47"/>
  <c r="AR47" s="1"/>
  <c r="AG47"/>
  <c r="AA46"/>
  <c r="AS46" s="1"/>
  <c r="AE46"/>
  <c r="AW46" s="1"/>
  <c r="Y46"/>
  <c r="AC46"/>
  <c r="Z37"/>
  <c r="AA37"/>
  <c r="AS37" s="1"/>
  <c r="S33"/>
  <c r="AC37"/>
  <c r="H21"/>
  <c r="P21" s="1"/>
  <c r="F5"/>
  <c r="T19" i="59"/>
  <c r="T18" s="1"/>
  <c r="R18" i="44"/>
  <c r="U15" i="59"/>
  <c r="AL15" s="1"/>
  <c r="AN15" s="1"/>
  <c r="AD16" i="44"/>
  <c r="AV16" s="1"/>
  <c r="AE16"/>
  <c r="AW16" s="1"/>
  <c r="AC16"/>
  <c r="AG16"/>
  <c r="AA13"/>
  <c r="AS13" s="1"/>
  <c r="AD13"/>
  <c r="AE13"/>
  <c r="AW13" s="1"/>
  <c r="DD51" i="64"/>
  <c r="P80" i="59"/>
  <c r="P75" s="1"/>
  <c r="CZ52" i="64"/>
  <c r="CP32"/>
  <c r="Q45" i="59"/>
  <c r="DE24" i="64"/>
  <c r="CL24"/>
  <c r="CN25"/>
  <c r="AV300" i="35"/>
  <c r="AV480"/>
  <c r="BE480" s="1"/>
  <c r="BF480" s="1"/>
  <c r="AO60" i="59"/>
  <c r="AH39"/>
  <c r="X5" i="58"/>
  <c r="X4" s="1"/>
  <c r="X28" i="61"/>
  <c r="M10" i="47"/>
  <c r="M9" s="1"/>
  <c r="G7" i="37"/>
  <c r="G6" s="1"/>
  <c r="AH142" i="35"/>
  <c r="AS291"/>
  <c r="AO786"/>
  <c r="AR786" s="1"/>
  <c r="AZ495"/>
  <c r="AU443"/>
  <c r="AV443" s="1"/>
  <c r="AR793"/>
  <c r="BE793" s="1"/>
  <c r="BF793" s="1"/>
  <c r="AI728"/>
  <c r="AD450"/>
  <c r="AI199"/>
  <c r="AK426"/>
  <c r="BC426" s="1"/>
  <c r="CO19" i="64"/>
  <c r="J25" i="16"/>
  <c r="J24" s="1"/>
  <c r="AX238" i="55"/>
  <c r="AZ238" s="1"/>
  <c r="BC6"/>
  <c r="D9" i="60" s="1"/>
  <c r="AT653" i="58"/>
  <c r="R84" i="59" s="1"/>
  <c r="R81" s="1"/>
  <c r="AX526" i="58"/>
  <c r="I84" i="59" s="1"/>
  <c r="CR15" i="64"/>
  <c r="CY13"/>
  <c r="AL540" i="35"/>
  <c r="AV840"/>
  <c r="AW307"/>
  <c r="AZ307" s="1"/>
  <c r="AS503"/>
  <c r="BA383"/>
  <c r="BD383" s="1"/>
  <c r="Z793"/>
  <c r="AM793" s="1"/>
  <c r="AN793" s="1"/>
  <c r="CZ56" i="64"/>
  <c r="AA833" i="35"/>
  <c r="AX705"/>
  <c r="AZ705" s="1"/>
  <c r="AU705"/>
  <c r="AV705" s="1"/>
  <c r="BA669"/>
  <c r="AD633"/>
  <c r="BD619"/>
  <c r="AB503"/>
  <c r="AT503" s="1"/>
  <c r="AE503"/>
  <c r="AH419"/>
  <c r="AS412"/>
  <c r="AV412" s="1"/>
  <c r="BE412" s="1"/>
  <c r="BF412" s="1"/>
  <c r="AH398"/>
  <c r="AS391"/>
  <c r="AV391" s="1"/>
  <c r="X337"/>
  <c r="AP337" s="1"/>
  <c r="Y337"/>
  <c r="AQ337" s="1"/>
  <c r="BD291"/>
  <c r="X18" i="14"/>
  <c r="AG786" i="35"/>
  <c r="AY786" s="1"/>
  <c r="X786"/>
  <c r="AP786" s="1"/>
  <c r="AF765"/>
  <c r="AX765" s="1"/>
  <c r="W742"/>
  <c r="Y728"/>
  <c r="AQ728" s="1"/>
  <c r="AZ840"/>
  <c r="BE840" s="1"/>
  <c r="BF840" s="1"/>
  <c r="CE39" i="64"/>
  <c r="AT656" i="35"/>
  <c r="AV656" s="1"/>
  <c r="AZ626"/>
  <c r="AU480"/>
  <c r="AE224"/>
  <c r="AC199"/>
  <c r="AU199" s="1"/>
  <c r="Z216"/>
  <c r="AS35"/>
  <c r="AV35" s="1"/>
  <c r="AE43"/>
  <c r="AB43"/>
  <c r="AT43" s="1"/>
  <c r="Q9" i="14"/>
  <c r="T11"/>
  <c r="AU241" i="35"/>
  <c r="AV241" s="1"/>
  <c r="AY283"/>
  <c r="BB99" i="55"/>
  <c r="CN45" i="64"/>
  <c r="C24" i="59"/>
  <c r="E48"/>
  <c r="AC91"/>
  <c r="AJ91" s="1"/>
  <c r="P81"/>
  <c r="AO67"/>
  <c r="Z5" i="58"/>
  <c r="Z4" s="1"/>
  <c r="AB191" i="61"/>
  <c r="P68" i="44"/>
  <c r="BA5"/>
  <c r="CL33" i="64"/>
  <c r="BV33"/>
  <c r="Q9"/>
  <c r="AN9" i="54"/>
  <c r="Y76" i="35"/>
  <c r="AI76"/>
  <c r="AB76"/>
  <c r="AJ76"/>
  <c r="BB76" s="1"/>
  <c r="AE76"/>
  <c r="AK76"/>
  <c r="BC76" s="1"/>
  <c r="AI50"/>
  <c r="X50"/>
  <c r="AP50" s="1"/>
  <c r="AF50"/>
  <c r="Y50"/>
  <c r="AQ50" s="1"/>
  <c r="AG50"/>
  <c r="AY50" s="1"/>
  <c r="W50"/>
  <c r="AA540"/>
  <c r="AG540"/>
  <c r="AY540" s="1"/>
  <c r="W540"/>
  <c r="AC540"/>
  <c r="AU540" s="1"/>
  <c r="X540"/>
  <c r="AP540" s="1"/>
  <c r="AF540"/>
  <c r="Y596"/>
  <c r="AQ596" s="1"/>
  <c r="AI596"/>
  <c r="AE596"/>
  <c r="AK596"/>
  <c r="BC596" s="1"/>
  <c r="AB596"/>
  <c r="AT596" s="1"/>
  <c r="AV596" s="1"/>
  <c r="AJ596"/>
  <c r="BB596" s="1"/>
  <c r="S34" i="64"/>
  <c r="J34"/>
  <c r="CH42"/>
  <c r="CW42"/>
  <c r="CD10" i="21"/>
  <c r="I9" i="37"/>
  <c r="F13" i="47"/>
  <c r="F12" s="1"/>
  <c r="BD175" i="55"/>
  <c r="AZ175"/>
  <c r="L147"/>
  <c r="AP147"/>
  <c r="AZ147" s="1"/>
  <c r="L145"/>
  <c r="AP145"/>
  <c r="AZ145" s="1"/>
  <c r="L143"/>
  <c r="AP143"/>
  <c r="AZ143" s="1"/>
  <c r="L141"/>
  <c r="AP141"/>
  <c r="AZ141" s="1"/>
  <c r="AZ128"/>
  <c r="BB128"/>
  <c r="AZ29"/>
  <c r="BB29"/>
  <c r="AI656" i="58"/>
  <c r="AO656"/>
  <c r="AI648"/>
  <c r="AQ648"/>
  <c r="AQ643" s="1"/>
  <c r="S79" i="59" s="1"/>
  <c r="AI613" i="58"/>
  <c r="AM613"/>
  <c r="AM612" s="1"/>
  <c r="R25" i="59"/>
  <c r="R24" s="1"/>
  <c r="AV583" i="58"/>
  <c r="AC561"/>
  <c r="AM561"/>
  <c r="W544"/>
  <c r="AU544"/>
  <c r="Q512"/>
  <c r="AU512"/>
  <c r="AA506"/>
  <c r="AQ506"/>
  <c r="Q490"/>
  <c r="AM490"/>
  <c r="U447"/>
  <c r="AO447"/>
  <c r="Q437"/>
  <c r="AM437"/>
  <c r="AA331"/>
  <c r="AM331"/>
  <c r="J53" i="59"/>
  <c r="O208" i="58"/>
  <c r="AS208"/>
  <c r="AS190" s="1"/>
  <c r="J33" i="59" s="1"/>
  <c r="M33" s="1"/>
  <c r="Q175" i="58"/>
  <c r="AO175"/>
  <c r="W150"/>
  <c r="AS150"/>
  <c r="W139"/>
  <c r="AQ139"/>
  <c r="O55"/>
  <c r="AO55"/>
  <c r="AI15"/>
  <c r="AO15"/>
  <c r="AA205" i="61"/>
  <c r="AA191" s="1"/>
  <c r="U191"/>
  <c r="AA91" i="62"/>
  <c r="AB91"/>
  <c r="AE91"/>
  <c r="AH91"/>
  <c r="AK91" s="1"/>
  <c r="AD91"/>
  <c r="AF91"/>
  <c r="G90"/>
  <c r="AD13"/>
  <c r="AH13"/>
  <c r="AK13" s="1"/>
  <c r="AA13"/>
  <c r="AC13" s="1"/>
  <c r="AF13"/>
  <c r="AB13"/>
  <c r="AR13"/>
  <c r="AR5" s="1"/>
  <c r="H16" i="59" s="1"/>
  <c r="AE13" i="62"/>
  <c r="I21" i="16"/>
  <c r="H20"/>
  <c r="CS49" i="64"/>
  <c r="DD10"/>
  <c r="P10" i="59"/>
  <c r="P9" s="1"/>
  <c r="U13" i="63"/>
  <c r="G13"/>
  <c r="K562" i="35"/>
  <c r="U562"/>
  <c r="U525"/>
  <c r="K525"/>
  <c r="AZ283"/>
  <c r="BE13" i="64"/>
  <c r="AD800" i="35"/>
  <c r="AK12" i="59"/>
  <c r="AM12" s="1"/>
  <c r="AK92"/>
  <c r="AM92" s="1"/>
  <c r="AL93"/>
  <c r="F7" i="33"/>
  <c r="AK77" i="59"/>
  <c r="AM77" s="1"/>
  <c r="AK36"/>
  <c r="AM36" s="1"/>
  <c r="AH30"/>
  <c r="AJ18"/>
  <c r="AP483" i="58"/>
  <c r="I77" i="59" s="1"/>
  <c r="AO77" s="1"/>
  <c r="AL483" i="58"/>
  <c r="AP423"/>
  <c r="I73" i="59" s="1"/>
  <c r="AO73" s="1"/>
  <c r="AO329" i="58"/>
  <c r="J59" i="59" s="1"/>
  <c r="AP59" s="1"/>
  <c r="AN267" i="58"/>
  <c r="AN111"/>
  <c r="I20" i="59" s="1"/>
  <c r="AO20" s="1"/>
  <c r="AT42" i="58"/>
  <c r="I14" i="59" s="1"/>
  <c r="AO14" s="1"/>
  <c r="R5" i="58"/>
  <c r="AP5"/>
  <c r="P5"/>
  <c r="P4" s="1"/>
  <c r="X252" i="61"/>
  <c r="Z252"/>
  <c r="N66" i="16"/>
  <c r="O9" i="64"/>
  <c r="AV7" i="63"/>
  <c r="S9" i="21"/>
  <c r="CY9"/>
  <c r="X183" i="35"/>
  <c r="AP183" s="1"/>
  <c r="AF183"/>
  <c r="AX183" s="1"/>
  <c r="AZ183" s="1"/>
  <c r="W183"/>
  <c r="AA183"/>
  <c r="AK183"/>
  <c r="BC183" s="1"/>
  <c r="BZ34" i="64"/>
  <c r="CP34"/>
  <c r="J10"/>
  <c r="BQ11"/>
  <c r="BQ10" s="1"/>
  <c r="L241" i="55"/>
  <c r="AX241"/>
  <c r="AZ241" s="1"/>
  <c r="L191"/>
  <c r="AP191"/>
  <c r="AZ191" s="1"/>
  <c r="L185"/>
  <c r="AF185"/>
  <c r="AZ185" s="1"/>
  <c r="L184"/>
  <c r="AP184"/>
  <c r="AZ184" s="1"/>
  <c r="L178"/>
  <c r="AL178"/>
  <c r="AZ178" s="1"/>
  <c r="L176"/>
  <c r="AL176"/>
  <c r="AZ176" s="1"/>
  <c r="L168"/>
  <c r="AJ168"/>
  <c r="L139"/>
  <c r="AP139"/>
  <c r="AZ139" s="1"/>
  <c r="L137"/>
  <c r="AP137"/>
  <c r="AZ137" s="1"/>
  <c r="L135"/>
  <c r="AP135"/>
  <c r="AZ135" s="1"/>
  <c r="L133"/>
  <c r="AL133"/>
  <c r="AZ133" s="1"/>
  <c r="L110"/>
  <c r="AJ110"/>
  <c r="L108"/>
  <c r="AR108"/>
  <c r="AZ108" s="1"/>
  <c r="L81"/>
  <c r="AP81"/>
  <c r="AZ81" s="1"/>
  <c r="L67"/>
  <c r="AP67"/>
  <c r="AZ67" s="1"/>
  <c r="L17"/>
  <c r="I6"/>
  <c r="AI658" i="58"/>
  <c r="AS658"/>
  <c r="AS653" s="1"/>
  <c r="S88" i="59" s="1"/>
  <c r="AP88" s="1"/>
  <c r="AI657" i="58"/>
  <c r="AQ657"/>
  <c r="AQ653" s="1"/>
  <c r="S87" i="59" s="1"/>
  <c r="AI647" i="58"/>
  <c r="AO647"/>
  <c r="AO643" s="1"/>
  <c r="R19" i="59"/>
  <c r="R18" s="1"/>
  <c r="AV575" i="58"/>
  <c r="AI572"/>
  <c r="AU572"/>
  <c r="AU567" s="1"/>
  <c r="S15" i="59" s="1"/>
  <c r="W548" i="58"/>
  <c r="AU548"/>
  <c r="S519"/>
  <c r="AU519"/>
  <c r="S398"/>
  <c r="AS398"/>
  <c r="AA384"/>
  <c r="AQ384"/>
  <c r="S314"/>
  <c r="AW314"/>
  <c r="S298"/>
  <c r="AW298"/>
  <c r="S286"/>
  <c r="AU286"/>
  <c r="AU267" s="1"/>
  <c r="J50" i="59" s="1"/>
  <c r="M50" s="1"/>
  <c r="W213" i="58"/>
  <c r="AU213"/>
  <c r="O209"/>
  <c r="AS209"/>
  <c r="Y176"/>
  <c r="AQ176"/>
  <c r="Q151"/>
  <c r="AS151"/>
  <c r="AA115"/>
  <c r="AM115"/>
  <c r="AA105"/>
  <c r="BA105"/>
  <c r="AA78"/>
  <c r="AQ78"/>
  <c r="AO56"/>
  <c r="AO42" s="1"/>
  <c r="J10" i="59" s="1"/>
  <c r="AP10" s="1"/>
  <c r="S56" i="58"/>
  <c r="Q22"/>
  <c r="AO22"/>
  <c r="Q12"/>
  <c r="M8"/>
  <c r="AM12"/>
  <c r="AA145" i="61"/>
  <c r="AA139" s="1"/>
  <c r="U139"/>
  <c r="AA83" i="62"/>
  <c r="AC83" s="1"/>
  <c r="AB83"/>
  <c r="AE83"/>
  <c r="AH83"/>
  <c r="AK83" s="1"/>
  <c r="AD83"/>
  <c r="AF83"/>
  <c r="S78" i="64"/>
  <c r="J78"/>
  <c r="R78"/>
  <c r="BY78" s="1"/>
  <c r="CN22"/>
  <c r="CK19"/>
  <c r="G19" i="63"/>
  <c r="AK19"/>
  <c r="AN19" s="1"/>
  <c r="AW19" s="1"/>
  <c r="AX19" s="1"/>
  <c r="U19"/>
  <c r="U16" s="1"/>
  <c r="AM41" i="59"/>
  <c r="AJ75"/>
  <c r="AG76" i="35"/>
  <c r="AY76" s="1"/>
  <c r="AG62" i="62"/>
  <c r="AL62" s="1"/>
  <c r="AN80"/>
  <c r="AG104"/>
  <c r="G24" i="59"/>
  <c r="Z7"/>
  <c r="AK69"/>
  <c r="AM69" s="1"/>
  <c r="AK50"/>
  <c r="AM50" s="1"/>
  <c r="AN46"/>
  <c r="AM45"/>
  <c r="AO42"/>
  <c r="G39"/>
  <c r="AA30"/>
  <c r="AJ8"/>
  <c r="AN8" s="1"/>
  <c r="AQ8" s="1"/>
  <c r="AM563" i="58"/>
  <c r="AM562"/>
  <c r="AS543"/>
  <c r="AT483"/>
  <c r="I78" i="59" s="1"/>
  <c r="AO78" s="1"/>
  <c r="AL423" i="58"/>
  <c r="AQ279"/>
  <c r="AQ278"/>
  <c r="W160" i="61"/>
  <c r="Z43"/>
  <c r="Z9" s="1"/>
  <c r="X43"/>
  <c r="G87" i="42"/>
  <c r="AL112" i="62"/>
  <c r="AS99"/>
  <c r="G84" i="59" s="1"/>
  <c r="AQ80" i="62"/>
  <c r="S70" i="64"/>
  <c r="DA60"/>
  <c r="DB60" s="1"/>
  <c r="AI655" i="58"/>
  <c r="AO655"/>
  <c r="AI654"/>
  <c r="AM654"/>
  <c r="AM653" s="1"/>
  <c r="AI594"/>
  <c r="AO594"/>
  <c r="AO592" s="1"/>
  <c r="AI577"/>
  <c r="AO577"/>
  <c r="AO575" s="1"/>
  <c r="Q511"/>
  <c r="AU511"/>
  <c r="Q491"/>
  <c r="AM491"/>
  <c r="AC473"/>
  <c r="AS473"/>
  <c r="AS423" s="1"/>
  <c r="J74" i="59" s="1"/>
  <c r="U448" i="58"/>
  <c r="AO448"/>
  <c r="AO438"/>
  <c r="AA438"/>
  <c r="O417"/>
  <c r="AY417"/>
  <c r="AA390"/>
  <c r="AS390"/>
  <c r="AS371" s="1"/>
  <c r="J69" i="59" s="1"/>
  <c r="O363" i="58"/>
  <c r="AS363"/>
  <c r="Q332"/>
  <c r="AM332"/>
  <c r="S306"/>
  <c r="AW306"/>
  <c r="O270"/>
  <c r="AO270"/>
  <c r="AO267" s="1"/>
  <c r="J49" i="59" s="1"/>
  <c r="Q258" i="58"/>
  <c r="AW258"/>
  <c r="AW234" s="1"/>
  <c r="J46" i="59" s="1"/>
  <c r="M46" s="1"/>
  <c r="AM191" i="58"/>
  <c r="AC191"/>
  <c r="O179"/>
  <c r="AQ179"/>
  <c r="Q146"/>
  <c r="AQ146"/>
  <c r="O134"/>
  <c r="AO134"/>
  <c r="Q123"/>
  <c r="AM123"/>
  <c r="W106"/>
  <c r="BA106"/>
  <c r="BA42" s="1"/>
  <c r="J17" i="59" s="1"/>
  <c r="W101" i="58"/>
  <c r="AW101"/>
  <c r="AW42" s="1"/>
  <c r="J15" i="59" s="1"/>
  <c r="Q86" i="58"/>
  <c r="AS86"/>
  <c r="Y44"/>
  <c r="AM44"/>
  <c r="AD94" i="62"/>
  <c r="AG94" s="1"/>
  <c r="AH94"/>
  <c r="AK94" s="1"/>
  <c r="AA94"/>
  <c r="AR94"/>
  <c r="AR90" s="1"/>
  <c r="H79" i="59" s="1"/>
  <c r="AB94" i="62"/>
  <c r="AB86"/>
  <c r="AE86"/>
  <c r="AG86" s="1"/>
  <c r="AA86"/>
  <c r="AD77"/>
  <c r="AH77"/>
  <c r="AK77" s="1"/>
  <c r="AA77"/>
  <c r="AB77"/>
  <c r="AF77"/>
  <c r="AF72"/>
  <c r="AN72"/>
  <c r="AN70" s="1"/>
  <c r="AA72"/>
  <c r="AC72" s="1"/>
  <c r="AH72"/>
  <c r="AK72" s="1"/>
  <c r="AE72"/>
  <c r="AB48"/>
  <c r="AE48"/>
  <c r="AG48" s="1"/>
  <c r="AA48"/>
  <c r="AB46"/>
  <c r="AE46"/>
  <c r="AG46" s="1"/>
  <c r="AA46"/>
  <c r="AA29"/>
  <c r="AR29"/>
  <c r="AR25" s="1"/>
  <c r="AB29"/>
  <c r="AE29"/>
  <c r="AD29"/>
  <c r="G25"/>
  <c r="AF29"/>
  <c r="AB11"/>
  <c r="AE11"/>
  <c r="AA11"/>
  <c r="AA8"/>
  <c r="AB8"/>
  <c r="AE8"/>
  <c r="AH8"/>
  <c r="AK8" s="1"/>
  <c r="AD8"/>
  <c r="AN8"/>
  <c r="AN5" s="1"/>
  <c r="R90" i="64"/>
  <c r="BE90" s="1"/>
  <c r="I90"/>
  <c r="J90" s="1"/>
  <c r="BM90"/>
  <c r="BI84"/>
  <c r="R84"/>
  <c r="J84"/>
  <c r="S84"/>
  <c r="S74"/>
  <c r="J74"/>
  <c r="BW63"/>
  <c r="BW9" s="1"/>
  <c r="CO64"/>
  <c r="CF61"/>
  <c r="CF9" s="1"/>
  <c r="CH62"/>
  <c r="BI58"/>
  <c r="CA58"/>
  <c r="CC58"/>
  <c r="CU58" s="1"/>
  <c r="DE58"/>
  <c r="Q87" i="59" s="1"/>
  <c r="I58" i="64"/>
  <c r="CE58"/>
  <c r="CE55" s="1"/>
  <c r="BY58"/>
  <c r="R58"/>
  <c r="CH31"/>
  <c r="CY31"/>
  <c r="CY28" s="1"/>
  <c r="CP29"/>
  <c r="W45" i="63"/>
  <c r="G45"/>
  <c r="G36" s="1"/>
  <c r="AK45"/>
  <c r="AN45" s="1"/>
  <c r="AW45" s="1"/>
  <c r="AX45" s="1"/>
  <c r="AF168" i="35"/>
  <c r="W168"/>
  <c r="AJ168"/>
  <c r="X168"/>
  <c r="AP168" s="1"/>
  <c r="AB168"/>
  <c r="AE7" i="59"/>
  <c r="AK68"/>
  <c r="AM68" s="1"/>
  <c r="AK59"/>
  <c r="AM59" s="1"/>
  <c r="AK87"/>
  <c r="F25" i="33"/>
  <c r="N20"/>
  <c r="N11"/>
  <c r="Q12" i="47"/>
  <c r="Q8" s="1"/>
  <c r="AO94" i="59"/>
  <c r="AI93"/>
  <c r="AO88"/>
  <c r="AO87"/>
  <c r="AO86"/>
  <c r="AO79"/>
  <c r="C70"/>
  <c r="Y7"/>
  <c r="AL56"/>
  <c r="AN56" s="1"/>
  <c r="AL21"/>
  <c r="AN21" s="1"/>
  <c r="AR66" i="55"/>
  <c r="AZ66" s="1"/>
  <c r="L25"/>
  <c r="AP19"/>
  <c r="AZ19" s="1"/>
  <c r="P5" i="60"/>
  <c r="AL643" i="58"/>
  <c r="AN620"/>
  <c r="R69" i="59" s="1"/>
  <c r="AN329" i="58"/>
  <c r="I59" i="59" s="1"/>
  <c r="AO59" s="1"/>
  <c r="AL329" i="58"/>
  <c r="AR190"/>
  <c r="I33" i="59" s="1"/>
  <c r="I30" s="1"/>
  <c r="AL165" i="58"/>
  <c r="AN42"/>
  <c r="I10" i="59" s="1"/>
  <c r="AM5" i="58"/>
  <c r="AC76" i="62"/>
  <c r="CL55" i="64"/>
  <c r="CK51"/>
  <c r="BI51"/>
  <c r="CD31"/>
  <c r="CK28"/>
  <c r="BA69" i="11"/>
  <c r="AI659" i="58"/>
  <c r="AU659"/>
  <c r="AU653" s="1"/>
  <c r="S84" i="59" s="1"/>
  <c r="AI650" i="58"/>
  <c r="AS650"/>
  <c r="AS643" s="1"/>
  <c r="S78" i="59" s="1"/>
  <c r="AI638" i="58"/>
  <c r="AQ638"/>
  <c r="AQ629" s="1"/>
  <c r="S74" i="59" s="1"/>
  <c r="AI616" i="58"/>
  <c r="AQ616"/>
  <c r="AQ612" s="1"/>
  <c r="S52" i="59" s="1"/>
  <c r="V52" s="1"/>
  <c r="AI609" i="58"/>
  <c r="AW609"/>
  <c r="AW600" s="1"/>
  <c r="S43" i="59" s="1"/>
  <c r="AI607" i="58"/>
  <c r="AS607"/>
  <c r="AS600" s="1"/>
  <c r="S42" i="59" s="1"/>
  <c r="V42" s="1"/>
  <c r="AI601" i="58"/>
  <c r="AM601"/>
  <c r="AI588"/>
  <c r="AS588"/>
  <c r="AS583" s="1"/>
  <c r="S27" i="59" s="1"/>
  <c r="AI580" i="58"/>
  <c r="AU580"/>
  <c r="AU575" s="1"/>
  <c r="S23" i="59" s="1"/>
  <c r="AI571" i="58"/>
  <c r="AS571"/>
  <c r="AS567" s="1"/>
  <c r="S13" i="59" s="1"/>
  <c r="Q538" i="58"/>
  <c r="AS538"/>
  <c r="AC527"/>
  <c r="AM527"/>
  <c r="AA509"/>
  <c r="AS509"/>
  <c r="AS483" s="1"/>
  <c r="J79" i="59" s="1"/>
  <c r="S474" i="58"/>
  <c r="AS474"/>
  <c r="U439"/>
  <c r="AO439"/>
  <c r="Q429"/>
  <c r="AM429"/>
  <c r="O391"/>
  <c r="AS391"/>
  <c r="O364"/>
  <c r="AS364"/>
  <c r="Q326"/>
  <c r="BA326"/>
  <c r="S307"/>
  <c r="AW307"/>
  <c r="O271"/>
  <c r="AO271"/>
  <c r="U217"/>
  <c r="AW217"/>
  <c r="AC212"/>
  <c r="AU212"/>
  <c r="AA197"/>
  <c r="AO197"/>
  <c r="U192"/>
  <c r="AM192"/>
  <c r="Q180"/>
  <c r="AS180"/>
  <c r="W147"/>
  <c r="AS147"/>
  <c r="W135"/>
  <c r="AQ135"/>
  <c r="AA114"/>
  <c r="AM114"/>
  <c r="Q102"/>
  <c r="AW102"/>
  <c r="AA89"/>
  <c r="AS89"/>
  <c r="W77"/>
  <c r="AQ77"/>
  <c r="AB84" i="62"/>
  <c r="AE84"/>
  <c r="AG84" s="1"/>
  <c r="AA84"/>
  <c r="G61"/>
  <c r="AA64"/>
  <c r="AC64" s="1"/>
  <c r="AL64" s="1"/>
  <c r="R80" i="64"/>
  <c r="BY80" s="1"/>
  <c r="BI80"/>
  <c r="J80"/>
  <c r="I37"/>
  <c r="J37" s="1"/>
  <c r="BY37"/>
  <c r="CQ37" s="1"/>
  <c r="CB37"/>
  <c r="CT37" s="1"/>
  <c r="BI37"/>
  <c r="CC37"/>
  <c r="CU37" s="1"/>
  <c r="CA37"/>
  <c r="DE37"/>
  <c r="Q60" i="59" s="1"/>
  <c r="R37" i="64"/>
  <c r="BX37"/>
  <c r="CN30"/>
  <c r="CL28"/>
  <c r="P28"/>
  <c r="BE30"/>
  <c r="CG10"/>
  <c r="CY12"/>
  <c r="CY10" s="1"/>
  <c r="W56" i="63"/>
  <c r="F51"/>
  <c r="G56"/>
  <c r="AK56"/>
  <c r="AN56" s="1"/>
  <c r="AW56" s="1"/>
  <c r="AX56" s="1"/>
  <c r="X713" i="35"/>
  <c r="AB713"/>
  <c r="AF713"/>
  <c r="AX713" s="1"/>
  <c r="AJ713"/>
  <c r="K23" i="54"/>
  <c r="U23"/>
  <c r="AN23" s="1"/>
  <c r="U20"/>
  <c r="K20"/>
  <c r="K10"/>
  <c r="U10"/>
  <c r="AL40" i="59"/>
  <c r="AL39" s="1"/>
  <c r="AK26"/>
  <c r="AM26" s="1"/>
  <c r="AM71"/>
  <c r="AM70" s="1"/>
  <c r="AL44"/>
  <c r="AN44" s="1"/>
  <c r="AK85"/>
  <c r="AM85" s="1"/>
  <c r="AK83"/>
  <c r="AM83" s="1"/>
  <c r="AK90"/>
  <c r="AK89" s="1"/>
  <c r="R15" i="47"/>
  <c r="T15" s="1"/>
  <c r="P62" i="59"/>
  <c r="AO55"/>
  <c r="AO38"/>
  <c r="P30"/>
  <c r="AK34"/>
  <c r="AM34" s="1"/>
  <c r="C30"/>
  <c r="C18"/>
  <c r="AK14"/>
  <c r="AM14" s="1"/>
  <c r="AN526" i="58"/>
  <c r="I82" i="59" s="1"/>
  <c r="AO371" i="58"/>
  <c r="J63" i="59" s="1"/>
  <c r="M63" s="1"/>
  <c r="M62" s="1"/>
  <c r="AL371" i="58"/>
  <c r="AP329"/>
  <c r="I60" i="59" s="1"/>
  <c r="AO234" i="58"/>
  <c r="J41" i="59" s="1"/>
  <c r="AP41" s="1"/>
  <c r="AX190" i="58"/>
  <c r="I35" i="59" s="1"/>
  <c r="AO35" s="1"/>
  <c r="AP165" i="58"/>
  <c r="I28" i="59" s="1"/>
  <c r="AU111" i="58"/>
  <c r="J23" i="59" s="1"/>
  <c r="M23" s="1"/>
  <c r="AL71" i="62"/>
  <c r="BQ30" i="64"/>
  <c r="CC10"/>
  <c r="R46" i="63"/>
  <c r="AN50" i="54"/>
  <c r="AM424" i="58"/>
  <c r="AA424"/>
  <c r="Q406"/>
  <c r="AW406"/>
  <c r="AW371" s="1"/>
  <c r="J66" i="59" s="1"/>
  <c r="AP66" s="1"/>
  <c r="Y403" i="58"/>
  <c r="AU403"/>
  <c r="AU371" s="1"/>
  <c r="J65" i="59" s="1"/>
  <c r="AA291" i="58"/>
  <c r="AW291"/>
  <c r="AC216"/>
  <c r="AW216"/>
  <c r="Q201"/>
  <c r="AQ201"/>
  <c r="AQ190" s="1"/>
  <c r="J32" i="59" s="1"/>
  <c r="AP32" s="1"/>
  <c r="W196" i="58"/>
  <c r="AO196"/>
  <c r="AA126"/>
  <c r="AO126"/>
  <c r="AD109" i="62"/>
  <c r="AH109"/>
  <c r="AK109" s="1"/>
  <c r="AA109"/>
  <c r="AC109" s="1"/>
  <c r="AD87"/>
  <c r="AH87"/>
  <c r="AK87" s="1"/>
  <c r="AA87"/>
  <c r="AC87" s="1"/>
  <c r="AF74"/>
  <c r="AN74"/>
  <c r="AA45"/>
  <c r="AC45" s="1"/>
  <c r="AB45"/>
  <c r="AE45"/>
  <c r="AH45"/>
  <c r="AK45" s="1"/>
  <c r="AA10"/>
  <c r="AC10" s="1"/>
  <c r="AB10"/>
  <c r="AE10"/>
  <c r="AG10" s="1"/>
  <c r="AH10"/>
  <c r="AK10" s="1"/>
  <c r="J94" i="64"/>
  <c r="BM94"/>
  <c r="S94"/>
  <c r="S76"/>
  <c r="J76"/>
  <c r="BI57"/>
  <c r="CA57"/>
  <c r="CC57"/>
  <c r="CU57" s="1"/>
  <c r="CU55" s="1"/>
  <c r="DE57"/>
  <c r="Q82" i="59" s="1"/>
  <c r="AL82" s="1"/>
  <c r="AL81" s="1"/>
  <c r="BY57" i="64"/>
  <c r="R57"/>
  <c r="BZ53"/>
  <c r="CQ53"/>
  <c r="CR53" s="1"/>
  <c r="BY49"/>
  <c r="CQ49" s="1"/>
  <c r="CB49"/>
  <c r="CT49" s="1"/>
  <c r="BI49"/>
  <c r="CC49"/>
  <c r="CU49" s="1"/>
  <c r="R49"/>
  <c r="BX49"/>
  <c r="CE49"/>
  <c r="I46"/>
  <c r="R46"/>
  <c r="CB46"/>
  <c r="J46"/>
  <c r="BX46"/>
  <c r="CC46"/>
  <c r="BI46"/>
  <c r="CE46"/>
  <c r="H28"/>
  <c r="BI29"/>
  <c r="I29"/>
  <c r="R29"/>
  <c r="BY29"/>
  <c r="BZ29" s="1"/>
  <c r="CA29"/>
  <c r="CC29"/>
  <c r="CE29"/>
  <c r="CW21"/>
  <c r="CH21"/>
  <c r="I21"/>
  <c r="BX21"/>
  <c r="CC21"/>
  <c r="CU21" s="1"/>
  <c r="R21"/>
  <c r="CA21"/>
  <c r="H19"/>
  <c r="BI21"/>
  <c r="CB21"/>
  <c r="CT21" s="1"/>
  <c r="F29" i="63"/>
  <c r="Y30"/>
  <c r="Y29" s="1"/>
  <c r="G11"/>
  <c r="AK11"/>
  <c r="U11"/>
  <c r="U8" s="1"/>
  <c r="U315" i="35"/>
  <c r="K315"/>
  <c r="K258"/>
  <c r="U258"/>
  <c r="K159"/>
  <c r="U159"/>
  <c r="X84"/>
  <c r="AP84" s="1"/>
  <c r="AB84"/>
  <c r="AT84" s="1"/>
  <c r="AV84" s="1"/>
  <c r="W84"/>
  <c r="AF84"/>
  <c r="H5" i="60"/>
  <c r="AR329" i="58"/>
  <c r="I61" i="59" s="1"/>
  <c r="AO61" s="1"/>
  <c r="AT267" i="58"/>
  <c r="I50" i="59" s="1"/>
  <c r="AO50" s="1"/>
  <c r="AX234" i="58"/>
  <c r="I47" i="59" s="1"/>
  <c r="AO47" s="1"/>
  <c r="AT111" i="58"/>
  <c r="I23" i="59" s="1"/>
  <c r="AO23" s="1"/>
  <c r="AM111" i="58"/>
  <c r="AU42"/>
  <c r="J14" i="59" s="1"/>
  <c r="M14" s="1"/>
  <c r="AP42" i="58"/>
  <c r="I12" i="59" s="1"/>
  <c r="AO12" s="1"/>
  <c r="V5" i="58"/>
  <c r="V4" s="1"/>
  <c r="AL42"/>
  <c r="G5" i="1"/>
  <c r="G80" i="42"/>
  <c r="G57"/>
  <c r="G50"/>
  <c r="AS90" i="62"/>
  <c r="G78" i="59" s="1"/>
  <c r="AK78" s="1"/>
  <c r="AM78" s="1"/>
  <c r="AC82" i="62"/>
  <c r="AL82" s="1"/>
  <c r="CX55" i="64"/>
  <c r="CM24"/>
  <c r="CX19"/>
  <c r="S13"/>
  <c r="CX10"/>
  <c r="AW96" i="63"/>
  <c r="AX96" s="1"/>
  <c r="F85"/>
  <c r="Z7"/>
  <c r="S18" i="14"/>
  <c r="AP12" i="15"/>
  <c r="Q352" i="58"/>
  <c r="AQ352"/>
  <c r="Q283"/>
  <c r="AS283"/>
  <c r="AS267" s="1"/>
  <c r="J55" i="59" s="1"/>
  <c r="M55" s="1"/>
  <c r="AA228" i="58"/>
  <c r="BA228"/>
  <c r="BA190" s="1"/>
  <c r="J36" i="59" s="1"/>
  <c r="AM166" i="58"/>
  <c r="AM165" s="1"/>
  <c r="AA166"/>
  <c r="AA113" i="62"/>
  <c r="AC113" s="1"/>
  <c r="AB113"/>
  <c r="AE113"/>
  <c r="AG113" s="1"/>
  <c r="AF73"/>
  <c r="AG73" s="1"/>
  <c r="AN73"/>
  <c r="AA53"/>
  <c r="AB53"/>
  <c r="AE53"/>
  <c r="AD53"/>
  <c r="AN53"/>
  <c r="AN52" s="1"/>
  <c r="AB9"/>
  <c r="AE9"/>
  <c r="AG9" s="1"/>
  <c r="AA9"/>
  <c r="BZ52" i="64"/>
  <c r="BY51"/>
  <c r="CQ52"/>
  <c r="CU43"/>
  <c r="CD43"/>
  <c r="CI43" s="1"/>
  <c r="R26"/>
  <c r="BI26"/>
  <c r="BI24" s="1"/>
  <c r="BY26"/>
  <c r="CB26"/>
  <c r="CT26" s="1"/>
  <c r="CT24" s="1"/>
  <c r="CE26"/>
  <c r="S26"/>
  <c r="S24" s="1"/>
  <c r="CA26"/>
  <c r="H24"/>
  <c r="BX26"/>
  <c r="CC26"/>
  <c r="CL19"/>
  <c r="CN20"/>
  <c r="CL10"/>
  <c r="CL9" s="1"/>
  <c r="CN12"/>
  <c r="BY10"/>
  <c r="CQ11"/>
  <c r="G94" i="63"/>
  <c r="AK94"/>
  <c r="AN94" s="1"/>
  <c r="AW94" s="1"/>
  <c r="AX94" s="1"/>
  <c r="W94"/>
  <c r="W85" s="1"/>
  <c r="X683" i="35"/>
  <c r="AP683" s="1"/>
  <c r="AB683"/>
  <c r="W683"/>
  <c r="AF683"/>
  <c r="AJ683"/>
  <c r="AB669"/>
  <c r="X669"/>
  <c r="AF669"/>
  <c r="AJ669"/>
  <c r="BB669" s="1"/>
  <c r="K458"/>
  <c r="U458"/>
  <c r="AB274"/>
  <c r="AT274" s="1"/>
  <c r="AF274"/>
  <c r="W274"/>
  <c r="X274"/>
  <c r="AP274" s="1"/>
  <c r="AJ274"/>
  <c r="K5" i="60"/>
  <c r="AN483" i="58"/>
  <c r="I76" i="59" s="1"/>
  <c r="AR371" i="58"/>
  <c r="I69" i="59" s="1"/>
  <c r="AN371" i="58"/>
  <c r="I63" i="59" s="1"/>
  <c r="AO63" s="1"/>
  <c r="BA267" i="58"/>
  <c r="J51" i="59" s="1"/>
  <c r="AP51" s="1"/>
  <c r="AP267" i="58"/>
  <c r="I54" i="59" s="1"/>
  <c r="AO54" s="1"/>
  <c r="AN234" i="58"/>
  <c r="I41" i="59" s="1"/>
  <c r="AO41" s="1"/>
  <c r="AM234" i="58"/>
  <c r="AN165"/>
  <c r="I25" i="59" s="1"/>
  <c r="AT5" i="58"/>
  <c r="AF96" i="59" s="1"/>
  <c r="AO96" s="1"/>
  <c r="AR5" i="58"/>
  <c r="AF93" i="59" s="1"/>
  <c r="AO93" s="1"/>
  <c r="T5" i="58"/>
  <c r="N9" i="60" s="1"/>
  <c r="AF109" i="62"/>
  <c r="AF87"/>
  <c r="AD74"/>
  <c r="AC49"/>
  <c r="AL49" s="1"/>
  <c r="AP45"/>
  <c r="AP42" s="1"/>
  <c r="AP10"/>
  <c r="AP5" s="1"/>
  <c r="H13" i="59" s="1"/>
  <c r="P96" i="44"/>
  <c r="P83"/>
  <c r="H70" i="64"/>
  <c r="H55"/>
  <c r="BY55"/>
  <c r="CV53"/>
  <c r="CI53"/>
  <c r="I49"/>
  <c r="J49" s="1"/>
  <c r="BY46"/>
  <c r="CQ46" s="1"/>
  <c r="BH33"/>
  <c r="BQ32"/>
  <c r="CN27"/>
  <c r="DA27" s="1"/>
  <c r="DB27" s="1"/>
  <c r="CY19"/>
  <c r="CN13"/>
  <c r="CV11"/>
  <c r="G75" i="50"/>
  <c r="AW79" i="63"/>
  <c r="AX79" s="1"/>
  <c r="AW77"/>
  <c r="AW54"/>
  <c r="AX54" s="1"/>
  <c r="V36"/>
  <c r="AW37"/>
  <c r="AX37" s="1"/>
  <c r="G30"/>
  <c r="AR7"/>
  <c r="E7"/>
  <c r="AJ84" i="35"/>
  <c r="AD37" i="62"/>
  <c r="AH37"/>
  <c r="AK37" s="1"/>
  <c r="AA37"/>
  <c r="AR37"/>
  <c r="AR33" s="1"/>
  <c r="AD21"/>
  <c r="AG21" s="1"/>
  <c r="AH21"/>
  <c r="AK21" s="1"/>
  <c r="AA21"/>
  <c r="AC21" s="1"/>
  <c r="J96" i="64"/>
  <c r="BI96"/>
  <c r="J92"/>
  <c r="BM92"/>
  <c r="J83"/>
  <c r="S83"/>
  <c r="BI83"/>
  <c r="I64"/>
  <c r="BX64"/>
  <c r="CC64"/>
  <c r="DE64"/>
  <c r="DE63" s="1"/>
  <c r="CA64"/>
  <c r="R45"/>
  <c r="BX45"/>
  <c r="CB45"/>
  <c r="P24"/>
  <c r="BE27"/>
  <c r="CB14"/>
  <c r="DE14"/>
  <c r="CD12"/>
  <c r="CS12"/>
  <c r="CB10"/>
  <c r="CT11"/>
  <c r="CT10" s="1"/>
  <c r="G81" i="63"/>
  <c r="G77" s="1"/>
  <c r="AK81"/>
  <c r="AN81" s="1"/>
  <c r="AW81" s="1"/>
  <c r="AX81" s="1"/>
  <c r="G67"/>
  <c r="AK67"/>
  <c r="AN67" s="1"/>
  <c r="AW67" s="1"/>
  <c r="AX67" s="1"/>
  <c r="G49"/>
  <c r="AK49"/>
  <c r="AN49" s="1"/>
  <c r="AW49" s="1"/>
  <c r="AX49" s="1"/>
  <c r="G34"/>
  <c r="AK34"/>
  <c r="AN34" s="1"/>
  <c r="AJ7"/>
  <c r="AW8"/>
  <c r="BZ14" i="21"/>
  <c r="CQ14"/>
  <c r="CS14" s="1"/>
  <c r="J14"/>
  <c r="J9" s="1"/>
  <c r="BI14"/>
  <c r="R14"/>
  <c r="CA14"/>
  <c r="CB14"/>
  <c r="CU14" s="1"/>
  <c r="CC14"/>
  <c r="BX9"/>
  <c r="CQ11"/>
  <c r="AB750" i="35"/>
  <c r="AJ750"/>
  <c r="BB750" s="1"/>
  <c r="X750"/>
  <c r="U697"/>
  <c r="K697"/>
  <c r="AH4"/>
  <c r="AM5"/>
  <c r="AM4" s="1"/>
  <c r="K42" i="54"/>
  <c r="U42"/>
  <c r="AN42" s="1"/>
  <c r="K118" i="1"/>
  <c r="G43" i="42"/>
  <c r="G16"/>
  <c r="AH105" i="62"/>
  <c r="AK105" s="1"/>
  <c r="AE92"/>
  <c r="AG92" s="1"/>
  <c r="AC43"/>
  <c r="AL43" s="1"/>
  <c r="G33"/>
  <c r="AC27"/>
  <c r="G17"/>
  <c r="F4"/>
  <c r="G5"/>
  <c r="AK91" i="44"/>
  <c r="AK42"/>
  <c r="BS78" i="64"/>
  <c r="Q70"/>
  <c r="CE59"/>
  <c r="CN57"/>
  <c r="BV55"/>
  <c r="CB42"/>
  <c r="I42"/>
  <c r="J42" s="1"/>
  <c r="CD41"/>
  <c r="CN37"/>
  <c r="CB36"/>
  <c r="CB33" s="1"/>
  <c r="I36"/>
  <c r="J36" s="1"/>
  <c r="CP31"/>
  <c r="CR31" s="1"/>
  <c r="CG28"/>
  <c r="CH27"/>
  <c r="DD24"/>
  <c r="BV24"/>
  <c r="CC22"/>
  <c r="CU22" s="1"/>
  <c r="BI22"/>
  <c r="DD19"/>
  <c r="CR16"/>
  <c r="CZ15"/>
  <c r="CO13"/>
  <c r="CU10"/>
  <c r="CP10"/>
  <c r="CE10"/>
  <c r="F95" i="63"/>
  <c r="G92"/>
  <c r="G90"/>
  <c r="AW85"/>
  <c r="AW78"/>
  <c r="AX78" s="1"/>
  <c r="AW51"/>
  <c r="AW43"/>
  <c r="AX43" s="1"/>
  <c r="AW30"/>
  <c r="AX30" s="1"/>
  <c r="AW25"/>
  <c r="AX25" s="1"/>
  <c r="G21"/>
  <c r="BH9" i="21"/>
  <c r="U69" i="54"/>
  <c r="AN69" s="1"/>
  <c r="U58"/>
  <c r="AN58" s="1"/>
  <c r="U50"/>
  <c r="BA94" i="11"/>
  <c r="L94"/>
  <c r="AZ92"/>
  <c r="L82"/>
  <c r="W9"/>
  <c r="AB56" i="62"/>
  <c r="AC56" s="1"/>
  <c r="AL56" s="1"/>
  <c r="AE56"/>
  <c r="AG56" s="1"/>
  <c r="AD39"/>
  <c r="AH39"/>
  <c r="AK39" s="1"/>
  <c r="AA39"/>
  <c r="AC39" s="1"/>
  <c r="AV39"/>
  <c r="AV33" s="1"/>
  <c r="H36" i="59" s="1"/>
  <c r="M36" s="1"/>
  <c r="BZ60" i="64"/>
  <c r="CI60" s="1"/>
  <c r="CP60"/>
  <c r="CR60" s="1"/>
  <c r="BI59"/>
  <c r="CA59"/>
  <c r="CC59"/>
  <c r="CU59" s="1"/>
  <c r="DE59"/>
  <c r="Q88" i="59" s="1"/>
  <c r="AL88" s="1"/>
  <c r="AN88" s="1"/>
  <c r="BX22" i="64"/>
  <c r="CE22"/>
  <c r="DE22"/>
  <c r="BY22"/>
  <c r="CB22"/>
  <c r="CT22" s="1"/>
  <c r="I15"/>
  <c r="J15" s="1"/>
  <c r="BQ15" s="1"/>
  <c r="BQ13" s="1"/>
  <c r="CB15"/>
  <c r="CH12"/>
  <c r="CH10" s="1"/>
  <c r="CW12"/>
  <c r="G86" i="63"/>
  <c r="AK86"/>
  <c r="AN86" s="1"/>
  <c r="AW86" s="1"/>
  <c r="AX86" s="1"/>
  <c r="G32"/>
  <c r="AK32"/>
  <c r="AN32" s="1"/>
  <c r="AW32" s="1"/>
  <c r="AX32" s="1"/>
  <c r="CH14" i="21"/>
  <c r="CX14"/>
  <c r="DA14" s="1"/>
  <c r="CQ12"/>
  <c r="CS12" s="1"/>
  <c r="W800" i="35"/>
  <c r="AJ800"/>
  <c r="X800"/>
  <c r="AP800" s="1"/>
  <c r="AF800"/>
  <c r="AX800" s="1"/>
  <c r="W676"/>
  <c r="AJ676"/>
  <c r="X676"/>
  <c r="AP676" s="1"/>
  <c r="AF676"/>
  <c r="K488"/>
  <c r="U488"/>
  <c r="AB368"/>
  <c r="AF368"/>
  <c r="W368"/>
  <c r="X368"/>
  <c r="AP368" s="1"/>
  <c r="W322"/>
  <c r="AJ322"/>
  <c r="X322"/>
  <c r="AP322" s="1"/>
  <c r="AB322"/>
  <c r="AT322" s="1"/>
  <c r="AV322" s="1"/>
  <c r="AF322"/>
  <c r="AX322" s="1"/>
  <c r="X249"/>
  <c r="AP249" s="1"/>
  <c r="AB249"/>
  <c r="W249"/>
  <c r="AF249"/>
  <c r="AJ249"/>
  <c r="BB249" s="1"/>
  <c r="BD249" s="1"/>
  <c r="U134"/>
  <c r="K134"/>
  <c r="U102"/>
  <c r="K102"/>
  <c r="G35" i="42"/>
  <c r="G22"/>
  <c r="G6"/>
  <c r="AC44" i="62"/>
  <c r="AL44" s="1"/>
  <c r="AC20"/>
  <c r="AL20" s="1"/>
  <c r="AC7"/>
  <c r="R26" i="44"/>
  <c r="AK24"/>
  <c r="BH70" i="64"/>
  <c r="BP70" s="1"/>
  <c r="CM55"/>
  <c r="CV43"/>
  <c r="DA43" s="1"/>
  <c r="DB43" s="1"/>
  <c r="CX39"/>
  <c r="CL39"/>
  <c r="BX39"/>
  <c r="CV31"/>
  <c r="CN23"/>
  <c r="BH19"/>
  <c r="BH9" s="1"/>
  <c r="BV19"/>
  <c r="CZ14"/>
  <c r="CZ13" s="1"/>
  <c r="F6" i="50"/>
  <c r="X77" i="63"/>
  <c r="AW52"/>
  <c r="AX52" s="1"/>
  <c r="AW34"/>
  <c r="AX34" s="1"/>
  <c r="X29"/>
  <c r="X7" s="1"/>
  <c r="R8"/>
  <c r="R7" s="1"/>
  <c r="AN100" i="54"/>
  <c r="V60"/>
  <c r="AZ40" i="11"/>
  <c r="AQ9"/>
  <c r="G75" i="63"/>
  <c r="AK75"/>
  <c r="AN75" s="1"/>
  <c r="AW75" s="1"/>
  <c r="AX75" s="1"/>
  <c r="F8"/>
  <c r="S9"/>
  <c r="S8" s="1"/>
  <c r="S7" s="1"/>
  <c r="CH13" i="21"/>
  <c r="CI13" s="1"/>
  <c r="CJ13" s="1"/>
  <c r="CX13"/>
  <c r="DA13" s="1"/>
  <c r="R12"/>
  <c r="R9" s="1"/>
  <c r="J19" i="47" s="1"/>
  <c r="Y12" i="21"/>
  <c r="Y9" s="1"/>
  <c r="BY12"/>
  <c r="CR12" s="1"/>
  <c r="CA12"/>
  <c r="CE12"/>
  <c r="BI12"/>
  <c r="BI9" s="1"/>
  <c r="CB12"/>
  <c r="CO9"/>
  <c r="U555" i="35"/>
  <c r="K555"/>
  <c r="AF435"/>
  <c r="W435"/>
  <c r="AJ435"/>
  <c r="X435"/>
  <c r="AP435" s="1"/>
  <c r="AB435"/>
  <c r="K175"/>
  <c r="U175"/>
  <c r="X118"/>
  <c r="AP118" s="1"/>
  <c r="AB118"/>
  <c r="W118"/>
  <c r="AF118"/>
  <c r="K67" i="54"/>
  <c r="U67"/>
  <c r="K56"/>
  <c r="U56"/>
  <c r="AN56" s="1"/>
  <c r="AC48"/>
  <c r="Y48"/>
  <c r="AQ48" s="1"/>
  <c r="AF48"/>
  <c r="K37"/>
  <c r="U37"/>
  <c r="AN37" s="1"/>
  <c r="AH43" i="62"/>
  <c r="AK43" s="1"/>
  <c r="AP82" i="59"/>
  <c r="E14" i="49"/>
  <c r="S89" i="64"/>
  <c r="BI79"/>
  <c r="BI75"/>
  <c r="BI73"/>
  <c r="R71"/>
  <c r="CW62"/>
  <c r="CS62"/>
  <c r="CA56"/>
  <c r="DE54"/>
  <c r="Q79" i="59" s="1"/>
  <c r="CE54" i="64"/>
  <c r="BX54"/>
  <c r="R54"/>
  <c r="R51" s="1"/>
  <c r="DE52"/>
  <c r="CC52"/>
  <c r="CA52"/>
  <c r="DE50"/>
  <c r="Q74" i="59" s="1"/>
  <c r="CE50" i="64"/>
  <c r="BX50"/>
  <c r="CB48"/>
  <c r="R48"/>
  <c r="R43"/>
  <c r="R39" s="1"/>
  <c r="CE32"/>
  <c r="CB32"/>
  <c r="BY32"/>
  <c r="CQ32" s="1"/>
  <c r="BI32"/>
  <c r="R32"/>
  <c r="BE32" s="1"/>
  <c r="CW11"/>
  <c r="AK83" i="63"/>
  <c r="AN83" s="1"/>
  <c r="AW83" s="1"/>
  <c r="AX83" s="1"/>
  <c r="G66"/>
  <c r="AK60"/>
  <c r="AN60" s="1"/>
  <c r="AW60" s="1"/>
  <c r="AX60" s="1"/>
  <c r="W37"/>
  <c r="F36"/>
  <c r="AW36"/>
  <c r="AW21"/>
  <c r="AX21" s="1"/>
  <c r="AW17"/>
  <c r="AX17" s="1"/>
  <c r="F16"/>
  <c r="AW13"/>
  <c r="AX13" s="1"/>
  <c r="CW13" i="21"/>
  <c r="CZ9"/>
  <c r="U28" i="35"/>
  <c r="AM107" i="54"/>
  <c r="AN107" s="1"/>
  <c r="AM95"/>
  <c r="AN95" s="1"/>
  <c r="AM93"/>
  <c r="AN93" s="1"/>
  <c r="AM91"/>
  <c r="AN91" s="1"/>
  <c r="AM89"/>
  <c r="AN89" s="1"/>
  <c r="AM87"/>
  <c r="AN87" s="1"/>
  <c r="AM85"/>
  <c r="AN85" s="1"/>
  <c r="AM83"/>
  <c r="AN83" s="1"/>
  <c r="AM34"/>
  <c r="AN34" s="1"/>
  <c r="AZ81" i="11"/>
  <c r="AZ63"/>
  <c r="AZ53"/>
  <c r="BA44"/>
  <c r="AB9"/>
  <c r="T9"/>
  <c r="G62" i="63"/>
  <c r="AK62"/>
  <c r="AN62" s="1"/>
  <c r="AW62" s="1"/>
  <c r="AX62" s="1"/>
  <c r="G28"/>
  <c r="G22" s="1"/>
  <c r="AK28"/>
  <c r="AN28" s="1"/>
  <c r="AW28" s="1"/>
  <c r="AX28" s="1"/>
  <c r="AJ771" i="35"/>
  <c r="X771"/>
  <c r="K532"/>
  <c r="U532"/>
  <c r="P56" i="11"/>
  <c r="BA57"/>
  <c r="BA56" s="1"/>
  <c r="E77" i="49"/>
  <c r="V51" i="63"/>
  <c r="T36"/>
  <c r="W16"/>
  <c r="AM96" i="59"/>
  <c r="AM98" i="54"/>
  <c r="AN98" s="1"/>
  <c r="AM78"/>
  <c r="AN78" s="1"/>
  <c r="AN67"/>
  <c r="L119" i="11"/>
  <c r="AZ71"/>
  <c r="F9"/>
  <c r="AU9"/>
  <c r="S9"/>
  <c r="BA9" i="14"/>
  <c r="AG9" i="15"/>
  <c r="X569" i="35"/>
  <c r="AB569"/>
  <c r="AB518"/>
  <c r="AF518"/>
  <c r="X495"/>
  <c r="AB495"/>
  <c r="AT495" s="1"/>
  <c r="AV495" s="1"/>
  <c r="X465"/>
  <c r="AB465"/>
  <c r="X361"/>
  <c r="AP361" s="1"/>
  <c r="AB361"/>
  <c r="X329"/>
  <c r="AB329"/>
  <c r="AT329" s="1"/>
  <c r="AF68"/>
  <c r="W68"/>
  <c r="AJ68"/>
  <c r="H9" i="21"/>
  <c r="AM110" i="54"/>
  <c r="AN110" s="1"/>
  <c r="V106"/>
  <c r="AM105"/>
  <c r="AN105" s="1"/>
  <c r="AM94"/>
  <c r="AN94" s="1"/>
  <c r="AM92"/>
  <c r="AN92" s="1"/>
  <c r="AM90"/>
  <c r="AN90" s="1"/>
  <c r="AM88"/>
  <c r="AN88" s="1"/>
  <c r="AM86"/>
  <c r="AN86" s="1"/>
  <c r="AM84"/>
  <c r="AN84" s="1"/>
  <c r="AM72"/>
  <c r="AN72" s="1"/>
  <c r="AM47"/>
  <c r="AN47" s="1"/>
  <c r="AM45"/>
  <c r="AN45" s="1"/>
  <c r="AM6"/>
  <c r="AZ130" i="11"/>
  <c r="AZ121"/>
  <c r="AZ116"/>
  <c r="AZ111"/>
  <c r="AZ100"/>
  <c r="AZ86"/>
  <c r="BA82"/>
  <c r="AZ83"/>
  <c r="AE82"/>
  <c r="AZ76"/>
  <c r="AZ65"/>
  <c r="AZ59"/>
  <c r="AZ55"/>
  <c r="AZ47"/>
  <c r="AZ38"/>
  <c r="AZ34"/>
  <c r="AZ27"/>
  <c r="AZ20"/>
  <c r="AZ12"/>
  <c r="AY9"/>
  <c r="X9"/>
  <c r="M9"/>
  <c r="I9"/>
  <c r="AB548" i="35"/>
  <c r="AF548"/>
  <c r="X283"/>
  <c r="AB283"/>
  <c r="X150"/>
  <c r="AB150"/>
  <c r="K56" i="11"/>
  <c r="K9" s="1"/>
  <c r="L57"/>
  <c r="L56" s="1"/>
  <c r="E33"/>
  <c r="AH35"/>
  <c r="AB604" i="35"/>
  <c r="K604"/>
  <c r="AJ569"/>
  <c r="AJ518"/>
  <c r="AJ495"/>
  <c r="AJ465"/>
  <c r="AJ361"/>
  <c r="AJ329"/>
  <c r="AB68"/>
  <c r="AT68" s="1"/>
  <c r="AV68" s="1"/>
  <c r="AM109" i="54"/>
  <c r="AN109" s="1"/>
  <c r="AM108"/>
  <c r="AN108" s="1"/>
  <c r="AM104"/>
  <c r="AN104" s="1"/>
  <c r="AM103"/>
  <c r="AN103" s="1"/>
  <c r="AM101"/>
  <c r="AN101" s="1"/>
  <c r="AM99"/>
  <c r="AN99" s="1"/>
  <c r="AM97"/>
  <c r="AN97" s="1"/>
  <c r="K82"/>
  <c r="K78"/>
  <c r="K74"/>
  <c r="AM60"/>
  <c r="AN60" s="1"/>
  <c r="K31"/>
  <c r="AM20"/>
  <c r="AM15"/>
  <c r="AN15" s="1"/>
  <c r="K7"/>
  <c r="AM5"/>
  <c r="AM4" s="1"/>
  <c r="AZ126" i="11"/>
  <c r="AZ123"/>
  <c r="L108"/>
  <c r="AZ106"/>
  <c r="AZ88"/>
  <c r="AZ69"/>
  <c r="AZ56"/>
  <c r="AE56"/>
  <c r="L44"/>
  <c r="P33"/>
  <c r="AZ31"/>
  <c r="AZ24"/>
  <c r="L10"/>
  <c r="Z9"/>
  <c r="O9"/>
  <c r="F11" i="47" s="1"/>
  <c r="BB11" i="14"/>
  <c r="BB9" s="1"/>
  <c r="AO9"/>
  <c r="BA125" i="11"/>
  <c r="BA119" s="1"/>
  <c r="BA116"/>
  <c r="BA108" s="1"/>
  <c r="AH106"/>
  <c r="BA34"/>
  <c r="AH31"/>
  <c r="E24" i="59"/>
  <c r="AK25"/>
  <c r="AK24" s="1"/>
  <c r="E18" i="47"/>
  <c r="E17" s="1"/>
  <c r="S19"/>
  <c r="C15"/>
  <c r="B8" i="37"/>
  <c r="C75" i="59"/>
  <c r="AI76"/>
  <c r="V73"/>
  <c r="Q62"/>
  <c r="AJ24"/>
  <c r="J10" i="47"/>
  <c r="J9" s="1"/>
  <c r="F18"/>
  <c r="F17" s="1"/>
  <c r="I10" i="37"/>
  <c r="D89" i="59"/>
  <c r="AJ93"/>
  <c r="AI91"/>
  <c r="AI89" s="1"/>
  <c r="AB89"/>
  <c r="AB7" s="1"/>
  <c r="C62"/>
  <c r="AI64"/>
  <c r="AM20"/>
  <c r="AK94"/>
  <c r="AM94" s="1"/>
  <c r="AN84"/>
  <c r="AI48"/>
  <c r="AD89"/>
  <c r="AD7" s="1"/>
  <c r="AK32"/>
  <c r="AM32" s="1"/>
  <c r="J6" i="33"/>
  <c r="AJ81" i="59"/>
  <c r="AM72"/>
  <c r="AJ69"/>
  <c r="C57"/>
  <c r="AM54"/>
  <c r="AM42"/>
  <c r="AI39"/>
  <c r="AL94"/>
  <c r="AN94" s="1"/>
  <c r="V55"/>
  <c r="AL55"/>
  <c r="AN55" s="1"/>
  <c r="M18" i="47"/>
  <c r="M17" s="1"/>
  <c r="N19"/>
  <c r="G10" i="37"/>
  <c r="F70" i="59"/>
  <c r="AL71"/>
  <c r="AL70" s="1"/>
  <c r="D8" i="37"/>
  <c r="H15" i="47"/>
  <c r="O62" i="59"/>
  <c r="AJ57"/>
  <c r="E6" i="37"/>
  <c r="H7"/>
  <c r="AI24" i="59"/>
  <c r="AI57"/>
  <c r="E75"/>
  <c r="AK76"/>
  <c r="AK75" s="1"/>
  <c r="V82"/>
  <c r="E57"/>
  <c r="AM17"/>
  <c r="AI9"/>
  <c r="AI30"/>
  <c r="AJ53"/>
  <c r="D6" i="33"/>
  <c r="H8" i="37"/>
  <c r="D70" i="59"/>
  <c r="AM51"/>
  <c r="AJ39"/>
  <c r="AN17"/>
  <c r="R9"/>
  <c r="T75"/>
  <c r="Q7" i="60"/>
  <c r="AO25" i="59"/>
  <c r="D24"/>
  <c r="N14" i="47"/>
  <c r="AM93" i="59"/>
  <c r="J28" i="33"/>
  <c r="F20"/>
  <c r="N13"/>
  <c r="E6"/>
  <c r="N6"/>
  <c r="AO64" i="59"/>
  <c r="AP45"/>
  <c r="AO43"/>
  <c r="AI21"/>
  <c r="AM21" s="1"/>
  <c r="AK61"/>
  <c r="AM61" s="1"/>
  <c r="C48"/>
  <c r="J10" i="33"/>
  <c r="N8"/>
  <c r="O19" i="47"/>
  <c r="O18" s="1"/>
  <c r="O17" s="1"/>
  <c r="AO90" i="59"/>
  <c r="AO51"/>
  <c r="K39"/>
  <c r="AO13"/>
  <c r="J12" i="47"/>
  <c r="M13"/>
  <c r="M12" s="1"/>
  <c r="G9" i="37"/>
  <c r="C8"/>
  <c r="C10"/>
  <c r="S16" i="47"/>
  <c r="T16" s="1"/>
  <c r="B10" i="37"/>
  <c r="F8"/>
  <c r="F6" s="1"/>
  <c r="AO56" i="59"/>
  <c r="E9" i="37"/>
  <c r="H9" s="1"/>
  <c r="W48" i="59"/>
  <c r="W7" s="1"/>
  <c r="AA56"/>
  <c r="AA48" s="1"/>
  <c r="O16" i="47"/>
  <c r="O15" s="1"/>
  <c r="AQ95" i="59"/>
  <c r="L5" i="1"/>
  <c r="M79" i="59"/>
  <c r="AP79"/>
  <c r="AP65"/>
  <c r="M65"/>
  <c r="M66"/>
  <c r="AP55"/>
  <c r="AP16"/>
  <c r="K81"/>
  <c r="K75"/>
  <c r="K48"/>
  <c r="AO44"/>
  <c r="E35" i="49"/>
  <c r="K70" i="59"/>
  <c r="K30"/>
  <c r="K24"/>
  <c r="L19"/>
  <c r="L18" s="1"/>
  <c r="E26" i="49"/>
  <c r="E20"/>
  <c r="D4"/>
  <c r="E5"/>
  <c r="K89" i="59"/>
  <c r="L30"/>
  <c r="E85" i="49"/>
  <c r="K62" i="59"/>
  <c r="M83"/>
  <c r="M96"/>
  <c r="L89"/>
  <c r="M90"/>
  <c r="M88"/>
  <c r="L57"/>
  <c r="M47"/>
  <c r="AP47"/>
  <c r="AQ47" s="1"/>
  <c r="L70"/>
  <c r="L62"/>
  <c r="L24"/>
  <c r="L9"/>
  <c r="L75"/>
  <c r="M82"/>
  <c r="M81" s="1"/>
  <c r="L81"/>
  <c r="E71" i="49"/>
  <c r="AO28" i="59"/>
  <c r="L39"/>
  <c r="E58" i="49"/>
  <c r="E53"/>
  <c r="M95" i="59"/>
  <c r="K9"/>
  <c r="E66" i="49"/>
  <c r="F6" i="46"/>
  <c r="F321"/>
  <c r="F73"/>
  <c r="F371"/>
  <c r="F221"/>
  <c r="F190"/>
  <c r="F503"/>
  <c r="F471"/>
  <c r="F430"/>
  <c r="F281"/>
  <c r="F148"/>
  <c r="F125"/>
  <c r="E5"/>
  <c r="C11" i="47" s="1"/>
  <c r="C10" s="1"/>
  <c r="C9" s="1"/>
  <c r="M5" i="46"/>
  <c r="N5"/>
  <c r="K90" i="1"/>
  <c r="H129"/>
  <c r="H6"/>
  <c r="H165"/>
  <c r="I165"/>
  <c r="I5" s="1"/>
  <c r="K108"/>
  <c r="K76"/>
  <c r="K150"/>
  <c r="M5"/>
  <c r="K9"/>
  <c r="K6" s="1"/>
  <c r="K129"/>
  <c r="K177"/>
  <c r="K22"/>
  <c r="H108"/>
  <c r="H177"/>
  <c r="K10" i="47"/>
  <c r="K9" s="1"/>
  <c r="H90" i="1"/>
  <c r="J61"/>
  <c r="J37" s="1"/>
  <c r="J5" s="1"/>
  <c r="K173"/>
  <c r="K165" s="1"/>
  <c r="H22"/>
  <c r="H76"/>
  <c r="H37"/>
  <c r="H150"/>
  <c r="B30" i="42"/>
  <c r="B31" s="1"/>
  <c r="B32" s="1"/>
  <c r="B29"/>
  <c r="AP15" i="59" l="1"/>
  <c r="M15"/>
  <c r="AP49"/>
  <c r="M49"/>
  <c r="M48" s="1"/>
  <c r="BE779" i="35"/>
  <c r="BF779" s="1"/>
  <c r="DA41" i="64"/>
  <c r="DB41" s="1"/>
  <c r="CR39"/>
  <c r="H58" i="59"/>
  <c r="H57" s="1"/>
  <c r="AR61" i="62"/>
  <c r="S72" i="59"/>
  <c r="AS629" i="58"/>
  <c r="H91" i="59"/>
  <c r="AX108" i="62"/>
  <c r="AL105"/>
  <c r="AP76" i="59"/>
  <c r="M76"/>
  <c r="M75" s="1"/>
  <c r="AH93"/>
  <c r="AP93"/>
  <c r="M73"/>
  <c r="AP73"/>
  <c r="AP35"/>
  <c r="M35"/>
  <c r="AH96"/>
  <c r="AP96"/>
  <c r="AQ96" s="1"/>
  <c r="CD54" i="64"/>
  <c r="CS54"/>
  <c r="CV54" s="1"/>
  <c r="Z604" i="35"/>
  <c r="AO604"/>
  <c r="AR604" s="1"/>
  <c r="AE354"/>
  <c r="AW354" s="1"/>
  <c r="AZ354" s="1"/>
  <c r="AK354"/>
  <c r="BC354" s="1"/>
  <c r="AW208"/>
  <c r="AZ208" s="1"/>
  <c r="AH208"/>
  <c r="AW110"/>
  <c r="AZ110" s="1"/>
  <c r="BE110" s="1"/>
  <c r="BF110" s="1"/>
  <c r="AH110"/>
  <c r="Z233"/>
  <c r="AO233"/>
  <c r="AR233" s="1"/>
  <c r="BQ38" i="64"/>
  <c r="BE38"/>
  <c r="AX771" i="35"/>
  <c r="AZ771" s="1"/>
  <c r="AH771"/>
  <c r="CX11" i="21"/>
  <c r="DA11" s="1"/>
  <c r="CH11"/>
  <c r="AO720" i="35"/>
  <c r="AR720" s="1"/>
  <c r="BE720" s="1"/>
  <c r="BF720" s="1"/>
  <c r="Z720"/>
  <c r="AM720" s="1"/>
  <c r="AN720" s="1"/>
  <c r="CT23" i="64"/>
  <c r="CV23" s="1"/>
  <c r="DA23" s="1"/>
  <c r="DB23" s="1"/>
  <c r="CD23"/>
  <c r="CI23" s="1"/>
  <c r="J26"/>
  <c r="I24"/>
  <c r="G91" i="59"/>
  <c r="AW108" i="62"/>
  <c r="CP56" i="64"/>
  <c r="CR56" s="1"/>
  <c r="BX55"/>
  <c r="BZ56"/>
  <c r="AE582" i="35"/>
  <c r="AF582"/>
  <c r="AX582" s="1"/>
  <c r="AC582"/>
  <c r="AU582" s="1"/>
  <c r="AA582"/>
  <c r="AB582"/>
  <c r="AT582" s="1"/>
  <c r="X582"/>
  <c r="AP582" s="1"/>
  <c r="Y582"/>
  <c r="AQ582" s="1"/>
  <c r="W582"/>
  <c r="AG582"/>
  <c r="AY582" s="1"/>
  <c r="AJ582"/>
  <c r="BB582" s="1"/>
  <c r="AK582"/>
  <c r="BC582" s="1"/>
  <c r="AI582"/>
  <c r="Z391"/>
  <c r="AO391"/>
  <c r="AR391" s="1"/>
  <c r="BB735"/>
  <c r="BD735" s="1"/>
  <c r="AL735"/>
  <c r="AF329"/>
  <c r="AX329" s="1"/>
  <c r="W329"/>
  <c r="AO329" s="1"/>
  <c r="AC329"/>
  <c r="AU329" s="1"/>
  <c r="AE329"/>
  <c r="AW329" s="1"/>
  <c r="AG329"/>
  <c r="AI329"/>
  <c r="BA329" s="1"/>
  <c r="AA329"/>
  <c r="AK329"/>
  <c r="BC329" s="1"/>
  <c r="Y329"/>
  <c r="AQ329" s="1"/>
  <c r="V72" i="59"/>
  <c r="AH626" i="35"/>
  <c r="I18" i="59"/>
  <c r="CZ12" i="64"/>
  <c r="W51" i="63"/>
  <c r="AM526" i="58"/>
  <c r="CD49" i="64"/>
  <c r="CD44" s="1"/>
  <c r="BE383" i="35"/>
  <c r="BF383" s="1"/>
  <c r="R9" i="14"/>
  <c r="AL42" i="62"/>
  <c r="AH604" i="35"/>
  <c r="AL27" i="62"/>
  <c r="G46" i="63"/>
  <c r="W93" i="35"/>
  <c r="DA18" i="64"/>
  <c r="DB18" s="1"/>
  <c r="AG63" i="62"/>
  <c r="AL21"/>
  <c r="AG45"/>
  <c r="AG55"/>
  <c r="AC114"/>
  <c r="AL114" s="1"/>
  <c r="AP63" i="59"/>
  <c r="C7"/>
  <c r="BA33" i="11"/>
  <c r="AN20" i="54"/>
  <c r="CD11" i="21"/>
  <c r="CI11" s="1"/>
  <c r="CJ11" s="1"/>
  <c r="G58" i="63"/>
  <c r="AG39" i="62"/>
  <c r="BV9" i="64"/>
  <c r="CI41"/>
  <c r="AL92" i="62"/>
  <c r="AC37"/>
  <c r="V7" i="63"/>
  <c r="V4" s="1"/>
  <c r="AP36" i="59"/>
  <c r="AA5" i="58"/>
  <c r="AA4" s="1"/>
  <c r="AS111"/>
  <c r="J22" i="59" s="1"/>
  <c r="AP22" s="1"/>
  <c r="AM600" i="58"/>
  <c r="AC8" i="62"/>
  <c r="AL8" s="1"/>
  <c r="AC77"/>
  <c r="AL77" s="1"/>
  <c r="AC94"/>
  <c r="Q6" i="64"/>
  <c r="BE300" i="35"/>
  <c r="BF300" s="1"/>
  <c r="K10" i="57"/>
  <c r="AM241" i="35"/>
  <c r="AN241" s="1"/>
  <c r="AG354"/>
  <c r="AY354" s="1"/>
  <c r="AH779"/>
  <c r="AM21"/>
  <c r="AN21" s="1"/>
  <c r="Z649"/>
  <c r="AM649" s="1"/>
  <c r="AN649" s="1"/>
  <c r="BD118"/>
  <c r="BE398"/>
  <c r="BF398" s="1"/>
  <c r="AL183"/>
  <c r="AH816"/>
  <c r="AD274"/>
  <c r="BE808"/>
  <c r="BF808" s="1"/>
  <c r="Y65" i="63"/>
  <c r="BY9" i="21"/>
  <c r="AL61" i="59"/>
  <c r="AN61" s="1"/>
  <c r="AC30" i="62"/>
  <c r="AL30" s="1"/>
  <c r="AC93"/>
  <c r="AR735" i="35"/>
  <c r="BE735" s="1"/>
  <c r="BF735" s="1"/>
  <c r="AL548"/>
  <c r="AD735"/>
  <c r="G64" i="59"/>
  <c r="AQ70" i="62"/>
  <c r="AE52"/>
  <c r="AH52"/>
  <c r="AK52" s="1"/>
  <c r="AF52"/>
  <c r="AA52"/>
  <c r="AD52"/>
  <c r="AB52"/>
  <c r="AC52" s="1"/>
  <c r="Z548" i="35"/>
  <c r="AO548"/>
  <c r="AR548" s="1"/>
  <c r="I13" i="57"/>
  <c r="I14"/>
  <c r="K6"/>
  <c r="I6"/>
  <c r="I5" s="1"/>
  <c r="J6"/>
  <c r="J5" s="1"/>
  <c r="AF825" i="35"/>
  <c r="AX825" s="1"/>
  <c r="W825"/>
  <c r="AO825" s="1"/>
  <c r="AE825"/>
  <c r="AW825" s="1"/>
  <c r="AK825"/>
  <c r="BC825" s="1"/>
  <c r="AI825"/>
  <c r="Y825"/>
  <c r="AQ825" s="1"/>
  <c r="AA825"/>
  <c r="AS825" s="1"/>
  <c r="AJ825"/>
  <c r="BB825" s="1"/>
  <c r="AC825"/>
  <c r="AU825" s="1"/>
  <c r="AG825"/>
  <c r="BZ48" i="64"/>
  <c r="CP48"/>
  <c r="CR48" s="1"/>
  <c r="BQ41"/>
  <c r="BE41"/>
  <c r="BB134" i="11"/>
  <c r="BD134" s="1"/>
  <c r="BC134"/>
  <c r="AE14" i="35"/>
  <c r="AB14"/>
  <c r="AT14" s="1"/>
  <c r="AC14"/>
  <c r="AU14" s="1"/>
  <c r="AA14"/>
  <c r="AF14"/>
  <c r="AX14" s="1"/>
  <c r="W14"/>
  <c r="AK14"/>
  <c r="BC14" s="1"/>
  <c r="X14"/>
  <c r="AP14" s="1"/>
  <c r="AI14"/>
  <c r="AG14"/>
  <c r="AY14" s="1"/>
  <c r="AJ14"/>
  <c r="BB14" s="1"/>
  <c r="Y14"/>
  <c r="AQ14" s="1"/>
  <c r="DE10" i="64"/>
  <c r="Q10" i="59"/>
  <c r="Q9" s="1"/>
  <c r="CH41" i="64"/>
  <c r="CH39" s="1"/>
  <c r="CW41"/>
  <c r="CZ41" s="1"/>
  <c r="J51"/>
  <c r="BQ52"/>
  <c r="BQ51" s="1"/>
  <c r="BE52"/>
  <c r="BE51" s="1"/>
  <c r="W713" i="35"/>
  <c r="AO713" s="1"/>
  <c r="AC713"/>
  <c r="AU713" s="1"/>
  <c r="AG713"/>
  <c r="AY713" s="1"/>
  <c r="AK713"/>
  <c r="BC713" s="1"/>
  <c r="Y713"/>
  <c r="AQ713" s="1"/>
  <c r="AA713"/>
  <c r="AS713" s="1"/>
  <c r="AE713"/>
  <c r="AW713" s="1"/>
  <c r="AI713"/>
  <c r="BA713" s="1"/>
  <c r="CU14" i="64"/>
  <c r="CU13" s="1"/>
  <c r="CC13"/>
  <c r="AG683" i="35"/>
  <c r="AY683" s="1"/>
  <c r="Y683"/>
  <c r="AQ683" s="1"/>
  <c r="AI683"/>
  <c r="BA683" s="1"/>
  <c r="AK683"/>
  <c r="BC683" s="1"/>
  <c r="AA683"/>
  <c r="AS683" s="1"/>
  <c r="AE683"/>
  <c r="AW683" s="1"/>
  <c r="AC683"/>
  <c r="AU683" s="1"/>
  <c r="AA266"/>
  <c r="X266"/>
  <c r="AP266" s="1"/>
  <c r="Y266"/>
  <c r="AQ266" s="1"/>
  <c r="AK266"/>
  <c r="BC266" s="1"/>
  <c r="W266"/>
  <c r="AI266"/>
  <c r="AJ266"/>
  <c r="BB266" s="1"/>
  <c r="AB266"/>
  <c r="AT266" s="1"/>
  <c r="AG266"/>
  <c r="AY266" s="1"/>
  <c r="AC266"/>
  <c r="AU266" s="1"/>
  <c r="AF266"/>
  <c r="AX266" s="1"/>
  <c r="AE266"/>
  <c r="Z735"/>
  <c r="AO735"/>
  <c r="BA150"/>
  <c r="AL150"/>
  <c r="AH233"/>
  <c r="AW233"/>
  <c r="AZ233" s="1"/>
  <c r="BE233" s="1"/>
  <c r="BF233" s="1"/>
  <c r="AV111" i="58"/>
  <c r="AS42"/>
  <c r="J13" i="59" s="1"/>
  <c r="AP13" s="1"/>
  <c r="AM560" i="58"/>
  <c r="J94" i="59" s="1"/>
  <c r="J89" s="1"/>
  <c r="BD126" i="35"/>
  <c r="X354"/>
  <c r="AP354" s="1"/>
  <c r="AG103" i="62"/>
  <c r="AL103" s="1"/>
  <c r="AD575" i="35"/>
  <c r="AL208"/>
  <c r="BZ11" i="21"/>
  <c r="AG81" i="62"/>
  <c r="AL690" i="35"/>
  <c r="CR14" i="64"/>
  <c r="AO84" i="59"/>
  <c r="AQ329" i="58"/>
  <c r="J60" i="59" s="1"/>
  <c r="R55" i="64"/>
  <c r="P7" i="59"/>
  <c r="G51" i="63"/>
  <c r="AZ649" i="35"/>
  <c r="BI16" i="64"/>
  <c r="M59" i="59"/>
  <c r="AA7"/>
  <c r="X825" i="35"/>
  <c r="CZ31" i="64"/>
  <c r="DA31" s="1"/>
  <c r="DB31" s="1"/>
  <c r="K5" i="35"/>
  <c r="CH64" i="64"/>
  <c r="CH63" s="1"/>
  <c r="CQ44"/>
  <c r="X93" i="35"/>
  <c r="AP93" s="1"/>
  <c r="AC84" i="62"/>
  <c r="AL84" s="1"/>
  <c r="O5" i="58"/>
  <c r="O4" s="1"/>
  <c r="CK9" i="64"/>
  <c r="AM42" i="58"/>
  <c r="G81" i="59"/>
  <c r="P62" i="64"/>
  <c r="P61" s="1"/>
  <c r="P9" s="1"/>
  <c r="AU190" i="58"/>
  <c r="J34" i="59" s="1"/>
  <c r="AP34" s="1"/>
  <c r="AQ371" i="58"/>
  <c r="J64" i="59" s="1"/>
  <c r="AQ88"/>
  <c r="AR596" i="35"/>
  <c r="BE596" s="1"/>
  <c r="BF596" s="1"/>
  <c r="AD816"/>
  <c r="Z816"/>
  <c r="AM419"/>
  <c r="AN419" s="1"/>
  <c r="BE307"/>
  <c r="BF307" s="1"/>
  <c r="I8" i="57"/>
  <c r="I11"/>
  <c r="Z126" i="35"/>
  <c r="AL233"/>
  <c r="AH649"/>
  <c r="AF354"/>
  <c r="AX354" s="1"/>
  <c r="AM371" i="58"/>
  <c r="CU19" i="64"/>
  <c r="CU9" s="1"/>
  <c r="AN40" i="59"/>
  <c r="AN39" s="1"/>
  <c r="AD512" i="35"/>
  <c r="AR833"/>
  <c r="AX17" i="62"/>
  <c r="BE633" i="35"/>
  <c r="BF633" s="1"/>
  <c r="AM35"/>
  <c r="AN35" s="1"/>
  <c r="BE443"/>
  <c r="BF443" s="1"/>
  <c r="AL23" i="59"/>
  <c r="AN23" s="1"/>
  <c r="AR816" i="35"/>
  <c r="AG47" i="62"/>
  <c r="AL47" s="1"/>
  <c r="AC81"/>
  <c r="AL81" s="1"/>
  <c r="AL111"/>
  <c r="AK95" i="59"/>
  <c r="AM95" s="1"/>
  <c r="AM191" i="35"/>
  <c r="AN191" s="1"/>
  <c r="AG101" i="62"/>
  <c r="AL101" s="1"/>
  <c r="AX750" i="35"/>
  <c r="AZ750" s="1"/>
  <c r="AH750"/>
  <c r="CW18" i="64"/>
  <c r="CZ18" s="1"/>
  <c r="CH18"/>
  <c r="CI18" s="1"/>
  <c r="AD383" i="35"/>
  <c r="AS383"/>
  <c r="AV383" s="1"/>
  <c r="S12" i="14"/>
  <c r="S17" s="1"/>
  <c r="CB63" i="64"/>
  <c r="CT64"/>
  <c r="CT63" s="1"/>
  <c r="AD126" i="35"/>
  <c r="AS126"/>
  <c r="AV126" s="1"/>
  <c r="BE126" s="1"/>
  <c r="BF126" s="1"/>
  <c r="CP38" i="64"/>
  <c r="CR38" s="1"/>
  <c r="BZ38"/>
  <c r="CI38" s="1"/>
  <c r="G10" i="59"/>
  <c r="G9" s="1"/>
  <c r="AS5" i="62"/>
  <c r="CT38" i="64"/>
  <c r="CV38" s="1"/>
  <c r="CD38"/>
  <c r="AO208" i="35"/>
  <c r="AR208" s="1"/>
  <c r="BE208" s="1"/>
  <c r="BF208" s="1"/>
  <c r="Z208"/>
  <c r="AA589"/>
  <c r="X589"/>
  <c r="AP589" s="1"/>
  <c r="Y589"/>
  <c r="AQ589" s="1"/>
  <c r="AK589"/>
  <c r="BC589" s="1"/>
  <c r="AG589"/>
  <c r="AY589" s="1"/>
  <c r="AB589"/>
  <c r="AT589" s="1"/>
  <c r="AI589"/>
  <c r="W589"/>
  <c r="AF589"/>
  <c r="AX589" s="1"/>
  <c r="AE589"/>
  <c r="AC589"/>
  <c r="AU589" s="1"/>
  <c r="AJ589"/>
  <c r="BB589" s="1"/>
  <c r="AA50"/>
  <c r="AK50"/>
  <c r="BC50" s="1"/>
  <c r="AC50"/>
  <c r="AU50" s="1"/>
  <c r="AJ50"/>
  <c r="BB50" s="1"/>
  <c r="AB50"/>
  <c r="AT50" s="1"/>
  <c r="AE50"/>
  <c r="AW50" s="1"/>
  <c r="Y59"/>
  <c r="AQ59" s="1"/>
  <c r="AE59"/>
  <c r="AJ59"/>
  <c r="BB59" s="1"/>
  <c r="AA59"/>
  <c r="W59"/>
  <c r="AF59"/>
  <c r="AX59" s="1"/>
  <c r="AK59"/>
  <c r="BC59" s="1"/>
  <c r="AB59"/>
  <c r="AT59" s="1"/>
  <c r="AG59"/>
  <c r="AY59" s="1"/>
  <c r="AC59"/>
  <c r="AU59" s="1"/>
  <c r="AI59"/>
  <c r="X59"/>
  <c r="AP59" s="1"/>
  <c r="AS110"/>
  <c r="AV110" s="1"/>
  <c r="AD110"/>
  <c r="AM110" s="1"/>
  <c r="AN110" s="1"/>
  <c r="Z512"/>
  <c r="AO512"/>
  <c r="AR512" s="1"/>
  <c r="BB283"/>
  <c r="BD283" s="1"/>
  <c r="AL283"/>
  <c r="DE28" i="64"/>
  <c r="Q53" i="59"/>
  <c r="Q48" s="1"/>
  <c r="AZ167" i="55"/>
  <c r="BB167"/>
  <c r="BE816" i="35"/>
  <c r="BF816" s="1"/>
  <c r="AL39" i="62"/>
  <c r="AO69" i="59"/>
  <c r="I81"/>
  <c r="R82" i="64"/>
  <c r="X9" i="61"/>
  <c r="AM690" i="35"/>
  <c r="AN690" s="1"/>
  <c r="AZ391"/>
  <c r="BI82" i="64"/>
  <c r="BI55"/>
  <c r="AS329" i="58"/>
  <c r="J61" i="59" s="1"/>
  <c r="AL104" i="62"/>
  <c r="AU234" i="58"/>
  <c r="J42" i="59" s="1"/>
  <c r="AP42" s="1"/>
  <c r="AQ42" s="1"/>
  <c r="AI5" i="58"/>
  <c r="AI4" s="1"/>
  <c r="BE216" i="35"/>
  <c r="BF216" s="1"/>
  <c r="R30" i="59"/>
  <c r="AL85"/>
  <c r="AN85" s="1"/>
  <c r="AC22" i="62"/>
  <c r="AL22" s="1"/>
  <c r="AV690" i="35"/>
  <c r="BD750"/>
  <c r="R44" i="64"/>
  <c r="AQ51" i="59"/>
  <c r="AJ93" i="35"/>
  <c r="BB93" s="1"/>
  <c r="BD93" s="1"/>
  <c r="BI44" i="64"/>
  <c r="Y5" i="58"/>
  <c r="Y4" s="1"/>
  <c r="BE241" i="35"/>
  <c r="BF241" s="1"/>
  <c r="I16" i="57"/>
  <c r="AB354" i="35"/>
  <c r="AT354" s="1"/>
  <c r="AM233"/>
  <c r="AN233" s="1"/>
  <c r="AM63" i="59"/>
  <c r="AM62" s="1"/>
  <c r="AG18" i="62"/>
  <c r="AP44" i="59"/>
  <c r="AQ44" s="1"/>
  <c r="AP43"/>
  <c r="AB825" i="35"/>
  <c r="AT825" s="1"/>
  <c r="CV22" i="64"/>
  <c r="CW64"/>
  <c r="CZ64" s="1"/>
  <c r="CZ63" s="1"/>
  <c r="AG37" i="62"/>
  <c r="AL73"/>
  <c r="BX13" i="64"/>
  <c r="AS165" i="58"/>
  <c r="J27" i="59" s="1"/>
  <c r="AP27" s="1"/>
  <c r="AV90" i="62"/>
  <c r="Q5" i="58"/>
  <c r="Q4" s="1"/>
  <c r="AO165"/>
  <c r="J25" i="59" s="1"/>
  <c r="AA354" i="35"/>
  <c r="AD354" s="1"/>
  <c r="AV503"/>
  <c r="AH183"/>
  <c r="I18" i="57"/>
  <c r="I15"/>
  <c r="AI354" i="35"/>
  <c r="AH150"/>
  <c r="BE346"/>
  <c r="BF346" s="1"/>
  <c r="V9" i="61"/>
  <c r="AR361" i="35"/>
  <c r="AH322"/>
  <c r="V43" i="59"/>
  <c r="Y22" i="63"/>
  <c r="AC63" i="62"/>
  <c r="AG7"/>
  <c r="AL7" s="1"/>
  <c r="BD540" i="35"/>
  <c r="AG108" i="62"/>
  <c r="AL108" s="1"/>
  <c r="AL604" i="35"/>
  <c r="AN114" i="54"/>
  <c r="BD150" i="35"/>
  <c r="AG105" i="62"/>
  <c r="AZ361" i="35"/>
  <c r="AL391"/>
  <c r="AM391" s="1"/>
  <c r="AN391" s="1"/>
  <c r="BA391"/>
  <c r="BD391" s="1"/>
  <c r="BE391" s="1"/>
  <c r="BF391" s="1"/>
  <c r="AE93"/>
  <c r="AW93" s="1"/>
  <c r="AG93"/>
  <c r="AY93" s="1"/>
  <c r="AI93"/>
  <c r="BA93" s="1"/>
  <c r="AC93"/>
  <c r="AU93" s="1"/>
  <c r="AK93"/>
  <c r="BC93" s="1"/>
  <c r="Y93"/>
  <c r="AQ93" s="1"/>
  <c r="AA93"/>
  <c r="AS93" s="1"/>
  <c r="AH512"/>
  <c r="AW512"/>
  <c r="AZ512" s="1"/>
  <c r="Z17" i="14"/>
  <c r="Z14"/>
  <c r="AD626" i="35"/>
  <c r="AS626"/>
  <c r="AV626" s="1"/>
  <c r="Q5"/>
  <c r="S5" s="1"/>
  <c r="V6"/>
  <c r="AJ48" i="54"/>
  <c r="BB48" s="1"/>
  <c r="X48"/>
  <c r="AP48" s="1"/>
  <c r="AG48"/>
  <c r="AY48" s="1"/>
  <c r="AI48"/>
  <c r="AK48"/>
  <c r="BC48" s="1"/>
  <c r="W48"/>
  <c r="AA48"/>
  <c r="AS48" s="1"/>
  <c r="AE48"/>
  <c r="AW48" s="1"/>
  <c r="AB48"/>
  <c r="AT48" s="1"/>
  <c r="BQ56" i="64"/>
  <c r="BE56"/>
  <c r="CP18"/>
  <c r="CR18" s="1"/>
  <c r="BZ18"/>
  <c r="AO690" i="35"/>
  <c r="AR690" s="1"/>
  <c r="Z690"/>
  <c r="AL626"/>
  <c r="BA626"/>
  <c r="BD626" s="1"/>
  <c r="BE626" s="1"/>
  <c r="BF626" s="1"/>
  <c r="D30" i="59"/>
  <c r="AJ31"/>
  <c r="AJ30" s="1"/>
  <c r="BA779" i="35"/>
  <c r="BD779" s="1"/>
  <c r="AL779"/>
  <c r="AL512"/>
  <c r="BA512"/>
  <c r="BD512" s="1"/>
  <c r="AL649"/>
  <c r="BA649"/>
  <c r="V53" i="59"/>
  <c r="AL76" i="62"/>
  <c r="AL126" i="35"/>
  <c r="AL36" i="62"/>
  <c r="AL6"/>
  <c r="BD690" i="35"/>
  <c r="AD84"/>
  <c r="AM705"/>
  <c r="AN705" s="1"/>
  <c r="AD503"/>
  <c r="AL65" i="62"/>
  <c r="AL55"/>
  <c r="AL816" i="35"/>
  <c r="AG93" i="62"/>
  <c r="AL93" s="1"/>
  <c r="AC18"/>
  <c r="AK58" i="59"/>
  <c r="AK57" s="1"/>
  <c r="U7" i="63"/>
  <c r="BA4" s="1"/>
  <c r="DA30" i="64"/>
  <c r="DB30" s="1"/>
  <c r="AG8" i="62"/>
  <c r="J61" i="64"/>
  <c r="AD322" i="35"/>
  <c r="I10" i="57"/>
  <c r="AP620" i="58"/>
  <c r="Z575" i="35"/>
  <c r="AM480"/>
  <c r="AN480" s="1"/>
  <c r="AT592" i="58"/>
  <c r="AK80" i="59"/>
  <c r="AM80" s="1"/>
  <c r="D48"/>
  <c r="AK73"/>
  <c r="AM73" s="1"/>
  <c r="DB13" i="21"/>
  <c r="DC13" s="1"/>
  <c r="M22" i="59"/>
  <c r="M51"/>
  <c r="W36" i="63"/>
  <c r="W7" s="1"/>
  <c r="BA3" s="1"/>
  <c r="BA5" s="1"/>
  <c r="BD6" s="1"/>
  <c r="CB24" i="64"/>
  <c r="AF93" i="35"/>
  <c r="BI28" i="64"/>
  <c r="U6" i="54"/>
  <c r="AC11" i="62"/>
  <c r="AL11" s="1"/>
  <c r="AG72"/>
  <c r="AQ267" i="58"/>
  <c r="J54" i="59" s="1"/>
  <c r="AP54" s="1"/>
  <c r="AV653" i="58"/>
  <c r="BD183" i="35"/>
  <c r="Z383"/>
  <c r="AM398"/>
  <c r="AN398" s="1"/>
  <c r="AV291"/>
  <c r="J15" i="57"/>
  <c r="K5" s="1"/>
  <c r="I9"/>
  <c r="AC354" i="35"/>
  <c r="AU354" s="1"/>
  <c r="AY267" i="58"/>
  <c r="J52" i="59" s="1"/>
  <c r="AP52" s="1"/>
  <c r="AQ52" s="1"/>
  <c r="AZ150" i="35"/>
  <c r="AR649"/>
  <c r="G75" i="59"/>
  <c r="AH361" i="35"/>
  <c r="I13" i="64"/>
  <c r="AQ5" i="58"/>
  <c r="AG92" i="59" s="1"/>
  <c r="CN28" i="64"/>
  <c r="Z361" i="35"/>
  <c r="AV426"/>
  <c r="AU90" i="62"/>
  <c r="AL58"/>
  <c r="AG67"/>
  <c r="AL67" s="1"/>
  <c r="BE191" i="35"/>
  <c r="BF191" s="1"/>
  <c r="BD604"/>
  <c r="BD649"/>
  <c r="AM620" i="58"/>
  <c r="AD690" i="35"/>
  <c r="Z626"/>
  <c r="AV735"/>
  <c r="Z779"/>
  <c r="AL118"/>
  <c r="AD79" i="44"/>
  <c r="AV79" s="1"/>
  <c r="J16" i="16"/>
  <c r="J15" s="1"/>
  <c r="V31" i="59"/>
  <c r="AL66"/>
  <c r="AN66" s="1"/>
  <c r="AQ66" s="1"/>
  <c r="AC81" i="44"/>
  <c r="AU81" s="1"/>
  <c r="J40" i="16"/>
  <c r="AG26" i="44"/>
  <c r="AY26" s="1"/>
  <c r="BB26" s="1"/>
  <c r="AG81"/>
  <c r="AY81" s="1"/>
  <c r="BB81" s="1"/>
  <c r="AG23"/>
  <c r="AJ23" s="1"/>
  <c r="U77" i="59"/>
  <c r="AL77" s="1"/>
  <c r="AN77" s="1"/>
  <c r="AA54" i="44"/>
  <c r="AS54" s="1"/>
  <c r="Z54"/>
  <c r="AR54" s="1"/>
  <c r="U80" i="59"/>
  <c r="Y77" i="44"/>
  <c r="AQ77" s="1"/>
  <c r="V78" i="59"/>
  <c r="AC56" i="44"/>
  <c r="AU56" s="1"/>
  <c r="AG77"/>
  <c r="AY77" s="1"/>
  <c r="BB77" s="1"/>
  <c r="AD77"/>
  <c r="AV77" s="1"/>
  <c r="S77"/>
  <c r="AE77"/>
  <c r="AW77" s="1"/>
  <c r="AA77"/>
  <c r="AS77" s="1"/>
  <c r="AE81"/>
  <c r="AW81" s="1"/>
  <c r="U60" i="59"/>
  <c r="AL60" s="1"/>
  <c r="AN60" s="1"/>
  <c r="Z77" i="44"/>
  <c r="AR77" s="1"/>
  <c r="Z81"/>
  <c r="AR81" s="1"/>
  <c r="AD81"/>
  <c r="AV81" s="1"/>
  <c r="S44"/>
  <c r="AG54"/>
  <c r="AY54" s="1"/>
  <c r="BB54" s="1"/>
  <c r="U68" i="59"/>
  <c r="V68" s="1"/>
  <c r="Z26" i="44"/>
  <c r="AR26" s="1"/>
  <c r="Y81"/>
  <c r="AQ81" s="1"/>
  <c r="AJ63"/>
  <c r="I59" i="16"/>
  <c r="AA79" i="44"/>
  <c r="AS79" s="1"/>
  <c r="Y79"/>
  <c r="AQ79" s="1"/>
  <c r="Z79"/>
  <c r="AR79" s="1"/>
  <c r="AG79"/>
  <c r="AY79" s="1"/>
  <c r="BB79" s="1"/>
  <c r="U76" i="59"/>
  <c r="V76" s="1"/>
  <c r="AE79" i="44"/>
  <c r="AW79" s="1"/>
  <c r="Y56"/>
  <c r="AQ56" s="1"/>
  <c r="N5" i="16"/>
  <c r="I14" i="47" s="1"/>
  <c r="I13" s="1"/>
  <c r="I12" s="1"/>
  <c r="I8" s="1"/>
  <c r="H5" i="16"/>
  <c r="J7"/>
  <c r="J6" s="1"/>
  <c r="I6"/>
  <c r="AP53" i="59"/>
  <c r="AE54" i="44"/>
  <c r="AW54" s="1"/>
  <c r="AE51"/>
  <c r="AW51" s="1"/>
  <c r="AX53"/>
  <c r="AB33"/>
  <c r="AJ46"/>
  <c r="AT33"/>
  <c r="AE44"/>
  <c r="AW44" s="1"/>
  <c r="AL53" i="59"/>
  <c r="AN53" s="1"/>
  <c r="AL37"/>
  <c r="AN37" s="1"/>
  <c r="U63"/>
  <c r="AL63" s="1"/>
  <c r="AN63" s="1"/>
  <c r="AD56" i="44"/>
  <c r="AV56" s="1"/>
  <c r="AD54"/>
  <c r="AV54" s="1"/>
  <c r="AG56"/>
  <c r="AY56" s="1"/>
  <c r="BB56" s="1"/>
  <c r="Z56"/>
  <c r="AR56" s="1"/>
  <c r="AA51"/>
  <c r="AS51" s="1"/>
  <c r="AE23"/>
  <c r="AW23" s="1"/>
  <c r="AT43"/>
  <c r="AC54"/>
  <c r="AU54" s="1"/>
  <c r="AA56"/>
  <c r="AS56" s="1"/>
  <c r="AF40"/>
  <c r="AX63"/>
  <c r="AC51"/>
  <c r="AX86"/>
  <c r="G5" i="50"/>
  <c r="C12" i="47"/>
  <c r="C8" s="1"/>
  <c r="B9" i="37"/>
  <c r="F5" i="50"/>
  <c r="E14" i="47" s="1"/>
  <c r="C9" i="37" s="1"/>
  <c r="K9" s="1"/>
  <c r="AC44" i="44"/>
  <c r="AU44" s="1"/>
  <c r="Y51"/>
  <c r="Z51"/>
  <c r="AR51" s="1"/>
  <c r="U28" i="59"/>
  <c r="AK74"/>
  <c r="AM74" s="1"/>
  <c r="AA44" i="44"/>
  <c r="AS44" s="1"/>
  <c r="AD51"/>
  <c r="AV51" s="1"/>
  <c r="Y6"/>
  <c r="AQ6" s="1"/>
  <c r="AG89"/>
  <c r="AJ89" s="1"/>
  <c r="AD44"/>
  <c r="AV44" s="1"/>
  <c r="AX85"/>
  <c r="AT39"/>
  <c r="AD29"/>
  <c r="AV29" s="1"/>
  <c r="AC89"/>
  <c r="AU89" s="1"/>
  <c r="U12" i="59"/>
  <c r="AL12" s="1"/>
  <c r="AN12" s="1"/>
  <c r="Z44" i="44"/>
  <c r="AR44" s="1"/>
  <c r="AA11"/>
  <c r="AS11" s="1"/>
  <c r="AE64"/>
  <c r="AW64" s="1"/>
  <c r="AG44"/>
  <c r="AJ44" s="1"/>
  <c r="Y44"/>
  <c r="AQ44" s="1"/>
  <c r="AX31"/>
  <c r="AE18"/>
  <c r="AW18" s="1"/>
  <c r="AE87"/>
  <c r="AW87" s="1"/>
  <c r="U11" i="59"/>
  <c r="AL11" s="1"/>
  <c r="AN11" s="1"/>
  <c r="AJ85" i="44"/>
  <c r="AA23"/>
  <c r="AS23" s="1"/>
  <c r="AD26"/>
  <c r="AV26" s="1"/>
  <c r="AG18"/>
  <c r="AY18" s="1"/>
  <c r="BB18" s="1"/>
  <c r="AT86"/>
  <c r="AF17"/>
  <c r="AT53"/>
  <c r="Y87"/>
  <c r="AQ87" s="1"/>
  <c r="AF53"/>
  <c r="V61" i="59"/>
  <c r="AL36"/>
  <c r="AN36" s="1"/>
  <c r="AQ36" s="1"/>
  <c r="AF31" i="44"/>
  <c r="AG6"/>
  <c r="AY6" s="1"/>
  <c r="Z89"/>
  <c r="AR89" s="1"/>
  <c r="AA58"/>
  <c r="AS58" s="1"/>
  <c r="AG29"/>
  <c r="AY29" s="1"/>
  <c r="BB29" s="1"/>
  <c r="AC87"/>
  <c r="AU87" s="1"/>
  <c r="AK19" i="59"/>
  <c r="AK18" s="1"/>
  <c r="AL32"/>
  <c r="AN32" s="1"/>
  <c r="AQ32" s="1"/>
  <c r="AM58"/>
  <c r="AM57" s="1"/>
  <c r="AT17" i="44"/>
  <c r="Y11"/>
  <c r="AB86"/>
  <c r="AX40"/>
  <c r="AG11"/>
  <c r="AJ53"/>
  <c r="AX35"/>
  <c r="AX43"/>
  <c r="AC29"/>
  <c r="AU29" s="1"/>
  <c r="AX29" s="1"/>
  <c r="AA87"/>
  <c r="AS87" s="1"/>
  <c r="AG87"/>
  <c r="AY87" s="1"/>
  <c r="BB87" s="1"/>
  <c r="AB17"/>
  <c r="AD11"/>
  <c r="AV11" s="1"/>
  <c r="S86"/>
  <c r="AG41"/>
  <c r="AJ41" s="1"/>
  <c r="V85" i="59"/>
  <c r="AL35"/>
  <c r="AN35" s="1"/>
  <c r="AE48" i="44"/>
  <c r="AW48" s="1"/>
  <c r="Z11"/>
  <c r="AR11" s="1"/>
  <c r="AG93"/>
  <c r="AY93" s="1"/>
  <c r="BB93" s="1"/>
  <c r="AY34"/>
  <c r="BB34" s="1"/>
  <c r="AC11"/>
  <c r="AU11" s="1"/>
  <c r="AY37"/>
  <c r="BB37" s="1"/>
  <c r="AD23"/>
  <c r="AV23" s="1"/>
  <c r="AL65" i="59"/>
  <c r="AN65" s="1"/>
  <c r="AQ65" s="1"/>
  <c r="Y23" i="44"/>
  <c r="AQ23" s="1"/>
  <c r="Z29"/>
  <c r="AR29" s="1"/>
  <c r="AA29"/>
  <c r="AS29" s="1"/>
  <c r="Z87"/>
  <c r="AR87" s="1"/>
  <c r="AD87"/>
  <c r="AV87" s="1"/>
  <c r="Z23"/>
  <c r="AR23" s="1"/>
  <c r="V23" i="59"/>
  <c r="S48" i="44"/>
  <c r="AJ33"/>
  <c r="AE89"/>
  <c r="AW89" s="1"/>
  <c r="U87" i="59"/>
  <c r="U81" s="1"/>
  <c r="Z6" i="44"/>
  <c r="AR6" s="1"/>
  <c r="AA6"/>
  <c r="AS6" s="1"/>
  <c r="AF36"/>
  <c r="Y58"/>
  <c r="AQ58" s="1"/>
  <c r="S26"/>
  <c r="Y26"/>
  <c r="AQ26" s="1"/>
  <c r="AA26"/>
  <c r="AS26" s="1"/>
  <c r="AD18"/>
  <c r="AV18" s="1"/>
  <c r="U25" i="59"/>
  <c r="AL25" s="1"/>
  <c r="AL24" s="1"/>
  <c r="Y29" i="44"/>
  <c r="AQ29" s="1"/>
  <c r="AA89"/>
  <c r="AS89" s="1"/>
  <c r="AC23"/>
  <c r="AU23" s="1"/>
  <c r="AY62"/>
  <c r="BB62" s="1"/>
  <c r="V29" i="59"/>
  <c r="AJ48" i="44"/>
  <c r="AM90" i="59"/>
  <c r="AM89" s="1"/>
  <c r="AD89" i="44"/>
  <c r="AV89" s="1"/>
  <c r="AX62"/>
  <c r="AU17"/>
  <c r="AX17" s="1"/>
  <c r="AC6"/>
  <c r="AU6" s="1"/>
  <c r="AE6"/>
  <c r="AD58"/>
  <c r="AV58" s="1"/>
  <c r="AE26"/>
  <c r="AW26" s="1"/>
  <c r="AE58"/>
  <c r="AW58" s="1"/>
  <c r="U19" i="59"/>
  <c r="V19" s="1"/>
  <c r="AL64"/>
  <c r="AN64" s="1"/>
  <c r="AJ17" i="44"/>
  <c r="AY17"/>
  <c r="BB17" s="1"/>
  <c r="AL43" i="59"/>
  <c r="AN43" s="1"/>
  <c r="AQ43" s="1"/>
  <c r="V27"/>
  <c r="V15"/>
  <c r="AQ15"/>
  <c r="U58"/>
  <c r="AL58" s="1"/>
  <c r="AN58" s="1"/>
  <c r="AN57" s="1"/>
  <c r="AC48" i="44"/>
  <c r="AU48" s="1"/>
  <c r="Y48"/>
  <c r="AQ48" s="1"/>
  <c r="Z58"/>
  <c r="AR58" s="1"/>
  <c r="AX28"/>
  <c r="AX33"/>
  <c r="AF86"/>
  <c r="AC58"/>
  <c r="AU58" s="1"/>
  <c r="AC18"/>
  <c r="AU18" s="1"/>
  <c r="Y18"/>
  <c r="AQ18" s="1"/>
  <c r="AA64"/>
  <c r="AS64" s="1"/>
  <c r="AA41"/>
  <c r="AS41" s="1"/>
  <c r="S41"/>
  <c r="Z48"/>
  <c r="AR48" s="1"/>
  <c r="AF35"/>
  <c r="AT40"/>
  <c r="Z64"/>
  <c r="AR64" s="1"/>
  <c r="AE41"/>
  <c r="AW41" s="1"/>
  <c r="U48" i="59"/>
  <c r="AL90"/>
  <c r="AD48" i="44"/>
  <c r="AV48" s="1"/>
  <c r="AY40"/>
  <c r="BB40" s="1"/>
  <c r="AA48"/>
  <c r="AS48" s="1"/>
  <c r="AJ35"/>
  <c r="AG58"/>
  <c r="AY58" s="1"/>
  <c r="BB58" s="1"/>
  <c r="AF33"/>
  <c r="V26" i="59"/>
  <c r="U30"/>
  <c r="AA18" i="44"/>
  <c r="AS18" s="1"/>
  <c r="AG64"/>
  <c r="AY64" s="1"/>
  <c r="BB64" s="1"/>
  <c r="U41" i="59"/>
  <c r="U39" s="1"/>
  <c r="AB53" i="44"/>
  <c r="AJ50"/>
  <c r="AY50"/>
  <c r="BB50" s="1"/>
  <c r="S54"/>
  <c r="AX47"/>
  <c r="AB43"/>
  <c r="AF34"/>
  <c r="AB39"/>
  <c r="AD64"/>
  <c r="AV64" s="1"/>
  <c r="Y64"/>
  <c r="AQ64" s="1"/>
  <c r="AC41"/>
  <c r="AU41" s="1"/>
  <c r="Y41"/>
  <c r="AQ41" s="1"/>
  <c r="AT16"/>
  <c r="AF32"/>
  <c r="AF43"/>
  <c r="V36" i="59"/>
  <c r="AT34" i="44"/>
  <c r="AY86"/>
  <c r="BB86" s="1"/>
  <c r="U67" i="59"/>
  <c r="Z41" i="44"/>
  <c r="AR41" s="1"/>
  <c r="AF47"/>
  <c r="AY31"/>
  <c r="BB31" s="1"/>
  <c r="AJ31"/>
  <c r="AY13"/>
  <c r="BB13" s="1"/>
  <c r="AJ13"/>
  <c r="AB38"/>
  <c r="AQ38"/>
  <c r="AT38" s="1"/>
  <c r="AJ28"/>
  <c r="AY28"/>
  <c r="BB28" s="1"/>
  <c r="U10" i="59"/>
  <c r="AC8" i="44"/>
  <c r="AA8"/>
  <c r="AS8" s="1"/>
  <c r="AG8"/>
  <c r="Y8"/>
  <c r="AE8"/>
  <c r="AW8" s="1"/>
  <c r="Z8"/>
  <c r="AR8" s="1"/>
  <c r="AD8"/>
  <c r="AV8" s="1"/>
  <c r="AA93"/>
  <c r="AS93" s="1"/>
  <c r="U91" i="59"/>
  <c r="AD93" i="44"/>
  <c r="AV93" s="1"/>
  <c r="AC93"/>
  <c r="AU93" s="1"/>
  <c r="AY43"/>
  <c r="BB43" s="1"/>
  <c r="AJ43"/>
  <c r="AF38"/>
  <c r="AV38"/>
  <c r="AX38" s="1"/>
  <c r="AB32"/>
  <c r="AQ32"/>
  <c r="AT32" s="1"/>
  <c r="AD60"/>
  <c r="AV60" s="1"/>
  <c r="AC60"/>
  <c r="AE60"/>
  <c r="AW60" s="1"/>
  <c r="AG60"/>
  <c r="U69" i="59"/>
  <c r="Y60" i="44"/>
  <c r="AA60"/>
  <c r="AS60" s="1"/>
  <c r="Z60"/>
  <c r="AR60" s="1"/>
  <c r="AQ85"/>
  <c r="AT85" s="1"/>
  <c r="AB85"/>
  <c r="AB63"/>
  <c r="AQ63"/>
  <c r="AT63" s="1"/>
  <c r="AB31"/>
  <c r="AQ31"/>
  <c r="AT31" s="1"/>
  <c r="AB35"/>
  <c r="AQ35"/>
  <c r="AT35" s="1"/>
  <c r="AB28"/>
  <c r="AQ28"/>
  <c r="AT28" s="1"/>
  <c r="AT13"/>
  <c r="S6"/>
  <c r="V13" i="59"/>
  <c r="AV32" i="44"/>
  <c r="AX32" s="1"/>
  <c r="R5"/>
  <c r="Z93"/>
  <c r="AR93" s="1"/>
  <c r="AL38" i="59"/>
  <c r="AN38" s="1"/>
  <c r="AB16" i="44"/>
  <c r="AF85"/>
  <c r="AW39"/>
  <c r="AX39" s="1"/>
  <c r="AF39"/>
  <c r="AB92"/>
  <c r="AQ92"/>
  <c r="AT92" s="1"/>
  <c r="AY36"/>
  <c r="BB36" s="1"/>
  <c r="AJ36"/>
  <c r="AG14"/>
  <c r="AE14"/>
  <c r="AW14" s="1"/>
  <c r="Y14"/>
  <c r="AC14"/>
  <c r="AD14"/>
  <c r="AV14" s="1"/>
  <c r="AA14"/>
  <c r="AS14" s="1"/>
  <c r="Z14"/>
  <c r="AR14" s="1"/>
  <c r="U14" i="59"/>
  <c r="AB36" i="44"/>
  <c r="AQ36"/>
  <c r="AT36" s="1"/>
  <c r="AY32"/>
  <c r="BB32" s="1"/>
  <c r="AJ32"/>
  <c r="AV92"/>
  <c r="AX92" s="1"/>
  <c r="AF92"/>
  <c r="AJ38"/>
  <c r="AY38"/>
  <c r="BB38" s="1"/>
  <c r="AK30" i="59"/>
  <c r="AM31"/>
  <c r="AM30" s="1"/>
  <c r="AF63" i="44"/>
  <c r="AB40"/>
  <c r="T62" i="59"/>
  <c r="AB62" i="44"/>
  <c r="AT62"/>
  <c r="AE93"/>
  <c r="AW93" s="1"/>
  <c r="AF62"/>
  <c r="AX36"/>
  <c r="AF28"/>
  <c r="AX34"/>
  <c r="T48" i="59"/>
  <c r="T7" s="1"/>
  <c r="AB34" i="44"/>
  <c r="M52" i="59"/>
  <c r="AP69"/>
  <c r="M69"/>
  <c r="M64"/>
  <c r="AP17"/>
  <c r="AQ17" s="1"/>
  <c r="M17"/>
  <c r="M61"/>
  <c r="AP61"/>
  <c r="AQ61" s="1"/>
  <c r="AL113" i="62"/>
  <c r="BE49" i="64"/>
  <c r="S49"/>
  <c r="BQ49" s="1"/>
  <c r="AP74" i="59"/>
  <c r="M74"/>
  <c r="M16"/>
  <c r="AL16"/>
  <c r="AN16" s="1"/>
  <c r="AQ16" s="1"/>
  <c r="M25"/>
  <c r="M24" s="1"/>
  <c r="BE35" i="35"/>
  <c r="BF35" s="1"/>
  <c r="AA9" i="61"/>
  <c r="BB361" i="35"/>
  <c r="BD361" s="1"/>
  <c r="AL361"/>
  <c r="AP150"/>
  <c r="AR150" s="1"/>
  <c r="Z150"/>
  <c r="AT548"/>
  <c r="AV548" s="1"/>
  <c r="AD548"/>
  <c r="Z68"/>
  <c r="AO68"/>
  <c r="AR68" s="1"/>
  <c r="AT361"/>
  <c r="AV361" s="1"/>
  <c r="BE361" s="1"/>
  <c r="BF361" s="1"/>
  <c r="AD361"/>
  <c r="AT569"/>
  <c r="AV569" s="1"/>
  <c r="AD569"/>
  <c r="CZ11" i="64"/>
  <c r="CZ10" s="1"/>
  <c r="CW10"/>
  <c r="CT48"/>
  <c r="CV48" s="1"/>
  <c r="DA48" s="1"/>
  <c r="DB48" s="1"/>
  <c r="CD48"/>
  <c r="CI48" s="1"/>
  <c r="CP54"/>
  <c r="BZ54"/>
  <c r="W175" i="35"/>
  <c r="AJ175"/>
  <c r="BB175" s="1"/>
  <c r="X175"/>
  <c r="AP175" s="1"/>
  <c r="AB175"/>
  <c r="AT175" s="1"/>
  <c r="AF175"/>
  <c r="AX175" s="1"/>
  <c r="AK175"/>
  <c r="BC175" s="1"/>
  <c r="AA175"/>
  <c r="AE175"/>
  <c r="Y175"/>
  <c r="AQ175" s="1"/>
  <c r="AI175"/>
  <c r="AG175"/>
  <c r="AY175" s="1"/>
  <c r="AC175"/>
  <c r="AU175" s="1"/>
  <c r="AF555"/>
  <c r="AX555" s="1"/>
  <c r="W555"/>
  <c r="AJ555"/>
  <c r="BB555" s="1"/>
  <c r="AB555"/>
  <c r="AT555" s="1"/>
  <c r="X555"/>
  <c r="AP555" s="1"/>
  <c r="AG555"/>
  <c r="AY555" s="1"/>
  <c r="AK555"/>
  <c r="BC555" s="1"/>
  <c r="AA555"/>
  <c r="AC555"/>
  <c r="AU555" s="1"/>
  <c r="Y555"/>
  <c r="AQ555" s="1"/>
  <c r="AI555"/>
  <c r="AE555"/>
  <c r="CT12" i="21"/>
  <c r="CD12"/>
  <c r="AD7" i="63"/>
  <c r="AX368" i="35"/>
  <c r="AZ368" s="1"/>
  <c r="AH368"/>
  <c r="AX676"/>
  <c r="AZ676" s="1"/>
  <c r="AH676"/>
  <c r="CN33" i="64"/>
  <c r="AB17" i="62"/>
  <c r="AH17"/>
  <c r="AK17" s="1"/>
  <c r="AD17"/>
  <c r="AF17"/>
  <c r="AA17"/>
  <c r="AE17"/>
  <c r="CV14" i="21"/>
  <c r="CV9" s="1"/>
  <c r="CC9"/>
  <c r="CV12" i="64"/>
  <c r="CV10" s="1"/>
  <c r="CS10"/>
  <c r="BX63"/>
  <c r="CP64"/>
  <c r="CP63" s="1"/>
  <c r="BX68"/>
  <c r="J40" i="59"/>
  <c r="BC234" i="58"/>
  <c r="AT669" i="35"/>
  <c r="AV669" s="1"/>
  <c r="AD669"/>
  <c r="AT683"/>
  <c r="AV683" s="1"/>
  <c r="BZ26" i="64"/>
  <c r="CP26"/>
  <c r="BX24"/>
  <c r="BE26"/>
  <c r="BE24" s="1"/>
  <c r="R24"/>
  <c r="J26" i="59"/>
  <c r="BB42" i="58"/>
  <c r="I11" i="59"/>
  <c r="AO11" s="1"/>
  <c r="AX93" i="35"/>
  <c r="AO93"/>
  <c r="AR93" s="1"/>
  <c r="Z93"/>
  <c r="BE21" i="64"/>
  <c r="BE19" s="1"/>
  <c r="R19"/>
  <c r="CS29"/>
  <c r="CD29"/>
  <c r="CA28"/>
  <c r="CU46"/>
  <c r="CU44" s="1"/>
  <c r="CC44"/>
  <c r="BB713" i="35"/>
  <c r="BD713" s="1"/>
  <c r="I26" i="59"/>
  <c r="AV165" i="58"/>
  <c r="R6" i="60"/>
  <c r="R8"/>
  <c r="Q11"/>
  <c r="Q13"/>
  <c r="Q16"/>
  <c r="Q6"/>
  <c r="R15"/>
  <c r="Q14"/>
  <c r="AT168" i="35"/>
  <c r="AV168" s="1"/>
  <c r="AD168"/>
  <c r="AX168"/>
  <c r="AZ168" s="1"/>
  <c r="AH168"/>
  <c r="AA25" i="62"/>
  <c r="AF25"/>
  <c r="AE25"/>
  <c r="AH25"/>
  <c r="AK25" s="1"/>
  <c r="AB25"/>
  <c r="AD25"/>
  <c r="S83" i="59"/>
  <c r="S77"/>
  <c r="AU643" i="58"/>
  <c r="G19" i="47"/>
  <c r="Q15" i="14"/>
  <c r="AF16" i="44"/>
  <c r="AU16"/>
  <c r="AX16" s="1"/>
  <c r="AF46"/>
  <c r="AU46"/>
  <c r="AX46" s="1"/>
  <c r="AJ47"/>
  <c r="AY47"/>
  <c r="BB47" s="1"/>
  <c r="AQ47"/>
  <c r="AT47" s="1"/>
  <c r="AB47"/>
  <c r="AB50"/>
  <c r="AQ50"/>
  <c r="AT50" s="1"/>
  <c r="CD39" i="64"/>
  <c r="CI40"/>
  <c r="AW376" i="35"/>
  <c r="AZ376" s="1"/>
  <c r="AH376"/>
  <c r="AL354"/>
  <c r="BA354"/>
  <c r="T18" i="14"/>
  <c r="AH742" i="35"/>
  <c r="AW742"/>
  <c r="AZ742" s="1"/>
  <c r="DA40" i="64"/>
  <c r="BB495" i="35"/>
  <c r="BD495" s="1"/>
  <c r="AL495"/>
  <c r="AT604"/>
  <c r="AV604" s="1"/>
  <c r="BE604" s="1"/>
  <c r="BF604" s="1"/>
  <c r="AD604"/>
  <c r="AP283"/>
  <c r="AR283" s="1"/>
  <c r="Z283"/>
  <c r="AT465"/>
  <c r="AV465" s="1"/>
  <c r="AD465"/>
  <c r="AX518"/>
  <c r="AZ518" s="1"/>
  <c r="AH518"/>
  <c r="BB771"/>
  <c r="BD771" s="1"/>
  <c r="AL771"/>
  <c r="W28"/>
  <c r="AC28"/>
  <c r="AF28"/>
  <c r="X28"/>
  <c r="U6"/>
  <c r="AF10" i="11" s="1"/>
  <c r="Y28" i="35"/>
  <c r="AI28"/>
  <c r="AE28"/>
  <c r="AJ28"/>
  <c r="AG28"/>
  <c r="AA28"/>
  <c r="AB28"/>
  <c r="AK28"/>
  <c r="CH50" i="64"/>
  <c r="CW50"/>
  <c r="CZ50" s="1"/>
  <c r="DE51"/>
  <c r="Q80" i="59"/>
  <c r="BY71" i="64"/>
  <c r="R70"/>
  <c r="AT118" i="35"/>
  <c r="AV118" s="1"/>
  <c r="AD118"/>
  <c r="AT435"/>
  <c r="AV435" s="1"/>
  <c r="AD435"/>
  <c r="AX435"/>
  <c r="AZ435" s="1"/>
  <c r="AH435"/>
  <c r="AP825"/>
  <c r="AR825" s="1"/>
  <c r="AO249"/>
  <c r="AR249" s="1"/>
  <c r="Z249"/>
  <c r="W488"/>
  <c r="AJ488"/>
  <c r="BB488" s="1"/>
  <c r="X488"/>
  <c r="AP488" s="1"/>
  <c r="AB488"/>
  <c r="AT488" s="1"/>
  <c r="AF488"/>
  <c r="AX488" s="1"/>
  <c r="AI488"/>
  <c r="AC488"/>
  <c r="AU488" s="1"/>
  <c r="AG488"/>
  <c r="AY488" s="1"/>
  <c r="AE488"/>
  <c r="AA488"/>
  <c r="AK488"/>
  <c r="BC488" s="1"/>
  <c r="Y488"/>
  <c r="AQ488" s="1"/>
  <c r="BB676"/>
  <c r="BD676" s="1"/>
  <c r="AL676"/>
  <c r="BB800"/>
  <c r="BD800" s="1"/>
  <c r="AL800"/>
  <c r="CT15" i="64"/>
  <c r="CV15" s="1"/>
  <c r="DA15" s="1"/>
  <c r="DB15" s="1"/>
  <c r="CD15"/>
  <c r="CI15" s="1"/>
  <c r="Q34" i="59"/>
  <c r="DE19" i="64"/>
  <c r="BE36"/>
  <c r="BQ36"/>
  <c r="AE33" i="62"/>
  <c r="AH33"/>
  <c r="AK33" s="1"/>
  <c r="AB33"/>
  <c r="AA33"/>
  <c r="AD33"/>
  <c r="AF33"/>
  <c r="AF697" i="35"/>
  <c r="AX697" s="1"/>
  <c r="W697"/>
  <c r="AJ697"/>
  <c r="BB697" s="1"/>
  <c r="AB697"/>
  <c r="AT697" s="1"/>
  <c r="X697"/>
  <c r="AP697" s="1"/>
  <c r="AG697"/>
  <c r="AY697" s="1"/>
  <c r="AK697"/>
  <c r="BC697" s="1"/>
  <c r="AA697"/>
  <c r="AC697"/>
  <c r="AU697" s="1"/>
  <c r="Y697"/>
  <c r="AQ697" s="1"/>
  <c r="AI697"/>
  <c r="AE697"/>
  <c r="CQ9" i="21"/>
  <c r="CS11"/>
  <c r="CD14"/>
  <c r="CT14"/>
  <c r="CW14" s="1"/>
  <c r="DB14" s="1"/>
  <c r="DC14" s="1"/>
  <c r="DE13" i="64"/>
  <c r="Q20" i="59"/>
  <c r="CB44" i="64"/>
  <c r="CT45"/>
  <c r="CT44" s="1"/>
  <c r="AE96" i="44"/>
  <c r="AW96" s="1"/>
  <c r="Z96"/>
  <c r="AR96" s="1"/>
  <c r="AA96"/>
  <c r="AS96" s="1"/>
  <c r="Y96"/>
  <c r="AC96"/>
  <c r="U92" i="59"/>
  <c r="AD96" i="44"/>
  <c r="AV96" s="1"/>
  <c r="AG96"/>
  <c r="S92"/>
  <c r="BB274" i="35"/>
  <c r="BD274" s="1"/>
  <c r="AL274"/>
  <c r="AX669"/>
  <c r="AZ669" s="1"/>
  <c r="AH669"/>
  <c r="AX683"/>
  <c r="CS26" i="64"/>
  <c r="CD26"/>
  <c r="CD24" s="1"/>
  <c r="CA24"/>
  <c r="CQ26"/>
  <c r="CQ24" s="1"/>
  <c r="BY24"/>
  <c r="AF315" i="35"/>
  <c r="AX315" s="1"/>
  <c r="W315"/>
  <c r="AJ315"/>
  <c r="BB315" s="1"/>
  <c r="AB315"/>
  <c r="AT315" s="1"/>
  <c r="X315"/>
  <c r="AP315" s="1"/>
  <c r="AG315"/>
  <c r="AY315" s="1"/>
  <c r="AK315"/>
  <c r="BC315" s="1"/>
  <c r="AA315"/>
  <c r="AI315"/>
  <c r="AE315"/>
  <c r="AC315"/>
  <c r="AU315" s="1"/>
  <c r="Y315"/>
  <c r="AQ315" s="1"/>
  <c r="CP21" i="64"/>
  <c r="BZ21"/>
  <c r="BX19"/>
  <c r="BX9" s="1"/>
  <c r="CE28"/>
  <c r="CW29"/>
  <c r="CH29"/>
  <c r="CH28" s="1"/>
  <c r="BE29"/>
  <c r="BE28" s="1"/>
  <c r="R28"/>
  <c r="CE44"/>
  <c r="CH46"/>
  <c r="CW46"/>
  <c r="S46"/>
  <c r="BQ46" s="1"/>
  <c r="BE46"/>
  <c r="CH49"/>
  <c r="CW49"/>
  <c r="CZ49" s="1"/>
  <c r="AZ371" i="58"/>
  <c r="I68" i="59"/>
  <c r="AO68" s="1"/>
  <c r="AO62" s="1"/>
  <c r="AT713" i="35"/>
  <c r="AD713"/>
  <c r="BZ37" i="64"/>
  <c r="BZ33" s="1"/>
  <c r="CP37"/>
  <c r="CR37" s="1"/>
  <c r="BQ37"/>
  <c r="BE37"/>
  <c r="BB168" i="35"/>
  <c r="BD168" s="1"/>
  <c r="AL168"/>
  <c r="CH58" i="64"/>
  <c r="CW58"/>
  <c r="CS58"/>
  <c r="CV58" s="1"/>
  <c r="CD58"/>
  <c r="J11" i="59"/>
  <c r="AU592" i="58"/>
  <c r="S33" i="59"/>
  <c r="BB110" i="55"/>
  <c r="AZ110"/>
  <c r="N10" i="60"/>
  <c r="R4" i="58"/>
  <c r="R3" s="1"/>
  <c r="I49" i="59"/>
  <c r="BB267" i="58"/>
  <c r="I80" i="59"/>
  <c r="AO80" s="1"/>
  <c r="AV483" i="58"/>
  <c r="W562" i="35"/>
  <c r="AJ562"/>
  <c r="BB562" s="1"/>
  <c r="X562"/>
  <c r="AP562" s="1"/>
  <c r="AB562"/>
  <c r="AT562" s="1"/>
  <c r="AF562"/>
  <c r="AX562" s="1"/>
  <c r="AI562"/>
  <c r="AC562"/>
  <c r="AU562" s="1"/>
  <c r="AG562"/>
  <c r="AY562" s="1"/>
  <c r="Y562"/>
  <c r="AQ562" s="1"/>
  <c r="AA562"/>
  <c r="AE562"/>
  <c r="AK562"/>
  <c r="BC562" s="1"/>
  <c r="CZ42" i="64"/>
  <c r="CZ39" s="1"/>
  <c r="CW39"/>
  <c r="AW596" i="35"/>
  <c r="AZ596" s="1"/>
  <c r="AH596"/>
  <c r="AD540"/>
  <c r="AS540"/>
  <c r="AV540" s="1"/>
  <c r="BA50"/>
  <c r="BD50" s="1"/>
  <c r="AD76"/>
  <c r="AT76"/>
  <c r="AV76" s="1"/>
  <c r="Z742"/>
  <c r="AO742"/>
  <c r="AR742" s="1"/>
  <c r="AL728"/>
  <c r="BA728"/>
  <c r="BD728" s="1"/>
  <c r="CN24" i="64"/>
  <c r="DA25"/>
  <c r="AU50" i="44"/>
  <c r="AX50" s="1"/>
  <c r="AF50"/>
  <c r="AX6" i="55"/>
  <c r="AZ204"/>
  <c r="AO291" i="35"/>
  <c r="AR291" s="1"/>
  <c r="Z291"/>
  <c r="J68" i="59"/>
  <c r="AP68" s="1"/>
  <c r="CS10" i="21"/>
  <c r="CR9"/>
  <c r="O49" i="59"/>
  <c r="M9" i="15"/>
  <c r="G14" i="47" s="1"/>
  <c r="W18" i="14"/>
  <c r="W16"/>
  <c r="W9"/>
  <c r="W15" s="1"/>
  <c r="AW786" i="35"/>
  <c r="AZ786" s="1"/>
  <c r="AH786"/>
  <c r="AS765"/>
  <c r="AV765" s="1"/>
  <c r="AD765"/>
  <c r="AO43"/>
  <c r="AR43" s="1"/>
  <c r="Z43"/>
  <c r="BE21"/>
  <c r="BF21" s="1"/>
  <c r="CS44" i="64"/>
  <c r="BA640" i="35"/>
  <c r="BD640" s="1"/>
  <c r="AL640"/>
  <c r="AW612"/>
  <c r="AZ612" s="1"/>
  <c r="AH612"/>
  <c r="AX450"/>
  <c r="AZ450" s="1"/>
  <c r="AH450"/>
  <c r="BY33" i="64"/>
  <c r="CQ35"/>
  <c r="CQ33" s="1"/>
  <c r="CU35"/>
  <c r="CU33" s="1"/>
  <c r="CC33"/>
  <c r="AW426" i="35"/>
  <c r="AZ426" s="1"/>
  <c r="AH426"/>
  <c r="Z426"/>
  <c r="AO426"/>
  <c r="AR426" s="1"/>
  <c r="AD472"/>
  <c r="AS472"/>
  <c r="AV472" s="1"/>
  <c r="AO472"/>
  <c r="AR472" s="1"/>
  <c r="Z472"/>
  <c r="Q28" i="59"/>
  <c r="DE16" i="64"/>
  <c r="BE17"/>
  <c r="R16"/>
  <c r="S25" i="59"/>
  <c r="AP25" s="1"/>
  <c r="AW583" i="58"/>
  <c r="AZ21" i="55"/>
  <c r="AH6"/>
  <c r="CY9" i="64"/>
  <c r="BY44"/>
  <c r="AR6" i="55"/>
  <c r="Z596" i="35"/>
  <c r="AD596"/>
  <c r="AP46" i="59"/>
  <c r="AQ46" s="1"/>
  <c r="M94"/>
  <c r="AP23"/>
  <c r="AQ23" s="1"/>
  <c r="AP14"/>
  <c r="M42"/>
  <c r="M84"/>
  <c r="AO39"/>
  <c r="Q17" i="60"/>
  <c r="R7" i="59"/>
  <c r="H18"/>
  <c r="AC89"/>
  <c r="AC7" s="1"/>
  <c r="Q81"/>
  <c r="AO19"/>
  <c r="AO18" s="1"/>
  <c r="Q70"/>
  <c r="E7"/>
  <c r="AZ9" i="11"/>
  <c r="Q75" i="59"/>
  <c r="G4" i="62"/>
  <c r="S82" i="64"/>
  <c r="G29" i="63"/>
  <c r="AG74" i="62"/>
  <c r="AL74" s="1"/>
  <c r="BY9" i="64"/>
  <c r="AC9" i="62"/>
  <c r="AL9" s="1"/>
  <c r="AG53"/>
  <c r="CX9" i="64"/>
  <c r="BX51"/>
  <c r="Y7" i="63"/>
  <c r="DA53" i="64"/>
  <c r="DB53" s="1"/>
  <c r="AL10" i="62"/>
  <c r="AL45"/>
  <c r="AG109"/>
  <c r="AL109" s="1"/>
  <c r="AM423" i="58"/>
  <c r="CI31" i="64"/>
  <c r="CC55"/>
  <c r="AO72" i="59"/>
  <c r="BZ64" i="64"/>
  <c r="AC46" i="62"/>
  <c r="AL46" s="1"/>
  <c r="AL72"/>
  <c r="AC86"/>
  <c r="AL86" s="1"/>
  <c r="AC5" i="58"/>
  <c r="AC4" s="1"/>
  <c r="AU483"/>
  <c r="J78" i="59" s="1"/>
  <c r="AO653" i="58"/>
  <c r="S86" i="59" s="1"/>
  <c r="V86" s="1"/>
  <c r="AG83" i="62"/>
  <c r="AL83" s="1"/>
  <c r="S5" i="58"/>
  <c r="AK84" i="59"/>
  <c r="AM84" s="1"/>
  <c r="I39" i="64"/>
  <c r="AG13" i="62"/>
  <c r="AL13" s="1"/>
  <c r="AU526" i="58"/>
  <c r="J87" i="59" s="1"/>
  <c r="AK38"/>
  <c r="AM38" s="1"/>
  <c r="AO31"/>
  <c r="AO30" s="1"/>
  <c r="H5" i="44"/>
  <c r="BZ32" i="64"/>
  <c r="AW567" i="58"/>
  <c r="S70" i="59"/>
  <c r="CU39" i="64"/>
  <c r="BE619" i="35"/>
  <c r="BF619" s="1"/>
  <c r="BE705"/>
  <c r="BF705" s="1"/>
  <c r="AC85" i="62"/>
  <c r="R62" i="59"/>
  <c r="BE663" i="35"/>
  <c r="BF663" s="1"/>
  <c r="W5" i="58"/>
  <c r="W4" s="1"/>
  <c r="AM329"/>
  <c r="AM575" i="35"/>
  <c r="AN575" s="1"/>
  <c r="J13" i="64"/>
  <c r="Z376" i="35"/>
  <c r="AH713"/>
  <c r="W9" i="61"/>
  <c r="AL669" i="35"/>
  <c r="AN560" i="58"/>
  <c r="AG70" i="62"/>
  <c r="AM633" i="35"/>
  <c r="AN633" s="1"/>
  <c r="CI27" i="64"/>
  <c r="BB190" i="58"/>
  <c r="AV99" i="62"/>
  <c r="AH800" i="35"/>
  <c r="AZ322"/>
  <c r="CI20" i="64"/>
  <c r="AJ6" i="55"/>
  <c r="Z833" i="35"/>
  <c r="BE7"/>
  <c r="BF7" s="1"/>
  <c r="P9" i="11"/>
  <c r="G11" i="47" s="1"/>
  <c r="AE33" i="11"/>
  <c r="BB569" i="35"/>
  <c r="BD569" s="1"/>
  <c r="AL569"/>
  <c r="CD32" i="64"/>
  <c r="CT32"/>
  <c r="CB28"/>
  <c r="CS52"/>
  <c r="CD52"/>
  <c r="CD51" s="1"/>
  <c r="CA51"/>
  <c r="CS61"/>
  <c r="CV62"/>
  <c r="AX118" i="35"/>
  <c r="AZ118" s="1"/>
  <c r="AH118"/>
  <c r="BB435"/>
  <c r="BD435" s="1"/>
  <c r="AL435"/>
  <c r="BB322"/>
  <c r="BD322" s="1"/>
  <c r="AL322"/>
  <c r="BZ22" i="64"/>
  <c r="CP22"/>
  <c r="CR22" s="1"/>
  <c r="DA22" s="1"/>
  <c r="DB22" s="1"/>
  <c r="CT42"/>
  <c r="CD42"/>
  <c r="CI42" s="1"/>
  <c r="H41" i="59"/>
  <c r="AZ42" i="62"/>
  <c r="AO274" i="35"/>
  <c r="AR274" s="1"/>
  <c r="Z274"/>
  <c r="CH26" i="64"/>
  <c r="CH24" s="1"/>
  <c r="CE24"/>
  <c r="CW26"/>
  <c r="J19" i="59"/>
  <c r="AX84" i="35"/>
  <c r="AZ84" s="1"/>
  <c r="AH84"/>
  <c r="AN11" i="63"/>
  <c r="AK7"/>
  <c r="CS57" i="64"/>
  <c r="CV57" s="1"/>
  <c r="CD57"/>
  <c r="CH61"/>
  <c r="CI62"/>
  <c r="CI61" s="1"/>
  <c r="H27" i="59"/>
  <c r="AT25" i="62"/>
  <c r="AW575" i="58"/>
  <c r="S20" i="59"/>
  <c r="S18" s="1"/>
  <c r="T4" i="63"/>
  <c r="T3" s="1"/>
  <c r="AZ4"/>
  <c r="BQ62" i="64"/>
  <c r="BQ61" s="1"/>
  <c r="BB168" i="55"/>
  <c r="AZ168"/>
  <c r="CR34" i="64"/>
  <c r="Z183" i="35"/>
  <c r="AO183"/>
  <c r="AR183" s="1"/>
  <c r="S50" i="59"/>
  <c r="AU612" i="58"/>
  <c r="BE34" i="64"/>
  <c r="BQ34"/>
  <c r="AO540" i="35"/>
  <c r="AR540" s="1"/>
  <c r="Z540"/>
  <c r="AX50"/>
  <c r="AZ50" s="1"/>
  <c r="AH50"/>
  <c r="AW76"/>
  <c r="AZ76" s="1"/>
  <c r="AH76"/>
  <c r="AQ76"/>
  <c r="AR76" s="1"/>
  <c r="Z76"/>
  <c r="AF37" i="44"/>
  <c r="AU37"/>
  <c r="AX37" s="1"/>
  <c r="AH291" i="35"/>
  <c r="AW291"/>
  <c r="AZ291" s="1"/>
  <c r="AL833"/>
  <c r="BA833"/>
  <c r="BD833" s="1"/>
  <c r="AQ89" i="44"/>
  <c r="Z16" i="14"/>
  <c r="Z18"/>
  <c r="Z9"/>
  <c r="Z15" s="1"/>
  <c r="AB99" i="62"/>
  <c r="AH99"/>
  <c r="AK99" s="1"/>
  <c r="AD99"/>
  <c r="AF99"/>
  <c r="AA99"/>
  <c r="AC99" s="1"/>
  <c r="AE99"/>
  <c r="AO199" i="35"/>
  <c r="AR199" s="1"/>
  <c r="Z199"/>
  <c r="AT6" i="55"/>
  <c r="AZ39"/>
  <c r="AW640" i="35"/>
  <c r="AZ640" s="1"/>
  <c r="AH640"/>
  <c r="AO612"/>
  <c r="AR612" s="1"/>
  <c r="Z612"/>
  <c r="BA450"/>
  <c r="BD450" s="1"/>
  <c r="AL450"/>
  <c r="BZ35" i="64"/>
  <c r="CP35"/>
  <c r="CR35" s="1"/>
  <c r="BX33"/>
  <c r="J35"/>
  <c r="S35"/>
  <c r="S33" s="1"/>
  <c r="CV20"/>
  <c r="DA20" s="1"/>
  <c r="AO503" i="35"/>
  <c r="AR503" s="1"/>
  <c r="Z503"/>
  <c r="AH472"/>
  <c r="AW472"/>
  <c r="AZ472" s="1"/>
  <c r="BZ17" i="64"/>
  <c r="CP17"/>
  <c r="CR17" s="1"/>
  <c r="I16"/>
  <c r="J17"/>
  <c r="AS728" i="35"/>
  <c r="AV728" s="1"/>
  <c r="AD728"/>
  <c r="CV34" i="64"/>
  <c r="CT33"/>
  <c r="AS224" i="35"/>
  <c r="AV224" s="1"/>
  <c r="AD224"/>
  <c r="BA337"/>
  <c r="BD337" s="1"/>
  <c r="AL337"/>
  <c r="F10" i="47"/>
  <c r="F9" s="1"/>
  <c r="F8" s="1"/>
  <c r="I7" i="37"/>
  <c r="I6" s="1"/>
  <c r="BB329" i="35"/>
  <c r="BB518"/>
  <c r="BD518" s="1"/>
  <c r="AL518"/>
  <c r="AT150"/>
  <c r="AV150" s="1"/>
  <c r="AD150"/>
  <c r="AX548"/>
  <c r="AZ548" s="1"/>
  <c r="AH548"/>
  <c r="BB68"/>
  <c r="BD68" s="1"/>
  <c r="AL68"/>
  <c r="AP329"/>
  <c r="AP465"/>
  <c r="AR465" s="1"/>
  <c r="Z465"/>
  <c r="AT518"/>
  <c r="AV518" s="1"/>
  <c r="AD518"/>
  <c r="W532"/>
  <c r="AJ532"/>
  <c r="BB532" s="1"/>
  <c r="X532"/>
  <c r="AP532" s="1"/>
  <c r="AB532"/>
  <c r="AT532" s="1"/>
  <c r="AF532"/>
  <c r="AX532" s="1"/>
  <c r="AK532"/>
  <c r="BC532" s="1"/>
  <c r="AA532"/>
  <c r="AE532"/>
  <c r="Y532"/>
  <c r="AQ532" s="1"/>
  <c r="AC532"/>
  <c r="AU532" s="1"/>
  <c r="AI532"/>
  <c r="AG532"/>
  <c r="AY532" s="1"/>
  <c r="CA55" i="64"/>
  <c r="CS56"/>
  <c r="CD56"/>
  <c r="AU48" i="54"/>
  <c r="AD48"/>
  <c r="CX12" i="21"/>
  <c r="CH12"/>
  <c r="CH9" s="1"/>
  <c r="CE9"/>
  <c r="J18" i="47"/>
  <c r="J17" s="1"/>
  <c r="J8" s="1"/>
  <c r="E10" i="37"/>
  <c r="H10" s="1"/>
  <c r="AF134" i="35"/>
  <c r="AX134" s="1"/>
  <c r="W134"/>
  <c r="AJ134"/>
  <c r="BB134" s="1"/>
  <c r="X134"/>
  <c r="AP134" s="1"/>
  <c r="AB134"/>
  <c r="AT134" s="1"/>
  <c r="AG134"/>
  <c r="AY134" s="1"/>
  <c r="AK134"/>
  <c r="BC134" s="1"/>
  <c r="AA134"/>
  <c r="AC134"/>
  <c r="AU134" s="1"/>
  <c r="Y134"/>
  <c r="AQ134" s="1"/>
  <c r="AI134"/>
  <c r="AE134"/>
  <c r="AT249"/>
  <c r="AV249" s="1"/>
  <c r="AD249"/>
  <c r="AO368"/>
  <c r="AR368" s="1"/>
  <c r="Z368"/>
  <c r="AO676"/>
  <c r="AR676" s="1"/>
  <c r="Z676"/>
  <c r="Z800"/>
  <c r="AM800" s="1"/>
  <c r="AN800" s="1"/>
  <c r="AO800"/>
  <c r="AR800" s="1"/>
  <c r="BE800" s="1"/>
  <c r="BF800" s="1"/>
  <c r="CH22" i="64"/>
  <c r="CH19" s="1"/>
  <c r="CW22"/>
  <c r="CZ22" s="1"/>
  <c r="CE19"/>
  <c r="CS59"/>
  <c r="CV59" s="1"/>
  <c r="CD59"/>
  <c r="CT36"/>
  <c r="CV36" s="1"/>
  <c r="DA36" s="1"/>
  <c r="DB36" s="1"/>
  <c r="CD36"/>
  <c r="CI36" s="1"/>
  <c r="BQ42"/>
  <c r="BQ39" s="1"/>
  <c r="BE42"/>
  <c r="J39"/>
  <c r="AP750" i="35"/>
  <c r="AR750" s="1"/>
  <c r="Z750"/>
  <c r="AM750" s="1"/>
  <c r="AN750" s="1"/>
  <c r="CT14" i="64"/>
  <c r="CB13"/>
  <c r="CD14"/>
  <c r="BZ45"/>
  <c r="CP45"/>
  <c r="BX44"/>
  <c r="CC63"/>
  <c r="CU64"/>
  <c r="CU63" s="1"/>
  <c r="H34" i="59"/>
  <c r="AX33" i="62"/>
  <c r="BB84" i="35"/>
  <c r="BD84" s="1"/>
  <c r="AL84"/>
  <c r="AL13" i="59"/>
  <c r="AN13" s="1"/>
  <c r="W458" i="35"/>
  <c r="AJ458"/>
  <c r="BB458" s="1"/>
  <c r="X458"/>
  <c r="AP458" s="1"/>
  <c r="AB458"/>
  <c r="AT458" s="1"/>
  <c r="AF458"/>
  <c r="AX458" s="1"/>
  <c r="AK458"/>
  <c r="BC458" s="1"/>
  <c r="AA458"/>
  <c r="AE458"/>
  <c r="Y458"/>
  <c r="AQ458" s="1"/>
  <c r="AI458"/>
  <c r="AC458"/>
  <c r="AU458" s="1"/>
  <c r="AG458"/>
  <c r="AY458" s="1"/>
  <c r="AP669"/>
  <c r="AR669" s="1"/>
  <c r="BE669" s="1"/>
  <c r="BF669" s="1"/>
  <c r="Z669"/>
  <c r="AO683"/>
  <c r="CN10" i="64"/>
  <c r="DA12"/>
  <c r="DB12" s="1"/>
  <c r="CU26"/>
  <c r="CU24" s="1"/>
  <c r="CC24"/>
  <c r="CR52"/>
  <c r="CQ51"/>
  <c r="AR70" i="62"/>
  <c r="H68" i="59"/>
  <c r="W258" i="35"/>
  <c r="AJ258"/>
  <c r="BB258" s="1"/>
  <c r="X258"/>
  <c r="AP258" s="1"/>
  <c r="AB258"/>
  <c r="AT258" s="1"/>
  <c r="AF258"/>
  <c r="AX258" s="1"/>
  <c r="AI258"/>
  <c r="AC258"/>
  <c r="AU258" s="1"/>
  <c r="AG258"/>
  <c r="AY258" s="1"/>
  <c r="AE258"/>
  <c r="AK258"/>
  <c r="BC258" s="1"/>
  <c r="AA258"/>
  <c r="Y258"/>
  <c r="AQ258" s="1"/>
  <c r="CD21" i="64"/>
  <c r="CD19" s="1"/>
  <c r="CS21"/>
  <c r="CV21" s="1"/>
  <c r="J21"/>
  <c r="I19"/>
  <c r="S21"/>
  <c r="S19" s="1"/>
  <c r="CU29"/>
  <c r="CU28" s="1"/>
  <c r="CC28"/>
  <c r="I28"/>
  <c r="J29"/>
  <c r="S29"/>
  <c r="S28" s="1"/>
  <c r="CD46"/>
  <c r="CT46"/>
  <c r="BZ49"/>
  <c r="CP49"/>
  <c r="CR49" s="1"/>
  <c r="DA49" s="1"/>
  <c r="DB49" s="1"/>
  <c r="AP713" i="35"/>
  <c r="AR713" s="1"/>
  <c r="Z713"/>
  <c r="AB61" i="62"/>
  <c r="AD61"/>
  <c r="AA61"/>
  <c r="AE61"/>
  <c r="AH61"/>
  <c r="AK61" s="1"/>
  <c r="AF61"/>
  <c r="J85" i="59"/>
  <c r="AG90"/>
  <c r="AO10"/>
  <c r="I9"/>
  <c r="AT329" i="58"/>
  <c r="I58" i="59"/>
  <c r="AO58" s="1"/>
  <c r="AO57" s="1"/>
  <c r="AT643" i="58"/>
  <c r="R76" i="59"/>
  <c r="R75" s="1"/>
  <c r="AO168" i="35"/>
  <c r="AR168" s="1"/>
  <c r="BE168" s="1"/>
  <c r="BF168" s="1"/>
  <c r="Z168"/>
  <c r="J58" i="64"/>
  <c r="I55"/>
  <c r="S58"/>
  <c r="S55" s="1"/>
  <c r="CO63"/>
  <c r="CO9" s="1"/>
  <c r="AR80" i="62"/>
  <c r="H72" i="59"/>
  <c r="AD183" i="35"/>
  <c r="AS183"/>
  <c r="AV183" s="1"/>
  <c r="J21" i="16"/>
  <c r="J20" s="1"/>
  <c r="I20"/>
  <c r="AB90" i="62"/>
  <c r="AD90"/>
  <c r="AA90"/>
  <c r="AE90"/>
  <c r="AH90"/>
  <c r="AK90" s="1"/>
  <c r="AF90"/>
  <c r="BA596" i="35"/>
  <c r="BD596" s="1"/>
  <c r="AL596"/>
  <c r="AL76"/>
  <c r="BA76"/>
  <c r="BD76" s="1"/>
  <c r="Z68" i="44"/>
  <c r="AR68" s="1"/>
  <c r="AC68"/>
  <c r="Y68"/>
  <c r="U74" i="59"/>
  <c r="U70" s="1"/>
  <c r="S68" i="44"/>
  <c r="AE68"/>
  <c r="AW68" s="1"/>
  <c r="AD68"/>
  <c r="AV68" s="1"/>
  <c r="AA68"/>
  <c r="AS68" s="1"/>
  <c r="AG68"/>
  <c r="AH43" i="35"/>
  <c r="AW43"/>
  <c r="AZ43" s="1"/>
  <c r="AW224"/>
  <c r="AZ224" s="1"/>
  <c r="AH224"/>
  <c r="AT5" i="62"/>
  <c r="H10" i="59"/>
  <c r="BA199" i="35"/>
  <c r="BD199" s="1"/>
  <c r="AL199"/>
  <c r="AJ16" i="44"/>
  <c r="AY16"/>
  <c r="BB16" s="1"/>
  <c r="Y21"/>
  <c r="U20" i="59"/>
  <c r="AG21" i="44"/>
  <c r="AE21"/>
  <c r="AW21" s="1"/>
  <c r="AA21"/>
  <c r="AS21" s="1"/>
  <c r="AC21"/>
  <c r="P5"/>
  <c r="AD21"/>
  <c r="S18"/>
  <c r="Z21"/>
  <c r="AR21" s="1"/>
  <c r="AR37"/>
  <c r="AT37" s="1"/>
  <c r="AB37"/>
  <c r="J37" i="16"/>
  <c r="J35" s="1"/>
  <c r="I35"/>
  <c r="S9" i="59"/>
  <c r="AS376" i="35"/>
  <c r="AV376" s="1"/>
  <c r="AD376"/>
  <c r="AD80" i="62"/>
  <c r="AA80"/>
  <c r="AF80"/>
  <c r="AH80"/>
  <c r="AK80" s="1"/>
  <c r="AB80"/>
  <c r="AE80"/>
  <c r="CI10" i="21"/>
  <c r="AW833" i="35"/>
  <c r="AZ833" s="1"/>
  <c r="AH833"/>
  <c r="V18" i="14"/>
  <c r="V9"/>
  <c r="AL786" i="35"/>
  <c r="BA786"/>
  <c r="BD786" s="1"/>
  <c r="Z765"/>
  <c r="AO765"/>
  <c r="AR765" s="1"/>
  <c r="AW765"/>
  <c r="AZ765" s="1"/>
  <c r="AH765"/>
  <c r="AS742"/>
  <c r="AV742" s="1"/>
  <c r="AD742"/>
  <c r="AW199"/>
  <c r="AZ199" s="1"/>
  <c r="AH199"/>
  <c r="AD43"/>
  <c r="AS43"/>
  <c r="AV43" s="1"/>
  <c r="AL43"/>
  <c r="BA43"/>
  <c r="BD43" s="1"/>
  <c r="D10" i="60"/>
  <c r="BE6" i="55"/>
  <c r="BE5" s="1"/>
  <c r="Z640" i="35"/>
  <c r="AO640"/>
  <c r="AR640" s="1"/>
  <c r="BA612"/>
  <c r="BD612" s="1"/>
  <c r="AL612"/>
  <c r="DE33" i="64"/>
  <c r="Q59" i="59"/>
  <c r="CH35" i="64"/>
  <c r="CH33" s="1"/>
  <c r="CW35"/>
  <c r="CE33"/>
  <c r="CA33"/>
  <c r="CS35"/>
  <c r="CD35"/>
  <c r="BA503" i="35"/>
  <c r="BD503" s="1"/>
  <c r="AL503"/>
  <c r="BA426"/>
  <c r="BD426" s="1"/>
  <c r="AL426"/>
  <c r="BA472"/>
  <c r="BD472" s="1"/>
  <c r="AL472"/>
  <c r="CH17" i="64"/>
  <c r="CW17"/>
  <c r="CZ17" s="1"/>
  <c r="CD17"/>
  <c r="CS17"/>
  <c r="CV17" s="1"/>
  <c r="BA224" i="35"/>
  <c r="BD224" s="1"/>
  <c r="AL224"/>
  <c r="AO224"/>
  <c r="AR224" s="1"/>
  <c r="Z224"/>
  <c r="AO337"/>
  <c r="AR337" s="1"/>
  <c r="Z337"/>
  <c r="AJ51" i="44"/>
  <c r="AY51"/>
  <c r="BB51" s="1"/>
  <c r="AU77"/>
  <c r="BB465" i="35"/>
  <c r="BD465" s="1"/>
  <c r="AL465"/>
  <c r="AT283"/>
  <c r="AV283" s="1"/>
  <c r="AD283"/>
  <c r="AX68"/>
  <c r="AZ68" s="1"/>
  <c r="AH68"/>
  <c r="AP495"/>
  <c r="AR495" s="1"/>
  <c r="Z495"/>
  <c r="AP569"/>
  <c r="AR569" s="1"/>
  <c r="Z569"/>
  <c r="AP771"/>
  <c r="AR771" s="1"/>
  <c r="BE771" s="1"/>
  <c r="BF771" s="1"/>
  <c r="Z771"/>
  <c r="AM771" s="1"/>
  <c r="AN771" s="1"/>
  <c r="CH32" i="64"/>
  <c r="CW32"/>
  <c r="CZ32" s="1"/>
  <c r="CP50"/>
  <c r="CR50" s="1"/>
  <c r="DA50" s="1"/>
  <c r="DB50" s="1"/>
  <c r="BZ50"/>
  <c r="CU52"/>
  <c r="CU51" s="1"/>
  <c r="CC51"/>
  <c r="CH54"/>
  <c r="CH51" s="1"/>
  <c r="CW54"/>
  <c r="CW61"/>
  <c r="CZ62"/>
  <c r="CZ61" s="1"/>
  <c r="AX48" i="54"/>
  <c r="AO118" i="35"/>
  <c r="AR118" s="1"/>
  <c r="Z118"/>
  <c r="AO435"/>
  <c r="AR435" s="1"/>
  <c r="BE435" s="1"/>
  <c r="BF435" s="1"/>
  <c r="Z435"/>
  <c r="CU12" i="21"/>
  <c r="CU9" s="1"/>
  <c r="CB9"/>
  <c r="X3" i="63"/>
  <c r="X4"/>
  <c r="K14" i="47"/>
  <c r="L14"/>
  <c r="L13" s="1"/>
  <c r="L12" s="1"/>
  <c r="L8" s="1"/>
  <c r="AF102" i="35"/>
  <c r="AX102" s="1"/>
  <c r="W102"/>
  <c r="AJ102"/>
  <c r="BB102" s="1"/>
  <c r="AB102"/>
  <c r="AT102" s="1"/>
  <c r="X102"/>
  <c r="AP102" s="1"/>
  <c r="AG102"/>
  <c r="AY102" s="1"/>
  <c r="AK102"/>
  <c r="BC102" s="1"/>
  <c r="AA102"/>
  <c r="AI102"/>
  <c r="AE102"/>
  <c r="Y102"/>
  <c r="AQ102" s="1"/>
  <c r="AC102"/>
  <c r="AU102" s="1"/>
  <c r="AX249"/>
  <c r="AZ249" s="1"/>
  <c r="AH249"/>
  <c r="AO322"/>
  <c r="AR322" s="1"/>
  <c r="Z322"/>
  <c r="AT368"/>
  <c r="AV368" s="1"/>
  <c r="AD368"/>
  <c r="CQ22" i="64"/>
  <c r="CQ19" s="1"/>
  <c r="BY19"/>
  <c r="CH59"/>
  <c r="CW59"/>
  <c r="CZ59" s="1"/>
  <c r="AT750" i="35"/>
  <c r="AV750" s="1"/>
  <c r="AD750"/>
  <c r="CD10" i="64"/>
  <c r="CI12"/>
  <c r="CS64"/>
  <c r="CD64"/>
  <c r="CD63" s="1"/>
  <c r="CA63"/>
  <c r="I63"/>
  <c r="J64"/>
  <c r="AG83" i="44"/>
  <c r="U79" i="59"/>
  <c r="Z83" i="44"/>
  <c r="AR83" s="1"/>
  <c r="AA83"/>
  <c r="AS83" s="1"/>
  <c r="AC83"/>
  <c r="AE83"/>
  <c r="AW83" s="1"/>
  <c r="Y83"/>
  <c r="AD83"/>
  <c r="AV83" s="1"/>
  <c r="AX274" i="35"/>
  <c r="AZ274" s="1"/>
  <c r="AH274"/>
  <c r="BB683"/>
  <c r="BD683" s="1"/>
  <c r="CR11" i="64"/>
  <c r="CQ10"/>
  <c r="CN19"/>
  <c r="H54" i="59"/>
  <c r="AZ52" i="62"/>
  <c r="AO84" i="35"/>
  <c r="AR84" s="1"/>
  <c r="Z84"/>
  <c r="AT93"/>
  <c r="W159"/>
  <c r="AJ159"/>
  <c r="BB159" s="1"/>
  <c r="X159"/>
  <c r="AP159" s="1"/>
  <c r="AB159"/>
  <c r="AT159" s="1"/>
  <c r="AF159"/>
  <c r="AX159" s="1"/>
  <c r="AI159"/>
  <c r="AC159"/>
  <c r="AU159" s="1"/>
  <c r="AG159"/>
  <c r="AY159" s="1"/>
  <c r="AK159"/>
  <c r="BC159" s="1"/>
  <c r="AA159"/>
  <c r="Y159"/>
  <c r="AQ159" s="1"/>
  <c r="AE159"/>
  <c r="CZ21" i="64"/>
  <c r="CZ19" s="1"/>
  <c r="CW19"/>
  <c r="CQ29"/>
  <c r="CQ28" s="1"/>
  <c r="BY28"/>
  <c r="CP46"/>
  <c r="CR46" s="1"/>
  <c r="BZ46"/>
  <c r="CI46" s="1"/>
  <c r="CQ57"/>
  <c r="BZ57"/>
  <c r="CD37"/>
  <c r="CS37"/>
  <c r="CV37" s="1"/>
  <c r="AY600" i="58"/>
  <c r="S40" i="59"/>
  <c r="V84"/>
  <c r="CP28" i="64"/>
  <c r="CQ58"/>
  <c r="CR58" s="1"/>
  <c r="BZ58"/>
  <c r="CI58" s="1"/>
  <c r="I71" i="59"/>
  <c r="AT423" i="58"/>
  <c r="CI34" i="64"/>
  <c r="AF92" i="59"/>
  <c r="AV5" i="58"/>
  <c r="AF525" i="35"/>
  <c r="AX525" s="1"/>
  <c r="W525"/>
  <c r="AJ525"/>
  <c r="BB525" s="1"/>
  <c r="X525"/>
  <c r="AP525" s="1"/>
  <c r="AB525"/>
  <c r="AT525" s="1"/>
  <c r="AE525"/>
  <c r="Y525"/>
  <c r="AQ525" s="1"/>
  <c r="AI525"/>
  <c r="AC525"/>
  <c r="AU525" s="1"/>
  <c r="AG525"/>
  <c r="AY525" s="1"/>
  <c r="AA525"/>
  <c r="AK525"/>
  <c r="BC525" s="1"/>
  <c r="AX540"/>
  <c r="AZ540" s="1"/>
  <c r="AH540"/>
  <c r="AO50"/>
  <c r="AR50" s="1"/>
  <c r="Z50"/>
  <c r="CN44" i="64"/>
  <c r="AH503" i="35"/>
  <c r="AW503"/>
  <c r="AZ503" s="1"/>
  <c r="AS833"/>
  <c r="AV833" s="1"/>
  <c r="AD833"/>
  <c r="CR13" i="64"/>
  <c r="AL45" i="59"/>
  <c r="AN45" s="1"/>
  <c r="V45"/>
  <c r="AV13" i="44"/>
  <c r="AF13"/>
  <c r="AB46"/>
  <c r="AQ46"/>
  <c r="AT46" s="1"/>
  <c r="AQ93"/>
  <c r="BE45" i="64"/>
  <c r="BQ45"/>
  <c r="J44"/>
  <c r="BA376" i="35"/>
  <c r="BD376" s="1"/>
  <c r="AL376"/>
  <c r="AO354"/>
  <c r="AQ54" i="44"/>
  <c r="AS786" i="35"/>
  <c r="AV786" s="1"/>
  <c r="AD786"/>
  <c r="AL742"/>
  <c r="BA742"/>
  <c r="BD742" s="1"/>
  <c r="AS199"/>
  <c r="AV199" s="1"/>
  <c r="AD199"/>
  <c r="AD337"/>
  <c r="AS337"/>
  <c r="AV337" s="1"/>
  <c r="BB164" i="55"/>
  <c r="AZ164"/>
  <c r="AD640" i="35"/>
  <c r="AS640"/>
  <c r="AV640" s="1"/>
  <c r="AO450"/>
  <c r="AR450" s="1"/>
  <c r="Z450"/>
  <c r="Z728"/>
  <c r="AM728" s="1"/>
  <c r="AN728" s="1"/>
  <c r="AO728"/>
  <c r="AR728" s="1"/>
  <c r="AH728"/>
  <c r="AW728"/>
  <c r="AZ728" s="1"/>
  <c r="AH337"/>
  <c r="AW337"/>
  <c r="AZ337" s="1"/>
  <c r="BZ28" i="64"/>
  <c r="AQ165" i="58"/>
  <c r="J28" i="59" s="1"/>
  <c r="CD9" i="21"/>
  <c r="AP6" i="55"/>
  <c r="AU99" i="62"/>
  <c r="AM142" i="35"/>
  <c r="AN142" s="1"/>
  <c r="AL765"/>
  <c r="AO82" i="59"/>
  <c r="AQ73"/>
  <c r="P16" i="47"/>
  <c r="P15" s="1"/>
  <c r="Q18" i="60"/>
  <c r="R17"/>
  <c r="AQ45" i="59"/>
  <c r="Q8" i="60"/>
  <c r="M53" i="59"/>
  <c r="AN71"/>
  <c r="AN70" s="1"/>
  <c r="K5" i="54"/>
  <c r="BI70" i="64"/>
  <c r="F7" i="63"/>
  <c r="CD22" i="64"/>
  <c r="G85" i="63"/>
  <c r="DE55" i="64"/>
  <c r="CI14" i="21"/>
  <c r="CJ14" s="1"/>
  <c r="K82" i="64"/>
  <c r="AG87" i="62"/>
  <c r="AL87" s="1"/>
  <c r="AO111" i="58"/>
  <c r="J20" i="59" s="1"/>
  <c r="AW267" i="58"/>
  <c r="J56" i="59" s="1"/>
  <c r="CB19" i="64"/>
  <c r="CN55"/>
  <c r="AQ42" i="58"/>
  <c r="J12" i="59" s="1"/>
  <c r="AQ111" i="58"/>
  <c r="J21" i="59" s="1"/>
  <c r="AM87"/>
  <c r="BM82" i="64"/>
  <c r="AL94" i="62"/>
  <c r="AM190" i="58"/>
  <c r="AO423"/>
  <c r="J72" i="59" s="1"/>
  <c r="AP72" s="1"/>
  <c r="DD9" i="64"/>
  <c r="CR32"/>
  <c r="BD6" i="55"/>
  <c r="E9" i="60" s="1"/>
  <c r="P9" s="1"/>
  <c r="S6" s="1"/>
  <c r="L204" i="55"/>
  <c r="DE44" i="64"/>
  <c r="BE575" i="35"/>
  <c r="BF575" s="1"/>
  <c r="BE649"/>
  <c r="BF649" s="1"/>
  <c r="I39" i="59"/>
  <c r="AU165" i="58"/>
  <c r="J29" i="59" s="1"/>
  <c r="AY371" i="58"/>
  <c r="J67" i="59" s="1"/>
  <c r="H9" i="64"/>
  <c r="BD765" i="35"/>
  <c r="AZ526" i="58"/>
  <c r="AP94" i="59"/>
  <c r="AQ94" s="1"/>
  <c r="AQ22"/>
  <c r="M8" i="47"/>
  <c r="S18"/>
  <c r="S17" s="1"/>
  <c r="Q15" i="60"/>
  <c r="Q12"/>
  <c r="D7" i="59"/>
  <c r="C5" i="56"/>
  <c r="M32" i="59"/>
  <c r="H81"/>
  <c r="AI18"/>
  <c r="F7"/>
  <c r="BA9" i="11"/>
  <c r="L9"/>
  <c r="G65" i="63"/>
  <c r="G5" i="42"/>
  <c r="BZ12" i="21"/>
  <c r="V88" i="59"/>
  <c r="CB39" i="64"/>
  <c r="CE51"/>
  <c r="AC53" i="62"/>
  <c r="AL53" s="1"/>
  <c r="CM9" i="64"/>
  <c r="G8" i="63"/>
  <c r="BI19" i="64"/>
  <c r="BI9" s="1"/>
  <c r="I44"/>
  <c r="AO190" i="58"/>
  <c r="J31" i="59" s="1"/>
  <c r="AW190" i="58"/>
  <c r="J38" i="59" s="1"/>
  <c r="I57"/>
  <c r="AN6" i="55"/>
  <c r="CG9" i="64"/>
  <c r="AS526" i="58"/>
  <c r="J86" i="59" s="1"/>
  <c r="AL6" i="55"/>
  <c r="J70" i="64"/>
  <c r="AG29" i="62"/>
  <c r="AC29"/>
  <c r="AC48"/>
  <c r="AL48" s="1"/>
  <c r="AG77"/>
  <c r="G16" i="63"/>
  <c r="AL249" i="35"/>
  <c r="AD68"/>
  <c r="CV49" i="64"/>
  <c r="AG91" i="62"/>
  <c r="AC91"/>
  <c r="CA9" i="21"/>
  <c r="I33" i="64"/>
  <c r="L79" i="55"/>
  <c r="L6" s="1"/>
  <c r="AM216" i="35"/>
  <c r="AN216" s="1"/>
  <c r="BD669"/>
  <c r="AD426"/>
  <c r="AM619"/>
  <c r="AN619" s="1"/>
  <c r="AG85" i="62"/>
  <c r="AO5" i="58"/>
  <c r="AG91" i="59" s="1"/>
  <c r="AM663" i="35"/>
  <c r="AN663" s="1"/>
  <c r="U9" i="61"/>
  <c r="AM483" i="58"/>
  <c r="CC19" i="64"/>
  <c r="AD612" i="35"/>
  <c r="AL750"/>
  <c r="AD495"/>
  <c r="CP55" i="64"/>
  <c r="AN82" i="59"/>
  <c r="AB9" i="61"/>
  <c r="AD291" i="35"/>
  <c r="AB13" i="44"/>
  <c r="AF6" i="55"/>
  <c r="AC70" i="62"/>
  <c r="R33" i="64"/>
  <c r="CA19"/>
  <c r="AP9" i="15"/>
  <c r="AZ800" i="35"/>
  <c r="BE142"/>
  <c r="BF142" s="1"/>
  <c r="AJ5" i="58"/>
  <c r="AJ4" s="1"/>
  <c r="AN31" i="59"/>
  <c r="AN30" s="1"/>
  <c r="AL30"/>
  <c r="AN93"/>
  <c r="AQ93" s="1"/>
  <c r="AJ89"/>
  <c r="AM76"/>
  <c r="AM75" s="1"/>
  <c r="AI75"/>
  <c r="N13" i="47"/>
  <c r="N12" s="1"/>
  <c r="AM25" i="59"/>
  <c r="AM24" s="1"/>
  <c r="AQ55"/>
  <c r="F6" i="33"/>
  <c r="AM82" i="59"/>
  <c r="AM81" s="1"/>
  <c r="AK81"/>
  <c r="AI62"/>
  <c r="H6" i="37"/>
  <c r="I3" i="55" s="1"/>
  <c r="N18" i="47"/>
  <c r="N17" s="1"/>
  <c r="AJ62" i="59"/>
  <c r="K8" i="37"/>
  <c r="L8"/>
  <c r="U15" i="47" s="1"/>
  <c r="K61" i="1"/>
  <c r="K37" s="1"/>
  <c r="K5" s="1"/>
  <c r="K7" i="59"/>
  <c r="L7"/>
  <c r="B7" i="37"/>
  <c r="B6" s="1"/>
  <c r="E3" i="58" s="1"/>
  <c r="O11" i="47"/>
  <c r="O10" s="1"/>
  <c r="O9" s="1"/>
  <c r="F5" i="46"/>
  <c r="E11" i="47" s="1"/>
  <c r="C7" i="37" s="1"/>
  <c r="H5" i="1"/>
  <c r="BE512" i="35" l="1"/>
  <c r="BF512" s="1"/>
  <c r="AH92" i="59"/>
  <c r="AP92"/>
  <c r="AD589" i="35"/>
  <c r="AS589"/>
  <c r="AV589" s="1"/>
  <c r="M60" i="59"/>
  <c r="AP60"/>
  <c r="AH582" i="35"/>
  <c r="AM582" s="1"/>
  <c r="AN582" s="1"/>
  <c r="AW582"/>
  <c r="AW589"/>
  <c r="AZ589" s="1"/>
  <c r="AH589"/>
  <c r="AH266"/>
  <c r="AW266"/>
  <c r="AZ266" s="1"/>
  <c r="BQ26" i="64"/>
  <c r="BQ24" s="1"/>
  <c r="J24"/>
  <c r="BE640" i="35"/>
  <c r="BF640" s="1"/>
  <c r="AQ60" i="59"/>
  <c r="AL91" i="62"/>
  <c r="AL29"/>
  <c r="AO81" i="59"/>
  <c r="BE337" i="35"/>
  <c r="BF337" s="1"/>
  <c r="BE518"/>
  <c r="BF518" s="1"/>
  <c r="AH354"/>
  <c r="AL50"/>
  <c r="AM50" s="1"/>
  <c r="AN50" s="1"/>
  <c r="Z825"/>
  <c r="CI39" i="64"/>
  <c r="AL18" i="62"/>
  <c r="DA38" i="64"/>
  <c r="DB38" s="1"/>
  <c r="AV825" i="35"/>
  <c r="AM779"/>
  <c r="AN779" s="1"/>
  <c r="AD825"/>
  <c r="AL70" i="62"/>
  <c r="P7" i="11"/>
  <c r="AM450" i="35"/>
  <c r="AN450" s="1"/>
  <c r="AR354"/>
  <c r="BE354" s="1"/>
  <c r="BF354" s="1"/>
  <c r="AM84"/>
  <c r="AN84" s="1"/>
  <c r="AL683"/>
  <c r="BE376"/>
  <c r="BF376" s="1"/>
  <c r="AM676"/>
  <c r="AN676" s="1"/>
  <c r="AM518"/>
  <c r="AN518" s="1"/>
  <c r="CI22" i="64"/>
  <c r="AK10" i="59"/>
  <c r="AM10" s="1"/>
  <c r="AM9" s="1"/>
  <c r="I75"/>
  <c r="DA37" i="64"/>
  <c r="DB37" s="1"/>
  <c r="AS354" i="35"/>
  <c r="AV354" s="1"/>
  <c r="AL713"/>
  <c r="AZ3" i="63"/>
  <c r="AZ5" s="1"/>
  <c r="BC6" s="1"/>
  <c r="AM816" i="35"/>
  <c r="AN816" s="1"/>
  <c r="AL37" i="62"/>
  <c r="AZ582" i="35"/>
  <c r="Z589"/>
  <c r="AO589"/>
  <c r="AR589" s="1"/>
  <c r="AO582"/>
  <c r="AR582" s="1"/>
  <c r="Z582"/>
  <c r="Z266"/>
  <c r="AM266" s="1"/>
  <c r="AN266" s="1"/>
  <c r="AO266"/>
  <c r="AR266" s="1"/>
  <c r="AQ620" i="58"/>
  <c r="S64" i="59"/>
  <c r="AH59" i="35"/>
  <c r="AW59"/>
  <c r="AZ59" s="1"/>
  <c r="BA582"/>
  <c r="AL582"/>
  <c r="G89" i="59"/>
  <c r="AK91"/>
  <c r="AM91" s="1"/>
  <c r="BA59" i="35"/>
  <c r="BD59" s="1"/>
  <c r="AL59"/>
  <c r="AS50"/>
  <c r="AV50" s="1"/>
  <c r="AD50"/>
  <c r="AH329"/>
  <c r="AY329"/>
  <c r="AZ329" s="1"/>
  <c r="AW5" i="58"/>
  <c r="AM48" i="54"/>
  <c r="AN48" s="1"/>
  <c r="BD329" i="35"/>
  <c r="M89" i="59"/>
  <c r="AZ683" i="35"/>
  <c r="AM735"/>
  <c r="AN735" s="1"/>
  <c r="AD93"/>
  <c r="AL329"/>
  <c r="BE43"/>
  <c r="BF43" s="1"/>
  <c r="CW63" i="64"/>
  <c r="CI12" i="21"/>
  <c r="CJ12" s="1"/>
  <c r="J48" i="59"/>
  <c r="BE44" i="64"/>
  <c r="AH48" i="54"/>
  <c r="CI50" i="64"/>
  <c r="AR683" i="35"/>
  <c r="M13" i="59"/>
  <c r="BE39" i="64"/>
  <c r="AR329" i="35"/>
  <c r="BE833"/>
  <c r="BF833" s="1"/>
  <c r="J18" i="59"/>
  <c r="AL93" i="35"/>
  <c r="R9" i="64"/>
  <c r="S6" s="1"/>
  <c r="BE742" i="35"/>
  <c r="BF742" s="1"/>
  <c r="DB11" i="21"/>
  <c r="DC11" s="1"/>
  <c r="BD354" i="35"/>
  <c r="AD683"/>
  <c r="V3" i="63"/>
  <c r="R3" s="1"/>
  <c r="AC17" i="62"/>
  <c r="AM383" i="35"/>
  <c r="AN383" s="1"/>
  <c r="Z14"/>
  <c r="AO14"/>
  <c r="AR14" s="1"/>
  <c r="BE14" s="1"/>
  <c r="BF14" s="1"/>
  <c r="AH14"/>
  <c r="AW14"/>
  <c r="AZ14" s="1"/>
  <c r="BA48" i="54"/>
  <c r="AL48"/>
  <c r="BA266" i="35"/>
  <c r="BD266" s="1"/>
  <c r="AL266"/>
  <c r="AD582"/>
  <c r="AS582"/>
  <c r="AV582" s="1"/>
  <c r="AO48" i="54"/>
  <c r="Z48"/>
  <c r="AS59" i="35"/>
  <c r="AV59" s="1"/>
  <c r="AD59"/>
  <c r="AD14"/>
  <c r="AS14"/>
  <c r="AV14" s="1"/>
  <c r="BE786"/>
  <c r="BF786" s="1"/>
  <c r="Z354"/>
  <c r="AM208"/>
  <c r="AN208" s="1"/>
  <c r="BD582"/>
  <c r="BE495"/>
  <c r="BF495" s="1"/>
  <c r="AH683"/>
  <c r="CB9" i="64"/>
  <c r="AM786" i="35"/>
  <c r="AN786" s="1"/>
  <c r="BE50"/>
  <c r="BF50" s="1"/>
  <c r="CR29" i="64"/>
  <c r="CI52"/>
  <c r="Z683" i="35"/>
  <c r="AQ13" i="59"/>
  <c r="Z329" i="35"/>
  <c r="BE612"/>
  <c r="BF612" s="1"/>
  <c r="BE76"/>
  <c r="BF76" s="1"/>
  <c r="BB6" i="55"/>
  <c r="BF6" s="1"/>
  <c r="BF5" s="1"/>
  <c r="AM604" i="35"/>
  <c r="AN604" s="1"/>
  <c r="AZ93"/>
  <c r="BE93" s="1"/>
  <c r="BF93" s="1"/>
  <c r="AQ35" i="59"/>
  <c r="AM626" i="35"/>
  <c r="AN626" s="1"/>
  <c r="S9" i="14"/>
  <c r="BE690" i="35"/>
  <c r="BF690" s="1"/>
  <c r="AL63" i="62"/>
  <c r="AM512" i="35"/>
  <c r="AN512" s="1"/>
  <c r="AV266"/>
  <c r="AG52" i="62"/>
  <c r="AL52" s="1"/>
  <c r="AL14" i="35"/>
  <c r="BA14"/>
  <c r="BD14" s="1"/>
  <c r="AH825"/>
  <c r="AY825"/>
  <c r="AZ825" s="1"/>
  <c r="G62" i="59"/>
  <c r="G7" s="1"/>
  <c r="AK64"/>
  <c r="AM64" s="1"/>
  <c r="AO59" i="35"/>
  <c r="AR59" s="1"/>
  <c r="Z59"/>
  <c r="AM59" s="1"/>
  <c r="AN59" s="1"/>
  <c r="AL589"/>
  <c r="BA589"/>
  <c r="BD589" s="1"/>
  <c r="AS266"/>
  <c r="AD266"/>
  <c r="BA825"/>
  <c r="BD825" s="1"/>
  <c r="BE825" s="1"/>
  <c r="BF825" s="1"/>
  <c r="AL825"/>
  <c r="AS329"/>
  <c r="AV329" s="1"/>
  <c r="AD329"/>
  <c r="H89" i="59"/>
  <c r="M91"/>
  <c r="AV93" i="35"/>
  <c r="CT19" i="64"/>
  <c r="T12" i="14"/>
  <c r="AZ713" i="35"/>
  <c r="CC9" i="64"/>
  <c r="AO76" i="59"/>
  <c r="CD33" i="64"/>
  <c r="AM322" i="35"/>
  <c r="AN322" s="1"/>
  <c r="AM118"/>
  <c r="AN118" s="1"/>
  <c r="AM640"/>
  <c r="AN640" s="1"/>
  <c r="CI49" i="64"/>
  <c r="CN9"/>
  <c r="BE750" i="35"/>
  <c r="BF750" s="1"/>
  <c r="CE9" i="64"/>
  <c r="I9"/>
  <c r="CS19"/>
  <c r="BE540" i="35"/>
  <c r="BF540" s="1"/>
  <c r="AM291"/>
  <c r="AN291" s="1"/>
  <c r="AV713"/>
  <c r="BE713" s="1"/>
  <c r="BF713" s="1"/>
  <c r="CH44" i="64"/>
  <c r="AH93" i="35"/>
  <c r="AM93" s="1"/>
  <c r="AN93" s="1"/>
  <c r="AM361"/>
  <c r="AN361" s="1"/>
  <c r="V10" i="59"/>
  <c r="AM126" i="35"/>
  <c r="AN126" s="1"/>
  <c r="AO9" i="59"/>
  <c r="AQ53"/>
  <c r="BC53" i="44"/>
  <c r="BD53" s="1"/>
  <c r="AX79"/>
  <c r="AY23"/>
  <c r="BB23" s="1"/>
  <c r="AJ81"/>
  <c r="AX81"/>
  <c r="AJ26"/>
  <c r="AT54"/>
  <c r="AB54"/>
  <c r="AJ54"/>
  <c r="AT81"/>
  <c r="AX56"/>
  <c r="AB81"/>
  <c r="V12" i="59"/>
  <c r="V60"/>
  <c r="AJ77" i="44"/>
  <c r="AX77"/>
  <c r="AB77"/>
  <c r="AJ79"/>
  <c r="AT79"/>
  <c r="AF77"/>
  <c r="AT77"/>
  <c r="BC86"/>
  <c r="BD86" s="1"/>
  <c r="AF81"/>
  <c r="AX26"/>
  <c r="AB79"/>
  <c r="AX64"/>
  <c r="AO75" i="59"/>
  <c r="AF79" i="44"/>
  <c r="AL76" i="59"/>
  <c r="AL75" s="1"/>
  <c r="AT44" i="44"/>
  <c r="H14" i="47"/>
  <c r="H13" s="1"/>
  <c r="H12" s="1"/>
  <c r="H8" s="1"/>
  <c r="AJ56" i="44"/>
  <c r="BC33"/>
  <c r="BD33" s="1"/>
  <c r="AX54"/>
  <c r="AK40"/>
  <c r="AL40" s="1"/>
  <c r="U18" i="59"/>
  <c r="AJ6" i="44"/>
  <c r="AF51"/>
  <c r="AJ93"/>
  <c r="AY89"/>
  <c r="BB89" s="1"/>
  <c r="BC63"/>
  <c r="BD63" s="1"/>
  <c r="AB51"/>
  <c r="V63" i="59"/>
  <c r="AB56" i="44"/>
  <c r="AF56"/>
  <c r="AU51"/>
  <c r="AX51" s="1"/>
  <c r="AF44"/>
  <c r="AF54"/>
  <c r="AB58"/>
  <c r="V87" i="59"/>
  <c r="AX44" i="44"/>
  <c r="AJ58"/>
  <c r="AT56"/>
  <c r="AQ51"/>
  <c r="AT51" s="1"/>
  <c r="BC51" s="1"/>
  <c r="BD51" s="1"/>
  <c r="BC16"/>
  <c r="BD16" s="1"/>
  <c r="S14" i="47"/>
  <c r="E13"/>
  <c r="S13" s="1"/>
  <c r="S12" s="1"/>
  <c r="AY44" i="44"/>
  <c r="BB44" s="1"/>
  <c r="AK39"/>
  <c r="AL39" s="1"/>
  <c r="BC35"/>
  <c r="BD35" s="1"/>
  <c r="AJ18"/>
  <c r="BC43"/>
  <c r="BD43" s="1"/>
  <c r="AK86"/>
  <c r="AL86" s="1"/>
  <c r="AY41"/>
  <c r="BB41" s="1"/>
  <c r="AL62" i="59"/>
  <c r="AB44" i="44"/>
  <c r="BC85"/>
  <c r="BD85" s="1"/>
  <c r="U24" i="59"/>
  <c r="AK33" i="44"/>
  <c r="AL33" s="1"/>
  <c r="AJ87"/>
  <c r="V58" i="59"/>
  <c r="U57"/>
  <c r="AF6" i="44"/>
  <c r="V11" i="59"/>
  <c r="AJ29" i="44"/>
  <c r="AF87"/>
  <c r="AX11"/>
  <c r="AT87"/>
  <c r="AB11"/>
  <c r="AK17"/>
  <c r="AL17" s="1"/>
  <c r="AT23"/>
  <c r="BC39"/>
  <c r="BD39" s="1"/>
  <c r="AB6"/>
  <c r="I5" i="16"/>
  <c r="AF26" i="44"/>
  <c r="AL87" i="59"/>
  <c r="AN87" s="1"/>
  <c r="BC40" i="44"/>
  <c r="BD40" s="1"/>
  <c r="AM19" i="59"/>
  <c r="AM18" s="1"/>
  <c r="AK63" i="44"/>
  <c r="AL63" s="1"/>
  <c r="AF48"/>
  <c r="AT29"/>
  <c r="BC29" s="1"/>
  <c r="BD29" s="1"/>
  <c r="AQ11"/>
  <c r="AT11" s="1"/>
  <c r="AW6"/>
  <c r="AX6" s="1"/>
  <c r="AB23"/>
  <c r="AX89"/>
  <c r="AB87"/>
  <c r="AF11"/>
  <c r="AT89"/>
  <c r="AL19" i="59"/>
  <c r="AL18" s="1"/>
  <c r="AF29" i="44"/>
  <c r="AK35"/>
  <c r="AL35" s="1"/>
  <c r="V41" i="59"/>
  <c r="AB29" i="44"/>
  <c r="AB26"/>
  <c r="AF23"/>
  <c r="BC17"/>
  <c r="BD17" s="1"/>
  <c r="AX23"/>
  <c r="AJ11"/>
  <c r="AY11"/>
  <c r="BB11" s="1"/>
  <c r="AT64"/>
  <c r="AK53"/>
  <c r="AL53" s="1"/>
  <c r="AX87"/>
  <c r="AF89"/>
  <c r="AB89"/>
  <c r="AT26"/>
  <c r="AX58"/>
  <c r="BC46"/>
  <c r="BD46" s="1"/>
  <c r="AB64"/>
  <c r="AJ64"/>
  <c r="AF18"/>
  <c r="U62" i="59"/>
  <c r="AT41" i="44"/>
  <c r="AK46"/>
  <c r="AL46" s="1"/>
  <c r="AX48"/>
  <c r="BC62"/>
  <c r="BD62" s="1"/>
  <c r="AX18"/>
  <c r="BC31"/>
  <c r="BD31" s="1"/>
  <c r="AN90" i="59"/>
  <c r="AN89" s="1"/>
  <c r="AL89"/>
  <c r="BC34" i="44"/>
  <c r="BD34" s="1"/>
  <c r="AB18"/>
  <c r="AT48"/>
  <c r="BC48" s="1"/>
  <c r="BD48" s="1"/>
  <c r="AL57" i="59"/>
  <c r="AN25"/>
  <c r="AN24" s="1"/>
  <c r="AF41" i="44"/>
  <c r="AX41"/>
  <c r="AT18"/>
  <c r="AT58"/>
  <c r="AB48"/>
  <c r="AB41"/>
  <c r="AK34"/>
  <c r="AL34" s="1"/>
  <c r="AK43"/>
  <c r="AL43" s="1"/>
  <c r="AK31"/>
  <c r="AL31" s="1"/>
  <c r="AF58"/>
  <c r="AK13"/>
  <c r="AL13" s="1"/>
  <c r="BC28"/>
  <c r="BD28" s="1"/>
  <c r="AK62"/>
  <c r="AL62" s="1"/>
  <c r="AF64"/>
  <c r="AK16"/>
  <c r="AL16" s="1"/>
  <c r="V67" i="59"/>
  <c r="AL67"/>
  <c r="AN67" s="1"/>
  <c r="AF93" i="44"/>
  <c r="S5"/>
  <c r="Y5"/>
  <c r="AK92"/>
  <c r="AL92" s="1"/>
  <c r="AN62" i="59"/>
  <c r="AQ63"/>
  <c r="AQ62" s="1"/>
  <c r="V14"/>
  <c r="AL14"/>
  <c r="AN14" s="1"/>
  <c r="AQ14" s="1"/>
  <c r="V69"/>
  <c r="AL69"/>
  <c r="AN69" s="1"/>
  <c r="AQ69" s="1"/>
  <c r="AB8" i="44"/>
  <c r="AQ8"/>
  <c r="AT8" s="1"/>
  <c r="AQ60"/>
  <c r="AT60" s="1"/>
  <c r="AB60"/>
  <c r="AU60"/>
  <c r="AX60" s="1"/>
  <c r="AF60"/>
  <c r="V91" i="59"/>
  <c r="AL91"/>
  <c r="AN91" s="1"/>
  <c r="AF8" i="44"/>
  <c r="AU8"/>
  <c r="AX8" s="1"/>
  <c r="AK36"/>
  <c r="AL36" s="1"/>
  <c r="BC32"/>
  <c r="BD32" s="1"/>
  <c r="AK38"/>
  <c r="AL38" s="1"/>
  <c r="AB93"/>
  <c r="BC47"/>
  <c r="BD47" s="1"/>
  <c r="BC36"/>
  <c r="BD36" s="1"/>
  <c r="BC92"/>
  <c r="BD92" s="1"/>
  <c r="AK85"/>
  <c r="AL85" s="1"/>
  <c r="BC38"/>
  <c r="BD38" s="1"/>
  <c r="AU14"/>
  <c r="AX14" s="1"/>
  <c r="AF14"/>
  <c r="AJ60"/>
  <c r="AY60"/>
  <c r="BB60" s="1"/>
  <c r="AY8"/>
  <c r="BB8" s="1"/>
  <c r="AJ8"/>
  <c r="AJ14"/>
  <c r="AY14"/>
  <c r="BB14" s="1"/>
  <c r="AQ14"/>
  <c r="AT14" s="1"/>
  <c r="AB14"/>
  <c r="AX93"/>
  <c r="U9" i="59"/>
  <c r="AR5" i="44"/>
  <c r="AT93"/>
  <c r="AK37"/>
  <c r="AL37" s="1"/>
  <c r="J5"/>
  <c r="AG5"/>
  <c r="AK47"/>
  <c r="AL47" s="1"/>
  <c r="AK28"/>
  <c r="AL28" s="1"/>
  <c r="AK32"/>
  <c r="AL32" s="1"/>
  <c r="DB20" i="64"/>
  <c r="E10" i="60"/>
  <c r="K10" i="37"/>
  <c r="M86" i="59"/>
  <c r="AP86"/>
  <c r="AQ86" s="1"/>
  <c r="J9"/>
  <c r="M12"/>
  <c r="AP12"/>
  <c r="AQ12" s="1"/>
  <c r="AO525" i="35"/>
  <c r="AR525" s="1"/>
  <c r="Z525"/>
  <c r="CV35" i="64"/>
  <c r="CS33"/>
  <c r="AG89" i="59"/>
  <c r="AG7" s="1"/>
  <c r="AH90"/>
  <c r="AH89" s="1"/>
  <c r="AH7" s="1"/>
  <c r="AP90"/>
  <c r="BQ29" i="64"/>
  <c r="BQ28" s="1"/>
  <c r="J28"/>
  <c r="CD13"/>
  <c r="CD9" s="1"/>
  <c r="CI14"/>
  <c r="CI13" s="1"/>
  <c r="BA134" i="35"/>
  <c r="BD134" s="1"/>
  <c r="AL134"/>
  <c r="BA532"/>
  <c r="BD532" s="1"/>
  <c r="AL532"/>
  <c r="AD532"/>
  <c r="AS532"/>
  <c r="AV532" s="1"/>
  <c r="V50" i="59"/>
  <c r="S48"/>
  <c r="M41"/>
  <c r="H39"/>
  <c r="AL41"/>
  <c r="AN41" s="1"/>
  <c r="AQ41" s="1"/>
  <c r="V33"/>
  <c r="S30"/>
  <c r="BZ19" i="64"/>
  <c r="BZ9" s="1"/>
  <c r="CI21"/>
  <c r="CI19" s="1"/>
  <c r="AW315" i="35"/>
  <c r="AZ315" s="1"/>
  <c r="AH315"/>
  <c r="AO315"/>
  <c r="AR315" s="1"/>
  <c r="Z315"/>
  <c r="AH697"/>
  <c r="AW697"/>
  <c r="AZ697" s="1"/>
  <c r="AD697"/>
  <c r="AS697"/>
  <c r="AV697" s="1"/>
  <c r="AD28"/>
  <c r="AS28"/>
  <c r="AA6"/>
  <c r="V77" i="59"/>
  <c r="S75"/>
  <c r="AP77"/>
  <c r="CR26" i="64"/>
  <c r="CP24"/>
  <c r="CR54"/>
  <c r="CP51"/>
  <c r="M67" i="59"/>
  <c r="AP67"/>
  <c r="AO71"/>
  <c r="AO70" s="1"/>
  <c r="I70"/>
  <c r="CR57" i="64"/>
  <c r="CQ55"/>
  <c r="AL54" i="59"/>
  <c r="AN54" s="1"/>
  <c r="AQ54" s="1"/>
  <c r="M54"/>
  <c r="H48"/>
  <c r="AQ83" i="44"/>
  <c r="AT83" s="1"/>
  <c r="AB83"/>
  <c r="CJ12" i="64"/>
  <c r="CJ10" s="1"/>
  <c r="CJ9" s="1"/>
  <c r="CI10"/>
  <c r="AH102" i="35"/>
  <c r="AW102"/>
  <c r="AZ102" s="1"/>
  <c r="AO102"/>
  <c r="AR102" s="1"/>
  <c r="Z102"/>
  <c r="CZ54" i="64"/>
  <c r="CZ51" s="1"/>
  <c r="CW51"/>
  <c r="CZ35"/>
  <c r="CZ33" s="1"/>
  <c r="CW33"/>
  <c r="CW9" s="1"/>
  <c r="AL258" i="35"/>
  <c r="BA258"/>
  <c r="BD258" s="1"/>
  <c r="AL458"/>
  <c r="BA458"/>
  <c r="BD458" s="1"/>
  <c r="CI45" i="64"/>
  <c r="CI44" s="1"/>
  <c r="BZ44"/>
  <c r="AW134" i="35"/>
  <c r="AZ134" s="1"/>
  <c r="AH134"/>
  <c r="AD134"/>
  <c r="AS134"/>
  <c r="AV134" s="1"/>
  <c r="CV56" i="64"/>
  <c r="CS55"/>
  <c r="CR33"/>
  <c r="DA34"/>
  <c r="CV61"/>
  <c r="DA62"/>
  <c r="V28" i="59"/>
  <c r="AL28"/>
  <c r="AN28" s="1"/>
  <c r="Q24"/>
  <c r="I48"/>
  <c r="AO49"/>
  <c r="AO48" s="1"/>
  <c r="CZ46" i="64"/>
  <c r="CZ44" s="1"/>
  <c r="CW44"/>
  <c r="AP28" i="35"/>
  <c r="AP6" s="1"/>
  <c r="X6"/>
  <c r="J39" i="59"/>
  <c r="AP40"/>
  <c r="M40"/>
  <c r="M39" s="1"/>
  <c r="AN81"/>
  <c r="AQ82"/>
  <c r="AQ81" s="1"/>
  <c r="AP31"/>
  <c r="M31"/>
  <c r="M30" s="1"/>
  <c r="AX13" i="44"/>
  <c r="BC13" s="1"/>
  <c r="BD13" s="1"/>
  <c r="BA525" i="35"/>
  <c r="BD525" s="1"/>
  <c r="AL525"/>
  <c r="S39" i="59"/>
  <c r="V40"/>
  <c r="BZ55" i="64"/>
  <c r="CI57"/>
  <c r="AH159" i="35"/>
  <c r="AW159"/>
  <c r="AZ159" s="1"/>
  <c r="J63" i="64"/>
  <c r="BQ64"/>
  <c r="BQ63" s="1"/>
  <c r="BE64"/>
  <c r="BE63" s="1"/>
  <c r="CS63"/>
  <c r="CV64"/>
  <c r="CV63" s="1"/>
  <c r="K13" i="47"/>
  <c r="K12" s="1"/>
  <c r="K8" s="1"/>
  <c r="F9" i="37"/>
  <c r="AJ21" i="44"/>
  <c r="AY21"/>
  <c r="BB21" s="1"/>
  <c r="BE58" i="64"/>
  <c r="BE55" s="1"/>
  <c r="BQ58"/>
  <c r="BQ55" s="1"/>
  <c r="J55"/>
  <c r="BQ21"/>
  <c r="BQ19" s="1"/>
  <c r="J19"/>
  <c r="AS258" i="35"/>
  <c r="AV258" s="1"/>
  <c r="AD258"/>
  <c r="AD458"/>
  <c r="AS458"/>
  <c r="AV458" s="1"/>
  <c r="M34" i="59"/>
  <c r="H30"/>
  <c r="AL34"/>
  <c r="AN34" s="1"/>
  <c r="AQ34" s="1"/>
  <c r="CR45" i="64"/>
  <c r="CP44"/>
  <c r="CT13"/>
  <c r="CV14"/>
  <c r="CI56"/>
  <c r="CD55"/>
  <c r="Z532" i="35"/>
  <c r="AO532"/>
  <c r="AR532" s="1"/>
  <c r="BE35" i="64"/>
  <c r="BQ35"/>
  <c r="CW24"/>
  <c r="CZ26"/>
  <c r="CZ24" s="1"/>
  <c r="CV42"/>
  <c r="CT39"/>
  <c r="G10" i="47"/>
  <c r="G9" s="1"/>
  <c r="J7" i="37"/>
  <c r="J12" s="1"/>
  <c r="J14" s="1"/>
  <c r="R11" i="47"/>
  <c r="R10" s="1"/>
  <c r="R9" s="1"/>
  <c r="AK9" i="59"/>
  <c r="AK7" s="1"/>
  <c r="BZ63" i="64"/>
  <c r="CI64"/>
  <c r="CI63" s="1"/>
  <c r="J71" i="59"/>
  <c r="AU423" i="58"/>
  <c r="BB6" i="44"/>
  <c r="AD562" i="35"/>
  <c r="AS562"/>
  <c r="AV562" s="1"/>
  <c r="AL562"/>
  <c r="BA562"/>
  <c r="BD562" s="1"/>
  <c r="M11" i="59"/>
  <c r="AP11"/>
  <c r="CZ58" i="64"/>
  <c r="CZ55" s="1"/>
  <c r="CW55"/>
  <c r="AD315" i="35"/>
  <c r="AS315"/>
  <c r="AV315" s="1"/>
  <c r="CV26" i="64"/>
  <c r="CV24" s="1"/>
  <c r="CS24"/>
  <c r="AY96" i="44"/>
  <c r="BB96" s="1"/>
  <c r="AJ96"/>
  <c r="AQ96"/>
  <c r="AT96" s="1"/>
  <c r="AB96"/>
  <c r="V20" i="59"/>
  <c r="V18" s="1"/>
  <c r="AL20"/>
  <c r="AN20" s="1"/>
  <c r="Q18"/>
  <c r="AO697" i="35"/>
  <c r="AR697" s="1"/>
  <c r="Z697"/>
  <c r="AS488"/>
  <c r="AV488" s="1"/>
  <c r="AD488"/>
  <c r="AL488"/>
  <c r="BA488"/>
  <c r="BD488" s="1"/>
  <c r="V80" i="59"/>
  <c r="AL80"/>
  <c r="AN80" s="1"/>
  <c r="AK6" i="35"/>
  <c r="BC28"/>
  <c r="BC6" s="1"/>
  <c r="AJ6"/>
  <c r="BB28"/>
  <c r="BB6" s="1"/>
  <c r="Z28"/>
  <c r="W6"/>
  <c r="AO28"/>
  <c r="CV29" i="64"/>
  <c r="DA29" s="1"/>
  <c r="CS28"/>
  <c r="CW12" i="21"/>
  <c r="CT9"/>
  <c r="AO175" i="35"/>
  <c r="AR175" s="1"/>
  <c r="Z175"/>
  <c r="AM175" s="1"/>
  <c r="AN175" s="1"/>
  <c r="CV33" i="64"/>
  <c r="BQ33"/>
  <c r="CP33"/>
  <c r="AM833" i="35"/>
  <c r="AN833" s="1"/>
  <c r="BE426"/>
  <c r="BF426" s="1"/>
  <c r="AM249"/>
  <c r="AN249" s="1"/>
  <c r="AC25" i="62"/>
  <c r="AZ6" i="55"/>
  <c r="AZ5" s="1"/>
  <c r="BQ44" i="64"/>
  <c r="AM435" i="35"/>
  <c r="AN435" s="1"/>
  <c r="AM337"/>
  <c r="AN337" s="1"/>
  <c r="AM168"/>
  <c r="AN168" s="1"/>
  <c r="AG61" i="62"/>
  <c r="AM669" i="35"/>
  <c r="AN669" s="1"/>
  <c r="DA59" i="64"/>
  <c r="DB59" s="1"/>
  <c r="AM368" i="35"/>
  <c r="AN368" s="1"/>
  <c r="AM376"/>
  <c r="AN376" s="1"/>
  <c r="S44" i="64"/>
  <c r="S9" s="1"/>
  <c r="AM43" i="35"/>
  <c r="AN43" s="1"/>
  <c r="BA371" i="58"/>
  <c r="BC42"/>
  <c r="DE9" i="64"/>
  <c r="AW165" i="58"/>
  <c r="CI54" i="64"/>
  <c r="AM548" i="35"/>
  <c r="AN548" s="1"/>
  <c r="CI29" i="64"/>
  <c r="AP33" i="59"/>
  <c r="AQ33" s="1"/>
  <c r="AP19"/>
  <c r="G7" i="63"/>
  <c r="BE728" i="35"/>
  <c r="BF728" s="1"/>
  <c r="AM354"/>
  <c r="AN354" s="1"/>
  <c r="BE322"/>
  <c r="BF322" s="1"/>
  <c r="BE118"/>
  <c r="BF118" s="1"/>
  <c r="BE569"/>
  <c r="BF569" s="1"/>
  <c r="BE224"/>
  <c r="BF224" s="1"/>
  <c r="AA5" i="44"/>
  <c r="AM765" i="35"/>
  <c r="AN765" s="1"/>
  <c r="AG80" i="62"/>
  <c r="BC37" i="44"/>
  <c r="BD37" s="1"/>
  <c r="AG90" i="62"/>
  <c r="CR64" i="64"/>
  <c r="BA526" i="58"/>
  <c r="AC61" i="62"/>
  <c r="AL61" s="1"/>
  <c r="BE683" i="35"/>
  <c r="BF683" s="1"/>
  <c r="CI59" i="64"/>
  <c r="BE676" i="35"/>
  <c r="BF676" s="1"/>
  <c r="AL74" i="59"/>
  <c r="AN74" s="1"/>
  <c r="AQ74" s="1"/>
  <c r="BE465" i="35"/>
  <c r="BF465" s="1"/>
  <c r="CI17" i="64"/>
  <c r="BE503" i="35"/>
  <c r="BF503" s="1"/>
  <c r="AM612"/>
  <c r="AN612" s="1"/>
  <c r="BE199"/>
  <c r="BF199" s="1"/>
  <c r="AG99" i="62"/>
  <c r="AL99" s="1"/>
  <c r="AM76" i="35"/>
  <c r="AN76" s="1"/>
  <c r="AM540"/>
  <c r="AN540" s="1"/>
  <c r="BE33" i="64"/>
  <c r="BE9" s="1"/>
  <c r="AM183" i="35"/>
  <c r="AN183" s="1"/>
  <c r="BE274"/>
  <c r="BF274" s="1"/>
  <c r="AL85" i="62"/>
  <c r="AC33"/>
  <c r="AE7" i="63"/>
  <c r="BE283" i="35"/>
  <c r="BF283" s="1"/>
  <c r="AK50" i="44"/>
  <c r="AL50" s="1"/>
  <c r="AW653" i="58"/>
  <c r="AM68" i="35"/>
  <c r="AN68" s="1"/>
  <c r="BE150"/>
  <c r="BF150" s="1"/>
  <c r="M29" i="59"/>
  <c r="AP29"/>
  <c r="AQ29" s="1"/>
  <c r="M56"/>
  <c r="AP56"/>
  <c r="AQ56" s="1"/>
  <c r="BI68" i="64"/>
  <c r="BQ70"/>
  <c r="BR70" s="1"/>
  <c r="AT6" i="44"/>
  <c r="AW525" i="35"/>
  <c r="AZ525" s="1"/>
  <c r="AH525"/>
  <c r="AD159"/>
  <c r="AS159"/>
  <c r="AV159" s="1"/>
  <c r="BA159"/>
  <c r="BD159" s="1"/>
  <c r="AL159"/>
  <c r="AL79" i="59"/>
  <c r="AN79" s="1"/>
  <c r="AQ79" s="1"/>
  <c r="U75"/>
  <c r="V79"/>
  <c r="AL102" i="35"/>
  <c r="BA102"/>
  <c r="BD102" s="1"/>
  <c r="AQ21" i="44"/>
  <c r="AT21" s="1"/>
  <c r="AB21"/>
  <c r="AF68"/>
  <c r="AU68"/>
  <c r="AX68" s="1"/>
  <c r="H70" i="59"/>
  <c r="AL72"/>
  <c r="AN72" s="1"/>
  <c r="M72"/>
  <c r="AW258" i="35"/>
  <c r="AZ258" s="1"/>
  <c r="AH258"/>
  <c r="AO258"/>
  <c r="AR258" s="1"/>
  <c r="BE258" s="1"/>
  <c r="BF258" s="1"/>
  <c r="Z258"/>
  <c r="AM258" s="1"/>
  <c r="AN258" s="1"/>
  <c r="AO458"/>
  <c r="AR458" s="1"/>
  <c r="Z458"/>
  <c r="J9" i="37"/>
  <c r="L9" s="1"/>
  <c r="G13" i="47"/>
  <c r="R14"/>
  <c r="DB25" i="64"/>
  <c r="V92" i="59"/>
  <c r="U89"/>
  <c r="AL92"/>
  <c r="AN92" s="1"/>
  <c r="BA28" i="35"/>
  <c r="AI6"/>
  <c r="AL28"/>
  <c r="AX28"/>
  <c r="AX6" s="1"/>
  <c r="AF6"/>
  <c r="R19" i="47"/>
  <c r="T19" s="1"/>
  <c r="G18"/>
  <c r="J10" i="37"/>
  <c r="J24" i="59"/>
  <c r="AP26"/>
  <c r="AQ26" s="1"/>
  <c r="M26"/>
  <c r="BA555" i="35"/>
  <c r="BD555" s="1"/>
  <c r="AL555"/>
  <c r="AS175"/>
  <c r="AV175" s="1"/>
  <c r="AD175"/>
  <c r="AP21" i="59"/>
  <c r="AQ21" s="1"/>
  <c r="M21"/>
  <c r="AP28"/>
  <c r="M28"/>
  <c r="AD525" i="35"/>
  <c r="AS525"/>
  <c r="AV525" s="1"/>
  <c r="AF89" i="59"/>
  <c r="AF7" s="1"/>
  <c r="AO92"/>
  <c r="AO89" s="1"/>
  <c r="CR28" i="64"/>
  <c r="CJ10" i="21"/>
  <c r="CJ9" s="1"/>
  <c r="CI9"/>
  <c r="AU21" i="44"/>
  <c r="AF21"/>
  <c r="AQ68"/>
  <c r="AT68" s="1"/>
  <c r="AB68"/>
  <c r="DA12" i="21"/>
  <c r="DA9" s="1"/>
  <c r="CX9"/>
  <c r="AW532" i="35"/>
  <c r="AZ532" s="1"/>
  <c r="AH532"/>
  <c r="BQ17" i="64"/>
  <c r="J16"/>
  <c r="BQ16" s="1"/>
  <c r="AL27" i="59"/>
  <c r="AN27" s="1"/>
  <c r="AQ27" s="1"/>
  <c r="M27"/>
  <c r="H24"/>
  <c r="CV52" i="64"/>
  <c r="CV51" s="1"/>
  <c r="CS51"/>
  <c r="AP87" i="59"/>
  <c r="M87"/>
  <c r="V25"/>
  <c r="S24"/>
  <c r="AO562" i="35"/>
  <c r="AR562" s="1"/>
  <c r="Z562"/>
  <c r="AH488"/>
  <c r="AW488"/>
  <c r="AZ488" s="1"/>
  <c r="Z488"/>
  <c r="AO488"/>
  <c r="AR488" s="1"/>
  <c r="AB6"/>
  <c r="AT28"/>
  <c r="AT6" s="1"/>
  <c r="AW28"/>
  <c r="AH28"/>
  <c r="AE6"/>
  <c r="DB40" i="64"/>
  <c r="AO26" i="59"/>
  <c r="AO24" s="1"/>
  <c r="I24"/>
  <c r="AH555" i="35"/>
  <c r="AW555"/>
  <c r="AZ555" s="1"/>
  <c r="AD555"/>
  <c r="AS555"/>
  <c r="AV555" s="1"/>
  <c r="AH175"/>
  <c r="AW175"/>
  <c r="AZ175" s="1"/>
  <c r="J80" i="59"/>
  <c r="J75" s="1"/>
  <c r="AW483" i="58"/>
  <c r="AH91" i="59"/>
  <c r="AP91"/>
  <c r="AP38"/>
  <c r="AQ38" s="1"/>
  <c r="M38"/>
  <c r="H6" i="64"/>
  <c r="R5"/>
  <c r="P6"/>
  <c r="J37" i="59"/>
  <c r="BC190" i="58"/>
  <c r="M20" i="59"/>
  <c r="AP20"/>
  <c r="AO159" i="35"/>
  <c r="AR159" s="1"/>
  <c r="Z159"/>
  <c r="DA11" i="64"/>
  <c r="CR10"/>
  <c r="AU83" i="44"/>
  <c r="AX83" s="1"/>
  <c r="AF83"/>
  <c r="AJ83"/>
  <c r="AY83"/>
  <c r="BB83" s="1"/>
  <c r="AS102" i="35"/>
  <c r="AV102" s="1"/>
  <c r="AD102"/>
  <c r="Q57" i="59"/>
  <c r="AL59"/>
  <c r="AN59" s="1"/>
  <c r="AQ59" s="1"/>
  <c r="V59"/>
  <c r="AV21" i="44"/>
  <c r="AV5" s="1"/>
  <c r="AD5"/>
  <c r="AL10" i="59"/>
  <c r="H9"/>
  <c r="M10"/>
  <c r="M9" s="1"/>
  <c r="AJ68" i="44"/>
  <c r="AY68"/>
  <c r="BB68" s="1"/>
  <c r="AP85" i="59"/>
  <c r="AQ85" s="1"/>
  <c r="M85"/>
  <c r="J81"/>
  <c r="H62"/>
  <c r="M68"/>
  <c r="AL68"/>
  <c r="AN68" s="1"/>
  <c r="AQ68" s="1"/>
  <c r="AW458" i="35"/>
  <c r="AZ458" s="1"/>
  <c r="AH458"/>
  <c r="Z134"/>
  <c r="AO134"/>
  <c r="AR134" s="1"/>
  <c r="BE134" s="1"/>
  <c r="BF134" s="1"/>
  <c r="AW11" i="63"/>
  <c r="AN7"/>
  <c r="CT28" i="64"/>
  <c r="CV32"/>
  <c r="AU329" i="58"/>
  <c r="J58" i="59"/>
  <c r="S4" i="58"/>
  <c r="S3" s="1"/>
  <c r="O10" i="60"/>
  <c r="M78" i="59"/>
  <c r="AP78"/>
  <c r="AQ78" s="1"/>
  <c r="O48"/>
  <c r="O7" s="1"/>
  <c r="AJ49"/>
  <c r="V49"/>
  <c r="DB10" i="21"/>
  <c r="CS9"/>
  <c r="AH562" i="35"/>
  <c r="AW562"/>
  <c r="AZ562" s="1"/>
  <c r="CZ29" i="64"/>
  <c r="CZ28" s="1"/>
  <c r="CW28"/>
  <c r="CR21"/>
  <c r="CP19"/>
  <c r="CP9" s="1"/>
  <c r="BA315" i="35"/>
  <c r="BD315" s="1"/>
  <c r="AL315"/>
  <c r="AF96" i="44"/>
  <c r="AU96"/>
  <c r="AX96" s="1"/>
  <c r="BA697" i="35"/>
  <c r="BD697" s="1"/>
  <c r="AL697"/>
  <c r="V34" i="59"/>
  <c r="Q30"/>
  <c r="AY28" i="35"/>
  <c r="AY6" s="1"/>
  <c r="AG6"/>
  <c r="Y6"/>
  <c r="AQ28"/>
  <c r="AQ6" s="1"/>
  <c r="AU28"/>
  <c r="AU6" s="1"/>
  <c r="AC6"/>
  <c r="V83" i="59"/>
  <c r="AP83"/>
  <c r="CI26" i="64"/>
  <c r="CI24" s="1"/>
  <c r="BZ24"/>
  <c r="AO555" i="35"/>
  <c r="AR555" s="1"/>
  <c r="BE555" s="1"/>
  <c r="BF555" s="1"/>
  <c r="Z555"/>
  <c r="BA175"/>
  <c r="BD175" s="1"/>
  <c r="AL175"/>
  <c r="AQ72" i="59"/>
  <c r="CQ9" i="64"/>
  <c r="BZ9" i="21"/>
  <c r="BE368" i="35"/>
  <c r="BF368" s="1"/>
  <c r="AC5" i="44"/>
  <c r="AM472" i="35"/>
  <c r="AN472" s="1"/>
  <c r="Q9" i="60"/>
  <c r="BE548" i="35"/>
  <c r="BF548" s="1"/>
  <c r="AI7" i="59"/>
  <c r="BC267" i="58"/>
  <c r="AM495" i="35"/>
  <c r="AN495" s="1"/>
  <c r="CV19" i="64"/>
  <c r="P14" i="47"/>
  <c r="P13" s="1"/>
  <c r="P12" s="1"/>
  <c r="AM596" i="35"/>
  <c r="AN596" s="1"/>
  <c r="CH55" i="64"/>
  <c r="CH9" s="1"/>
  <c r="AG25" i="62"/>
  <c r="M19" i="59"/>
  <c r="M18" s="1"/>
  <c r="CA9" i="64"/>
  <c r="DA32"/>
  <c r="DB32" s="1"/>
  <c r="J62" i="59"/>
  <c r="P19" i="47"/>
  <c r="P18" s="1"/>
  <c r="P17" s="1"/>
  <c r="BE450" i="35"/>
  <c r="BF450" s="1"/>
  <c r="Z5" i="44"/>
  <c r="S81" i="59"/>
  <c r="BE84" i="35"/>
  <c r="BF84" s="1"/>
  <c r="BZ51" i="64"/>
  <c r="AM569" i="35"/>
  <c r="AN569" s="1"/>
  <c r="AM224"/>
  <c r="AN224" s="1"/>
  <c r="AS5" i="44"/>
  <c r="BE765" i="35"/>
  <c r="BF765" s="1"/>
  <c r="AC80" i="62"/>
  <c r="AC90"/>
  <c r="AL90" s="1"/>
  <c r="J5" i="16"/>
  <c r="AM713" i="35"/>
  <c r="AN713" s="1"/>
  <c r="CV46" i="64"/>
  <c r="DA46" s="1"/>
  <c r="DB46" s="1"/>
  <c r="AM683" i="35"/>
  <c r="AN683" s="1"/>
  <c r="V74" i="59"/>
  <c r="V70" s="1"/>
  <c r="AM465" i="35"/>
  <c r="AN465" s="1"/>
  <c r="DA17" i="64"/>
  <c r="DB17" s="1"/>
  <c r="AM503" i="35"/>
  <c r="AN503" s="1"/>
  <c r="CI35" i="64"/>
  <c r="CI33" s="1"/>
  <c r="AM199" i="35"/>
  <c r="AN199" s="1"/>
  <c r="J33" i="64"/>
  <c r="BE183" i="35"/>
  <c r="BF183" s="1"/>
  <c r="AW111" i="58"/>
  <c r="AM274" i="35"/>
  <c r="AN274" s="1"/>
  <c r="CI32" i="64"/>
  <c r="I62" i="59"/>
  <c r="Q5" i="60"/>
  <c r="BE472" i="35"/>
  <c r="BF472" s="1"/>
  <c r="AM426"/>
  <c r="AN426" s="1"/>
  <c r="CV45" i="64"/>
  <c r="BE291" i="35"/>
  <c r="BF291" s="1"/>
  <c r="AM742"/>
  <c r="AN742" s="1"/>
  <c r="CI37" i="64"/>
  <c r="AG33" i="62"/>
  <c r="BE249" i="35"/>
  <c r="BF249" s="1"/>
  <c r="AM283"/>
  <c r="AN283" s="1"/>
  <c r="AE5" i="44"/>
  <c r="BC50"/>
  <c r="BD50" s="1"/>
  <c r="R5" i="60"/>
  <c r="CD28" i="64"/>
  <c r="AG17" i="62"/>
  <c r="AL17" s="1"/>
  <c r="BE68" i="35"/>
  <c r="BF68" s="1"/>
  <c r="AM150"/>
  <c r="AN150" s="1"/>
  <c r="AK5" i="58"/>
  <c r="AK4" s="1"/>
  <c r="AP50" i="59"/>
  <c r="N8" i="47"/>
  <c r="S11"/>
  <c r="P11"/>
  <c r="P10" s="1"/>
  <c r="P9" s="1"/>
  <c r="E10"/>
  <c r="E9" s="1"/>
  <c r="K7" i="37"/>
  <c r="K12" s="1"/>
  <c r="K14" s="1"/>
  <c r="C6"/>
  <c r="F3" i="58" s="1"/>
  <c r="L7" i="37"/>
  <c r="L6" s="1"/>
  <c r="BE582" i="35" l="1"/>
  <c r="BF582" s="1"/>
  <c r="T17" i="14"/>
  <c r="T9"/>
  <c r="CZ9" i="64"/>
  <c r="AM825" i="35"/>
  <c r="AN825" s="1"/>
  <c r="BQ9" i="64"/>
  <c r="CI51"/>
  <c r="BE59" i="35"/>
  <c r="BF59" s="1"/>
  <c r="BE266"/>
  <c r="BF266" s="1"/>
  <c r="BE329"/>
  <c r="BF329" s="1"/>
  <c r="CV44" i="64"/>
  <c r="AQ92" i="59"/>
  <c r="BE697" i="35"/>
  <c r="BF697" s="1"/>
  <c r="CS9" i="64"/>
  <c r="DA35"/>
  <c r="DB35" s="1"/>
  <c r="BE589" i="35"/>
  <c r="BF589" s="1"/>
  <c r="S62" i="59"/>
  <c r="S7" s="1"/>
  <c r="V64"/>
  <c r="V62" s="1"/>
  <c r="AP64"/>
  <c r="AQ64" s="1"/>
  <c r="AM329" i="35"/>
  <c r="AN329" s="1"/>
  <c r="AM589"/>
  <c r="AN589" s="1"/>
  <c r="DA58" i="64"/>
  <c r="DB58" s="1"/>
  <c r="AM102" i="35"/>
  <c r="AN102" s="1"/>
  <c r="H7" i="59"/>
  <c r="BE315" i="35"/>
  <c r="BF315" s="1"/>
  <c r="AM14"/>
  <c r="AN14" s="1"/>
  <c r="AP18" i="59"/>
  <c r="BC79" i="44"/>
  <c r="BD79" s="1"/>
  <c r="AK54"/>
  <c r="AL54" s="1"/>
  <c r="BC54"/>
  <c r="BD54" s="1"/>
  <c r="BC81"/>
  <c r="BD81" s="1"/>
  <c r="AK81"/>
  <c r="AL81" s="1"/>
  <c r="BC56"/>
  <c r="BD56" s="1"/>
  <c r="AK77"/>
  <c r="AL77" s="1"/>
  <c r="AK79"/>
  <c r="AL79" s="1"/>
  <c r="BC77"/>
  <c r="BD77" s="1"/>
  <c r="AN76" i="59"/>
  <c r="AQ76" s="1"/>
  <c r="AQ75" s="1"/>
  <c r="BC26" i="44"/>
  <c r="BD26" s="1"/>
  <c r="BC87"/>
  <c r="BD87" s="1"/>
  <c r="T14" i="47"/>
  <c r="BC64" i="44"/>
  <c r="BD64" s="1"/>
  <c r="AK51"/>
  <c r="AL51" s="1"/>
  <c r="O14" i="47"/>
  <c r="O13" s="1"/>
  <c r="O12" s="1"/>
  <c r="O8" s="1"/>
  <c r="D9" i="37"/>
  <c r="AO7" i="59"/>
  <c r="AK56" i="44"/>
  <c r="AL56" s="1"/>
  <c r="V81" i="59"/>
  <c r="AK29" i="44"/>
  <c r="AL29" s="1"/>
  <c r="BC44"/>
  <c r="BD44" s="1"/>
  <c r="AK48"/>
  <c r="AL48" s="1"/>
  <c r="V9" i="59"/>
  <c r="AK58" i="44"/>
  <c r="AL58" s="1"/>
  <c r="AK23"/>
  <c r="AL23" s="1"/>
  <c r="V24" i="59"/>
  <c r="AK44" i="44"/>
  <c r="AL44" s="1"/>
  <c r="E12" i="47"/>
  <c r="E8" s="1"/>
  <c r="V57" i="59"/>
  <c r="BC18" i="44"/>
  <c r="BD18" s="1"/>
  <c r="AK87"/>
  <c r="AL87" s="1"/>
  <c r="AK26"/>
  <c r="AL26" s="1"/>
  <c r="BC23"/>
  <c r="BD23" s="1"/>
  <c r="AK6"/>
  <c r="AL6" s="1"/>
  <c r="AW5"/>
  <c r="AM7" i="59"/>
  <c r="AK41" i="44"/>
  <c r="AL41" s="1"/>
  <c r="AK89"/>
  <c r="AL89" s="1"/>
  <c r="AK11"/>
  <c r="AL11" s="1"/>
  <c r="BC11"/>
  <c r="BD11" s="1"/>
  <c r="AK18"/>
  <c r="AL18" s="1"/>
  <c r="V39" i="59"/>
  <c r="BC89" i="44"/>
  <c r="BD89" s="1"/>
  <c r="AQ87" i="59"/>
  <c r="AN19"/>
  <c r="AN18" s="1"/>
  <c r="BC58" i="44"/>
  <c r="BD58" s="1"/>
  <c r="AQ25" i="59"/>
  <c r="AQ24" s="1"/>
  <c r="BC41" i="44"/>
  <c r="BD41" s="1"/>
  <c r="AK64"/>
  <c r="AL64" s="1"/>
  <c r="AQ91" i="59"/>
  <c r="BC14" i="44"/>
  <c r="BD14" s="1"/>
  <c r="AK93"/>
  <c r="AL93" s="1"/>
  <c r="BC60"/>
  <c r="BD60" s="1"/>
  <c r="AQ20" i="59"/>
  <c r="AB5" i="44"/>
  <c r="BC93"/>
  <c r="BD93" s="1"/>
  <c r="AK14"/>
  <c r="AL14" s="1"/>
  <c r="BC8"/>
  <c r="BD8" s="1"/>
  <c r="AJ5"/>
  <c r="AF5"/>
  <c r="U7" i="59"/>
  <c r="BB5" i="44"/>
  <c r="AK60"/>
  <c r="AL60" s="1"/>
  <c r="V89" i="59"/>
  <c r="AK8" i="44"/>
  <c r="AL8" s="1"/>
  <c r="DA10" i="64"/>
  <c r="DB11"/>
  <c r="DB10" s="1"/>
  <c r="M37" i="59"/>
  <c r="AP37"/>
  <c r="AQ37" s="1"/>
  <c r="DB29" i="64"/>
  <c r="DB28" s="1"/>
  <c r="DA28"/>
  <c r="BD28" i="35"/>
  <c r="BD6" s="1"/>
  <c r="BA6"/>
  <c r="AM28"/>
  <c r="Z6"/>
  <c r="DA42" i="64"/>
  <c r="CV39"/>
  <c r="DB34"/>
  <c r="DB33" s="1"/>
  <c r="DA33"/>
  <c r="CR55"/>
  <c r="DA57"/>
  <c r="DB57" s="1"/>
  <c r="DA26"/>
  <c r="CR24"/>
  <c r="AL9" i="59"/>
  <c r="AL7" s="1"/>
  <c r="AN10"/>
  <c r="R13" i="47"/>
  <c r="G12"/>
  <c r="AQ67" i="59"/>
  <c r="AP62"/>
  <c r="DC10" i="21"/>
  <c r="DB9"/>
  <c r="AZ28" i="35"/>
  <c r="AZ6" s="1"/>
  <c r="AW6"/>
  <c r="G17" i="47"/>
  <c r="R18"/>
  <c r="AT5" i="44"/>
  <c r="BC6"/>
  <c r="AR28" i="35"/>
  <c r="AO6"/>
  <c r="AQ11" i="59"/>
  <c r="AP9"/>
  <c r="AQ31"/>
  <c r="AQ30" s="1"/>
  <c r="DB62" i="64"/>
  <c r="DB61" s="1"/>
  <c r="DA61"/>
  <c r="AK21" i="44"/>
  <c r="AL21" s="1"/>
  <c r="CI55" i="64"/>
  <c r="AM697" i="35"/>
  <c r="AN697" s="1"/>
  <c r="AU5" i="44"/>
  <c r="BC83"/>
  <c r="BD83" s="1"/>
  <c r="V75" i="59"/>
  <c r="AM315" i="35"/>
  <c r="AN315" s="1"/>
  <c r="V48" i="59"/>
  <c r="AP24"/>
  <c r="AL80" i="62"/>
  <c r="AM134" i="35"/>
  <c r="AN134" s="1"/>
  <c r="BE159"/>
  <c r="BF159" s="1"/>
  <c r="AM488"/>
  <c r="AN488" s="1"/>
  <c r="BE562"/>
  <c r="BF562" s="1"/>
  <c r="AK68" i="44"/>
  <c r="AL68" s="1"/>
  <c r="AL6" i="35"/>
  <c r="BE458"/>
  <c r="BF458" s="1"/>
  <c r="AL33" i="62"/>
  <c r="AM532" i="35"/>
  <c r="AN532" s="1"/>
  <c r="CT9" i="64"/>
  <c r="AK83" i="44"/>
  <c r="AL83" s="1"/>
  <c r="DA54" i="64"/>
  <c r="DB54" s="1"/>
  <c r="AD6" i="35"/>
  <c r="V30" i="59"/>
  <c r="BE525" i="35"/>
  <c r="BF525" s="1"/>
  <c r="P10" i="60"/>
  <c r="AQ50" i="59"/>
  <c r="AP48"/>
  <c r="DA21" i="64"/>
  <c r="CR19"/>
  <c r="AN49" i="59"/>
  <c r="AJ48"/>
  <c r="AJ7" s="1"/>
  <c r="AX11" i="63"/>
  <c r="AW7"/>
  <c r="CR44" i="64"/>
  <c r="DA45"/>
  <c r="AQ90" i="59"/>
  <c r="AQ89" s="1"/>
  <c r="AP89"/>
  <c r="AQ83"/>
  <c r="AP81"/>
  <c r="J57"/>
  <c r="M58"/>
  <c r="M57" s="1"/>
  <c r="AP58"/>
  <c r="CW9" i="21"/>
  <c r="DB12"/>
  <c r="DC12" s="1"/>
  <c r="J70" i="59"/>
  <c r="AP71"/>
  <c r="M71"/>
  <c r="M70" s="1"/>
  <c r="AQ40"/>
  <c r="AQ39" s="1"/>
  <c r="AP39"/>
  <c r="AP80"/>
  <c r="AQ80" s="1"/>
  <c r="M80"/>
  <c r="DA64" i="64"/>
  <c r="CR63"/>
  <c r="CV13"/>
  <c r="DA14"/>
  <c r="DA56"/>
  <c r="CV55"/>
  <c r="AQ77" i="59"/>
  <c r="AV28" i="35"/>
  <c r="AV6" s="1"/>
  <c r="AS6"/>
  <c r="AK96" i="44"/>
  <c r="AL96" s="1"/>
  <c r="DA52" i="64"/>
  <c r="P8" i="47"/>
  <c r="AM555" i="35"/>
  <c r="AN555" s="1"/>
  <c r="BC68" i="44"/>
  <c r="BD68" s="1"/>
  <c r="AQ28" i="59"/>
  <c r="J30"/>
  <c r="J7" s="1"/>
  <c r="AM159" i="35"/>
  <c r="AN159" s="1"/>
  <c r="AH6"/>
  <c r="BE488"/>
  <c r="BF488" s="1"/>
  <c r="AM562"/>
  <c r="AN562" s="1"/>
  <c r="AX21" i="44"/>
  <c r="BC21" s="1"/>
  <c r="BD21" s="1"/>
  <c r="J6" i="37"/>
  <c r="M6" s="1"/>
  <c r="AM458" i="35"/>
  <c r="AN458" s="1"/>
  <c r="AQ5" i="44"/>
  <c r="CI28" i="64"/>
  <c r="CI9" s="1"/>
  <c r="AL25" i="62"/>
  <c r="BE175" i="35"/>
  <c r="BF175" s="1"/>
  <c r="CV28" i="64"/>
  <c r="Q7" i="59"/>
  <c r="BC96" i="44"/>
  <c r="BD96" s="1"/>
  <c r="AY5"/>
  <c r="BE532" i="35"/>
  <c r="BF532" s="1"/>
  <c r="BE102"/>
  <c r="BF102" s="1"/>
  <c r="I7" i="59"/>
  <c r="CR51" i="64"/>
  <c r="AM525" i="35"/>
  <c r="AN525" s="1"/>
  <c r="J9" i="64"/>
  <c r="L10" i="37"/>
  <c r="U19" i="47" s="1"/>
  <c r="K6" i="37"/>
  <c r="S10" i="47"/>
  <c r="T11"/>
  <c r="L12" i="37"/>
  <c r="L14" s="1"/>
  <c r="CR9" i="64" l="1"/>
  <c r="G8" i="47"/>
  <c r="AQ19" i="59"/>
  <c r="AQ18" s="1"/>
  <c r="AN75"/>
  <c r="M7"/>
  <c r="AP75"/>
  <c r="V7"/>
  <c r="V2" s="1"/>
  <c r="BD6" i="64"/>
  <c r="BQ8"/>
  <c r="DA63"/>
  <c r="DB64"/>
  <c r="DB63" s="1"/>
  <c r="DB26"/>
  <c r="DB24" s="1"/>
  <c r="DA24"/>
  <c r="AN28" i="35"/>
  <c r="AN6" s="1"/>
  <c r="AM6"/>
  <c r="S10" i="60"/>
  <c r="S5" s="1"/>
  <c r="Q10"/>
  <c r="AP70" i="59"/>
  <c r="AQ71"/>
  <c r="AQ70" s="1"/>
  <c r="AP57"/>
  <c r="AQ58"/>
  <c r="AQ57" s="1"/>
  <c r="AN48"/>
  <c r="AQ49"/>
  <c r="AQ48" s="1"/>
  <c r="BE28" i="35"/>
  <c r="BF28" s="1"/>
  <c r="AR6"/>
  <c r="BE6" s="1"/>
  <c r="BF6" s="1"/>
  <c r="R12" i="47"/>
  <c r="R8" s="1"/>
  <c r="T13"/>
  <c r="DB42" i="64"/>
  <c r="DB39" s="1"/>
  <c r="DA39"/>
  <c r="AX5" i="44"/>
  <c r="AK5"/>
  <c r="CV9" i="64"/>
  <c r="AP30" i="59"/>
  <c r="DB14" i="64"/>
  <c r="DB13" s="1"/>
  <c r="DA13"/>
  <c r="DA44"/>
  <c r="DB45"/>
  <c r="DB44" s="1"/>
  <c r="T18" i="47"/>
  <c r="U18" s="1"/>
  <c r="R17"/>
  <c r="T17" s="1"/>
  <c r="AN9" i="59"/>
  <c r="AQ10"/>
  <c r="AQ9" s="1"/>
  <c r="DB52" i="64"/>
  <c r="DB51" s="1"/>
  <c r="DA51"/>
  <c r="DA55"/>
  <c r="DB56"/>
  <c r="DB55" s="1"/>
  <c r="DB21"/>
  <c r="DB19" s="1"/>
  <c r="DA19"/>
  <c r="BC5" i="44"/>
  <c r="BD6"/>
  <c r="T10" i="47"/>
  <c r="U10" s="1"/>
  <c r="S9"/>
  <c r="DA9" i="64" l="1"/>
  <c r="DB9"/>
  <c r="AP7" i="59"/>
  <c r="AN7"/>
  <c r="U13" i="47"/>
  <c r="T12"/>
  <c r="AQ7" i="59"/>
  <c r="AS7" s="1"/>
  <c r="T9" i="47"/>
  <c r="S8"/>
  <c r="T8" s="1"/>
  <c r="T6" l="1"/>
  <c r="U8"/>
</calcChain>
</file>

<file path=xl/comments1.xml><?xml version="1.0" encoding="utf-8"?>
<comments xmlns="http://schemas.openxmlformats.org/spreadsheetml/2006/main">
  <authors>
    <author>MHR</author>
  </authors>
  <commentList>
    <comment ref="B5" authorId="0">
      <text>
        <r>
          <rPr>
            <b/>
            <sz val="10"/>
            <color indexed="81"/>
            <rFont val="Tahoma"/>
            <family val="2"/>
          </rPr>
          <t>MHR:</t>
        </r>
        <r>
          <rPr>
            <sz val="10"/>
            <color indexed="81"/>
            <rFont val="Tahoma"/>
            <family val="2"/>
          </rPr>
          <t xml:space="preserve">
ทำกี่วันแล้วแต่กำหนดในคำสั่งไม่มีในระเบียบ
</t>
        </r>
      </text>
    </comment>
    <comment ref="B6" authorId="0">
      <text>
        <r>
          <rPr>
            <b/>
            <sz val="10"/>
            <color indexed="81"/>
            <rFont val="Tahoma"/>
            <family val="2"/>
          </rPr>
          <t>MHR:</t>
        </r>
        <r>
          <rPr>
            <sz val="10"/>
            <color indexed="81"/>
            <rFont val="Tahoma"/>
            <family val="2"/>
          </rPr>
          <t xml:space="preserve">
กก.เป็นชุดเดียวกันหรือไม่ก็ได้</t>
        </r>
      </text>
    </comment>
  </commentList>
</comments>
</file>

<file path=xl/comments2.xml><?xml version="1.0" encoding="utf-8"?>
<comments xmlns="http://schemas.openxmlformats.org/spreadsheetml/2006/main">
  <authors>
    <author>MHR</author>
  </authors>
  <commentList>
    <comment ref="T10" authorId="0">
      <text>
        <r>
          <rPr>
            <b/>
            <sz val="10"/>
            <color indexed="81"/>
            <rFont val="Tahoma"/>
            <family val="2"/>
          </rPr>
          <t>MHR:</t>
        </r>
        <r>
          <rPr>
            <sz val="10"/>
            <color indexed="81"/>
            <rFont val="Tahoma"/>
            <family val="2"/>
          </rPr>
          <t xml:space="preserve">
เผยแพร่ TOR 4 ครั้งเนื่องจากมีผู้วิจารณ์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Q3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ให้ลงหมายเลข 1 ในช่องที่ดำเนินการ ช่องใดช่องหนึ่งเท่านั้น</t>
        </r>
      </text>
    </comment>
    <comment ref="W3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กรณีที่ยังไม่ได้วัน จากตลาดกลาง ให้ลงวันที่ตามแผน ไปก่อน และให้ ( ) ว่า ตามแผน</t>
        </r>
      </text>
    </comment>
    <comment ref="AA3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รายการที่ล่าช้าต้องลงเหตุผลที่ล่าช้าทุกรายการ</t>
        </r>
      </text>
    </comment>
    <comment ref="AC3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ให้ใส่ เลข 1 กรณ๊ ได้ผู้รับจ้างแล้วเท่านั้น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K74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ประสานคุณสุบรรณ </t>
        </r>
      </text>
    </comment>
  </commentList>
</comments>
</file>

<file path=xl/sharedStrings.xml><?xml version="1.0" encoding="utf-8"?>
<sst xmlns="http://schemas.openxmlformats.org/spreadsheetml/2006/main" count="22951" uniqueCount="4572">
  <si>
    <t>อาคารที่ทำการสาธารณสุขอำเภอ เป็นอาคาร คสล. 2 ชั้น พื้นที่ใช้สอยประมาณ 285  ตารางเมตร (รวมราคาต้านแผ่นดินไหว) สำนักงานสาธารณสุขอำเภอสุขสำราญ ตำบลกำพวนอำเภอสุขสำราญ จังหวัดระนอง</t>
  </si>
  <si>
    <t>อาคารที่ทำการสาธารณสุขอำเภอ เป็นอาคาร คสล. 2 ชั้น พื้นที่ใช้สอยประมาณ 285  ตารางเมตร  (รวมราคาต้านแผ่นดินไหว) สำนักงานสาธารณสุขอำเภอถลาง ตำบลเทพกระษัตรี อำเภอถลาง จังหวัดภูเก็ต</t>
  </si>
  <si>
    <t>ข้อมูล ณ วันที่ 29 มิถุนายน 2557</t>
  </si>
  <si>
    <t>2 Columnนี้ นับจำนวนรายการไม่จำนวนหน่วย</t>
  </si>
  <si>
    <t>อาคารแฟลตพักแพทย์ 20 ยูนิต ( 6ชั้น) เป็นอาคาร คสล. 6 ชั้น พื้นที่ใช้สอยประมาณ 2,366 ตารางเมตร โรงพยาบาลวารินชำราบ ตำบลคำน้ำแซบ อำเภอวารินชำราบ จังหวัดอุบลราชธานี 1 หลัง</t>
  </si>
  <si>
    <t xml:space="preserve"> 8883+ข415/ต.ค./56</t>
  </si>
  <si>
    <t>สสอ.วังน้ำเย็น</t>
  </si>
  <si>
    <t>เป็นอาคารหลังเดิมของสถานีอนามัย ก่อสร้างด้วยไม้เมื่อปี 2518  มีอายุการใช้งาน 36 ปี มีสภาพชำรุด ทรุดโทรม ไม่มีประสิทธิภาพในการใช้งาน</t>
  </si>
  <si>
    <r>
      <t xml:space="preserve">ร่าง แผนคำของบประมาณรายจ่ายประจำปี พ.ศ. 2558 งบลงทุน รายการค่าที่ดิน สิ่งก่อสร้าง </t>
    </r>
    <r>
      <rPr>
        <b/>
        <sz val="18"/>
        <color indexed="10"/>
        <rFont val="TH SarabunPSK"/>
        <family val="2"/>
      </rPr>
      <t>(รายการผูกพันเดิม)</t>
    </r>
  </si>
  <si>
    <t xml:space="preserve"> เปรียบเทียบวงเงินที่ได้รับจัดสรร และประมาณการคำของบประมาณรายจ่ายประจำปี พ.ศ.2557 และ 2558 </t>
  </si>
  <si>
    <t xml:space="preserve">งบลงทุนค่าครุภัณฑ์ที่ดิน และสิ่งก่อสร้าง </t>
  </si>
  <si>
    <t>หน่วยงาน
สป.สธ.</t>
  </si>
  <si>
    <t>หน่วยงาน
ภูมิภาค</t>
  </si>
  <si>
    <t>หมวดการลงทุน</t>
  </si>
  <si>
    <t>รายการสิ่งก่อสร้าง</t>
  </si>
  <si>
    <t>วงเงินที่ได้รับ
จัดสรร ปี57</t>
  </si>
  <si>
    <t>ประมาณการ
วงเงินคำขอ ปี58</t>
  </si>
  <si>
    <t xml:space="preserve"> +เพิ่ม/-ลด
(%)</t>
  </si>
  <si>
    <t>รายการ
งบลงทุน</t>
  </si>
  <si>
    <t>วงเงินที่ได้รับจัดสรร ปี57</t>
  </si>
  <si>
    <t>แยกประเภท
การก่อสร้าง</t>
  </si>
  <si>
    <t>วพบ./วสส.</t>
  </si>
  <si>
    <t>รพศ.</t>
  </si>
  <si>
    <t>ทำข้อมูลคำขอรวม ในหน่วยบริการ และบริหาร</t>
  </si>
  <si>
    <t>รวมรายการส่วนกลาง สป.</t>
  </si>
  <si>
    <t>ปี 58</t>
  </si>
  <si>
    <t xml:space="preserve"> M1</t>
  </si>
  <si>
    <t>รพ.สมเด็จพระยุพราชปัว</t>
  </si>
  <si>
    <t xml:space="preserve"> M2</t>
  </si>
  <si>
    <t>รพ.เกาะคา</t>
  </si>
  <si>
    <t>เกาะคา</t>
  </si>
  <si>
    <t>รพ.ปาย</t>
  </si>
  <si>
    <t>เมืองลำพูน</t>
  </si>
  <si>
    <t xml:space="preserve"> S</t>
  </si>
  <si>
    <t>เมืองพะเยา</t>
  </si>
  <si>
    <t>กล้องส่องตรวจและผ่าตัดไขสันหลัง</t>
  </si>
  <si>
    <t>เมืองน่าน</t>
  </si>
  <si>
    <t>รพ.ศรีสังวาลย์</t>
  </si>
  <si>
    <t>เมืองแม่ฮ่องสอน</t>
  </si>
  <si>
    <t xml:space="preserve"> A</t>
  </si>
  <si>
    <t>เครื่องติดตามวัดปริมาณเลือดออกจากหัวใจชนิด Non-Invasive</t>
  </si>
  <si>
    <t>ชุดเครื่องมือคว้านโพรงกระดูก (Flexible Reamer set)</t>
  </si>
  <si>
    <t>เมืองเชียงราย</t>
  </si>
  <si>
    <t>รพ.สมเด็จพระยุพราชเด่นชัย</t>
  </si>
  <si>
    <t xml:space="preserve"> F1</t>
  </si>
  <si>
    <t>รพ.เวียงป่าเป้า</t>
  </si>
  <si>
    <t>เวียงป่าเป้า</t>
  </si>
  <si>
    <t>รพ.สอง</t>
  </si>
  <si>
    <t>สอง</t>
  </si>
  <si>
    <t xml:space="preserve"> F2</t>
  </si>
  <si>
    <t>รพ.สูงเม่น</t>
  </si>
  <si>
    <t>สูงเม่น</t>
  </si>
  <si>
    <t>รพ.เชียงกลาง</t>
  </si>
  <si>
    <t>เชียงกลาง</t>
  </si>
  <si>
    <t>รพ.บ้านหลวง</t>
  </si>
  <si>
    <t>บ้านหลวง</t>
  </si>
  <si>
    <t>รพ.แม่ใจ</t>
  </si>
  <si>
    <t>แม่ใจ</t>
  </si>
  <si>
    <t>รพ.จุน</t>
  </si>
  <si>
    <t>จุน</t>
  </si>
  <si>
    <t>เครื่องดูดสูญญากาศช่วยคลอด</t>
  </si>
  <si>
    <t>รพ.เวียงแก่น</t>
  </si>
  <si>
    <t>เวียงแก่น</t>
  </si>
  <si>
    <t>รพ.เวียงเชียงรุ้ง</t>
  </si>
  <si>
    <t>เวียงเชียงรุ้ง</t>
  </si>
  <si>
    <t xml:space="preserve"> F3</t>
  </si>
  <si>
    <t>รถกระบะฉุกเฉินขับเคลื่อนสี่ล้อ</t>
  </si>
  <si>
    <t>รพ.สบเมย</t>
  </si>
  <si>
    <t>สบเมย</t>
  </si>
  <si>
    <t>เมืองเพชรบูรณ์</t>
  </si>
  <si>
    <t>เมืองพิษณุโลก</t>
  </si>
  <si>
    <t>รพ.ศรีสังวรสุโขทัย</t>
  </si>
  <si>
    <t>ศรีสำโรง</t>
  </si>
  <si>
    <t>เมืองสุโขทัย</t>
  </si>
  <si>
    <t>รพ.สมเด็จพระเจ้าตากสินมหาราช</t>
  </si>
  <si>
    <t>รพ.สวรรคโลก</t>
  </si>
  <si>
    <t>เครื่องตรวจติดตามการทำงานของหัวใจ 24 ชั่วโมงพร้อมระบบประมวลผล(Holter Monitoring)</t>
  </si>
  <si>
    <t>เครื่องช่วยทำงานของหัวใจชนิดใช้บอลลูนในหลอดเลือดแดงเอออร์ต้า (Intra Aortic Balloon Pump )</t>
  </si>
  <si>
    <t>รพ.บ้านโคก</t>
  </si>
  <si>
    <t>วิเชียรบุรี</t>
  </si>
  <si>
    <t>รพ.บ้านด่านลานหอย</t>
  </si>
  <si>
    <t>บ้านด่านลานหอย</t>
  </si>
  <si>
    <t>เครื่องวัดเลนส์แก้วตาเทียมด้วยเลเซอร์</t>
  </si>
  <si>
    <t>เครื่องเอกซ์เรย์เคลื่อนที่ดิจิตัล</t>
  </si>
  <si>
    <t>เมืองนครสวรรค์</t>
  </si>
  <si>
    <t>เมืองกำแพงเพชร</t>
  </si>
  <si>
    <t>รพ.สมเด็จพระยุพราชตะพานหิน</t>
  </si>
  <si>
    <t>เมืองชัยนาท</t>
  </si>
  <si>
    <t>เมืองพิจิตร</t>
  </si>
  <si>
    <t>รพ.สรรพยา</t>
  </si>
  <si>
    <t>สรรพยา</t>
  </si>
  <si>
    <t>รพ.ทรายทองวัฒนา</t>
  </si>
  <si>
    <t>ทรายทองวัฒนา</t>
  </si>
  <si>
    <t>รพ.พระนารายณ์มหาราช</t>
  </si>
  <si>
    <t>เมืองลพบุรี</t>
  </si>
  <si>
    <t>เมืองสระบุรี</t>
  </si>
  <si>
    <t>เมืองปทุมธานี</t>
  </si>
  <si>
    <t>รพ.สระโบสถ์</t>
  </si>
  <si>
    <t>เมืองนนทบุรี</t>
  </si>
  <si>
    <t>รพ.ดอนพุด</t>
  </si>
  <si>
    <t>ดอนพุด</t>
  </si>
  <si>
    <t>รพ.อุทัย</t>
  </si>
  <si>
    <t>อุทัย</t>
  </si>
  <si>
    <t>รพ.องครักษ์</t>
  </si>
  <si>
    <t>องครักษ์</t>
  </si>
  <si>
    <t>เมืองสิงห์บุรี</t>
  </si>
  <si>
    <t>รพ.ชัยบาดาล</t>
  </si>
  <si>
    <t>ชัยบาดาล</t>
  </si>
  <si>
    <t>เมืองอ่างทอง</t>
  </si>
  <si>
    <t>รพ.ค่ายบางระจัน</t>
  </si>
  <si>
    <t>ค่ายบางระจัน</t>
  </si>
  <si>
    <t>รพ.ไทรน้อย</t>
  </si>
  <si>
    <t>ไทรน้อย</t>
  </si>
  <si>
    <t>รพ.ท่าเรือ</t>
  </si>
  <si>
    <t>ท่าเรือ</t>
  </si>
  <si>
    <t>รพ.บางระจัน</t>
  </si>
  <si>
    <t>บางระจัน</t>
  </si>
  <si>
    <t>รพ.ปากพลี</t>
  </si>
  <si>
    <t>ปากพลี</t>
  </si>
  <si>
    <t>รพ.แสวงหา</t>
  </si>
  <si>
    <t>แสวงหา</t>
  </si>
  <si>
    <t>รพ.ท่าช้าง</t>
  </si>
  <si>
    <t>ท่าช้าง</t>
  </si>
  <si>
    <t>เมืองสมุทรสาคร</t>
  </si>
  <si>
    <t>กล้องส่องตรวจและผ่าตัดภายในช่องท้องและลำไส้ใหญ่พร้อมระบบวิดีทัศน์</t>
  </si>
  <si>
    <t>เมืองราชบุรี</t>
  </si>
  <si>
    <t>เมืองเพชรบุรี</t>
  </si>
  <si>
    <t>เมืองนครปฐม</t>
  </si>
  <si>
    <t>เครื่องอบฆ่าเชื้ออัตโนมัติชนิดอุณหภูมิต่ำด้วยแก๊สเอทธิลีนออกไซด์ 100 %แบบเจาะแก๊ซอัติโนมัติขนาดความจุไม่น้อยกว่า 450 ลิตร</t>
  </si>
  <si>
    <t>เมืองสุพรรณบุรี</t>
  </si>
  <si>
    <t>รพ.สมเด็จพระสังฆราชองค์ที่19</t>
  </si>
  <si>
    <t>กล้องส่องตรวจเนื้อเยื่อปากมดลูก</t>
  </si>
  <si>
    <t>เมืองกาญจนบุรี</t>
  </si>
  <si>
    <t>เครื่องนึ่งฆ่าเชื้อจุลินทรีย์ด้วยไอน้ำระบบอัตโนมัติขนาดไม่น้อยกว่า 350 ลิตร(Pre-Post Vac)ห้องนึ่งทรงกระบอก</t>
  </si>
  <si>
    <t>เมืองสระแก้ว</t>
  </si>
  <si>
    <t>เมืองปราจีนบุรี</t>
  </si>
  <si>
    <t>เมืองสมุทรปราการ</t>
  </si>
  <si>
    <t>เมืองระยอง</t>
  </si>
  <si>
    <t>เมืองตราด</t>
  </si>
  <si>
    <t>เมืองฉะเชิงเทรา</t>
  </si>
  <si>
    <t>เตียงผ่าตัดผ่าตัดสมองและกระดูก</t>
  </si>
  <si>
    <t>เมืองชลบุรี</t>
  </si>
  <si>
    <t>รพ.บ้านค่าย</t>
  </si>
  <si>
    <t>บ้านค่าย</t>
  </si>
  <si>
    <t>รพ.เขาชะเมาเฉลิมพระเกียรติ 80 พรรษา</t>
  </si>
  <si>
    <t>เขาชะเมา</t>
  </si>
  <si>
    <t>เครื่องตรวจการได้ยินด้วยคอมพิวเตอร์</t>
  </si>
  <si>
    <t>เครื่องเอกซเรย์เคลื่อนที่ขนาดไม่น้อยกว่า 100 mA.</t>
  </si>
  <si>
    <t>รพ.บ้านฉาง</t>
  </si>
  <si>
    <t>บ้านฉาง</t>
  </si>
  <si>
    <t>รพ.วังจันทร์</t>
  </si>
  <si>
    <t>วังจันทร์</t>
  </si>
  <si>
    <t>กล้องส่องตรวจลำไส้ใหญ่ไฮเอ็น</t>
  </si>
  <si>
    <t>รพ.นิคมพัฒนา</t>
  </si>
  <si>
    <t>นิคมพัฒนา</t>
  </si>
  <si>
    <t>พระประแดง</t>
  </si>
  <si>
    <t>เครื่องดมยาสลบชนิดซับซ้อน 3 แก๊ซพร้อมเครื่องช่วยหายใจและเครื่อง ติดตามการทำงานของหัวใจและสัญญานชีพอัตโนมัติวิเคราะห์แก๊ซระหว่างดมยาสลบ</t>
  </si>
  <si>
    <t>เมืองจันทบุรี</t>
  </si>
  <si>
    <t>เครื่องดึงคอและ หลังอัตโนมัติพร้อมเตียงปรับระดับได้</t>
  </si>
  <si>
    <t>เมืองร้อยเอ็ด</t>
  </si>
  <si>
    <t>เมืองขอนแก่น</t>
  </si>
  <si>
    <t>กล้องส่องตรวจท่อทางเดินน้ำดีและตับอ่อนไฮเอ็น</t>
  </si>
  <si>
    <t>เมืองกาฬสินธุ์</t>
  </si>
  <si>
    <t>รพ.สิรินธร(ภาคตะวันออกเฉียงเหนือ)</t>
  </si>
  <si>
    <t>บ้านแฮด</t>
  </si>
  <si>
    <t>กล้องส่องตรวจกระเพาะอาหารและลำไส้เล็กส่วนต้นแบบไฮเอ็น</t>
  </si>
  <si>
    <t>เมืองมหาสารคาม</t>
  </si>
  <si>
    <t>รพ.หนองกุงศรี</t>
  </si>
  <si>
    <t>หนองกุงศรี</t>
  </si>
  <si>
    <t>ชุดเครื่องมือผ่าตัดสมอง</t>
  </si>
  <si>
    <t>ระบบผลิตน้ำบริสุทธิ์แบบพักน้ำขนาดไม่น้อยกว่า 15 หัวจ่าย</t>
  </si>
  <si>
    <t>รพ.อาจสามารถ</t>
  </si>
  <si>
    <t>อาจสามารถ</t>
  </si>
  <si>
    <t>รพ.ปทุมรัตต์</t>
  </si>
  <si>
    <t>ปทุมรัตต์</t>
  </si>
  <si>
    <t>รพ.สมเด็จพระยุพราชกุฉินารายณ์</t>
  </si>
  <si>
    <t>กุฉินารายณ์</t>
  </si>
  <si>
    <t>รพ.จตุรพักตรพิมาน</t>
  </si>
  <si>
    <t>จตุรพักตรพิมาน</t>
  </si>
  <si>
    <t>เมืองสกลนคร</t>
  </si>
  <si>
    <t>เมืองอุดรธานี</t>
  </si>
  <si>
    <t>รพ.สมเด็จพระยุพราชสว่างแดนดิน</t>
  </si>
  <si>
    <t>เมืองหนองบัวลำภู</t>
  </si>
  <si>
    <t>เมืองบึงกาฬ</t>
  </si>
  <si>
    <t>เมืองนครพนม</t>
  </si>
  <si>
    <t>รพ.วังสะพุง</t>
  </si>
  <si>
    <t>วังสะพุง</t>
  </si>
  <si>
    <t>ง F2</t>
  </si>
  <si>
    <t>เพิ่มค่าเสาเข็ม 2,891,300</t>
  </si>
  <si>
    <t>อาคารผู้ป่วย 114 เตียง เป็นอาคาร คสล.5 ชั้น พื้นที่ใช้สอยประมาณ 3,866 ตารางเมตร โรงพยาบาลโพนทอง ตำบลโพนทอง อำเภอโพนทอง จังหวัดร้อยเอ็ด  1 หลัง</t>
  </si>
  <si>
    <t>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สำนักงานสาธารณสุขอำเภอนาคู อำเภอนาคู ตำบลนาคู จังหวัดกาฬสินธุ์</t>
  </si>
  <si>
    <t>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สำนักงานสาธารณสุขอำเภอโคกโพธิ์ไชย อำเภอโคกโพธิ์ไชย ตำบลบ้านโคก จังหวัดขอนแก่น</t>
  </si>
  <si>
    <t xml:space="preserve">10840
</t>
  </si>
  <si>
    <t>ผลผลิต : ประชาชนได้รับการดูแลสุขภาพและมีพฤติกรรมสุขภาพที่ถูกต้อง</t>
  </si>
  <si>
    <t>6901/1</t>
  </si>
  <si>
    <t>อาคารซักฟอก และหน่วยจ่ายกลาง เป็นอาคาร คสล. 3 ชั้น พื้นที่ใช้สอยประมาณ 1,280 ตารางเมตร โรงพยาบาลพิจิตร ตำบลในเมือง อำเภอเมือง จังหวัดพิจิตร 1 หลัง</t>
  </si>
  <si>
    <t>ของ โรงพยาบาลศูนย์/โรงพยาบาลทั่วไป/โรงพยาบาลชุมชน/โรงพยาบาลส่งเสริมสุขภาพตำบล</t>
  </si>
  <si>
    <t>แผนงาน : พัฒนาระบบประกันสุขภาพ</t>
  </si>
  <si>
    <t>กิจกรรม : พัฒนาระบบบริการสุขภาพทุกระดับแบบเครือข่ายบริการสุขภาพตาม Service Plan</t>
  </si>
  <si>
    <t xml:space="preserve">แผนงาน : แก้ปัญหาและพัฒนาจังหวัดชายแดนภาคใต้ </t>
  </si>
  <si>
    <t>ผลผลิต : ประชาชนในเขตจังหวัดชายแดนภาคใต้ได้รับการบริการสุขภาพตามปัญหาของพื้นที่</t>
  </si>
  <si>
    <t>กิจกรรม : เสริมสร้างสุขภาพ ควบคุมโรค และภัยสุขภาพในจังหวัดชายแดนภาคใต้</t>
  </si>
  <si>
    <t>ของ สำนักงานสาธารณสุขจังหวัด/สำนักงานสาธารณสุขอำเภอ</t>
  </si>
  <si>
    <t>แผนงาน : พัฒนาด้านสาธารณสุข</t>
  </si>
  <si>
    <t>ผลผลิต : นโยบาย ยุทธศาสตร์ ระบบบริหารจัดการด้านสุขภาพที่มีคุณภาพและประสิทธิภาพ</t>
  </si>
  <si>
    <t>กิจกรรม : พัฒนาระบบบริหารจัดการทรัพยากรด้านสุขภาพ</t>
  </si>
  <si>
    <t>ผลผลิต :  ประชาชนได้รับการบริการสุขภาพที่มีคุณภาพมาตรฐาน</t>
  </si>
  <si>
    <t>รวมจำนวนทั้งสิ้น</t>
  </si>
  <si>
    <t xml:space="preserve"> แผนคำของบประมาณรายจ่ายประจำปี พ.ศ. 2558 งบลงทุน รายการค่าที่ดิน สิ่งก่อสร้าง </t>
  </si>
  <si>
    <t>สสจ.พระนครศรีอยุธยา</t>
  </si>
  <si>
    <t xml:space="preserve">เพื่อใช้เป็นสถานที่ในการปฎิบัติงาน และห้องประชุม เนื่องจากสถานที่เดิมคับแคบ และทรุดโทรม รวมทั้งอาคารเดิมได้ขึ้นทะเบียนจากรมศิลป์  เป็นโบราณสถานไม่สามารถปรับปรุงและต่อเติมได้ </t>
  </si>
  <si>
    <t>สสอ.หนองม่วง</t>
  </si>
  <si>
    <t>ใช้อาคารเก่าของสถานีอนามัย</t>
  </si>
  <si>
    <t>ก่อสร้างใหม่เนื่องจากไม่มีอาคารสำนักงาน</t>
  </si>
  <si>
    <t>สสจ.นนทบุรี</t>
  </si>
  <si>
    <t>สสอ.เมืองปทุมธานี</t>
  </si>
  <si>
    <t>อาคารเดิมชำรุด ไม่มั่นคงแข็งแรง ถูกสั่งระงับการใช้อาคารโดยโยธาธิการจังหวัด ขณะนี้ตั้งแต่ ปีงบประมาณ ๒๕๕๖ ได้เช่าอาคารพาณิชย์อยู่ ตามสัญญาเช่าอาคาร  ณ วันที่ ๒๘ กันยายน ๒๕๕๕</t>
  </si>
  <si>
    <t>สสอ.เสนา</t>
  </si>
  <si>
    <t>เนื่องจากเป็นอาคารคอนกรีตชั้นเดียวน้ำท่วมซ้ำซากเกือบทุกปี สร้างปี 2535</t>
  </si>
  <si>
    <t>สสจ.สิงห์บุรี</t>
  </si>
  <si>
    <t>สสจ.ราชบุรี</t>
  </si>
  <si>
    <t>อาคาร 2 ชั้นมีสภาพเก่าชำรุดเสียหาย และก่อสร้างมานานกว่า 45 ปี  (อาคารขนาด ก.17X ย.30 เมตร รื้อห้องประชุมใหญ่ 1 หลัง)</t>
  </si>
  <si>
    <t>สสจ.สุพรรณบุรี</t>
  </si>
  <si>
    <t>สสอ.สังขละบุรี</t>
  </si>
  <si>
    <t>ใช้อาคารสถานีอนามัยชั้นเดียวเป็นสถานที่ปฏิบัติงานปัจจุบันชำรุดทรุดโทรมมากและคับแคบ มีอายุการใช้งานมานานเกินกว่า 25 ปี</t>
  </si>
  <si>
    <t>สสอ.เขาย้อย</t>
  </si>
  <si>
    <t>สสจ.ชลบุรี</t>
  </si>
  <si>
    <t>ของเดิมมีสภาพชำรุดทรุดโทรม ระยะเวลาการใช้งาน 40 ปี ก่อสร้างตั้งแต่ปี 2516 และเพื่อรองรับอัตรากำลังของเครือข่ายบริการสุขภาพที่ 6</t>
  </si>
  <si>
    <t>สสจ.ปราจีนบุรี</t>
  </si>
  <si>
    <t xml:space="preserve">ของเดิมมีสภาพชำรุดทรุดโทรมในช่วงฤดูฝนน้ำท่วมทุกปี ระยะเวลาการใช้งานเกินกว่า 30 ปี </t>
  </si>
  <si>
    <t>สสจ.ตราด</t>
  </si>
  <si>
    <t>สสอ.เมืองจันทบุรี</t>
  </si>
  <si>
    <t>ยังไม่มีอาคารสำนักงาน ปัจจุบันใช้อาคารสสจ.จันทบุรีหลังเก่า ก่อสร้างเมื่อปี 2507 อายุการใช้งาน 49 ปี มีสภาพชำรุดทรุดโทรมมากและมีการปรับปรุงให้เป็นศสม.เมืองในความดูแลของรพ.พระปกเกล้าฯ</t>
  </si>
  <si>
    <t>สสอ.เมืองฉะเชิงเทรา</t>
  </si>
  <si>
    <t>ไม่มีอาคารสสอ.ใช้สำนักงานผดุงครรภ์เป็นที่ทำการมาตั้งแต่ปี 2517 และอยู่ในบริเวณที่ว่าการอำเภอเมืองฉะเชิงเทรา</t>
  </si>
  <si>
    <t>ยธ.32/2552</t>
  </si>
  <si>
    <t>อาคารสถานที่ปฏิบัติงานของจนท.ไม่เพียงพอ</t>
  </si>
  <si>
    <t>สสอ.หนองนาคำ</t>
  </si>
  <si>
    <t>แบบเอกชน(หจก.คิมคอนส์)</t>
  </si>
  <si>
    <t>8816 + เอกสาร ข.166 พ.ค.56</t>
  </si>
  <si>
    <t>อาคารพักพยาบาล 24 ห้อง ( 12 ครอบครัว ) เป็นอาคาร คสล.  3 ชั้น พื้นที่ใช้สอยประมาณ 745 ตารางเมตร  โรงพยาบาลปางศิลาทอง ตำบลหินดาต อำเภอปางศิลาทอง จังหวัดกำแพงเพชร 1 หลัง</t>
  </si>
  <si>
    <t>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สำนักงานสาธารณสุขอำเภอพรานกระต่าย ตำบลพรานกระต่าย อำเภอพรานกระต่าย จังหวัดกำแพงเพชร</t>
  </si>
  <si>
    <t>8732+ก.21/ก.พ./55</t>
  </si>
  <si>
    <t xml:space="preserve"> 8079+ข.118 / ส.ค. / 50</t>
  </si>
  <si>
    <t>แบบเทศบาลอ.หัวหิน</t>
  </si>
  <si>
    <t>แบบกระทรวงสาธารณสุข (แบบยังไม่แล้วเสร็จ ยังไม่มีราคา)</t>
  </si>
  <si>
    <t>10129/2557  (แบบยังไม่แล้วเสร็จ ยังไม่มีราคา)</t>
  </si>
  <si>
    <t>10894 (แบบยังไม่แล้วเสร็จ ยังไม่มีราคา)</t>
  </si>
  <si>
    <t>10492 (แบบยังไม่แล้วเสร็จ ยังไม่มีราคา)</t>
  </si>
  <si>
    <t>อาคารที่ทำการสาธารณสุขอำเภอ เป็นอาคาร คสล. 2 ชั้น พื้นที่ใช้สอยประมาณ 329.67 ตารางเมตร สำนักงานสาธารณสุขอำเภอตาลสุม ตำบลตาลสุม อำเภอตาลสุม จังหวัดอุบลราชธานี</t>
  </si>
  <si>
    <t>อาคารบำบัดและส่งเสริมสุขภาพ เป็นอาคาร คสล. 5 ชั้น พื้นที่ใช้สอยประมาณ 4,218 ตารางเมตร โรงพยาบาลระยอง ตำบลท่าประดู่ อำเภอเมืองระยอง จังหวัดระยอง</t>
  </si>
  <si>
    <t>อาคารที่ทำการสาธารณสุขอำเภอ เป็นอาคาร คสล. 2 ชั้น พื้นที่ใช้สอยประมาณ 285  ตารางเมตร  สำนักงานสาธารณสุขอำเภอธาตุพนม ตำบลธาตุพนม อำเภอธาตุพนม จังหวัดนครพนม</t>
  </si>
  <si>
    <t>อาคารที่ทำการสาธารณสุขอำเภอ เป็นอาคาร คสล. 2 ชั้น พื้นที่ใช้สอยประมาณ 285  ตารางเมตร  สำนักงานสาธารณสุขอำเภอเมืองจันทบุรี ตำบลวัดใหม่ อำเภอเมืองจันทบุรี จังหวัดจันทบุรี</t>
  </si>
  <si>
    <t>อาคารที่ทำการสาธารณสุขอำเภอ เป็นอาคาร คสล. 2 ชั้น พื้นที่ใช้สอยประมาณ 285  ตารางเมตร  สำนักงานสาธารณสุขอำเภอวังน้ำเย็น ตำบลวังน้ำเย็น อำเภอวังน้ำเย็น จังหวัดสระแก้ว</t>
  </si>
  <si>
    <t>อาคารที่ทำการสาธารณสุขอำเภอ เป็นอาคาร คสล. 2 ชั้น พื้นที่ใช้สอยประมาณ 285  ตารางเมตร  สำนักงานสาธารณสุขอำเภอเมืองปทุมธานี ตำบลสวนพริกไทย อำเภอเมืองปทุมธานี จังหวัดปทุมธานี</t>
  </si>
  <si>
    <t>อาคารที่ทำการสาธารณสุขอำเภอ เป็นอาคาร คสล. 2 ชั้น พื้นที่ใช้สอยประมาณ 285  ตารางเมตร  สำนักงานสาธารณสุขอำเภอเสนา  ตำบลสามกอ อำเภอเสนา จังหวัดพระนครศรีอยุธยา</t>
  </si>
  <si>
    <t>อาคารที่ทำการสาธารณสุขอำเภอ เป็นอาคาร คสล. 2 ชั้น พื้นที่ใช้สอยประมาณ 285  ตารางเมตร  สำนักงานสาธารณสุขอำเภอเขาย้อย ตำบลเขาย้อย อำเภอเขาย้อย จังหวัดเพชรบุรี</t>
  </si>
  <si>
    <t>อาคารที่ทำการสาธารณสุขอำเภอ เป็นอาคาร คสล. 2 ชั้น พื้นที่ใช้สอยประมาณ 285 ตารางเมตร (เสาเข็มยาวลึกพิเศษ) สำนักงานสาธารณสุขอำเภอเมืองฉะเชิงเทรา ตำบลหน้าเมือง อำเภอเมือง จังหวัดฉะเชิงเทรา</t>
  </si>
  <si>
    <t>อาคารที่ทำการสาธารณสุขอำเภอ เป็นอาคาร คสล. 2 ชั้น พื้นที่ใช้สอยประมาณ 285  ตารางเมตร (รวมราคาต้านแผ่นดินไหว) สำนักงานสาธารณสุขอำเภอทุ่งตะโก ตำบลตะโก อำเภอ ทุ่งตะโก จังหวัดชุมพร</t>
  </si>
  <si>
    <t>อาคารศูนย์สุขภาพชุมชนเมืองพระปะโทน อาคาร 3 ชั้น พื้นที่ 200 ตารางวา ตำบลพระปะโทน อำเภอเมือง จังหวัดนครปฐม 1 หลัง</t>
  </si>
  <si>
    <t>อาคารศูนย์สุขภาพชุมชนเมืองประจวบคีรีขันธ์ อาคาร 3 ชั้น พื้นที่ 200 ตารางวา ตำบลเกาะหลัก อำเภอเมือง จังหวัดประจวบคีรีขันธ์ 1 หลัง</t>
  </si>
  <si>
    <t>อาคารศูนย์สุขภาพชุมชนเมืองอ้อมน้อย อาคาร 3 ชั้น พื้นที่ 200 ตารางวา ตำบลอ้อมน้อย อำเภอกระทุ่มแบน จังหวัดสมุทรสาคร 1 หลัง</t>
  </si>
  <si>
    <t>อาคารวินิจฉัยโรค ผ่าตัดและผู้ป่วยหนัก พื้นที่ใช้สอย 12,600 ตารางเมตร โรงพยาบาลสมเด็จพระสังฆราช องค์ที่ 17 ตำบลสองพี่น้อง อำเภอสองพี่น้อง จังหวัดสุพรรณบุรี 1 หลัง</t>
  </si>
  <si>
    <t>อาคารพักพยาบาล 32 ห้อง ( 16 ครอบครัว ) เป็นอาคาร คสล.  4 ชั้น พื้นที่ใช้สอยประมาณ 928 ตารางเมตร  โรงพยาบาลวัดสิงห์ ตำบลมะขามเฒ่า อำเภอวัดสิงห์ จังหวัดชัยนาท 1 หลัง</t>
  </si>
  <si>
    <t>อาคารพักพยาบาล 32 หน่วย (5 ชั้น ใต้ถุนโล่ง พร้อมลิฟท์ 1 ตัว)  เป็นอาคาร คสล.  5 ชั้น พื้นที่ใช้สอยประมาณ 2,380 ตารางเมตร  โรงพยาบาลหันคา ตำบลหันคา อำเภอหันคา จังหวัดชัยนาท 1 หลัง</t>
  </si>
  <si>
    <t>สำนักงานชำรุด และดัดแปลงจาก รพ.ตาลสุม เดิม</t>
  </si>
  <si>
    <t>สสจ.อำนาจเจริญ</t>
  </si>
  <si>
    <t>สสจ.อุบลราชธานี</t>
  </si>
  <si>
    <t>สสอ.ทรายมูล</t>
  </si>
  <si>
    <t>ชุดเครื่องมือเจาะตัดกระดูกความเร็วสูงด้วยไฟฟ้า (High-speed set)</t>
  </si>
  <si>
    <t>เครื่อง Ultrasound สำหรับทำ Vascular access Reginal nerve block</t>
  </si>
  <si>
    <t>เมืองหนองคาย</t>
  </si>
  <si>
    <t>เมืองบุรีรัมย์</t>
  </si>
  <si>
    <t>ย์ A</t>
  </si>
  <si>
    <t>เมืองนครราชสีมา</t>
  </si>
  <si>
    <t>เมืองสุรินทร์</t>
  </si>
  <si>
    <t>เมืองชัยภูมิ</t>
  </si>
  <si>
    <t>เครื่องพยุงการทำงานของหัวใจและปอด (Extracoreal Menbrane Oxygenator ECMO)</t>
  </si>
  <si>
    <t>รพ.สำโรงทาบ</t>
  </si>
  <si>
    <t>สำโรงทาบ</t>
  </si>
  <si>
    <t>รพ.คอนสาร</t>
  </si>
  <si>
    <t>คอนสาร</t>
  </si>
  <si>
    <t>เครื่องล้างเครื่องมืออัติโนมัติขนาดไม่น้อยกว่า 250 ลิตร</t>
  </si>
  <si>
    <t>รพ.โนนไทย</t>
  </si>
  <si>
    <t>โนนไทย</t>
  </si>
  <si>
    <t>เมืองอุบลราชธานี</t>
  </si>
  <si>
    <t>เมืองศรีสะเกษ</t>
  </si>
  <si>
    <t>รพ.ค้อวัง</t>
  </si>
  <si>
    <t>ค้อวัง</t>
  </si>
  <si>
    <t>เมืองมุกดาหาร</t>
  </si>
  <si>
    <t>กล้องส่องตรวจลำไส้ใหญ่แบบประหยัด</t>
  </si>
  <si>
    <t>เครื่องกำเนิดไฟฟ้า ขนาดไม่น้อยกว่า 300 กิโลวัตต์</t>
  </si>
  <si>
    <t>เครื่องผ่าตัดต่อมลูกหมากชนิด Bipolar</t>
  </si>
  <si>
    <t>รพ.๕๐ พรรษา มหาวชิราลงกรณ์</t>
  </si>
  <si>
    <t>เครื่องตรวจอวัยวะภายในด้วยคลื่นเสียงความถี่สูง ชนิดหิ้วถือขาวดำ 2 หัวตรวจ</t>
  </si>
  <si>
    <t>เครื่องตรวจหัวใจด้วยคลื่นเสียงความถี่สูงขนาดใหญ่พร้อมหัวโพรบหลอดอาหาร</t>
  </si>
  <si>
    <t>รพ.มหาชนะชัย</t>
  </si>
  <si>
    <t>มหาชนะชัย</t>
  </si>
  <si>
    <t>เมืองอำนาจเจริญ</t>
  </si>
  <si>
    <t>เครื่องนึ่งฆ่าเชื้อจุลินทรีย์ด้วยไอน้ำระบบอัตโนมัติขนาดไม่น้อยกว่า 340 ลิตร(Pre-Post Vac)ห้องนึ่งทรงสี่เหลี่ยม</t>
  </si>
  <si>
    <t>รพ.โพธิ์ไทร</t>
  </si>
  <si>
    <t>โพธิ์ไทร</t>
  </si>
  <si>
    <t>รพ.ศรีรัตนะ</t>
  </si>
  <si>
    <t>ศรีรัตนะ</t>
  </si>
  <si>
    <t>รพ.วังหิน</t>
  </si>
  <si>
    <t>วังหิน</t>
  </si>
  <si>
    <t>รพ.เบญจลักษ์เฉลิมพระเกียรติ 80 พรรษา</t>
  </si>
  <si>
    <t>เมืองพังงา</t>
  </si>
  <si>
    <t>เมืองกระบี่</t>
  </si>
  <si>
    <t>เมืองสุราษฎร์ธานี</t>
  </si>
  <si>
    <t>เมืองชุมพร</t>
  </si>
  <si>
    <t>เมืองระนอง</t>
  </si>
  <si>
    <t>กล้องผ่าตัดตาพร้อมเครื่องบันทึกถ่ายภาพวีดีทัศน์</t>
  </si>
  <si>
    <t>รพ.เกาะสมุย</t>
  </si>
  <si>
    <t>เกาะสมุย</t>
  </si>
  <si>
    <t>รพ.เกาะลันตา</t>
  </si>
  <si>
    <t>เครื่องกำเนิดไฟฟ้า ขนาดไม่น้อยกว่า 500 กิโลวัตต์</t>
  </si>
  <si>
    <t>เครื่องเอกซเรย์ฟลูโอโรสโคปเคลื่อนที่แบบซีอาร์มกำลังไม่น้อยกว่า2.2 kw</t>
  </si>
  <si>
    <t>เมืองภูเก็ต</t>
  </si>
  <si>
    <t>รพ.พนม</t>
  </si>
  <si>
    <t>พนม</t>
  </si>
  <si>
    <t>รพ.ท่าฉาง</t>
  </si>
  <si>
    <t>ท่าฉาง</t>
  </si>
  <si>
    <t>เมืองตรัง</t>
  </si>
  <si>
    <t>รพ.หาดสำราญเฉลิมพระเกียรติ 80 พรรษา</t>
  </si>
  <si>
    <t>คำขอ</t>
  </si>
  <si>
    <t>รวม (54-57)</t>
  </si>
  <si>
    <t>ไตรมาส 3-4</t>
  </si>
  <si>
    <t>ตั้ง 58 เดิม</t>
  </si>
  <si>
    <t>เพิ่ม+/ลด-</t>
  </si>
  <si>
    <t>ตั้ง 59</t>
  </si>
  <si>
    <t>ตั้ง 60</t>
  </si>
  <si>
    <t>ตั้ง 61</t>
  </si>
  <si>
    <t>สถานะ</t>
  </si>
  <si>
    <t>สัญญา</t>
  </si>
  <si>
    <t>สิ้นสุด 58</t>
  </si>
  <si>
    <t>ส. 55-58</t>
  </si>
  <si>
    <t>สิ้นสุด 59
ผลักไป 60</t>
  </si>
  <si>
    <t>ส. 56-60</t>
  </si>
  <si>
    <t>สิ้นสุด 58
ผลักไป 59</t>
  </si>
  <si>
    <t>ส. 56-58 (ทิ้งงาน)</t>
  </si>
  <si>
    <t>สิ้นสุด 59</t>
  </si>
  <si>
    <t>ส. 55-59</t>
  </si>
  <si>
    <t>ส. 56-58</t>
  </si>
  <si>
    <t>ส. 54-59</t>
  </si>
  <si>
    <t xml:space="preserve">สิ้นสุด 58
ผลักไป 59 2 งวด
</t>
  </si>
  <si>
    <t xml:space="preserve">สิ้นสุด 58
</t>
  </si>
  <si>
    <t>ส. 56-59</t>
  </si>
  <si>
    <t xml:space="preserve">สิ้นสุด 59
</t>
  </si>
  <si>
    <t>ส. 55-60</t>
  </si>
  <si>
    <t>สิ้นสุด 58
-ขยายสัญญา 59</t>
  </si>
  <si>
    <t>ส. 54-58</t>
  </si>
  <si>
    <t>ส.
54-59</t>
  </si>
  <si>
    <t xml:space="preserve">สิ้นสุด 58
ปรับแผนเสร็จ 59
</t>
  </si>
  <si>
    <t>ส. 57-58</t>
  </si>
  <si>
    <t>สิ้นสุด 58
มีหนังสือยืนยันจากผู้รับจ้างว่าทัน</t>
  </si>
  <si>
    <t>ส. 54-60</t>
  </si>
  <si>
    <t xml:space="preserve">ส. 56-58 </t>
  </si>
  <si>
    <t xml:space="preserve"> ส. 54-59</t>
  </si>
  <si>
    <t>ส.57-58</t>
  </si>
  <si>
    <t>สิ้นสุด 60</t>
  </si>
  <si>
    <t>ป</t>
  </si>
  <si>
    <t>ร.</t>
  </si>
  <si>
    <t>ปัญหา
ป.(2)</t>
  </si>
  <si>
    <t>ส. 57-59</t>
  </si>
  <si>
    <t>ปัญหา ป.(2)</t>
  </si>
  <si>
    <t>ร</t>
  </si>
  <si>
    <t>สิ้นสุด 58
(ก.ย. ผลักไป59)</t>
  </si>
  <si>
    <t>ปัญหา (ค.)</t>
  </si>
  <si>
    <t>ป.</t>
  </si>
  <si>
    <t>ปัญหา
(ป.2)</t>
  </si>
  <si>
    <t xml:space="preserve">ร. </t>
  </si>
  <si>
    <t>ปัญหา
(ยกเลิก)</t>
  </si>
  <si>
    <t xml:space="preserve">สิ้นสุด 58 </t>
  </si>
  <si>
    <t>ส.
56-58</t>
  </si>
  <si>
    <t xml:space="preserve">ส. 57-59
</t>
  </si>
  <si>
    <t>สิ้นสุด 61</t>
  </si>
  <si>
    <t>ปัญหา</t>
  </si>
  <si>
    <t>ปัญหา
(ป.3)</t>
  </si>
  <si>
    <t>รวมเขตบริการสุขภาพที่ 12</t>
  </si>
  <si>
    <t>รวมเขตบริการสุขภาพที่ 11</t>
  </si>
  <si>
    <t>รวมเขตบริการสุขภาพที่ 10</t>
  </si>
  <si>
    <t>รวมเขตบริการสุขภาพที่ 9</t>
  </si>
  <si>
    <t>รวมเขตบริการสุขภาพที่ 8</t>
  </si>
  <si>
    <t>รวมเขตบริการสุขภาพที่ 7</t>
  </si>
  <si>
    <t>รวมเขตบริการสุขภาพที่ 6</t>
  </si>
  <si>
    <t>รวมเขตบริการสุขภาพที่ 5</t>
  </si>
  <si>
    <t>รวมเขตบริการสุขภาพที่ 4</t>
  </si>
  <si>
    <t>รวมเขตบริการสุขภาพที่ 3</t>
  </si>
  <si>
    <t>รวมเขตบริการสุขภาพที่ 2</t>
  </si>
  <si>
    <t>รวมเขตบริการสุขภาพที่ 1</t>
  </si>
  <si>
    <t>รวม 12 เขตบริการสุขภาพ</t>
  </si>
  <si>
    <t>รวม 54-57</t>
  </si>
  <si>
    <t>ง.700</t>
  </si>
  <si>
    <t>ง. 700 ถึง ธ.ค. 57</t>
  </si>
  <si>
    <t>ไตรมาส 1</t>
  </si>
  <si>
    <t>ไตรมาส 2</t>
  </si>
  <si>
    <t>ปี 59</t>
  </si>
  <si>
    <t>ปี 60</t>
  </si>
  <si>
    <t>cross check</t>
  </si>
  <si>
    <t>รายการปี 57</t>
  </si>
  <si>
    <t>รายการก่อนปี 57</t>
  </si>
  <si>
    <t>รายการจบปี 58</t>
  </si>
  <si>
    <t>ม.23</t>
  </si>
  <si>
    <t>ตั้งงบประมาณ
ปี 61</t>
  </si>
  <si>
    <t>ง. 700 ธ.ค. 57</t>
  </si>
  <si>
    <t>9555+ข.354 สค 55</t>
  </si>
  <si>
    <t>ออกแบบโดยเอกชน หจก.คิมคอนส์</t>
  </si>
  <si>
    <t xml:space="preserve">8821+เอกสารเลขที่ ข.355 ส.ค. 55 </t>
  </si>
  <si>
    <t xml:space="preserve">9555 +ข.354 สค 55 </t>
  </si>
  <si>
    <t xml:space="preserve">8998+เอกสาร ข.270 มิย. 55 </t>
  </si>
  <si>
    <t>ศีขรภูมิ</t>
  </si>
  <si>
    <t>อาคารที่ทำการสาธารณสุขอำเภอเป็นอาคาร คสล. 2 ชั้น พื้นที่ใช้สอยประมาณ 285  ตารางเมตร สำนักงานสาธารณสุขอำเภอเนินสง่า ตำบลหนองฉิม อำเภอเนินสง่า จังหวัดชัยภูมิ</t>
  </si>
  <si>
    <t>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สำนักงานสาธารณสุขอำเภอกาบเชิง ตำบลกาบเชิง อำเภอกาบเชิง จังหวัดสุรินทร์</t>
  </si>
  <si>
    <t>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สำนักงานสาธารณสุขอำเภอขามทะเลสอ ตำบลขามทะเลสอ อำเภอขามทะเลสอ จังหวัดนครราชสีมา</t>
  </si>
  <si>
    <t>รพ.กุดบาก</t>
  </si>
  <si>
    <t>กุดบาก</t>
  </si>
  <si>
    <t>รพ.เรณูนคร</t>
  </si>
  <si>
    <t>เรณูนคร</t>
  </si>
  <si>
    <t>รพ.บ้านผือ</t>
  </si>
  <si>
    <t>บ้านผือ</t>
  </si>
  <si>
    <t>รพ.บ้านม่วง</t>
  </si>
  <si>
    <t>บ้านม่วง</t>
  </si>
  <si>
    <t>เครื่องดมยาสลบชนิดซับซ้อน 3 แก๊ซพร้อมเครื่องช่วยหายใจและเครื่องติดตามการทำงานของหัวใจและวิเคราะห์แก๊ซระหว่างดมยาสลบ</t>
  </si>
  <si>
    <t>ท่ามะกา</t>
  </si>
  <si>
    <t>รพ.แม่ระมาด</t>
  </si>
  <si>
    <t>แม่ระมาด</t>
  </si>
  <si>
    <t>รพ.พบพระ</t>
  </si>
  <si>
    <t>พบพระ</t>
  </si>
  <si>
    <t>รพ.คีรีมาศ</t>
  </si>
  <si>
    <t>คีรีมาศ</t>
  </si>
  <si>
    <t>บ้านโคก</t>
  </si>
  <si>
    <t>ตู้อบเด็ก</t>
  </si>
  <si>
    <t>รพ.ชาติตระการ</t>
  </si>
  <si>
    <t>หาดสำราญ</t>
  </si>
  <si>
    <t>เครื่องมือผ่าตัดในโพรงจมูกด้วยระบบ ตัด ปั่น ดูด</t>
  </si>
  <si>
    <t>สสอ.สุขสำราญ</t>
  </si>
  <si>
    <t>สสอ.ถลาง</t>
  </si>
  <si>
    <t>อายุการใช้งานเก่ามากกว่า30ปี</t>
  </si>
  <si>
    <t>สสจ.ภูเก็ต</t>
  </si>
  <si>
    <t>สสจ.พัทลุง</t>
  </si>
  <si>
    <t xml:space="preserve">ทดแทนอาคารหลังเก่าอายุการใช้งานนาน 40 ปี </t>
  </si>
  <si>
    <t>ทดแทนอาคารสำนักงานเดิม ซึ่งเป็นอาคารเก่า และชำรุด</t>
  </si>
  <si>
    <t>สสอ.ธารโต</t>
  </si>
  <si>
    <t>ทดแทนอาคารสำนักงานเดิม ซึ่งเป็นอาคารสุขศาลาเนื่องจากทรุดโทรม อายุการใช้งานประมาณ 30 ปี</t>
  </si>
  <si>
    <t>สสอ.จะแนะ</t>
  </si>
  <si>
    <t>เป็นอาคารชั้นเดียว สภาพทรุดโทรม คับแคบ ไม่มั่นคงปลอดภัย อาคารมีอายุการใช้งานนานกว่า 25 ปี</t>
  </si>
  <si>
    <t>สสจ.นราธิวาส</t>
  </si>
  <si>
    <t>สสจ.ปัตตานี</t>
  </si>
  <si>
    <t>รองรับ สสจ.แห่งใหม่</t>
  </si>
  <si>
    <t>สสอ.กาบัง</t>
  </si>
  <si>
    <t>สสจ.แม่ฮ่องสอน</t>
  </si>
  <si>
    <t>สสจ.พิษณุโลก</t>
  </si>
  <si>
    <t xml:space="preserve"> นครสวรรค์ </t>
  </si>
  <si>
    <t>สสจ.กำแพงเพชร</t>
  </si>
  <si>
    <t>สสอ.แม่เปิน</t>
  </si>
  <si>
    <t>สสอ.คลองลาน</t>
  </si>
  <si>
    <t>สสอ.พรานกระต่าย</t>
  </si>
  <si>
    <t>สสอ.โพธิ์ประทับช้าง</t>
  </si>
  <si>
    <t>ก่อสร้างใหม่ เนื่องจากไม่มีอาคารสำนักงาน ปัจจุบันมีที่ทำการชั่วคราวที่อาคารหลังเดิมของ รพ.สต. ในอำเภอหนองนาคำ</t>
  </si>
  <si>
    <t>สสอ.ยางสีสุราช</t>
  </si>
  <si>
    <t>ไม่มีสำนักงาน สสอ. ใช้สถานีอนามัยเดิม เป็นสถานที่ปฏิบัติงาน</t>
  </si>
  <si>
    <t>สสอ.เมืองร้อยเอ็ด</t>
  </si>
  <si>
    <t>สภาพทรุดโทรม อายุการใช้งานเกิน 25 ปี</t>
  </si>
  <si>
    <t>ก่อสร้างใหม่ เนื่องจากไม่มีอาคารสำนักงาน ปัจจุบันมีที่ทำการชั่วคราวที่อาคารหลังเดิมของ รพ.เปือยน้อย</t>
  </si>
  <si>
    <t>สสจ.มหาสารคาม</t>
  </si>
  <si>
    <t>สสอ.นาคู</t>
  </si>
  <si>
    <t>อาคารไม้ สอ.เดิมทรุดโทรมอายุมากกว่า ๓๐ ปี</t>
  </si>
  <si>
    <t>สสอ.โคกโพธิ์ไชย</t>
  </si>
  <si>
    <t xml:space="preserve"> 8135 + ก.120/สค/54</t>
  </si>
  <si>
    <t>เมืองอุตรดิตถ์</t>
  </si>
  <si>
    <t>อาคารกายภาพบำบัด เป็นอาคาร คสล. 2 ชั้น พื้นที่ใช้สอยประมาณ 963 ตารางเมตร  โรงพยาบาลสมเด็จพระยุพราชหล่มเก่า ตำบลนาแซง อำเภอหล่มเก่า จังหวัดเพชรบูรณ์ 1 หลัง</t>
  </si>
  <si>
    <t>รพร.หล่มเก่า</t>
  </si>
  <si>
    <t>หล่มเก่า</t>
  </si>
  <si>
    <t>อาคารกายภาพบำบัด เป็นอาคาร คสล. 2 ชั้น พื้นที่ใช้สอยประมาณ 963 ตารางเมตร  โรงพยาบาลหล่มสัก ตำบลหล่มสัก อำเภอหล่มสัก จังหวัดเพชรบูรณ์ 1 หลัง</t>
  </si>
  <si>
    <t>รพ.หล่มสัก</t>
  </si>
  <si>
    <t>อาคารรักษาพยาบาล (โรงพยาบาลขนาด 400เตียง) เป็นอาคาร คสล. 4 ชั้น พื้นที่ใช้สอยประมาณ 5,774 ตารางเมตร โรงพยาบาลสุโขทัย ตำบลบ้านกล้วย อำเภอเมือง จังหวัดสุโขทัย 1 หลัง</t>
  </si>
  <si>
    <t>2694/ก</t>
  </si>
  <si>
    <t>รพ.ลับแล</t>
  </si>
  <si>
    <t>ลับแล</t>
  </si>
  <si>
    <t>อาคารสนับสนุนบริการ 5 ชั้น เป็นอาคารคสล. 5 ชั้น พื้นที่ใช้สอยประมาณ 4,714 ตารางเมตร โรงพยาบาลอ่างทอง ตำบลบางแก้ว อำเภอเมือง จังหวัดอ่างทอง 1 หลัง</t>
  </si>
  <si>
    <t>ปีเดียว</t>
  </si>
  <si>
    <t>ผูกพัน</t>
  </si>
  <si>
    <t>ถลาง</t>
  </si>
  <si>
    <t>เกาะลันตา</t>
  </si>
  <si>
    <t>อ่าวลึก</t>
  </si>
  <si>
    <t>ระบบบำบัดน้ำเสีย  โรงพยาบาลถลาง ตำบลเทพกระษัตรี อำเภอถลาง จังหวัดภูเก็ต</t>
  </si>
  <si>
    <t>จำนวนรายการ</t>
  </si>
  <si>
    <t>ผูกพันใหม่</t>
  </si>
  <si>
    <t xml:space="preserve">สำนักบริหารการสาธารณสุข </t>
  </si>
  <si>
    <t>1.หน่วยบริหาร</t>
  </si>
  <si>
    <t>2. หน่วยบริการ</t>
  </si>
  <si>
    <t>3.ชายแดนใต้</t>
  </si>
  <si>
    <t>สถาบันพระบรมราชชนก</t>
  </si>
  <si>
    <t>สถาบันผลิตแพทย์เพิ่มฯ</t>
  </si>
  <si>
    <t>รวมชายแดนใต้</t>
  </si>
  <si>
    <t xml:space="preserve">ลำ
ดับ
</t>
  </si>
  <si>
    <t>วงเงินรวมผูกพัน</t>
  </si>
  <si>
    <t>วงเงินรวมปีเดียว</t>
  </si>
  <si>
    <t>วงเงินรวม</t>
  </si>
  <si>
    <t>ปี58</t>
  </si>
  <si>
    <t xml:space="preserve">วงเงินรวม
งบปีเดียว
</t>
  </si>
  <si>
    <t xml:space="preserve">วงเงินรวม
งบผูกพันใหม่
</t>
  </si>
  <si>
    <t>ภูมิภาค</t>
  </si>
  <si>
    <t>สสอ.ลับแล</t>
  </si>
  <si>
    <t>รพ.ศรีณรงค์</t>
  </si>
  <si>
    <t>ศรีณรงค์</t>
  </si>
  <si>
    <t>รพ.ชุมพวง</t>
  </si>
  <si>
    <t>ชุมพวง</t>
  </si>
  <si>
    <t>สสจ.อุดรธานี</t>
  </si>
  <si>
    <t>สสอ.ธาตุพนม</t>
  </si>
  <si>
    <t>สสอ.โชคชัย</t>
  </si>
  <si>
    <t>สสอ.บ้านเขว้า</t>
  </si>
  <si>
    <t>สสอ.สตึก</t>
  </si>
  <si>
    <t>สสอ.เขวาสินรินทร์</t>
  </si>
  <si>
    <t>สสอ.เนินสง่า</t>
  </si>
  <si>
    <t>สสอ.กาบเชิง</t>
  </si>
  <si>
    <t>สสอ.ปากชม</t>
  </si>
  <si>
    <t>กล้องส่องตรวจและผ่าตัดในช่องท้องพร้อมระบบวีดีทัศน์</t>
  </si>
  <si>
    <t>ท่าวังผา</t>
  </si>
  <si>
    <t>รพ.สรรพสิทธิประสงค์</t>
  </si>
  <si>
    <t>รพ.มะการักษ์</t>
  </si>
  <si>
    <t>รพ.วิเชียรบุรี</t>
  </si>
  <si>
    <t>รพ.ร้อยเอ็ด</t>
  </si>
  <si>
    <t>รพ.ขอนแก่น</t>
  </si>
  <si>
    <t>รพ.มหาสารคาม</t>
  </si>
  <si>
    <t>มหาสารคาม</t>
  </si>
  <si>
    <t>รพ.สมุทรสาคร</t>
  </si>
  <si>
    <t>แบบเฉพาะที่</t>
  </si>
  <si>
    <t>รพ.บึงกาฬ</t>
  </si>
  <si>
    <t>รพ.สมเด็จพระยุพราชท่าบ่อ</t>
  </si>
  <si>
    <t>รพ.สมเด็จพระยุพราชด่านซ้าย</t>
  </si>
  <si>
    <t>ด่านซ้าย</t>
  </si>
  <si>
    <t>รพ.ปากชม</t>
  </si>
  <si>
    <t>ปากชม</t>
  </si>
  <si>
    <t>รพ.หนองคาย</t>
  </si>
  <si>
    <t>ชุดเครื่องมือผ่าตัดกระดูกพื้นฐาน</t>
  </si>
  <si>
    <t>เครื่องหัวใจและปอดเทียม (Heart lung machine)</t>
  </si>
  <si>
    <t>รพ.พระจอมเกล้า</t>
  </si>
  <si>
    <t>รพ.โพธาราม</t>
  </si>
  <si>
    <t>โพธาราม</t>
  </si>
  <si>
    <t>รพ.ชะอำ</t>
  </si>
  <si>
    <t>ชะอำ</t>
  </si>
  <si>
    <t>รพ.เจ้าพระยายมราช</t>
  </si>
  <si>
    <t>เครื่องตรวจสมรรถภาพทารกในครรภ์</t>
  </si>
  <si>
    <t>โพทะเล</t>
  </si>
  <si>
    <t>เครื่องดมยาสลบชนิด 3 แก็ซพร้อมเครื่องช่วยหายใจและเครื่องติดตามการทำงานของหัวใจ</t>
  </si>
  <si>
    <t>รพ.แม่จัน</t>
  </si>
  <si>
    <t>แม่จัน</t>
  </si>
  <si>
    <t>เครื่องตรวจหัวใจด้วยคลื่นเสียงความถี่สูงขนาดกลาง</t>
  </si>
  <si>
    <t>เครื่องดมยาสลบชนิด 3 แก็ซพร้อมเครื่องช่วยหายใจและเครื่องติดตามการทำงานของหัวใจและวิเคราะห์แก๊ซระหว่างดมยาสลบ</t>
  </si>
  <si>
    <t>รพ.น่าน</t>
  </si>
  <si>
    <t>เครื่องเอกซเรย์กระดูกใบหน้ามุมกว้างแบบ orthopan</t>
  </si>
  <si>
    <t>เครื่องจี้ห้ามเลือดและตัดเนื้อเยื่อด้วยไฟฟ้าขนาดไม่น้อยกว่า 300 วัตต์</t>
  </si>
  <si>
    <t>รพ.ฝาง</t>
  </si>
  <si>
    <t>ฝาง</t>
  </si>
  <si>
    <t>ปี 55-59</t>
  </si>
  <si>
    <t>รพ.สันป่าตอง</t>
  </si>
  <si>
    <t>สันป่าตอง</t>
  </si>
  <si>
    <t>รพ.สมเด็จพระยุพราชสระแก้ว</t>
  </si>
  <si>
    <t>ยังไม่มีอาคาร</t>
  </si>
  <si>
    <t>อาศัยหน่วยงานอื่น</t>
  </si>
  <si>
    <t>เคยตั้งคำขอ ปี57</t>
  </si>
  <si>
    <t>แต่ไม่ได้</t>
  </si>
  <si>
    <t>สภาพการใช้งาน</t>
  </si>
  <si>
    <t>ทรุดโทรมมาก</t>
  </si>
  <si>
    <t>กรณีมีอาคารสำนักงานแล้ว</t>
  </si>
  <si>
    <t>สสจ./รพ./สอ.เดิม</t>
  </si>
  <si>
    <t>ทดแทนอาคารเดิม</t>
  </si>
  <si>
    <t>อายุใช้งานมากกว่า</t>
  </si>
  <si>
    <t>เพิ่มพื้นที่ใช้สอยเนื่องจากอาคารเดิมต้องอนุรักษ์</t>
  </si>
  <si>
    <t>ทรุดโทรมมาก
มีเอกสารรับรอง เสนอ ปี 57 ไม่ได้</t>
  </si>
  <si>
    <t>พระนครศีอยุธยา</t>
  </si>
  <si>
    <t>เสนอ ปี 57 ไม่ได้</t>
  </si>
  <si>
    <t>ตั้งสำนักงานเขต</t>
  </si>
  <si>
    <t>5337/32+ข.52/ก.พ./34</t>
  </si>
  <si>
    <t>สสอ.ชาติตระการ</t>
  </si>
  <si>
    <t>ไม่เพียงพอมีแล้ว 3 หลัง ของเดิมทรุดโทรมอายุเกิน 15 ปี อำเภอห่างจังหวัด 128 กม.</t>
  </si>
  <si>
    <t>5338/32 +ข.52/ก.พ./34</t>
  </si>
  <si>
    <t>ไม่มีบ้านพักของ สสอ.ต้องเช่าบ้านอยู่</t>
  </si>
  <si>
    <t>5338/32 +ข.52/ก.พ./34+ ก.24/ม.ค./43</t>
  </si>
  <si>
    <t>ยังไม่มีบ้านพัก</t>
  </si>
  <si>
    <t>บ้านพักไม่เพียงพอ ปัจจุบันมี บ้านพัก ข้าราชการ จำนวน 3 หลังซึ่งก่อสร้างนานมากแล้ว ยังพักอาศัยอยู่ได้เพียง 2 หลัง ไม่สามารถพักอาศัยได้ 1 หลัง จึงไม่เพียงพอ เพราะบุคลากรส่วนอยู่ไม่ใช่คนในพื้นที่ ซึ่งอำเภออุ้มผางอยู่ห่างไกลจากอำเภออื่นมาก บุคลากรไม่สามารถเดินทางกับภูมิลำเนาได้ทุกวัน จึงมีความจำเป็นต้องพักอาศัยในบ้านพักข้าราชการ</t>
  </si>
  <si>
    <t>สสอ.พิชัย</t>
  </si>
  <si>
    <t>ชำรุดผุพังและไม่เพียงพอสำหรับเจ้าหน้าที่สสอ.ต้องไปอาศัยบ้านพัก สอ.</t>
  </si>
  <si>
    <t>สสอ.วังทอง</t>
  </si>
  <si>
    <t>สสอ.พรหมพิราม</t>
  </si>
  <si>
    <t>มี ๑ หลัง ไม่เพียงพอกับความต้องการของเจ้าหน้าที่</t>
  </si>
  <si>
    <t>ปัจจุบันใช้อาคารสถานีอนามัยกำพวนหลังเก่าก่อสร้างเมื่อปี 2515 สภาพอาคารเก่าบางส่วนชำรุด  ยากต่อการซ่อมแซม และพื้นที่ใช้งานคับแคบ ไม่เหมาะสมและไม่สะดวกในการปฏิบัติงาน
 -  สถานที่ก่อสร้างใหม่   
ณ บริเวณศูนย์ราชการ
อำเภอสุขสำราญ พื้นที่ 5 ไร่ 
ไม่ต้องถมดิน</t>
  </si>
  <si>
    <t xml:space="preserve">สสจ./สสอ. </t>
  </si>
  <si>
    <t>12 เขตบริการ</t>
  </si>
  <si>
    <t>ตามประมาณการ</t>
  </si>
  <si>
    <t xml:space="preserve">สสอ.ขุนหาญ </t>
  </si>
  <si>
    <t>ตั้งปี 58</t>
  </si>
  <si>
    <t>รพ.เขวาสินรินทร์</t>
  </si>
  <si>
    <t>เขวาสินรินทร์</t>
  </si>
  <si>
    <t>รพ.จัตุรัส</t>
  </si>
  <si>
    <t>จัตุรัส</t>
  </si>
  <si>
    <t>รพ.แก้งคร้อ</t>
  </si>
  <si>
    <t>แก้งคร้อ</t>
  </si>
  <si>
    <t>รพ.ภูเขียว</t>
  </si>
  <si>
    <t>สสอ.เฉลิมพระเกียรติ</t>
  </si>
  <si>
    <t>สสอ.เมือง</t>
  </si>
  <si>
    <t>สสจ.ตาก</t>
  </si>
  <si>
    <t>สสอ.น้ำหนาว</t>
  </si>
  <si>
    <t>สสอ.วังเจ้า</t>
  </si>
  <si>
    <t>สสอ.อุ้มผาง</t>
  </si>
  <si>
    <t>สสจ.อุตรดิตถ์</t>
  </si>
  <si>
    <t>สสจ.สุราษฎร์ธานี</t>
  </si>
  <si>
    <t xml:space="preserve">อาคารสำนักงาน สสจ.เดิมชำรุด ก่อสร้างเมื่อปี 2512  มีอายุการใช้งานกว่า 40 ปี ไม่สามารถบูรณะได้  เนื่องจากมีอาคารถาวรเพียงอาคารเดียว และมีบุคลากรกว่า 170 คน พื้นที่ใช้สอยไม่เพียงพอ คับแคบ ประกอบกับใช้พื้นที่บางส่วนสนับสนุนเป็น สำนักงานสาธารณสุขเขตบริการสุขภาพที่ ๑๑ </t>
  </si>
  <si>
    <t>สสอ.อ่าวลึก</t>
  </si>
  <si>
    <t>สร้างทดแทนอาคารที่เสื่อมชำรุดทรุดโทรม ซึ่งเป็นอาคารเดิมซึ่งก่อสร้างเมื่อ พ.ศ.2517 อายุการใช้งาน 39 ปี</t>
  </si>
  <si>
    <t>สสอ.ทุ่งตะโก</t>
  </si>
  <si>
    <t>ทดแทนของเดิม ซึ่งมีพื้นที่คับแคบ</t>
  </si>
  <si>
    <t>บ้านพักข้าราชการ ระดับ 7-8 (1 ครอบครัว) พื้นที่ใช้สอยประมาณ 92 ตารางเมตร สำนักงานสาธารณสุขอำเภอพรหมพิราม ตำบลพรหมพิราม อำเภอพรหมพิราม จังหวัดพิษณุโลก</t>
  </si>
  <si>
    <t>อ.ภูพาน</t>
  </si>
  <si>
    <t>1.ยังไม่มีอาคารสำนักงาน แต่ตั้งสำนักงานอยู่ชั้นบนของอาคาร รพ.สต.บ่อเดือนห้า ต.โคกภู อ.ภูพาน             2.มีความพร้อมสถานที่ก่อสร้าง</t>
  </si>
  <si>
    <t>สสอ.เมืองเลย</t>
  </si>
  <si>
    <t>อาคารหลังเก่าชุดโทรม คับแคบ ไม่สะดวกสำหรับติดต่อราชการ</t>
  </si>
  <si>
    <t>แทนอาคารเดิมที่ทรุดโทรม</t>
  </si>
  <si>
    <t>สสจ.เลย</t>
  </si>
  <si>
    <t>สสอ.ศรีเชียงใหม่</t>
  </si>
  <si>
    <t xml:space="preserve">อาคารเดิมมีอายุการใช้งานเกินกว่า 25 ปี (พศ.2528) </t>
  </si>
  <si>
    <t>ไม่มีอาคารสำนักงาน ขณะนี้ใช้อาคารสถานีอนามัยเป็นที่ทำการ</t>
  </si>
  <si>
    <t>สสอ.เมืองบึงกาฬ</t>
  </si>
  <si>
    <t>แบบเอกชน เลขที่ ข.46/เม.ย./52+ข.419/ธ.ค./53 (หจก.คิมคอนส์)</t>
  </si>
  <si>
    <t>รพ.บรบือ</t>
  </si>
  <si>
    <t>บรบือ</t>
  </si>
  <si>
    <t>รพ.เกษตรวิสัย</t>
  </si>
  <si>
    <t>เกษตรวิสัย</t>
  </si>
  <si>
    <t>8057+ข.442/พ.ย./56</t>
  </si>
  <si>
    <t>รพ.สกลนคร</t>
  </si>
  <si>
    <t>รพ.นราธิวาส</t>
  </si>
  <si>
    <t>รพ.สตูล</t>
  </si>
  <si>
    <t>รพ.ห้วยยอด</t>
  </si>
  <si>
    <t>เตียงผ่าตัดผู้ป่วยทั่วไป</t>
  </si>
  <si>
    <t>เตียงผ่าตัดทั่วไประบบไฟฟ้าพร้อมรีโมทคอนโทล</t>
  </si>
  <si>
    <t>เครื่องตรวจอวัยวะภายในด้วยคลื่นเสียงความถี่สูง ชนิดสีระดับกลาง 2 หัวตรวจ</t>
  </si>
  <si>
    <t>กล้องส่องตรวจกระเพาะอาหารและลำไส้เล็กส่วนต้นพร้อมระบบวีดีทัศน์</t>
  </si>
  <si>
    <t>เครื่องจี้ห้ามเลือดและตัดเนื้อเยื่อด้วยคลื่นวิทยุความถี่สูง</t>
  </si>
  <si>
    <t xml:space="preserve">อาคารสำนักงานสาธารณสุขจังหวัด เป็นอาคาร คสล. 3 ชั้น พื้นที่ใช้สอยประมาณ 2,426 ตารางเมตร  (โครงสร้างต้านแผ่นดินไหว) สำนักงานสาธารณสุขจังหวัดน่าน ตำบลผาสิงห์ อำเภอเมือง จังหวัดน่าน </t>
  </si>
  <si>
    <t>สสจ.น่าน</t>
  </si>
  <si>
    <t>อาคารสำนักงานสาธารณสุขจังหวัด เป็นอาคาร คสล. 3 ชั้น พื้นที่ใช้สอยประมาณ 2,426 ตารางเมตร สสจ.ฉะเชิงเทรา ตำบลหน้าเมือง อำเภอเมืองฉะเชิงเทรา จังหวัดฉะเชิงเทรา</t>
  </si>
  <si>
    <t>สสจ.ฉะเชิงเทรา</t>
  </si>
  <si>
    <t>อาคารสำนักงานสาธารณสุขจังหวัด เป็นอาคาร คสล. 3 ชั้น พื้นที่ใช้สอยประมาณ 2,426 ตารางเมตร สสจ.สกลนคร ตำบลธาตุเชิงชุม อำเภอเมืองสกลนคร จังหวัดสกลนคร</t>
  </si>
  <si>
    <t xml:space="preserve">สสจ.สกลนคร </t>
  </si>
  <si>
    <t>อาคารสำนักงานสาธารณสุขจังหวัด เป็นอาคาร คสล. 4 ชั้น ใต้ถุนโล่ง พื้นที่ใช้สอยประมาณ 2,710 ตารางเมตร สำนักงานสาธารณสุขจังหวัดสุรินทร์ ตำบลในเมือง  อำเภอเมืองสุรินทร์  จังหวัดสุรินทร์</t>
  </si>
  <si>
    <t>สสจ.สุรินทร์</t>
  </si>
  <si>
    <t>ส่วนภูมิภาค</t>
  </si>
  <si>
    <t xml:space="preserve">9128/2550 </t>
  </si>
  <si>
    <t>รพ.อุ้มผาง</t>
  </si>
  <si>
    <t>รพ.ท่าสองยาง</t>
  </si>
  <si>
    <t>รพ.น้ำปาด</t>
  </si>
  <si>
    <t>สวรรคโลก</t>
  </si>
  <si>
    <t>รพ.ชลบุรี</t>
  </si>
  <si>
    <t>สายบุรี</t>
  </si>
  <si>
    <t>รวมเงินทั้งสิ้น</t>
  </si>
  <si>
    <t>รพ.พหลพลพยุหเสนา</t>
  </si>
  <si>
    <t>รพ.สุราษฎร์ธานี</t>
  </si>
  <si>
    <t>สุราษฎร์ธานี</t>
  </si>
  <si>
    <t>รพ.มหาราชนครศรีธรรมราช</t>
  </si>
  <si>
    <t>เมืองนครศรีธรรมราช</t>
  </si>
  <si>
    <t>นครศรีธรรมราช</t>
  </si>
  <si>
    <t>พังงา</t>
  </si>
  <si>
    <t>รพ.ระนอง</t>
  </si>
  <si>
    <t>ระนอง</t>
  </si>
  <si>
    <t>รพร.ฉวาง</t>
  </si>
  <si>
    <t>ฉวาง</t>
  </si>
  <si>
    <t>รพ.ไชยา</t>
  </si>
  <si>
    <t>ไชยา</t>
  </si>
  <si>
    <t>รพ.ป่าตอง</t>
  </si>
  <si>
    <t>ภูเก็ต</t>
  </si>
  <si>
    <t>รพ.ถ้ำพรรณรา</t>
  </si>
  <si>
    <t>ถ้ำพรรณรา</t>
  </si>
  <si>
    <t>รพ.สามพราน</t>
  </si>
  <si>
    <t>สามพราน</t>
  </si>
  <si>
    <t>เครื่องเอกซเรย์เคลื่อนที่ขนาดไม่น้อยกว่า 300 mA.</t>
  </si>
  <si>
    <t>เครื่องทดสอบการได้ยิน (OAE)</t>
  </si>
  <si>
    <t>แบบ terra architecth + ข.202/พค 56</t>
  </si>
  <si>
    <t>รวมทั้งสิ้น</t>
  </si>
  <si>
    <t>ผลผลิต : ประชาชนได้รับการบริการสุขภาพที่มีคุณภาพมาตรฐาน</t>
  </si>
  <si>
    <t>แผนงาน : แก้ไขปัญหาและพัฒนาจังหวัดชายแดนภาคใต้</t>
  </si>
  <si>
    <t>ของ โรงพยาบาลศูนย์/โรงพยาบาลทั่วไป/โรงพยาบาลชุมชน</t>
  </si>
  <si>
    <t>แผนงาน :  พัฒนาระบบประกันสุขภาพ</t>
  </si>
  <si>
    <t>กิจกรรม  : พัฒนาระบบบริการสุขภาพทุกระดับแบบเครือข่ายบริการสุขภาพ ตาม Service Plan</t>
  </si>
  <si>
    <t xml:space="preserve">รายการสิ่งก่อสร้าง </t>
  </si>
  <si>
    <t>วงเงินทั้งสิ้น</t>
  </si>
  <si>
    <t>ปี 2554</t>
  </si>
  <si>
    <t>ปี 2555</t>
  </si>
  <si>
    <t>ปี 2556</t>
  </si>
  <si>
    <t>วงเงิน ปี 57
เดิม</t>
  </si>
  <si>
    <t>อนุฯปรับลด
เมื่อ 18 ก.ค.56</t>
  </si>
  <si>
    <t>งบประมาณ
ปี 57</t>
  </si>
  <si>
    <t>ตั้งงบประมาณ
ปี 58</t>
  </si>
  <si>
    <t>ตั้งงบประมาณ
ปี 59</t>
  </si>
  <si>
    <t>ตั้งงบประมาณ
ปี 60</t>
  </si>
  <si>
    <t>เงินนอก
งบประมาณ</t>
  </si>
  <si>
    <t>รวมเงิน
ทั้งสิ้น</t>
  </si>
  <si>
    <t>หน่วยงาน</t>
  </si>
  <si>
    <t>หมายเหตุ</t>
  </si>
  <si>
    <t>ผลผลิต</t>
  </si>
  <si>
    <t>ปีเดียว
/ผูกพัน</t>
  </si>
  <si>
    <t>ปีเริ่มต้น
-สิ้นสุด</t>
  </si>
  <si>
    <t>10141/ 2552</t>
  </si>
  <si>
    <t>รพ.นครพิงค์</t>
  </si>
  <si>
    <t>ผูกพันเดิม</t>
  </si>
  <si>
    <t>ปี 55-58</t>
  </si>
  <si>
    <t>เครื่องติดตามการทำงานของหัวใจและสัญญาณชีพระบบรวมศูนย์ 4 เตียง</t>
  </si>
  <si>
    <t xml:space="preserve">รายการสิ่งก่อสร้าง
 (ระบุชื่ออาคาร จำนวนชั้น พื้นที่ใช้สอย ประมาณ ระยะเวลาก่อสร้าง )
</t>
  </si>
  <si>
    <t>แบบเลขที่</t>
  </si>
  <si>
    <t>ราคาต่อหน่วย
(บาท)</t>
  </si>
  <si>
    <t>จำนวนเงิน</t>
  </si>
  <si>
    <t>รวมเงิน</t>
  </si>
  <si>
    <t>สถานที่ ระบุชื่อ</t>
  </si>
  <si>
    <t>อำเภอ</t>
  </si>
  <si>
    <t>จังหวัด</t>
  </si>
  <si>
    <t>ระดับ
บริการ</t>
  </si>
  <si>
    <t>ประเภทอาคาร/สิ่งก่อสร้าง</t>
  </si>
  <si>
    <t>เหตุผล คำชี้แจง
(อธิบายพอสังเขบไม่เกิน 5 บรรทัด ต่อ 1 เซลล์)</t>
  </si>
  <si>
    <t>งบประมาณ
ปี 58</t>
  </si>
  <si>
    <t>ผูกพัน
ปี 59</t>
  </si>
  <si>
    <t>ผูกพัน
ปี 60</t>
  </si>
  <si>
    <t>รพ.สงขลา</t>
  </si>
  <si>
    <t>เมือง</t>
  </si>
  <si>
    <t>สงขลา</t>
  </si>
  <si>
    <t>S</t>
  </si>
  <si>
    <t>รพ.คลองหอยโข่ง</t>
  </si>
  <si>
    <t>F2</t>
  </si>
  <si>
    <t xml:space="preserve">รพ.สามพราน </t>
  </si>
  <si>
    <t xml:space="preserve"> รพ.ชะอำ</t>
  </si>
  <si>
    <t xml:space="preserve"> รพ.เจ้าพระยายมราช</t>
  </si>
  <si>
    <t xml:space="preserve">รพ.บ้านบึง </t>
  </si>
  <si>
    <t>รพ.ตราด</t>
  </si>
  <si>
    <t>โคมไฟผ่าตัดใหญ่ชนิดโคมคู่หลอดแอลอีดี</t>
  </si>
  <si>
    <t>เครื่องดมยาสลบชนิด 2 แก็ซพร้อมเครื่องช่วยหายใจและเครื่องติดตามการทำงานของหัวใจ</t>
  </si>
  <si>
    <t>เครื่องนึ่งฆ่าเชื้อจุลินทรีย์ด้วยไอน้ำระบบอัตโนมัติขนาดไม่น้อยกว่า 850ลิตร(Pre-Post Vac)ห้องนึ่งทรงสี่เหลี่ยม</t>
  </si>
  <si>
    <t>ตะพานหิน</t>
  </si>
  <si>
    <t>ทดแทนของเดิม</t>
  </si>
  <si>
    <t>เครื่องอบผ้าขนาดไม่น้อยกว่า 200 ปอนด์</t>
  </si>
  <si>
    <t>รพ.พิจิตร</t>
  </si>
  <si>
    <t xml:space="preserve"> พิจิตร </t>
  </si>
  <si>
    <t xml:space="preserve"> S </t>
  </si>
  <si>
    <t>เครื่องเอกซเรย์ฟลูโอโรสโคปเคลื่อนที่แบบซีอาร์มกำลังไม่น้อยกว่า15 kw</t>
  </si>
  <si>
    <t>รพ.บ้านฝาง</t>
  </si>
  <si>
    <t>บ้านฝาง</t>
  </si>
  <si>
    <t>เครื่องตรวจหลอดเลือดหัวใจด้วยคลื่นเสียงความถี่สูง ชนิดใช้ในห้องตรวจสวนหัวใจ(IVUS.)</t>
  </si>
  <si>
    <t>รพ.ภูเวียง</t>
  </si>
  <si>
    <t>ภูเวียง</t>
  </si>
  <si>
    <t>รวม</t>
  </si>
  <si>
    <t>ก่อสร้าง</t>
  </si>
  <si>
    <t>ครุภัณฑ์</t>
  </si>
  <si>
    <t>รพ.วชิระภูเก็ต</t>
  </si>
  <si>
    <t>สสอ.ขามทะเลสอ</t>
  </si>
  <si>
    <t>สสจ.ยโสธร</t>
  </si>
  <si>
    <t>เก่า,ชำรุดทรุดโทรม
ก่อสร้างปีพ.ศ.2515</t>
  </si>
  <si>
    <t>สสอ.หนองสูง</t>
  </si>
  <si>
    <t>อาคารเก่าตั้งแต่ปี ๒๕13 มากกว่า 40 ปี</t>
  </si>
  <si>
    <t>สสอ.หัวตะพาน</t>
  </si>
  <si>
    <t>ทดแทนอาคารเดิมซึ่งใช้อาคารเดิม รพช.</t>
  </si>
  <si>
    <t>แบบ A01 สสอ.วารินชำราบ</t>
  </si>
  <si>
    <t>สสอ.ตาลสุม</t>
  </si>
  <si>
    <t>รพ.นาทม</t>
  </si>
  <si>
    <t>นาทม</t>
  </si>
  <si>
    <t>รพ.อากาศอำนวย</t>
  </si>
  <si>
    <t>อากาศอำนวย</t>
  </si>
  <si>
    <t>สสจ.สกลนคร</t>
  </si>
  <si>
    <t>สสจ.ลำพูน</t>
  </si>
  <si>
    <t xml:space="preserve"> ทดแทนอาคารเดิมสร้างเกิน 30ปี  (อาคารเดิมสร้างเมื่อ ปี พ.ศ 2521)</t>
  </si>
  <si>
    <t>สสจ.แพร่</t>
  </si>
  <si>
    <t>8732+ก.17/ม.ค./43</t>
  </si>
  <si>
    <t>สสอ.ดอยเต่า</t>
  </si>
  <si>
    <t>เครื่องเอกซ์เรย์ทั่วไปขนาดไม่น้อยกว่า 500 mA. แบบแขวนเพดาน</t>
  </si>
  <si>
    <t>โคมไฟผ่าตัดใหญ่โคมคู่ขนาดไม่น้อยกว่า 130000 ลักซ์หลอดฮาโลเจน</t>
  </si>
  <si>
    <t>เครื่องเอกซเรย์ทั่วไปขนาดไม่น้อยกว่า 500 mA. แบบตั้งพื้น</t>
  </si>
  <si>
    <t>โคมไฟผ่าตัดใหญ่โคมคู่ขนาดไม่น้อยกว่า 130000 ลักซ์หลอดแอลอีดี</t>
  </si>
  <si>
    <t>กล้องส่องตรวจกระเพาะอาหารและลำไส้เล็กส่วนต้น ลำใส้ใหญ่พร้อมระบบวีดีทัศน์</t>
  </si>
  <si>
    <t>รพ.ชุมพรเขตรอุดมศักดิ์</t>
  </si>
  <si>
    <t>รพ.กระบี่</t>
  </si>
  <si>
    <t>เครื่องตรวจวิเคราะห์ชั้นจอประสาทตาความเร็วสูง</t>
  </si>
  <si>
    <t>รพ.ตะกั่วป่า</t>
  </si>
  <si>
    <t>กะทู้</t>
  </si>
  <si>
    <t>รพ.หลังสวน</t>
  </si>
  <si>
    <t>รพ.อินทร์บุรี</t>
  </si>
  <si>
    <t>อินทร์บุรี</t>
  </si>
  <si>
    <t xml:space="preserve"> รพ.นครปฐม</t>
  </si>
  <si>
    <t>รพ.หนองฉาง</t>
  </si>
  <si>
    <t>หนองฉาง</t>
  </si>
  <si>
    <t>รพ.ท่าตะโก</t>
  </si>
  <si>
    <t>ท่าตะโก</t>
  </si>
  <si>
    <t>รพ.คลองขลุง</t>
  </si>
  <si>
    <t>คลองขลุง</t>
  </si>
  <si>
    <t>รพ.ตาคลี</t>
  </si>
  <si>
    <t>ตาคลี</t>
  </si>
  <si>
    <t>รพ.พังงา</t>
  </si>
  <si>
    <t>รพ.เชียงม่วน</t>
  </si>
  <si>
    <t xml:space="preserve">รพ.สุรินทร์ </t>
  </si>
  <si>
    <t>รพ.โพทะเล</t>
  </si>
  <si>
    <t>รพ.วัดสิงห์</t>
  </si>
  <si>
    <t>วัดสิงห์</t>
  </si>
  <si>
    <t>รพ.ทับคล้อ</t>
  </si>
  <si>
    <t>รพ.หนองบัวลำภู</t>
  </si>
  <si>
    <t>หนองบัวลำภู</t>
  </si>
  <si>
    <t>เตียงผ่าตัดกระดูกสันหลังชนิดเอกซ์เรย์ผ่านได้</t>
  </si>
  <si>
    <t>เครื่องจี้ห้ามเลือดในระบบทางเดินอาหารด้วยอากอน</t>
  </si>
  <si>
    <t>กล้องส่องตรวจและรักษาในข้อ</t>
  </si>
  <si>
    <t>เครื่องซักผ้าขนาดไม่น้อยกว่า 125 ปอนด์</t>
  </si>
  <si>
    <t>เถิน</t>
  </si>
  <si>
    <t>กล้องจุลทรรศน์สำหรับผ่าตัดตาไมโครสโคป</t>
  </si>
  <si>
    <t>เครื่องตรวจอวัยวะภายในด้วยคลื่นเสียงความถี่สูง ชนิดสี 3 หัวตรวจ</t>
  </si>
  <si>
    <t>แบบเอกชน (ห้างหุ้นส่วนจำกัดสถาปนิก 350)</t>
  </si>
  <si>
    <t>รพ.บางปะอิน</t>
  </si>
  <si>
    <t>บางปะอิน</t>
  </si>
  <si>
    <t>รพ.สามโก้</t>
  </si>
  <si>
    <t>สามโก้</t>
  </si>
  <si>
    <t>บ้านหมี่</t>
  </si>
  <si>
    <t>ปทุมธานี</t>
  </si>
  <si>
    <t>รพ.พระพุทธบาท</t>
  </si>
  <si>
    <t>พระพุทธบาท</t>
  </si>
  <si>
    <t>สระบุรี</t>
  </si>
  <si>
    <t>อาคารสถานีอนามัย เป็นอาคาร คสล. 2 ชั้น พื้นที่ใช้สอยประมาณ 300 ตารางเมตร</t>
  </si>
  <si>
    <t>รพ.ราชบุรี</t>
  </si>
  <si>
    <t>รพ.ปากท่อ</t>
  </si>
  <si>
    <t>ปากท่อ</t>
  </si>
  <si>
    <t>หัวหิน</t>
  </si>
  <si>
    <t>ประจวบคีรีขันธ์</t>
  </si>
  <si>
    <t>ร้อยเอ็ด</t>
  </si>
  <si>
    <t>รพ.อุดรธานี</t>
  </si>
  <si>
    <t>อุดรธานี</t>
  </si>
  <si>
    <t>รพ.ลานสัก</t>
  </si>
  <si>
    <t>ลานสัก</t>
  </si>
  <si>
    <t>พิจิตร</t>
  </si>
  <si>
    <t>รพ.อุทัยธานี</t>
  </si>
  <si>
    <t>เชียงคำ</t>
  </si>
  <si>
    <t>ดล.01-ดล.21</t>
  </si>
  <si>
    <t>รพ.วัดจันทร์เฉลิมพระเกียรติ ๘๐ พรรษา</t>
  </si>
  <si>
    <t>10108 และเอกสารเลขที่ ข.596/ก.ย./52</t>
  </si>
  <si>
    <t>แบบเอกชน</t>
  </si>
  <si>
    <t>9073+9858</t>
  </si>
  <si>
    <t>เครื่องตรวจสมรรถภาพหัวใจขณะออกกำลังกาย</t>
  </si>
  <si>
    <t>เครื่องตรวจหัวใจด้วยคลื่นเสียงความถี่สูงชนิดหิ้วถือ</t>
  </si>
  <si>
    <t>8821+ก.85/เมย. /43+ก.17/มค./43</t>
  </si>
  <si>
    <t>รพ.บางบัวทอง 2</t>
  </si>
  <si>
    <t>บางบัวทอง</t>
  </si>
  <si>
    <t>ลพบุรี</t>
  </si>
  <si>
    <t>รพ.สิงห์บุรี</t>
  </si>
  <si>
    <t>สิงห์บุรี</t>
  </si>
  <si>
    <t>รพ.อ่างทอง</t>
  </si>
  <si>
    <t>อ่างทอง</t>
  </si>
  <si>
    <t>รพ.ปลาปาก</t>
  </si>
  <si>
    <t>ปลาปาก</t>
  </si>
  <si>
    <t>กล้องถ่ายภาพจอประสาทตาดิจิตัล</t>
  </si>
  <si>
    <t>กล้องส่องตรวจท่อทางเดินน้ำดีและตับอ่อนระบบวีดีทัศน์</t>
  </si>
  <si>
    <t>เครื่องตรวจหัวใจด้วยคลื่นเสียงความถี่สูงขนาดใหญ่</t>
  </si>
  <si>
    <t>รพ.พระนครศรีอยุธยา</t>
  </si>
  <si>
    <t>รพ.นครนายก</t>
  </si>
  <si>
    <t>รพ.ชัยภูมิ</t>
  </si>
  <si>
    <t>ชัยภูมิ</t>
  </si>
  <si>
    <t>ปี 56-59</t>
  </si>
  <si>
    <t>อาคารผู้ป่วยนอก-อุบัติเหตุ เป็นอาคาร คสล.4 ชั้น พื้นที่ใช้สอยประมาณ 4,958 ตารางเมตรพร้อมอุปกรณ์ประกอบอาคาร (รวมราคาต้านแผ่นดินไหว) โรงพยาบาลปาย จังหวัดแม่ฮ่องสอน 1 หลัง</t>
  </si>
  <si>
    <t>รพ.เขาสมิง</t>
  </si>
  <si>
    <t>รพ.หนองใหญ่</t>
  </si>
  <si>
    <t>ราชบุรี</t>
  </si>
  <si>
    <t>ท่าม่วง</t>
  </si>
  <si>
    <t>กาญจนบุรี</t>
  </si>
  <si>
    <t>รพ.กระทุ่มแบน</t>
  </si>
  <si>
    <t>กระทุ่มแบน</t>
  </si>
  <si>
    <t>สมุทรสาคร</t>
  </si>
  <si>
    <t>เพชรบุรี</t>
  </si>
  <si>
    <t>รพ.ปากช่องนานา</t>
  </si>
  <si>
    <t>ปากช่อง</t>
  </si>
  <si>
    <t>รพ.เทพรัตน์นครราชสีมา</t>
  </si>
  <si>
    <t>รพ.นางรอง</t>
  </si>
  <si>
    <t>นางรอง</t>
  </si>
  <si>
    <t>บุรีรัมย์</t>
  </si>
  <si>
    <t>เขาสมิง</t>
  </si>
  <si>
    <t>ตราด</t>
  </si>
  <si>
    <t>ปราจีนบุรี</t>
  </si>
  <si>
    <t>สมุทรปราการ</t>
  </si>
  <si>
    <t>รพ.ตากสินมหาราช</t>
  </si>
  <si>
    <t>ตาก</t>
  </si>
  <si>
    <t>รพ.แม่สอด</t>
  </si>
  <si>
    <t>แม่สอด</t>
  </si>
  <si>
    <t>รพ.พุทธชินราช</t>
  </si>
  <si>
    <t>พิษณุโลก</t>
  </si>
  <si>
    <t>รพ.รัตภูมิ</t>
  </si>
  <si>
    <t>รัตภูมิ</t>
  </si>
  <si>
    <t>รพ.โนนนารายณ์</t>
  </si>
  <si>
    <t>โนนนารายณ์</t>
  </si>
  <si>
    <t xml:space="preserve"> ยานพาหนะ </t>
  </si>
  <si>
    <t>รพ.ครบุรี</t>
  </si>
  <si>
    <t>ครบุรี</t>
  </si>
  <si>
    <t>ทุติยภูมิ</t>
  </si>
  <si>
    <t>เมืองยโสธร</t>
  </si>
  <si>
    <t>รพ.สีชมพู</t>
  </si>
  <si>
    <t>สีชมพู</t>
  </si>
  <si>
    <t>เครื่องช่วยหายใจชนิดควบคุมด้วยปริมาตรและความดันพร้อมระบบการจ่ายอากาศตามสภาพปอด</t>
  </si>
  <si>
    <t>รพ.ชุมแพ</t>
  </si>
  <si>
    <t>ชุมแพ</t>
  </si>
  <si>
    <t>สสอ.บัวเชด</t>
  </si>
  <si>
    <t>สสอ.ปราสาท</t>
  </si>
  <si>
    <t>สสจ.พังงา</t>
  </si>
  <si>
    <t>รพ.กาญจนดิษฐ์</t>
  </si>
  <si>
    <t>กาญจนดิษฐ์</t>
  </si>
  <si>
    <t>เครื่องเอกซเรย์ดิจิตอล ฟลูออโรสโคป</t>
  </si>
  <si>
    <t>รพ.ปทุมธานี</t>
  </si>
  <si>
    <t>รพ.วิเศษชัยชาญ</t>
  </si>
  <si>
    <t>วิเศษชัยชาญ</t>
  </si>
  <si>
    <t>รพ.คลองหลวง</t>
  </si>
  <si>
    <t>คลองหลวง</t>
  </si>
  <si>
    <t>สระโบสถ์</t>
  </si>
  <si>
    <t>ตู้อบเด็กสำหรับลำเลียงทารกแรกคลอด</t>
  </si>
  <si>
    <t>รพ.นครพนม</t>
  </si>
  <si>
    <t>นครพนม</t>
  </si>
  <si>
    <t>สว่างแดนดิน</t>
  </si>
  <si>
    <t>สกลนคร</t>
  </si>
  <si>
    <t>รพร.ท่าบ่อ</t>
  </si>
  <si>
    <t>ท่าบ่อ</t>
  </si>
  <si>
    <t>หนองคาย</t>
  </si>
  <si>
    <t>เมืองลำปาง</t>
  </si>
  <si>
    <t>เมืองแพร่</t>
  </si>
  <si>
    <t>เมืองตาก</t>
  </si>
  <si>
    <t>หนองไผ่</t>
  </si>
  <si>
    <t>ภูเขียว</t>
  </si>
  <si>
    <t>M2</t>
  </si>
  <si>
    <t>รพ.บางกล่ำ</t>
  </si>
  <si>
    <t>F1</t>
  </si>
  <si>
    <t>รพ.นาหม่อม</t>
  </si>
  <si>
    <t>นราธิวาส</t>
  </si>
  <si>
    <t>M1</t>
  </si>
  <si>
    <t>รพ.ปัตตานี</t>
  </si>
  <si>
    <t>ปัตตานี</t>
  </si>
  <si>
    <t>รพ.ตรัง</t>
  </si>
  <si>
    <t>ตรัง</t>
  </si>
  <si>
    <t>A</t>
  </si>
  <si>
    <t>ออกแบบเอง</t>
  </si>
  <si>
    <t xml:space="preserve">อาคารสำนักงานสาธารณสุขจังหวัด เป็นอาคาร คสล.2 ชั้น พื้นที่ใช้สอยประมาณ 728 ตารางเมตร  สำนักงานสาธารณสุขจังหวัดตราด ตำบลบางพระ อำเภอเมือง จังหวัดตราด </t>
  </si>
  <si>
    <t>รพ.ยโสธร</t>
  </si>
  <si>
    <t>รพ.สรรพสทธิประสงค์</t>
  </si>
  <si>
    <t>9035+ข.334/กย./52</t>
  </si>
  <si>
    <t xml:space="preserve"> รพ.ชุมพรเขตรอุดมศักดิ์ </t>
  </si>
  <si>
    <t xml:space="preserve">รพร.เดชอุดม </t>
  </si>
  <si>
    <t xml:space="preserve"> รพ.ป่าตอง</t>
  </si>
  <si>
    <t xml:space="preserve"> รพ.ท่าโรงช้าง </t>
  </si>
  <si>
    <t xml:space="preserve">รพ.ท่าโรงช้าง </t>
  </si>
  <si>
    <t>ลำ
ดับ</t>
  </si>
  <si>
    <t>กิจกรรม  : เสริมสร้างสุขภาพ ควบคุมโรค และภัยสุขภาพในจังหวัดชายแดนภาคใต้</t>
  </si>
  <si>
    <t>ลำดับ</t>
  </si>
  <si>
    <t>แฟลตพักพยาบาล 40 ยูนิต (จำนวน 80 ห้อง) เป็นอาคาร คสล.7 ชั้น พื้นที่ใช้สอยประมาณ 3,336 ตารางเมตร (ปรับราคา 3 จังหวัดชายแดนภาคใต้) โรงพยาบาลปัตตานี ตำบลสะบารัง อำเภอเมือง จังหวัดปัตตานี 1 หลัง</t>
  </si>
  <si>
    <t xml:space="preserve">รพ.ปัตตานี </t>
  </si>
  <si>
    <t>ชายแดนใต้</t>
  </si>
  <si>
    <t>อาคารผู้ป่วยนอก-อุบัติเหตุ 5 ชั้น  เป็นอาคาร คสล. 5 ชั้น  พื้นที่ใช้สอยประมาณ 6,736 ตารางเมตร  โรงพยาบาลสมเด็จพระบรมราชินีนาถ ณ อำเภอนาทวี  ตำบลนาทวี อำเภอนาทวี จังหวัดสงขลา 1 หลัง</t>
  </si>
  <si>
    <t>8708/พิเศษ/41</t>
  </si>
  <si>
    <t>รพ.สมเด็จพระบรมราชินีนาถ ณ อำเภอนาทวี</t>
  </si>
  <si>
    <t>อาคารอุบัติเหตุและฉุกเฉิน เป็นอาคาร คสล. 10 ชั้น พื้นที่ใช้สอยประมาณ 19,140 ตารางเมตร (ปรับราคา 3 จังหวัดชายแดนใต้) โรงพยาบาลยะลา ตำบลสะเตง อำเภอเมืองยะลา จังหวัดยะลา</t>
  </si>
  <si>
    <t>รพ.ยะลา</t>
  </si>
  <si>
    <t>IPD</t>
  </si>
  <si>
    <t>OPD</t>
  </si>
  <si>
    <t>Support</t>
  </si>
  <si>
    <t>Residence</t>
  </si>
  <si>
    <t>เครื่องนึ่งฆ่าเชื้อจุลินทรีย์ด้วยไอน้ำระบบอัตโนมัติขนาดไม่น้อยกว่า700 ลิตร(Pre-Post Vac)ห้องนึ่งทรงกระบอก</t>
  </si>
  <si>
    <t xml:space="preserve"> -</t>
  </si>
  <si>
    <t>ยานพาหนะ</t>
  </si>
  <si>
    <t>เตียงผ่าตัดศัลยกรรมออร์โธปิดิกส์</t>
  </si>
  <si>
    <t>เวียงสา</t>
  </si>
  <si>
    <t>บางกรวย</t>
  </si>
  <si>
    <t>นนทบุรี</t>
  </si>
  <si>
    <t>รพ.ปราสาท</t>
  </si>
  <si>
    <t>ปราสาท</t>
  </si>
  <si>
    <t>สุรินทร์</t>
  </si>
  <si>
    <t>รพ.หนองบัวแดง</t>
  </si>
  <si>
    <t>หนองบัวแดง</t>
  </si>
  <si>
    <t>รพ.บัวใหญ่</t>
  </si>
  <si>
    <t>บัวใหญ่</t>
  </si>
  <si>
    <t xml:space="preserve">รพ.บางกรวย  </t>
  </si>
  <si>
    <t>เมืองนครนายก</t>
  </si>
  <si>
    <t>3130/2526+ข.181/ส.ค./28+ก.76/มิ.ย/42+ก.148/ส.ค./50</t>
  </si>
  <si>
    <t>รพ.เสนา</t>
  </si>
  <si>
    <t>เสนา</t>
  </si>
  <si>
    <t>พระนครศรีอยุธยา</t>
  </si>
  <si>
    <t>รพ.มหาราชนครราชสีมา</t>
  </si>
  <si>
    <t>นครราชสีมา</t>
  </si>
  <si>
    <t>ห้วยยอด</t>
  </si>
  <si>
    <t>P2</t>
  </si>
  <si>
    <t>รพ.พัทลุง</t>
  </si>
  <si>
    <t>พัทลุง</t>
  </si>
  <si>
    <t>ชุดสว่านสำหรับผ่าตัดกระดูกขนาดเล็ก (Mini Air Drill)</t>
  </si>
  <si>
    <t>ปัว</t>
  </si>
  <si>
    <t>ยังไม่มี</t>
  </si>
  <si>
    <t>รถพยาบาล (รถตู้)</t>
  </si>
  <si>
    <t>รพ.ลี้</t>
  </si>
  <si>
    <t>ลี้</t>
  </si>
  <si>
    <t>ยูนิตทำฟัน</t>
  </si>
  <si>
    <t>เครื่องช่วยหายใจสำหรับทารกแรกเกิดชนิดความถี่สูง</t>
  </si>
  <si>
    <t>เครื่องช่วยหายใจสำหรับทารกแรกเกิด</t>
  </si>
  <si>
    <t>เครื่องตรวจอวัยวะภายในด้วยคลื่นเสียงความถี่สูง ชนิดสี 2 หัวตรวจ</t>
  </si>
  <si>
    <t>เครื่องติดตามการทำงานของหัวใจและสัญญาณชีพระบบรวมศูนย์ 8 เตียง</t>
  </si>
  <si>
    <t>เครื่องรักษาโรคจอประสาทตาด้วยแสงเลเซอร์แบบแพทเทิน</t>
  </si>
  <si>
    <t>ยะลา</t>
  </si>
  <si>
    <t>10538+ข.171/ส.ค./52</t>
  </si>
  <si>
    <t>รพ.แม่ลาว</t>
  </si>
  <si>
    <t>แม่ลาว</t>
  </si>
  <si>
    <t xml:space="preserve">รพ.สกลนคร </t>
  </si>
  <si>
    <t>วงเงิน=217,404,200 บ.+
เสาเข็ม= 4,626,911.83 บ.
รวมทั้งสิ้น = 222,031,111.83 บ.</t>
  </si>
  <si>
    <t>รพ.พระนารายณ์</t>
  </si>
  <si>
    <t xml:space="preserve">อาคารเดิมมีอายุการใช้งานเกินกว่า 43 ปี (พ.ศ.2513) สภาพชำรุด ทรุดโทรม </t>
  </si>
  <si>
    <t>กล้องจุลทรรศน์ผ่าตัดสมอง และไขสันหลัง</t>
  </si>
  <si>
    <t>ทับคล้อ</t>
  </si>
  <si>
    <t>เครื่องล้างสายยางอัติโนมัติพร้อมอบแห้ง ขนาดความจุไม่น้อยกว่า 1,200 ลิตร</t>
  </si>
  <si>
    <t xml:space="preserve">รพ.แม่จัน </t>
  </si>
  <si>
    <t>ปี 56-58</t>
  </si>
  <si>
    <t xml:space="preserve">9128
</t>
  </si>
  <si>
    <t>รพ.พะเยา</t>
  </si>
  <si>
    <t>10121+ข.288/ส.ค./52+ก.17/ม.ค./43</t>
  </si>
  <si>
    <t>รพ.แพร่</t>
  </si>
  <si>
    <t>ปี 54-59</t>
  </si>
  <si>
    <t xml:space="preserve"> รพ.สมเด็จพระเจ้าตากสินมหาราช</t>
  </si>
  <si>
    <t>รพ.พุทธชินราชพิษณุโลก</t>
  </si>
  <si>
    <t xml:space="preserve"> รพ.ชัยนาทนเรนทร </t>
  </si>
  <si>
    <t xml:space="preserve"> รพ.บางใหญ่</t>
  </si>
  <si>
    <t>ตู้เย็นเก็บเลือด</t>
  </si>
  <si>
    <t>รพ.บ้านหมี่</t>
  </si>
  <si>
    <t>เครื่องล้างกล้องส่องตรวจระบบทางเดินอาหารชนิดอัตโนมัติ</t>
  </si>
  <si>
    <t>รพ.กบินทร์บุรี</t>
  </si>
  <si>
    <t>กบินทร์บุรี</t>
  </si>
  <si>
    <t>รพ.แกลง</t>
  </si>
  <si>
    <t>รพ.พนมสารคาม</t>
  </si>
  <si>
    <t>พนมสารคาม</t>
  </si>
  <si>
    <t>รพ.พนัสนิคม</t>
  </si>
  <si>
    <t>รพ.วังน้ำเย็น</t>
  </si>
  <si>
    <t>วังน้ำเย็น</t>
  </si>
  <si>
    <t>รพ.บ่อทอง</t>
  </si>
  <si>
    <t>บ่อทอง</t>
  </si>
  <si>
    <t>รพ.ไพรบึง</t>
  </si>
  <si>
    <t>ไพรบึง</t>
  </si>
  <si>
    <t>เบญจลักษ์</t>
  </si>
  <si>
    <t>เครื่องผ่าตัดน้ำวุ้นลูกตา</t>
  </si>
  <si>
    <t>รพ.กำแพงเพชร</t>
  </si>
  <si>
    <t>กำแพงเพชร</t>
  </si>
  <si>
    <t>บ้านพักข้าราชการ ระดับ 7-8 (1 ครอบครัว) พื้นที่ใช้สอยประมาณ 92 ตารางเมตร (โครงสร้างต้านแผ่นดินไหว) สำนักงานสาธารณสุขอำเภอวังเจ้า  ตำบลเชียงทอง อำเภอวังเจ้า จังหวัดตาก</t>
  </si>
  <si>
    <t>บ้านพักข้าราชการ ระดับ 7-8 (1 ครอบครัว) พื้นที่ใช้สอยประมาณ 92 ตารางเมตร (โครงสร้างต้านแผ่นดินไหว) สำนักงานสาธารณสุขอำเภออุ้มผาง  ตำบลอุ้มผาง อำเภออุ้มผาง จังหวัดตาก</t>
  </si>
  <si>
    <t>บ้านพักข้าราชการ ระดับ 7-8 (1 ครอบครัว) พื้นที่ใช้สอยประมาณ 92 ตารางเมตร สำนักงานสาธารณสุขอำเภอวังทอง ตำบลวังทอง อำเภอวังทอง  จังหวัดพิษณุโลก</t>
  </si>
  <si>
    <t>บ้านพักข้าราชการ ระดับ 7-8 (1 ครอบครัว) พื้นที่ใช้สอยประมาณ 92 ตารางเมตร สำนักงานสาธารณสุขอำเภอพิชัย  ตำบลในเมือง  อำเภอพิชัย จังหวัดอุตรดิตถ์</t>
  </si>
  <si>
    <t>บ้านพักข้าราชการ ระดับ 7-8 (1 ครอบครัว) พื้นที่ใช้สอยประมาณ 92 ตารางเมตร สำนักงานสาธารณสุขอำเภอลับแล ตำบลศรีพนมมาศ อำเภอลับแล จังหวัดอุตรดิตถ์</t>
  </si>
  <si>
    <t>อาคารสำนักงานสาธารณสุขจังหวัด เป็นอาคาร คสล. 3 ชั้น พื้นที่ใช้สอยประมาณ 450 ตารางเมตร  สำนักงานสาธารณสุขจังหวัดอุดรธานี ตำบลหมากแข้ง อำเภอเมืองอุดรธานี จังหวัดอุดรธานี</t>
  </si>
  <si>
    <t>นครสวรรค์</t>
  </si>
  <si>
    <t>เครื่องสลายเนื้องอกในสมอง</t>
  </si>
  <si>
    <t>รพ.จอมทอง</t>
  </si>
  <si>
    <t>จอมทอง</t>
  </si>
  <si>
    <t xml:space="preserve"> 8708 /พิเศษ/ 43</t>
  </si>
  <si>
    <t>8708/พิเศษ/43</t>
  </si>
  <si>
    <t>9034 เอกสารเลขที่ ข.116/ก.ค./52</t>
  </si>
  <si>
    <t>ในเมือง</t>
  </si>
  <si>
    <t>กังแอน</t>
  </si>
  <si>
    <t>รพ.เกาะพะงัน</t>
  </si>
  <si>
    <t>เกาะพะงัน</t>
  </si>
  <si>
    <t xml:space="preserve"> รพ.อ่าวลึก</t>
  </si>
  <si>
    <t>ร่าง แผนคำของบประมาณรายจ่ายประจำปี พ.ศ. 2558 งบลงทุน รายการค่าที่ดิน สิ่งก่อสร้าง (รายการผูกพันเดิม)</t>
  </si>
  <si>
    <t>2731/2530</t>
  </si>
  <si>
    <t>รพ.เวียงสา</t>
  </si>
  <si>
    <t>รพ.บางบ่อ</t>
  </si>
  <si>
    <t>กล้องจุลทรรศน์สำหรับผ่าตัดจอประสาทตา</t>
  </si>
  <si>
    <t>เครื่องวัดความยาวลูกตาและตรวจตาส่วนหลังด้วยคลื่นเสียงความถี่สูง</t>
  </si>
  <si>
    <t>เครื่องผ่าตัดต้อกระจกด้วยคลื่นความถี่สูง</t>
  </si>
  <si>
    <t>เครื่องกระตุ้นกล้ามเนื้อด้วยไฟฟ้าพร้อมอัลตราซาวด์</t>
  </si>
  <si>
    <t>เครื่อง ECT (เครื่องรักษาด้วยไฟฟ้า)</t>
  </si>
  <si>
    <t>5462/2536</t>
  </si>
  <si>
    <t>รพ.ศรีบุญเรือง</t>
  </si>
  <si>
    <t>ศรีบุญเรือง</t>
  </si>
  <si>
    <t>รพ.สมเด็จพระยุพราชสายบุรี</t>
  </si>
  <si>
    <t>รพ.อู่ทอง</t>
  </si>
  <si>
    <t>อู่ทอง</t>
  </si>
  <si>
    <t>สุพรรณบุรี</t>
  </si>
  <si>
    <t>ปง</t>
  </si>
  <si>
    <t>รพ.ลำพูน</t>
  </si>
  <si>
    <t>ลำพูน</t>
  </si>
  <si>
    <t>รพ.ท่าวังผา</t>
  </si>
  <si>
    <t>กัลยาณิวัฒนา</t>
  </si>
  <si>
    <t>วงเงิน</t>
  </si>
  <si>
    <t>จำนวน</t>
  </si>
  <si>
    <t>8708+ข.104/มิ.ย./53</t>
  </si>
  <si>
    <t>ปี 54-58</t>
  </si>
  <si>
    <t xml:space="preserve"> รพ.ลำปาง</t>
  </si>
  <si>
    <t>รพ.สุโขทัย</t>
  </si>
  <si>
    <t>สุโขทัย</t>
  </si>
  <si>
    <t>3130/2526</t>
  </si>
  <si>
    <t>หล่มสัก</t>
  </si>
  <si>
    <t>ชาติตระการ</t>
  </si>
  <si>
    <t>รพ.เนินมะปราง</t>
  </si>
  <si>
    <t>เนินมะปราง</t>
  </si>
  <si>
    <t>รพ.ชัยนาทนเรนทร</t>
  </si>
  <si>
    <t>ชัยนาท</t>
  </si>
  <si>
    <t>10127+ ข.470/กย/52</t>
  </si>
  <si>
    <t>9034 และ9034/52</t>
  </si>
  <si>
    <t xml:space="preserve">รพ.วชิระภูเก็ต </t>
  </si>
  <si>
    <t>10327+ข.818/ต.ค./52</t>
  </si>
  <si>
    <t xml:space="preserve">รพ.ตรัง   </t>
  </si>
  <si>
    <t xml:space="preserve">รพ.หาดใหญ่ </t>
  </si>
  <si>
    <t>รพ.ดอกคำใต้</t>
  </si>
  <si>
    <t xml:space="preserve"> รพ.แม่สะเรียง </t>
  </si>
  <si>
    <t xml:space="preserve"> รพ.เกาะคา</t>
  </si>
  <si>
    <t>รพ.บางบัวทอง</t>
  </si>
  <si>
    <t>รพ.บางใหญ่</t>
  </si>
  <si>
    <t>รพ.วังน้อย</t>
  </si>
  <si>
    <t>สตูล</t>
  </si>
  <si>
    <t>รพ.แม่ลาน</t>
  </si>
  <si>
    <t>ระยอง</t>
  </si>
  <si>
    <t>สนามชัยเขต</t>
  </si>
  <si>
    <t xml:space="preserve">รพ.สีคิ้ว </t>
  </si>
  <si>
    <t>9073+10547</t>
  </si>
  <si>
    <t xml:space="preserve"> รพ.สังขะ</t>
  </si>
  <si>
    <t>เด่นชัย</t>
  </si>
  <si>
    <t>เครื่องช่วยหายใจชนิดควบคุมด้วยปริมาตรและความดันเคลื่อนย้ายได้</t>
  </si>
  <si>
    <t>รพ.แม่ทา</t>
  </si>
  <si>
    <t>แม่ทา</t>
  </si>
  <si>
    <t>เตียงผ่าตัดด้านศัลยกรรมออร์โธปิดิกส์และกระดูกสันหลัง</t>
  </si>
  <si>
    <t>รพ.แม่สาย</t>
  </si>
  <si>
    <t>แม่สาย</t>
  </si>
  <si>
    <t>รพ.บางจาก</t>
  </si>
  <si>
    <t>รพ.พระนั่งเกล้า</t>
  </si>
  <si>
    <t>รพ.กันทรลักษ์</t>
  </si>
  <si>
    <t>กันทรลักษ์</t>
  </si>
  <si>
    <t>รพ.สมเด็จพระยุพราชเลิงนกทา</t>
  </si>
  <si>
    <t>รพ.ขุขันธ์</t>
  </si>
  <si>
    <t>ขุขันธ์</t>
  </si>
  <si>
    <t>รพ.คำชะอี</t>
  </si>
  <si>
    <t>คำชะอี</t>
  </si>
  <si>
    <t>รพ.อุทุมพรพิสัย</t>
  </si>
  <si>
    <t>อุทุมพรพิสัย</t>
  </si>
  <si>
    <t>รพ.มาบตาพุด</t>
  </si>
  <si>
    <t>เครื่องจี้ห้ามเลือดและตัดเนื้อเยื่อด้วยไฟฟ้าขนาดไม่น้อยกว่า 200 วัตต์</t>
  </si>
  <si>
    <t>รพ.หัวหิน</t>
  </si>
  <si>
    <t>รพ.บางสะพาน</t>
  </si>
  <si>
    <t>บางสะพาน</t>
  </si>
  <si>
    <t>อุ้มผาง</t>
  </si>
  <si>
    <t>ท่าสองยาง</t>
  </si>
  <si>
    <t>รพ.หันคา</t>
  </si>
  <si>
    <t>หันคา</t>
  </si>
  <si>
    <t>รพ.ขาณุวรลักษบุรี</t>
  </si>
  <si>
    <t>ขาณุวรลักษบุรี</t>
  </si>
  <si>
    <t xml:space="preserve"> M2 </t>
  </si>
  <si>
    <t>รพ.บางมูลนาก</t>
  </si>
  <si>
    <t>บางมูลนาก</t>
  </si>
  <si>
    <t>อุทัยธานี</t>
  </si>
  <si>
    <t>จำนวนวัน
ก่อสร้าง</t>
  </si>
  <si>
    <t>รพ.อุตรดิตถ์</t>
  </si>
  <si>
    <t>อุตรดิตถ์</t>
  </si>
  <si>
    <t>รพ.แม่อาย</t>
  </si>
  <si>
    <t>10225+ข.439/พ.ย./56</t>
  </si>
  <si>
    <t>รพ.สุรินทร์</t>
  </si>
  <si>
    <t>9041/1</t>
  </si>
  <si>
    <t>รพ.สันทราย</t>
  </si>
  <si>
    <t>สันทราย</t>
  </si>
  <si>
    <t>เชียงใหม่</t>
  </si>
  <si>
    <t>รพ.เชียงรายประชานุเคราะห์</t>
  </si>
  <si>
    <t>เชียงราย</t>
  </si>
  <si>
    <t>รพ.เถิน</t>
  </si>
  <si>
    <t>ลำปาง</t>
  </si>
  <si>
    <t>Recheck</t>
  </si>
  <si>
    <t>8821 + ข212/ ก.ย.53 (เสาเข็มเจาะชนิดเปียก)</t>
  </si>
  <si>
    <t>9128/2550</t>
  </si>
  <si>
    <t>รพ.ลำปาง</t>
  </si>
  <si>
    <t>แม่อาย</t>
  </si>
  <si>
    <t xml:space="preserve"> หนองใหญ่</t>
  </si>
  <si>
    <t>ชลบุรี</t>
  </si>
  <si>
    <t>รพ.สนามชัยเขต</t>
  </si>
  <si>
    <t>บางพลี</t>
  </si>
  <si>
    <t>จันทบุรี</t>
  </si>
  <si>
    <t>รพ.กุมภวาปี</t>
  </si>
  <si>
    <t>กุมภวาปี</t>
  </si>
  <si>
    <t>อาคารพักพยาบาล 24 ห้อง (12 ครอบครัว) เป็นอาคาร คสล. 3 ชั้น พื้นที่ใช้สอยประมาณ 745 ตารางเมตร โรงพยาบาลโพธิ์ประทับช้าง ตำบลโพธิ์ประทับช้าง  อำเภอโพธิ์ประทับช้าง จังหวัดพิจิตร 1 หลัง</t>
  </si>
  <si>
    <t>รพ.โพธิ์ประทับช้าง</t>
  </si>
  <si>
    <t>โพธิ์ประทับช้าง</t>
  </si>
  <si>
    <t>อาคารพักพยาบาล 24 ห้อง เป็นอาคาร คสล. 3 ชั้น พื้นที่ใช้สอยประมาณ 745 ตารางเมตร โรงพยาบาลสว่างอารมณ์ ตำบลสว่างอารมณ์ อำเภอสว่างอารมณ์ จังหวัดอุทัยธานี 1 หลัง</t>
  </si>
  <si>
    <t>อาคารโรงครัว โรงอาหาร เป็นอาคาร คสล. 2 ชั้น พื้นที่ใช้สอยประมาณ 450 ตารางเมตร  โรงพยาบาลคลองขลุง ตำบลคลองขลุง อำเภอคลองขลุง จังหวัดกำแพงเพชร 1 หลัง</t>
  </si>
  <si>
    <t>โรงซ่อมบำรุง  เป็นอาคาร คสล.2 ชั้น พื้นที่ใช้สอยประมาณ 654 ตารางเมตร โรงพยาบาลตาคลี ตำบลตาคลี อำเภอตาคลี จังหวัดนครสวรรค์ 1 หลัง</t>
  </si>
  <si>
    <t>อาคารพักพยาบาล 24 ห้อง เป็นอาคาร คสล. 3 ชั้น พื้นที่ใช้สอยประมาณ 745 ตารางเมตร โรงพยาบาลทัพทัน ตำบลทัพทัน อำเภอทัพทัน จังหวัดอุทัยธานี 1 หลัง</t>
  </si>
  <si>
    <t>อาคารพักพยาบาล 24 ห้อง เป็นอาคาร คสล. 3 ชั้น พื้นที่ใช้สอยประมาณ 745 ตารางเมตร โรงพยาบาลลานสัก ตำบลลานสัก อำเภอลานสัก จังหวัดอุทัยธานี 1 หลัง</t>
  </si>
  <si>
    <t>อาคารพัสดุ  เป็นอาคาร คสล.  2 ชั้น พื้นที่ใช้สอยประมาณ 576 ตารางเมตร โรงพยาบาลพรานกระต่าย ตำบลพรานกระต่าย อำเภอพรานกระต่าย จังหวัดกำแพงเพชร 1 หลัง</t>
  </si>
  <si>
    <t>อาคารพักพยาบาล 24 ห้อง เป็นอาคาร คสล. 3 ชั้น พื้นที่ใช้สอยประมาณ 745 ตารางเมตร โรงพยาบาลบ้านไร่ ตำบลบ้านไร่ อำเภอบ้านไร่ จังหวัดอุทัยธานี 1 หลัง</t>
  </si>
  <si>
    <t>รพ.บ้านไร่</t>
  </si>
  <si>
    <t>บ้านไร่</t>
  </si>
  <si>
    <t>อาคารโรงครัว โรงอาหาร เป็นอาคาร คสล. 2 ชั้น พื้นที่ใช้สอยประมาณ 450 ตารางเมตร โรงพยาบาลตาคลี ตำบลตาคลี อำเภอตาคลี จังหวัดนครสวรรค์ 1 หลัง</t>
  </si>
  <si>
    <t>อาคารพักพยาบาล 24 ห้อง  เป็นอาคาร คสล. 3 ชั้น พื้นที่ใช้สอยประมาณ 745 ตารางเมตร โรงพยาบาลห้วยคต ตำบลห้วยคต อำเภอห้วยคต จังหวัดอุทัยธานี 1 หลัง</t>
  </si>
  <si>
    <t>อาคารพัสดุ  เป็นอาคาร คสล.  2 ชั้น พื้นที่ใช้สอยประมาณ 576 ตารางเมตร โรงพยาบาลลานกระบือ ตำบลลานกระบือ อำเภอลานกระบือ จังหวัดกำแพงเพชร 1 หลัง</t>
  </si>
  <si>
    <t>รพ.ลานกระบือ</t>
  </si>
  <si>
    <t>ลานกระบือ</t>
  </si>
  <si>
    <t>รพ.ปางศิลาทอง</t>
  </si>
  <si>
    <t>ปางศิลาทอง</t>
  </si>
  <si>
    <t>อาคารแพทย์แผนไทย เป็นอาคาร คสล. 1 ชั้น พื้นที่ใช้สอยประมาณ 290 ตารางเมตร โรงพยาบาลบึงสามัคคี ตำบลระหาน อำเภอบึงสามัคคี จังหวัดกำแพงเพชร 1 หลัง</t>
  </si>
  <si>
    <t>รพ.บึงสามัคคี</t>
  </si>
  <si>
    <t>บึงสามัคคี</t>
  </si>
  <si>
    <t>อาคารอุบัติเหตุ บำบัดรักษา และห้องประชุม เป็นอาคารคสล.7 ชั้น พื้นที่ใช้สอยประมาณ 10,000 ตารางเมตร โรงพยาบาลบ้านโป่ง ตำบลบ้านโป่ง อำเภอบ้านโป่ง จังหวัดราชบุรี 1 หลัง</t>
  </si>
  <si>
    <t>รพ.บ้านโป่ง</t>
  </si>
  <si>
    <t>บ้านโป่ง</t>
  </si>
  <si>
    <t>รพ.สมเด็จพระสังฆราชองค์ที่ 19</t>
  </si>
  <si>
    <t>รพ.ด่านมะขามเตี้ย</t>
  </si>
  <si>
    <t>8914/2556</t>
  </si>
  <si>
    <t>รพ.ดำเนินสะดวก</t>
  </si>
  <si>
    <t>ดำเนินสะดวก</t>
  </si>
  <si>
    <t>อาคารสนับสนุนบริการ 4 ชั้น   เป็นอาคาร คสล. 4 ชั้น พื้นที่ใช้สอยประมาณ 1,715 ตารางเมตร โรงพยาบาลอู่ทอง ตำบลจรเข้สามพัน อำเภออู่ทอง จังหวัดสุพรรณบุรี 1 หลัง</t>
  </si>
  <si>
    <t>รพ.บ่อพลอย</t>
  </si>
  <si>
    <t>บ่อพลอย</t>
  </si>
  <si>
    <t>อาคารอุบัติเหตุ ฉุกเฉิน 2 ชั้น โรงพยาบาลนครชัยศรี จังหวัดนครปฐม</t>
  </si>
  <si>
    <t>รพ.นครชัยศรี</t>
  </si>
  <si>
    <t>รพ.สมเด็จพระสังฆราชองค์ที่ 17</t>
  </si>
  <si>
    <t>รพ.บ่อไร่</t>
  </si>
  <si>
    <t>บ่อไร่</t>
  </si>
  <si>
    <t>รพ.โพนทอง</t>
  </si>
  <si>
    <t>โพนทอง</t>
  </si>
  <si>
    <t>P1</t>
  </si>
  <si>
    <t>รพ. บ้านด่าน</t>
  </si>
  <si>
    <t>บ้านด่าน</t>
  </si>
  <si>
    <t>แบบเอกชน+ข.257/สค./52 กองแบบแผนรับรองแบบแล้ว</t>
  </si>
  <si>
    <t xml:space="preserve"> รพ.มะการักษ์ </t>
  </si>
  <si>
    <t xml:space="preserve">รพ.กำแพงแสน </t>
  </si>
  <si>
    <t xml:space="preserve">รพ.ราชบุรี </t>
  </si>
  <si>
    <t xml:space="preserve"> รพ.หัวหิน </t>
  </si>
  <si>
    <t>ปี 54-57</t>
  </si>
  <si>
    <t>วงเงินทั้งสิ้น68,939,000 บาท
งบประมาณ=65,430,500 บาท
เงินบำรุง=3,508,500 บาท</t>
  </si>
  <si>
    <t>รพ.ท่ายาง</t>
  </si>
  <si>
    <t>ปี 55-57</t>
  </si>
  <si>
    <t xml:space="preserve">รพ.บางจาก </t>
  </si>
  <si>
    <t>รพ.บางพลี</t>
  </si>
  <si>
    <t>10245+
ข.61/พค/52</t>
  </si>
  <si>
    <t>รพ.สมุทรปราการ</t>
  </si>
  <si>
    <t xml:space="preserve">8260
</t>
  </si>
  <si>
    <t xml:space="preserve">รพร.สระแก้ว </t>
  </si>
  <si>
    <t>รพ.พระปกเกล้า</t>
  </si>
  <si>
    <t>รพ.บางละมุง</t>
  </si>
  <si>
    <t>9045 
+ข.44/เม.ย./52</t>
  </si>
  <si>
    <t>รพ.ระยอง</t>
  </si>
  <si>
    <t xml:space="preserve"> รพ.สมเด็จ </t>
  </si>
  <si>
    <t xml:space="preserve">รพ.ยางตลาด </t>
  </si>
  <si>
    <t xml:space="preserve"> รพ.หนองสองห้อง</t>
  </si>
  <si>
    <t xml:space="preserve">รพ.มหาสารคาม </t>
  </si>
  <si>
    <t xml:space="preserve">รพ.พนมไพร </t>
  </si>
  <si>
    <t>10562+10562/1</t>
  </si>
  <si>
    <t>แบบเอกชน
( บริษัท สุรพัฒน์อาร์คิเทค  จำกัด )</t>
  </si>
  <si>
    <t>รพ.หนองหาน</t>
  </si>
  <si>
    <t xml:space="preserve"> รพ.ตระการพืชผล </t>
  </si>
  <si>
    <t>รพ.50 พรรษา มหาวชิราลงกรณ</t>
  </si>
  <si>
    <t>รพ.เขื่องใน</t>
  </si>
  <si>
    <t xml:space="preserve">รพ.วารินชำราบ </t>
  </si>
  <si>
    <t>ออกแบบโดยช่างโยธาเทศบาลตำบลโคกภู อ.ภูพาน</t>
  </si>
  <si>
    <t>รพ.พระอาจารย์แบน ธนากโร</t>
  </si>
  <si>
    <t>ภูพาน</t>
  </si>
  <si>
    <t>รพ.นากลาง</t>
  </si>
  <si>
    <t>นากลาง</t>
  </si>
  <si>
    <t>รพ.สวรรค์ประชารักษ์</t>
  </si>
  <si>
    <t>รพ.เชียงคำ</t>
  </si>
  <si>
    <t>รพ.นครปฐม</t>
  </si>
  <si>
    <t>นครปฐม</t>
  </si>
  <si>
    <r>
      <rPr>
        <sz val="16"/>
        <color indexed="8"/>
        <rFont val="TH SarabunPSK"/>
        <family val="2"/>
      </rPr>
      <t>ปี 54-58</t>
    </r>
    <r>
      <rPr>
        <sz val="12"/>
        <color indexed="8"/>
        <rFont val="TH SarabunPSK"/>
        <family val="2"/>
      </rPr>
      <t xml:space="preserve">
</t>
    </r>
  </si>
  <si>
    <t>ชุดอุปกรณ์ช่วยชีวิตทารกแรกคลอด</t>
  </si>
  <si>
    <t>รพ.ปง</t>
  </si>
  <si>
    <t>อาคารรังสีรักษา เป็นอาคาร คสล. 6 ชั้น พื้นที่ใช้สอยประมาณ 6,509  ตารางเมตร ก่อสร้างที่ อำเภอนาหม่อม (โครงสร้างต้านแผ่นดินไหว)  โรงพยาบาลหาดใหญ่ ตำบลหาดใหญ่ อำเภอหาดใหญ่ จังหวัดสงขลา</t>
  </si>
  <si>
    <t>สำนักงานปลัดกระทรวงสาธารณสุข</t>
  </si>
  <si>
    <t>ราคาต่อหน่วย</t>
  </si>
  <si>
    <t>งบประมาณ
ปี57</t>
  </si>
  <si>
    <t>T</t>
  </si>
  <si>
    <t>สรุปรายจังหวัด</t>
  </si>
  <si>
    <t>อาคารที่ทำการสภาวิชาชีพ เป็นอาคาร คสล. 14 ชั้น พื้นที่ใช้สอยประมาณ 26,030 ตารางเมตร ระยะเวลาก่อสร้าง 960 วัน 30 งวด สำนักงานปลัดกระทรวงสาธารณสุข ตำบลตลาดขวัญ  อำเภอเมืองนนทบุรี  จังหวัดนนทบุรี</t>
  </si>
  <si>
    <t>บ.เอส.ซีเอสบี จำกัด</t>
  </si>
  <si>
    <t>ส่วนกลาง</t>
  </si>
  <si>
    <t>บริหาร</t>
  </si>
  <si>
    <t>ภูมิภาค 12 เขต</t>
  </si>
  <si>
    <t xml:space="preserve">ก่อสร้างใหม่เนื่องจากยังไม่มีสำนักงาน อาศัยรพ.สต.บ้านลานหมาในหลังเก่า เป็นที่ทำงาน จะดำเนินการก่อสร้างในพื้นที่รพสต.บ้านลานหมาในเดิม ซึ่งมีพื้นที่เพียงพอในก่อสร้าง </t>
  </si>
  <si>
    <t>ก่อสร้างใหม่เนื่องจากยังไม่มีสำนักงาน ปัจจุบันใช้รพ.สต.เก่าเป็นอาคารสำนักงาน</t>
  </si>
  <si>
    <t>ก่อสร้างงทดแทนเนื่องจากอาคารเดิม สภาพทรุดโทรม ก่อสร้างมานานกว่า 30 ปี</t>
  </si>
  <si>
    <t>8708/43+ข  258/สค./52</t>
  </si>
  <si>
    <t>รพ.ศีขรภูมิ</t>
  </si>
  <si>
    <t>จำนวน
หน่วย</t>
  </si>
  <si>
    <t>รพ.หัวตะพาน</t>
  </si>
  <si>
    <t>รพ.ศรีสะเกษ</t>
  </si>
  <si>
    <t>ศรีสะเกษ</t>
  </si>
  <si>
    <t>อุบลราชธานี</t>
  </si>
  <si>
    <t>รพร.เดชอุดม</t>
  </si>
  <si>
    <t>เดชอุดม</t>
  </si>
  <si>
    <t>รพ.ราษีไศล</t>
  </si>
  <si>
    <t>ราษีไศล</t>
  </si>
  <si>
    <t>อำนาจเจริญ</t>
  </si>
  <si>
    <t>รพ.มุกดาหาร</t>
  </si>
  <si>
    <t>มุกดาหาร</t>
  </si>
  <si>
    <t>รพ.วารินชำราบ</t>
  </si>
  <si>
    <t>วารินชำราบ</t>
  </si>
  <si>
    <t>ยโสธร</t>
  </si>
  <si>
    <t>เลิงนกทา</t>
  </si>
  <si>
    <t>รพ.พิบูลมังสาหาร</t>
  </si>
  <si>
    <t>พิบูลมังสาหาร</t>
  </si>
  <si>
    <t>หัวตะพาน</t>
  </si>
  <si>
    <t>รพ.อำนาจเจริญ</t>
  </si>
  <si>
    <t xml:space="preserve"> กำแพงเพชร </t>
  </si>
  <si>
    <t>10127+10127/1</t>
  </si>
  <si>
    <t>เชียงม่วน</t>
  </si>
  <si>
    <t>พะเยา</t>
  </si>
  <si>
    <t>รพ.หนองไผ่</t>
  </si>
  <si>
    <t>แม่ฮ่องสอน</t>
  </si>
  <si>
    <t>แพร่</t>
  </si>
  <si>
    <t>บึงกาฬ</t>
  </si>
  <si>
    <t>รพ.พรานกระต่าย</t>
  </si>
  <si>
    <t>พรานกระต่าย</t>
  </si>
  <si>
    <t>รพ.โนนสะอาด</t>
  </si>
  <si>
    <t>โนนสะอาด</t>
  </si>
  <si>
    <t>นครนายก</t>
  </si>
  <si>
    <t>รพ.น้ำโสม</t>
  </si>
  <si>
    <t>น้ำโสม</t>
  </si>
  <si>
    <t>รพ.ท่าลี่</t>
  </si>
  <si>
    <t>ท่าลี่</t>
  </si>
  <si>
    <t>เลย</t>
  </si>
  <si>
    <t xml:space="preserve">รพ.ปาย </t>
  </si>
  <si>
    <t>งวด
งาน</t>
  </si>
  <si>
    <t>รพ.วานรนิวาส</t>
  </si>
  <si>
    <t>สงป.เห็นชอบวงเงิน
146,000,000 บาท</t>
  </si>
  <si>
    <t xml:space="preserve">รพร.สว่างแดนดิน </t>
  </si>
  <si>
    <t xml:space="preserve"> รพ.กุมภวาปี</t>
  </si>
  <si>
    <t xml:space="preserve"> รพ.แก้งคร้อ </t>
  </si>
  <si>
    <t xml:space="preserve">รพ.ภูเขียว </t>
  </si>
  <si>
    <t xml:space="preserve">รพ.นางรอง </t>
  </si>
  <si>
    <t>รพ.บุรีรัมย์</t>
  </si>
  <si>
    <t>รพ.โพนพิสัย</t>
  </si>
  <si>
    <t>โพนพิสัย</t>
  </si>
  <si>
    <t xml:space="preserve">รพ.พังโคน </t>
  </si>
  <si>
    <t>พังโคน</t>
  </si>
  <si>
    <t>3852/2536 +7386/2536</t>
  </si>
  <si>
    <t>รพ.สังคม</t>
  </si>
  <si>
    <t>สังคม</t>
  </si>
  <si>
    <t>รพ.โซ่พิสัย</t>
  </si>
  <si>
    <t>โซ่พิสัย</t>
  </si>
  <si>
    <t>รพ.บึงโขงหลง</t>
  </si>
  <si>
    <t>บึงโขงหลง</t>
  </si>
  <si>
    <t>รพ.ปากคาด</t>
  </si>
  <si>
    <t>ปากคาด</t>
  </si>
  <si>
    <t>อาคารพักพยาบาล 24 ห้อง (12 ครอบครัว) เป็นอาคาร คสล. 3 ชั้น พื้นที่ใช้สอยประมาณ 745 ตารางเมตร โรงพยาบาลสุวรรณคูหา  ตำบลสุวรรณคูหา อำเภอสุวรรณคูหา จังหวัดหนองบัวลำภู 1 หลัง</t>
  </si>
  <si>
    <t>รพ.สุวรรณคูหา</t>
  </si>
  <si>
    <t>สุวรรณคูหา</t>
  </si>
  <si>
    <t>อาคารพักพยาบาล 24 ห้อง (12 ครอบครัว) เป็นอาคาร คสล. 3 ชั้น พื้นที่ใช้สอยประมาณ 745 ตารางเมตร โรงพยาบาลท่าลี่ ตำบลท่าลี่  อำเภอท่าลี่ จังหวัดเลย 1 หลัง</t>
  </si>
  <si>
    <t>อาคารพักพยาบาล 24 ห้อง (12 ครอบครัว) เป็นอาคาร คสล. 3 ชั้น พื้นที่ใช้สอยประมาณ 745 ตารางเมตร โรงพยาบาลโนนสะอาด ตำบลโนนสะอาด อำเภอโนนสะอาด จังหวัดอุดรธานี 1 หลัง</t>
  </si>
  <si>
    <t>รพ.ป่าติ้ว</t>
  </si>
  <si>
    <t>ป่าติ้ว</t>
  </si>
  <si>
    <t>รพร.เลิงนกทา</t>
  </si>
  <si>
    <t>รพ.หว้านใหญ่</t>
  </si>
  <si>
    <t>หว้านใหญ่</t>
  </si>
  <si>
    <t>9448+ข.18/มี.ค./57</t>
  </si>
  <si>
    <t>รพ.กรงปีนัง</t>
  </si>
  <si>
    <t>9073
(เสาเข็มเจาะ ชนิดเปียก)</t>
  </si>
  <si>
    <t xml:space="preserve"> เมือง</t>
  </si>
  <si>
    <t>รพ.ลาดยาว</t>
  </si>
  <si>
    <t>ลาดยาว</t>
  </si>
  <si>
    <t>รพ.ไพศาลี</t>
  </si>
  <si>
    <t>ไพศาลี</t>
  </si>
  <si>
    <t>รพ.ทัพทัน</t>
  </si>
  <si>
    <t>ทัพทัน</t>
  </si>
  <si>
    <t>อาคารพักพยาบาล 24 ห้อง  (12 ครอบครัว) เป็นอาคาร คสล. 3 ชั้น  พื้นที่ใช้สอยประมาณ 745 ตารางเมตร  โรงพยาบาลโกสัมพีนคร ตำบลโกสัมพี อำเภอโกสัมพีนคร จังหวัดกำแพงเพชร 1 หลัง</t>
  </si>
  <si>
    <t>รพ.โกสัมพีนคร</t>
  </si>
  <si>
    <t>โกสัมพีนคร</t>
  </si>
  <si>
    <t>รพ.สว่างอารมณ์</t>
  </si>
  <si>
    <t>สว่างอารมณ์</t>
  </si>
  <si>
    <t>อาคารโรงครัว โรงอาหาร  เป็นอาคาร คสล. 2 ชั้น พื้นที่ใช้สอยประมาณ 450 ตารางเมตร  โรงพยาบาลขาณุวรลักษบุรี ตำบลแสนตอ อำเภอขาณุวรลักษบุรี จังหวัดกำแพงเพชร 1 หลัง</t>
  </si>
  <si>
    <t>อาคารพักพยาบาล 32 ห้อง ( 16 ครอบครัว ) เป็นอาคาร คสล. 4 ชั้น พื้นที่ใช้สอยประมาณ 928 ตารางเมตร โรงพยาบาลสรรคบุรี  ตำบลแพรกศรีราชา อำเภอสรรคบุรี จังหวัดชัยนาท 1 หลัง</t>
  </si>
  <si>
    <t>รพ.สรรคบุรี</t>
  </si>
  <si>
    <t>สรรคบุรี</t>
  </si>
  <si>
    <t>รพ.ห้วยคต</t>
  </si>
  <si>
    <t>ห้วยคต</t>
  </si>
  <si>
    <t>อาคารพักพยาบาล 24 ห้อง (12 ครอบครัว) เป็นอาคาร คสล. 3 ชั้น พื้นที่ใช้สอยประมาณ 745 ตารางเมตร โรงพยาบาลบางมูลนาก ตำบลบางมูลนาก อำเภอบางมูลนาก จังหวัดพิจิตร 1 หลัง</t>
  </si>
  <si>
    <t>อาคารโรงซักฟอก จ่ายกลาง เป็นอาคาร คสล. 2 ชั้น พื้นที่ใช้สอยประมาณ 450 ตารางเมตร  โรงพยาบาลสรรคบุรี  ตำบลแพรกศรีราชา อำเภอสรรคบุรี จังหวัดชัยนาท 1 หลัง</t>
  </si>
  <si>
    <t>9540
(กรณี รพ.ไม่มีระบบบำบัดน้ำเสีย )</t>
  </si>
  <si>
    <t>รพร.นครไทย</t>
  </si>
  <si>
    <t>นครไทย</t>
  </si>
  <si>
    <t>รพ.สามร้อยยอด</t>
  </si>
  <si>
    <t>รพ.ประจวบคีรีขันธ์</t>
  </si>
  <si>
    <t>รพ.บ้านนา</t>
  </si>
  <si>
    <t>บ้านนา</t>
  </si>
  <si>
    <t xml:space="preserve">การไฟฟ้าส่วนภูมิภาค </t>
  </si>
  <si>
    <t>รพ.ลำลูกกา</t>
  </si>
  <si>
    <t>ลำลูกกา</t>
  </si>
  <si>
    <t>อาคารผู้ป่วยในศูนย์เชี่ยวชาญเฉพาะด้านโรงพยาบาลสระบุรี เป็นอาคารคสล.7ชั้น พื้นที่ใช้สอยประมาณ 14,747ตารางเมตร โรงพยาบาลสระบุรี  ตำบลปากเพรียว อำเภอเมือง จังหวัดสระบุรี 1 หลัง</t>
  </si>
  <si>
    <t>รพศ.สระบุรี</t>
  </si>
  <si>
    <t>อาคารจอดรถ เป็นอาคาร คสล.7 ชั้น  พื้นที่ใช้สอยประมาณ 10,192 ตารางเมตร โรงพยาบาลสิงห์บุรี ตำบลบางพุทรา อำเภอเมือง  จังหวัดสิงห์บุรี 1 หลัง</t>
  </si>
  <si>
    <t>รพ.โพธิ์ทอง</t>
  </si>
  <si>
    <t>โพธิ์ทอง</t>
  </si>
  <si>
    <t>กำหนดเองโดยช่างโยธาธิการ</t>
  </si>
  <si>
    <t>รพ.เพชรบูรณ์</t>
  </si>
  <si>
    <t>เพชรบูรณ์</t>
  </si>
  <si>
    <t>ปาย</t>
  </si>
  <si>
    <t>รพ.เซกา</t>
  </si>
  <si>
    <t xml:space="preserve">รพ.บึงกาฬ </t>
  </si>
  <si>
    <t>รพ.เลย</t>
  </si>
  <si>
    <t>เมืองอุทัยธานี</t>
  </si>
  <si>
    <t>รพ.ปากเกร็ด</t>
  </si>
  <si>
    <t xml:space="preserve">รพ.พระนั่งเกล้า </t>
  </si>
  <si>
    <t>8708/+ข.5/ม.ค./53</t>
  </si>
  <si>
    <t xml:space="preserve">ปี 56-58
</t>
  </si>
  <si>
    <t>รพ.สระบุรี</t>
  </si>
  <si>
    <t>รพ.ป่าโมก</t>
  </si>
  <si>
    <t>ปี 56-57</t>
  </si>
  <si>
    <t>รพ.ดอยหลวง</t>
  </si>
  <si>
    <t>ดอยหลวง</t>
  </si>
  <si>
    <t>รพ.เวียงหนองล่อง</t>
  </si>
  <si>
    <t>เวียงหนองล่อง</t>
  </si>
  <si>
    <t>%</t>
  </si>
  <si>
    <t>รายการครุภัณฑ์</t>
  </si>
  <si>
    <t>สว่านใช้แรงดันลมขนาดมาตรฐานพร้อมเลื่อย</t>
  </si>
  <si>
    <t>แม่ริม</t>
  </si>
  <si>
    <t>การแพทย์</t>
  </si>
  <si>
    <t>เครื่องช่วยหายใจชนิดควบคุมด้วยปริมาตรและความดัน</t>
  </si>
  <si>
    <t>ฉะเชิงเทรา</t>
  </si>
  <si>
    <t>สระแก้ว</t>
  </si>
  <si>
    <t>5338/32 +ข.52/ก.พ./35</t>
  </si>
  <si>
    <t>รพ.บ้านไผ่</t>
  </si>
  <si>
    <t>บ้านไผ่</t>
  </si>
  <si>
    <t>ขอนแก่น</t>
  </si>
  <si>
    <t>น่าน</t>
  </si>
  <si>
    <t>8440
(เสาเข็มเจาะชนิดเปียก)</t>
  </si>
  <si>
    <t>แกลง</t>
  </si>
  <si>
    <t>บางบ่อ</t>
  </si>
  <si>
    <t>พนัสนิคม</t>
  </si>
  <si>
    <t>รพ.กาฬสินธุ์</t>
  </si>
  <si>
    <t>กาฬสินธุ์</t>
  </si>
  <si>
    <t>รพ.ลำปลายมาศ</t>
  </si>
  <si>
    <t>ลำปลายมาศ</t>
  </si>
  <si>
    <t>รพ.หนองบัวระเหว</t>
  </si>
  <si>
    <t>หนองบัวระเหว</t>
  </si>
  <si>
    <t>รพ.บ้านตาขุน</t>
  </si>
  <si>
    <t>บ้านตาขุน</t>
  </si>
  <si>
    <t>F3</t>
  </si>
  <si>
    <t>ชุมพร</t>
  </si>
  <si>
    <t>รพ.บางไทร</t>
  </si>
  <si>
    <t>ตะกั่วป่า</t>
  </si>
  <si>
    <t>รพ.ถลาง</t>
  </si>
  <si>
    <t>รพ.ท้ายเหมืองชัยพัฒน์</t>
  </si>
  <si>
    <t>ท้ายเหมือง</t>
  </si>
  <si>
    <t>หลังสวน</t>
  </si>
  <si>
    <t>กระบี่</t>
  </si>
  <si>
    <t>บริการ</t>
  </si>
  <si>
    <t>เขตบริการสุขภาพที่ 1</t>
  </si>
  <si>
    <t>เขตบริการสุขภาพที่ 2</t>
  </si>
  <si>
    <t>เขตบริการสุขภาพที่ 3</t>
  </si>
  <si>
    <t>เขตบริการสุขภาพที่ 4</t>
  </si>
  <si>
    <t>เขตบริการสุขภาพที่ 5</t>
  </si>
  <si>
    <t>เขตบริการสุขภาพที่ 6</t>
  </si>
  <si>
    <t>เขตบริการสุขภาพที่ 7</t>
  </si>
  <si>
    <t>เขตบริการสุขภาพที่ 8</t>
  </si>
  <si>
    <t>เขตบริการสุขภาพที่ 9</t>
  </si>
  <si>
    <t>เขตบริการสุขภาพที่ 10</t>
  </si>
  <si>
    <t>เขตบริการสุขภาพที่ 11</t>
  </si>
  <si>
    <t>เขตบริการสุขภาพที่ 12</t>
  </si>
  <si>
    <t>เขต</t>
  </si>
  <si>
    <t>ลำดับ
ความ
สำคัญ</t>
  </si>
  <si>
    <t>น้ำปาด</t>
  </si>
  <si>
    <t>รพ.เจ้าพระยาอภัยภูเบศร</t>
  </si>
  <si>
    <t>รพ.พุทธโสธร</t>
  </si>
  <si>
    <t>รพ.ทองผาภูมิ</t>
  </si>
  <si>
    <t>ทองผาภูมิ</t>
  </si>
  <si>
    <t>รพ.สมเด็จพระพุทธเลิศหล้า</t>
  </si>
  <si>
    <t>เมืองสมุทรสงคราม</t>
  </si>
  <si>
    <t>สมุทรสงคราม</t>
  </si>
  <si>
    <t>อาคาร สสจ.</t>
  </si>
  <si>
    <t>อาคาร สสอ.</t>
  </si>
  <si>
    <t>บ้านพักระดับ 5 - 6</t>
  </si>
  <si>
    <t>บ้านพักระดับ 7 - 8</t>
  </si>
  <si>
    <t>ค่าปรับปรุงฯ</t>
  </si>
  <si>
    <t>เหลือจากยูนิตฟัน</t>
  </si>
  <si>
    <t xml:space="preserve">1. อาคารเดิมอายุใช้งาน22 ปี (พ.ศ.2536) 2. มีสภาพชำรุดทรุดโทรม แตกร้าวบริเวณรอบตัวอาคาร ไม่มั่นคง       3. สถานที่ก่อสร้างใช้สถานที่เดิม(สร้างทดแทน)  4. ใช้แบบแปลนของกองแบบแผน </t>
  </si>
  <si>
    <t>กล้องส่องตรวจลำไส้ใหญ่พร้อมวีดีทัศน์</t>
  </si>
  <si>
    <t xml:space="preserve">ทางเดิมเชื่อมชั้นเดียว พื้นที่ใช้สอยประมาณ 90 เมตร โรงพยาบาลลับแล ตำบลชัยจุมพล อำเภอลับแล จังหวัดอุตรดิตถ์  </t>
  </si>
  <si>
    <t xml:space="preserve">ทางเดินเชื่อม 2 ชั้น พื้นที่ใช้สอยประมาณ 31 เมตร โรงพยาบาลลับแล ตำบลชัยจุมพล อำเภอลับแล จังหวัดอุตรดิตถ์  </t>
  </si>
  <si>
    <t>อาคารส่งเสริมสุขภาพและอเนกประสงค์(แบบแพทย์แผนไทย) เป็นอาคาร คสล. 2 ชั้น พื้นที่ใช้สอยประมาณ 678 ตารางเมตร โรงพยาบาลสว่างอารมณ์ ตำบลสว่างอารมณ์ อำเภอสว่างอารมณ์ จังหวัดอุทัยธานี 1 หลัง</t>
  </si>
  <si>
    <t>อาคารส่งเสริมสุขภาพและอเนกประสงค์(แบบแพทย์แผนไทย) เป็นอาคาร คสล. 2 ชั้น พื้นที่ใช้สอยประมาณ 678 ตารางเมตร โรงพยาบาลห้วยคต ตำบลห้วยคต อำเภอห้วยคต จังหวัดอุทัยธานี 1 หลัง</t>
  </si>
  <si>
    <t xml:space="preserve">อาคารสนับสนุนบริการ  เป็นอาคารคสล. 5 ชั้น พื้นที่ใช้สอยประมาณ 4,714 ตารางเมตร โรงพยาบาลพระนารายณ์มหาราช ตำบลเขาสามยอด อำเภอเมือง จังหวัดลพบุรี </t>
  </si>
  <si>
    <t>อาคารพักพยาบาล 24ห้อง (12 ครอบครัว) เป็นอาคารคสล.3ชั้น พื้นที่ใช้สอยประมาณ 745 ตารางเมตร  โรงพยาบาลโพธิ์ทอง 1 หลัง</t>
  </si>
  <si>
    <t>อาคารผู้ป่วยนอก/ผู้ป่วยใน ขนาด 9 ชั้นจำนวนชั้น 9  ชั้น  พื้นที่ใช้สอย 20,497 ตารางเมตร โรงพยาบาลบางละมุง ตำบลนาเกลือ อำเภอบางละมุง จังหวัดชลบุรี 1 หลัง</t>
  </si>
  <si>
    <t>อาคารพักพยาบาล 24 ห้อง (12 ครอบครัว) เป็นอาคาร คสล. 3 ชั้น พื้นที่ใช้สอยประมาณ 745 ตารางเมตรโรงพยาบาลปากคาด ตำบลโนนศิลา อำเภอปากคาด จังหวัดบึงกาฬ 1 หลัง</t>
  </si>
  <si>
    <t>ตึกคนไข้นอก (O.P.D.) รพ. 30 เตียง เป็นอาคาร คสล. 2 ชั้น พื้นที่ใช้สอย 1,125 ตารางเมตร   โรงพยาบาลหว้านใหญ่ ตำบลหว้านใหญ่ อำเภอหว้านใหญ่ จังหวัดมุกดาหาร 1 หลัง</t>
  </si>
  <si>
    <t xml:space="preserve"> 3130/2526</t>
  </si>
  <si>
    <t>อาคารพักพยาบาล  32 ห้อง ( 16 ครอบครัว) เป็นอาคาร คสล.4 ชั้น พื้นที่ใช้สอยประมาณ 928 ตารางเมตร โรงพยาบาลพิบูลมังสาหาร ตำบลพิบูล อำเภอพิบูลม้งสาหาร  จังหวัดอุบลราชธานี 1 หลัง</t>
  </si>
  <si>
    <t>อาคารพักพยาบาล 100 ห้อง เป็นอาคาร คสล. 6 ชั้น มีพื้นที่ใช้สอย 3,450  ตารางเมตร  โรงพยาบาลอำนาจเจริญ ตำบลบุ่ง อำเภอเมืองอำนาจเจริญ จังหวัดอำนาจเจริญ 1 หลัง</t>
  </si>
  <si>
    <t>รวมเงินทั้งสิ้น (เสนอเพิ่ม)</t>
  </si>
  <si>
    <t>รายการที่แบบแปลนยังไม่แล้วเสร็จ</t>
  </si>
  <si>
    <t>9034 เอกสารเลขที่ ข.101/พ.ค./56</t>
  </si>
  <si>
    <t>ตึกคนไข้นอก(O.P.D.)รพ. 30 เตียง เป็นอาคาร คสล. 2 ชั้น พื้นที่ใช้สอยประมาณ 1,125 ตารางเมตร  (โครงสร้างต้านแผ่นดินไหว)  โรงพยาบาลแม่สอด  ตำบลแม่สอด อำเภอแม่สอด จังหวัดตาก 1 หลัง</t>
  </si>
  <si>
    <t>อาคารส่งเสริมสุขภาพ และอเนกประสงค์ (แบบแพทย์แผนไทย/จิตเวชและยาเสพติด)เป็นอาคาร คสล. 2 ชั้น พื้นที่ใช้สอยประมาณ 773 ตารางเมตร โรงพยาบาลตาคลี ตำบลตาคลี อำเภอตาคลี จังหวัดนครสวรรค์ 1 หลัง</t>
  </si>
  <si>
    <t>รายการที่ไม่ผ่านการพิจารณาจากสำนักงบประมาณ ครั้งที่ 2 (เมื่อวันที่ 7 กรกฎาคม 2557)</t>
  </si>
  <si>
    <t>รพ.สต.จำนวน76 แห่ง</t>
  </si>
  <si>
    <t>รายการสิ่งก่อสร้างที่เสนอวงเงินเพิ่มเติม ครั้งที่ 2 (เมื่อวันที่ 7 กรกฎาคม 2557)</t>
  </si>
  <si>
    <t>รายการทั้งหมดได้นำขึ้นไปใส่ในทุกเขตแล้วค่ะ</t>
  </si>
  <si>
    <t>รพ.สต. จำนวน
76 แห่ง</t>
  </si>
  <si>
    <t xml:space="preserve"> 1-12 </t>
  </si>
  <si>
    <t>รพ.สต. 524 แห่ง</t>
  </si>
  <si>
    <t>ประเภท
ครุภัณฑ์</t>
  </si>
  <si>
    <t>ราคาต่อหน่วย
(พรบ.)</t>
  </si>
  <si>
    <t>ราคาต่อหน่วย
(เดิม)</t>
  </si>
  <si>
    <t>(113) อาคารพักคนไข้ 8 ชั้น เป็นอาคาร คสล 8 ชั้น พื้นที่ใช้สอยประมาณ 7,402  ตรม. (โครงสร้างต้านแผ่นดินไหว) โรงพยาบาลสันทราย ตำบลหนองหาร อำเภอสันทราย จังหวัดเชียงใหม่ 1 หลัง</t>
  </si>
  <si>
    <t>(114) อาคารผู้ป่วยนอก / บำบัดรักษา เป็นอาคาร คสล 6ชั้น พื้นที่ใช้สอยประมาณ 8,842ตารางเมตร (โครงสร้างต้านแผ่นดินไหว)  โรงพยาบาลเถิน ตำบลล้อมแรด อำเภอเถิน จังหวัดลำปาง 1 หลัง</t>
  </si>
  <si>
    <t>(1.2) ตึกคนไข้ 30 เตียง รพ.อำเภอ เป็นอาคาร คสล. 1ชั้น พื้นที่ใช้สอยประมาณ 592 ตารางเมตร  (โครงสร้างต้านแผ่นดินไหว) โรงพยาบาลเวียงสา ตำบลกลางเวียง อำเภอเวียงสา จังหวัดน่าน 1 หลัง</t>
  </si>
  <si>
    <t>(1.4) ระบบบำบัดนำเสีย  โรงพยาบาลวัดจันทร์เฉลิมพระเกียรติ ๘๐ พรรษา ตำบลบ้านจันทร์ อำเภอกัลยาณิวัฒนา จังหวัดเชียงใหม่ 1 ระบบ</t>
  </si>
  <si>
    <t>(18) อาคารพักพยาบาล 32 ห้อง (16 ครอบครัว )  เป็นอาคาร คสล.4 ชั้น พื้นที่ใช้สอยประมาณ 928 ตารางเมตร(โครงสร้างต้านแผ่นดินไหว) โรงพยาบาลดอยหลวง ตำบลปงน้อย อำเภอดอยหลวง จังหวัดเชียงราย 1 หลัง</t>
  </si>
  <si>
    <t>(19) อาคารพักพยาบาล 32 ห้อง  (16 ครอบครัว) เป็นอาคาร คสล. 4 ชั้น  พื้นที่ใช้สอยประมาณ 928 ตารางเมตร (โครงสร้างต้านแผ่นดินไหว) โรงพยาบาลเวียงหนองล่อง  ตำบลวังผาง  อำเภอเวียงหนองล่อง จังหวัดลำพูน 1 หลัง</t>
  </si>
  <si>
    <t>(119) อาคารผู้ป่วยใน 60 เตียง เป็นอาคาร คสล.2 ชั้น พื้นที่ใช้สอยประมาณ 1,320 ตารางเมตร  (โครงสร้างต้านแผ่นดินไหว) โรงพยาบาลแม่อาย ตำบลแม่อาย อำเภอแม่อาย จังหวัดเชียงใหม่ 1 หลัง</t>
  </si>
  <si>
    <t>(15) อาคารพักแพทย์ 20 ยูนิต เป็นอาคาร คสล. 6 ชั้น พื้นที่ใช้สอยประมาณ 2,366 ตารางเมตร  (โครงสร้างต้านแผ่นดินไหว) โรงพยาบาลแพร่ ตำบลในเวียง  อำเภอเมืองแพร่ จังหวัดแพร่ 1 หลัง</t>
  </si>
  <si>
    <t>(161) อาคารสนับสนุนบริการ (หน่วยซักฟอกและหน่วยจ่ายกลาง) เป็นอาคาร คสล. 3 ชั้น พื้นที่ใช้สอยประมาณ 3,714 ตารางเมตร (โครงสร้างต้านแผ่นดินไหว) โรงพยาบาลเชียงรายประชานุเคราะห์ ตำบลเวียง อำเภอเมืองเชียงราย จังหวัดเชียงราย 1 หลัง</t>
  </si>
  <si>
    <t>(1.9) อาคารพักพยาบาล 24 ห้อง  (12 ครอบครัว) เป็นอาคาร คสล. 3 ชั้น  พื้นที่ใช้สอยประมาณ 745 ตารางเมตร (โครงสร้างต้านแผ่นดินไหว) โรงพยาบาลเชียงม่วน ตำบลบ้านมาง อำเภอเชียงม่วนจังหวัดพะเยา 1 หลัง</t>
  </si>
  <si>
    <t>(1.11) อาคารพักพยาบาล 24 ห้อง  (12 ครอบครัว) เป็นอาคาร คสล. 3 ชั้น  พื้นที่ใช้สอยประมาณ 745 ตารางเมตร (โครงสร้างต้านแผ่นดินไหว) โรงพยาบาลปง  ตำบลนาปรัง อำเภอปง จังหวัดพะเยา 1 หลัง</t>
  </si>
  <si>
    <t>(41) อาคารพักแพทย์ 20 ยูนิต (6 ชั้น) เป็นอาคาร คสล. 6 ชั้น พื้นที่ใช้สอยประมาณ 2,366 ตารางเมตร (โครงสร้างต้านแผ่นดินไหว) โรงพยาบาลเชียงคำ ตำบลหย่วน อำเภอเชียงคำ จังหวัดพะเยา  1 หลัง</t>
  </si>
  <si>
    <t>(116) อาคารส่งเสริมสุขภาพและเอนกประสงค์ (แบบแพทย์แผนไทย/จิตเวชและยาเสพติด) เป็นอาคาร คสล.2 ชั้น พื้นที่ใช้สอยประมาณ 773 ตารางเมตร (โครงสร้างต้านแผ่นดินไหว) โรงพยาบาลท่าวังผา ตำบลท่าวังผา อำเภอท่าวังผา จังหวัดน่าน 1 หลัง</t>
  </si>
  <si>
    <t>(1.22) อาคารพักพยาบาล 24 ห้อง (12 ครอบครัว) เป็นอาคาร คสล. 3 ชั้น พื้นที่ใช้สอยประมาณ 745 ตารางเมตร (โครงสร้างต้านแผ่นดินไหว) โรงพยาบาลเวียงสา ตำบลกลางเวียง อำเภอเวียงสา จังหวัดน่าน 1 หลัง</t>
  </si>
  <si>
    <t>(4) อาคารโรงครัว - อาหาร เป็นอาคาร คสล. 3 ชั้น พื้นที่ใช้สอยประมาณ 3,295 ตารางเมตร  (โครงสร้างต้านแผ่นดินไหว) โรงพยาบาลลำปาง ตำบลหัวเวียง อำเภอเมืองลำปาง จังหวัดลำปาง 1 หลัง</t>
  </si>
  <si>
    <t>(150) อาคารผู้ป่วย 60 ห้อง ( 6 ชั้น) พื้นที่ใช้สอยประมาณ 4,779 ตารางเมตร (โครงสร้างต้านแผ่นดินไหว) โรงพยาบาลสมเด็จพระเจ้าตากสินมหาราช ตำบลระแหง อำเภอเมืองตาก จังหวัดตาก 1 หลัง</t>
  </si>
  <si>
    <t>(151) อาคารบริการ 4 ชั้น พื้นที่ใช้สอยประมาณ 4,033 ตารางเมตร (โครงสร้างแผ่นดินไหว) โรงพยาบาลแม่สอด ตำบลแม่สอด อำเภอแม่สอด จังหวัดตาก 1 หลัง</t>
  </si>
  <si>
    <t>(152) อาคารผู้ป่วย 60 ห้อง ( 6 ชั้น) พื้นที่ใช้สอยประมาณ 4,779 ตารางเมตร โรงพยาบาลพุทธชินราช  ตำบลในเมือง อำเภอเมือง จังหวัดพิษณุโลก 1 หลัง</t>
  </si>
  <si>
    <t>(153) อาคารบริการ 4 ชั้น พื้นที่ใช้สอยประมาณ 4,033 ตารางเมตร  โรงพยาบาลเพชรบูรณ์ ตำบลในเมือง อำเภอเมือง จังหวัดเพชรบูรณ์ 1 หลัง</t>
  </si>
  <si>
    <t>(154) อาคารผู้ป่วย 114 เตียง เป็นอาคาร คสล. 5 ชั้น พื้นที่ใช้สอยประมาณ 3,866 ตารางเมตร โรงพยาบาลหนองไผ่ ตำบลหนองไผ่ อำเภอหนองไผ่ จังหวัดเพชรบูรณ์ 1 หลัง</t>
  </si>
  <si>
    <t>(37) อาคารพักแพทย์ พยาบาล เภสัชกร และทันตแพทย์ 8 ชั้น เป็นอาคาร คสล. 8 ชั้น พื้นที่ใช้สอยประมาณ 6,911ตารางเมตร โรงพยาบาลพุทธชินราช ตำบลในเมือง อำเภอเมือง จังหวัดพิษณุโลก 1 หลัง</t>
  </si>
  <si>
    <t>(38) อาคารพักแพทย์ พยาบาล เภสัชกร และทันตแพทย์ 8 ชั้น เป็นอาคาร คสล. 8 ชั้น พื้นที่ใช้สอยประมาณ 6,911ตารางเมตร โรงพยาบาลอุตดิตถ์ ตำบลท่าอิฐ อำเภอเมือง จังหวัดอุตรดิตถ์ 1 หลัง</t>
  </si>
  <si>
    <t>(1.16) ระบบบำบัดน้ำเสีย โรงพยาบาลสมเด็จพระยุพราชนครไทย ตำบลนครไทย อำเภอนครไทย จังหวัดพิษณุโลก 1 ระบบ</t>
  </si>
  <si>
    <t>(149) อาคารผู้ป่วยนอกและผู้ป่วยในอายุรกรรม เป็นอาคาร คสล. 7 ชั้น พื้นที่ใช้สอยประมาณ 13,576 ตารางเมตร  โรงพยาบาลอุตรดิตถ์ ตำบลท่าอิฐ อำเภอเมือง จังหวัดอุตรดิตถ์ 1 หลัง</t>
  </si>
  <si>
    <t>(155) อาคารผู้ป่วยนอก ขนาด 30 เตียง เป็นอาคาร คสล. 2 ชั้น พื้นที่ใช้สอยประมาณ 1,125 ตารางเมตร (โครงสร้างต้านแผ่นดินใหว)  โรงพยาบาลแม่สอด  ตำบลแม่สอด อำเภอแม่สอด จังหวัดตาก 1 หลัง</t>
  </si>
  <si>
    <t>(156) อาคารกายภาพบำบัด เป็นอาคาร คสล. 2 ชั้น พื้นที่ใช้สอยประมาณ 963 ตารางเมตร  โรงพยาบาลสมเด็จพระยุพราชหล่มเก่า ตำบลนาแซง อำเภอหล่มเก่า จังหวัดเพชรบูรณ์ 1 หลัง</t>
  </si>
  <si>
    <t>(157) อาคารกายภาพบำบัด เป็นอาคาร คสล. 2 ชั้น พื้นที่ใช้สอยประมาณ 963 ตารางเมตร  โรงพยาบาลหล่มสัก ตำบลหล่มสัก อำเภอหล่มสัก จังหวัดเพชรบูรณ์ 1 หลัง</t>
  </si>
  <si>
    <t>(1.14) ทางเดิมเชื่อมชั้นเดียว พื้นที่ใช้สอยประมาณ 90 เมตร โรงพยาบาลลับแล ตำบลชัยจุมพล อำเภอลับแล จังหวัดอุตรดิตถ์   1 หลัง</t>
  </si>
  <si>
    <t>(1.15) ทางเดินเชื่อม 2 ชั้น พื้นที่ใช้สอยประมาณ 31 เมตร โรงพยาบาลลับแล ตำบลชัยจุมพล อำเภอลับแล จังหวัดอุตรดิตถ์   1 หลัง</t>
  </si>
  <si>
    <t>(169) อาคาร 6 ชั้น 144 เตียง เป็นอาคาร คสล. 6 ชั้น พื้นที่ใช้สอยประมาณ 4,496 ตารางเมตร  โรงพยาบาลสวรรค์ประชารักษ์ ตำบลนครสวรรค์ออก อำเภอเมืองนครสวรรค์ จังหวัดนครสวรรค์  2 หลัง</t>
  </si>
  <si>
    <t>(44) อาคารแฟลตพักแพทย์ 12 ครอบครัว (จอดรถชั้นล่าง) เป็นอาคาร คสล. 4 ชั้น พื้นที่ใช้สอยประมาณ 1,116 ตารางเมตร โรงพยาบาลสวรรค์ประชารักษ์ ตำบลนครสวรรค์ออก อำเภอเมืองนครสวรรค์ จังหวัดนครสวรรค์ 2 หลัง</t>
  </si>
  <si>
    <t>(46) อาคารพักพยาบาล 32 ห้อง ( 16 ครอบครัว ) เป็นอาคาร คสล. 4 ชั้น พื้นที่ใช้สอยประมาณ 928 ตารางเมตร โรงพยาบาลสวรรค์ประชารักษ์ ตำบลนครสวรรค์ออก อำเภอเมืองนครสวรรค์ จังหวัดนครสวรรค์ 2 หลัง</t>
  </si>
  <si>
    <t>(45) อาคารพักคนงาน เป็นอาคาร คสล.4 ชั้น พื้นที่ใช้สอยประมาณ 1,816 ตารางเมตร โรงพยาบาลสวรรค์ประชารักษ์ ตำบลนครสวรรค์ออก อำเภอเมืองนครสวรรค์ จังหวัดนครสวรรค์ 2 หลัง</t>
  </si>
  <si>
    <t>(115) อาคารบำบัดรักษา 6 ชั้น เป็นอาคาร คสล. 6 ชั้น พื้นที่ใช้สอยประมาณ 10,440 ตารางเมตร โรงพยาบาลพิจิตร ตำบลในเมือง อำเภอเมือง จังหวัดพิจิตร 1 หลัง</t>
  </si>
  <si>
    <t>(158) อาคารผู้ป่วยนอก 4 ชั้น เป็นอาคาร คสล. 4 ชั้น พื้นที่ใช้สอยประมาณ 5,640 ตารางเมตร โรงพยาบาลบางมูลนาก ตำบลบางมูลนาก อำเภอบางมูลนาก จังหวัดพิจิตร 1 หลัง</t>
  </si>
  <si>
    <t>(118) ตึกคลอดและสูติกรรม เป็นอาคาร คสล.2 ชั้น พื้นที่ใช้สอยประมาณ 1,419 ตารางเมตร โรงพยาบาลขาณุวรลักษบุรี ตำบลแสนตอ อำเภอขาณุวรลักษบุรี จังหวัดกำแพงเพชร  1 หลัง</t>
  </si>
  <si>
    <t>(109) อาคารอำนวยการ เป็นอาคาร คสล. 3 ชั้น พื้นที่ใช้สอยประมาณ 1,484 ตารางเมตร โรงพยาบาลลานสัก ตำบลลานสัก อำเภอลานสัก จังหวัดอุทัยธานี 1 หลัง</t>
  </si>
  <si>
    <t>(13) อาคารแฟลตพักแพทย์ 20 ยูนิต เป็นอาคาร คสล. 6 ชั้น พื้นที่ใช้สอยประมาณ 2,366 ตารางเมตร โรงพยาบาลอุทัยธานี ตำบลอุทัยใหม่ อำเภอเมืองอุทัยธานี จังหวัดอุทัยธานี 1 หลัง</t>
  </si>
  <si>
    <t>(14) อาคารแฟลตพักแพทย์ 20 ยูนิต เป็นอาคาร คสล. 6 ชั้น พื้นที่ใช้สอยประมาณ 2,366 ตารางเมตร  โรงพยาบาลชัยนาทนเรนทร ตำบลบ้านกล้วย อำเภอเมือง จังหวัดชัยนาท 1 หลัง</t>
  </si>
  <si>
    <t>(1.12)  อาคารพักพยาบาล 24 ห้อง  (12 ครอบครัว) เป็นอาคาร คสล. 3 ชั้น  พื้นที่ใช้สอยประมาณ 745 ตารางเมตร  โรงพยาบาลทับคล้อ ตำบลเขาทราย อำเภอทับคล้อ จังหวัดพิจิตร  1 หลัง</t>
  </si>
  <si>
    <t>(1.8) อาคารพักแพทย์ 10 ครอบครัว เป็นอาคาร คสล. 3 ชั้น พื้นที่ใช้สอยประมาณ 748 ตารางเมตร โรงพยาบาลหนองฉาง ตำบลหนองฉาง อำเภอหนองฉาง จังหวัดอุทัยธานี 1 หลัง</t>
  </si>
  <si>
    <t>(1.1) ปรับปรุงบ่อบำบัดน้ำเสียเป็นคลองวนเวียน  โรงพยาบาลตาคลี ตำบลตาคลี อำเภอตาคลี จังหวัดนครสวรรค์ 1 ระบบ</t>
  </si>
  <si>
    <t>(104) อาคาร 6 ชั้น 144 เตียง เป็นอาคาร คสล. 6 ชั้น พื้นที่ใช้สอยประมาณ 4,496 ตารางเมตร  โรงพยาบาลชัยนาทนเรนทร ตำบลบ้านกล้วย อำเภอเมือง จังหวัดชัยนาท 1 หลัง</t>
  </si>
  <si>
    <t>(122) อาคารผู้ป่วยนอกขนาด 90-120 เตียง เป็นอาคาร คสล. 2 ชั้น พื้นที่ใช้สอยประมาณ   4,057 ตารางเมตร โรงพยาบาลลาดยาว ตำบลลาดยาว อำเภอลาดยาว จังหวัดนครสวรรค์ 1 หลัง</t>
  </si>
  <si>
    <t>(123) อาคารผู้ป่วยนอก รพ.30 เตียง เป็นอาคาร คสล. 2 ชั้น พื้นที่ใช้สอยประมาณ 1,360 ตารางเมตร   โรงพยาบาลไพศาลี ตำบลไพศาลี อำเภอไพศาลี จังหวัดนครสวรรค์ 1 หลัง</t>
  </si>
  <si>
    <t>(20) อาคารพักพยาบาล 32 หน่วย (4 ชั้นใต้ถุนโล่ง) เป็นอาคาร คสล. 4 ชั้น พื้นที่ใช้สอยประมาณ  2,358 ตารางเมตร  โรงพยาบาลกำแพงเพชร ตำบลในเมือง อำเภอเมือง จังหวัดกำแพงเพชร 1 หลัง</t>
  </si>
  <si>
    <t>(1.16) อาคารพักพยาบาล 24 ห้อง (12 ครอบครัว) เป็นอาคาร คสล. 3 ชั้น พื้นที่ใช้สอยประมาณ 745 ตารางเมตร  โรงพยาบาลไพศาลี ตำบลไพศาลี อำเภอไพศาลี จังหวัดนครสวรรค์ 1 หลัง</t>
  </si>
  <si>
    <t>(110) อาคารส่งเสริมสุขภาพและอเนกประสงค์ (แบบแพทย์แผนไทย)  เป็นอาคาร คสล. 2 ชั้น พื้นที่ใช้สอยประมาณ 678 ตารางเมตร โรงพยาบาลทัพทัน ตำบลทัพทัน อำเภอทัพทัน จังหวัดอุทัยธานี 1 หลัง</t>
  </si>
  <si>
    <t>(1.10) อาคารพักพยาบาล 24 ห้อง (12 ครอบครัว) เป็นอาคาร คสล. 3 ชั้น พื้นที่ใช้สอยประมาณ 745 ตารางเมตร โรงพยาบาลโพทะเล ตำบลโพทะเล   อำเภอโพทะเล จังหวัดพิจิตร 1 หลัง</t>
  </si>
  <si>
    <t>(16) อาคารพักพยาบาล 32 ห้อง ( 16 ครอบครัว ) เป็นอาคาร คสล.  4 ชั้น พื้นที่ใช้สอยประมาณ 928 ตารางเมตร  โรงพยาบาลวัดสิงห์ ตำบลมะขามเฒ่า อำเภอวัดสิงห์ จังหวัดชัยนาท 1 หลัง</t>
  </si>
  <si>
    <t>(1.14) อาคารพักพยาบาล 24 ห้อง  (12 ครอบครัว) เป็นอาคาร คสล. 3 ชั้น  พื้นที่ใช้สอยประมาณ 745 ตารางเมตร  โรงพยาบาลโกสัมพีนคร ตำบลโกสัมพี อำเภอโกสัมพีนคร จังหวัดกำแพงเพชร 1 หลัง</t>
  </si>
  <si>
    <t>(17) อาคารพักพยาบาล 32 ห้อง ( 16 ครอบครัว ) เป็นอาคาร คสล.  4 ชั้น พื้นที่ใช้สอยประมาณ 928 ตารางเมตร โรงพยาบาลสรรคบุรี ตำบลแพรกศรีราชา อำเภอสรรคบุรี จังหวัดชัยนาท 1 หลัง</t>
  </si>
  <si>
    <t>(1.13) อาคารพักพยาบาล 24 ห้อง (12 ครอบครัว) เป็นอาคาร คสล. 3 ชั้น พื้นที่ใช้สอยประมาณ 745 ตารางเมตร โรงพยาบาลบางมูลนาก ตำบลบางมูลนาก อำเภอบางมูลนาก จังหวัดพิจิตร 1 หลัง</t>
  </si>
  <si>
    <t>(1.26) อาคารพักพยาบาล 24 ห้อง (12 ครอบครัว) เป็นอาคาร คสล. 3 ชั้น พื้นที่ใช้สอยประมาณ 745 ตารางเมตร โรงพยาบาลสว่างอารมณ์ ตำบลสว่างอารมณ์ อำเภอสว่างอารมณ์ จังหวัดอุทัยธานี 1 หลัง</t>
  </si>
  <si>
    <t>(1.15) อาคารพักพยาบาล 24 ห้อง ( 12 ครอบครัว ) เป็นอาคาร คสล.  3 ชั้น พื้นที่ใช้สอยประมาณ 745 ตารางเมตร  โรงพยาบาลปางศิลาทอง ตำบลหินดาต อำเภอปางศิลาทอง จังหวัดกำแพงเพชร 1 หลัง</t>
  </si>
  <si>
    <t>(112) อาคารส่งเสริมสุขภาพและอเนกประสงค์ (แบบแพทย์แผนไทย) เป็นอาคาร คสล. 2 ชั้น พื้นที่ใช้สอยประมาณ 678 ตารางเมตร โรงพยาบาลห้วยคต ตำบลห้วยคต อำเภอห้วยคต จังหวัดอุทัยธานี 1 หลัง</t>
  </si>
  <si>
    <t>(111) อาคารส่งเสริมสุขภาพและอเนกประสงค์ (แบบแพทย์แผนไทย) เป็นอาคาร คสล. 2 ชั้น พื้นที่ใช้สอยประมาณ 678 ตารางเมตร โรงพยาบาลสว่างอารมณ์ ตำบลสว่างอารมณ์ อำเภอสว่างอารมณ์ จังหวัดอุทัยธานี   1 หลัง</t>
  </si>
  <si>
    <t>(124) อาคารส่งเสริมสุขภาพและอเนกประสงค์ (แบบแพทย์แผนไทย/จิตเวชและยาเสพติด) เป็นอาคาร คสล. 2 ชั้น พื้นที่ใช้สอยประมาณ 773 ตารางเมตร โรงพยาบาลตาคลี ตำบลตาคลี อำเภอตาคลี จังหวัดนครสวรรค์ 1 หลัง</t>
  </si>
  <si>
    <t>(1.3) อาคารแพทย์แผนไทย เป็นอาคาร คสล. 1 ชั้น พื้นที่ใช้สอยประมาณ 290 ตารางเมตร โรงพยาบาลบึงสามัคคี ตำบลระหาน อำเภอบึงสามัคคี จังหวัดกำแพงเพชร 1 หลัง</t>
  </si>
  <si>
    <t>(1.3) อาคารโรงครัว โรงอาหาร  เป็นอาคาร คสล. 2 ชั้น พื้นที่ใช้สอยประมาณ 450 ตารางเมตร  โรงพยาบาลขาณุวรลักษบุรี ตำบลแสนตอ อำเภอขาณุวรลักษบุรี จังหวัดกำแพงเพชร  1 หลัง</t>
  </si>
  <si>
    <t>(1.2) อาคารโรงซักฟอก จ่ายกลาง เป็นอาคาร คสล. 2 ชั้น พื้นที่ใช้สอยประมาณ 450 ตารางเมตร  โรงพยาบาลสรรคบุรี  ตำบลแพรกศรีราชา อำเภอสรรคบุรี จังหวัดชัยนาท 1 หลัง</t>
  </si>
  <si>
    <t>(117) อาคารซักฟอก และหน่วยจ่ายกลาง เป็นอาคาร คสล. 3 ชั้น พื้นที่ใช้สอยประมาณ 1,280 ตารางเมตร โรงพยาบาลพิจิตร ตำบลในเมือง อำเภอเมือง จังหวัดพิจิตร 1 หลัง</t>
  </si>
  <si>
    <t>(1.5) อาคารโรงครัว โรงอาหาร เป็นอาคาร คสล. 2 ชั้น พื้นที่ใช้สอยประมาณ 450 ตารางเมตร  โรงพยาบาลคลองขลุง ตำบลคลองขลุง อำเภอคลองขลุง จังหวัดกำแพงเพชร  1 หลัง</t>
  </si>
  <si>
    <t>(1.9) โรงซ่อมบำรุง  เป็นอาคาร คสล.2 ชั้น พื้นที่ใช้สอยประมาณ 654 ตารางเมตร โรงพยาบาลตาคลี ตำบลตาคลี อำเภอตาคลี จังหวัดนครสวรรค์ 1 หลัง</t>
  </si>
  <si>
    <t>(1.6) อาคารพัสดุ  เป็นอาคาร คสล.  2 ชั้น พื้นที่ใช้สอยประมาณ 576 ตารางเมตร โรงพยาบาลพรานกระต่าย ตำบลพรานกระต่าย อำเภอพรานกระต่าย จังหวัดกำแพงเพชร   1 หลัง</t>
  </si>
  <si>
    <t>(1.10) อาคารโรงครัว โรงอาหาร เป็นอาคาร คสล. 2 ชั้น พื้นที่ใช้สอยประมาณ 450 ตารางเมตร โรงพยาบาลตาคลี ตำบลตาคลี อำเภอตาคลี จังหวัดนครสวรรค์ 1 หลัง</t>
  </si>
  <si>
    <t>(1.7) อาคารพัสดุ  เป็นอาคาร คสล.  2 ชั้น พื้นที่ใช้สอยประมาณ 576 ตารางเมตร โรงพยาบาลลานกระบือ ตำบลลานกระบือ อำเภอลานกระบือ จังหวัดกำแพงเพชร  1 หลัง</t>
  </si>
  <si>
    <t>(120) อาคารผู้ป่วยนอก - ใน เป็นอาคาร คสล.8 ชั้น  พื้นที่ใช้สอยประมาณ 18,000 ตารางเมตร  (โครงสร้างต้านแผ่นดินไหว) โรงพยาบาลบางกรวย ตำบลบางขุนกอง อำเภอบางกรวย จังหวัดนนทบุรี  1 หลัง</t>
  </si>
  <si>
    <t>(35) อาคารพักแพทย์ 20 ยูนิต เป็นอาคาร คสล. 6 ชั้น พื้นที่ใช้สอยประมาณ 2,366 ตารางเมตร โรงพยาบาลนครนายก ตำบลนครนายก อำเภอเมืองนครนายก จังหวัดนครนายก  1 หลัง</t>
  </si>
  <si>
    <t>(22) อาคารพักพยาบาล 32 หน่วย( 4 ชั้นใต้ถุนโล่ง) เป็นอาคาร คสล.4 ชั้น พื้นที่ใช้สอยประมาณ 2,358 ตารางเมตร  (รวมราคาต้านแผ่นดินไหว เสาเข็มลึก) โรงพยาบาลบางบัวทอง 2 ตำบลพิมลราช อำเภอบางบัวทอง จังหวัดนนทบุรี  1 หลัง</t>
  </si>
  <si>
    <t>(23) อาคารพักแพทย์ พยาบาล เภสัชกร และทันตแพทย์ 8 ชั้น เป็นอาคาร คสล. 8 ชั้น พื้นที่ใช้สอยประมาณ 6,911 ตารางเมตร โรงพยาบาลสิงห์บุรี ตำบลบางพุทรา อำเภอเมือง จังหวัดสิงห์บุรี  1 หลัง</t>
  </si>
  <si>
    <t>(1.13) โรงงานผลิตยาสมุนไพร เป็นอาคารคสล. 1 ชั้น พื้นที่ใช้สอยประมาณ 288 ตารางเมตร โรงพยาบาลบ้านนา ตำบลพิกุลออก อำเภอบ้านนา จังหวัดนครนายก 1 หลัง</t>
  </si>
  <si>
    <t>(24) อาคารพักคนงาน เป็นอาคาร คสล.4 ชั้น พื้นที่ใช้สอยประมาณ 1,816 ตารางเมตร โรงพยาบาลบางปะอิน ตำบลบ้านเลน อำเภอบางปะอิน จังหวัดพระนครศรีอยุธยา  1 หลัง</t>
  </si>
  <si>
    <t>(9) โรงครัว โรงอาหาร  เป็นอาคาร คสล. 2 ชั้น พื้นที่ใช้สอยประมาณ 1,330 ตารางเมตร โรงพยาบาลบ้านหมี่   ตำบลไผ่ใหญ่ อำเภอบ้านหมี่ จังหวัดลพบุรี  1 หลัง</t>
  </si>
  <si>
    <r>
      <t xml:space="preserve">(121) อาคารผู้ป่วยใน 144 เตียง 7 ชั้น เป็นอาคาร คสล.7 ชั้น + ชั้นล่าง 1 ชั้น พื้นที่ใช้สอยประมาณ 4,780 ตารางเมตร พร้อมอุปกรณ์ประกอบอาคาร  โรงพยาบาลเสนา </t>
    </r>
    <r>
      <rPr>
        <sz val="16"/>
        <color indexed="10"/>
        <rFont val="TH SarabunPSK"/>
        <family val="2"/>
      </rPr>
      <t>ตำบลเจ้าเจ็ด</t>
    </r>
    <r>
      <rPr>
        <sz val="16"/>
        <rFont val="TH SarabunPSK"/>
        <family val="2"/>
      </rPr>
      <t xml:space="preserve"> อำเภอเสนา จังหวัดพระนครศรีอยุธยา  1 หลัง</t>
    </r>
  </si>
  <si>
    <t>(1.19) อาคารพักพยาบาล 24ห้อง (12 ครอบครัว) เป็นอาคารคสล.3ชั้น พื้นที่ใช้สอยประมาณ 745 ตารางเมตร  โรงพยาบาลสามโก้ ตำบลสามโก้ อำเภอสามโก้ จังหวัดอ่างทอง  1 หลัง</t>
  </si>
  <si>
    <t>(144) อาคารเวชศาสตร์ฟื้นฟูและออร์โธปิดิกส์ 5 ชั้น  เป็นอาคารคสล.5 ชั้น พื้นที่ใช้สอยประมาณ 4,446 ตารางเมตร  โรงพยาบาลพระพุทธบาท ตำบลขุนโขลน อำเภอพระพุทธบาท จังหวัดสระบุรี  1 หลัง</t>
  </si>
  <si>
    <t>(1.1) ปรับปรุงระบบไฟฟ้าแรงสูง โรงพยาบาลลำลูกกา ตำบลลำไทร อำเภอลำลูกกา จังหวัดปทุมธานี 1 ระบบ</t>
  </si>
  <si>
    <t>(145) อาคารส่งเสริมสุขภาพและเอนกประสงค์ (แบบแพทย์แผนไทย) เป็นอาคาร คสล. 2 ชั้น  พื้นที่ใช้สอยประมาณ 678 ตารางเมตร  โรงพยาบาลคลองหลวง ตำบลคลองหก อำเภอคลองหลวง จังหวัดปทุมธานี 1 หลัง</t>
  </si>
  <si>
    <t>(10) อาคารจอดรถ เป็นอาคาร คสล. 7 ชั้น พื้นที่ใช้สอยประมาณ 10,192 ตารางเมตร โรงพยาบาลสิงห์บุรี ตำบลบางพุทรา อำเภอเมือง จังหวัดสิงห์บุรี 1 หลัง</t>
  </si>
  <si>
    <t>(126) อาคารอุบัติเหตุ ผู้ป่วยนอก และผู้ป่วยหนัก เป็นอาคาร คสล. 6 ชั้น พื้นที่ใช้สอยประมาณ 11,227 ตารางเมตร โรงพยาบาลราชบุรี ตำบลหน้าเมือง อำเภอเมือง จังหวัดราชบุรี  1 หลัง</t>
  </si>
  <si>
    <t>(127) อาคารผู้ป่วยนอก เป็นอาคาร คสล. 3 ชั้น พื้นที่ใช้สอยประมาณ 3,060 ตารางเมตร  โรงพยาบาลปากท่อ ตำบลปากท่อ อำเภอปากท่อ จังหวัดราชบุรี 1 หลัง</t>
  </si>
  <si>
    <t>(6) ระบบท่อรวบรวมและระบบบำบัดน้ำเสีย (ขนาด 700 ลบ.ม./วัน) โรงพยาบาลหัวหิน ตำบลหัวหิน อำเภอหัวหิน จังหวัดประจวบคีรีขันธ์ 1 ระบบ</t>
  </si>
  <si>
    <t>(52) อาคารแฟลตพักแพทย์ 20 ยูนิต ( 6ชั้น) เป็นอาคาร คสล. 6 ชั้น พื้นที่ใช้สอยประมาณ 2,366 ตารางเมตร  (เขตเสาเข็มลึกพิเศษ) โรงพยาบาลสมเด็จพระพุทธเลิศหล้า ตำบลแม่กลอง อำเภอเมืองสมุทรสงคราม จังหวัดสมุทรสงคราม 1 หลัง</t>
  </si>
  <si>
    <t>(21) อาคารพักแพทย์ พยาบาล เภสัชกรและทันตแพทย์ 8 ชั้น เป็นอาคาร คสล. 8 ชั้น พื้นที่ใช้สอยประมาณ 6,911 ตารางเมตร โรงพยาบาลหัวหิน ตำบลหัวหิน อำเภอหัวหิน จังหวัดประจวบคีรีขันธ์ 1 หลัง</t>
  </si>
  <si>
    <r>
      <t xml:space="preserve">(25) อาคารพักเจ้าหน้าที่ 7 ชั้น 96 ห้อง เป็นอาคาร คสล. 7 ชั้น พื้นที่ใช้สอยประมาณ 3,908 ตารางเมตร </t>
    </r>
    <r>
      <rPr>
        <sz val="16"/>
        <color indexed="10"/>
        <rFont val="TH SarabunPSK"/>
        <family val="2"/>
      </rPr>
      <t xml:space="preserve">(เสาเข็มลึกพิเศษ) </t>
    </r>
    <r>
      <rPr>
        <sz val="16"/>
        <rFont val="TH SarabunPSK"/>
        <family val="2"/>
      </rPr>
      <t>โรงพยาบาลกระทุ่มแบน ตำบลตลาดกระทุ่มแบน อำเภอกระทุ่มแบน จังหวัดสมุทรสาคร 1 หลัง</t>
    </r>
  </si>
  <si>
    <t>(175) อาคารส่งเสริมสุขภาพและเอนกประสงค์  อาคาร 2 ชั้น พื้นที่ใช้สอยประมาณ 773 ตารางเมตร โรงพยาบาลสามร้อยยอด ตำบลไร่ใหม่ อำเภอสามร้อยยอด จังหวัดประจวบคีรีขันธ์ 1 หลัง</t>
  </si>
  <si>
    <t>(180) อาคารศูนย์สุขภาพชุมชนเมืองหัวหิน เป็นอาคาร คสล. 5 ชั้น พื้นที่ใช้สอยประมาณ 1,871 ตารางเมตร ตำบลทับใต้ อำเภอหัวหิน จังหวัดประจวบคีรีขันธ์  1 หลัง</t>
  </si>
  <si>
    <t>(128) อาคารบริการผู้ป่วย 7 ชั้น เป็นอาคาร คสล.7 ชั้น พื้นที่ใช้สอยประมาณ 6,300 ตารางเมตร  โรงพยาบาลสมุทรสาคร ตำบลมหาชัย อำเภอเมือง จังหวัดสมุทรสาคร 1 หลัง</t>
  </si>
  <si>
    <t>(125) อาคารผู้ป่วยใน 144 เตียง 7 ชั้น +ชั้นล่าง 1 ชั้นเป็นอาคาร คสล.7 ชั้น  พื้นที่ใช้สอยประมาณ 4,780 ตารางเมตร พร้อมอุปกรณ์ประกอบอาคาร (โครงสร้างต้านแผ่นดินไหว) โรงพยาบาลสมเด็จพระสังฆราชองค์ที่ 19  ตำบลท่าม่วง อำเภอท่าม่วง จังหวัดกาญจนบุรี  1 หลัง</t>
  </si>
  <si>
    <t>(1.5) อาคารผู้ป่วยใน 30 เตียง โรงพยาบาลด่านมะขามเตี้ย  ตำบลด่านมะขามเตี้ย อำเภอด่านมะขามเตี้ย จังหวัดกาญจนบุรี 1 หลัง</t>
  </si>
  <si>
    <t>(5) อาคารบริการครัว อาหาร พัสดุ ซักฟอก นึ่งกลาง เป็นอาคาร คสล. 3 ชั้น พื้นที่ใช้สอยประมาณ 2,081 ตร.ม. โรงพยาบาลดำเนินสะดวก ตำบลท่านัด อำเภอดำเนินสะดวก จังหวัดราชบุรี 1 หลัง</t>
  </si>
  <si>
    <t>(12) ระบบบำบัดน้ำเสีย โรงพยาบาลพหลพลพยุหเสนา ตำบลปากแพรก อำเภอเมือง จังหวัดกาญจนบุรี 1 ระบบ</t>
  </si>
  <si>
    <t>(1.11) อาคารโรงครัว โรงอาหาร เป็นอาคาร คสล. 2 ชั้น พื้นที่ใช้สอยประมาณ 450 ตารางเมตร (โครงสร้างต้านแผ่นดินไหว) โรงพยาบาลทองผาภูมิ ตำบลท่าขนุน อำเภอทองผาภูมิ จังหวัดกาญจนบุรี 1 หลัง</t>
  </si>
  <si>
    <t>(1.8) อาคารพัสดุ เป็นอาคาร คสล.  2 ชั้น พื้นที่ใช้สอยประมาณ 576 ตารางเมตร (โครงสร้างต้านแผ่นดินไหว) โรงพยาบาลบ่อพลอย ตำบลบ่อพลอย อำเภอบ่อพลอย จังหวัดกาญจนบุรี 1 หลัง</t>
  </si>
  <si>
    <t>(26) อาคารพักแพทย์  12 ยูนิต (4 ชั้น) เป็นอาคาร คสล. 4 ชั้น พื้นที่ใช้สอยประมาณ 1,563 ตารางเมตร โรงพยาบาลบางสะพาน ตำบลกำเนิดนพคุณ อำเภอบางสะพาน จังหวัดประจวบคีรีขันธ์     1 หลัง</t>
  </si>
  <si>
    <t>(27) อาคารพักแพทย์ 12 ครอบครัว (จอดรถชั้นล่าง) เป็นอาคาร คสล.4 ชั้น พื้นที่ใช้สอยประมาณ 1,116  ตารางเมตร โรงพยาบาลอู่ทอง ตำบลจรเข้สามพัน อำเภออู่ทอง จังหวัดสุพรรณบุรี 1 หลัง</t>
  </si>
  <si>
    <t>(162) อาคารอุบัติเหตุและฉุกเฉิน เป็นอาคาร คสล. 10 ชั้น พื้นที่ใช้สอย 19,140 ตารางเมตร โรงพยาบาลชลบุรี ตำบลบ้านสวน อำเภอเมือง จังหวัดชลบุรี 1 หลัง</t>
  </si>
  <si>
    <t>(1.1) อาคารต่อเติมอาคารผู้ป่วยนอก  โรงพยาบาลหนองใหญ่ ตำบลหนองใหญ่ อำเภอหนองใหญ่ จังหวัดชลบุรี 1 หลัง</t>
  </si>
  <si>
    <t>(163) อาคารผู้ป่วยนอก เป็นอาคาร คสล 3 ชั้น พื้นที่ใช้สอยประมาณ 3,060 ตารางเมตร โรงพยาบาลสนามชัยเขต ตำบลคู้ยายหมี อำเภอสนามชัยเขต จังหวัดฉะเชิงเทรา 1 หลัง</t>
  </si>
  <si>
    <t>(164) ตึกคนไข้นอก (O.P.D.) รพ. 30 เตียง เป็นอาคาร คสล. 2 ชั้น พื้นที่ใช้สอย  1,125 ตารางเมตร โรงพยาบาลเขาสมิง ตำบลแสนตุ้ง อำเภอเขาสมิง จังหวัดตราด 1 หลัง</t>
  </si>
  <si>
    <r>
      <t>(166) อาคารผู้ป่วยนอก-อุบัติเหตุ ผู้ป่วยหนักและผู้ป่วยใน  10 ชั้น  เป็นอาคาร คสล. 10 ชั้น พื้นที่ใช้สอยประมาณ 15,070 ตารางเมตร โรงพยาบาลพระปกเกล้า ตำบลวัดใหม่ อำ</t>
    </r>
    <r>
      <rPr>
        <sz val="16"/>
        <color indexed="10"/>
        <rFont val="TH SarabunPSK"/>
        <family val="2"/>
      </rPr>
      <t>เภอ</t>
    </r>
    <r>
      <rPr>
        <sz val="16"/>
        <rFont val="TH SarabunPSK"/>
        <family val="2"/>
      </rPr>
      <t>เมือง จังหวัดจันทบุรี 1 หลัง</t>
    </r>
  </si>
  <si>
    <t>(167) อาคารอุบัติเหตุ เป็นอาคาร คสล.4 ชั้น พื้นที่ใช้สอย 8,536 ตารางเมตร โรงพยาบาลเจ้าพระยาอภัยภูเบศร ตำบลท่างาม อำเภอเมือง จังหวัดปราจีนบุรี 1 หลัง</t>
  </si>
  <si>
    <t>(165) ตึกคนไข้นอก (O.P.D.) รพ. 30 เตียง เป็นอาคาร คสล. 2 ชั้น พื้นที่ใช้สอย  1,125 ตารางเมตร โรงพยาบาลบ่อไร่  ตำบลบ่อพลอย อำเภอบ่อไร่ จังหวัดตราด 1 หลัง</t>
  </si>
  <si>
    <t>(108) อาคารสนับสนุนบริการ 8 ชั้น เป็นอาคาร คสล. 8 ชั้น พื้นที่ใช้สอย 8,985 ตารางเมตร (เสาเข็มลึกพิเศษ) โรงพยาบาลพุทธโสธร ตำบลหน้าเมือง อำเภอเมือง จังหวัดฉะเชิงเทรา 1 หลัง</t>
  </si>
  <si>
    <r>
      <t xml:space="preserve">(168) อาคารบำบัดและส่งเสริมสุขภาพ เป็นอาคาร คสล. 5 ชั้น พื้นที่ใช้สอยประมาณ 4,218 ตารางเมตร  โรงพยาบาลระยอง </t>
    </r>
    <r>
      <rPr>
        <sz val="16"/>
        <color indexed="10"/>
        <rFont val="TH SarabunPSK"/>
        <family val="2"/>
      </rPr>
      <t xml:space="preserve">ตำบลเชิงเนิน </t>
    </r>
    <r>
      <rPr>
        <sz val="16"/>
        <rFont val="TH SarabunPSK"/>
        <family val="2"/>
      </rPr>
      <t xml:space="preserve">อำเภอเมืองระยอง จังหวัดระยอง </t>
    </r>
    <r>
      <rPr>
        <sz val="16"/>
        <color indexed="10"/>
        <rFont val="TH SarabunPSK"/>
        <family val="2"/>
      </rPr>
      <t>1 หลัง</t>
    </r>
  </si>
  <si>
    <t>(135) อาคารผู้ป่วยนอก เป็นอาคาร คสล. 3 ชั้น พื้นที่ใช้สอยประมาณ 4,382 ตารางเมตร โรงพยาบาลบ้านไผ่ ตำบลในเมือง อำเภอบ้านไผ่ จังหวัดขอนแก่น  1 หลัง</t>
  </si>
  <si>
    <t>(170) อาคารผู้ป่วยนอก เป็นอาคาร คสล. 3 ชั้น พื้นที่ใช้สอยประมาณ 4,382 ตารางเมตร โรงพยาบาลบรบือ ตำบลบรบือ อำเภอบรบือ จังหวัดมหาสารคาม  1 หลัง</t>
  </si>
  <si>
    <t>(137) อาคารผู้ป่วย 114 เตียง เป็นอาคาร คสล.5 ชั้น พื้นที่ใช้สอยประมาณ 3,866 ตารางเมตร โรงพยาบาลบ้านไผ่ ตำบลในเมือง อำเภอบ้านไผ่ จังหวัดขอนแก่น   1 หลัง</t>
  </si>
  <si>
    <t>(171) อาคารผู้ป่วยนอก เป็นอาคาร คสล. 3 ชั้น พื้นที่ใช้สอยประมาณ 4,382 ตารางเมตร โรงพยาบาลเกษตรวิสัย ตำบลเกษตรวิสัย อำเภอเกษตรวิสัย จังหวัดร้อยเอ็ด 1 หลัง</t>
  </si>
  <si>
    <t>(172) อาคารผู้ป่วย 114 เตียง เป็นอาคาร คสล.5 ชั้น พื้นที่ใช้สอยประมาณ 3,866 ตารางเมตร โรงพยาบาลชุมแพ ตำบลชุมแพ อำเภอชุมแพ จังหวัดขอนแก่น 1 หลัง</t>
  </si>
  <si>
    <t>(138) อาคารบริการและจอดรถ เป็นอาคารคสล. 9 ชั้น พื้นที่ใช้สอยประมาณ 14,772 ตารางเมตร โรงพยาบาลขอนแก่น ตำบลในเมือง อำเภอเมือง จังหวัดขอนแก่น 1 หลัง</t>
  </si>
  <si>
    <r>
      <t xml:space="preserve">(7) อาคารพัสดุและซ่อมบำรุง เป็นอาคาร คสล. 5 ชั้น  พื้นที่ใช้สอยประมาณ 4,884 ตารางเมตร </t>
    </r>
    <r>
      <rPr>
        <sz val="16"/>
        <color indexed="10"/>
        <rFont val="TH SarabunPSK"/>
        <family val="2"/>
      </rPr>
      <t>โรงพยาบาล</t>
    </r>
    <r>
      <rPr>
        <sz val="16"/>
        <rFont val="TH SarabunPSK"/>
        <family val="2"/>
      </rPr>
      <t>ร้อยเอ็ด ตำบลในเมือง อำเภอเมือง จังหวัดร้อยเอ็ด  1 หลัง</t>
    </r>
  </si>
  <si>
    <t>(173) อาคารบริการและจอดรถ เป็นอาคาร คสล. 9 ชั้น พื้นที่ใช้สอยประมาณ 14,772 ตารางเมตร โรงพยาบาลมหาสารคาม  ตำบลตลาด อำเภอเมือง จังหวัดมหาสารคาม 1 หลัง</t>
  </si>
  <si>
    <t>(174) อาคารผ่าตัด อุบัติเหตุ ผู้ป่วยหนัก และผู้ป่วยใน เป็นอาคาร คสล. 5 ชั้น พื้นที่ใช้สอยประมาณ 12,600 ตารางเมตร โรงพยาบาลกาฬสินธุ์ ตำบลกาฬสินธุ์ อำเภอกาฬสินธุ์ จังหวัดกาฬสินธุ์ 1 หลัง</t>
  </si>
  <si>
    <t>(136) อาคารผู้ป่วย 114 เตียง เป็นอาคาร คสล.5 ชั้น พื้นที่ใช้สอยประมาณ 3,866 ตารางเมตร โรงพยาบาลโพนทอง ตำบลโพนทอง อำเภอโพนทอง จังหวัดร้อยเอ็ด   1 หลัง</t>
  </si>
  <si>
    <t>(8) อาคารพักเจ้าหน้าที่ 7 ชั้น 96  ห้อง เป็นอาคาร คสล. 7 ชั้น พื้นที่ใช้สอย 3,908 ตารางเมตร โรงพยาบาลกุมภวาปี ตำบลกุมภวาปี อำเภอกุมภวาปี จังหวัดอุดรธานี 1 หลัง</t>
  </si>
  <si>
    <t>(2) งานสถาปัตยกรรม ระบบสุขาภิบาลและดับเพลิง ระบบไฟฟ้าและสื่อสาร ระบบปรับอากาศและระบายอากาศ ระบบแก๊สทางการแพทย์ และครุภัณฑ์สั่งซื้อและจัดซื้อ สำหรับอาคารศูนย์บริการโรคหัวใจ มะเร็ง และวินิจฉัยรักษา 7 ชั้น โรงพยาบาลอุดรธานี ตำบลหมากแข้ง อำเภอเมืองอุดรธานี จังหวัดอุดรธานี 1 หลัง</t>
  </si>
  <si>
    <t>(10) อาคารแฟลตพักแพทย์ 20 ยูนิต เป็นอาคาร คสล. 6 ชั้น พื้นที่ใช้สอย ประมาณ 2,366 ตารางเมตร โรงพยาบาลสมเด็จพระยุพราชท่าบ่อ ตำบลท่าบ่อ อำเภอท่าบ่อ จังหวัดหนองคาย 1 หลัง</t>
  </si>
  <si>
    <t>(9) อาคารแฟลตพักแพทย์ 20 ยูนิต เป็นอาคาร คสล. 6 ชั้น พื้นที่ใช้สอย ประมาณ 2,366 ตารางเมตร โรงพยาบาลกุมภวาปี ตำบลกุมภวาปี อำเภอกุมภวาปี จังหวัดอุดรธานี 1 หลัง</t>
  </si>
  <si>
    <t>(1.1) ทางเดินเชื่อมอาคาร ความยาว 200 เมตร โรงพยาบาลกุมภวาปี ตำบลกุมภวาปี อำเภอกุมภวาปี จังหวัดอุดรธานี 1 หลัง</t>
  </si>
  <si>
    <t>(105) อาคารส่งเสริมสุขภาพและเอนกประสงค์ (แบบแพทย์แผนไทย) เป็นอาคาร คสล.2 ชั้น พื้นที่ใช้สอยประมาณ 678 ตารางเมตร โรงพยาบาลนครพนม ตำบลในเมือง อำเภอเมืองนครพนม จังหวัดนครพนม 1 หลัง</t>
  </si>
  <si>
    <t>(106) อาคารผู้ป่วยนอก ขนาด 90-120 เตียง เป็นอาคาร คสล. 2 ชั้น พื้นที่ใช้สอยประมาณ 4,057 ตารางเมตร โรงพยาบาลโพนพิสัย ตำบลจุมพล อำเภอโพนพิสัย จังหวัดหนองคาย 1 หลัง</t>
  </si>
  <si>
    <t>(42) อาคารพักแพทย์ พยาบาล เภสัชกรและทันตแพทย์ 8 ชั้น พื้นที่ใช้สอยประมาณ 6,911 ตารางเมตร โรงพยาบาลเลย ตำบลกุดป่อง อำเภอเมืองเลย จังหวัดเลย 1 หลัง</t>
  </si>
  <si>
    <t>(12) อาคารแฟลตพักแพทย์ 20 ยูนิต เป็นอาคาร คสล. 6 ชั้น พื้นที่ใช้สอย ประมาณ 2,366 ตารางเมตร โรงพยาบาลหนองบัวลำภู ตำบลหนองบัว อำเภอเมืองหนองบัว จังหวัดหนองบัวลำภู 1 หลัง</t>
  </si>
  <si>
    <t>(1.21) อาคารพักแพทย์ 10 ครอบครัว เป็นอาคาร คสล. 3 ชั้น พื้นที่ใช้สอยประมาณ 748 ตารางเมตร โรงพยาบาลศรีบุญเรือง ตำบลเมืองใหม่ อำเภอศรีบุญเรือง จังหวัดหนองบัวลำภู 1 หลัง</t>
  </si>
  <si>
    <t>(1.1) ระบบประปาผิวดินขนาดใหญ่ โรงพยาบาลพระอาจารย์แบน ธนากโร ตำบลโคกภู อำเภอภูพาน จังหวัดสกลนคร 1 ระบบ</t>
  </si>
  <si>
    <t>(1.5) อาคารพักพยาบาล 24 ห้อง (12 ครอบครัว) เป็นอาคาร คสล. 3 ชั้น พื้นที่ใช้สอยประมาณ 745 ตารางเมตร โรงพยาบาลปลาปาก ตำบลปลาปาก อำเภอปลาปาก จังหวัดนครพนม 1 หลัง</t>
  </si>
  <si>
    <t>(107) อาคารผู้ป่วยใน 60 เตียง เป็นอาคาร คสล. 2 ชั้น พื้นที่ใช้สอยประมาณ 1,320 ตารางเมตร โรงพยาบาลพังโคน ตำบลพังโคน อำเภอพังโคน จังหวัดสกลนคร 1 หลัง</t>
  </si>
  <si>
    <t>(11) อาคารพักเจ้าหน้าที่ 7 ชั้น 96 ห้อง เป็นอาคาร คสล.  7 ชั้น พื้นที่ใช้สอยประมาณ 3,908 ตารางเมตร โรงพยาบาลสมเด็จพระยุพราชท่าบ่อ ตำบลท่าบ่อ อำเภอท่าบ่อ จังหวัดหนองคาย 1 หลัง</t>
  </si>
  <si>
    <t>(1.1) อาคารพักพยาบาล 24 ห้อง (12 ครอบครัว) เป็นอาคาร คสล. 3 ชั้น พื้นที่ใช้สอย 696 ตารางเมตร ฐานรากชนิดตอกเข็ม คอร. โรงพยาบาลนากลาง ตำบลนากลาง อำเภอนากลาง จังหวัดหนองบัวลำภู 1 หลัง</t>
  </si>
  <si>
    <t>(1.6) อาคารพักพยาบาล 24 ห้อง (12 ครอบครัว) เป็นอาคาร คสล. 3 ชั้น พื้นที่ใช้สอยประมาณ 745 ตารางเมตร โรงพยาบาลน้ำโสม ตำบลศรีสำราญ อำเภอน้ำโสม จังหวัดอุดรธานี 1 หลัง</t>
  </si>
  <si>
    <t>(1.2) อาคารพักพยาบาล 24 ห้อง (12 ครอบครัว) เป็นอาคาร คสล. 3 ชั้น พื้นที่ใช้สอยประมาณ 745 ตารางเมตร โรงพยาบาลสังคม ตำบลผาตั้ง อำเภอสังคม จังหวัดหนองคาย 1 หลัง</t>
  </si>
  <si>
    <t>(1.7) อาคารพักพยาบาล 24 ห้อง (12 ครอบครัว) เป็นอาคาร คสล. 3 ชั้น พื้นที่ใช้สอยประมาณ 745 ตารางเมตร โรงพยาบาลโซ่พิสัย ตำบลโซ่ อำเภอโซ่พิสัย จังหวัดบึงกาฬ 1 หลัง</t>
  </si>
  <si>
    <t>(1.4) อาคารพักพยาบาล 24 ห้อง (12 ครอบครัว) เป็นอาคาร คสล. 3 ชั้น พื้นที่ใช้สอยประมาณ 745 ตารางเมตร โรงพยาบาลบึงโขงหลง ตำบลบึงโขงหลง อำเภอบึงโขงหลง จังหวัดบึงกาฬ 1 หลัง</t>
  </si>
  <si>
    <t>(1.3) อาคารพักพยาบาล 24 ห้อง (12 ครอบครัว) เป็นอาคาร คสล. 3 ชั้น พื้นที่ใช้สอยประมาณ 745 ตารางเมตร โรงพยาบาลปากคาด ตำบลโนนศิลา อำเภอปากคาด จังหวัดบึงกาฬ 1 หลัง</t>
  </si>
  <si>
    <r>
      <t xml:space="preserve">(131) </t>
    </r>
    <r>
      <rPr>
        <sz val="16"/>
        <color indexed="10"/>
        <rFont val="TH SarabunPSK"/>
        <family val="2"/>
      </rPr>
      <t>อาคารพักคนไข้ 10 ชั้น เป็นอาคาร คสล. 10 ชั้น พื้นที่ใช้สอยประมาณ 8,206 ตารางเมตร</t>
    </r>
    <r>
      <rPr>
        <sz val="16"/>
        <rFont val="TH SarabunPSK"/>
        <family val="2"/>
      </rPr>
      <t xml:space="preserve">  โรงพยาบาลมหาราชนครราชสีมา ตำบลในเมือง อำเภอเมือง จังหวัดนครราชสีมา 1 หลัง</t>
    </r>
  </si>
  <si>
    <t>(129) อาคารอุบัติเหตุ - บำบัดรักษาและห้องประชุม เป็นอาคาร คสล. 6 ชั้น พื้นที่ใช้สอยประมาณ 9,683 ตารางเมตร โรงพยาบาลปากช่องนานา ตำบลปากช่อง อำเภอปากช่อง จังหวัดนครราชสีมา 1 หลัง</t>
  </si>
  <si>
    <t>(30) อาคารแฟลตพักแพทย์ 20 ยูนิต (6 ชั้น) เป็นอาคาร คสล. 6 ชั้น พื้นที่ใช้สอยประมาณ 2,366 ตารางเมตร โรงพยาบาลนางรอง ตำบลนางรอง อำเภอนางรอง จังหวัดบุรีรัมย์ 1 หลัง</t>
  </si>
  <si>
    <r>
      <t xml:space="preserve">(31) </t>
    </r>
    <r>
      <rPr>
        <sz val="16"/>
        <color indexed="10"/>
        <rFont val="TH SarabunPSK"/>
        <family val="2"/>
      </rPr>
      <t xml:space="preserve">อาคารแฟลตพักแพทย์ 20 ยูนิต (6 ชั้น) </t>
    </r>
    <r>
      <rPr>
        <sz val="16"/>
        <rFont val="TH SarabunPSK"/>
        <family val="2"/>
      </rPr>
      <t>เป็นอาคาร คสล. 6 ชั้น พื้นที่ใช้สอยประมาณ 2,366 ตารางเมตร โรงพยาบาลปราสาท ตำบลกังแอน อำเภอปราสาท จังหวัดสุรินทร์ 1 หลัง</t>
    </r>
  </si>
  <si>
    <r>
      <t xml:space="preserve">(132) </t>
    </r>
    <r>
      <rPr>
        <sz val="16"/>
        <color indexed="10"/>
        <rFont val="TH SarabunPSK"/>
        <family val="2"/>
      </rPr>
      <t>อาคารผู้ป่วยนอก 4 ชั้น</t>
    </r>
    <r>
      <rPr>
        <sz val="16"/>
        <rFont val="TH SarabunPSK"/>
        <family val="2"/>
      </rPr>
      <t xml:space="preserve"> เป็นอาคาร คลส.4 ชั้น พื้นที่ใช้สอยประมาณ 5,640 ตารางเมตร โรงพยาบาลหนองบัวแดง ตำบลหนองบัวแดง อำเภอหนองบัวแดง จังหวัดชัยภูมิ 1 หลัง</t>
    </r>
  </si>
  <si>
    <t>(130) อาคาร 6 ชั้น 144 เตียง เป็นอาคาร คสล. 6 ชั้น พื้นที่ใช้สอยประมาณ 4,496 ตารางเมตร โรงพยาบาลบัวใหญ่ ตำบลบัวใหญ่ อำเภอบัวใหญ่ จังหวัดนครราชสีมา 1 หลัง</t>
  </si>
  <si>
    <r>
      <t xml:space="preserve">(28) </t>
    </r>
    <r>
      <rPr>
        <sz val="16"/>
        <color indexed="10"/>
        <rFont val="TH SarabunPSK"/>
        <family val="2"/>
      </rPr>
      <t>อาคารพักพยาบาล 32 หน่วย</t>
    </r>
    <r>
      <rPr>
        <sz val="16"/>
        <rFont val="TH SarabunPSK"/>
        <family val="2"/>
      </rPr>
      <t xml:space="preserve"> เป็นอาคาร คสล. 4 ชั้น พื้นที่ใช้สอยประมาณ 3,006 ตารางเมตร โรงพยาบาลเทพรัตน์นครราชสีมา ตำบลโคกกรวด อำเภอเมือง จังหวัดนครราชสีมา 1 หลัง</t>
    </r>
  </si>
  <si>
    <r>
      <t xml:space="preserve">(134) </t>
    </r>
    <r>
      <rPr>
        <sz val="16"/>
        <color indexed="10"/>
        <rFont val="TH SarabunPSK"/>
        <family val="2"/>
      </rPr>
      <t>อาคารผู้ป่วยนอก-อุบัติเหตุ เป็นอาคาร คสล. 5 ชั้น พื้นที่ใช้สอยประมาณ 8,250 ตารางเมตร</t>
    </r>
    <r>
      <rPr>
        <sz val="16"/>
        <rFont val="TH SarabunPSK"/>
        <family val="2"/>
      </rPr>
      <t xml:space="preserve"> โรงพยาบาลศีขรภูมิ ตำบลระแงง อำเภอศีขรภูมิ จังหวัดสุรินทร์ 1 หลัง</t>
    </r>
  </si>
  <si>
    <t>(1.17) อาคารพักพยาบาล 24 ห้อง(12 ครอบครัว) เป็นอาคาร คสล. 3 ชั้น พื้นที่ใช้สอยประมาณ 745 ตารางเมตร โรงพยาบาลหนองบัวระเหว ตำบลหนองบัวระเหว อำเภอหนองบัวระเหว จังหวัดชัยภูมิ 1 หลัง</t>
  </si>
  <si>
    <r>
      <t>(29)</t>
    </r>
    <r>
      <rPr>
        <sz val="16"/>
        <color indexed="10"/>
        <rFont val="TH SarabunPSK"/>
        <family val="2"/>
      </rPr>
      <t xml:space="preserve"> อาคารพักพยาบาล 32 หน่วย </t>
    </r>
    <r>
      <rPr>
        <sz val="16"/>
        <rFont val="TH SarabunPSK"/>
        <family val="2"/>
      </rPr>
      <t xml:space="preserve"> เป็นอาคาร คสล. 4 ชั้น พื้นที่ใช้สอยประมาณ 3,006 ตารางเมตร โรงพยาบาลปากช่องนานา ตำบลปากช่อง อำเภอปากช่อง จังหวัดนครราชสีมา 1 หลัง</t>
    </r>
  </si>
  <si>
    <t>(133) อาคารผู้ป่วย 114 เตียง เป็นอาคาร คสล. 5 ชั้น พื้นที่ใช้สอยประมาณ 3,866 ตารางเมตร โรงพยาบาลลำปลายมาศ ตำบลลำปลายมาศ อำเภอลำปลายมาศ จังหวัดบุรีรัมย์ 1 หลัง</t>
  </si>
  <si>
    <t>(176) โรงพยาบาลส่งเสริมสุขภาพตำบล 3 ชั้น พื้นที่ใช้สอยประมาณ 652 ตารางเมตร โรงพยาบาลสุรินทร์ ตำบลในเมือง อำเภอเมือง จังหวัดสุรินทร์  1 หลัง</t>
  </si>
  <si>
    <r>
      <t>(43) อาคารพักพยาบาล 32 ห้อง (16 ครอบครัว)</t>
    </r>
    <r>
      <rPr>
        <sz val="16"/>
        <color indexed="10"/>
        <rFont val="TH SarabunPSK"/>
        <family val="2"/>
      </rPr>
      <t xml:space="preserve"> เป็นอาคาร คสล. 4 ชั้น พื้นที่ใช้สอยประมาณ 928 ตารางเมตร </t>
    </r>
    <r>
      <rPr>
        <sz val="16"/>
        <rFont val="TH SarabunPSK"/>
        <family val="2"/>
      </rPr>
      <t>โรงพยาบาลบ้านด่าน ตำบลบ้านด่าน อำเภอบ้านด่าน จังหวัดบุรีรัมย์ 1 หลัง</t>
    </r>
  </si>
  <si>
    <t>(177) อาคารผู้ป่วย 60 เตียง เป็นอาคาร คสล.2 ชั้น พื้นที่ใช้สอยประมาณ 1,320 ตารางเมตร โรงพยาบาลบ้านด่าน ตำบลบ้านด่าน อำเภอบ้านด่าน จังหวัดบุรีรัมย์ 1 หลัง</t>
  </si>
  <si>
    <t>(159) อาคารผู้ป่วยใน 7 ชั้นและชั้นจอดรถใต้ดิน(ก่อสร้างแนว F-M) พร้อมอุปกรณ์ประกอบอาคารเป็นอาคาร คสล. 7 ชั้น พื้นที่ใช้สอยประมาณ 14,893 ตารางเมตร โรงพยาบาลศรีสะเกษ ตำบลเมืองใต้ อำเภอเมืองศรีสะเกษ จังหวัดศรีสะเกษ 1 หลัง</t>
  </si>
  <si>
    <r>
      <t xml:space="preserve">(146) </t>
    </r>
    <r>
      <rPr>
        <sz val="16"/>
        <color indexed="10"/>
        <rFont val="TH SarabunPSK"/>
        <family val="2"/>
      </rPr>
      <t>อาคารสนับสนุนบริการทางการแพทย์</t>
    </r>
    <r>
      <rPr>
        <sz val="16"/>
        <rFont val="TH SarabunPSK"/>
        <family val="2"/>
      </rPr>
      <t xml:space="preserve">  เป็นอาคาร คสล. 10 ชั้น พื้นที่ใช้สอยประมาณ 16,400  ตารางเมตร  โรงพยาบาลสรรพสิทธิประสงค์ ตำบลในเมือง อำเภอเมืองอุบลราชธานี จังหวัดอุบลราชธานี 1 หลัง</t>
    </r>
  </si>
  <si>
    <t>(148) อาคาร 6 ชั้น 144 เตียง +  ปรับปรุงอาคารผู้ป่วย 114 เตียง เป็น ICU 2 ชั้น   เป็นอาคาร  คสล. 6 ชั้น พื้นที่ใช้สอยประมาณ 4,496 ตารางเมตร  โรงพยาบาลสมเด็จพระยุพราชเดชอุดม ตำบลเมืองเดช อำเภอเดชอุดม จังหวัดอุบลราชธานี 1 หลัง</t>
  </si>
  <si>
    <t>(8) อาคารจ่ายกลาง ซักฟอก โรงอาหาร พัสดุ เป็นอาคาร คสล. 4 ชั้น พื้นที่ใช้สอยประมาณ 1,482 ตารางเมตร โรงพยาบาลราษีไศล ตำบลเมืองคง อำเภอราษีไศล จังหวัดศรีสะเกษ 1 หลัง</t>
  </si>
  <si>
    <t>(179) อาคารผู้ป่วยใน 60 เตียง เป็นอาคาร คสล. 2 ชั้น พื้นที่ใช้สอยประมาณ 1,320 ตารางเมตร โรงพยาบาลหัวตะพาน ตำบลรัตนวารี อำเภอหัวตะพาน  จังหวัดอำนาจเจริญ  1 หลัง</t>
  </si>
  <si>
    <t>(39) อาคารพักพยาบาล 32 หน่วย (4 ชั้นใต้ถุนโล่ง) พื้นที่ใช้สอยประมาณ 3,006 ตารางเมตร (รวมที่จอดรถ) โรงพยาบาลมุกดาหาร ตำบลกุดแข้ อำเภอเมืองมุกดาหาร  จังหวัดมุกดาหาร 1 หลัง</t>
  </si>
  <si>
    <t>(147) อาคาร 6 ชั้น 144 เตียง +  ปรับปรุงอาคารผู้ป่วย 114 เตียง เป็น ICU 2 ชั้น   เป็นอาคาร  คสล. 6 ชั้น พื้นที่ใช้สอยประมาณ 4,496  ตารางเมตร   โรงพยาบาลวารินชำราบ ตำบลคำน้ำแซบ  อำเภอวารินชำราบ จังหวัดอุบลราชธานี 1 หลัง</t>
  </si>
  <si>
    <t>(40) อาคารพักพยาบาล  32 ห้อง ( 16 ครอบครัว) เป็นอาคาร คสล. 4 ชั้น พื้นที่ใช้สอยประมาณ 928 ตารางเมตร โรงพยาบาลสมเด็จพระยุพราชเลิงนกทา ตำบลสวาท อำเภอเลิงนกทา จังหวัดยโสธร 1 หลัง</t>
  </si>
  <si>
    <t>(160) ตึกคนไข้นอก (O.P.D.) รพ. 30 เตียง เป็นอาคาร คสล. 2 ชั้น พื้นที่ใช้สอย 1,125 ตารางเมตร   โรงพยาบาลหว้านใหญ่ ตำบลหว้านใหญ่ อำเภอหว้านใหญ่ จังหวัดมุกดาหาร  1 หลัง</t>
  </si>
  <si>
    <t>(47) อาคารพักพยาบาล  32 ห้อง ( 16 ครอบครัว) เป็นอาคาร คสล.4 ชั้น พื้นที่ใช้สอยประมาณ 928 ตารางเมตร โรงพยาบาลพิบูลมังสาหาร ตำบลพิบูล อำเภอพิบูลมังสาหาร  จังหวัดอุบลราชธานี 1 หลัง</t>
  </si>
  <si>
    <t>(142) อาคารผู้ป่วยนอก  เป็นอาคาร คสล. 3 ชั้น พื้นที่ใช้สอยประมาณ 4,382 ตารางเมตร (รวมโครงสร้างต้านแผ่นดินไหว) โรงพยาบาลไชยา ตำบลเลม็ดอำเภอไชยา จังหวัดสุราษฎร์ธานี 1 หลัง</t>
  </si>
  <si>
    <t>(140) อาคารผู้ป่วยนอก เป็นอาคาร คสล. 3 ชั้น พื้นที่ใช้สอยประมาณ  3,060 ตารางเมตร โรงพยาบาลสมเด็จพระยุพราชฉวาง ตำบลไสหร้า อำเภอฉวาง จังหวัดนครศรีธรรมราช 1 หลัง</t>
  </si>
  <si>
    <t>(143) อาคารผู้ป่วยนอก  เป็นอาคาร คสล.  2 ชั้น  พื้นที่ใช้สอยประมาณ  2,174 ตารางเมตร (รวมโครงสร้างต้านแผ่นดินไหว)  โรงพยาบาลบ้านตาขุน ตำบลเขาวง อำเภอบ้านตาขุน จังหวัดสุราษฎร์ธานี 1 หลัง</t>
  </si>
  <si>
    <t>(141) อาคารผู้ป่วยนอก ขนาด 30 เตียง เป็นอาคาร คสล. 2 ชั้น พื้นที่ใช้สอยประมาณ 1,125 ตารางเมตร โรงพยาบาลถ้ำพรรณรา ตำบลถ้ำพรรณรา อำเภอถ้ำพรรณรา จังหวัดนครศรีธรรมราช 1 หลัง</t>
  </si>
  <si>
    <r>
      <t>(178) ตึกคนไข้นอก (O.P.D.) รพ. 30 เตียง เป็นอาคาร คสล. 2 ชั้น พื้นที่ใช้สอยประมาณ 1,125 ตารางเมตร</t>
    </r>
    <r>
      <rPr>
        <sz val="16"/>
        <color indexed="10"/>
        <rFont val="TH SarabunPSK"/>
        <family val="2"/>
      </rPr>
      <t xml:space="preserve"> (รวมโครงสร้างต้านแผ่นดินไหว) โรงพยาบาลเกาะลันตา ตำบลเกาะลันตาน้อย</t>
    </r>
    <r>
      <rPr>
        <sz val="16"/>
        <rFont val="TH SarabunPSK"/>
        <family val="2"/>
      </rPr>
      <t xml:space="preserve"> อำเภอเกาะลันตา จังหวัดกระบี่  1 หลัง</t>
    </r>
  </si>
  <si>
    <t>(139) อาคารพักคนไข้ 298 เตียง เป็นอาคาร คสล. 8 ชั้น พื้นที่ใช้สอยประมาณ 11,383 ตารางเมตร โรงพยาบาลมหาราชนครศรีธรรมราช ตำบลในเมือง อำเภอเมืองนครศรีธรรมราช จังหวัดนครศรีธรรมราช  1 หลัง</t>
  </si>
  <si>
    <t>(32) อาคารพักแพทย์ 20 ยูนิต เป็นอาคาร คสล. 6 ชั้น พื้นที่ใช้สอยประมาณ 2,366 ตารางเมตร (รวมโครงสร้างต้านแผ่นดินไหว) โรงพยาบาลระนอง ตำบลเขานิเวศน์ อำเภอเมือง จังหวัดระนอง 1 หลัง</t>
  </si>
  <si>
    <t>(1.25) อาคารพักพยาบาล 24 ห้อง (12 ครอบครัว) (รวมโครงสร้างต้านแผ่นดินไหว+พื้นที่เกาะ 40%)      โรงพยาบาลเกาะพะงัน ตำบลเกาะพะงัน อำเภอเกาะพะงัน จังหวัดสุราษฎร์ธานี 1 หลัง</t>
  </si>
  <si>
    <t>(51) อาคารพักเจ้าหน้าที่ 7 ชั้น 96 ห้อง เป็นอาคาร คสล. 7 ชั้น พื้นที่ใช้สอยประมาณ 3,908 ตารางเมตร (รวมโครงสร้างต้านแผ่นดินไหว)  โรงพยาบาลชุมพรเขตรอุดมศักดิ์ ตำบลท่าตะเภา อำเภอเมือง จังหวัดชุมพร 1 หลัง</t>
  </si>
  <si>
    <t>(34) อาคารพักพยาบาล 32 ห้อง ( 16 ครอบครัว ) เป็นอาคาร คสล. 4 ชั้น พื้นที่ใช้สอยประมาณ 928 ตารางเมตร (รวมโครงสร้างต้านแผ่นดินไหว) โรงพยาบาลถลาง ตำบลเทพกระษัตรี อำเภอถลาง จังหวัดภูเก็ต 1 หลัง</t>
  </si>
  <si>
    <t>(1.18) อาคารพักพยาบาล 24 ห้อง (12 ครอบครัว) เป็นอาคาร คสล. 3 ชั้น พื้นที่ใช้สอยประมาณ 745 ตารางเมตร (รวมโครงสร้างต้านแผ่นดินไหว) โรงพยาบาลบางไทร ตำบลบางไทร อำเภอตะกั่วป่า จังหวัดพังงา 1 หลัง</t>
  </si>
  <si>
    <t>(1.23) อาคารพักพยาบาล 24 ห้อง (12 ครอบครัว) เป็นอาคาร คสล. 3 ชั้น พื้นที่ใช้สอยประมาณ 745 ตารางเมตร (รวมโครงสร้างต้านแผ่นดินไหว) โรงพยาบาลอ่าวลึก ตำบลอ่าวลึกใต้อำเภออ่าวลึก จังหวัดกระบี่ 1 หลัง</t>
  </si>
  <si>
    <t>(48) อาคารพักแพทย์ พยาบาล เภสัชกร และทันตแพทย์ 88 ยูนิต เป็นอาคาร คสล. 8 ชั้น พื้นที่ใช้สอยประมาณ 6,911 ตารางเมตร  (รวมโครงสร้างต้านแผ่นดินไหว) โรงพยาบาลวชิระภูเก็ต ตำบลตลาดใหญ่ อำเภอเมือง จังหวัดภูเก็ต 1 หลัง</t>
  </si>
  <si>
    <t>(1.24) อาคารพักพยาบาล 24 ห้อง (12 ครอบครัว)  เป็นอาคาร คสล.3 ชั้น พื้นที่ใช้สอยประมาณ 745 ตารางเมตร (รวมโครงสร้างต้านแผ่นดินไหว) โรงพยาบาลกาญจนดิษฐ์ ตำบลพลายวาส อำเภอกาญจนดิษฐ์ จังหวัดสุราษฎร์ธานี  1 หลัง</t>
  </si>
  <si>
    <t>(49) อาคารพักพยาบาล 32 หน่วย (5 ชั้น ใต้ถุนโล่ง พร้อมลิฟท์ 1 ตัว) เป็นอาคาร คสล. 5 ชั้น พื้นที่ใช้สอยประมาณ 2,380 ตารางเมตร (รวมโครงสร้างต้านแผ่นดินไหว) โรงพยาบาลตะกั่วป่า ตำบลบางนายสี อำเภอตะกั่วป่า จังหวัดพังงา  1 หลัง</t>
  </si>
  <si>
    <t>(50) อาคารพักพยาบาล 32 ยูนิต เป็นอาคาร คสล. 4 ชั้น พื้นที่ใช้สอยประมาณ 2,358 ตารางเมตร (รวมโครงสร้างต้านแผ่นดินไหว) โรงพยาบาลกระบี่ ตำบลปากน้ำ อำเภอเมือง จังหวัดกระบี่ 1 หลัง</t>
  </si>
  <si>
    <t>(1.12) ระบบบำบัดน้ำเสีย โรงพยาบาลท้ายเหมืองชัยพัฒน์ ตำบลท้ายเหมือง อำเภอท้ายเหมือง จังหวัดพังงา 1 ระบบ</t>
  </si>
  <si>
    <t>(11) ระบบบำบัดน้ำเสีย  โรงพยาบาลถลาง ตำบลเทพกระษัตรี อำเภอถลาง จังหวัดภูเก็ต 1 ระบบ</t>
  </si>
  <si>
    <t>(36) อาคารพักแพทย์ พยาบาล เภสัชกร 88 ยูนิต เป็นอาคาร คสล. 8 ชั้น พื้นที่ใช้สอยประมาณ 6,911 ตารางเมตร โรงพยาบาลตรัง ตำบลทับเที่ยง อำเภอเมือง จังหวัดตรัง  1 หลัง</t>
  </si>
  <si>
    <t>(33) อาคารแฟลตพักแพทย์ 20 ยูนิต เป็นอาคาร คสล. 6 ชั้น พื้นที่ใช้สอยประมาณ 2,366 ตารางเมตรโรงพยาบาลพัทลุง ตำบลคูหาสวรรค์  อำเภอเมือง จังหวัดพัทลุง  1 หลัง</t>
  </si>
  <si>
    <t>(1.4) อาคารสถานีอนามัย เป็นอาคาร คสล. 2 ชั้น พื้นที่ใช้สอยประมาณ 300 ตารางเมตร 76 แห่ง</t>
  </si>
  <si>
    <t>(7) อาคารสำนักงานสาธารณสุขจังหวัด เป็นอาคาร คสล. 3 ชั้น พื้นที่ใช้สอยประมาณ 2,426 ตารางเมตร  (โครงสร้างต้านแผ่นดินไหว) สำนักงานสาธารณสุขจังหวัดลำพูน ตำบลเหมืองง่า อำเภอเมือง จังหวัดลำพูน 1 หลัง</t>
  </si>
  <si>
    <r>
      <t xml:space="preserve">(1.1) อาคารที่ทำการสาธารณสุขอำเภอ เป็นอาคาร คสล. 2 ชั้น พื้นที่ใช้สอยประมาณ 285 ตารางเมตร  (รวมราคาต้านแผ่นดินไหว) สำนักงานสาธารณสุขอำเภอดอยเต่า </t>
    </r>
    <r>
      <rPr>
        <sz val="16"/>
        <color indexed="10"/>
        <rFont val="TH SarabunPSK"/>
        <family val="2"/>
      </rPr>
      <t>ตำบลท่าเดื่อ</t>
    </r>
    <r>
      <rPr>
        <sz val="16"/>
        <rFont val="TH SarabunPSK"/>
        <family val="2"/>
      </rPr>
      <t xml:space="preserve"> อำเภอดอยเต่า จังหวัดเชียงใหม่ 1 หลัง</t>
    </r>
  </si>
  <si>
    <t>(1.1) บ้านพักข้าราชการ ระดับ 5-6 (1 ครอบครัว) พื้นที่ใช้สอยประมาณ 98 ตารางเมตร สำนักงานสาธารณสุขอำเภอชาติตระการ ตำบลป่าแดง อำเภอชาติตระการ จังหวัดพิษณุโลก 1 หลัง</t>
  </si>
  <si>
    <t>(1.2) บ้านพักข้าราชการ ระดับ 7-8 (1 ครอบครัว) พื้นที่ใช้สอยประมาณ 92 ตารางเมตร สำนักงานสาธารณสุขอำเภอน้ำหนาว ตำบลน้ำหนาว อำเภอน้ำหนาว จังหวัดเพชรบูรณ์ 1 หลัง</t>
  </si>
  <si>
    <t>(1.24)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สำนักงานสาธารณสุขอำเภอแม่เปิน  ตำบลแม่เปิน อำเภอแม่เปิน จังหวัดนครสวรรค์ 1 หลัง</t>
  </si>
  <si>
    <t>(1.25)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สำนักงานสาธารณสุขอำเภอคลองลาน ตำบลคลองน้ำไหล อำเภอคลองลาน  จังหวัดกำแพงเพชร 1 หลัง</t>
  </si>
  <si>
    <t>(1.1) อาคารสถานีอนามัย 3 ชั้น เป็นอาคาร คสล. 3 ชั้น พื้นที่ใช้สอยประมาณ 288 ตารางเมตร สำนักงานสาธารณสุขจังหวัดพระนครศรีอยุธยา ตำบลหอรัตนไชย  อำเภอพระนครศรีอยุธยา จังหวัดพระนครศรีอยุธยา  1 หลัง</t>
  </si>
  <si>
    <r>
      <t>(1.20) อาคาร</t>
    </r>
    <r>
      <rPr>
        <sz val="16"/>
        <color indexed="10"/>
        <rFont val="TH SarabunPSK"/>
        <family val="2"/>
      </rPr>
      <t>ที่ทำการ</t>
    </r>
    <r>
      <rPr>
        <sz val="16"/>
        <rFont val="TH SarabunPSK"/>
        <family val="2"/>
      </rPr>
      <t>สาธารณสุขอำเภอ เป็นอาคาร คสล. 2 ชั้น พื้นที่ใช้สอยประมาณ 285  ตารางเมตร สำนักงานสาธารณสุขอำเภอหนองม่วง ตำบลหนองม่วง อำเภอหนองม่วง จังหวัดลพบุรี 1 หลัง</t>
    </r>
  </si>
  <si>
    <r>
      <t>(1.21) อาคาร</t>
    </r>
    <r>
      <rPr>
        <sz val="16"/>
        <color indexed="10"/>
        <rFont val="TH SarabunPSK"/>
        <family val="2"/>
      </rPr>
      <t>ที่ทำการ</t>
    </r>
    <r>
      <rPr>
        <sz val="16"/>
        <rFont val="TH SarabunPSK"/>
        <family val="2"/>
      </rPr>
      <t>สาธารณสุขอำเภอ เป็นอาคาร คสล. 2 ชั้น พื้นที่ใช้สอยประมาณ 285  ตารางเมตร สำนักงานสาธารณสุขอำเภอเฉลิมพระเกียรติ ตำบลเขาดินพัฒนา อำเภอเฉลิมพระเกียรติ  จังหวัดสระบุรี 1 หลัง</t>
    </r>
  </si>
  <si>
    <r>
      <t>(1.22) อาคาร</t>
    </r>
    <r>
      <rPr>
        <sz val="16"/>
        <color indexed="10"/>
        <rFont val="TH SarabunPSK"/>
        <family val="2"/>
      </rPr>
      <t>ที่ทำการ</t>
    </r>
    <r>
      <rPr>
        <sz val="16"/>
        <rFont val="TH SarabunPSK"/>
        <family val="2"/>
      </rPr>
      <t>สาธารณสุขอำเภอ เป็นอาคาร คสล. 2 ชั้น พื้นที่ใช้สอยประมาณ 285  ตารางเมตร สำนักงานสาธารณสุขอำเภอเสนา  ตำบลสามกอ อำเภอเสนา จังหวัดพระนครศรีอยุธยา 1 หลัง</t>
    </r>
  </si>
  <si>
    <t>(13) อาคารสำนักงานสาธารณสุขจังหวัด เป็นอาคาร คสล. 6 ชั้น พื้นที่ใช้สอยประมาณ 2,785 ตารางเมตร สำนักงานสาธารณสุขจังหวัดราชบุรี ตำบลหน้าเมือง อำเภอเมือง จังหวัดราชบุรี 1 หลัง</t>
  </si>
  <si>
    <t>(1.31) อาคารที่ทำการสาธารณสุขอำเภอ เป็นอาคาร คสล. 2 ชั้น พื้นที่ใช้สอยประมาณ 285  ตารางเมตร  (รวมราคาต้านแผ่นดินไหว) สำนักงานสาธารณสุขอำเภอสังขละบุรี ตำบลหนองลู อำเภอสังขละบุรี จังหวัดกาญจนบุรี 1 หลัง</t>
  </si>
  <si>
    <r>
      <t>(1.30) อาคาร</t>
    </r>
    <r>
      <rPr>
        <sz val="16"/>
        <color indexed="10"/>
        <rFont val="TH SarabunPSK"/>
        <family val="2"/>
      </rPr>
      <t>ที่ทำการ</t>
    </r>
    <r>
      <rPr>
        <sz val="16"/>
        <rFont val="TH SarabunPSK"/>
        <family val="2"/>
      </rPr>
      <t>สาธารณสุขอำเภอ เป็นอาคาร คสล. 2 ชั้น พื้นที่ใช้สอยประมาณ 285  ตารางเมตร สำนักงานสาธารณสุขอำเภอเขาย้อย ตำบลเขาย้อย อำเภอเขาย้อย  จังหวัดเพชรบุรี 1 หลัง</t>
    </r>
  </si>
  <si>
    <t>(8) อาคารสำนักงานสาธารณสุขจังหวัด เป็นอาคาร คสล.5 ชั้น  พื้นที่ใช้สอยประมาณ 3,520 ตารางเมตร สำนักงานสาธารณสุขจังหวัดชลบุรี ตำบลบ้านสวน อำเภอเมือง จังหวัดชลบุรี 1 หลัง</t>
  </si>
  <si>
    <r>
      <t xml:space="preserve">(9) อาคารสำนักงานสาธารณสุขจังหวัด เป็นอาคาร คสล. 3 ชั้น  พื้นที่ใช้สอย 2,426 ตารางเมตร สำนักงานสาธารณสุขจังหวัดปราจีนบุรี </t>
    </r>
    <r>
      <rPr>
        <sz val="16"/>
        <color indexed="10"/>
        <rFont val="TH SarabunPSK"/>
        <family val="2"/>
      </rPr>
      <t xml:space="preserve">ตำบลไม้เค็ด  </t>
    </r>
    <r>
      <rPr>
        <sz val="16"/>
        <rFont val="TH SarabunPSK"/>
        <family val="2"/>
      </rPr>
      <t>อำเภอเมืองปราจีนบุรี จังหวัดปราจีนบุรี 1 หลัง</t>
    </r>
  </si>
  <si>
    <r>
      <t>(1.11) อาคาร</t>
    </r>
    <r>
      <rPr>
        <sz val="16"/>
        <color indexed="10"/>
        <rFont val="TH SarabunPSK"/>
        <family val="2"/>
      </rPr>
      <t>ที่ทำการ</t>
    </r>
    <r>
      <rPr>
        <sz val="16"/>
        <rFont val="TH SarabunPSK"/>
        <family val="2"/>
      </rPr>
      <t>สาธารณสุขอำเภอ เป็นอาคาร คสล. 2 ชั้น พื้นที่ใช้สอยประมาณ 285  ตารางเมตร สำนักงานสาธารณสุขอำเภอเมืองจันทบุรี  ตำบลวัดใหม่ อำเภอเมืองจันทบุรี จังหวัดจันทบุรี 1 หลัง</t>
    </r>
  </si>
  <si>
    <r>
      <t>(1.12) อาคาร</t>
    </r>
    <r>
      <rPr>
        <sz val="16"/>
        <color indexed="10"/>
        <rFont val="TH SarabunPSK"/>
        <family val="2"/>
      </rPr>
      <t>ที่ทำการ</t>
    </r>
    <r>
      <rPr>
        <sz val="16"/>
        <rFont val="TH SarabunPSK"/>
        <family val="2"/>
      </rPr>
      <t>สาธารณสุขอำเภอ เป็นอาคาร คสล. 2 ชั้น พื้นที่ใช้สอยประมาณ 285  ตารางเมตร สำนักงานสาธารณสุขอำเภอวังน้ำเย็น ตำบลวังน้ำเย็น อำเภอวังน้ำเย็น จังหวัดสระแก้ว 1 หลัง</t>
    </r>
  </si>
  <si>
    <t>(1.5)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สำนักงานสาธารณสุขอำเภอหนองนาคำ  ตำบลบ้านโคก อำเภอหนองนาคำ จังหวัดขอนแก่น 1 หลัง</t>
  </si>
  <si>
    <t>(1.6)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สำนักงานสาธารณสุขอำเภอยางสีสุราช ตำบลยางสีสุราช อำเภอยางสีสุราช จังหวัดมหาสารคาม 1 หลัง</t>
  </si>
  <si>
    <t>(1.7)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สำนักงานสาธารณสุขอำเภอเมืองร้อยเอ็ด ตำบลในเมือง อำเภอเมืองร้อยเอ็ด  จังหวัดร้อยเอ็ด 1 หลัง</t>
  </si>
  <si>
    <t>(1.8)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สำนักงานสาธารณสุขอำเภอนาคู อำเภอนาคู ตำบลนาคู จังหวัดกาฬสินธุ์ 1 หลัง</t>
  </si>
  <si>
    <t>(1.9)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สำนักงานสาธารณสุขอำเภอโคกโพธิ์ไชย อำเภอโคกโพธิ์ไชย ตำบลบ้านโคก จังหวัดขอนแก่น 1 หลัง</t>
  </si>
  <si>
    <t>(1.2)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สำนักงานสาธารณสุขอำเภอภูพาน ตำบลโคกภู อำเภอภูพาน จังหวัดสกลนคร 1 หลัง</t>
  </si>
  <si>
    <t>(1.3)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สำนักงานสาธารณสุขอำเภอเมืองเลย ตำบลกุดป่อง อำเภอเมืองเลย จังหวัดเลย 1 หลัง</t>
  </si>
  <si>
    <t>(1.4)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สำนักงานสาธารณสุขอำเภอศรีเชียงใหม่ ตำบลพานพร้าว อำเภอศรีเชียงใหม่ จังหวัดหนองคาย 1 หลัง</t>
  </si>
  <si>
    <t>(1.10)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สำนักงานสาธารณสุขอำเภอเมืองบึงกาฬ ตำบลวิศิษฐ์ อำเภอเมืองบึงกาฬ จังหวัดบึงกาฬ 1 หลัง</t>
  </si>
  <si>
    <t>(1.13)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สำนักงานสาธารณสุขอำเภอโชคชัย ตำบลโชคชัย อำเภอโชคชัย จังหวัดนครราชสีมา 1 หลัง</t>
  </si>
  <si>
    <t>(1.14)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สำนักงานสาธารณสุขอำเภอบ้านเขว้า ตำบลบ้านเขว้า อำเภอบ้านเขว้า จังหวัดชัยภูมิ 1 หลัง</t>
  </si>
  <si>
    <t>(1.15)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สำนักงานสาธารณสุขอำเภอสตึก ตำบลสตึก อำเภอสตึก จังหวัดบุรีรัมย์ 1 หลัง</t>
  </si>
  <si>
    <t>(1.16)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สำนักงานสาธารณสุขอำเภอเขวาสินรินทร์ ตำบลเขวาสินรินทร์  อำเภอเขวาสินรินทร์ จังหวัดสุรินทร์ 1 หลัง</t>
  </si>
  <si>
    <t>(1.17)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สำนักงานสาธารณสุขอำเภอเนินสง่า ตำบลหนองฉิม อำเภอเนินสง่า จังหวัดชัยภูมิ 1 หลัง</t>
  </si>
  <si>
    <t>(1.18)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สำนักงานสาธารณสุขอำเภอขามทะเลสอ ตำบลขามทะเลสอ อำเภอขามทะเลสอ จังหวัดนครราชสีมา 1 หลัง</t>
  </si>
  <si>
    <t>(10) อาคารสำนักงานสาธารณสุขจังหวัด เป็นอาคาร คสล. 4 ชั้น ใต้ถุนโล่ง พื้นที่ใช้สอยประมาณ 2,710 ตารางเมตร สำนักงานสาธารณสุขจังหวัดยโสธร ตำบลในเมือง อำเภอเมืองยโสธร จังหวัดยโสธร 1 หลัง</t>
  </si>
  <si>
    <t>(1.19)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สำนักงานสาธารณสุขอำเภอหนองสูง ตำบลหนองสูง อำเภอหนองสูง จังหวัดมุกดาหาร 1 หลัง</t>
  </si>
  <si>
    <t>(1.23) อาคารที่ทำการสาธารณสุขอำเภอ เป็นอาคาร คสล. 2 ชั้น พื้นที่ใช้สอยประมาณ 285 ตารางเมตร สำนักงานสาธารณสุขอำเภอหัวตะพาน ตำบลรัตนวารี อำเภอหัวตะพาน จังหวัดอำนาจเจริญ 1 หลัง</t>
  </si>
  <si>
    <r>
      <t xml:space="preserve">(12) </t>
    </r>
    <r>
      <rPr>
        <sz val="16"/>
        <color indexed="10"/>
        <rFont val="TH SarabunPSK"/>
        <family val="2"/>
      </rPr>
      <t xml:space="preserve">อาคารสำนักงานสาธารณสุขจังหวัด </t>
    </r>
    <r>
      <rPr>
        <sz val="16"/>
        <rFont val="TH SarabunPSK"/>
        <family val="2"/>
      </rPr>
      <t>เป็นอาคาร คสล. 5 ชั้น  พื้นที่ใช้สอยประมาณ 2,644 ตารางเมตร สำนักงานสาธารณสุขจังหวัดสุราษฎร์ธานี  ตำบลตลาด อำเภอเมือง จังหวัดสุราษฎร์ธานี 1 หลัง</t>
    </r>
  </si>
  <si>
    <t>(1.26) อาคารที่ทำการสาธารณสุขอำเภอ เป็นอาคาร คสล. 2 ชั้น พื้นที่ใช้สอยประมาณ 285 ตารางเมตร  (รวมราคาต้านแผ่นดินไหว) สำนักงานสาธารณสุขอำเภออ่าวลึก ตำบลอ่าวลึกใต้ อำเภออ่าวลึก จังหวัดกระบี่ 1 หลัง</t>
  </si>
  <si>
    <t>(1.27) อาคารที่ทำการสาธารณสุขอำเภอ เป็นอาคาร คสล. 2 ชั้น พื้นที่ใช้สอยประมาณ 285 ตารางเมตร  (รวมราคาต้านแผ่นดินไหว) สำนักงานสาธารณสุขอำเภอทุ่งตะโก ตำบลตะโก อำเภอ ทุ่งตะโก จังหวัดชุมพร 1 หลัง</t>
  </si>
  <si>
    <t>(1.28) อาคารที่ทำการสาธารณสุขอำเภอ เป็นอาคาร คสล. 2 ชั้น พื้นที่ใช้สอยประมาณ 285 ตารางเมตร  (รวมราคาต้านแผ่นดินไหว) สำนักงานสาธารณสุขอำเภอสุขสำราญ ตำบลกำพวน อำเภอสุขสำราญ จังหวัดระนอง 1 หลัง</t>
  </si>
  <si>
    <t>(1.29) อาคารที่ทำการสาธารณสุขอำเภอ เป็นอาคาร คสล. 2 ชั้น พื้นที่ใช้สอยประมาณ 285 ตารางเมตร  (รวมราคาต้านแผ่นดินไหว) สำนักงานสาธารณสุขอำเภอถลาง ตำบลเทพกระษัตรี อำเภอถลาง จังหวัดภูเก็ต 1 หลัง</t>
  </si>
  <si>
    <t>(11) อาคารสำนักงานสาธารณสุขจังหวัด เป็นอาคาร คสล.5 ชั้น  พื้นที่ใช้สอยประมาณ 3,520 ตารางเมตร สำนักงานสาธารณสุขจังหวัดพัทลุง  ตำบลคูหาสวรรค์ อำเภอเมือง จังหวัดพัทลุง 1 หลัง</t>
  </si>
  <si>
    <t>(1.1) อาคารพัสดุ 2 ชั้น เป็นอาคาร คสล.2 ชั้น พื้นที่ใช้สอยประมาณ 288 ตารางเมตร โรงพยาบาลมาบตาพุด ตำบลห้วยโป่ง อำเภอเมือง จังหวัดระยอง 2 หลัง</t>
  </si>
  <si>
    <t>(1.2) อาคารซ่อมบำรุง พัสดุ  2 ชั้น เป็นอาคาร คสล.2 ชั้น พื้นที่ใช้สอยประมาณ 450 ตารางเมตร โรงพยาบาลมาบตาพุด ตำบลห้วยโป่ง อำเภอเมือง จังหวัดระยอง 1 หลัง</t>
  </si>
  <si>
    <t>(1.1) ค่าปรับปรุงอาคาร บ้านพัก ที่ดิน รั้ว ถนน ระบบไฟฟ้า ประปาฯ ของหน่วยบริหาร (สสจ./สสอ.)  1 รายการ</t>
  </si>
  <si>
    <t>(8) อาคารผู้ป่วยนอกและอุบัติเหตุ เป็นอาคาร คสล.  9 ชั้น มีพื้นที่ใช้สอย 21,267 ตร.ม. พร้อมอาคารงานระบบ มีพื้นที่ใช้สอย 385 ตร.ม.  รวมมีพื้นที่ใช้สอย 21,652 ตร.ม. (ปรับราคา 3 จังหวัดชายแดนใต้)โรงพยาบาลปัตตานี ตำบลสะบารัง อำเภอเมือง จังหวัดปัตตานี  1 หลัง</t>
  </si>
  <si>
    <t>(9) อาคารเวชศาสตร์ฟื้นฟู เป็นอาคารคอนกรีตเสริมเหล็ก 3 ชั้น พื้นที่ใช้สอยประมาณ 2,000 ตารางเมตร (โครงสร้างต้านแผ่นดินไหว) โรงพยาบาลบางกล่ำ ตำบลบางกล่ำ อำเภอบางกล่ำ จังหวัดสงขลา  1 หลัง</t>
  </si>
  <si>
    <t>(7) อาคารเวชศาสตร์รักษาโรคออทิสซึม ผ่าตัด ผู้ป่วยวิกฤตเด็ก ไตเทียม เป็นอาคาร คสล. 5 ชั้น พื้นที่ใช้สอยประมาณ 6,304 ตารางเมตร (โครงสร้างต้านแผ่นดินไหว) โรงพยาบาลสงขลา  ตำบลพะวง    อำเภอเมือง  จังหวัดสงขลา  1 หลัง</t>
  </si>
  <si>
    <t>(4) อาคารผู้ป่วยนอก-อุบัติเหตุ เป็นอาคาร คสล.4 ชั้น พื้นที่ไม่น้อยกว่า 5,600 ตารางเมตร(โครงสร้างต้านแผ่นดินไหว)  โรงพยาบาลรัตภูมิ ตำบลกำแพงเพชร อำเภอรัตภูมิ จังหวัดสงขลา  1 หลัง</t>
  </si>
  <si>
    <t>(10) อาคารผู้ป่วยพิเศษ 7 ชั้น  เป็นอาคาร คสล. 7 ชั้น พื้นที่ใช้สอย 5,903 ตรม. โรงพยาบาลสตูล  ตำบลพิมาน  อำเภอเมือง  จังหวัดสตูล  1 หลัง</t>
  </si>
  <si>
    <t>(5) ตึกคนไข้นอก (O.P.D.) รพ. 30 เตียง เป็นอาคารคสล. 2 ชั้น พื้นที่ใช้สอยประมาณ 1,125 ตารางเมตร (ปรับราคา 3 จังหวัดชายแดนใต้) โรงพยาบาลแม่ลาน ตำบลแม่ลาน  อำเภอแม่ลาน จังหวัดปัตตานี 1 หลัง</t>
  </si>
  <si>
    <t>(1) อาคารซักฟอก และหน่วยจ่ายกลาง เป็นอาคาร คสล. 3 ชั้น พื้นที่ใช้สอยประมาณ 1,280 ตารางเมตร (ปรับราคา 3 จังหวัดชายแดนใต้) โรงพยาบาลนราธิวาส ตำบลบางนาค อำเภอเมือง จังหวัดนราธิวาส  1 หลัง</t>
  </si>
  <si>
    <t>(1.2) อาคารพักพยาบาล 24 ห้อง (12 ครอบครัว) เป็นอาคาร คสล. 3 ชั้น พื้นที่ใช้สอยประมาณ 745 ตารางเมตร  (โครงสร้างต้านแผ่นดินไหว)  โรงพยาบาลนาหม่อม ตำบลพิจิตร อำเภอนาหม่อม จังหวัดสงขลา 1 หลัง</t>
  </si>
  <si>
    <t>(3) อาคารพักแพทย์ 12 ครอบครัว (จอดรถชั้นล่าง) เป็นอาคาร คสล. 4 ชั้น พื้นที่ใช้สอยประมาณ1,116 ตารางเมตร  (ปรับราคา 3 จังหวัดชายแดนใต้) โรงพยาบาลสมเด็จพระยุพราชสายบุรี ตำบลตะลุบัน  อำเภอสายบุรี จังหวัดปัตตานี  1 หลัง</t>
  </si>
  <si>
    <t>(1.1) อาคารพักพยาบาล 24 ห้อง (12 ครอบครัว) เป็นอาคาร คสล.3 ชั้น  พื้นที่ใช้สอยประมาณ 745 ตารางเมตร (โครงสร้างต้านแผ่นดินไหว) โรงพยาบาลคลองหอยโข่ง ตำบลคลองหอยโข่ง   อำเภอคลองหอยโข่ง  จังหวัดสงขลา  1 หลัง</t>
  </si>
  <si>
    <t>(6) อาคารส่งเสริมสุขภาพและอเนกประสงค์ (แบบแพทย์แผนไทย)  เป็นอาคาร คสล. 2 ชั้น พื้นที่ใช้สอย 678 ตารางเมตร  (ปรับราคา 3 จังหวัดชายแดนใต้  ) โรงพยาบาลกรงปินัง ตำบลสะเอะ อำเภอกรงปินัง จังหวัดยะลา 1 หลัง</t>
  </si>
  <si>
    <r>
      <t>(1.1) อาคาร</t>
    </r>
    <r>
      <rPr>
        <sz val="16"/>
        <color indexed="10"/>
        <rFont val="TH SarabunPSK"/>
        <family val="2"/>
      </rPr>
      <t>ที่ทำการ</t>
    </r>
    <r>
      <rPr>
        <sz val="16"/>
        <rFont val="TH SarabunPSK"/>
        <family val="2"/>
      </rPr>
      <t>สาธารณสุขอำเภอ เป็นอาคาร คสล. 2 ชั้น พื้นที่ใช้สอยประมาณ 285 ตารางเมตร (ปรับราคา 3 จังหวัดชายแดนใต้) สำนักงานสาธารณสุขอำเภอกาบัง ตำบลกาบัง อำเภอกาบัง  จังหวัดยะลา 1 หลัง</t>
    </r>
  </si>
  <si>
    <r>
      <t>(1.2) อาคาร</t>
    </r>
    <r>
      <rPr>
        <sz val="16"/>
        <color indexed="10"/>
        <rFont val="TH SarabunPSK"/>
        <family val="2"/>
      </rPr>
      <t>ที่ทำการ</t>
    </r>
    <r>
      <rPr>
        <sz val="16"/>
        <rFont val="TH SarabunPSK"/>
        <family val="2"/>
      </rPr>
      <t>สาธารณสุขอำเภอ เป็นอาคาร คสล. 2 ชั้น พื้นที่ใช้สอยประมาณ 285 ตารางเมตร (ปรับราคา 3 จังหวัดชายแดนใต้) สำนักงานสาธารณสุขอำเภอปะนาเระ ตำบลปะนาเระ อำเภอปะนาเระ จังหวัดปัตตานี 1 หลัง</t>
    </r>
  </si>
  <si>
    <r>
      <t>(1.3)อาคาร</t>
    </r>
    <r>
      <rPr>
        <sz val="16"/>
        <color indexed="10"/>
        <rFont val="TH SarabunPSK"/>
        <family val="2"/>
      </rPr>
      <t>ที่ทำการ</t>
    </r>
    <r>
      <rPr>
        <sz val="16"/>
        <rFont val="TH SarabunPSK"/>
        <family val="2"/>
      </rPr>
      <t>สาธารณสุขอำเภอ เป็นอาคาร คสล. 2 ชั้น พื้นที่ใช้สอยประมาณ 285 ตารางเมตร (ปรับราคา 3 จังหวัดชายแดนใต้) สำนักงานสาธารณสุขอำเภอสุคิริน ตำบลสุคิริน อำเภอสุคิริน จังหวัดนราธิวาส 1 หลัง</t>
    </r>
  </si>
  <si>
    <r>
      <t>(1.4) อาคาร</t>
    </r>
    <r>
      <rPr>
        <sz val="16"/>
        <color indexed="10"/>
        <rFont val="TH SarabunPSK"/>
        <family val="2"/>
      </rPr>
      <t>ที่ทำการ</t>
    </r>
    <r>
      <rPr>
        <sz val="16"/>
        <rFont val="TH SarabunPSK"/>
        <family val="2"/>
      </rPr>
      <t>สาธารณสุขอำเภอ เป็นอาคาร คสล. 2 ชั้น พื้นที่ใช้สอยประมาณ 285 ตารางเมตร (ปรับราคา 3 จังหวัดชายแดนใต้) สำนักงานสาธารณสุขอำเภอธารโต ตำบลธารโต อำเภอธารโต จังหวัดยะลา 1 หลัง</t>
    </r>
  </si>
  <si>
    <r>
      <t>(1.5) อาคาร</t>
    </r>
    <r>
      <rPr>
        <sz val="16"/>
        <color indexed="10"/>
        <rFont val="TH SarabunPSK"/>
        <family val="2"/>
      </rPr>
      <t>ที่ทำการ</t>
    </r>
    <r>
      <rPr>
        <sz val="16"/>
        <rFont val="TH SarabunPSK"/>
        <family val="2"/>
      </rPr>
      <t xml:space="preserve">สาธารณสุขอำเภอ เป็นอาคาร คสล. 2 ชั้น พื้นที่ใช้สอยประมาณ 285 ตารางเมตร (ปรับราคา 3 จังหวัดชายแดนใต้) สำนักงานสาธารณสุขอำเภอจะแนะ ตำบลจะแนะ อำเภอจะแนะ จังหวัดนราธิวาส </t>
    </r>
    <r>
      <rPr>
        <sz val="16"/>
        <color indexed="10"/>
        <rFont val="TH SarabunPSK"/>
        <family val="2"/>
      </rPr>
      <t>1 หลัง</t>
    </r>
  </si>
  <si>
    <t>สสอ.ปะนาเระ</t>
  </si>
  <si>
    <t>สสอ.สุคิริน</t>
  </si>
  <si>
    <t>เดิม สสอ.หาดใหญ่</t>
  </si>
  <si>
    <t>เดิม สสอ.กระแสสินธุ์</t>
  </si>
  <si>
    <t>เดิม สสอ.สะเดา</t>
  </si>
  <si>
    <t>ข้อมูล ณ วันที่ 28 สิงหาคม 2557</t>
  </si>
  <si>
    <t>ข้อมูล ณ วันที่ 28  สิงหาคม 2557</t>
  </si>
  <si>
    <t>ไตรมาส1</t>
  </si>
  <si>
    <t>ไตรมาส2</t>
  </si>
  <si>
    <t>ไตรมาส3</t>
  </si>
  <si>
    <t>ไตรมาส4</t>
  </si>
  <si>
    <t>ตค.</t>
  </si>
  <si>
    <t>พย.</t>
  </si>
  <si>
    <t>ธค.</t>
  </si>
  <si>
    <t>รวมไตรมาส 1</t>
  </si>
  <si>
    <t>มค.</t>
  </si>
  <si>
    <t>กพ.</t>
  </si>
  <si>
    <t>มีค.</t>
  </si>
  <si>
    <t>รวมไตรมาส 2</t>
  </si>
  <si>
    <t>เมย.</t>
  </si>
  <si>
    <t>พค.</t>
  </si>
  <si>
    <t>มิย.</t>
  </si>
  <si>
    <t>รวมไตรมาส 3</t>
  </si>
  <si>
    <t>กค.</t>
  </si>
  <si>
    <t>สค.</t>
  </si>
  <si>
    <t>กย.</t>
  </si>
  <si>
    <t>รวมไตรมาส 4</t>
  </si>
  <si>
    <t>4 ไตรมาส</t>
  </si>
  <si>
    <t xml:space="preserve">ยูนิตทำฟัน </t>
  </si>
  <si>
    <r>
      <t>เครื่องช่วยหายใจชนิดควบคุม</t>
    </r>
    <r>
      <rPr>
        <sz val="16"/>
        <color indexed="12"/>
        <rFont val="TH SarabunPSK"/>
        <family val="2"/>
      </rPr>
      <t>ด้วย</t>
    </r>
    <r>
      <rPr>
        <sz val="16"/>
        <color indexed="10"/>
        <rFont val="TH SarabunPSK"/>
        <family val="2"/>
      </rPr>
      <t xml:space="preserve">ปริมาตร </t>
    </r>
  </si>
  <si>
    <t xml:space="preserve">เครื่องกระตุกไฟฟ้าหัวใจชนิดไบเฟสิคพร้อมภาควัดคาร์บอนไดอ๊อกไซด์ </t>
  </si>
  <si>
    <t xml:space="preserve">เครื่องติดตามการทำงานของหัวใจและสัญญาณชีพอัตโนมัติ </t>
  </si>
  <si>
    <t xml:space="preserve">เครื่องเอกซเรย์ดิจิตอล ฟลูออโรสโคป </t>
  </si>
  <si>
    <t>กล้องส่องตรวจผ่าตัดทางท่อปัสสาวะและกระเพาะปัสสาวะ</t>
  </si>
  <si>
    <t>รายชื่อ</t>
  </si>
  <si>
    <t>ตำบล</t>
  </si>
  <si>
    <t>แบบ
เดิมที่มีอยู่</t>
  </si>
  <si>
    <t>จำนวน
ชั้นที่มีอยู่เดิม</t>
  </si>
  <si>
    <t>ปีที่ก่อสร้าง (พ.ศ.)</t>
  </si>
  <si>
    <t>อายุการใช้งาน
(ปี)</t>
  </si>
  <si>
    <t>แบบ รพ.สต./แบบเลขที่/จำนวนชั้น (ขอใหม่)</t>
  </si>
  <si>
    <t>จน.ประชากรที่รับผิดชอบ
/จำนวนผู้รับบริการ/ครั้ง</t>
  </si>
  <si>
    <t>ระยะทางจากอำเภอ/
โรงพยาบาล/รพ.สต.
( กม.)</t>
  </si>
  <si>
    <t>หมายเหตุ/ คำชี้แจง</t>
  </si>
  <si>
    <t xml:space="preserve">เขตบริการสุขภาพที่ 1 </t>
  </si>
  <si>
    <t>รพ.สต.ศาลาดงลาน</t>
  </si>
  <si>
    <t>ศาลา</t>
  </si>
  <si>
    <t>3803 ต. ชั้นเดียว</t>
  </si>
  <si>
    <t>8170+ต่อเติมชั้นล่าง+ต้านแผ่นดินไหว</t>
  </si>
  <si>
    <t>4 หมู่บ้าน 4,300 คน 1,200หลังคา  ปี2556 ให้บริการ 9180 ครั้ง</t>
  </si>
  <si>
    <t xml:space="preserve">จากรพ.สต ถึง สสจ.15   จากรพ.สต ถึง รพ.เกาะคา 3 </t>
  </si>
  <si>
    <t>อายุใช้งานมากกว่า 30 ปี เป็นอาคารชั้นเดียวแบบเก่า(3803)คับแคบ</t>
  </si>
  <si>
    <t>รพ.สต.เชียงบาน</t>
  </si>
  <si>
    <t>เชียงบาน</t>
  </si>
  <si>
    <t>ไม่ทราบ(มีรูปภาพประกอบ)</t>
  </si>
  <si>
    <t>3803(ส)2526/ 2ชั้น+ต้านแผ่นดินไหว</t>
  </si>
  <si>
    <t>ปชก 7320 คน ผู้มารับบริการ 4160/12,233คน/ ครั้ง</t>
  </si>
  <si>
    <t xml:space="preserve">อาคารเดิมที่เสื่อมสภาพใช้งานมานานเกิน 25 ปี </t>
  </si>
  <si>
    <t>รพ.สต.ฝายกวาง</t>
  </si>
  <si>
    <t>ฝายกวาง</t>
  </si>
  <si>
    <t>ปชก 6647 คนผู้มารับบริการ 3469/13287คน/ครั้ง</t>
  </si>
  <si>
    <t>รพสต.บ้านหนอง</t>
  </si>
  <si>
    <t>น้ำโจ้</t>
  </si>
  <si>
    <t>แม่ทะ</t>
  </si>
  <si>
    <t>5 หมู่บ้าน 6,400คน 1,654หลังคา  ปี2556 ให้บริการ  17,069 ครั้ง</t>
  </si>
  <si>
    <t xml:space="preserve">จากรพ.สต ถึง สสจ.26   จากรพ.สต ถึง รพ.แม่ทะ 16 </t>
  </si>
  <si>
    <t>อายุใช้งานมากกว่า 25 ปี เป็นอาคารชั้นเดียวแบบเก่า(3803)คับแคบ</t>
  </si>
  <si>
    <t>รพสต.บ้านไร่</t>
  </si>
  <si>
    <t>นายาง</t>
  </si>
  <si>
    <t>สบปราบ</t>
  </si>
  <si>
    <t>4 หมู่บ้าน1,900คน 460 หลังคา  ปี2556 ให้บริการ  4,1969 ครั้ง</t>
  </si>
  <si>
    <t xml:space="preserve">จากรพ.สต ถึง สสจ.63   จากรพ.สต ถึง รพ.สบปราบ 8 </t>
  </si>
  <si>
    <t>รพ.สต.บ้านริมใต้</t>
  </si>
  <si>
    <t>ริมใต้</t>
  </si>
  <si>
    <t>3803(ส)2526/2 ชั้น</t>
  </si>
  <si>
    <t>ปชก. 6,122 คน  ผู้รับบริการ 3,106 คน/6,340 ครั้ง</t>
  </si>
  <si>
    <t>รพ.สต.บ้านคายหลวง</t>
  </si>
  <si>
    <t>แม่นาวาง</t>
  </si>
  <si>
    <t>ปชก.7,749 คน  ผู้รับบริการ 4,948 คน/13,160 ครั้ง</t>
  </si>
  <si>
    <t>รพ.สต.บ้านหนองยาว</t>
  </si>
  <si>
    <t>แม่สูน</t>
  </si>
  <si>
    <t>ปชก.2,637 คน  ผู้รับบริการ   6,589 คน /22,482 ครั้ง</t>
  </si>
  <si>
    <t>รพ.สต.บ้านปงตำ</t>
  </si>
  <si>
    <t>ปงตำ</t>
  </si>
  <si>
    <t>ไชยปราการ</t>
  </si>
  <si>
    <t>ปชก. 6,122 คน  ผู้รับบริการ6,509 คน/23,711 ครั้ง</t>
  </si>
  <si>
    <t>รพ.สต.ชายเขา</t>
  </si>
  <si>
    <t>น้ำริด</t>
  </si>
  <si>
    <t>3803(ส) ปี 2526</t>
  </si>
  <si>
    <t>แบบเลขที่ 10746  ราคา 3,100,000 บาท</t>
  </si>
  <si>
    <t>คับแคบ แบบเก่า ชำรุด</t>
  </si>
  <si>
    <t>รพ.สต.บ้านใหม่เจริญผล</t>
  </si>
  <si>
    <t>หนองจิก</t>
  </si>
  <si>
    <t>8170/2ชั้น</t>
  </si>
  <si>
    <t>10746/2ชั้น</t>
  </si>
  <si>
    <t>3,915คน/10หมู่</t>
  </si>
  <si>
    <t xml:space="preserve"> รพ.สต.ห้วยมะยม</t>
  </si>
  <si>
    <t>นาแซง</t>
  </si>
  <si>
    <t>แบบสถานีอนามัยบันไดด้านข้าง(สภาพชำรุด)</t>
  </si>
  <si>
    <t>อาคารสอ.ขนาดพื้นที่ใช้สอย150ตร.ม.แบบเลขที่ 8170</t>
  </si>
  <si>
    <t>4027คน/5846 ครั้ง</t>
  </si>
  <si>
    <t xml:space="preserve"> - ระยะทางถึงอำเภอ 10  รพ.15 </t>
  </si>
  <si>
    <t>สภาพชำรุก และพื้นที่เดิมคับแคบ ปชช.ยริจาคที่ดินแห่งใหม่ให้ก่อสร้างจำนวน  2 ไร่</t>
  </si>
  <si>
    <t>รพ.สต.บ้านนาขุม</t>
  </si>
  <si>
    <t>บ้านนาขุม</t>
  </si>
  <si>
    <t>พรหมพิราม</t>
  </si>
  <si>
    <t>ทดแทน</t>
  </si>
  <si>
    <t>สองชั้นบันไดขึ้นด้านข้าง</t>
  </si>
  <si>
    <t>อาคารสองชั้น</t>
  </si>
  <si>
    <t xml:space="preserve">คับแคบ เก่า ทรุดโทรม </t>
  </si>
  <si>
    <t>รพ.สต.ท้องฟ้า</t>
  </si>
  <si>
    <t>ท้องฟ้า</t>
  </si>
  <si>
    <t>บ้านตาก</t>
  </si>
  <si>
    <t>1 ชั้น</t>
  </si>
  <si>
    <t>&gt;25 ปี</t>
  </si>
  <si>
    <t>อาคารเดิมชำรุด</t>
  </si>
  <si>
    <t>รพ.สต.ท่าชัย</t>
  </si>
  <si>
    <t>ท่าชัย</t>
  </si>
  <si>
    <t>3803(ส) 2526 ใช้เงินบำรุงต่อเติมชั้นล่างเป็นห้องตรวจแล้ว</t>
  </si>
  <si>
    <t xml:space="preserve">อาคารสถานีอนามัย เป็นอาคาร คสล. 2 ชั้น พื้นที่ใช้สอยประมาณ 300 ตารางเมตร แบบเลขที่ 10746 </t>
  </si>
  <si>
    <t>ประชากร 4700 คน ผู้รับบริการเฉลี่ย ปี 2557 = 326 คน /710  ครั้ง ต่อเดือน</t>
  </si>
  <si>
    <t xml:space="preserve">สภาพเก่า/ชำรุด/ทรุดโทรม พื้นที่ให้บริการคับแคบมีเอกสารสิทธิ์แล้ว          </t>
  </si>
  <si>
    <t>รพ.สต.บ้านบ่อปิ้งเกลือ</t>
  </si>
  <si>
    <t>ทุ่งใหญ่</t>
  </si>
  <si>
    <t>3803(ส)/26 ต่อเติมชั้นล่างแล้ว</t>
  </si>
  <si>
    <t>2</t>
  </si>
  <si>
    <t>ประชากร =2,754 คน
ผู้รับบริการเฉลี่ย ปี 2557 = 218 คน / 621 ครั้ง ต่อเดือน</t>
  </si>
  <si>
    <t>เป็น รพ.สต.แบบเก่า 2 ชั้น คับแคบ เวลามีคลินิก NCD ผู้ป่วยและญาติไม่มีที่รอ
สถานที่มีความพร้อมในการก่อสร้าง</t>
  </si>
  <si>
    <t>รพ.สต.โรงช้าง</t>
  </si>
  <si>
    <t>โรงช้าง</t>
  </si>
  <si>
    <t>ประชากร =5,893 คน
ผู้รับบริการเฉลี่ย ปี 2557 = 403 คน / 1,150 ครั้ง ต่อเดือน</t>
  </si>
  <si>
    <t>เป็นอาคารแบบเก่า 2 ชั้น คับแคบ เก่า ทรุดโทรม
สถานที่มีความพร้อมในการก่อสร้าง</t>
  </si>
  <si>
    <t>รพ.สต.ห้วยบง</t>
  </si>
  <si>
    <t>เขากะลา</t>
  </si>
  <si>
    <t>พยุหะคีรี</t>
  </si>
  <si>
    <t>3803(ส) /26 ชั้นเดียว</t>
  </si>
  <si>
    <t>ประชากร=2,360 คน ผู้รับบริการเฉลี่ย ปี 2557 = 1,500 ครั้ง ต่อ เดือน</t>
  </si>
  <si>
    <t>สภาพเก่า/ชำรุด/ทรุดโทรม พื้นที่ให้บริการคับแคบ</t>
  </si>
  <si>
    <t>รพ.สต.บ้านท่ารี</t>
  </si>
  <si>
    <t>ห้วยกรดพัฒนา</t>
  </si>
  <si>
    <t>ประชากร 5,827  คนผู้รับบริการเฉลี่ย ปี 2557 = 428  คน / 1,835     ครั้ง ต่อเดือน</t>
  </si>
  <si>
    <t xml:space="preserve">พื้นที่ให้บริการคับแคบ  ชำรุด ทรุดโทรม  ห่างจากรพ.สรรคบุรี  ประชากร 6,500  คน  เช่าที่ดินวัด </t>
  </si>
  <si>
    <t>รพ.สต.ลำโป่งเพชร</t>
  </si>
  <si>
    <t>ลำโป่งเพชร</t>
  </si>
  <si>
    <t>โคกเจริญ</t>
  </si>
  <si>
    <t xml:space="preserve">อาคารเดิมมีอายุการสร้างมากกว่า 20 ปี มีสภาพเก่าชำรุด และต้องซ่อมแซมอย่างต่อเนื่อง และพื้นที่ สอ. ไม่เพียงพอต่อการให้บริการ โดยให้บริการผู้ป่วย   </t>
  </si>
  <si>
    <t xml:space="preserve">อาคารสถานีอนามัยทดแทน เลขที่แบบ 8170/2536 + ข.91/พย/41 (ตอกเสาเข็ม) </t>
  </si>
  <si>
    <t>รพ.สต.หนองคณฑี</t>
  </si>
  <si>
    <t>หนองคณฑี</t>
  </si>
  <si>
    <t>อายุการใช้งาน 30 ปี จำนวนเจ้าหน้าที่ 7 คน</t>
  </si>
  <si>
    <t>สถานีอนามัยทดแทน พื้นที่ใช้สอย 300 ตร.ม.  (ตอกเสาเข็ม)8170 /2536</t>
  </si>
  <si>
    <t>รพ.สต.บึงคำพร้อย</t>
  </si>
  <si>
    <t>บึงคำพร้อย</t>
  </si>
  <si>
    <t>รพ.สต.มหาราช</t>
  </si>
  <si>
    <t>มหาราช</t>
  </si>
  <si>
    <t>อาคาร รพสต.เป็นอาคารปูนสองชั้น พื้นที่180 ตร.ม. ไม่เพียงพอเวลามีคลินิกพิเศษ อาคารสร้าง พ.ศ 2530</t>
  </si>
  <si>
    <t xml:space="preserve">35 ปี </t>
  </si>
  <si>
    <t>8170/36</t>
  </si>
  <si>
    <t xml:space="preserve">อาคารสถานีอนามัย 3 ชั้น แบบ 8356 </t>
  </si>
  <si>
    <t xml:space="preserve">รพ.สต.ช่างเหล็ก </t>
  </si>
  <si>
    <t xml:space="preserve">ช่างเหล็ก </t>
  </si>
  <si>
    <t>บางไทร</t>
  </si>
  <si>
    <t xml:space="preserve">รพสต.เดิมเป็นแบบอาคารไม้ มีอายุการใช้งานมากกว่า 20 ปี </t>
  </si>
  <si>
    <t xml:space="preserve">36 ปี </t>
  </si>
  <si>
    <t xml:space="preserve"> 8170/36 </t>
  </si>
  <si>
    <t>อาคาร รพสต.ทดแทน (คสล 2  ชั้น 300 ตร.ม)8170/36</t>
  </si>
  <si>
    <t xml:space="preserve">รพ.สต.ป่างิ้ว         </t>
  </si>
  <si>
    <t xml:space="preserve">ป่างิ้ว         </t>
  </si>
  <si>
    <t xml:space="preserve">เมืองอ่างทอง           </t>
  </si>
  <si>
    <t>แบบเดิม 3974 ใต้ถุนสูง        </t>
  </si>
  <si>
    <t>22 ปี</t>
  </si>
  <si>
    <t xml:space="preserve">เขตบริการสุขภาพที่ 5 </t>
  </si>
  <si>
    <t>รพ.สต.ทุ่งกระพังโหม</t>
  </si>
  <si>
    <t>ทุ่งกระพังโหม</t>
  </si>
  <si>
    <t>กำแพงแสน</t>
  </si>
  <si>
    <t>ผู้รับบริการเฉลี่ยวันละ 35 ราย
ประชากร 4,245 คน</t>
  </si>
  <si>
    <t>ขอก่อสร้างในพื้นที่ใหม่ ซึ่งเป็นพื้นที่ที่ อบต.อนุมัติและผู้ตรวจฯเห็นชอบแล้ว</t>
  </si>
  <si>
    <t>ทดแทนของเดิมซึ่งก่อนสร้างมากว่า 26 ปี ก่อสร้างเมื่อพ.ศ.2531 ชั้นเดียวยกพื้น</t>
  </si>
  <si>
    <t xml:space="preserve">รพ.สต.บ้านนิคม กม.12
</t>
  </si>
  <si>
    <t>บ้านนิคม กม.12
ต.อ่าวน้อย</t>
  </si>
  <si>
    <t>ผู้รับบริการเฉลี่ยวันละ 40  ราย
ประชากร 3,958 คน</t>
  </si>
  <si>
    <t xml:space="preserve">เพื่อทดแทนอาคารเดิมที่มีสภาพคับแคบ ต่อการให้บริการผู้ป่วย รวมทั้งไม่มีห้องประชุม และสถานที่รอรับบริการ สร้างปี   2527 มีอายุการใช้งานมาแล้ว 30 ปี </t>
  </si>
  <si>
    <t>ก่อสร้าง ปี 2530 อายุ 27 ปี</t>
  </si>
  <si>
    <t>รพ.สต.ท่าพระยา</t>
  </si>
  <si>
    <t>ท่าพระยา</t>
  </si>
  <si>
    <t>นครชัยศรี</t>
  </si>
  <si>
    <t>ผู้รับบริการเฉลี่ยวันละ 25 ราย
ประชากร 2,357 คน</t>
  </si>
  <si>
    <t>ทดแทนอาคารเดิมเก่ามากอายุ 30 ปี</t>
  </si>
  <si>
    <t>*เนื่องจากอายุการก่อสร้างนานเกิน 23 ปี โดยสร้างเมื่อปี 2534 พื้นที่ใช้สอยน้อยเป็นอาคารชั้นเดียว ซึ่งได้จากการบริจาค จึงไม่เหมาะต่อการให้บริการ</t>
  </si>
  <si>
    <t>รพ.สต.บางตาเถร</t>
  </si>
  <si>
    <t>บางตาเถร</t>
  </si>
  <si>
    <t>สองพี่น้อง</t>
  </si>
  <si>
    <t>ผู้รับบริการเฉลี่ยวันละ 80 ราย
ประชากร 8,211 ราย</t>
  </si>
  <si>
    <t>ทดแทนอาคารเดิมซึ่งเป็นพื้นที่ที่มีน้ำท่วมทุกปี มี.ประชากรที่รับผิดชอบมากว่า 8,000 คนมีผู้รับบริการ 21,100 คน/ปี</t>
  </si>
  <si>
    <t>รพ.สต.บ้านเวียคะเตี้ย</t>
  </si>
  <si>
    <t>บ้านเวียคะดี้
ต.หนองลู</t>
  </si>
  <si>
    <t>สังขละบุรี</t>
  </si>
  <si>
    <t>ผู้รับบริการเฉลี่ยวันละ 45 ราย
ประชากร 5,057 คน</t>
  </si>
  <si>
    <t>ทดแทนสิ่งก่อสร้างเดิมซึ่งเป็นอาคารสถานีอนามัยชั้นเดียว มีสภาพชำรุดทรุดโทรมเนื่องจากมีอายุการใช้งานมา 27 ปี ประชากรรับผิดชอบ 5,468 คน จำนวนผู้ป่วย 8,840 คน/ปี</t>
  </si>
  <si>
    <t>สร้างทดแทนสถานีอนามัยฯเดิมเนื่องจาก สอ.เดิม เป็นขนาดเล็ก สร้างมา 28 ปี ระยะทางจาก สอ.ถึง รพ. 25 กม.มีผู้มารับบริการผู้ป่วยนอก ประมาณ 400-500 คน/เดือน พื้นที่ใช้สอยไม่เพียงพอ ต้องใช้เต๊นส์กางหน้าสถานบริการ เพื่อเพิ่มพื้นที่ในการให้บริการ</t>
  </si>
  <si>
    <t>รพ.สต.ศรีสุราษร์</t>
  </si>
  <si>
    <t>ศรีสุราษฎร์</t>
  </si>
  <si>
    <t>ผู้รับบริการเฉลี่ยวันละ 60 ราย
ประชากร 5,281 คน</t>
  </si>
  <si>
    <t>อาคารแบบแปลนขนาดเล็กสร้างเมื่อ พ.ศ.2534 มีอายุใช้งาน  23 ปี คับแคบต่อการให้บริการผู้ป่วยและผู้มานั่งรอรับบริการ</t>
  </si>
  <si>
    <t>รพ.สต.หนองปลาไหล</t>
  </si>
  <si>
    <t>หนองปลาไหล</t>
  </si>
  <si>
    <t>เขาย้อย</t>
  </si>
  <si>
    <t>ผู้รับบริการเฉลี่ยวันละ 20 ราย
ประชากร 2,155คน</t>
  </si>
  <si>
    <t>ทดแทนอาคารเดิมที่ก่อสร้างเมื่อปี 2532</t>
  </si>
  <si>
    <t>สร้างทดแทนสถานีอนามัยฯ เดิมเนื่องจาก สอ.เดิม เป็นขนาดเล็ก สร้างมา 26 ปี มีพื้นที่ใช้สอยไม่เพียงพอในการให้บริการ</t>
  </si>
  <si>
    <t xml:space="preserve">รพ.สต.ฟากห้วย 
</t>
  </si>
  <si>
    <t xml:space="preserve">ต.ฟากห้วย </t>
  </si>
  <si>
    <t>อรัญ
ประเทศ</t>
  </si>
  <si>
    <t>แบบเลขที่ 3803 ส.  2 ชั้น</t>
  </si>
  <si>
    <t>แบบเลขที่ 10746   อาคาร คสล.   2 ชั้น      พท.ใช้สอย 300 ตรม.</t>
  </si>
  <si>
    <t>จำนวนประชากร 8,294 คน ผู้รับบริการ 10,800 ครั้ง/ปี</t>
  </si>
  <si>
    <t xml:space="preserve">ห่างจากอำเภอ12 </t>
  </si>
  <si>
    <t>สภาพเก่า/ชำรุด 
สภาพคับแคบ ไม่เพียงพอต่อการให้บริการ</t>
  </si>
  <si>
    <t>รพ.สต.ดงพระราม</t>
  </si>
  <si>
    <t>ดงพระรามเมือง</t>
  </si>
  <si>
    <t>ชั้นเดียวใต้ถุนสูง</t>
  </si>
  <si>
    <t>จน.ประชากรที่รับผิดชอบ11,000 คนจำนวนผู้รับบริการ : 7,200 ราย</t>
  </si>
  <si>
    <t>ระยะทางจากอำเภอถึง 
 รพ.สต.  : 10 กิโลเมตร</t>
  </si>
  <si>
    <t>สภาพเก่ามาก
ต้องซ่อมแซมบ่อย</t>
  </si>
  <si>
    <t>รพ.สต.บ้านช้าง</t>
  </si>
  <si>
    <t>บ้านช้าง</t>
  </si>
  <si>
    <t>3071/2526 / 1</t>
  </si>
  <si>
    <t>6246 /2783 /8347</t>
  </si>
  <si>
    <t xml:space="preserve">รพ.สต.-อำเภอ10รพ.สต.-รพ.
13 </t>
  </si>
  <si>
    <t xml:space="preserve">รพ.สต.บ้านเจ็กแบ๊ </t>
  </si>
  <si>
    <t>เกาะช้าง</t>
  </si>
  <si>
    <t>เกาะช้างใต้</t>
  </si>
  <si>
    <t xml:space="preserve">เป็นแบบขนาดเล็ก </t>
  </si>
  <si>
    <t xml:space="preserve">แบบเลขที่ 8170/36 2ชั้น </t>
  </si>
  <si>
    <t>จน.ประชากรที่รับผิดชอบ 491 คน/ปีงบประมาณ2556จำนวนผู้รับบริการทั้งหมด 2,450 ครั้ง(เฉพาะผู้ป่วย 1,949 ครั้ง)</t>
  </si>
  <si>
    <t>รพ.สต.กระเฉท</t>
  </si>
  <si>
    <t>มาบข่า</t>
  </si>
  <si>
    <t>แปลนเก่า เลขที่ 3803
(ส)/26 ชั้นเดียวยกสูง
(ต่อเติมชั้นล่าง)</t>
  </si>
  <si>
    <t>ปชก.8,463 คน
ผู้รับบริการ12,906 ครั้ง</t>
  </si>
  <si>
    <t xml:space="preserve">รพ.สต.-อำเภอ 13 กม
รพ.สต.-รพ. 23 </t>
  </si>
  <si>
    <t>บ้านคลองสวน</t>
  </si>
  <si>
    <t xml:space="preserve">สมุทรปราการ </t>
  </si>
  <si>
    <t xml:space="preserve">อาคาร 2 ชั้น  </t>
  </si>
  <si>
    <t>แบบเลขที่ 10746 สองชั้น (เสาเข็มลึกพิเศษต้านแผ่นดินไหว)</t>
  </si>
  <si>
    <t>ปชก.รับผิดชอบ 5,292 คน ผู้มารับบริการเฉลี่ย 80 -90 คน/วัน</t>
  </si>
  <si>
    <t>ระยะทางห่างจากอำเภอ/รพ. 
 10 กิโลเมตร</t>
  </si>
  <si>
    <t>เดิมเป็นที่ดินธรณีสงฆ์ แต่ปัจจุบัน วัดขอที่ดินคืน จึงได้จัดหาสถานที่สำหรับก่อสร้างใหม่แล้วแต่ยังไม่มีงบประมาณในการก่อสร้างทดแทนหลังเดิมที่ถูกทางวัดขอที่ดินคืน</t>
  </si>
  <si>
    <t xml:space="preserve">เขตบริการสุขภาพที่ 7 </t>
  </si>
  <si>
    <t>รพ.สต. บ้านบึง</t>
  </si>
  <si>
    <t>หลักเมือง</t>
  </si>
  <si>
    <t>กมลาไสย</t>
  </si>
  <si>
    <t>3803(ส)</t>
  </si>
  <si>
    <t>รพ.สต.ค้อพัฒนา</t>
  </si>
  <si>
    <t>เหล่าอ้อย</t>
  </si>
  <si>
    <t>ร่องคำ</t>
  </si>
  <si>
    <t xml:space="preserve">รพ.สต.คำไฮ </t>
  </si>
  <si>
    <t>รพ.สต. หนองแสง</t>
  </si>
  <si>
    <t>สมเด็จ</t>
  </si>
  <si>
    <t>ศรีสมเด็จ</t>
  </si>
  <si>
    <t>รพ.สต. บ้านต้อน</t>
  </si>
  <si>
    <t>เหนือ</t>
  </si>
  <si>
    <t>รพ.สต.เด่นราษฎร์  บ้านขมิ้น</t>
  </si>
  <si>
    <t>เด่นราษฎร์</t>
  </si>
  <si>
    <t>หนองฮี</t>
  </si>
  <si>
    <t>3,348/10,044</t>
  </si>
  <si>
    <t>รพ.สต.ชมเจริญ</t>
  </si>
  <si>
    <t>ชมเจริญ</t>
  </si>
  <si>
    <t>3803(ต) 1 ชั้น</t>
  </si>
  <si>
    <t>8170  2 ชั้น</t>
  </si>
  <si>
    <t>รพ.สต.ชะโนด</t>
  </si>
  <si>
    <t>ขามเฒ่า</t>
  </si>
  <si>
    <t>อาคาร คสล.ทรงเตี้ยติดดิน ไม่ทราบเลขที่แบบ</t>
  </si>
  <si>
    <t>10746</t>
  </si>
  <si>
    <t>3436/9537</t>
  </si>
  <si>
    <t>- ปัจจุบันมีการต่อเติมอาคารด้านหลัง  เพื่อใช้เป็นพื้นที่ให้บริการประชาชน</t>
  </si>
  <si>
    <t>รพ.สต.หนองฮี</t>
  </si>
  <si>
    <t>เลขที่ 3803 (ส)/2526  อาคารใต้ถุนสูง ชั้นเดียว</t>
  </si>
  <si>
    <t>5766/11838</t>
  </si>
  <si>
    <t>ปัจจุบันมีการต่อเติมอาคาร  เพื่อใช้เป็นพื้นที่ให้บริการประชาชน</t>
  </si>
  <si>
    <t>รพ.สต.ห้วยไห</t>
  </si>
  <si>
    <t>บ้านค้อ</t>
  </si>
  <si>
    <t>โพนสวรรค์</t>
  </si>
  <si>
    <t>4188/5352</t>
  </si>
  <si>
    <t>- ปัจจุบันมีการต่อเติมชั้นล่าง เพื่อใช้เป็นพื้นที่ให้บริการประชาชน</t>
  </si>
  <si>
    <t>รพ.สต.นาหลวง</t>
  </si>
  <si>
    <t>ท่าค้อ</t>
  </si>
  <si>
    <t>3027/6411</t>
  </si>
  <si>
    <t>ปัจจุบันมีการต่อเติมอาคารด้านหลัง  เพื่อใช้เป็นพื้นที่ให้บริการประชาชน</t>
  </si>
  <si>
    <t>รพ.สต.ห้วยผุก</t>
  </si>
  <si>
    <t>เขาหลวง</t>
  </si>
  <si>
    <t>2 ชั้น</t>
  </si>
  <si>
    <t>รพ.สต.นาดอกไม้</t>
  </si>
  <si>
    <t>หนองหญ้าปล้อง</t>
  </si>
  <si>
    <t xml:space="preserve">เขตบริการสุขภาพที่ 9 </t>
  </si>
  <si>
    <t>รพ.สต.ซับตะคร้อ</t>
  </si>
  <si>
    <t>ไทยเจริญ</t>
  </si>
  <si>
    <t>หนองบุญมาก</t>
  </si>
  <si>
    <t>9566 แบบ 2 ชั้น</t>
  </si>
  <si>
    <t xml:space="preserve"> อาคาร รพ.สต.ทดแทน10746 พื้นที่ใช้สอย 300 ตร.ม.</t>
  </si>
  <si>
    <t>5,120 คน/800คนต่อเดือน</t>
  </si>
  <si>
    <t>มากกว่า ๒๕  ปี สภาพชำรุด มีการซ่อมแซมบางส่วน</t>
  </si>
  <si>
    <t>รพ.สต.หนองโพรง</t>
  </si>
  <si>
    <t>อีสาน</t>
  </si>
  <si>
    <t>3803(ส)2526</t>
  </si>
  <si>
    <t xml:space="preserve">แบบเลขที่ 8146/36 220 ตร.ม. 2ชั้น </t>
  </si>
  <si>
    <t>7,709 คน/19,264 ครั้ง</t>
  </si>
  <si>
    <t>อาคารเดิมคับแคบ ทรุดโทรมมาก</t>
  </si>
  <si>
    <t>รพ.สต.สมบัติเจริญ</t>
  </si>
  <si>
    <t>กุดโบสถ์</t>
  </si>
  <si>
    <t>เสิงสาง</t>
  </si>
  <si>
    <t>5,556 คน/1,276คนต่อเดือน</t>
  </si>
  <si>
    <t>14 .</t>
  </si>
  <si>
    <t>รพ.สต.โคกสัมพันธ์</t>
  </si>
  <si>
    <t>ปะทัดบุ</t>
  </si>
  <si>
    <t>ประโคนชัย</t>
  </si>
  <si>
    <t>3,465 คน/12,162 ครั้ง</t>
  </si>
  <si>
    <t>รพ.สต.บ้านพร้าว</t>
  </si>
  <si>
    <t>ดอน</t>
  </si>
  <si>
    <t>ปักธงชัย</t>
  </si>
  <si>
    <t>2,240 คน/680 คนต่อเดือน</t>
  </si>
  <si>
    <t>รพ.สต.บ้านปลื้ม</t>
  </si>
  <si>
    <t>โคกมะม่วง</t>
  </si>
  <si>
    <t>ปะคำ</t>
  </si>
  <si>
    <t>4,509 คน/14,391 ครั้ง</t>
  </si>
  <si>
    <t>รพ.สต.บ้านโจด</t>
  </si>
  <si>
    <t>ท่าเยี่ยม</t>
  </si>
  <si>
    <t>โชคชัย</t>
  </si>
  <si>
    <t>3,680 คน /950 คนต่อเดือน</t>
  </si>
  <si>
    <t xml:space="preserve">เขตบริการสุขภาพที่ 10 </t>
  </si>
  <si>
    <t xml:space="preserve">รพ.สต. นาก๊อก  </t>
  </si>
  <si>
    <t>ห้วยสำราญ</t>
  </si>
  <si>
    <t>3803(ส)/36</t>
  </si>
  <si>
    <t>ปชก.5,784 คน ให้บริการผู้ป่วย 13,273 ครั้งต่อปี</t>
  </si>
  <si>
    <t>รพ.สต.คำบง</t>
  </si>
  <si>
    <t>สงยาง</t>
  </si>
  <si>
    <t>ศรีเมืองใหม่</t>
  </si>
  <si>
    <t>2533</t>
  </si>
  <si>
    <t>ยส 0027/001/2554</t>
  </si>
  <si>
    <t>ปชก.2,688 คน ให้บริการผู้ป่วย 4,900 ครั้งต่อปี</t>
  </si>
  <si>
    <t xml:space="preserve">อาคารเก่า คับแคบ  </t>
  </si>
  <si>
    <t xml:space="preserve">รพ.สต.วินัยดี            </t>
  </si>
  <si>
    <t>นาป่าแซง</t>
  </si>
  <si>
    <t>ปทุมราชวงศา</t>
  </si>
  <si>
    <t>(แบบ 3803(ส) 2526)</t>
  </si>
  <si>
    <t>8170/36 +9842</t>
  </si>
  <si>
    <t>ปชก.3,684  คน/บริการ 906 ครั้ง/ด.</t>
  </si>
  <si>
    <t>ห่างจังหวัด 40 /อำเภอ 8/รพช. 10</t>
  </si>
  <si>
    <t>ทดแทนอาคารที่ทรุดโทรม ซึ่งมีอายุการตามอายุการใช้งานอาคารเดิม ตั้งแต่ปี 2534 อายุ 23 ปี</t>
  </si>
  <si>
    <t xml:space="preserve">รพ.สต.โคกหล่าม   </t>
  </si>
  <si>
    <t>โคกหล่าม</t>
  </si>
  <si>
    <t>ปชก.3,148 คน ให้บริการผู้ป่วย 9,956 ครั้งต่อปี</t>
  </si>
  <si>
    <t>รพ.สต.ไผ่</t>
  </si>
  <si>
    <t>ไผ่</t>
  </si>
  <si>
    <t>ทรายมูล</t>
  </si>
  <si>
    <t xml:space="preserve">   ….…. /2 ชั้นใต้ถุนสูงโล่ง </t>
  </si>
  <si>
    <t>สสจ.ยส.03/2556/2 ชั้น กั้นใต้ถุน</t>
  </si>
  <si>
    <t>3,535 คน/20 ครั้งต่อวัน</t>
  </si>
  <si>
    <t>ระยะเวลาใช้งานเกิน 25 ปี เก่า ชำรุด</t>
  </si>
  <si>
    <t xml:space="preserve">รพ.สต.กระเดียน  </t>
  </si>
  <si>
    <t>กระเดียน</t>
  </si>
  <si>
    <t>ตระการพืชผล</t>
  </si>
  <si>
    <t>2532</t>
  </si>
  <si>
    <t>ปชก.3,231 คนห้บริการผู้ป่วย 7,158 ครั้งต่อปี</t>
  </si>
  <si>
    <t xml:space="preserve">อาคารเก่า คับแคบ    </t>
  </si>
  <si>
    <t>รพ.สต.บ้านทับช้าง</t>
  </si>
  <si>
    <t>ทุ่งตะโก</t>
  </si>
  <si>
    <t>อายุการใช้งาน 14 ปีแต่เนื่องจากพื้นที่ตั้งรพ.สต.อยู่ริมคลองเมื่อฤดูน้ำหลากน้ำจะแรงและเปลี่ยนทิศทางการไหลมาที่รพ.สต. ทำให้น้ำเซาะใต้ฐานรพ.สต. คาดว่าปี2556 จะถูกเซาะเพิ่มขึ้นอีกซึ่งจะทำให้รพ.สต.พังเสียหายไปกับแรงน้ำได้ กองแบบแผนของกระทรวงฯได้ลงพื้นที่แล้ว หากจะสร้างผนังกั้นน้ำต้องใช้งบประมาณมากกว่าสร้างรพ.สต.ใหม่ เพื่อให้สามารถให้บริการประชาชนได้อย่างทั่วถึง จึงขอสร้างที่ใหม่</t>
  </si>
  <si>
    <t>รพ.สตเหนือคลอง</t>
  </si>
  <si>
    <t>เวียงสระ</t>
  </si>
  <si>
    <t xml:space="preserve">แปลนชั้นเดียว อายุการใช้งานกว่า 30 ปี อาคารคับแคบ พื้นที่ไม่เพียงพอในการให้บริการผู้ป่วย </t>
  </si>
  <si>
    <t>รพ.สต.ปลายน้ำ</t>
  </si>
  <si>
    <t>บ้านนาสาร</t>
  </si>
  <si>
    <t>แปลน 2 ชั้นขนาดเล็ก อายุการใช้งานกว่า 25 ปี</t>
  </si>
  <si>
    <t>รพ.สต.กมลา</t>
  </si>
  <si>
    <t>สภาพเสื่อมโทรม</t>
  </si>
  <si>
    <t>รพ.สต.บ้านทำเนียบ</t>
  </si>
  <si>
    <t>คีรีรัฐนิคม</t>
  </si>
  <si>
    <t>รพ.สต.บางไทรนนท์</t>
  </si>
  <si>
    <t>ปากพนัง</t>
  </si>
  <si>
    <t>นครศรีฯ</t>
  </si>
  <si>
    <t xml:space="preserve">เขตบริการสุขภาพที่ 12 </t>
  </si>
  <si>
    <t>รพ.สต.ปากแตระ</t>
  </si>
  <si>
    <t>ปากแตะ</t>
  </si>
  <si>
    <t>ระโนด</t>
  </si>
  <si>
    <t>3803(ส)/2526 (2 ชั้น)</t>
  </si>
  <si>
    <t>8170/36+ข.91/พ.ย./41+9842+ข.14/ก.พ./52</t>
  </si>
  <si>
    <t>ประชากร 3,000 คน ผู้รับบริการ 32 คน/วัน</t>
  </si>
  <si>
    <t xml:space="preserve">สภาพทรุดโทรม ไม่สามารถปรับปรุงได้ </t>
  </si>
  <si>
    <t>รพ.สต.บ้านเจาะโบ</t>
  </si>
  <si>
    <t>แป้น</t>
  </si>
  <si>
    <t>9566 ขนาด 140 ตร.ม.</t>
  </si>
  <si>
    <t>ประชากร 1,000 คน ผู้รับบริการ 26 คน/วันระยะทาง 15 กม</t>
  </si>
  <si>
    <t xml:space="preserve">สภาพทรุดโทรม พื้นที่เกาะ ราคาก่อสร้าง 2 เท่า </t>
  </si>
  <si>
    <t>รพ.สต.โหละยาว</t>
  </si>
  <si>
    <t>ควนรู</t>
  </si>
  <si>
    <t>2 ชั้น ขนาดเล็ก</t>
  </si>
  <si>
    <t xml:space="preserve">แบบเลขที่8170/36+ข.91/พ.ย.  2 ชั้น </t>
  </si>
  <si>
    <t xml:space="preserve"> - ประชากร 3,362 คน มีผู้ป่วยนอก ปี 56 จำนวน 4,799 คน/1234 ครั้ง ผู้รับบริการ 7,085 คนระยะทาง 11 กม
</t>
  </si>
  <si>
    <t xml:space="preserve"> -ที่ตั้งสุดเขตอำเภอรัตภูมิ ติดต่อกับอำเภอควนเนียง ห่างจากรพ.รัตภูมิ 11  กิโลเมตร อาคารเดิม เป็นอาคารขนาดเล็ก 2 ชั้น มีพื้นที่บริการไม่เพียงพอกับการจัดบริการที่มีทั้งการรักษา ฝากครรภ์ WCC EPI  ทันตกรรม แพทย์แผนไทย และปริมาณผู้ป่วยที่มีมากขึ้น</t>
  </si>
  <si>
    <t>รพ.สต.ตะโล๊ะแน๊ง</t>
  </si>
  <si>
    <t>บางปอ</t>
  </si>
  <si>
    <t xml:space="preserve"> - ประชากร 3,326 คน มีผู้ป่วยนอก ปี 56 จำนวน 6323 /14637 ครั้ง ระยะทาง 5 กม
</t>
  </si>
  <si>
    <t xml:space="preserve"> -ที่ตั้งอยู่ในเขตเทศบาลตำบลปากแตระ ห่างจากรพ.ระโนด 5  กิโลเมตร อาคารเดิม เป็นอาคารขนาดเล็ก 2 ชั้น มีพื้นที่บริการไม่เพียงพอกับการจัดบริการที่มีทั้งการรักษา ฝากครรภ์ WCC EPI  ทันตกรรม แพทย์แผนไทย และปริมาณผู้ป่วยที่มีมากขึ้น</t>
  </si>
  <si>
    <t>รพ.สต.แหลมโพธิ์</t>
  </si>
  <si>
    <t>แหลมโพธิ์</t>
  </si>
  <si>
    <t>ยะหริ่ง</t>
  </si>
  <si>
    <t xml:space="preserve"> - ประชากร 4,791 คน มีผู้ป่วยนอก ปี 56 จำนวน 6364 /7678 ครั้ง ระยะทาง 20.5 กม
</t>
  </si>
  <si>
    <t xml:space="preserve"> -ที่ตั้งอยู่บนเนินเขา ห่างจากรพ.สะบ้าย้อย 20.5  กิโลเมตร อาคารเดิม เป็นอาคารขนาดเล็ก 2 ชั้น มีพื้นที่บริการไม่เพียงพอกับการจัดบริการที่มีทั้งการรักษา ฝากครรภ์ WCC EPI  ทันตกรรม แพทย์แผนไทย และปริมาณผู้ป่วยที่มีมากขึ้น</t>
  </si>
  <si>
    <t>รพ.สต.บ้านลำ</t>
  </si>
  <si>
    <t>ร่มเมือง</t>
  </si>
  <si>
    <t>เมืองพัทลุง</t>
  </si>
  <si>
    <t>8170/2536</t>
  </si>
  <si>
    <t>ประชากร 800 คน ผู้รับบริการ 35 คน/วันระยะทาง 15 กม</t>
  </si>
  <si>
    <t xml:space="preserve">สถานที่คับแคบ </t>
  </si>
  <si>
    <t>7709/19264 ครั้ง</t>
  </si>
  <si>
    <t xml:space="preserve"> ค่าปรับปรุงอาคาร บ้านพัก รั้ว ถนน ระบบไฟฟ้า ประปาฯ ของหน่วยบริหาร (สสจ./สสอ.)</t>
  </si>
  <si>
    <t>จำนวน
รายการ</t>
  </si>
  <si>
    <t>ปรับปรุงอาคารสำนักงาน</t>
  </si>
  <si>
    <t>ตามแบบของช่างโยธา สสจ.</t>
  </si>
  <si>
    <t>สสอ.สันป่าตอง</t>
  </si>
  <si>
    <t>ปรับปรุงอาคารหลังเดิมที่มีอายุการใช้งานมากกว่า 50 ปี</t>
  </si>
  <si>
    <t>ปรับปรุงอาคารสำนักงานสาธารณสุขอำเภอ  ตามแบบของช่างโยธา สสจ.</t>
  </si>
  <si>
    <t>สสอ.พาน</t>
  </si>
  <si>
    <t>ออกแบบโดยช่างท้องถิ่น</t>
  </si>
  <si>
    <t>สสอ.เชียงม่วน</t>
  </si>
  <si>
    <t>ปรับปรุงอาคารสำนักงาน และสิ่งก่อสร้างอื่น</t>
  </si>
  <si>
    <t>ตามแบบประมาณการโยธาเทศบาลต.พระพุทธบาท</t>
  </si>
  <si>
    <t>สสอ.เชียงกลาง</t>
  </si>
  <si>
    <t>ประมาณการช่างโยธา สสจ.</t>
  </si>
  <si>
    <t>สสจ.ลำปาง</t>
  </si>
  <si>
    <t>ปรับปรุงอาคารพักอาศัย</t>
  </si>
  <si>
    <t>3852/2536</t>
  </si>
  <si>
    <t>แบบของช่าง โยธา สำนักงานสาธารณสุขจังหวัดแพร่</t>
  </si>
  <si>
    <t>สสอ.เวียงแก่น</t>
  </si>
  <si>
    <t>อาคารบ้านพักชำรุด ใช้งานมานาน 21 ปี  สร้างเมื่อ พ.ศ.2535</t>
  </si>
  <si>
    <t>สสอ.แม่อาย</t>
  </si>
  <si>
    <t>เพื่อซ่อมแซมอาคารที่ชำรุด และมีอายุการใช้งานมากกว่า 48 ปี</t>
  </si>
  <si>
    <t>ปรับปรุงอาคารสำนักงานสาธารณสุขอำเภอ   ตามแบบของช่างโยธาเทศบาลตำบลแม่อาย</t>
  </si>
  <si>
    <t>รั้วคอนกรีตบล๊อค ความยาวไม่น้อยกว่า 117. เมตร  (ตอกเสาเข็ม คอร.)</t>
  </si>
  <si>
    <t>3882/2526</t>
  </si>
  <si>
    <t>สสอ.ร้องกวาง</t>
  </si>
  <si>
    <t>รั้วเดิมก่อสร้างด้วยงบบริจาคตั้งแต่ ปี 2526 สภาพชำรุด แตกร้าว และค่อนข้างเตี้ย ต้องการก่อสร้างปรับปรุงให้ได้ตามมาตรฐาน</t>
  </si>
  <si>
    <t>รั้วคอนกรีตบล๊อค ความยาวไม่น้อยกว่า 117. เมตร     (ตอกเสาเข็ม คอร.)</t>
  </si>
  <si>
    <t>ตามแบบประมาณการโยธาอบต.อวน</t>
  </si>
  <si>
    <t>สสอ.สันติสุข</t>
  </si>
  <si>
    <t>หลังคารั่วเนื่องจากโดนพายุรวมถึงอาคารก่อสร้างมานานมากกว่า15 ปี(สร้างปี2539)</t>
  </si>
  <si>
    <t xml:space="preserve">ซ่อมแซมหลังคา ประตูรั้วและทาสีอาคารสำนักงานสำนักงานสาธารณสุขอำเภอสันติสุข ตำบลดู่พงษ์ อำเภอสันติสุข จังหวัดน่าน  </t>
  </si>
  <si>
    <t>สสอ.แม่แจ่ม</t>
  </si>
  <si>
    <t>รั้วตาข่ายถัก</t>
  </si>
  <si>
    <t>ปรับปรุงระบบประปา</t>
  </si>
  <si>
    <t>อต ๐๑/๕๖</t>
  </si>
  <si>
    <t>อต ๐๓/๕๖</t>
  </si>
  <si>
    <t>เป็นพื้นที่โล่ง ไม่สามารถใช้ประโยชน์ได้</t>
  </si>
  <si>
    <t>ปรับปรุงพื้นที่ภายในช่องกลางอาคารชั้นล่างเป็นที่นักพักผ่อนและออกกำลังกาย สำหรับเจ้าหน้าที่</t>
  </si>
  <si>
    <t>ถนนคอนกรีตเสริมเหล็ก 270 ตร.ม.</t>
  </si>
  <si>
    <t>สสอ.ตรอน</t>
  </si>
  <si>
    <t>เป็นหินเกร็ด เป็นสภาพถนนแบบชั่วคราว</t>
  </si>
  <si>
    <t>สสอ.บ้านตาก</t>
  </si>
  <si>
    <t xml:space="preserve">ใช้อาคารรพ.ซึ่งเก่าแก่ และชำรุดทรุดโทรมมาก อายุมกกว่า 30 ปี เป็นสำนักงาน </t>
  </si>
  <si>
    <t>เปลี่ยนหลังคา,ระบบไฟ,ห้องน้ำ,ทาสีสำนักงาน</t>
  </si>
  <si>
    <t>ใช้งานมานาน  ชำรุดทรุดโทรม</t>
  </si>
  <si>
    <t>ปรับปรุงทาสีอาคาร  สสอ.อุ้มผาง</t>
  </si>
  <si>
    <t>ประมาณการโดยช่างโยธา
ช่างโยธา</t>
  </si>
  <si>
    <t>สสจ.นครสวรรค์ ต.นครสวรรค์ตก อ.เมือง</t>
  </si>
  <si>
    <t>ห้องประชุมเก่า ชำรุด</t>
  </si>
  <si>
    <t>ปรับปรุงห้องประชุมราชาวดี</t>
  </si>
  <si>
    <t>ถนนคอนกรีตเสริมเหล็ก 400 ตารางเมตรๆละ 730 บาท</t>
  </si>
  <si>
    <t>สสอ.แม่วงก์</t>
  </si>
  <si>
    <t>ประตูรั้วตาข่าย และป้ายชื่อ รั้วตาข่ายถัก ความยาวไม่น้อยกว่า 170 เมตร</t>
  </si>
  <si>
    <t>5419/ข99/มีค/28</t>
  </si>
  <si>
    <t>รั้วตาข่ายลวดถัก ประตู และป้ายชื่อ</t>
  </si>
  <si>
    <t>สสอ.หนองมะโมง</t>
  </si>
  <si>
    <t>ของเดิมมีไม่ครบทุกด้าน</t>
  </si>
  <si>
    <t>ก่อ สร้างรั้วตาข่ายลวดถัก ประตูและป้ายชื่อ</t>
  </si>
  <si>
    <t>รั้วลวดหนาม 12 เส้น ความยาวไม่น้อยกว่า 636 เมตร</t>
  </si>
  <si>
    <t xml:space="preserve"> 4625/2530</t>
  </si>
  <si>
    <t xml:space="preserve"> ประตู และป้ายชื่อ รั้วตาข่ายลวดถัก ความยาวไม่น้อยกว่า 300  เมตร</t>
  </si>
  <si>
    <t>สสอ.เนินขาม</t>
  </si>
  <si>
    <t>เฉพาะแห่งฯและรายการประกอบแบบฯ</t>
  </si>
  <si>
    <t>สสจ.ปทุมธานี</t>
  </si>
  <si>
    <t>สสอ.ลาดบัวหลวง</t>
  </si>
  <si>
    <t>รับรองแบบโดยช่างโยธาเทศบาลตำบลโพธิ์ทอง</t>
  </si>
  <si>
    <t>สสอ.โพธิ์ทอง</t>
  </si>
  <si>
    <t>เนื่องจากมีการปรับปรุงบริเวณของโรงพยาบาลโพธ์ทองที่สร้างตึกทำให้ทางเข้าสำนักงานไม่สะดวกในการเข้าออก จึงจำเป็นต้องเปิดทางเข้าออกใหม่ เพื่อความสะดวกแก่ผู้มาติดต่อ และผู้ปฏิบัติงาน</t>
  </si>
  <si>
    <t>ปรับปรุงอาคารสำนักงาน
- เจาะทางขึ้น ทำประตู
- ทำบันได 
- ทำหน้ามุก                 
- ทำหลังคากันฝน</t>
  </si>
  <si>
    <t>แบบประมาณราคาช่าง อบต.ท่าวุ้ง</t>
  </si>
  <si>
    <t>สสอ.ท่าวุ้ง</t>
  </si>
  <si>
    <t>ห้องประชุมไม่เพียงพอ</t>
  </si>
  <si>
    <t>ปรับปรุงห้องประชุมชั้น 3 อาคารสำนักงานสาธารณสุขจังหวัดสิงห์บุรี</t>
  </si>
  <si>
    <t>สสอ.ปากพลี</t>
  </si>
  <si>
    <t>ปรับปรุงห้องประชุม สำนักงานสาธารณสุขอำเภอ</t>
  </si>
  <si>
    <t>สสอ.วิหารแดง</t>
  </si>
  <si>
    <t>ทรุดโทรม อายุการใช้งานเกิน 15 ปี</t>
  </si>
  <si>
    <t>แบบ สสจ.สุพรรณบุรี</t>
  </si>
  <si>
    <t>ห้องประชุมปัจจุบันเป็นห้องประชุมที่ก่อสร้างพร้อมอาคารสำนักงานสาธารณสุขจังหวัดตามแบบ 8491 เมื่อ ปี 2538  สามารถบรรจุได้ 60-70 คน ซึ่งมีสภาพพื้น   ผนัง เพดานฝ้าชำรุดทรุดโทรม รวมทั้งระบบแสงสว่าง ระบบเสียง ทำให้การใช้ห้องประชุมต้องสูญเสียค่าใช้จ่ายสูงเนื่องจากขาดประสิทธิภาพ    ของพื้นที่และอุปกรณ์</t>
  </si>
  <si>
    <t xml:space="preserve">ปรับปรุงห้องประชุม สสจ.สุพรรณบุรี พื้นที่ใช้สอย  149.5 ตารางเมตร  ระยะเวลาแล้วเสร็จ 120  วัน จำนวนงวดงาน 1 งวด สสจ.สุพรรณบุรี อำเภอเมือง จังหวัดสุพรรณบุรี </t>
  </si>
  <si>
    <t>ลาน คสล.ขนาดไม่น้อยกว่า 850 ตารางเมตร</t>
  </si>
  <si>
    <t>สสอ.บางเลน</t>
  </si>
  <si>
    <t>(ก่อสร้างใหม่) ทำแนวป้องกันน้ำท่วมซ้ำซากสูง 1.8 ม.+ในพื้นที่ Flood Way)</t>
  </si>
  <si>
    <t>ลาน คสล.ขนาด 1727 ตรม.(710 บาท/ตรม.)</t>
  </si>
  <si>
    <t xml:space="preserve">รั้วตาข่ายถัก ความยาวไม่น้อยกว่า 75 เมตร </t>
  </si>
  <si>
    <t>สสอ.ดอนตูม</t>
  </si>
  <si>
    <t>ได้รับงปม.ก่อสร้างอาคารเมื่อปี2557 ยังไม่มีรั้ว</t>
  </si>
  <si>
    <t>รั้วตาข่ายถัก (แบบกระทรวง)ยาว 75 เมตร (เมตรละ 3,000บาท)</t>
  </si>
  <si>
    <t>แบบแปลนยธ
เลขที่32/2552</t>
  </si>
  <si>
    <t>สสอ.เขาสมิง</t>
  </si>
  <si>
    <t xml:space="preserve">สสอ.เขาสมิง เป็นอาคารชั้นเดียว สร้างเมื่อปี 2534 (21 ปี) คับแคบมาก ห้องประชุมและห้องทำงานไม่เพียงพอกับเจ้าหน้าที่ ต้องใช้หลังคาบ้านพักต่อเติมเป็นที่ทำงาน และห้องประชุมเล็กไม่เพียงพอกับผู้เข้าประชุมจำนวน 25-30 คน) </t>
  </si>
  <si>
    <t>ปรับปรุงต่อเติมอาคารสำนักงานสาธารณสุขอำเภอเขาสมิง</t>
  </si>
  <si>
    <t>สสอ.ท่าใหม่</t>
  </si>
  <si>
    <t>1.อยู่ในสภาพเก่าจากอายุการใช้งาน หลังคาบางส่วนชำรุด อาคารสร้างมาแล้วประมาณ 20 ปี
2.ห้องสุขาชำรุดพื้นแตกร้าว น้ำรั่วซึม อุปกรณ์ชำรุด</t>
  </si>
  <si>
    <t xml:space="preserve">ปรับปรุงซ่อมแซมอาคารสำนักงาน สสอ.ท่าใหม่
1.ทาสีอาคารสำนักงาน
2.ซ่อมหลังคา เปลี่ยนกระเบื้องหลังคา    
3.ปรับปรุงซ่อมแซมห้องสุขาสำนักงานชั้นบนและชั้นล่าง จำนวน 4 ห้อง                     </t>
  </si>
  <si>
    <t>สสอ.บ้านสร้าง</t>
  </si>
  <si>
    <t>สภาพเก่าทรุดโทรม ก่อสร้างเกินกว่า 16 ปี  (แนบรายละเอียด BOQ ค่าวัสดุ ประมาณการราคากลาง โดยมีช่างโยธารับรอง)</t>
  </si>
  <si>
    <t>ปรับปรุงซ่อมแซมอาคารสำนักงานสาธารณสุขอำเภอ</t>
  </si>
  <si>
    <t>ปรับปรุง ต่อเติมอาคารสำนักงาน</t>
  </si>
  <si>
    <t>สสจ.จบ.1/55</t>
  </si>
  <si>
    <t>สสจ.จันทบุรี</t>
  </si>
  <si>
    <t>สำหรับปฏิบัติงาน จัดประชุม และเอนกประสงค์</t>
  </si>
  <si>
    <t>ต่อเติมอาคารสำนักงานฯ ห้องประชุม และเอนกประสงค์ พื้นที่ 600 ตร.ม.</t>
  </si>
  <si>
    <t>ปรับปรุงห้องผู้บริหาร</t>
  </si>
  <si>
    <t>แบบแปลนกำหนดเอง ประมาณการโดยนายช่างโยธา</t>
  </si>
  <si>
    <t>สสจ.ร้อยเอ็ด</t>
  </si>
  <si>
    <t>ปรับปรุงซ่อมแซมห้องน้ำ</t>
  </si>
  <si>
    <t>สสจ.กาฬสินธุ์</t>
  </si>
  <si>
    <t>ซ่อมแซม สสจ.</t>
  </si>
  <si>
    <t>รั้วตาข่ายถัก ความยาวไม่น้อยกว่า 50 เมตร (ตอกเข็ม คสล.)</t>
  </si>
  <si>
    <t>5419
เอกสารเลขที่ ข.99/มี.ค./28</t>
  </si>
  <si>
    <t>สสอ.หนองสองห้อง</t>
  </si>
  <si>
    <t>ปรับปรุงบ้านพักข้าราชการ</t>
  </si>
  <si>
    <t>ใบรายละเอียดประมาณการโดยนายช่างโยธาเทศบาลตำบลวาปีปทุม</t>
  </si>
  <si>
    <t>สสอ.วาปีปทุม</t>
  </si>
  <si>
    <t>ซ่อมแซมปรับปรุงบ้านพักข้าราชการ ระดับ ๔-๖</t>
  </si>
  <si>
    <t>ปรับปรุงอาคาร สสอ.</t>
  </si>
  <si>
    <t>ขยายระบบไฟฟ้า บริเวณอาคารสำนักงาน และบ้านพักข้าราชการ</t>
  </si>
  <si>
    <t>เขียนและรับรองโดยวิศวกรไฟฟ้า จากการไฟฟ้าฝ่ายผลิต</t>
  </si>
  <si>
    <t>สสจ.บึงกาฬ</t>
  </si>
  <si>
    <t>สสจ.ได้รับงบก่อสร้าง สำนักงานและบ้านพัก เมื่อปี 2555  ยังไม่มีระบบไฟฟ้ารองรับ</t>
  </si>
  <si>
    <t>ขยายระบบไฟฟ้า สำนักงานและบ้านพัก</t>
  </si>
  <si>
    <t>ขยายระบบประปา บริเวณอาคารสำนักงาน และบ้านพักข้าราชการ</t>
  </si>
  <si>
    <t>เขียนและรับรองโดยช่างเจ้าหน้าที่การประปา ส่วนภูมิภาค จังหวัดบึงกาฬ</t>
  </si>
  <si>
    <t>สสจ.ได้รับงบก่อสร้าง สำนักงานและบ้านพัก เมื่อปี 2555  ยังไม่มีระบบประปารองรับ</t>
  </si>
  <si>
    <t>ขยายระบบประปา สำนักงานและบ้านพัก</t>
  </si>
  <si>
    <t xml:space="preserve">ตามประมาณการของช่างโยธา สสจ.อุดรธานี </t>
  </si>
  <si>
    <t>อาคารสำนักงานชำรุดหลังคารั่วซึม มีอายุการใช้งานกว่า 17 ปี</t>
  </si>
  <si>
    <t>ปรับปรุงอาคารสำนักงาน 2 ชั้น
(งานทันตกรรม, ควบคุมโรค)</t>
  </si>
  <si>
    <t>สสอ.ท่าลี่</t>
  </si>
  <si>
    <t>ชำรุด/ทรุดโทรม</t>
  </si>
  <si>
    <t>ต่อเติมปรับปรุงและเปลี่ยนหลังคาอาคาร สสอ.ท่าลี่</t>
  </si>
  <si>
    <t>สสจ. นครพนม</t>
  </si>
  <si>
    <t xml:space="preserve">เป็นอาคารพักเจ้าหน้าที่ ขนาด 20 ห้อง ก่อสร้างเมื่อปี 2540 มีสภาพเก่า และบางห้องมีสภาพชำรุด </t>
  </si>
  <si>
    <t xml:space="preserve">ปรับปรุงอาคารพักเจ้าหน้าที่ (แฟลต) </t>
  </si>
  <si>
    <t>ปรับปรุงระบบประปา บริเวณอาคารสำนักงาน และบ้านพักข้าราชการ</t>
  </si>
  <si>
    <t>ประมาณการโดยนายช่างโยธา</t>
  </si>
  <si>
    <t xml:space="preserve">เนื่องจากระบบเก่าใช้งานมานานเกินกว่าง 40 ปี ท่อเก่ารั่วเป็นสนิม </t>
  </si>
  <si>
    <t>ปรับปรุงระบบประปาภายในสำนักงาน และบ้านพัก</t>
  </si>
  <si>
    <t>ปรับปรุงพื้นที่บริเวณบ้านพักนายแพทย์สาธารณสุขจังหวัด</t>
  </si>
  <si>
    <t>บริเวณหน้าบ้านพักเป็นพื้นที่ต่ำกว่าระดับถนนที่ผ่านหน้าบ้านพักในช่วงฤดูฝนน้ำจะท่วมหน้าบ้านพัก  ทำให้ไม่สะดวก และมีน้ำขังตลอด</t>
  </si>
  <si>
    <t>บ้านพักนายแพทย์สาธารณสุขจังหวัดสกลนคร
 - เทพื้น คสล.15๑ ตรม.</t>
  </si>
  <si>
    <t xml:space="preserve">ถนน คสล. ไม่รวมรางระบายน้ำ 
พื้นที่ไม่น้อยกว่า 144 ตารางเมตร. </t>
  </si>
  <si>
    <t xml:space="preserve">ถนนเดิมชำรุดเป็นหลุมเป็นบ่อ </t>
  </si>
  <si>
    <t xml:space="preserve">ถนน คสล. ไม่รวมรางระบายน้ำ 
จำนวน 144 ตร.ม. </t>
  </si>
  <si>
    <t>ปรับปรุงถนนภายในอาคารสำนักงาน พื้นที่ไม่น้อยกว่า3,500 ตารางเมตร</t>
  </si>
  <si>
    <t>-</t>
  </si>
  <si>
    <t>สสจ.หนองบัวลำภู</t>
  </si>
  <si>
    <t>ถนนเดิมชำรุด</t>
  </si>
  <si>
    <t>ปรับปรุงถนนภายในสำนักงานสาธารณสุขจังหวัดหนองบัวลำภู (เสริมผิวทาง Asphaltic Concrete) จำนวน 3,500 ตร.ม.</t>
  </si>
  <si>
    <t xml:space="preserve">ปรับปรุงห้องประชุม </t>
  </si>
  <si>
    <t>สกลนครได้รับการจัดสรรก่อสร้างอาคาร สสจ.ใหม่ซึ่งจะเสร็จในต้นปี ๒๕๕๘ อาคารหลังเก่าไม่ได้รื้อถอน จึงขอปรับปรุงห้องประชุมเดิม(ห้องใหญ่)จำนวน ๑ ห้อง และปรับปรุงเป็นห้องประชุมขนาดเล็กอีก จำนวน ๒ ห้อง</t>
  </si>
  <si>
    <t>ปรับปรุงสิ่งก่อสร้างบริเวณอาคารสำนักงาน</t>
  </si>
  <si>
    <t>สสจ.หนองคาย</t>
  </si>
  <si>
    <t>หลังคาเริ่มชำรุดเนื่องจากก่อสร้างตั้งแต่ปี ๒๕๓๙ รวม ๑๗ ปี</t>
  </si>
  <si>
    <t xml:space="preserve">ซ่อมแซมโรงจอดรถ โดยเปลี่ยนหลังคา และรางระบายน้ำฝน ความยาว 53 เมตร </t>
  </si>
  <si>
    <t>ปรับปรุงระบบไฟฟ้าบริเวณบ้านพักข้าราชการ</t>
  </si>
  <si>
    <t>ประมาณการโดยนายช่างเทคนิค</t>
  </si>
  <si>
    <t xml:space="preserve">เนื่องจากเป็นบ้านพักหลังเก่าใช้งานมานานเกินกว่าง 40 ปี สายไฟฟ้าเสื่อมสภาพ </t>
  </si>
  <si>
    <t>ปรับปรุงระบบไฟฟ้าบ้านพักข้าราชการ จำนวน  10 หลัง</t>
  </si>
  <si>
    <t>ซ่อมแซมบ้านพักข้าราชการ 
- 4 หลัง ริมโขง หลังละ 200,000 บาท
- 1 หลัง ชุมชนโพนบก  หลังละ 200,000 บาท
- 1 หลัง ชุมชน โพนบก หลังละ 100,000 บาท</t>
  </si>
  <si>
    <t>ปรับปรุงบ้านพักนายแพทย์สาธารณสุขจังหวัดนครพนม และบ้านพักเจ้าหน้าที่ ตั้งอยู่บริเวณถนนริมโขง จำนวน 4 หลัง  โดย 2 หลัง ก่อสร้างเมื่อปี 2533 และอีก 2 หลัง ก่อสร้างเมื่อปี 2538  ปัจจุบันมีสภาพเก่าชำรุด และซ่อมแซมบ้านพักเจ้าหน้าที่บริเวณบ้านโพนบก จำนวน 2 หลัง ก่อสร้างเมื่อปี 2538 ปัจจุบันมีสภาพชำรุดเช่นกัน</t>
  </si>
  <si>
    <t>ปรับปรุงระบบประปา และบ่อบาดาล</t>
  </si>
  <si>
    <t>แบบประมาณราคากองช่าง เทศบาลตำบลกู่แก้ว</t>
  </si>
  <si>
    <t>สสอ.กู่แก้ว</t>
  </si>
  <si>
    <t>ปรับปรุงบ่อบาดาลและระบบประปาถังสูงที่ชำรุดมา 5 ปีปัจจุบันขอใช้จากระบบประปาหมู่บ้าน น้ำมาไม่ถึง ขาดแคลนน้ำใช้ทุกฤดู (รุนแรงมาก)เนื่องจากใช้ร่วมกับชุมชนอีก 7 หมู่บ้าน  ประกอบกับระบบน้ำประปาที่จ่ายมามีทรายปนมากับน้ำใช้ และหากปรับปรุงได้ ก็จะสามารถช่วยรพ.สต.ที่ตั้งอยู่ใกล้เคียงกันได้เพราะก็ประสบปัญหาเช่นเดียวกัน</t>
  </si>
  <si>
    <t>ปรับปรุงระบบประปา และบ่อบาดาลที่ชำรุดและติดตั้งระบบจ่ายน้ำเพื่อใช้ในอาคารสำนักงานและรพ.สต.ที่ตั้งอยู่ในบริเวณเดียวกันพร้อมบ้านพัก จนท.รพ.สต.อีกรวม 4 หลัง</t>
  </si>
  <si>
    <t>ต่อเติมซ่อมแซมและปรับปรุงซ่อมอาคารสำนักงาน</t>
  </si>
  <si>
    <t>ถนนคอนกรีตเสริมเหล็กไม่รวมรางระบายน้ำ  แบบเลขที่ 2406</t>
  </si>
  <si>
    <t>ถนนเดิมเป็นดินร่วมปนเหนียวไม่สะดวกในหน้าฝน</t>
  </si>
  <si>
    <t>รั้วคอนกรีตบล็อค</t>
  </si>
  <si>
    <t>รั้วเดิมก่อสร้างปี 2551 ผุพังแล้ว</t>
  </si>
  <si>
    <t>เทพื้นคอนกรีตเสริมเหล็ก</t>
  </si>
  <si>
    <t>สสอ.ชุมพลบุรี</t>
  </si>
  <si>
    <t>ปรับปรุงภูมิทัศน์</t>
  </si>
  <si>
    <t>ปรับปรุงอาคารห้องประชุม</t>
  </si>
  <si>
    <t>สสอ.พนมดงรัก</t>
  </si>
  <si>
    <t>เป็นที่จัดกิจกรรมประชุมเจ้าหน้าที่และอสม.</t>
  </si>
  <si>
    <t>ซ่อมแซมอาคารหอประชุม</t>
  </si>
  <si>
    <t>บ้านพักทรุดโทรม(สร้างปี 2537 ยังไม่เคยซ่อมแซม)</t>
  </si>
  <si>
    <t>ซ่อมแซมบ้านพัก สสอ. / ผช.สสอ.</t>
  </si>
  <si>
    <t>สสอ.สังขะ</t>
  </si>
  <si>
    <t>อาคารเก่าก่อสร้างมานานต้องปรับปรุงเพื่อให้สามารถใชงานได้ต่อไป</t>
  </si>
  <si>
    <t>ซ่อมแซมหลังคาพร้อมโครงหลังคาห้องประชุมหลังเก่า</t>
  </si>
  <si>
    <t>เพื่อให้ผ่านมาตรฐานHAS</t>
  </si>
  <si>
    <t>ปรับปรุงห้องน้ำสำนักงาน  อาคารห้องประชุมหลังเก่า</t>
  </si>
  <si>
    <t>ปรับปรุงทางระบายน้ำบริเวณสำนักงาน</t>
  </si>
  <si>
    <t>เพื่อป้องกันน้ำท่วม(ท่วมทุกปี)</t>
  </si>
  <si>
    <t>รั้วตาข่ายลวดถัก ความยาวไม่น้อยกว่า 200 เมตร</t>
  </si>
  <si>
    <t>สสอ.คำชะอี</t>
  </si>
  <si>
    <t>เดิมเป็นรั้วลวดหนาม เสาไม้เนื้อแข็ง ชำรุด และยังไม่ล้อมรอบ</t>
  </si>
  <si>
    <t>รั้วตาข่ายลวดถัก ยาว 400 เมตร</t>
  </si>
  <si>
    <t>ปรับปรุงห้องประชุม อาคารสำนักงาน</t>
  </si>
  <si>
    <t>ชำรุดทรุดโทรม</t>
  </si>
  <si>
    <t>ปรับปรุงห้องประชุม สสจ.อำนาจเจริญ ประมาณการของช่างโยธา สสจ.อำนาจเจริญ</t>
  </si>
  <si>
    <t>ปรับปรุง ซ่อมแซม อาคารสำนักงานสาธารณสุขอำเภอ อาคาร 285 ตรม.</t>
  </si>
  <si>
    <t>เทศบาลทรายมูล</t>
  </si>
  <si>
    <t>ปรับปรุง ซ่อมแซมอาคาร</t>
  </si>
  <si>
    <t>สสจ.ศรีสะเกษ อ.เมือง</t>
  </si>
  <si>
    <t>อาคารชำรุด</t>
  </si>
  <si>
    <t>ซ่อมแซมอาคารพักเจ้าหน้าที่สสจ.ศรีสะเกษ</t>
  </si>
  <si>
    <t>ปรับปรุงอาคาร บ้านพัก และสิ่งก่อสร้างอื่น</t>
  </si>
  <si>
    <t>อาคารมีอายุใช้งาน 20 ปี</t>
  </si>
  <si>
    <t>ปรับปรุงทาสีอาคาร สสจ. รั้ว อาคารพัก จนท. (ตรม.)</t>
  </si>
  <si>
    <t>ถนน คสล. ไม่รวมรางระบายน้ำและไหล่ทาง พื้นที่ไม่น้อยกว่า 600 ตารางเมตร (ไม่ตอกเข็ม)</t>
  </si>
  <si>
    <t>สสอ.ดงหลวง</t>
  </si>
  <si>
    <t>พัฒนาสถานที่ทำงานให้น่าอยู่หน้าฝนพื้นเปียกแฉะและมีน้ำขังไม่สะดวกในการปฏิบัติ</t>
  </si>
  <si>
    <t>ถนน คสล. ไม่รวมรางระบายน้ำและไหล่ทาง พื้นที่ไม่น้อยกว่า 600 ตารางเมตร(ไม่ตอกเข็ม)</t>
  </si>
  <si>
    <t xml:space="preserve">รั้วตาข่ายถัก ความยาวไม่น้อยกว่า 150 เมตร </t>
  </si>
  <si>
    <t>5419 ข.99/มี.ค.28</t>
  </si>
  <si>
    <t>สสอ.พนา</t>
  </si>
  <si>
    <t>ทดแทนรั้วเดิมที่ชำรุด</t>
  </si>
  <si>
    <t xml:space="preserve">รั้วตาข่ายถักของกองแบบแผน กระทรวงสาธารณสุข ความยาวไม่น้อยกว่า 150 เมตร </t>
  </si>
  <si>
    <t>ปรับปรุงซ่อมแซมห้องประชุม สสอ.ขุนหาญ</t>
  </si>
  <si>
    <t>สำนักงานสาธารณสุขอำเภอเมืองกระบี่</t>
  </si>
  <si>
    <t>ที่อยู่เดิมทรุดโทรมมากจำเป็นต้องปรับโฉมภายในให้เป็นสัดส่วน สวยงาม และตอบสนอนโยบายผวจ.ตามโครงการเพิ่มประสิทธิภาพการบริหารจัดการอำเภอ ปี2556</t>
  </si>
  <si>
    <t>งานปรับปรุงสำนักงานสาธารณสุขอำเภอเมืองกระบี่   ทาสีภายในห้อง  ติดตั้งพาทิชั่นแยกสัดส่วนพื้นที่ทำงาน  ตกแต่งภายในและจัดทำชั้นวางเอกสารและจัดทำมุมวิชาการ</t>
  </si>
  <si>
    <t>เก่า/ชำรุดและเพื่อรักษาสภาพบำรุงรักษาทรัพย์สินทางราชการ</t>
  </si>
  <si>
    <t>ปรับปรุง/ซ่อมแซมอาคารสำนักงานสาธารณสุขจังหวัด</t>
  </si>
  <si>
    <t>สสอ.กะปง</t>
  </si>
  <si>
    <t>รั้วบ้านพักเจ้าหน้าที่ รั้วคอนกรีต</t>
  </si>
  <si>
    <t>รั้วตาข่ายถักความยาวไม่น้อยกว่า 80 เมตร (ตอกเข็ม คอร.)</t>
  </si>
  <si>
    <t>ความปลอดภัยเจ้าหน้าที่</t>
  </si>
  <si>
    <t>รั้วคอนกรีต บริเวณบ้านพักข้าราชการ</t>
  </si>
  <si>
    <t>สสอ.กรงปินัง</t>
  </si>
  <si>
    <t>จากการที่สำนักงานที่ทำการ สสอ. ใช้อาคารร่วมกับที่ว่าการอำเภอซึ่งมีพื้นที่คับแคบมาก ไม่มีห้องประชุม ห้องพัสดุ ห้องทำงานอยู่รวมกันอย่างแออัดมาก และที่ว่าการอำเภอกรงปินังได้ต่อเติมปรับปรุงอาคารใหม่ ทำให้ สสอ.มีพื้นที่ว่างสามารถขยายห้องทำงานได้ โดยกั้นห้องเพิ่มเติม</t>
  </si>
  <si>
    <t>ปรับปรุง ซ่อมแซม ห้องสำนักงานเดิม ขนาดกว้าง 8 เมตร ยาว 8 เมตร และขยายห้องทำงานโดยกั้นห้องทำงานเพิ่มเติมขนาด กว้าง 4 เมตร ยาว 8 เมตร ทาสีห้องใหม่</t>
  </si>
  <si>
    <t>สสอ.ยะหา</t>
  </si>
  <si>
    <t>เพื่อเพิ่มพื้นที่ใช้สอยให้เหมาะสมกับจำนวน เจ้าหน้าที่ ลดความแออัดสร้างความเป็นระเบียบเรียบร้อย</t>
  </si>
  <si>
    <t>โครงการต่อเติมอาคารสำนักงานสาธารณสุขยะหา ตำบลยะหา อำเภอยะหา จังหวัดยะลาอำเภอเป็นการต่อเติมอาคารเดิม เป็นอาคารขั้นเดียวขนาดกว้าง 5.5 ม. ยาว 8.00 ม.เพิ่มพื้นที่ใช้สอย 44 ตร.ม.</t>
  </si>
  <si>
    <t>8419</t>
  </si>
  <si>
    <t xml:space="preserve">ปัจจุบันอยู่ในสภาพของหน้าต่างชำรุด และ ตัวอาคารเสื่อมโทรมมีอายุการใช้งานนากว่า 15 ปี </t>
  </si>
  <si>
    <t>ปรับปรุงอาคารสำนักงานสาธารณสุขจังหวัดนราธิวาส</t>
  </si>
  <si>
    <t>ก.242/ธค.53</t>
  </si>
  <si>
    <t>รองรับอาคาร  สสจ.ใหม่</t>
  </si>
  <si>
    <t>รั้วสแตนเลส -ป้ายชื่อ  ความยาว   188  เมตร  6  งวด   150  วัน</t>
  </si>
  <si>
    <t>ถนน คสล. รวมไหล่ทาง และรางระบายน้ำ  พื้นที่ไม่น้อยกว่า  900  ตารางเมตร</t>
  </si>
  <si>
    <t>ถนน  คสล. รวมไหล่ทางและรางระบายน้ำ  กว้าง  6  เมตร ยาว  300  เมตร พื้นที่ใช้สอย  1,800  ตร.ม.</t>
  </si>
  <si>
    <t>คูและรางระบายน้ำ ยาว  3,500  เมตร</t>
  </si>
  <si>
    <t>เขตขอแก้ไขเมื่อ 4 ก.ย.57</t>
  </si>
  <si>
    <t>รพ.สต.พรุจูด</t>
  </si>
  <si>
    <t>แก้ไขจาก
รพ.สต.โหละยาว</t>
  </si>
  <si>
    <t>ไตรมาส 1 (29%)</t>
  </si>
  <si>
    <t>ไตรมาส2 (26%)</t>
  </si>
  <si>
    <t>ไตรมาส3 (19%)</t>
  </si>
  <si>
    <t>ไตรมาส4 (14%)</t>
  </si>
  <si>
    <t>4 ไตรมาส (87 %)</t>
  </si>
  <si>
    <t>งบประมาณรายจ่ายประจำปี พ.ศ. 2558 งบลงทุน รายการค่าที่ดิน สิ่งก่อสร้าง</t>
  </si>
  <si>
    <t>จำนวนจังหวัด</t>
  </si>
  <si>
    <t>สำนักงานสาธารณสุขจังหวัด</t>
  </si>
  <si>
    <t>เขต1</t>
  </si>
  <si>
    <t>เขต2</t>
  </si>
  <si>
    <t>เขต3</t>
  </si>
  <si>
    <t xml:space="preserve">สสจ.อุทัยธานี </t>
  </si>
  <si>
    <t>เขต4</t>
  </si>
  <si>
    <t>เขต5</t>
  </si>
  <si>
    <t>เขต6</t>
  </si>
  <si>
    <t>เขต7</t>
  </si>
  <si>
    <t>เขต8</t>
  </si>
  <si>
    <t>เขต9</t>
  </si>
  <si>
    <t>เขต10</t>
  </si>
  <si>
    <t>เขต11</t>
  </si>
  <si>
    <t>เขต12</t>
  </si>
  <si>
    <t>แผนคำขอโรงพยาบาลส่งเสริมสุขภาพตำบล ปีงบประมาณ พ.ศ.2558 จำนวน 76 แห่ง</t>
  </si>
  <si>
    <r>
      <t xml:space="preserve">(1.20) อาคารพักพยาบาล 24 ห้อง </t>
    </r>
    <r>
      <rPr>
        <sz val="16"/>
        <color indexed="10"/>
        <rFont val="TH SarabunPSK"/>
        <family val="2"/>
      </rPr>
      <t>(12 ครอบครัว) เป็นอาคารคสล.3 ชั้น พื้นที่ใช้สอยประมาณ 745 ตารางเมตร</t>
    </r>
    <r>
      <rPr>
        <sz val="16"/>
        <rFont val="TH SarabunPSK"/>
        <family val="2"/>
      </rPr>
      <t xml:space="preserve"> โรงพยาบาลป่าติ้ว ตำบลโพธิ์ไทร  อำเภอป่าติ้ว จังหวัดยโสธร 1 หลัง</t>
    </r>
  </si>
  <si>
    <t xml:space="preserve">ร่าง คำของบประมาณรายจ่ายประจำปี พ.ศ. 2558 งบลงทุน รายการสิ่งก่อสร้าง </t>
  </si>
  <si>
    <t>รายละเอียดงบประมาณจำแนกตามงบรายจ่าย</t>
  </si>
  <si>
    <t>โครงการ/ผลผลิต</t>
  </si>
  <si>
    <t>บาท</t>
  </si>
  <si>
    <t>สบรส.</t>
  </si>
  <si>
    <t>ผ.บริการ</t>
  </si>
  <si>
    <t>3. งบลงทุน</t>
  </si>
  <si>
    <t>3.1 ค่าครุภัณฑ์ ที่ดินและสิ่งก่อสร้าง</t>
  </si>
  <si>
    <t>3.1.2 ค่าที่ดินและสิ่งก่อสร้าง</t>
  </si>
  <si>
    <t>งบประมาณทั้งสิ้น</t>
  </si>
  <si>
    <t>เงินนอกงบประมาณ</t>
  </si>
  <si>
    <t>เงินงบประมาณ</t>
  </si>
  <si>
    <t>ปี 2558 ตั้งงบประมาณ</t>
  </si>
  <si>
    <t>ปี 2559 ผูกพันงบประมาณ</t>
  </si>
  <si>
    <t>ปี 2560 ผูกพันงบประมาณ</t>
  </si>
  <si>
    <t>รายการผูกพันเดิม</t>
  </si>
  <si>
    <t>(2) อาคารแฟลตพักพยาบาล 7 ชั้น 40 ยูนิต (80 ห้อง)  เป็นอาคาร คสล. 7 ชั้น พื้นที่ใช้สอยประมาณ 3,360 ตารางเมตร โรงพยาบาลบางพลี ตำบลบางพลีใหญ่ อำเภอบางพลี จังหวัดสมุทรปราการ 1 หลัง</t>
  </si>
  <si>
    <t>ปี 2556 ตั้งงบประมาณ</t>
  </si>
  <si>
    <t>ปี 2557 ตั้งงบประมาณ</t>
  </si>
  <si>
    <t>(3) อาคารพักเจ้าหน้าที่ 7 ชั้น 96 ห้อง เป็นอาคาร คสล. 7 ชั้น พื้นที่ใช้สอยประมาณ 3,908 ตารางเมตร โรงพยาบาลบึงกาฬ  1 หลัง</t>
  </si>
  <si>
    <t>(4) อาคารพักเจ้าหน้าที่ 7 ชั้น 96 ห้อง เป็นอาคาร คสล. 7 ชั้น พื้นที่ใช้สอยประมาณ 3,908 ตารางเมตร โรงพยาบาล๕๐ พรรษา มหาวชิราลงกรณ ตำบลไร่น้อย อำเภอเมือง จังหวัดอุบลราชธานี 1 หลัง</t>
  </si>
  <si>
    <t>(5) อาคารพักเจ้าหน้าที่ 7 ชั้น 96 ห้อง เป็นอาคาร คสล. 7 ชั้น พื้นที่ใช้สอยประมาณ 3,908 ตารางเมตร (โครงสร้างต้านแผ่นดินไหว) โรงพยาบาลป่าตอง ตำบลป่าตอง อำเภอกะทู้ จังหวัดภูเก็ต 1 หลัง</t>
  </si>
  <si>
    <t>(6) อาคารพักแพทย์ พยาบาล เภสัชกร และทันตแพทย์ 8 ชั้น เป็น อาคาร คสล. 8 ชั้น พื้นที่ใช้สอยประมาณ 6,911 ตารางเมตร โรงพยาบาลสรรพสิทธิประสงค์ ตำบลในเมือง อำเภอเมืองอุบลราชธานี จังหวัดอุบลราชธานี 1 หลัง</t>
  </si>
  <si>
    <t>(7) อาคารพักแพทย์ พยาบาล เภสัชกร และทันตแพทย์ 8 ชั้น เป็น อาคาร คสล. 8 ชั้น พื้นที่ใช้สอยประมาณ 6,911 ตารางเมตร โรงพยาบาลสมเด็จพระยุพราชสระแก้ว อำเภอเมือง จังหวัดสระแก้ว 1 หลัง</t>
  </si>
  <si>
    <t>(2) อาคารผู้ป่วยนอก เป็นอาคาร คสล. 8 ชั้น พื้นที่ใช้สอยประมาณ 17,000 ตารางเมตร พร้อมอุปกรณ์ประกอบอาคาร (รวมราคาต้านแผ่นดินไหว)โรงพยาบาลแพร่ จังหวัดแพร่  1 หลัง</t>
  </si>
  <si>
    <t>ปี 2554 - 2555 ตั้งงบประมาณ</t>
  </si>
  <si>
    <t>(3) อาคารผู้ป่วยนอกและอำนวยการ เป็นอาคาร คสล. 7 ชั้น และชั้นใต้ดิน 1 ชั้น  พื้นที่ใช้สอยประมาณ 49,006 ตารางเมตร พร้อมอุปกรณ์ประกอบอาคาร โรงพยาบาลมหาราชนครราชสีมา จังหวัดนครราชสีมา 1 หลัง</t>
  </si>
  <si>
    <t>(4) อาคารอุบัติเหตุและฉุกเฉิน  เป็นอาคารคสล.  11 ชั้น พื้นที่ใช้สอยประมาณ 19,140 ตารางเมตร พร้อมอุปกรณ์ประกอบอาคาร โรงพยาบาลหัวหิน จังหวัดประจวบคีรีขันธ์ 1 หลัง</t>
  </si>
  <si>
    <t>(5) อาคารอำนวยการ ผู้ป่วยนอก และอุบัติเหตุฉุกเฉิน เป็นอาคาร คสล.7 ชั้น พื้นที่ใช้สอยประมาณ 23,765 ตารางเมตร พร้อมอุปกรณ์ประกอบอาคาร โรงพยาบาลตรัง จังหวัดตรัง 1 หลัง</t>
  </si>
  <si>
    <t>(6) อาคารผู้ป่วยนอก อุบัติเหตุ พักคนไข้ เป็นอาคาร คสล.7ชั้น พื้นที่ใช้สอยประมาณ 10,700 ตารางเมตร พร้อมอุปกรณ์ประกอบอาคาร โรงพยาบาลปากเกร็ด จังหวัดนนทบุรี 1 หลัง</t>
  </si>
  <si>
    <t>(7) อาคารผู้ป่วย 120 เตียง เป็นอาคาร คสล.6ชั้น พื้นที่ใช้สอยประมาณ 4,746 ตารางเมตร พร้อมอุปกรณ์ประกอบอาคาร โรงพยาบาลบางสะพาน จังหวัดประจวบคีรีขันธ์ 1 หลัง</t>
  </si>
  <si>
    <t>(8) อาคารบริการ และสนับสนุนทางการแพทย์ 17 ชั้น พื้นที่ใช้สอยประมาณ 31,258 ตารางเมตร พร้อมอุปกรณ์ประกอบอาคาร โรงพยาบาลหาดใหญ่  จังหวัดสงขลา 1 หลัง</t>
  </si>
  <si>
    <t>(9) อาคารผู้ป่วย 264 เตียง 12 ชั้น พื้นที่ใช้สอยประมาณ 9,408 ตารางเมตร พร้อมอุปกรณ์ประกอบอาคาร โรงพยาบาลระยอง  จังหวัดระยอง 1 หลัง</t>
  </si>
  <si>
    <t>(10) อาคารพักคนไข้ 298 เตียง เป็นอาคาร คสล.8 ชั้น พื้นที่ใช้สอยประมาณ 11,575 ตารางเมตร พร้อมอุปกรณ์ประกอบอาคาร โรงพยาบาลสกลนคร จังหวัดสกลนคร 1 หลัง</t>
  </si>
  <si>
    <t>ปี 2555 ตั้งงบประมาณ</t>
  </si>
  <si>
    <t>(11) อาคารพักคนไข้ 298 เตียง เป็นอาคาร คสล.8 ชั้น พื้นที่ใช้สอยประมาณ 11,383 ตารางเมตร โรงพยาบาลมหาราชนครศรีธรรมราช จังหวัดนครศรีธรรมราช 1 หลัง</t>
  </si>
  <si>
    <t>(12) อาคารพักคนไข้ เป็นอาคาร คสล.10  ชั้น  พื้นที่ใช้สอยประมาณ 8,206 ตารางเมตร พร้อมอุปกรณ์ประกอบอาคาร โรงพยาบาลยโสธร จังหวัดยโสธร 1 หลัง</t>
  </si>
  <si>
    <t>ผูกพันเดิมไม่เกี่ยว</t>
  </si>
  <si>
    <t>(13) อาคาร 6 ชั้น 144 เตียง เป็นอาคาร คสล.6 ชั้น พื้นที่ใช้สอยประมาณ 4,496 ตารางเมตร โรงพยาบาลบางใหญ่  ตำบลบางม่วง อำเภอบางใหญ่ จังหวัดนนทบุรี 1 หลัง</t>
  </si>
  <si>
    <t>(14) อาคารศูนย์บริการโรคหัวใจ มะเร็งและวินิจฉัยรักษา เป็นอาคาร คสล. 7 ชั้น  พื้นที่ใช้สอยประมาณ 22,000 ตารางเมตร โรงพยาบาลสระบุรี  ตำบลปากเพรียว อำเภอเมืองสระบุรี จังหวัดสระบุรี 1 หลัง</t>
  </si>
  <si>
    <t>(15) อาคารอุบัติเหตุฉุกเฉิน โรคหัวใจและมะเร็ง คสล.9ชั้น พื้นที่ใช้สอยประมาณ 24,988 ตารางเมตร โรงพยาบาลสกลนคร  ตำบลธาตุเชิงชุม อำเภอเมืองสกลนคร จังหวัดสกลนคร 1 หลัง</t>
  </si>
  <si>
    <t>(16) อาคารผู้ป่วย 114 เตียง เป็นอาคาร คสล. 5 ชั้น พื้นที่ใช้สอยประมาณ 3,866 ตารางเมตร   โรงพยาบาลสมเด็จ  ตำบลสมเด็จ อำเภอสมเด็จ จังหวัดกาฬสินธุ์ 1 หลัง</t>
  </si>
  <si>
    <t>(17) อาคารผู้ป่วยนอก-อุบัติเหตุ ผู้ป่วยหนักและผู้ป่วยใน 10 ชั้น เป็นอาคาร คสล. 10 ชั้น พื้นที่ใช้สอยประมาณ 15,070 ตารางเมตร โรงพยาบาลร้อยเอ็ด  ตำบลในเมือง อำเภอเมืองร้อยเอ็ด จังหวัดร้อยเอ็ด 1 หลัง</t>
  </si>
  <si>
    <t>(18) อาคารผู้ป่วยนอก และอุบัติเหตุ เป็นอาคาร คสล. 5 ชั้น พื้นที่ใช้สอยประมาณ 12,597 ตารางเมตร โรงพยาบาลชัยภูมิ  ตำบลในเมือง อำเภอเมืองชัยภูมิ จังหวัดชัยภูมิ 1 หลัง</t>
  </si>
  <si>
    <t>(19) อาคาร 6 ชั้น 144 เตียง เป็นอาคาร คสล.6 ชั้น พื้นที่ใช้สอยประมาณ 4,496 ตารางเมตร โรงพยาบาลศีขรภูมิ  ตำบลระแงง อำเภอศีขรภูมิ จังหวัดสุรินทร์ 1 หลัง</t>
  </si>
  <si>
    <t>(20) อาคารผู้ป่วย 60 เตียง เป็นอาคาร คสล. 7 ชั้น พื้นที่ใช้สอยประมาณ 5,117 ตารางเมตร โรงพยาบาลสังขะ  ตำบลสังขะ อำเภอสังขะ จังหวัดสุรินทร์ 1 หลัง</t>
  </si>
  <si>
    <t>(21) อาคารบริการบำบัดรักษา 5 ชั้น  พื้นที่ใช้สอยประมาณ 9,844 ตารางเมตร (รวมราคาต้านแผ่นดินไหว) โรงพยาบาลนครพิงค์  ตำบลแม่ริม อำเภอดอนแก้ว จังหวัดเชียงใหม่ 1 หลัง</t>
  </si>
  <si>
    <t>(22) อาคารผู้ป่วยนอก เป็นอาคาร คสล.4 ชั้น พื้นที่ใช้สอยประมาณ 5,640 ตารางเมตร (รวมราคาต้านแผ่นดินไหว) โรงพยาบาลแม่จัน  ตำบลแม่จัน อำเภอแม่จัน จังหวัดเชียงราย 1 หลัง</t>
  </si>
  <si>
    <t>(23) อาคารอุบัติเหตุและฉุกเฉิน 14 ชั้น เป็นอาคาร คสล. 14 ชั้น   พื้นที่ใช้สอยประมาณ 15,852 ตารางเมตร (รวมราคาต้านแผ่นดินไหว) โรงพยาบาลเชียงรายประชานุเคราะห์  ตำบลเวียง อำเภอเมืองเชียงราย จังหวัดเชียงราย 1 หลัง</t>
  </si>
  <si>
    <t>(24) อาคารผู้ป่วย 120 เตียง เป็นอาคาร คสล.6 ชั้น พื้นที่ใช้สอยประมาณ 4,746 ตารางเมตร โรงพยาบาลพะเยา  ตำบลบ้านต๋อม อำเภอเมืองพะเยา จังหวัดพะเยา 1 หลัง</t>
  </si>
  <si>
    <t>(25) อาคารรังสีวินิจฉัยรักษา ชันสูตร คลอด ผ่าตัด ผู้ป่วยหนัก ศูนย์บริการโรคหัวใจและมะเร็ง เป็นอาคาร คสล. 7 ชั้น  พื้นที่ใช้สอยประมาณ 22,000 ตารางเมตร  โรงพยาบาลสุราษฎร์ธานี  ตำบลมะขามเตี้ย อำเภอเมืองสุราษฎร์ธานี จังหวัดสุราษฎร์ธานี 1 หลัง</t>
  </si>
  <si>
    <t>(26) อาคาร 6 ชั้น 144 เตียง เป็นอาคาร คสล.6 ชั้น พื้นที่ใช้สอยประมาณ 4,496 ตารางเมตร  โรงพยาบาลบางจาก  ตำบลบางจาก อำเภอพระประแดง จังหวัดสมุทรปราการ 1 หลัง</t>
  </si>
  <si>
    <t>(27) อาคารผู้ป่วยนอก อุบัติเหตุ เป็นอาคารคสล. 4 ชั้น พื้นที่ใช้สอยประมาณ 4,879 ตารางเมตร โรงพยาบาลท่ายาง  ตำบลท่ายาง อำเภอท่ายาง จังหวัดเพชรบุรี 1 หลัง</t>
  </si>
  <si>
    <t>(28) อาคารพักคนไข้ เป็นอาคาร คสล.10 ชั้น พื้นที่ใช้สอยประมาณ  8,206 ตารางเมตร  โรงพยาบาลชัยภูมิ ตำบลในเมือง อำเภอเมือง จังหวัดชัยภูมิ 1 หลัง</t>
  </si>
  <si>
    <t>(29) อาคารผู้ป่วยนอกเป็นอาคาร คสล. 8 ชั้น พื้นที่ใช้สอยประมาณ 17,000 ตารางเมตร  (รวมราคาต้านแผ่นดินไหว) โรงพยาบาลลำปาง ตำบลหัวเวียง อำเภอเมือง จังหวัดลำปาง 1 หลัง</t>
  </si>
  <si>
    <t>(30) อาคารศูนย์การแพทย์โรงพยาบาลพระนั่งเกล้า เป็นอาคาร คสล. 18 ชั้น พื้นที่ใช้สอยประมาณ 33,531 ตารางเมตร โรงพยาบาลพระนั่งเกล้า ตำบลบางกระสอ อำเภอเมือง จังหวัดนนทบุรี 1 หลัง</t>
  </si>
  <si>
    <t>(31) อาคารรักษาโรคระดับสูง-ศูนย์หัวใจ ศูนย์มะเร็ง-ผ่าตัดและวินิจฉัยโรค เป็นอาคารคสล. 11 ชั้น พื้นที่ใช้สอยประมาณ 23,173 ตารางเมตร  โรงพยาบาลสรรพสิทธิประสงค์ ตำบลในเมือง อำเภอเมือง จังหวัดอุบลราชธานี 1 หลัง</t>
  </si>
  <si>
    <t>(32) อาคารศูนย์หัวใจ มะเร็ง บำบัดรักษา และรังสีวินิจฉัย เป็นอาคาร คสล.10 ชั้น พื้นที่ใช้สอยประมาณ 19,140 ตารางเมตร  โรงพยาบาลราชบุรี ตำบลหน้าเมือง อำเภอเมือง จังหวัดราชบุรี 1 หลัง</t>
  </si>
  <si>
    <t>(33) อาคารผ่าตัด ผู้ป่วยนอก และอุบัติเหตุ เป็นอาคาร คสล. 7 ชั้น พื้นที่ใช้สอยประมาณ 13,576 ตารางเมตร (รวมราคาต้านแผ่นดินไหว)  โรงพยาบาลสมเด็จพระเจ้าตากสินมหาราช ตำบลระแหง อำเภอเมือง จังหวัดตาก 1 หลัง</t>
  </si>
  <si>
    <t>(34) อาคารผู้ป่วยนอก 4 ชั้น เป็นอาคาร คสล. 4 ชั้น  พื้นที่ใช้สอยประมาณ 5,640 ตารางเมตร  โรงพยาบาลพนมไพร ตำบลพนมไพร อำเภอพนมไพร จังหวัดร้อยเอ็ด 1 หลัง</t>
  </si>
  <si>
    <t>(35) อาคารผู้ป่วยใน 9 ชั้น 156 เตียง (ดัดแปลง 9 ชั้น ใต้ถุนสูง) พื้นที่ใช้สอยประมาณ 6,168 ตารางเมตร   โรงพยาบาลนครพนม ตำบลในเมือง อำเภอเมือง จังหวัดนครพนม 1 หลัง</t>
  </si>
  <si>
    <t>(36) อาคารบำบัดรักษา 6 ชั้น  เป็นอาคาร คสล. 6 ชั้น พื้นที่ใช้สอยประมาณ  10,440 ตารางเมตร  โรงพยาบาลชัยนาทนเรนทร ตำบลบ้านกล้วย อำเภอเมือง จังหวัดชัยนาท 1 หลัง</t>
  </si>
  <si>
    <t>(37) อาคารเฉลิมพระเกียรติ 60 ปี ทรงครองราชย์ เป็นอาคาร คสล.9 ชั้น พื้นที่ใช้สอยประมาณ 17,897 ตารางเมตร โรงพยาบาลสมุทรปราการ ตำบลปากน้ำ อำเภอเมือง จังหวัดสมุทรปราการ 1 หลัง</t>
  </si>
  <si>
    <t>(38) อาคารพักคนไข้ 298 เตียง เป็นอาคาร คสล. 8 ชั้น พื้นที่ใช้สอยประมาณ 11,383 ตารางเมตร  โรงพยาบาลพระปกเกล้า ตำบลวัดใหม่ อำเภอเมือง จังหวัดจันทบุรี 1 หลัง</t>
  </si>
  <si>
    <t>(39) อาคาร 6 ชั้น 144 เตียง เป็นอาคาร คสล.6 ชั้น พื้นที่ใช้สอยประมาณ 4,496 ตารางเมตร  โรงพยาบาลปราสาท ตำบลกังแอน อำเภอปราสาท จังหวัดสุรินทร์ 1 หลัง</t>
  </si>
  <si>
    <t>(40) อาคารอุบัติเหตุ เป็นอาคาร คสล. 5 ชั้น + 1 ชั้นใต้ดิน พื้นที่ใช้สอยประมาณ 18,737 ตารางเมตร  โรงพยาบาลพุทธชินราชพิษณุโลก ตำบลในเมือง อำเภอเมือง จังหวัดพิษณุโลก 1 หลัง</t>
  </si>
  <si>
    <t>(41) อาคารผู้ป่วยนอกและอุบัติเหตุ  เป็นอาคาร คสล.5  ชั้น พื้นที่ใช้สอยประมาณ 12,597 ตารางเมตร  โรงพยาบาลชุมพรเขตรอุดมศักดิ์ ตำบลท่าตะเภา อำเภอเมือง จังหวัดชุมพร 1 หลัง</t>
  </si>
  <si>
    <t>(42) อาคาร 6 ชั้น 144 เตียง เป็นอาคาร คสล.6 ชั้น พื้นที่ใช้สอยประมาณ 4,496 ตารางเมตร  (รวมราคาต้านแผ่นดินไหว) โรงพยาบาลเชียงคำ ตำบลหย่วน อำเภอเชียงคำ จังหวัดพะเยา 1 หลัง</t>
  </si>
  <si>
    <t>(43) อาคารอุบัติเหตุ และบำบัดรักษา เป็นอาคาร คสล.6 ชั้น  รวมชั้นใต้ดิน พื้นที่ใช้สอยประมาณ 8,168 ตารางเมตร โรงพยาบาลมะการักษ์ ตำบลท่ามะกา อำเภอท่ามะกา จังหวัดกาญจนบุรี 1 หลัง</t>
  </si>
  <si>
    <t>(44) อาคารผู้ป่วย 114 เตียง เป็นอาคาร คสล.5 ชั้น พื้นที่ใช้สอยประมาณ 3,866  ตารางเมตร โรงพยาบาลยางตลาด ตำบลยางตลาด อำเภอยางตลาด จังหวัดกาฬสินธุ์ 1 หลัง</t>
  </si>
  <si>
    <t>(45) อาคารรักษาพยาบาล (โรงพยาบาลขนาด 400 เตียง ) เป็นอาคาร คสล. 4 ชั้น พื้นที่ใช้สอยประมาณ 5,774 ตารางเมตร  โรงพยาบาลศรีสะเกษ ตำบลเมืองใต้ อำเภอเมือง จังหวัดศรีสะเกษ 1 หลัง</t>
  </si>
  <si>
    <t>(46) อาคารรักษาพยาบาล (โรงพยาบาลขนาด 400 เตียง ) เป็นอาคาร คสล. 4 ชั้น พื้นที่ใช้สอยประมาณ 5,774 ตารางเมตร (รวมราคาต้านแผ่นดินไหว)  โรงพยาบาลแม่จัน ตำบลแม่จัน อำเภอแม่จัน จังหวัดเชียงราย 1 หลัง</t>
  </si>
  <si>
    <t>(47) อาคารอุบัติเหตุ-บำบัดรักษาและห้องประชุมเป็นอาคารคสล. 6 ชั้น พื้นที่ใช้สอยประมาณ 9,683 ตารางเมตร โรงพยาบาลบางละมุง ตำบลนาเกลือ อำเภอบางละมุง จังหวัดชลบุรี 1 หลัง</t>
  </si>
  <si>
    <t>(48) อาคารผู้ป่วยใน 114 เตียง เป็นอาคาร คสล.5 ชั้น พื้นที่ใช้สอยประมาณ 3,866 ตารางเมตร โรงพยาบาลหนองหาน ตำบลหนองหาน อำเภอหนองหาน จังหวัดอุดรธานี 1 หลัง</t>
  </si>
  <si>
    <t>(49) อาคารศูนย์บริการโรคหัวใจ มะเร็ง และวินิจฉัยรักษา เป็นอาคาร คสล.7 ชั้น พื้นที่ใช้สอยประมาณ 22,000 ตารางเมตร  โรงพยาบาลขอนแก่น ตำบลในเมือง อำเภอเมือง จังหวัดขอนแก่น 1 หลัง</t>
  </si>
  <si>
    <t>(50) อาคารอุบัติเหตุและฉุกเฉิน  เป็นอาคาร คสล.11 ชั้น พื้นที่ใช้สอยประมาณ 19,334 ตารางเมตร   โรงพยาบาลมหาสารคาม ตำบลตลาด อำเภอเมือง จังหวัดมหาสารคาม 1 หลัง</t>
  </si>
  <si>
    <t>(51) อาคารผู้ป่วยใน 144 เตียง 7 ชั้น เป็นอาคาร คสล. 7 ชั้น พื้นที่ใช้สอยประมาณ 4,780 ตารางเมตร โรงพยาบาลกำแพงแสน ตำบลกำแพงแสน อำเภอกำแพงแสน จังหวัดนครปฐม 1 หลัง</t>
  </si>
  <si>
    <t>(52) อาคารผู้ป่วยนอก อุบัติเหตุ และผู้ป่วยใน เป็นอาคาร คสล.5 ชั้น+ชั้นใต้ดิน 1 ชั้น พื้นที่ใช้สอยประมาณ 9,884 ตารางเมตร  โรงพยาบาลหนองสองห้อง ตำบลหนองสองห้อง อำเภอหนองสองห้อง จังหวัดขอนแก่น 1 หลัง</t>
  </si>
  <si>
    <t>(53) อาคารผู้ป่วยนอก เป็นอาคาร คสล. 3 ชั้น พื้นที่ใช้สอยประมาณ 4,382 ตารางเมตร  โรงพยาบาลสีคิ้ว ตำบลมิตรภาพ อำเภอสีคิ้ว จังหวัดนครราชสีมา 1 หลัง</t>
  </si>
  <si>
    <t>(54) อาคารอุบัติเหตุ ผู้ป่วยหนักและพักผู้ป่วยศัลยกรรม เป็นอาคาร คสล. 4 ชั้น พื้นที่ใช้สอยประมาณ 4,446 ตารางเมตร โรงพยาบาลสมเด็จพระยุพราชสระแก้ว ตำบลในเมือง อำเภอเมือง จังหวัดสระแก้ว 1 หลัง</t>
  </si>
  <si>
    <t>(55) อาคารบริการและจอดรถ เป็นอาคาร คสล.10 ชั้น พื้นที่ใช้สอยประมาณ 18,988 ตารางเมตร โรงพยาบาลวชิระภูเก็ต ตำบลตลาดใหญ่ อำเภอเมือง จังหวัดภูเก็ต  1 หลัง</t>
  </si>
  <si>
    <t>(56) อาคารไตเทียม ผู้ป่วยนอก ผู้ป่วยหนัก ผู้ป่วยใน 5 ชั้น เป็นอาคาร คสล. 5 ชั้น พื้นที่ใช้สอยประมาณ 9,835 ตารางเมตร โรงพยาบาลพระนครศรีอยุธยา ตำบลประตูชัย อำเภอพระนครศรีอยุธยา จังหวัดพระนครศรีอยุธยา 1 หลัง</t>
  </si>
  <si>
    <t>(57) อาคารผู้ป่วย 114 เตียง (5 ชั้น)  เป็นอาคาร คสล. 5 ชั้น พื้นที่ใช้สอยประมาณ  3,866 ตารางเมตร  โรงพยาบาลป่าโมก ตำบลป่าโมก อำเภอป่าโมก จังหวัดอ่างทอง 1 หลัง</t>
  </si>
  <si>
    <t>(58) อาคาร 50 ปี เป็นอาคาร คสล. 6 ชั้น และมีชั้นใต้ดิน 1 ชั้น พื้นที่ใช้สอยประมาณ 7,718 ตารางเมตร โรงพยาบาลหาดใหญ่ ตำบลหาดใหญ่ อำเภอหาดใหญ่ จังหวัดสงขลา 1 หลัง</t>
  </si>
  <si>
    <t>(59) อาคารอำนวยการ ผู้ป่วยนอก และอุบัติเหตุฉุกเฉิน เป็นอาคาร คสล. 7 ชั้น พื้นที่ใช้สอยประมาณ 23,765 ตารางเมตร โรงพยาบาลนครพิงค์  ตำบลดอนแก้ว อำเภอแม่ริม จังหวัดเชียงใหม่ 1 หลัง</t>
  </si>
  <si>
    <t>(60) อาคารผู้ป่วยนอก เป็นอาคาร คสล. 3 ชั้น พื้นที่ใช้สอยประมาณ 3,060 ตารางเมตร (โครงสร้างต้านแผ่นดินไหว) โรงพยาบาลดอกคำใต้ ตำบลดอนศรีชุม อำเภอดอกคำใต้ จังหวัดพะเยา 1 หลัง</t>
  </si>
  <si>
    <t>(61) อาคารผู้ป่วยหนัก หน่วยฟื้นฟูสมรรถนะผู้พิการ(กายภาพบำบัด) หน่วยแพทย์แผนไทย เป็นอาคาร คสล. 5ชั้น พื้นที่ใช้สอยประมาณ 3,258 ตารางเมตร (โครงสร้างต้านแผ่นดินไหว)  โรงพยาบาลเกาะคา  1 หลัง</t>
  </si>
  <si>
    <t>(62) อาคารผู้ป่วยนอก-อุบัติเหตุ เป็นอาคาร คสล. 5 ชั้น พื้นที่ใช้สอยประมาณ 9,318 ตารางเมตร (โครงสร้างต้านแผ่นดินไหว) โรงพยาบาลแม่สะเรียง ตำบลแม่สะเรียง อำเภอแม่สะเรียง จังหวัดแม่ฮ่องสอน 1 หลัง</t>
  </si>
  <si>
    <t>(63) อาคารผู้ป่วยนอก-อุบัติเหตุ  3 ชั้น พื้นที่ใช้สอยประมาณ 4,326 ตารางเมตร  พร้อมอุปกรณ์ประกอบอาคาร ตามแบบเลขที่ 8708/พิเศษ/43 ณ โรงพยาบาลเซกา ตำบลเซกา อำเภอเซกา จังหวัดบึงกาฬ 1 หลัง</t>
  </si>
  <si>
    <t>(64) อาคารผู้ป่วยนอกและอุบัติเหตุ เป็นอาคาร คสล. 4 ชั้น พื้นที่ใช้สอยประมาณ 7,124 ตารางเมตร (โครงสร้างต้านแผ่นดินไหว)  โรงพยาบาลลำพูน ตำบลต้นธง อำเภอเมืองลำพูน จังหวัดลำพูน 1 หลัง</t>
  </si>
  <si>
    <t>(65) อาคารผ่าตัด คลอด และพักผู้ป่วยใน เป็นอาคาร คสล. 6 ชั้น พื้นที่ใช้สอยประมาณ 6,552 ตารางเมตร โรงพยาบาลเลย ตำบลกุดป่อง อำเภอเมืองเลย จังหวัดเลย 1 หลัง</t>
  </si>
  <si>
    <t>(66) อาคารผู้ป่วยนอกขนาด 90-120 เตียง เป็นอาคาร คสล. 2 ชั้น พื้นที่ใช้สอยประมาณ 4,057 ตารางเมตร โรงพยาบาลวานรนิวาส ตำบลคอนสวรรค์ อำเภอวานรนิวาส จังหวัดสกลนคร 1 หลัง</t>
  </si>
  <si>
    <t>(67) อาคารรังสีรักษา เป็นอาคาร คสล. 6 ชั้น พื้นที่ใช้สอยประมาณ 6,509  ตารางเมตร โรงพยาบาลสกลนคร ตำบลธาตุเชิงชุม อำเภอเมืองสกลนคร จังหวัดสกลนคร 1 หลัง</t>
  </si>
  <si>
    <t>(68) อาคารคลอด และพักผู้ป่วยใน 90 เตียง เป็นอาคาร คสล. 4 ชั้น  พื้นที่ใช้สอยประมาณ 2,902 ตารางเมตร โรงพยาบาลสมเด็จพระยุพราชสว่างแดนดิน ตำบลสว่างแดนดิน อำเภอสว่างแดนดิน จังหวัดสกลนคร 1 หลัง</t>
  </si>
  <si>
    <t>(69) อาคารผู้ป่วยนอกและอุบัติเหตุ เป็นอาคาร คสล. 4 ชั้น พื้นที่ใช้สอยประมาณ 7,124 ตารางเมตร โรงพยาบาลวิเชียรบุรี ตำบลสระประดู่ อำเภอวิเชียรบุรี จังหวัดเพชรบูรณ์ 1 หลัง</t>
  </si>
  <si>
    <t>(70) อาคาร 6 ชั้น 144 เตียง เป็นอาคาร คสล. 6 ชั้น พื้นที่ใช้สอยประมาณ 4,496 ตารางเมตร โรงพยาบาลสุโขทัย ตำบลบ้านกล้วย อำเภอเมืองสุโขทัย จังหวัดสุโขทัย 1 หลัง</t>
  </si>
  <si>
    <t>(71) อาคารผู้ป่วย 114 เตียง (ชั้น1,2 ปรับปรุงเป็น ICU) เป็นอาคาร คสล. 5 ชั้น พื้นที่ใช้สอยประมาณ 4,446 ตารางเมตร โรงพยาบาลกุมภวาปี ตำบลกุมภวาปี อำเภอกุมภวาปี จังหวัดอุดรธานี 1 หลัง</t>
  </si>
  <si>
    <t>(72) อาคารผู้ป่วยนอก และอุบัติเหตุ เป็นอาคาร คสล. 5 ชั้น พื้นที่ใช้สอยประมาณ 12,597 ตารางเมตร โรงพยาบาลสวรรค์ประชารักษ์ ตำบลนครสวรรค์ออก อำเภอเมืองนครสวรรค์ จังหวัดนครสวรรค์ 1 หลัง</t>
  </si>
  <si>
    <t>(73) อาคารผู้ป่วย 156 เตียง 8 ชั้น พื้นที่ใช้สอยประมาณ 6,168 ตารางเมตร โรงพยาบาลกำแพงเพชร ตำบลในเมือง อำเภอเมืองกำแพงเพชร จังหวัดกำแพงเพชร 1 หลัง</t>
  </si>
  <si>
    <t>(74) อาคารผู้ป่วย 114 เตียง เป็นอาคาร คสล.5 ชั้น พื้นที่ใช้สอยประมาณ 3,866 ตารางเมตร โรงพยาบาลแก้งคร้อ ตำบลช่องสามหมอ อำเภอแก้งคร้อ จังหวัดชัยภูมิ 1 หลัง</t>
  </si>
  <si>
    <t>(75) อาคารสนับสนุนบริการ เป็นอาคาร คสล. 5 ชั้น พื้นที่ใช้สอยประมาณ 4,714 ตารางเมตร โรงพยาบาลชัยภูมิ ตำบลในเมือง อำเภอเมืองชัยภูมิ จังหวัดชัยภูมิ 1 หลัง</t>
  </si>
  <si>
    <t>(76) อาคารคลอด และพักผู้ป่วยใน 90 เตียง เป็นอาคาร คสล. 4 ชั้น  พื้นที่ใช้สอยประมาณ 2,902 ตารางเมตร โรงพยาบาลนางรอง ตำบลนางรอง อำเภอนางรอง จังหวัดบุรีรัมย์ 1 หลัง</t>
  </si>
  <si>
    <t>(77) อาคารบริการ 4 ชั้น พื้นที่ใช้สอยประมาณ 4,033 ตารางเมตร โรงพยาบาลนครนายก ตำบลนครนายก อำเภอเมืองนครนายก จังหวัดนครนายก 1 หลัง</t>
  </si>
  <si>
    <t>(78) อาคารอุบัติเหตุฉุกเฉิน โรคหัวใจ และมะเร็ง เป็นอาคาร คสล. 9 ชั้น และมีชั้นใต้ดิน 1 ชั้น พื้นที่ใช้สอยประมาณ 24,988 ตารางเมตร โรงพยาบาลบุรีรัมย์ ตำบลในเมือง อำเภอเมืองบุรีรัมย์ จังหวัดบุรีรัมย์ 1 หลัง</t>
  </si>
  <si>
    <t>ปี 2561 ผูกพันงบประมาณ</t>
  </si>
  <si>
    <t>(79) อาคารผู้ป่วย 144 เตียง 7 ชั้น เป็นอาคาร คสล.7 ชั้น + ชั้นล่าง 1 ชั้น พื้นที่ใช้สอยประมาณ 4,780 ตารางเมตร พร้อมอุปกรณ์ประกอบอาคาร (โครงสร้างต้านแผ่นดินไหว) โรงพยาบาลบางบัวทอง ตำบลโสนลอย อำเภอบางบัวทอง จังหวัดนนทบุรี 1 หลัง</t>
  </si>
  <si>
    <t>(80) อาคารผู้ป่วยใน 9 ชั้น 156 เตียง (ดัดแปลง 9 ชั้น ใต้ถุนสูง)  เป็นอาคาร คสล. 9 ชั้น พื้นที่ใช้สอยประมาณ 6,168 ตารางเมตร โรงพยาบาลยโสธร ตำบลตาดทอง อำเภอเมืองยโสธร จังหวัดยโสธร 1 หลัง</t>
  </si>
  <si>
    <t>(81) อาคารผู้ป่วยใน 60 เตียง แบบเลขที่ 9025 เป็นอาคาร คสล. 3 ชั้น พื้นที่ใช้สอยประมาณ 2,927  ตารางเมตร โรงพยาบาลวังน้อย อำเภอวังน้อย จังหวัดพระนครศรีอยุธยา 1 หลัง</t>
  </si>
  <si>
    <t>(82) อาคารผู้ป่วยนอก อุบัติเหตุฉุกเฉิน วิเคราะห์บำบัด 5 ชั้น พื้นที่ใช้สอยประมาณ 11,850 ตารางเมตร โรงพยาบาลบางใหญ่ ตำบลบางม่วง อำเภอบางใหญ่ จังหวัดนนทบุรี 1 หลัง</t>
  </si>
  <si>
    <t>(83) อาคารผู้ป่วย 120 เตียง เป็นอาคาร คสล. 6 ชั้น พื้นที่ใช้สอยประมาณ 4,926 ตารางเมตร โรงพยาบาลนครปฐม ตำบลพระปฐมเจดีย์ อำเภอเมืองนครปฐม จังหวัดนครปฐม 1 หลัง</t>
  </si>
  <si>
    <t>(84) อาคารผู้ป่วยนอก เป็นอาคาร คสล. 4 ชั้น พื้นที่ใช้สอยประมาณ 5,640 ตารางเมตร โรงพยาบาลสามพราน ตำบลท่าตลาด อำเภอสามพราน จังหวัดนครปฐม 1 หลัง</t>
  </si>
  <si>
    <t>(85) อาคารรักษาพยาบาล (โรงพยาบาลขนาด 400 เตียง) เป็นอาคาร คสล. 4 ชั้น พื้นที่ใช้สอยประมาณ 5,774 ตารางเมตร โรงพยาบาลวารินชำราบ ตำบลคำน้ำแซบ อำเภอวารินชำราบ จังหวัดอุบลราชธานี 1 หลัง</t>
  </si>
  <si>
    <t>(86) อาคารผู้ป่วยนอก เป็นอาคาร คสล. 4 ชั้น พื้นที่ใช้สอยประมาณ 5,640 ตารางเมตร โรงพยาบาลเขื่องใน ตำบลเขื่องใน อำเภอเขื่องใน จังหวัดอุบลราชธานี 1 หลัง</t>
  </si>
  <si>
    <t>(87) อาคารผู้ป่วยนอก 4 ชั้น พื้นที่ใช้สอยประมาณ 5,640 ตารางเมตร (โครงสร้างต้านแผ่นดินไหว) โรงพยาบาลท่าโรงช้าง ตำบลตลาดท่าโรงช้าง  อำเภอพุนพิน จังหวัดสุราษฎร์ธานี 1 หลัง</t>
  </si>
  <si>
    <t>(88) อาคารรักษาพยาบาล (รพ.ขนาด 400 เตียง) เป็นอาคาร คสล.4 ชั้น พื้นที่ใช้สอยประมาณ 5,774 ตารางเมตร (โครงสร้างต้านแผ่นดินไหว) โรงพยาบาลท่าโรงช้าง ตำบลท่าโรงช้าง อำเภอพุนพิน จังหวัดสุราษฎร์ธานี 1 หลัง</t>
  </si>
  <si>
    <t>(89) อาคารพักคนไข้ 596 เตียง (8 ชั้น รวมชั้นใต้ดิน) เป็นอาคาร คสล. 8 ชั้น  พื้นที่ใช้สอยประมาณ 22,766 ตารางเมตร (โครงสร้างต้านแผ่นดินไหว) โรงพยาบาลสุราษฎร์ธานี ตำบลมะขามเตี้ย อำเภอเมืองสุราษฎร์ธานี จังหวัดสุราษฎร์ธานี 1 หลัง</t>
  </si>
  <si>
    <t>(90) อาคารรักษาพยาบาล (โรงพยาบาลขนาด 400 เตียง) เป็นอาคาร คสล. 4 ชั้น พื้นที่ใช้สอยประมาณ 5,774 ตารางเมตร โรงพยาบาลสมเด็จพระยุพราชเดชอุดม ตำบลเมืองเดช อำเภอเดชอุดม จังหวัดอุบลราชธานี 1 หลัง</t>
  </si>
  <si>
    <t>(91) อาคารผู้ป่วยนอก เป็นอาคาร คสล. 4 ชั้น พื้นที่ใช้สอยประมาณ 5,640 ตารางเมตร โรงพยาบาลชะอำ ตำบลชะอำ อำเภอชะอำ จังหวัดเพชรบุรี 1 หลัง</t>
  </si>
  <si>
    <t>(92) อาคารอุบัติเหตุแบบบูรณาการ 7  ชั้น พื้นที่ใช้สอยประมาณ 13,580 ตารางเมตร (โครงสร้างต้านแผ่นดินไหว) โรงพยาบาลพหลพลพยุหเสนา ตำบลปากแพรก อำเภอเมืองกาญจนบุรี จังหวัดกาญจนบุรี 1 หลัง</t>
  </si>
  <si>
    <t>(93) อาคารผู้ป่วยนอก และศูนย์วินิจฉัยรักษาผ่าตัดโรคหัวใจ 6 ชั้น จำนวน 1 หลัง ที่โรงพยาบาลเจ้าพระยายมราช  1 หลัง</t>
  </si>
  <si>
    <t>(94) อาคารอุบัติเหตุ เป็นอาคาร คสล.4 ชั้น พื้นที่ใช้สอยประมาณ 4,579  ตารางเมตร โรงพยาบาลบ้านบึง ตำบลบ้านบึง อำเภอบ้านบึง จังหวัดชลบุรี 1 หลัง</t>
  </si>
  <si>
    <t>(95) อาคารสนับสนุนบริการ เป็นอาคาร คสล. 5 ชั้น พื้นที่ใช้สอยประมาณ 2,210 ตารางเมตร โรงพยาบาลตราด ตำบลวังกระแจะ อำเภอเมืองตราด จังหวัดตราด 1 หลัง</t>
  </si>
  <si>
    <t>(96) อาคารผู้ป่วยใน กายภาพบำบัดและแพทย์แผนไทย เป็นอาคาร คสล. 7 ชั้น พื้นที่ใช้สอยประมาณ 7,928 ตารางเมตร (โครงสร้างต้านแผ่นดินไหว เสาเข็มลึกพิเศษ) โรงพยาบาลบางบ่อ ตำบลบางเพรียง อำเภอบางบ่อ จังหวัดสมุทรปราการ 1 หลัง</t>
  </si>
  <si>
    <t>(97) อาคารสนับสนุนบริการ 8 ชั้น เป็นอาคาร คสล. 8 ชั้น  พื้นที่ใช้สอยประมาณ 8,985 ตารางเมตร (โครงสร้างต้านแผ่นดินไหว เสาเข็มลึกพิเศษ)  โรงพยาบาลสมุทรปราการ ตำบลปากน้ำ อำเภอเมืองสมุทรปราการ จังหวัดสมุทรปราการ 1 หลัง</t>
  </si>
  <si>
    <t>(98) อาคาร 6 ชั้น 144 เตียง เป็นอาคาร คสล. 6 ชั้น พื้นที่ใช้สอยประมาณ 4,496 ตารางเมตร  โรงพยาบาลร้อยเอ็ด ตำบลในเมือง อำเภอเมืองร้อยเอ็ด จังหวัดร้อยเอ็ด 1 หลัง</t>
  </si>
  <si>
    <t>(99) อาคารตึกผู้ป่วยนอก เป็นอาคาร คสล. 5 ชั้น พื้นที่ใช้สอยประมาณ 6,955 ตารางเมตร โรงพยาบาลยางตลาด ตำบลยางตลาด อำเภอยางตลาด จังหวัดกาฬสินธุ์ 1 หลัง</t>
  </si>
  <si>
    <t>(100) อาคารบริการและจอดรถ เป็นอาคาร คสล.9 ชั้น พื้นที่ใช้สอยประมาณ 14,772 ตารางเมตร โรงพยาบาลกาฬสินธุ์ ตำบลกาฬสินธุ์ อำเภอเมืองกาฬสินธุ์ จังหวัดกาฬสินธุ์ 1 หลัง</t>
  </si>
  <si>
    <t>(101) อาคารผู้ป่วย 114 เตียง เป็นอาคาร คสล. 5 ชั้น พื้นที่ใช้สอยประมาณ 3,866 ตารางเมตร  โรงพยาบาลภูเขียว ตำบลผักปัง อำเภอภูเขียว จังหวัดชัยภูมิ 1 หลัง</t>
  </si>
  <si>
    <t>(102) อาคารอุบัติเหตุฉุกเฉิน โรคหัวใจ และมะเร็ง เป็นอาคาร คสล. 9 ชั้น และมีชั้นใต้ดิน 1 ชั้น พื้นที่ใช้สอยประมาณ 24,988 ตารางเมตร โรงพยาบาลสุรินทร์ ตำบลในเมือง อำเภอเมืองสุรินทร์ จังหวัดสุรินทร์ 1 หลัง</t>
  </si>
  <si>
    <t>(103) อาคารผู้ป่วยนอก-อุบัติเหตุ เป็นอาคาร คสล. 4 ชั้น พื้นที่ใช้สอยประมาณ 6,721 ตารางเมตร โรงพยาบาลตระการพืชผล ตำบลขุหลุ อำเภอตระการพืชผล จังหวัดอุบลราชธานี 1 หลัง</t>
  </si>
  <si>
    <t>(2) อาคารโรงซักฟอก นึ่งกลาง โรงครัว-อาหาร 4 ชั้น (เป็นอาคารคสล. 4 ชั้น) มีชั้นใต้ดิน 1 ชั้น พื้นที่ใช้สอยประมาณ 4,996 ตารางเมตร โรงพยาบาลร้อยเอ็ด อำเภอเมือง จังหวัดร้อยเอ็ด 1 หลัง</t>
  </si>
  <si>
    <t>(3) อาคารที่จอดรถ 10 ชั้น เป็นอาคาร คสล. 10 ชั้น พื้นที่ใช้สอยประมาณ 16,603 ตารางเมตร โรงพยาบาลร้อยเอ็ด ตำบลในเมือง อำเภอเมืองร้อยเอ็ด จังหวัดร้อยเอ็ด 1 หลัง</t>
  </si>
  <si>
    <t>sort</t>
  </si>
  <si>
    <t>ปรับลด</t>
  </si>
  <si>
    <t>คงเหลือตั้งจริง ปี58</t>
  </si>
  <si>
    <t>วงเงิน ปี 58</t>
  </si>
  <si>
    <t xml:space="preserve">รั้วสแตนเลส -ป้ายชื่อ  ความยาวไม่น้อยกว่า 150 เมตร </t>
  </si>
  <si>
    <t>คู และรางระบายน้ำ ความยาวไม่น้อยกว่า 1,700 เมตร</t>
  </si>
  <si>
    <t xml:space="preserve">รพช.เกาะลันตา  </t>
  </si>
  <si>
    <t>ผ.หน่วยบริการ</t>
  </si>
  <si>
    <t>ผ.ระยอง</t>
  </si>
  <si>
    <t>ผ.หน่วยบริหาร</t>
  </si>
  <si>
    <t>ผ.ชายแดนใต้</t>
  </si>
  <si>
    <t>รพ.สต.ทรงคนอง</t>
  </si>
  <si>
    <t>ร่าง คำของบประมาณรายจ่ายประจำปี พ.ศ. 2558 งบลงทุน  รายการค่าครุภัณฑ์ หน่วยบริการ</t>
  </si>
  <si>
    <t xml:space="preserve">จำนวน
</t>
  </si>
  <si>
    <t>ส่งมอบ 60 วัน</t>
  </si>
  <si>
    <t xml:space="preserve"> เขตบริการสุขภาพที่ 4</t>
  </si>
  <si>
    <r>
      <t>เครื่องติดตามการทำงานของหัวใจและสัญญาณชีพ</t>
    </r>
    <r>
      <rPr>
        <sz val="16"/>
        <color indexed="12"/>
        <rFont val="TH SarabunPSK"/>
        <family val="2"/>
      </rPr>
      <t>อัต</t>
    </r>
    <r>
      <rPr>
        <sz val="16"/>
        <color indexed="10"/>
        <rFont val="TH SarabunPSK"/>
        <family val="2"/>
      </rPr>
      <t xml:space="preserve">โนมัติ </t>
    </r>
  </si>
  <si>
    <r>
      <t>กล้องส่องตรวจผ่าตัดทางท่อปัสสาวะและกระเพาะ</t>
    </r>
    <r>
      <rPr>
        <sz val="16"/>
        <color indexed="10"/>
        <rFont val="TH SarabunPSK"/>
        <family val="2"/>
      </rPr>
      <t>ปัสสาวะ</t>
    </r>
  </si>
  <si>
    <r>
      <t>เตียงผ่าตัดทั่วไประบบไฟฟ้าพร้อมรีโมทคอน</t>
    </r>
    <r>
      <rPr>
        <sz val="16"/>
        <color indexed="10"/>
        <rFont val="TH SarabunPSK"/>
        <family val="2"/>
      </rPr>
      <t>โทล</t>
    </r>
  </si>
  <si>
    <t>รายชื่ออยู่ Sheet ถัดไป</t>
  </si>
  <si>
    <t>ชื่อจังหวัด</t>
  </si>
  <si>
    <t>ลำดับความสำคัญ</t>
  </si>
  <si>
    <t>รหัสสถานพยาบาล (รหัส๕หลัก สนย)</t>
  </si>
  <si>
    <t>ชื่อ รพ.สต. /ศสม</t>
  </si>
  <si>
    <t>ระบุ ๑=เพิ่มใหม่ ๒=ทดแทน</t>
  </si>
  <si>
    <t>เชียงของ</t>
  </si>
  <si>
    <t>๐๔๖๙๐</t>
  </si>
  <si>
    <t>เมืองกาญจน์</t>
  </si>
  <si>
    <t>1</t>
  </si>
  <si>
    <t>๐๔๖๙๑</t>
  </si>
  <si>
    <t>ปงน้อย</t>
  </si>
  <si>
    <t>เชียงแสน</t>
  </si>
  <si>
    <t>๐๔๖๙๒</t>
  </si>
  <si>
    <t>ป่าสัก</t>
  </si>
  <si>
    <t>พาน</t>
  </si>
  <si>
    <t>๐๔๖๙๓</t>
  </si>
  <si>
    <t>ป่าหุ่ง</t>
  </si>
  <si>
    <t>๐๔๖๙๔</t>
  </si>
  <si>
    <t>แซว</t>
  </si>
  <si>
    <t>๐๔๖๙๕</t>
  </si>
  <si>
    <t>แม่ข้าวต้ม</t>
  </si>
  <si>
    <t>๐๔๖๙๖</t>
  </si>
  <si>
    <t>ครึ่ง</t>
  </si>
  <si>
    <t>เทิง</t>
  </si>
  <si>
    <t>๐๔๖๙๗</t>
  </si>
  <si>
    <t>ตุ้มเหนือ</t>
  </si>
  <si>
    <t>แม่ฟ้าหลวง</t>
  </si>
  <si>
    <t>๐๔๖๙๘</t>
  </si>
  <si>
    <t>ห้วยน้ำขุ่น</t>
  </si>
  <si>
    <t>ขุนตาล</t>
  </si>
  <si>
    <t>๐๔๖๙๙</t>
  </si>
  <si>
    <t>ป่าตาล</t>
  </si>
  <si>
    <t>05825</t>
  </si>
  <si>
    <t>บ้านท่าข้ามเหนือ</t>
  </si>
  <si>
    <t>05906</t>
  </si>
  <si>
    <t>บ้านแม่ข่า</t>
  </si>
  <si>
    <t>เวียงแหง</t>
  </si>
  <si>
    <t>06026</t>
  </si>
  <si>
    <t>บ้านจอง</t>
  </si>
  <si>
    <t>อมก๋อย</t>
  </si>
  <si>
    <t>06011</t>
  </si>
  <si>
    <t>บ้านมูเซอ</t>
  </si>
  <si>
    <t>05976</t>
  </si>
  <si>
    <t>บ้านป่าเหมือด</t>
  </si>
  <si>
    <t>เชียงดาว</t>
  </si>
  <si>
    <t>05849</t>
  </si>
  <si>
    <t>บ้านทุ่งข้าวพวง</t>
  </si>
  <si>
    <t>หางดง</t>
  </si>
  <si>
    <t>05985</t>
  </si>
  <si>
    <t>บ้านป่าตาล</t>
  </si>
  <si>
    <t>ฮอด</t>
  </si>
  <si>
    <t>05993</t>
  </si>
  <si>
    <t>บ้านบ่อพะแวน</t>
  </si>
  <si>
    <t>แม่วาง</t>
  </si>
  <si>
    <t>06036</t>
  </si>
  <si>
    <t>บ้านเตาไห</t>
  </si>
  <si>
    <t>แม่แจ่ม</t>
  </si>
  <si>
    <t>05839</t>
  </si>
  <si>
    <t>บ้านปางหินฝน</t>
  </si>
  <si>
    <t>แม่แตง</t>
  </si>
  <si>
    <t>13990</t>
  </si>
  <si>
    <t>บ้านบวกหมื้อ</t>
  </si>
  <si>
    <t>เฉลิมพระเกียรติ</t>
  </si>
  <si>
    <t>06552</t>
  </si>
  <si>
    <t>แม่จริม</t>
  </si>
  <si>
    <t>06473</t>
  </si>
  <si>
    <t>หมอเมือง</t>
  </si>
  <si>
    <t>06497</t>
  </si>
  <si>
    <t>สกาด</t>
  </si>
  <si>
    <t>10381</t>
  </si>
  <si>
    <t>สบขุ่น</t>
  </si>
  <si>
    <t>06494</t>
  </si>
  <si>
    <t>ไชยวัฒนา</t>
  </si>
  <si>
    <t>บ่อเกลือ</t>
  </si>
  <si>
    <t>14015</t>
  </si>
  <si>
    <t>บ้านสะปันดงพญา</t>
  </si>
  <si>
    <t>06547</t>
  </si>
  <si>
    <t>บ้านนากอกภูฟ้า</t>
  </si>
  <si>
    <t>สองแคว</t>
  </si>
  <si>
    <t>06548</t>
  </si>
  <si>
    <t>บ้านถ้ำเวียงแก</t>
  </si>
  <si>
    <t>นาน้อย</t>
  </si>
  <si>
    <t>10378</t>
  </si>
  <si>
    <t>บ้านขุนสถาน</t>
  </si>
  <si>
    <t>06575</t>
  </si>
  <si>
    <t>ศรีมาลัย</t>
  </si>
  <si>
    <t>06597</t>
  </si>
  <si>
    <t>ทุ่งผาสุข</t>
  </si>
  <si>
    <t>06625</t>
  </si>
  <si>
    <t>ปางค่า</t>
  </si>
  <si>
    <t>ภูกามยาว</t>
  </si>
  <si>
    <t>06555</t>
  </si>
  <si>
    <t>บ้านเจน</t>
  </si>
  <si>
    <t>06574</t>
  </si>
  <si>
    <t>พระธาตุขิงแกง</t>
  </si>
  <si>
    <t>06590</t>
  </si>
  <si>
    <t>ร่มเย็น</t>
  </si>
  <si>
    <t>ภูซาง</t>
  </si>
  <si>
    <t>06638</t>
  </si>
  <si>
    <t>ดอกคำใต้</t>
  </si>
  <si>
    <t>06608</t>
  </si>
  <si>
    <t>ขุนลาน</t>
  </si>
  <si>
    <t>06626</t>
  </si>
  <si>
    <t>ขุนควร</t>
  </si>
  <si>
    <t>06606</t>
  </si>
  <si>
    <t>บ้านถ้ำเจริญราษฎร์</t>
  </si>
  <si>
    <t>06567</t>
  </si>
  <si>
    <t>ท่าวังทอง</t>
  </si>
  <si>
    <t>06354</t>
  </si>
  <si>
    <t>ทุ่งกวาว</t>
  </si>
  <si>
    <t>06426</t>
  </si>
  <si>
    <t>แดนชุมพล</t>
  </si>
  <si>
    <t>06412</t>
  </si>
  <si>
    <t>ปงป่าหวาย</t>
  </si>
  <si>
    <t>ลอง</t>
  </si>
  <si>
    <t>06385</t>
  </si>
  <si>
    <t>ทุ่งแล้ง</t>
  </si>
  <si>
    <t>วังชิ้น</t>
  </si>
  <si>
    <t>06436</t>
  </si>
  <si>
    <t>นาพูน</t>
  </si>
  <si>
    <t>ร้องกวาง</t>
  </si>
  <si>
    <t>06361</t>
  </si>
  <si>
    <t>น้ำเลา</t>
  </si>
  <si>
    <t>หนองม่วงไข่</t>
  </si>
  <si>
    <t>06446</t>
  </si>
  <si>
    <t>ตำหนักธรรม</t>
  </si>
  <si>
    <t>06397</t>
  </si>
  <si>
    <t>บ้านปง</t>
  </si>
  <si>
    <t>06404</t>
  </si>
  <si>
    <t>พระหลวง</t>
  </si>
  <si>
    <t>อ.ปาย</t>
  </si>
  <si>
    <t>๐๖๘๕๘</t>
  </si>
  <si>
    <t>โป่งสา</t>
  </si>
  <si>
    <t>๐๖๘๔๙</t>
  </si>
  <si>
    <t>เวียงเหนือ</t>
  </si>
  <si>
    <t>อ.เมือง</t>
  </si>
  <si>
    <t>๐๖๘๓๒</t>
  </si>
  <si>
    <t>หมอกจำแป่</t>
  </si>
  <si>
    <t>อ.แม่สะเรียง</t>
  </si>
  <si>
    <t>๐๖๘๖๒</t>
  </si>
  <si>
    <t>แม่เหาะ</t>
  </si>
  <si>
    <t>06152</t>
  </si>
  <si>
    <t>บ้านวังพร้าว</t>
  </si>
  <si>
    <t>งาว</t>
  </si>
  <si>
    <t>06168</t>
  </si>
  <si>
    <t>บ้านพร้าว</t>
  </si>
  <si>
    <t>06210</t>
  </si>
  <si>
    <t>ดอนแก้ว</t>
  </si>
  <si>
    <t>แม่พริก</t>
  </si>
  <si>
    <t>06212</t>
  </si>
  <si>
    <t>แพะดอกเข็ม</t>
  </si>
  <si>
    <t>บ้านโฮ่ง</t>
  </si>
  <si>
    <t>06078</t>
  </si>
  <si>
    <t>เหล่ายาว</t>
  </si>
  <si>
    <t>06076</t>
  </si>
  <si>
    <t>ห้วยหละ</t>
  </si>
  <si>
    <t>06071</t>
  </si>
  <si>
    <t>ทาขุมเงิน</t>
  </si>
  <si>
    <t>06085</t>
  </si>
  <si>
    <t>แม่เทย</t>
  </si>
  <si>
    <t>07323</t>
  </si>
  <si>
    <t>ห้วยบง</t>
  </si>
  <si>
    <t>07290</t>
  </si>
  <si>
    <t>สมอโคน</t>
  </si>
  <si>
    <t>07337</t>
  </si>
  <si>
    <t>พะวอ</t>
  </si>
  <si>
    <t>07493</t>
  </si>
  <si>
    <t>มะขามสูง</t>
  </si>
  <si>
    <t>วัดโบสถ์</t>
  </si>
  <si>
    <t>07574</t>
  </si>
  <si>
    <t>บ้านยาง</t>
  </si>
  <si>
    <t>07598</t>
  </si>
  <si>
    <t>ชมพู</t>
  </si>
  <si>
    <t>07500</t>
  </si>
  <si>
    <t>บ้านแยง</t>
  </si>
  <si>
    <t>วังทอง</t>
  </si>
  <si>
    <t>07584</t>
  </si>
  <si>
    <t>บ้านกลาง</t>
  </si>
  <si>
    <t>บางระกำ</t>
  </si>
  <si>
    <t>07541</t>
  </si>
  <si>
    <t>07554</t>
  </si>
  <si>
    <t>07557</t>
  </si>
  <si>
    <t>วังมะด่าน</t>
  </si>
  <si>
    <t>๐๗๗๘๕</t>
  </si>
  <si>
    <t>วังขอน</t>
  </si>
  <si>
    <t>เขาค้อ</t>
  </si>
  <si>
    <t>๐๗๘๔๗</t>
  </si>
  <si>
    <t>เหล่าหญ้า</t>
  </si>
  <si>
    <t>น้ำหนาว</t>
  </si>
  <si>
    <t>๐๗๘๓๕</t>
  </si>
  <si>
    <t>ดงคล้อ</t>
  </si>
  <si>
    <t>๐๗๗๕๘</t>
  </si>
  <si>
    <t>วังยาว</t>
  </si>
  <si>
    <t>๐๗๗๙๙</t>
  </si>
  <si>
    <t>บึงกระจับ</t>
  </si>
  <si>
    <t>๐๗๗๕๑</t>
  </si>
  <si>
    <t>วังมล</t>
  </si>
  <si>
    <t>๐๗๗๑๙</t>
  </si>
  <si>
    <t>ท่าพล</t>
  </si>
  <si>
    <t>ทุ่งเสลี่ยม</t>
  </si>
  <si>
    <t>07469</t>
  </si>
  <si>
    <t>ไทยชนะศึก</t>
  </si>
  <si>
    <t>ศรีสัชนาลัย</t>
  </si>
  <si>
    <t>07431</t>
  </si>
  <si>
    <t>สารจิตร</t>
  </si>
  <si>
    <t>กงไกรลาศ</t>
  </si>
  <si>
    <t>07413</t>
  </si>
  <si>
    <t>น้ำเรื่อง</t>
  </si>
  <si>
    <t>07423</t>
  </si>
  <si>
    <t>บ้านตึก</t>
  </si>
  <si>
    <t>07406</t>
  </si>
  <si>
    <t>ไกรใน</t>
  </si>
  <si>
    <t>07380</t>
  </si>
  <si>
    <t>วังทองแดง</t>
  </si>
  <si>
    <t>06254</t>
  </si>
  <si>
    <t>คุ้งตะเภา</t>
  </si>
  <si>
    <t>06266</t>
  </si>
  <si>
    <t>ผาจุก</t>
  </si>
  <si>
    <t>06325</t>
  </si>
  <si>
    <t>ชัยจุมพล</t>
  </si>
  <si>
    <t>ทองแสนขัน</t>
  </si>
  <si>
    <t>06331</t>
  </si>
  <si>
    <t>ผักขวง</t>
  </si>
  <si>
    <t>ไทรงาม</t>
  </si>
  <si>
    <t>07175</t>
  </si>
  <si>
    <t>โนนใหญ่</t>
  </si>
  <si>
    <t>คลองลาน</t>
  </si>
  <si>
    <t>07185</t>
  </si>
  <si>
    <t>คลองไพร</t>
  </si>
  <si>
    <t>07227</t>
  </si>
  <si>
    <t>วังตะแบก</t>
  </si>
  <si>
    <t>07170</t>
  </si>
  <si>
    <t>ธำมรงค์</t>
  </si>
  <si>
    <t>หนองมะโมง</t>
  </si>
  <si>
    <t>01670</t>
  </si>
  <si>
    <t>สะพานหิน</t>
  </si>
  <si>
    <t>เนินขาม</t>
  </si>
  <si>
    <t>01673</t>
  </si>
  <si>
    <t>01625</t>
  </si>
  <si>
    <t>หนองน้อย</t>
  </si>
  <si>
    <t>แม่เปิน</t>
  </si>
  <si>
    <t>07064</t>
  </si>
  <si>
    <t>แม่กะสี</t>
  </si>
  <si>
    <t>07009</t>
  </si>
  <si>
    <t>โพธิ์ประสาท</t>
  </si>
  <si>
    <t>โกรกพระ</t>
  </si>
  <si>
    <t>06912</t>
  </si>
  <si>
    <t>บางมะฝ่อ</t>
  </si>
  <si>
    <t>ชุมแสง</t>
  </si>
  <si>
    <t>06926</t>
  </si>
  <si>
    <t>สันติสุข</t>
  </si>
  <si>
    <t>หนองบัว</t>
  </si>
  <si>
    <t>06935</t>
  </si>
  <si>
    <t>วังแรต</t>
  </si>
  <si>
    <t>06982</t>
  </si>
  <si>
    <t>ดงมหาชัย</t>
  </si>
  <si>
    <t>06999</t>
  </si>
  <si>
    <t>หนองหลวง</t>
  </si>
  <si>
    <t>บรรพตพิสัย</t>
  </si>
  <si>
    <t>06958</t>
  </si>
  <si>
    <t>หนองละมาน</t>
  </si>
  <si>
    <t>07032</t>
  </si>
  <si>
    <t>06993</t>
  </si>
  <si>
    <t>เขาล้อ</t>
  </si>
  <si>
    <t>06952</t>
  </si>
  <si>
    <t>เขาห้วยลุง</t>
  </si>
  <si>
    <t>07004</t>
  </si>
  <si>
    <t>เขาดิน</t>
  </si>
  <si>
    <t>07667</t>
  </si>
  <si>
    <t>ตำบลท่าบัว</t>
  </si>
  <si>
    <t>สากเหล็ก</t>
  </si>
  <si>
    <t>14064</t>
  </si>
  <si>
    <t>ตำบลสากเหล็ก</t>
  </si>
  <si>
    <t>วชิรบารมี</t>
  </si>
  <si>
    <t>07685</t>
  </si>
  <si>
    <t>บ้านหนองหญ้าปล้อง</t>
  </si>
  <si>
    <t>07652</t>
  </si>
  <si>
    <t>ตำบลทับหมัน</t>
  </si>
  <si>
    <t>07659</t>
  </si>
  <si>
    <t>ตำบลห้วยเขน</t>
  </si>
  <si>
    <t>07071</t>
  </si>
  <si>
    <t>หนองแก</t>
  </si>
  <si>
    <t>23975</t>
  </si>
  <si>
    <t>หน่วยบริการสุขภาพทัพยายปอน</t>
  </si>
  <si>
    <t>07140</t>
  </si>
  <si>
    <t>บ้านน้ำรอบ</t>
  </si>
  <si>
    <t>หนองขาหย่าง</t>
  </si>
  <si>
    <t>07114</t>
  </si>
  <si>
    <t>บ้านท่าโพ</t>
  </si>
  <si>
    <t>07103</t>
  </si>
  <si>
    <t>บ้านน้ำพุ</t>
  </si>
  <si>
    <t>07144</t>
  </si>
  <si>
    <t>ทองหลาง</t>
  </si>
  <si>
    <t>07065</t>
  </si>
  <si>
    <t>น้ำซึม</t>
  </si>
  <si>
    <t>๐๔๗๓๑</t>
  </si>
  <si>
    <t>หนองคันจาม</t>
  </si>
  <si>
    <t>๐๔๗๓๒</t>
  </si>
  <si>
    <t>บ้านนาใหม่</t>
  </si>
  <si>
    <t>๐๑๐๔๔</t>
  </si>
  <si>
    <t>วัดราษฎร์นิยม</t>
  </si>
  <si>
    <t>ปากเกร็ด</t>
  </si>
  <si>
    <t>๐๑๐๖๐</t>
  </si>
  <si>
    <t>คลองพระอุดม</t>
  </si>
  <si>
    <t>๐๑๐๓๔</t>
  </si>
  <si>
    <t>บางคูรัด หมู่ ๓</t>
  </si>
  <si>
    <t>๐๑๐๑๔</t>
  </si>
  <si>
    <t>วัดหูช้าง</t>
  </si>
  <si>
    <t>๐๑๐๕๒</t>
  </si>
  <si>
    <t>วัดคลองขวาง</t>
  </si>
  <si>
    <t>หนองเสือ</t>
  </si>
  <si>
    <t>01104</t>
  </si>
  <si>
    <t>บึงบอน</t>
  </si>
  <si>
    <t>สามโคก</t>
  </si>
  <si>
    <t>01144</t>
  </si>
  <si>
    <t>เชียงรากใหญ่</t>
  </si>
  <si>
    <t>01126</t>
  </si>
  <si>
    <t>คูคต</t>
  </si>
  <si>
    <t>นครหลวง</t>
  </si>
  <si>
    <t>01179</t>
  </si>
  <si>
    <t>สถานีอนามัยเฉลิมพระเกียรติฯ ต.นครหลวง</t>
  </si>
  <si>
    <t>01230</t>
  </si>
  <si>
    <t>เชียงรากน้อย</t>
  </si>
  <si>
    <t>ภาชี</t>
  </si>
  <si>
    <t>01284</t>
  </si>
  <si>
    <t>ไผ่ล้อม</t>
  </si>
  <si>
    <t>01246</t>
  </si>
  <si>
    <t>บ้านลานเท</t>
  </si>
  <si>
    <t>01337</t>
  </si>
  <si>
    <t>ข้าวเม่า</t>
  </si>
  <si>
    <t>01328</t>
  </si>
  <si>
    <t>คานหาม</t>
  </si>
  <si>
    <t>01335</t>
  </si>
  <si>
    <t>โพสาวหาญ</t>
  </si>
  <si>
    <t>01199</t>
  </si>
  <si>
    <t>กระแชง</t>
  </si>
  <si>
    <t>บางซ้าย</t>
  </si>
  <si>
    <t>01324</t>
  </si>
  <si>
    <t>ปลายกลัด</t>
  </si>
  <si>
    <t>01519</t>
  </si>
  <si>
    <t>บางพึ่ง 1</t>
  </si>
  <si>
    <t>พัฒนานิคม</t>
  </si>
  <si>
    <t>01458</t>
  </si>
  <si>
    <t>ช่องสาริกา</t>
  </si>
  <si>
    <t>หนองม่วง</t>
  </si>
  <si>
    <t>01557</t>
  </si>
  <si>
    <t>ยางโทน</t>
  </si>
  <si>
    <t>01532</t>
  </si>
  <si>
    <t>สนามแจง</t>
  </si>
  <si>
    <t>ท่าวุ้ง</t>
  </si>
  <si>
    <t>01507</t>
  </si>
  <si>
    <t>ลาดสาลี่</t>
  </si>
  <si>
    <t>01517</t>
  </si>
  <si>
    <t>หินปัก</t>
  </si>
  <si>
    <t>ท่าหลวง</t>
  </si>
  <si>
    <t>01535</t>
  </si>
  <si>
    <t>หนองผักแว่น</t>
  </si>
  <si>
    <t>01445</t>
  </si>
  <si>
    <t>ท่าแค</t>
  </si>
  <si>
    <t>01442</t>
  </si>
  <si>
    <t>บ้านดงตาล</t>
  </si>
  <si>
    <t>01513</t>
  </si>
  <si>
    <t>โคกสลุด</t>
  </si>
  <si>
    <t>11673</t>
  </si>
  <si>
    <t>บ้านหัวเขา</t>
  </si>
  <si>
    <t>01543</t>
  </si>
  <si>
    <t>ลำโป่งเพ็ชร</t>
  </si>
  <si>
    <t>01450</t>
  </si>
  <si>
    <t>ท้ายตลาด</t>
  </si>
  <si>
    <t>๐๑๗๕๗</t>
  </si>
  <si>
    <t>ธารเกษม</t>
  </si>
  <si>
    <t>เสาไห้</t>
  </si>
  <si>
    <t>๐๑๗๗๖</t>
  </si>
  <si>
    <t>สวนดอกไม้</t>
  </si>
  <si>
    <t>มวกเหล็ก</t>
  </si>
  <si>
    <t>๐๑๗๘๖</t>
  </si>
  <si>
    <t>ลำพญากลาง</t>
  </si>
  <si>
    <t>หนองแค</t>
  </si>
  <si>
    <t>๐๑๗๒๓</t>
  </si>
  <si>
    <t>ศรีปทุม</t>
  </si>
  <si>
    <t>๐๑๗๖๖</t>
  </si>
  <si>
    <t>เขาดินใต้</t>
  </si>
  <si>
    <t>๐๑๗๖๒</t>
  </si>
  <si>
    <t>แก่งคอย</t>
  </si>
  <si>
    <t>๐๑๖๙๗</t>
  </si>
  <si>
    <t>ชะอม</t>
  </si>
  <si>
    <t>๐๑๖๙๓</t>
  </si>
  <si>
    <t>หินซ้อน</t>
  </si>
  <si>
    <t>๐๑๗๒๑</t>
  </si>
  <si>
    <t>หนองปลิง</t>
  </si>
  <si>
    <t>01600</t>
  </si>
  <si>
    <t xml:space="preserve"> ทองเอน 1</t>
  </si>
  <si>
    <t>01563</t>
  </si>
  <si>
    <t xml:space="preserve"> ต้นโพธิ์ 1</t>
  </si>
  <si>
    <t>01569</t>
  </si>
  <si>
    <t xml:space="preserve"> ไม้ดัด</t>
  </si>
  <si>
    <t>พรหมบุรี</t>
  </si>
  <si>
    <t>01585</t>
  </si>
  <si>
    <t xml:space="preserve"> โรงช้าง</t>
  </si>
  <si>
    <t>01586</t>
  </si>
  <si>
    <t xml:space="preserve"> ถอนสมอ</t>
  </si>
  <si>
    <t>12399</t>
  </si>
  <si>
    <t>เทศบาลเมืองสิงห์บุรี (ศสม.)</t>
  </si>
  <si>
    <t>01573</t>
  </si>
  <si>
    <t>พิกุลทอง</t>
  </si>
  <si>
    <t>๐๑๔๒๓</t>
  </si>
  <si>
    <t xml:space="preserve"> หลักแก้ว</t>
  </si>
  <si>
    <t>ป่าโมก</t>
  </si>
  <si>
    <t>๑๔๒๐๕</t>
  </si>
  <si>
    <t xml:space="preserve"> บางเสด็จ</t>
  </si>
  <si>
    <t>๐๑๔๐๖</t>
  </si>
  <si>
    <t xml:space="preserve"> สีบัวทอง</t>
  </si>
  <si>
    <t>๐๑๓๕๕</t>
  </si>
  <si>
    <t>ศาลาแดง</t>
  </si>
  <si>
    <t>ไชโย</t>
  </si>
  <si>
    <t>๐๑๓๖๘</t>
  </si>
  <si>
    <t xml:space="preserve"> จรเข้ร้อง</t>
  </si>
  <si>
    <t>๐๑๓๙๓</t>
  </si>
  <si>
    <t xml:space="preserve"> องครักษ์</t>
  </si>
  <si>
    <t>๐๔๗๕๖</t>
  </si>
  <si>
    <t>ห้วยเขย่ง</t>
  </si>
  <si>
    <t>๐๔๗๕๗</t>
  </si>
  <si>
    <t>พระแท่น</t>
  </si>
  <si>
    <t>๐๔๗๕๘</t>
  </si>
  <si>
    <t>ด่านพระเจดีย์สามองค์</t>
  </si>
  <si>
    <t>๐๔๗๕๙</t>
  </si>
  <si>
    <t>ลำทหาร</t>
  </si>
  <si>
    <t>๐๔๗๖๐</t>
  </si>
  <si>
    <t>รางสาลี่</t>
  </si>
  <si>
    <t>ห้วยกระเจา</t>
  </si>
  <si>
    <t>๐๔๗๖๑</t>
  </si>
  <si>
    <t>ดอนแสลบ</t>
  </si>
  <si>
    <t>พนมทวน</t>
  </si>
  <si>
    <t>๐๔๗๖๒</t>
  </si>
  <si>
    <t>ตลาดเขต</t>
  </si>
  <si>
    <t>๐๔๗๖๓</t>
  </si>
  <si>
    <t>ม่วงชุม</t>
  </si>
  <si>
    <t>บางเลน</t>
  </si>
  <si>
    <t>08409</t>
  </si>
  <si>
    <t>บางปลา</t>
  </si>
  <si>
    <t>08424</t>
  </si>
  <si>
    <t>วัดเวฬุวนาราม</t>
  </si>
  <si>
    <t>ดอนตูม</t>
  </si>
  <si>
    <t>08401</t>
  </si>
  <si>
    <t>ลำเหย</t>
  </si>
  <si>
    <t>08430</t>
  </si>
  <si>
    <t>หอมเกร็ด1</t>
  </si>
  <si>
    <t>08740</t>
  </si>
  <si>
    <t>ทับใต้</t>
  </si>
  <si>
    <t>08710</t>
  </si>
  <si>
    <t>ร่อนทอง</t>
  </si>
  <si>
    <t>กุยบุรี</t>
  </si>
  <si>
    <t>08694</t>
  </si>
  <si>
    <t>บ้านดอนกลาง</t>
  </si>
  <si>
    <t>ศสม.วัดพระนอน</t>
  </si>
  <si>
    <t>ท่ายาง</t>
  </si>
  <si>
    <t>08621</t>
  </si>
  <si>
    <t>หนองชุมแสง</t>
  </si>
  <si>
    <t>8578</t>
  </si>
  <si>
    <t>ดอนยาง</t>
  </si>
  <si>
    <t>บ้านลาด</t>
  </si>
  <si>
    <t>08648</t>
  </si>
  <si>
    <t>ถ้ำรงค์</t>
  </si>
  <si>
    <t>08606</t>
  </si>
  <si>
    <t>ทุ่งจับญวน</t>
  </si>
  <si>
    <t>08604</t>
  </si>
  <si>
    <t>หุบกะพง</t>
  </si>
  <si>
    <t>บ้านแหลม</t>
  </si>
  <si>
    <t>08651</t>
  </si>
  <si>
    <t>บางขุนไทร</t>
  </si>
  <si>
    <t>08573</t>
  </si>
  <si>
    <t>หาดเจ้าสำราญ</t>
  </si>
  <si>
    <t>08619</t>
  </si>
  <si>
    <t>มาบปลาเค้า</t>
  </si>
  <si>
    <t>08632</t>
  </si>
  <si>
    <t>ศสม.ดอนตะโก</t>
  </si>
  <si>
    <t>07858</t>
  </si>
  <si>
    <t>ห้วยไผ่</t>
  </si>
  <si>
    <t>อัมพวา</t>
  </si>
  <si>
    <t>๐๘๕๕๑</t>
  </si>
  <si>
    <t>วัดประชา</t>
  </si>
  <si>
    <t>๑๕๒๕๐</t>
  </si>
  <si>
    <t>ศสม.พระครูอุดมสมุทรคุณ</t>
  </si>
  <si>
    <t>๐๘๕๑๗</t>
  </si>
  <si>
    <t>วัดท้ายหาด</t>
  </si>
  <si>
    <t>๐๔๗๔๖</t>
  </si>
  <si>
    <t>บ้านอ้อมโรงหีบ</t>
  </si>
  <si>
    <t>๐๔๗๔๗</t>
  </si>
  <si>
    <t>นาดี</t>
  </si>
  <si>
    <t>บางปลาม้า</t>
  </si>
  <si>
    <t>08222</t>
  </si>
  <si>
    <t>ไผ่กองดิน</t>
  </si>
  <si>
    <t>ศรีประจันต์</t>
  </si>
  <si>
    <t>08233</t>
  </si>
  <si>
    <t>บ้านกร่าง</t>
  </si>
  <si>
    <t>ด่านช้าง</t>
  </si>
  <si>
    <t>08205</t>
  </si>
  <si>
    <t>ห้วยขมิ้น</t>
  </si>
  <si>
    <t>เดิมบางนางบวช</t>
  </si>
  <si>
    <t>08194</t>
  </si>
  <si>
    <t>บ่อกรุ</t>
  </si>
  <si>
    <t>08305</t>
  </si>
  <si>
    <t>พลับพลาไชย</t>
  </si>
  <si>
    <t>สามชุก</t>
  </si>
  <si>
    <t>08283</t>
  </si>
  <si>
    <t>วังลึก</t>
  </si>
  <si>
    <t>08227</t>
  </si>
  <si>
    <t>มะขามล้ม</t>
  </si>
  <si>
    <t>08288</t>
  </si>
  <si>
    <t>เฉลิมพระเกียรติบ้านดอนไร่</t>
  </si>
  <si>
    <t>08285</t>
  </si>
  <si>
    <t>บ้านหนองสังข์ทอง</t>
  </si>
  <si>
    <t>สอยดาว</t>
  </si>
  <si>
    <t>02088</t>
  </si>
  <si>
    <t>ทุ่งขนาน</t>
  </si>
  <si>
    <t>โป่งน้ำร้อน</t>
  </si>
  <si>
    <t>02064</t>
  </si>
  <si>
    <t>เทพนิมิตร</t>
  </si>
  <si>
    <t>มะขาม</t>
  </si>
  <si>
    <t>02072</t>
  </si>
  <si>
    <t>ทัพนคร</t>
  </si>
  <si>
    <t>ท่าใหม่</t>
  </si>
  <si>
    <t>02049</t>
  </si>
  <si>
    <t>เขาลูกช้าง</t>
  </si>
  <si>
    <t>02023</t>
  </si>
  <si>
    <t>02191</t>
  </si>
  <si>
    <t>เนื่องเขต ม.8</t>
  </si>
  <si>
    <t>02192</t>
  </si>
  <si>
    <t>วังตะเคียน</t>
  </si>
  <si>
    <t>02198</t>
  </si>
  <si>
    <t>บ้านสมอเซ</t>
  </si>
  <si>
    <t>02200</t>
  </si>
  <si>
    <t>หลวงแพ่ง</t>
  </si>
  <si>
    <t>02183</t>
  </si>
  <si>
    <t>ท่าไข่</t>
  </si>
  <si>
    <t>1807</t>
  </si>
  <si>
    <t>ท้องคุ้ง</t>
  </si>
  <si>
    <t>1819</t>
  </si>
  <si>
    <t>สำนักบก</t>
  </si>
  <si>
    <t>1805</t>
  </si>
  <si>
    <t>ศสม.บ้านสวน</t>
  </si>
  <si>
    <t>บ้านบึง</t>
  </si>
  <si>
    <t>1821</t>
  </si>
  <si>
    <t>หมื่นจิตร</t>
  </si>
  <si>
    <t>คลองใหญ่</t>
  </si>
  <si>
    <t>02137</t>
  </si>
  <si>
    <t>ห้วงโสม</t>
  </si>
  <si>
    <t>02159</t>
  </si>
  <si>
    <t>ช้างทูน</t>
  </si>
  <si>
    <t>02166</t>
  </si>
  <si>
    <t>ทุ่งยาว</t>
  </si>
  <si>
    <t>ศรีมหาโพธิ</t>
  </si>
  <si>
    <t>02377</t>
  </si>
  <si>
    <t>หนองปรือน้อย</t>
  </si>
  <si>
    <t>02332</t>
  </si>
  <si>
    <t>วังท่าช้าง</t>
  </si>
  <si>
    <t>02324</t>
  </si>
  <si>
    <t>02338</t>
  </si>
  <si>
    <t>ทุ่งโพธิ์</t>
  </si>
  <si>
    <t>๐๔๗๓๖</t>
  </si>
  <si>
    <t>หนองพวา</t>
  </si>
  <si>
    <t>๐๔๗๓๗</t>
  </si>
  <si>
    <t>๐๐๙๓๔</t>
  </si>
  <si>
    <t>บางเมือง</t>
  </si>
  <si>
    <t>๐๐๙๔๕</t>
  </si>
  <si>
    <t>บางเสาธง</t>
  </si>
  <si>
    <t>๐๐๙๘๗</t>
  </si>
  <si>
    <t>เมืองใหม่บางพลี</t>
  </si>
  <si>
    <t>๐๐๙๖๑</t>
  </si>
  <si>
    <t>บางโฉลง</t>
  </si>
  <si>
    <t>๐๐๙๖๒</t>
  </si>
  <si>
    <t>ราชาเทวะ</t>
  </si>
  <si>
    <t>๒๓๙๔๕</t>
  </si>
  <si>
    <t>วัดบางปิ้ง</t>
  </si>
  <si>
    <t>๐๐๙๙๒</t>
  </si>
  <si>
    <t>ศรีษะจรเข้น้อย</t>
  </si>
  <si>
    <t>พระสมุทรเจดีย์</t>
  </si>
  <si>
    <t>๐๐๙๘๓</t>
  </si>
  <si>
    <t>แหลมฟ้าผ่า</t>
  </si>
  <si>
    <t>๐๐๙๖๗</t>
  </si>
  <si>
    <t>บางหญ้าแพรก</t>
  </si>
  <si>
    <t>02476</t>
  </si>
  <si>
    <t>ท่าตาสี</t>
  </si>
  <si>
    <t>วังสมบูรณ์</t>
  </si>
  <si>
    <t>02530</t>
  </si>
  <si>
    <t>ซับสิงโต</t>
  </si>
  <si>
    <t>02444</t>
  </si>
  <si>
    <t>ท่าแยก</t>
  </si>
  <si>
    <t>02450</t>
  </si>
  <si>
    <t>คลองมะละกอ</t>
  </si>
  <si>
    <t>คลองหาด</t>
  </si>
  <si>
    <t>02453</t>
  </si>
  <si>
    <t>ราชัน</t>
  </si>
  <si>
    <t>วัฒนานคร</t>
  </si>
  <si>
    <t>02483</t>
  </si>
  <si>
    <t>คลองมะนาว</t>
  </si>
  <si>
    <t>ตาพระยา</t>
  </si>
  <si>
    <t>02474</t>
  </si>
  <si>
    <t>โคคลาน</t>
  </si>
  <si>
    <t>เขาฉกรรจ์</t>
  </si>
  <si>
    <t>02517</t>
  </si>
  <si>
    <t>ซับมะนาว</t>
  </si>
  <si>
    <t>ยางตลาด</t>
  </si>
  <si>
    <t>05358</t>
  </si>
  <si>
    <t>โคกศรี</t>
  </si>
  <si>
    <t>นาคู</t>
  </si>
  <si>
    <t>05435</t>
  </si>
  <si>
    <t>นางาม</t>
  </si>
  <si>
    <t>ท่าคันโท</t>
  </si>
  <si>
    <t>05401</t>
  </si>
  <si>
    <t>หนองแซง</t>
  </si>
  <si>
    <t>05366</t>
  </si>
  <si>
    <t>ดอนยานาง</t>
  </si>
  <si>
    <t>สหัสขันธ์</t>
  </si>
  <si>
    <t>05388</t>
  </si>
  <si>
    <t>โนนแหลมทอง</t>
  </si>
  <si>
    <t>ฆ้องชัย</t>
  </si>
  <si>
    <t>05322</t>
  </si>
  <si>
    <t>โนนเขวา</t>
  </si>
  <si>
    <t>05346</t>
  </si>
  <si>
    <t>โนนฟองแก้ว</t>
  </si>
  <si>
    <t>05384</t>
  </si>
  <si>
    <t>นามะเขือ</t>
  </si>
  <si>
    <t>05402</t>
  </si>
  <si>
    <t>ดงกลาง</t>
  </si>
  <si>
    <t>77738</t>
  </si>
  <si>
    <t>ศสม.โรงพยาบาลกาฬสินธุ์</t>
  </si>
  <si>
    <t>04253</t>
  </si>
  <si>
    <t>บ้านทุ่ม</t>
  </si>
  <si>
    <t>ซำสูง</t>
  </si>
  <si>
    <t>04455</t>
  </si>
  <si>
    <t>กระนวน</t>
  </si>
  <si>
    <t>หนองสองห้อง</t>
  </si>
  <si>
    <t>04402</t>
  </si>
  <si>
    <t>หนองเม็ก</t>
  </si>
  <si>
    <t>หนองเรือ</t>
  </si>
  <si>
    <t>04294</t>
  </si>
  <si>
    <t>04350</t>
  </si>
  <si>
    <t>ห้วยยาง</t>
  </si>
  <si>
    <t>04255</t>
  </si>
  <si>
    <t>บ้านดอนบม</t>
  </si>
  <si>
    <t>04416</t>
  </si>
  <si>
    <t>หนองกุงธนสาร</t>
  </si>
  <si>
    <t>หนองนาคำ</t>
  </si>
  <si>
    <t>04466</t>
  </si>
  <si>
    <t>พล</t>
  </si>
  <si>
    <t>04375</t>
  </si>
  <si>
    <t>เก่างิ้ว</t>
  </si>
  <si>
    <t>นาดูน</t>
  </si>
  <si>
    <t>05052</t>
  </si>
  <si>
    <t>โกสุมพิสัย</t>
  </si>
  <si>
    <t>04935</t>
  </si>
  <si>
    <t>เชียงยืน</t>
  </si>
  <si>
    <t>04976</t>
  </si>
  <si>
    <t>แบก</t>
  </si>
  <si>
    <t>แกดำ</t>
  </si>
  <si>
    <t>04928</t>
  </si>
  <si>
    <t>วังแสง</t>
  </si>
  <si>
    <t>นาเชือก</t>
  </si>
  <si>
    <t>05011</t>
  </si>
  <si>
    <t>หนองกุง</t>
  </si>
  <si>
    <t>พยัคฆภูมิพิสัย</t>
  </si>
  <si>
    <t>05017</t>
  </si>
  <si>
    <t>แก่นท้าว</t>
  </si>
  <si>
    <t>04936</t>
  </si>
  <si>
    <t>หนองสระพัง</t>
  </si>
  <si>
    <t>วาปีปทุม</t>
  </si>
  <si>
    <t>05033</t>
  </si>
  <si>
    <t>แคน</t>
  </si>
  <si>
    <t>กุดรัง</t>
  </si>
  <si>
    <t>05073</t>
  </si>
  <si>
    <t>หนองแหน</t>
  </si>
  <si>
    <t>04919</t>
  </si>
  <si>
    <t>อุปราช</t>
  </si>
  <si>
    <t>สุวรรณภูมิ</t>
  </si>
  <si>
    <t>05231</t>
  </si>
  <si>
    <t>เปลือยน้อย</t>
  </si>
  <si>
    <t>05255</t>
  </si>
  <si>
    <t>หนองขาม</t>
  </si>
  <si>
    <t>05229</t>
  </si>
  <si>
    <t>หนองควายอีน้อย</t>
  </si>
  <si>
    <t>05250</t>
  </si>
  <si>
    <t>บ้านแจ้ง</t>
  </si>
  <si>
    <t>เสลภูมิ</t>
  </si>
  <si>
    <t>05221</t>
  </si>
  <si>
    <t>หนองจอก</t>
  </si>
  <si>
    <t>05113</t>
  </si>
  <si>
    <t>สามขา</t>
  </si>
  <si>
    <t>ทุ่งเขาหลวง</t>
  </si>
  <si>
    <t>05137</t>
  </si>
  <si>
    <t>เหล่า</t>
  </si>
  <si>
    <t>05268</t>
  </si>
  <si>
    <t>หนองใหญ่</t>
  </si>
  <si>
    <t>ธาตุพนม</t>
  </si>
  <si>
    <t>๗๗๗๒๔</t>
  </si>
  <si>
    <t>ศสม.ธาตุพนม</t>
  </si>
  <si>
    <t>๐๕๖๕๙</t>
  </si>
  <si>
    <t>แสนพัน</t>
  </si>
  <si>
    <t>๐๕๖๖๙</t>
  </si>
  <si>
    <t>๑๔๒๗๘</t>
  </si>
  <si>
    <t>๐๕๗๓๐</t>
  </si>
  <si>
    <t>โพนบก</t>
  </si>
  <si>
    <t>นาหว้า</t>
  </si>
  <si>
    <t>๐๕๗๑๖</t>
  </si>
  <si>
    <t>นางัว</t>
  </si>
  <si>
    <t>ศรีสงคราม</t>
  </si>
  <si>
    <t>๐๕๗๐๑</t>
  </si>
  <si>
    <t>เซียงเซา</t>
  </si>
  <si>
    <t>ศรีวิไล</t>
  </si>
  <si>
    <t>04890</t>
  </si>
  <si>
    <t>นาแสง</t>
  </si>
  <si>
    <t>04883</t>
  </si>
  <si>
    <t>สมสนุก</t>
  </si>
  <si>
    <t>04820</t>
  </si>
  <si>
    <t>วิศิษฐ์</t>
  </si>
  <si>
    <t>๐๔๖๖๗</t>
  </si>
  <si>
    <t>นาอ้อ</t>
  </si>
  <si>
    <t>๐๔๖๖๘</t>
  </si>
  <si>
    <t>ทรายขาว</t>
  </si>
  <si>
    <t>เชียงคาน</t>
  </si>
  <si>
    <t>๐๔๖๖๙</t>
  </si>
  <si>
    <t>ธาตุ</t>
  </si>
  <si>
    <t>๐๔๖๗๐</t>
  </si>
  <si>
    <t>เชียงกลม</t>
  </si>
  <si>
    <t>คำตากล้า</t>
  </si>
  <si>
    <t>๐๔๗๐๓</t>
  </si>
  <si>
    <t>หนองพอกใหญ่</t>
  </si>
  <si>
    <t>พรรณานิคม</t>
  </si>
  <si>
    <t>๐๔๗๐๔</t>
  </si>
  <si>
    <t>ศรีวงศ์ทอง</t>
  </si>
  <si>
    <t>วาริชภูมิ</t>
  </si>
  <si>
    <t>๐๔๗๐๕</t>
  </si>
  <si>
    <t>ภูวงน้อย</t>
  </si>
  <si>
    <t>กุสุมาลย์</t>
  </si>
  <si>
    <t>๐๔๗๐๖</t>
  </si>
  <si>
    <t>บ้านบอน</t>
  </si>
  <si>
    <t>๐๔๗๐๗</t>
  </si>
  <si>
    <t>ยางชุม</t>
  </si>
  <si>
    <t>๐๔๗๐๘</t>
  </si>
  <si>
    <t>ทับสอ</t>
  </si>
  <si>
    <t>๐๔๗๐๙</t>
  </si>
  <si>
    <t>ม่วงลาย</t>
  </si>
  <si>
    <t>๐๔๗๑๐</t>
  </si>
  <si>
    <t>ศสม.สว่างแดนดิน</t>
  </si>
  <si>
    <t>วานรนิวาส</t>
  </si>
  <si>
    <t>๐๔๗๑๑</t>
  </si>
  <si>
    <t>ศสม.วานรนิวาส</t>
  </si>
  <si>
    <t>๐๔๗๑๒</t>
  </si>
  <si>
    <t>ท่าก้อน</t>
  </si>
  <si>
    <t>๐๔๗๑๓</t>
  </si>
  <si>
    <t>กุดจาน</t>
  </si>
  <si>
    <t>๐๔๗๑๔</t>
  </si>
  <si>
    <t>ดงมะไฟ</t>
  </si>
  <si>
    <t>04842</t>
  </si>
  <si>
    <t>สร้างนางขาว</t>
  </si>
  <si>
    <t>สระใคร</t>
  </si>
  <si>
    <t>04897</t>
  </si>
  <si>
    <t>คอกช้าง</t>
  </si>
  <si>
    <t>เฝ้าไร่</t>
  </si>
  <si>
    <t>04903</t>
  </si>
  <si>
    <t>วังหลวง</t>
  </si>
  <si>
    <t>04865</t>
  </si>
  <si>
    <t>ผาตั้ง</t>
  </si>
  <si>
    <t>04902</t>
  </si>
  <si>
    <t>วังไฮ</t>
  </si>
  <si>
    <t>04835</t>
  </si>
  <si>
    <t>เหล่าต่างคำ</t>
  </si>
  <si>
    <t>นาวัง</t>
  </si>
  <si>
    <t>๐๔๗๑๙</t>
  </si>
  <si>
    <t>นาแก</t>
  </si>
  <si>
    <t>๐๔๗๒๐</t>
  </si>
  <si>
    <t>ร่องน้ำใส</t>
  </si>
  <si>
    <t>โนนสัง</t>
  </si>
  <si>
    <t>๐๔๗๒๑</t>
  </si>
  <si>
    <t>โคกม่วง</t>
  </si>
  <si>
    <t>๐๔๗๒๒</t>
  </si>
  <si>
    <t>หินฮาว</t>
  </si>
  <si>
    <t>๐๔๗๒๓</t>
  </si>
  <si>
    <t>กุดดู่</t>
  </si>
  <si>
    <t>๐๔๗๒๔</t>
  </si>
  <si>
    <t>๐๔๗๒๕</t>
  </si>
  <si>
    <t>ดอนเกล็ด</t>
  </si>
  <si>
    <t>๐๔๗๒๖</t>
  </si>
  <si>
    <t>วังปลาป้อม</t>
  </si>
  <si>
    <t>๐๔๗๒๗</t>
  </si>
  <si>
    <t>นาหนองทุ่ม</t>
  </si>
  <si>
    <t>๐๔๗๒๘</t>
  </si>
  <si>
    <t>สุขสำราญ</t>
  </si>
  <si>
    <t>ทุ่งฝน</t>
  </si>
  <si>
    <t>13915</t>
  </si>
  <si>
    <t>คำสีดา</t>
  </si>
  <si>
    <t>วังสามหมอ</t>
  </si>
  <si>
    <t>04587</t>
  </si>
  <si>
    <t>คำโคกสูง</t>
  </si>
  <si>
    <t>บ้านดุง</t>
  </si>
  <si>
    <t>04592</t>
  </si>
  <si>
    <t>โพนสูงเหนือ</t>
  </si>
  <si>
    <t>04620</t>
  </si>
  <si>
    <t>หนองหัวคู</t>
  </si>
  <si>
    <t>04606</t>
  </si>
  <si>
    <t>ดงหวาย</t>
  </si>
  <si>
    <t>04595</t>
  </si>
  <si>
    <t>04626</t>
  </si>
  <si>
    <t>หนองแวง</t>
  </si>
  <si>
    <t>หนองวัวซอ</t>
  </si>
  <si>
    <t>04520</t>
  </si>
  <si>
    <t>เกษตรสมบูรณ์</t>
  </si>
  <si>
    <t>๓๙๗๗</t>
  </si>
  <si>
    <t>สารจอด</t>
  </si>
  <si>
    <t>๔๐๖๑</t>
  </si>
  <si>
    <t>๔๐๕๐</t>
  </si>
  <si>
    <t>บ้านธาตุ</t>
  </si>
  <si>
    <t>๔๐๐๖</t>
  </si>
  <si>
    <t>ส้มป่อย</t>
  </si>
  <si>
    <t>๔๐๔๔</t>
  </si>
  <si>
    <t>บ้านเพชร</t>
  </si>
  <si>
    <t>โนนสูง</t>
  </si>
  <si>
    <t>02663</t>
  </si>
  <si>
    <t>ดอนท้าว</t>
  </si>
  <si>
    <t>พิมาย</t>
  </si>
  <si>
    <t>02734</t>
  </si>
  <si>
    <t>ชีวาน</t>
  </si>
  <si>
    <t>02692</t>
  </si>
  <si>
    <t>หนองแจ้งใหญ่</t>
  </si>
  <si>
    <t>02766</t>
  </si>
  <si>
    <t>ตูมใหญ่</t>
  </si>
  <si>
    <t>02737</t>
  </si>
  <si>
    <t>ดงน้อย</t>
  </si>
  <si>
    <t>ด่านขุนทด</t>
  </si>
  <si>
    <t>02623</t>
  </si>
  <si>
    <t>วังโป่ง</t>
  </si>
  <si>
    <t>02804</t>
  </si>
  <si>
    <t>กลางดง</t>
  </si>
  <si>
    <t>02653</t>
  </si>
  <si>
    <t>ตลาดแค</t>
  </si>
  <si>
    <t>02710</t>
  </si>
  <si>
    <t>ตะขบ</t>
  </si>
  <si>
    <t>ประทาย</t>
  </si>
  <si>
    <t>02695</t>
  </si>
  <si>
    <t>โคกสี</t>
  </si>
  <si>
    <t>บัวลาย</t>
  </si>
  <si>
    <t>02680</t>
  </si>
  <si>
    <t>พระทองคำ</t>
  </si>
  <si>
    <t>02864</t>
  </si>
  <si>
    <t>ทัพรั้ง</t>
  </si>
  <si>
    <t>ขามสะแกแสง</t>
  </si>
  <si>
    <t>02667</t>
  </si>
  <si>
    <t>บ้านห้วย</t>
  </si>
  <si>
    <t>คง</t>
  </si>
  <si>
    <t>02591</t>
  </si>
  <si>
    <t>สี่คิ้ว</t>
  </si>
  <si>
    <t>02791</t>
  </si>
  <si>
    <t>ใหม่สำโรง</t>
  </si>
  <si>
    <t>02873</t>
  </si>
  <si>
    <t>นาตาวงษ์</t>
  </si>
  <si>
    <t>02817</t>
  </si>
  <si>
    <t>ซับพลู</t>
  </si>
  <si>
    <t>เมืองยาง</t>
  </si>
  <si>
    <t>02856</t>
  </si>
  <si>
    <t>กระเบื้องนอก</t>
  </si>
  <si>
    <t>สูงเนิน</t>
  </si>
  <si>
    <t>02781</t>
  </si>
  <si>
    <t>กุดจิก</t>
  </si>
  <si>
    <t>บ้านเหลื่อม</t>
  </si>
  <si>
    <t>02598</t>
  </si>
  <si>
    <t>ตลุกพลวง</t>
  </si>
  <si>
    <t>77671</t>
  </si>
  <si>
    <t>ศสม.สหชัช</t>
  </si>
  <si>
    <t>77670</t>
  </si>
  <si>
    <t>ศสม.วัดอิสาณ</t>
  </si>
  <si>
    <t>02962</t>
  </si>
  <si>
    <t>จรเข้มาก</t>
  </si>
  <si>
    <t>กาบเชิง</t>
  </si>
  <si>
    <t>๐๓๑๗๒</t>
  </si>
  <si>
    <t>แนงมุด</t>
  </si>
  <si>
    <t>๐๓๑๙๗</t>
  </si>
  <si>
    <t>คำผง</t>
  </si>
  <si>
    <t>๐๓๑๐๓</t>
  </si>
  <si>
    <t>เทนมีย์</t>
  </si>
  <si>
    <t>สังขะ</t>
  </si>
  <si>
    <t>๐๓๒๓๑</t>
  </si>
  <si>
    <t>สะกาด</t>
  </si>
  <si>
    <t>๐๓๑๕๐</t>
  </si>
  <si>
    <t>ไพล</t>
  </si>
  <si>
    <t>๐๓๑๕๒</t>
  </si>
  <si>
    <t>ทุ่งมน</t>
  </si>
  <si>
    <t>ดอนตาล</t>
  </si>
  <si>
    <t>๐๕๗๗๑</t>
  </si>
  <si>
    <t>ป่าชาด</t>
  </si>
  <si>
    <t>หนองสูง</t>
  </si>
  <si>
    <t>๐๕๘๐๖</t>
  </si>
  <si>
    <t>บ้านงิ้ว</t>
  </si>
  <si>
    <t>๐๕๘๑๐</t>
  </si>
  <si>
    <t>โคกกลาง</t>
  </si>
  <si>
    <t>๐๕๗๙๒</t>
  </si>
  <si>
    <t>หนองเอี่ยน</t>
  </si>
  <si>
    <t>กุดชุม</t>
  </si>
  <si>
    <t>03853</t>
  </si>
  <si>
    <t>กำแมด</t>
  </si>
  <si>
    <t>03849</t>
  </si>
  <si>
    <t>03839</t>
  </si>
  <si>
    <t>คำเขื่อนแก้ว</t>
  </si>
  <si>
    <t>03872</t>
  </si>
  <si>
    <t>นาเวียง</t>
  </si>
  <si>
    <t>03891</t>
  </si>
  <si>
    <t>ดอนผึ้ง</t>
  </si>
  <si>
    <t>ขุนหาญ</t>
  </si>
  <si>
    <t>03394</t>
  </si>
  <si>
    <t>ค้อปอ</t>
  </si>
  <si>
    <t>03475</t>
  </si>
  <si>
    <t>ศรีโนนงาม</t>
  </si>
  <si>
    <t>03396</t>
  </si>
  <si>
    <t>สำโรงเกียรติ</t>
  </si>
  <si>
    <t>เมืองจันทร์</t>
  </si>
  <si>
    <t>03502</t>
  </si>
  <si>
    <t>พยุห์</t>
  </si>
  <si>
    <t>03513</t>
  </si>
  <si>
    <t>สำโรง</t>
  </si>
  <si>
    <t>ภูสิงห์</t>
  </si>
  <si>
    <t>03496</t>
  </si>
  <si>
    <t>ตะเคียนราม</t>
  </si>
  <si>
    <t>03476</t>
  </si>
  <si>
    <t>สะพุง</t>
  </si>
  <si>
    <t>03472</t>
  </si>
  <si>
    <t>ศรีสุข</t>
  </si>
  <si>
    <t>03470</t>
  </si>
  <si>
    <t>โคน</t>
  </si>
  <si>
    <t>03377</t>
  </si>
  <si>
    <t>ปราสาทเยอ</t>
  </si>
  <si>
    <t>โนนคูณ</t>
  </si>
  <si>
    <t>03462</t>
  </si>
  <si>
    <t>หนองมะเกลือ</t>
  </si>
  <si>
    <t>03461</t>
  </si>
  <si>
    <t>โนนค้อ</t>
  </si>
  <si>
    <t>03402</t>
  </si>
  <si>
    <t>กราม</t>
  </si>
  <si>
    <t>03399</t>
  </si>
  <si>
    <t>ม่วงแยก</t>
  </si>
  <si>
    <t>03474</t>
  </si>
  <si>
    <t>ภูทอง</t>
  </si>
  <si>
    <t>03395</t>
  </si>
  <si>
    <t>หลักหิน</t>
  </si>
  <si>
    <t>พยอม</t>
  </si>
  <si>
    <t>03362</t>
  </si>
  <si>
    <t>ตะเคียนช่างเหล็ก</t>
  </si>
  <si>
    <t>ราศีไศล</t>
  </si>
  <si>
    <t>03426</t>
  </si>
  <si>
    <t>หนองหมี</t>
  </si>
  <si>
    <t>03380</t>
  </si>
  <si>
    <t>พะแวะ</t>
  </si>
  <si>
    <t xml:space="preserve"> อ.เมือง</t>
  </si>
  <si>
    <t>04104</t>
  </si>
  <si>
    <t>นาผือ</t>
  </si>
  <si>
    <t>อ.หัวตะพาน</t>
  </si>
  <si>
    <t>04155</t>
  </si>
  <si>
    <t>หนองยอ</t>
  </si>
  <si>
    <t>อ.ปทุมราชวงศา</t>
  </si>
  <si>
    <t>04132</t>
  </si>
  <si>
    <t>โนนงาม</t>
  </si>
  <si>
    <t>04147</t>
  </si>
  <si>
    <t>นาโพธิ์</t>
  </si>
  <si>
    <t>04096</t>
  </si>
  <si>
    <t>ดอนเมย</t>
  </si>
  <si>
    <t>04146</t>
  </si>
  <si>
    <t>สิรินธร</t>
  </si>
  <si>
    <t>03783</t>
  </si>
  <si>
    <t>คันไร่</t>
  </si>
  <si>
    <t>น้ำยืน</t>
  </si>
  <si>
    <t>03634</t>
  </si>
  <si>
    <t xml:space="preserve"> ตาโม</t>
  </si>
  <si>
    <t>นาจะหลวย</t>
  </si>
  <si>
    <t>03626</t>
  </si>
  <si>
    <t xml:space="preserve"> โคกเทียม</t>
  </si>
  <si>
    <t>เขมราฐ</t>
  </si>
  <si>
    <t>03596</t>
  </si>
  <si>
    <t xml:space="preserve"> แก้งเหนือ</t>
  </si>
  <si>
    <t>นาตาล</t>
  </si>
  <si>
    <t>03806</t>
  </si>
  <si>
    <t>พังเคน</t>
  </si>
  <si>
    <t>03761</t>
  </si>
  <si>
    <t xml:space="preserve"> นาขาม</t>
  </si>
  <si>
    <t>03548</t>
  </si>
  <si>
    <t xml:space="preserve"> ตะบ่าย</t>
  </si>
  <si>
    <t>น้ำขุ่น</t>
  </si>
  <si>
    <t>03819</t>
  </si>
  <si>
    <t xml:space="preserve"> ดอนโมกข์</t>
  </si>
  <si>
    <t>บุณฑริก</t>
  </si>
  <si>
    <t>03656</t>
  </si>
  <si>
    <t xml:space="preserve"> แมด</t>
  </si>
  <si>
    <t>ทุ่งศรีอุดม</t>
  </si>
  <si>
    <t>03795</t>
  </si>
  <si>
    <t xml:space="preserve"> หนองบัวอารีย์</t>
  </si>
  <si>
    <t>03642</t>
  </si>
  <si>
    <t xml:space="preserve"> สุขวัฒนา</t>
  </si>
  <si>
    <t>03651</t>
  </si>
  <si>
    <t xml:space="preserve"> หนองสะโน</t>
  </si>
  <si>
    <t>03597</t>
  </si>
  <si>
    <t xml:space="preserve"> หนองนกทา</t>
  </si>
  <si>
    <t>03627</t>
  </si>
  <si>
    <t xml:space="preserve"> บุ่งคำ</t>
  </si>
  <si>
    <t>03786</t>
  </si>
  <si>
    <t>คำก้อม</t>
  </si>
  <si>
    <t>03641</t>
  </si>
  <si>
    <t xml:space="preserve"> ยางใหญ่</t>
  </si>
  <si>
    <t>03633</t>
  </si>
  <si>
    <t xml:space="preserve"> ตบหู</t>
  </si>
  <si>
    <t>03764</t>
  </si>
  <si>
    <t xml:space="preserve"> สารภี</t>
  </si>
  <si>
    <t>กุดข้าวปุ้น</t>
  </si>
  <si>
    <t>03691</t>
  </si>
  <si>
    <t xml:space="preserve"> บก</t>
  </si>
  <si>
    <t>03821</t>
  </si>
  <si>
    <t xml:space="preserve"> โคกสะอาด</t>
  </si>
  <si>
    <t>03552</t>
  </si>
  <si>
    <t xml:space="preserve"> คำหมาไน</t>
  </si>
  <si>
    <t>03802</t>
  </si>
  <si>
    <t>ปากแซง</t>
  </si>
  <si>
    <t>13881</t>
  </si>
  <si>
    <t xml:space="preserve"> วังเสือ</t>
  </si>
  <si>
    <t>03793</t>
  </si>
  <si>
    <t xml:space="preserve"> กุดเรือ</t>
  </si>
  <si>
    <t>03765</t>
  </si>
  <si>
    <t>ปากห้วยม่วง</t>
  </si>
  <si>
    <t>09012</t>
  </si>
  <si>
    <t>บ้านคลองยาง</t>
  </si>
  <si>
    <t>08998</t>
  </si>
  <si>
    <t>บ้านในไร่</t>
  </si>
  <si>
    <t>เขาพนม</t>
  </si>
  <si>
    <t>09007</t>
  </si>
  <si>
    <t>บ้านโคกหาร</t>
  </si>
  <si>
    <t>08991</t>
  </si>
  <si>
    <t>บ้านในสระ</t>
  </si>
  <si>
    <t>ปลายพระยา</t>
  </si>
  <si>
    <t>09040</t>
  </si>
  <si>
    <t>ท่าแซะ</t>
  </si>
  <si>
    <t>๐๙๓๗๕</t>
  </si>
  <si>
    <t>ปากด่าน</t>
  </si>
  <si>
    <t>๐๙๓๗๙</t>
  </si>
  <si>
    <t>ร้านตัดผม</t>
  </si>
  <si>
    <t>๐๙๓๗๐</t>
  </si>
  <si>
    <t>นากระตาม</t>
  </si>
  <si>
    <t>๐๙๓๗๓</t>
  </si>
  <si>
    <t>ท่าข้าม</t>
  </si>
  <si>
    <t>ปะทิว</t>
  </si>
  <si>
    <t>๐๙๓๙๑</t>
  </si>
  <si>
    <t>บ้านพละ</t>
  </si>
  <si>
    <t>๐๙๔๐๑</t>
  </si>
  <si>
    <t>บางน้ำจืด</t>
  </si>
  <si>
    <t>ลานสกา</t>
  </si>
  <si>
    <t>08782</t>
  </si>
  <si>
    <t>บ้านพรุกำ</t>
  </si>
  <si>
    <t>จุฬาภรณ์</t>
  </si>
  <si>
    <t>08962</t>
  </si>
  <si>
    <t>บ้านสมควร</t>
  </si>
  <si>
    <t>ขนอม</t>
  </si>
  <si>
    <t>09025</t>
  </si>
  <si>
    <t>บ้านเขาหัวช้าง</t>
  </si>
  <si>
    <t>ช้างกลาง</t>
  </si>
  <si>
    <t>08980</t>
  </si>
  <si>
    <t>บ้านหลักช้าง</t>
  </si>
  <si>
    <t>08902</t>
  </si>
  <si>
    <t>บางสระ</t>
  </si>
  <si>
    <t>เชียรใหญ่</t>
  </si>
  <si>
    <t>08813</t>
  </si>
  <si>
    <t>การะเกด</t>
  </si>
  <si>
    <t>พรหมคีรี</t>
  </si>
  <si>
    <t>08781</t>
  </si>
  <si>
    <t>บ้านไม้เรียง</t>
  </si>
  <si>
    <t>พระพรหม</t>
  </si>
  <si>
    <t>08968</t>
  </si>
  <si>
    <t>บ้านพระเพรง</t>
  </si>
  <si>
    <t>08956</t>
  </si>
  <si>
    <t>ควนกอ</t>
  </si>
  <si>
    <t>พิปูน</t>
  </si>
  <si>
    <t>08801</t>
  </si>
  <si>
    <t>ปากจัง</t>
  </si>
  <si>
    <t>08985</t>
  </si>
  <si>
    <t>สวนหลวง</t>
  </si>
  <si>
    <t>บางขัน</t>
  </si>
  <si>
    <t>08954</t>
  </si>
  <si>
    <t>บ้านหนองเจ</t>
  </si>
  <si>
    <t>นบพิตำ</t>
  </si>
  <si>
    <t>08972</t>
  </si>
  <si>
    <t>บ้านตลาดโรงเหล็ก</t>
  </si>
  <si>
    <t>08975</t>
  </si>
  <si>
    <t>บ้านท่าพุด</t>
  </si>
  <si>
    <t>08963</t>
  </si>
  <si>
    <t>อายเลา</t>
  </si>
  <si>
    <t>ตะกั่วทุ่ง</t>
  </si>
  <si>
    <t>09083</t>
  </si>
  <si>
    <t>กะไหล</t>
  </si>
  <si>
    <t>09116</t>
  </si>
  <si>
    <t>ทุ่งมะพร้าว</t>
  </si>
  <si>
    <t>09064</t>
  </si>
  <si>
    <t>ทุ่งคาโงก</t>
  </si>
  <si>
    <t>09093</t>
  </si>
  <si>
    <t>บางนายสี</t>
  </si>
  <si>
    <t>09089</t>
  </si>
  <si>
    <t>ท่านุ่น</t>
  </si>
  <si>
    <t>09124</t>
  </si>
  <si>
    <t>รัษฎา</t>
  </si>
  <si>
    <t>09346</t>
  </si>
  <si>
    <t>เฉลิมพระเกียรติ 60พรรษา นวมินทราชินีกำพวน</t>
  </si>
  <si>
    <t>กระบุรี</t>
  </si>
  <si>
    <t>09342</t>
  </si>
  <si>
    <t>ตำบล จ.ป.ร.</t>
  </si>
  <si>
    <t>ละอุ่น</t>
  </si>
  <si>
    <t>09325</t>
  </si>
  <si>
    <t>บ้านระวิ บางพระเหนือ</t>
  </si>
  <si>
    <t>09200</t>
  </si>
  <si>
    <t>ปากหมาก</t>
  </si>
  <si>
    <t>09199</t>
  </si>
  <si>
    <t>โมถ่าย</t>
  </si>
  <si>
    <t>ท่าชนะ</t>
  </si>
  <si>
    <t>09203</t>
  </si>
  <si>
    <t>บ้านประสงค์</t>
  </si>
  <si>
    <t>09233</t>
  </si>
  <si>
    <t>คลองชะอุ่น</t>
  </si>
  <si>
    <t>09235</t>
  </si>
  <si>
    <t>ท่าเคย</t>
  </si>
  <si>
    <t>เคียนซา</t>
  </si>
  <si>
    <t>09264</t>
  </si>
  <si>
    <t>ทับใหม่</t>
  </si>
  <si>
    <t>09148</t>
  </si>
  <si>
    <t>บางใบไม้</t>
  </si>
  <si>
    <t>09146</t>
  </si>
  <si>
    <t>นิคมสร้างตนเอง</t>
  </si>
  <si>
    <t>09145</t>
  </si>
  <si>
    <t>บ้านใหม่พัฒนา</t>
  </si>
  <si>
    <t>อ.กันตัง</t>
  </si>
  <si>
    <t>000968300 </t>
  </si>
  <si>
    <t>บ้านนาเกลือใต้</t>
  </si>
  <si>
    <t>อ.ปะเหลียน</t>
  </si>
  <si>
    <t>000971500 </t>
  </si>
  <si>
    <t>ลิพัง</t>
  </si>
  <si>
    <t>000971700 </t>
  </si>
  <si>
    <t>ท่าพญา</t>
  </si>
  <si>
    <t>อ.วังวิเศษ</t>
  </si>
  <si>
    <t>000975000 </t>
  </si>
  <si>
    <t>บ้านหนองคล้า</t>
  </si>
  <si>
    <t>001410300 </t>
  </si>
  <si>
    <t>บ้านทุ่งหลวง</t>
  </si>
  <si>
    <t>000966500 </t>
  </si>
  <si>
    <t>บ้านโพธิ์</t>
  </si>
  <si>
    <t>อ.ย่านตาขาว</t>
  </si>
  <si>
    <t>000969000 </t>
  </si>
  <si>
    <t>หนองบ่อ</t>
  </si>
  <si>
    <t>ตากใบ</t>
  </si>
  <si>
    <t>๐๔๗๖๗</t>
  </si>
  <si>
    <t>เกาะสะท้อน หมู่ที่ 02เกาะสะท้อน</t>
  </si>
  <si>
    <t>บาเจาะ</t>
  </si>
  <si>
    <t>๐๔๗๖๘</t>
  </si>
  <si>
    <t>กาเยาะมาตี หมู่ที่ 02กาเยาะมาตี</t>
  </si>
  <si>
    <t>ศสม.กำปงบารู</t>
  </si>
  <si>
    <t>ยี่งอ</t>
  </si>
  <si>
    <t>10115</t>
  </si>
  <si>
    <t>จอเบาะ หมู่ที่ 02จอเบาะ</t>
  </si>
  <si>
    <t>ระแงะ</t>
  </si>
  <si>
    <t>10129</t>
  </si>
  <si>
    <t>เฉลิม หมู่ที่ 05เฉลิม</t>
  </si>
  <si>
    <t>ศรีสาคร</t>
  </si>
  <si>
    <t>10120</t>
  </si>
  <si>
    <t>บ้านป่าไผ่ หมู่ที่ 05ตันหยงลิมอ</t>
  </si>
  <si>
    <t>สุไหงปาดี</t>
  </si>
  <si>
    <t>10174</t>
  </si>
  <si>
    <t>สากอ หมู่ที่ 04สากอ</t>
  </si>
  <si>
    <t>เจาะไอร้อง</t>
  </si>
  <si>
    <t>10188</t>
  </si>
  <si>
    <t>มะรือโบออก หมู่ที่ 03มะรือโบออก</t>
  </si>
  <si>
    <t>มายอ</t>
  </si>
  <si>
    <t>09945</t>
  </si>
  <si>
    <t>กระเสาะ</t>
  </si>
  <si>
    <t>ปะนาเระ</t>
  </si>
  <si>
    <t>09929</t>
  </si>
  <si>
    <t>บ้านนอก</t>
  </si>
  <si>
    <t>09961</t>
  </si>
  <si>
    <t>กะดุนง</t>
  </si>
  <si>
    <t>ทุ่งยางแดง</t>
  </si>
  <si>
    <t>09954</t>
  </si>
  <si>
    <t>ปากู</t>
  </si>
  <si>
    <t>ยะรัง</t>
  </si>
  <si>
    <t>10003</t>
  </si>
  <si>
    <t>เขาตูม</t>
  </si>
  <si>
    <t>09895</t>
  </si>
  <si>
    <t>กะมิยอ</t>
  </si>
  <si>
    <t>09921</t>
  </si>
  <si>
    <t>บางเขา</t>
  </si>
  <si>
    <t>09944</t>
  </si>
  <si>
    <t>ลางา</t>
  </si>
  <si>
    <t>09930</t>
  </si>
  <si>
    <t>09776</t>
  </si>
  <si>
    <t>บ้านนาท่อม</t>
  </si>
  <si>
    <t>ควนขนุน</t>
  </si>
  <si>
    <t>09839</t>
  </si>
  <si>
    <t>พนางตุง</t>
  </si>
  <si>
    <t>09834</t>
  </si>
  <si>
    <t>โตนดด้วน</t>
  </si>
  <si>
    <t>09832</t>
  </si>
  <si>
    <t>บ้านแหลมโตนด</t>
  </si>
  <si>
    <t>09782</t>
  </si>
  <si>
    <t>บ้านทุ่งลาน</t>
  </si>
  <si>
    <t>ศรีบรรพต</t>
  </si>
  <si>
    <t>09860</t>
  </si>
  <si>
    <t>บ้านเขาปู่</t>
  </si>
  <si>
    <t>ป่าพะยอม</t>
  </si>
  <si>
    <t>09884</t>
  </si>
  <si>
    <t>บ้านตลิ่งชัน</t>
  </si>
  <si>
    <t>กรงปินัง</t>
  </si>
  <si>
    <t>10086</t>
  </si>
  <si>
    <t>สะเอะ</t>
  </si>
  <si>
    <t>รามัน</t>
  </si>
  <si>
    <t>10069</t>
  </si>
  <si>
    <t>จะกว๊ะ</t>
  </si>
  <si>
    <t>ธารโต</t>
  </si>
  <si>
    <t>14109</t>
  </si>
  <si>
    <t>ซาไก</t>
  </si>
  <si>
    <t>กาบัง</t>
  </si>
  <si>
    <t>10082</t>
  </si>
  <si>
    <t>บ้านลูโบ๊ะปันยัง</t>
  </si>
  <si>
    <t>เบตง</t>
  </si>
  <si>
    <t>77767</t>
  </si>
  <si>
    <t>ศสม.สวนน้ำ</t>
  </si>
  <si>
    <t>บันนังสตา</t>
  </si>
  <si>
    <t>10040</t>
  </si>
  <si>
    <t>กม.26</t>
  </si>
  <si>
    <t>10015</t>
  </si>
  <si>
    <t>10051</t>
  </si>
  <si>
    <t>ละหาด</t>
  </si>
  <si>
    <t>10078</t>
  </si>
  <si>
    <t>อาซ่อง</t>
  </si>
  <si>
    <t>สิงหนคร</t>
  </si>
  <si>
    <t>09589</t>
  </si>
  <si>
    <t>วัดสถิตย์</t>
  </si>
  <si>
    <t>ทุ่งหว้า</t>
  </si>
  <si>
    <t>09647</t>
  </si>
  <si>
    <t>ทุ่งดินลุ่ม</t>
  </si>
  <si>
    <t>ควนกาหลง</t>
  </si>
  <si>
    <t>14097</t>
  </si>
  <si>
    <t>เหนือคลอง</t>
  </si>
  <si>
    <t>ร่าง คำของบประมาณรายจ่ายประจำปี พ.ศ. 2558 งบลงทุน รายการค่าครุภัณฑ์ หน่วยบริหาร</t>
  </si>
  <si>
    <t xml:space="preserve">***เลื่อนดูหมายเหตุไปทางขวามือสุด </t>
  </si>
  <si>
    <t>คงเหลือ</t>
  </si>
  <si>
    <t xml:space="preserve">ต่ำกว่าล้าน </t>
  </si>
  <si>
    <t>ร่าง พรบ.มี</t>
  </si>
  <si>
    <t>รายการตัด</t>
  </si>
  <si>
    <t>1.รถโดยสาร 12 ที่นั่ง</t>
  </si>
  <si>
    <t>4 คัน</t>
  </si>
  <si>
    <t>เชียงใหม่1/มหาสารคาม1/แพร่1/พัทลุง1</t>
  </si>
  <si>
    <t>ไม่ตัด</t>
  </si>
  <si>
    <t>ตัดออก</t>
  </si>
  <si>
    <t xml:space="preserve">มากกว่าล้าน </t>
  </si>
  <si>
    <t xml:space="preserve">2.รถบรรทุก(ดีเซล) 1 ตัน ขับเคลื่อน 4 ล้อ </t>
  </si>
  <si>
    <t>6 คัน</t>
  </si>
  <si>
    <t>กาฬสินธุ์4/กระบี่1/ระนอง1</t>
  </si>
  <si>
    <t>รถบรรทุก(ดีเซล) ขนาด 1 ตัน ขับเคลื่อน 4 ล้อ แบบดับเบิ้ลแค็บ พร้อมหลังคาไฟเบอร์กลาส</t>
  </si>
  <si>
    <t>รถโดยสารขนาด 12 ที่นั่ง (ดีเซล)</t>
  </si>
  <si>
    <t>รถบรรทุก(ดีเซล) ขนาด 1 ตัน ขับเคลื่อน 4 ล้อ แบบดับเบิ้ลแค็บ</t>
  </si>
  <si>
    <t>รถบรรทุก (ดีเซล) ขนาด 1 ตัน ขับเคลื่อน 2 ล้อ แบบดับเบิ้ลแค็บ</t>
  </si>
  <si>
    <t>รถบรรทุก (ดีเซล) ขนาด 1 ตัน ขับเคลื่อน 2 ล้อ แบบดับเบิ้ลแค็บ พร้อมหลังคาไฟเบอร์กลาส</t>
  </si>
  <si>
    <t>รถบรรทุก (ดีเซล) ขนาด 4 ตัน  6 ล้อ</t>
  </si>
  <si>
    <t>แผนเบิกจ่ายรถ</t>
  </si>
  <si>
    <t>รวมคำขอ</t>
  </si>
  <si>
    <t>รวมได้รับ</t>
  </si>
  <si>
    <t xml:space="preserve">3.รถบรรทุก(ดีเซล) 1 ตัน ขับเคลื่อน 2 ล้อ </t>
  </si>
  <si>
    <t>3 คัน</t>
  </si>
  <si>
    <t>สระบุรี/ขอนแก่น/ตรัง</t>
  </si>
  <si>
    <t xml:space="preserve">เขต
</t>
  </si>
  <si>
    <t xml:space="preserve">ลำดับ
</t>
  </si>
  <si>
    <t>ราคาต่อหน่วย (บาท)</t>
  </si>
  <si>
    <t>จำนวน
ที่ขอ</t>
  </si>
  <si>
    <t>จำนวนเงินที่ขอตั้งปี 58</t>
  </si>
  <si>
    <t>เหตุผล  คำชี้แจง</t>
  </si>
  <si>
    <t>ผลการพิจารณา</t>
  </si>
  <si>
    <t>วงเงินถูกปรับลด</t>
  </si>
  <si>
    <t>4.รถบรรทุก (ดีเซล) ขนาด 4 ตัน  6 ล้อ</t>
  </si>
  <si>
    <t>1 คัน</t>
  </si>
  <si>
    <t>รวมตัด</t>
  </si>
  <si>
    <t>14 คัน</t>
  </si>
  <si>
    <t>จัดหาใหม่เนื่องจากรถยนต์ที่ใช้งานปัจจุบันขอยืมจากหน่วยบริการ</t>
  </si>
  <si>
    <t>ซื้อใหม่ ใช้สำหรับติดตามนิเทศงานในพื้นที่โครงการตามพระราชดำริและในหมู่บ้านเดินเท้า</t>
  </si>
  <si>
    <t>สสจ.พะเยา</t>
  </si>
  <si>
    <t>ใช้นิเทศ กำกับ ติดตามและสนับสนุนงานในเขตพื้นที่และทดแทนครุภัณฑ์เดิม(ที่จำหน่ายไปแล้ว 3 คัน)</t>
  </si>
  <si>
    <t>สสอ.กัลยาณิวัฒนา</t>
  </si>
  <si>
    <t>เป็นอำเภอสร้างใหม่ ยังไม่มีรถยนต์ใช้</t>
  </si>
  <si>
    <t xml:space="preserve"> - ซื้อใหม่/ยังไม่ได้รับจัดสรร รถยนต์ ของงสสอ.</t>
  </si>
  <si>
    <t>สสจ.เชียงราย</t>
  </si>
  <si>
    <t>ใช้นิเทศกำกับติดตามและสนับสนุนในเขตพื้นที่และทดแมนยานพาหนะเดิมที่จำหน่ายไปแล้ว 3 คัน (45-1232ชร,นข172 ชร,นก2400 ชร)</t>
  </si>
  <si>
    <t>ใช้นิเทศ กำกับ ติดตามและสนับสนุนงานในเขตพื้นที่และทดแทนครุภัณฑ์เดิม</t>
  </si>
  <si>
    <t>ตัด</t>
  </si>
  <si>
    <t>สสจ.เชียงใหม่</t>
  </si>
  <si>
    <t>ใช้ในการรับส่งเจ้าหน้าที่และรับรองแขก</t>
  </si>
  <si>
    <t>สสอ.นครไทย</t>
  </si>
  <si>
    <t>ทรุดโทรมทดแทนของเดิมพื้นที่ภูเขา</t>
  </si>
  <si>
    <t>สสจ.เพชรบูรณ์</t>
  </si>
  <si>
    <t>ซื้อใหม่ เนื่องจากไม่มีรถสภาพดีสำหรับใช้ในการปฏิบัติงาน รถเก่ารอจำหน่ายจำนวน 2 คัน</t>
  </si>
  <si>
    <t>ขอใหม่ ยานพาหนะไม่เพียงพอเดิมมีรถตู้จำนวน 3 คัน รวมจ้างเหมาจาก สปสช. (อายุการใช้งาน 7 , 6 และ 3 ปีตามลำดับ)</t>
  </si>
  <si>
    <t>สสอ.บ้านด่านลานหอย</t>
  </si>
  <si>
    <t>ขอทดแทน เนื่องจากยานพาหนะเดิมสภาพเก่าแก่ ทรุดโทรมมาก ใช้งานมานานกว่า 20 ปี</t>
  </si>
  <si>
    <t>สสอ.ท่าปลา</t>
  </si>
  <si>
    <t xml:space="preserve">เพื่อทดแทนของเดิมที่มีสภาพชำรุดทรุดโทรมมาก เนื่องมีอายุการใช้งานมา 21 ปี </t>
  </si>
  <si>
    <t>สสจ.นครสวรรค์</t>
  </si>
  <si>
    <t>ทดแทนรถกระบะ บรรทุก ยี่ห้อ มิตซูบิชิทะเบียน บพ 1000 นครสวรรค์ ซึ่งมีอายุการใช้งานนานกว่า 15 ปี</t>
  </si>
  <si>
    <t>เดิมมี 1 คันแล้ว ซื้อเมื่อ 2556  ไม่พอใช้ มี รพ.สต.รับผิดชอบ 10 แห่ง</t>
  </si>
  <si>
    <t>ทดแทนของเดิม 20 ปี ใช้งานตั้งแต่ปี 2537 เลขทะเบียนรถ ก 2495 กำแพงเพชร</t>
  </si>
  <si>
    <t>สสจ.ชัยนาท</t>
  </si>
  <si>
    <t>ซื้อเพื่อทดแทนของเดิม ทะเบียน นข 103 ชัยนาท สภาพของเดิมที่มีอยู่เก่ามากและ เสียไม่สามารถซ่อมใช้งานได้ อายุการใช้งานเกิน 20 ปี</t>
  </si>
  <si>
    <t>สสอ.เก้าเลี้ยว</t>
  </si>
  <si>
    <t>ทดแทนรถกระบะ สองตอน  
หมายเลขทะเบียน กฉ 1139 นครสวรรค์ อายุการใช้งาน 9 ปี
สภาพยังคงใช้งานได้ แต่ซ่อมแซมบ่อย</t>
  </si>
  <si>
    <t>สสอ.บ้านไร่</t>
  </si>
  <si>
    <t>ทดแทนของเดิม ทะเบียน บง 3013 อุทัยธานี   (ของเดิมมี 1 คันใช้งานมา 9 ปี(2548) ซึ่งไม่เพียงพอต่อการใช้งานและเป็นพื้นที่ทุรกันดารและและพื้นที่กว้างใหญ่โดยแต่ละ รพ.สต.อยู่ห่างไกลกัน รพ.สต.ที่ไกลสุดห่างจาก สสอ.บ้านไร่ 50 กิโลเมตร สสอ.บ้านไร่อยู่ห่างจาก สสจ.อุทัยธานี 80 กิโลเมตร)</t>
  </si>
  <si>
    <t>สสอ.อุทัย</t>
  </si>
  <si>
    <t>ซื้อใหม่ทดแทนของเดิมที่มีอยู่ อายุการใช้งาน 10 ปี( จดทะเบียน ปี 2546)</t>
  </si>
  <si>
    <t>สสจ.อ่างทอง</t>
  </si>
  <si>
    <t>ไม่เพียงพอในการใช้ปฏิบัติราชการ</t>
  </si>
  <si>
    <t>สสจ.ลพบุรี</t>
  </si>
  <si>
    <t>ออกตรวจเยี่ยมพื้นที่</t>
  </si>
  <si>
    <t>สสอ.หนองโดน</t>
  </si>
  <si>
    <t xml:space="preserve"> สระบุรี </t>
  </si>
  <si>
    <t>รถยนต์คันเดิมมีอายุการใช้งานมากกว่า 5  ปี</t>
  </si>
  <si>
    <t>ทดแทนของเดิมที่มีอายุใช้งานกว่า 10 ปี</t>
  </si>
  <si>
    <t>สสอ.บางบาล</t>
  </si>
  <si>
    <t>ทดแทนของเดิมที่มีอยู่ อายุการใช้งาน 10 ปี    ( จดทะเบียน ปี 2547)</t>
  </si>
  <si>
    <t>สสอ.แก่งกระจาน</t>
  </si>
  <si>
    <t xml:space="preserve">อำเภอแก่งกระจาน มีพื้นที่ในความรับผิดชอบ เป็นพื้นที่สูง ต้องใช้รถยนต์ชนิดขับเคลื่อน 4 ล้อในการปฏิบัติงาน มีโครงการตามแนวพระราชดำริที่ ขณะนี้มีรถยนต์ของทางราชการ จำนวน 1 คัน สภาพไม่สมบูรณ์ เพื่อให้เจ้าหน้าทีผู้ปฏิบัติงานได้รับความปลอดภัย </t>
  </si>
  <si>
    <t>สสจ.กาญจนบุรี</t>
  </si>
  <si>
    <t>เพื่อทดแทนของเดิมที่มีสภาพชำรุดทรุดโทรมมาก เนื่องมีอายุการใช้งานมานาน</t>
  </si>
  <si>
    <t xml:space="preserve">ทดแทนของเดิมที่มีอายุการใช้งานเกิน 16 ปี และไม่เพียงต่อการปฏิบ้ติงานของเจ้าหน้าที่และมีพื้นที่รับผิดชอบจำนวน 10 อำเภอ และ (มีรถตู้  4 คัน ได้รับเมื่อปี  2539,2540,
2551,255๑ และ รถยนต์ 4ประตู 2 คัน ได้รับเมื่อปี  2539,2540) ซึ่งปัจจุบันมีการซ่อมแซมแต่ไม่สามารถนำออกไปปฏิบัติงานในพื้นที่ไกลได้
</t>
  </si>
  <si>
    <t>สสจ.สมุทรสาคร</t>
  </si>
  <si>
    <t xml:space="preserve">เพื่อใช้ในการออกนิเทศก์ติดตามงานของฝ่ายต่างๆของ สสจ. สมุทรสาคร </t>
  </si>
  <si>
    <t>สสจ.นครปฐม</t>
  </si>
  <si>
    <t>จว.นฐ ถูกกำหนดให้เป็นแนว Flood way และน้ำเคยท่วมหลายครั้ง ต้องเช่ารถและยืมจากหน่วยงานนอกพื้นที่ จึงขอเพื่อรองรับสภาวะดังกล่าว</t>
  </si>
  <si>
    <t>ของเดิมมีสภาพเก่าใช้งานมานานกว่า 15 ปี ไม่เพียงพอต่อการปฏิบัติงานในพื้นที่</t>
  </si>
  <si>
    <t>สสอ.ท่ายาง</t>
  </si>
  <si>
    <t>ซื้อใหม่เนื่องจากมีไม่เพียงพอต่อการใช้งานเนื่องจากอ.ท่ายางมีพท.ห่างไกลไปกลับมากกว่า100กิโลเมตร</t>
  </si>
  <si>
    <t>สสอ.ไทรโยค</t>
  </si>
  <si>
    <t>สสอ.ทองผาภูมิ</t>
  </si>
  <si>
    <t>สสจ.สมุทรปราการ</t>
  </si>
  <si>
    <t>รถยนต์ไม่เพียงพอในการออกปฏิบัติงาน</t>
  </si>
  <si>
    <t>สสจ.สระแก้ว</t>
  </si>
  <si>
    <t>มีความจำเป็นต้องใช้ในการออกหน่วย ให้บริการประชาชนในภาวะอุทกภัยซึ่งเกิดเป็นประจำทุกปี รวมทั้งในพื้นที่ทุรกันดารซึ่งอยู่ห่างไกลความเจริญ</t>
  </si>
  <si>
    <t>สสอ.เมืองปราจีนบุรี</t>
  </si>
  <si>
    <t>ทดแทนคันเก่ามีอายุการใช้งานเกินกว่า 20 ปี สภาพเก่าชำรุดไม่ปลอดภัยในการออกปฏิบัติงาน และต้องใช้ในการออกหน่วยให้บริการ</t>
  </si>
  <si>
    <t>สสอ.ร่องคำ</t>
  </si>
  <si>
    <t>สสอ.สมเด็จ</t>
  </si>
  <si>
    <t>สสอ.บ้านไผ่</t>
  </si>
  <si>
    <t>สสอ.ห้วยเม็ก</t>
  </si>
  <si>
    <t>สสอ.ท่าคันโท</t>
  </si>
  <si>
    <t>สสจ.สกลนครมีรถตู้ 7 คัน สภาพดีมากจำนวน 1 คัน สภาพดีจำนวน 3 คัน สภาพพอใช้จำนวน 1 คัน อยู่ระหว่างซ่อมจำนวน 1 คัน รอจำหน่ายปีนี้จำนวน 1 คัน</t>
  </si>
  <si>
    <t>สสอ.พังโคน</t>
  </si>
  <si>
    <t>ยังไม่มีใช้   ปัจจุบันยืมรถยนต์ของ รพ.สต.ต้นผึ้ง มาใช้ จำนวน 1 คัน</t>
  </si>
  <si>
    <t>สสอ.กุดบาก</t>
  </si>
  <si>
    <t>ซื้อทดแทนคันเดิมที่ มีอายุการใช้งานประมาณ 15 ปี ซื้อเมื่อ 4 เม.ย. 2540</t>
  </si>
  <si>
    <t>ซื้อใหม่</t>
  </si>
  <si>
    <t>สสอ.เชียงคาน</t>
  </si>
  <si>
    <t>ทดแทนคันที่ชำรุด  อายุการใช้งานเกิน 10 ปี</t>
  </si>
  <si>
    <t>สสจ.นครราชสีมา</t>
  </si>
  <si>
    <t>รถตู้สสจ.นม. ที่สามารถใช้งานได้ในปัจจุบันมีจำนวน 7 คัน แต่มีสภาพเก่า อายุใช้งาน กว่า 10 ปี จำนวน 4 คัน 
ซึ่งจังหวัดนครราชสีมาเป็นจังหวัดที่มีพื้นที่ขนาดใหญ่ แต่ละอำเภอมีระยะทางที่ไกล จึงต้องใช้รถที่มีความปลอดภัยในการเดินทาง</t>
  </si>
  <si>
    <t>สสจ.บุรีรัมย์</t>
  </si>
  <si>
    <t>เพื่อทดแทนรถยนต์หมายเลขทะเบียน นข 34 บุรีรัมย์  อายุการใช้งาน 22 ปี  สภาพชำรุดบ่อย ไม่เหมาะกับการใช้งาน  และไม่ปลอดภัยกับผู้โดยสาร</t>
  </si>
  <si>
    <t>สสอ.เมืองสุรินทร์</t>
  </si>
  <si>
    <t>สสอ.แก้งสนามนาง</t>
  </si>
  <si>
    <t>รถมีอายุใช้งาน  14  ปี  มีสภาพชำรุด  ขณะนี้ยืมรถสถานีอนามัยใช้</t>
  </si>
  <si>
    <t>สสอ.โนนดินแดง</t>
  </si>
  <si>
    <t>ของเดิมอายุการใช้งาน  15  ปี</t>
  </si>
  <si>
    <t>สสอ.ลำทะเมนชัย</t>
  </si>
  <si>
    <t>สสอ.ปะคำ</t>
  </si>
  <si>
    <t>สสอ.เสิงสาง</t>
  </si>
  <si>
    <t xml:space="preserve">รถมีอายุใช้งานมากกว่า  10  ปี  
มีสภาพชำรุด  </t>
  </si>
  <si>
    <t>สสอ.พลับพลาชัย</t>
  </si>
  <si>
    <t>ทดแทนคันที่หมดอายุใช้งาน</t>
  </si>
  <si>
    <t>ยังไม่มียานพาหนะ</t>
  </si>
  <si>
    <t>เพื่อสำรองในการปฏิบัติงานขนาดใหญ่</t>
  </si>
  <si>
    <t>ซื้อใหม่เพื่อติดตาม นิเทศงานสาธารณสุข</t>
  </si>
  <si>
    <t>สสอ.ไทยเจริญ</t>
  </si>
  <si>
    <t xml:space="preserve">ซื้อใหม่ </t>
  </si>
  <si>
    <t>เพื่อใช้ในการปฏิบัติงาน ดูแลผู้ป่วยในพื้นที่รับผิดชอบ โดยเฉพาะกรณีมีการระบาดของโรค รวมทั้งการออกติดตามนิเทศ ประเมินผลการดำเนินงานต่างๆ ได้อย่างมีประสิทธิภาพ ซึ่งขณะนี้มี้มีรถไม่เพียงพอในการปฏิบัติงาน และทดแทนรถเก่าที่มีอายุการใช้งานมากกว่า 10 ปี</t>
  </si>
  <si>
    <t xml:space="preserve"> ไม่เพียงพอต่อการใช้งาน          </t>
  </si>
  <si>
    <t>ทดแทนนข9ซื้อมาปี2535</t>
  </si>
  <si>
    <t>สสจ.ระนอง</t>
  </si>
  <si>
    <t>ทดแทนของเดิม อายุใช้งาน 18 ปี  และ 10 ปี</t>
  </si>
  <si>
    <t>สสจ.นครศรีธรรมราช</t>
  </si>
  <si>
    <t>สสจ.มีรถกระบะตอนครึ่งจำนวน ๒ คันอายุการใช้งาน ๑๓ ปีและรถกระบะตอนเดียวใช้งาน ๒๒ ปี ขณะนี้ชำรุดไม่ปลอดภัยแก่เจ้าหน้าที่ ที่ต้อออกปฏิบัติงานในพื้นที่ ห่างไกลระยะทางของอำเภอที่ห่างไกลที่สุดห่างจากจังหวัดประมาณ ๑๐๐ กิโลเมตร ประกอบกับในการเดินทางไปราชการใช้รถกระบะสี่ประตูจะสามารถบรรทุกเจ้าหน้าที่ที่จะออกปฏิบัติงานได้มากกว่าการใช้รถกระบะตอนครึ่ง หรือกระบะตอนเดียว</t>
  </si>
  <si>
    <t>สสอ.เกาะยาว</t>
  </si>
  <si>
    <t>ยังไม่มีใช้ /ใช้ในพื้นที่ยากลำบาก</t>
  </si>
  <si>
    <t>สสอ.เกาะสมุย</t>
  </si>
  <si>
    <t xml:space="preserve">ทดแทนยานพาหนะเดิม ซึ่งมีอายุการใช้งานกว่า 10 ปี </t>
  </si>
  <si>
    <t>ซื้อใหม่และเพื่อใช้บรรทุกของในการออกปฏิบัติงานนอกพื้นที่ในภาวะปกติและกรณีเหตุฉุกเฉิน/ภัยพิบัติ</t>
  </si>
  <si>
    <t>สสอ.ละอุ่น</t>
  </si>
  <si>
    <t>รถเก่าอายุใช้งานเกิน 10 ปี เพื่อใช้บริการเชิงรุกในพื้นที่</t>
  </si>
  <si>
    <t>สสอ.นาโยง</t>
  </si>
  <si>
    <t xml:space="preserve">(2) เครื่องดมยาสลบชนิดซับซ้อน 3 แก๊ซพร้อมเครื่องช่วยหายใจและวิเคราะห์แก๊ซระหวางดมยาสลบ </t>
  </si>
  <si>
    <t xml:space="preserve">(1) เครื่องติดตามการทำงานของหัวใจและสัญญาณชีพระบบรวมศูนย์ 8 เตียง </t>
  </si>
  <si>
    <t xml:space="preserve">(3) เครื่องสวนหัวใจระนาบเดี่ยว </t>
  </si>
  <si>
    <t xml:space="preserve">(6) เครื่องตรวจสมรรถภาพหัวใจขณะออกกำลังกาย </t>
  </si>
  <si>
    <t xml:space="preserve">(4) เครื่องเอกซเรย์ฟลูโอโรสโคปเคลื่อนที่แบบซีอาร์มกำลังไม่น้อยกว่า15 kw </t>
  </si>
  <si>
    <t>รพ.สุไหงโก-ลก</t>
  </si>
  <si>
    <t xml:space="preserve">(2) เครื่องติดตามการทำงานของหัวใจและสัญญาณชีพระบบรวมศูนย์ 8 เตียง </t>
  </si>
  <si>
    <t>รพ.นราธิวาสราชนครินทร์</t>
  </si>
  <si>
    <t xml:space="preserve">(3) รถพยาบาล (รถตู้) </t>
  </si>
  <si>
    <t>รพ.หาดใหญ่</t>
  </si>
  <si>
    <t>รพ.เบตง</t>
  </si>
  <si>
    <t>รพ.ทุ่งยางแดง</t>
  </si>
  <si>
    <t>รพ.ปาดังเบซาร์</t>
  </si>
  <si>
    <t>รพ.ควนโดน</t>
  </si>
  <si>
    <t xml:space="preserve">(5) เครื่องกำเนิดไฟฟ้า ขนาดไม่น้อยกว่า 1000 กิโลวัตต์ </t>
  </si>
  <si>
    <t>(1) เครื่องกำเนิดไฟฟ้า ขนาดไม่น้อยกว่า 500 กิโลวัตต์</t>
  </si>
  <si>
    <t>รพ.จะแนะ</t>
  </si>
  <si>
    <t xml:space="preserve">(1.1) เครื่องนึ่งฆ่าเชื้อจุลินทรีย์ด้วยไอน้ำระบบอัตโนมัติขนาดไม่น้อยกว่า700 ลิตร(Pre-Post Vac)ห้องนึ่งทรงกระบอก </t>
  </si>
  <si>
    <t>รพ.รือเสาะ</t>
  </si>
  <si>
    <t>รพ.รามัน</t>
  </si>
  <si>
    <t xml:space="preserve">(2) รถโดยสารขนาด 12 ที่นั่ง (ดีเซล) </t>
  </si>
  <si>
    <t>สสจ.ยะลา</t>
  </si>
  <si>
    <t>สสจ.สตูล</t>
  </si>
  <si>
    <t xml:space="preserve">(1.2) รถบรรทุก (ดีเซล) ขนาด 1 ตัน ขับเคลื่อน 2 ล้อ แบบดับเบิ้ลแค็บ </t>
  </si>
  <si>
    <t xml:space="preserve">(1.1) รถบรรทุก(ดีเซล) ขนาด 1 ตัน ขับเคลื่อน 4 ล้อ แบบดับเบิ้ลแค็บ </t>
  </si>
  <si>
    <t>สสอ.สะบ้าย้อย</t>
  </si>
  <si>
    <t>สสอ.สะเดา</t>
  </si>
  <si>
    <t>สสอ.ละงู</t>
  </si>
  <si>
    <t xml:space="preserve">(1.1) กล้องวงจรปิด พร้อมอุปกรณ์ </t>
  </si>
  <si>
    <t xml:space="preserve">(1.1) โทรทัศน์ แอล อี ดี (LED TV) ระดับความละเอียดจอภาพ 1,920X1,080 พิกเซล ขนาด 55 นิ้ว  </t>
  </si>
  <si>
    <t xml:space="preserve">(1.2) เครื่องมัลติมิเดียโปรเจคเตอร์ ขนาดไม่น้อยกว่า 4,000 ANSI LUMEMS </t>
  </si>
  <si>
    <t xml:space="preserve">(1.1) เครื่องปรับอากาศชนิดตั้งพื้นหรือชนิดแขวน (มีระบบฟอกอากาศ) ขนาด 30,000 บีทียู ฉลากประหยัดไฟฟ้าเบอร์ 5 </t>
  </si>
  <si>
    <t xml:space="preserve">(1.2) เครื่องปรับอากาศชนิดตั้งพื้นหรือชนิดแขวน (มีระบบฟอกอากาศ) ขนาด 36,000 บีทียู ฉลากประหยัดไฟฟ้าเบอร์ 5 </t>
  </si>
  <si>
    <t xml:space="preserve">(1.3) เครื่องปรับอากาศชนิดติดผนัง (มีระบบฟอกอากาศ) ขนาด 12,000 บีทียู ฉลากประหยัดไฟฟ้าเบอร์ 5 </t>
  </si>
  <si>
    <t xml:space="preserve">(1.4) เครื่องปรับอากาศชนิดติดผนัง (มีระบบฟอกอากาศ) ขนาด 18,000 บีทียู ฉลากประหยัดไฟฟ้าเบอร์ 5 </t>
  </si>
  <si>
    <t xml:space="preserve">(1.5) เครื่องปรับอากาศชนิดติดผนัง (มีระบบฟอกอากาศ) ขนาด 24,000 บีทียู ฉลากประหยัดไฟฟ้าเบอร์ 5 </t>
  </si>
  <si>
    <t>จุฑารัตน์ มากคงแก้ว</t>
  </si>
  <si>
    <t>งบลงทุน ค่าครุภัณฑ์ ที่ดินและสิ่งก่อสร้าง</t>
  </si>
  <si>
    <t>หน่วยงาน สำนักบริหารการสาธารณสุข สำนักงานปลัดกระทรวงสาธารณสุข (ส่วนกลาง และส่วนภูมิภาค)</t>
  </si>
  <si>
    <t>ลำ</t>
  </si>
  <si>
    <t>แผนงาน/ผลผลิต</t>
  </si>
  <si>
    <t>ดับ</t>
  </si>
  <si>
    <t>รายการ</t>
  </si>
  <si>
    <t>หน่วย</t>
  </si>
  <si>
    <t xml:space="preserve"> (1)+(2)+(3)</t>
  </si>
  <si>
    <r>
      <rPr>
        <b/>
        <sz val="14"/>
        <color indexed="8"/>
        <rFont val="DilleniaUPC"/>
        <family val="1"/>
        <charset val="222"/>
      </rPr>
      <t xml:space="preserve">กิจกรรม : </t>
    </r>
    <r>
      <rPr>
        <sz val="14"/>
        <color indexed="8"/>
        <rFont val="DilleniaUPC"/>
        <family val="1"/>
        <charset val="222"/>
      </rPr>
      <t>พัฒนาระบบบริการสุขภาพทุกระดับแบบเครือข่ายบริการสุขภาพ ตาม Service Plan</t>
    </r>
  </si>
  <si>
    <r>
      <rPr>
        <b/>
        <sz val="14"/>
        <color indexed="8"/>
        <rFont val="DilleniaUPC"/>
        <family val="1"/>
        <charset val="222"/>
      </rPr>
      <t>กิจกรรม :</t>
    </r>
    <r>
      <rPr>
        <sz val="14"/>
        <color indexed="8"/>
        <rFont val="DilleniaUPC"/>
        <family val="1"/>
        <charset val="222"/>
      </rPr>
      <t xml:space="preserve"> พัฒนาระบบบริหารจัดการทรัพยากรด้านสุขภาพ</t>
    </r>
  </si>
  <si>
    <r>
      <rPr>
        <b/>
        <sz val="14"/>
        <color indexed="8"/>
        <rFont val="DilleniaUPC"/>
        <family val="1"/>
        <charset val="222"/>
      </rPr>
      <t xml:space="preserve">กิจกรรม : </t>
    </r>
    <r>
      <rPr>
        <sz val="14"/>
        <color indexed="8"/>
        <rFont val="DilleniaUPC"/>
        <family val="1"/>
        <charset val="222"/>
      </rPr>
      <t>เสริมสร้างสุขภาพ ควบคุมโรค และภัยสุขภาพในจังหวัดชายแดนภาคใต้</t>
    </r>
  </si>
  <si>
    <t xml:space="preserve">สรุปงบประมาณรายจ่ายประจำ ปีงบประมาณ พ.ศ. 2558 </t>
  </si>
  <si>
    <r>
      <rPr>
        <b/>
        <sz val="14"/>
        <color indexed="8"/>
        <rFont val="DilleniaUPC"/>
        <family val="1"/>
        <charset val="222"/>
      </rPr>
      <t>กิจกรรม :</t>
    </r>
    <r>
      <rPr>
        <sz val="14"/>
        <color indexed="8"/>
        <rFont val="DilleniaUPC"/>
        <family val="1"/>
        <charset val="222"/>
      </rPr>
      <t xml:space="preserve">  สนับสนุนและดำเนินงานเฝ้าระวัง ป้องกัน ควบคุมโรคภัยสุขภาพ ฟื้นฟูสภาพ และการคุ้มครองผู้บริโภคด้านสุขภาพ</t>
    </r>
  </si>
  <si>
    <t>( 2 ) ค่าสิ่งก่อสร้าง</t>
  </si>
  <si>
    <t xml:space="preserve">( 1 ) ค่าครุภัณฑ์ </t>
  </si>
  <si>
    <t>(ภูมิภาค)</t>
  </si>
  <si>
    <t>( 3 ) ค่าสิ่งก่อสร้างใหม่ ปี 58</t>
  </si>
  <si>
    <t>ก่อสร้างปีเดียว</t>
  </si>
  <si>
    <t>ก่อสร้างผูกพันใหม่</t>
  </si>
  <si>
    <t>วงเงินปี 58</t>
  </si>
  <si>
    <t>หน่วยบริการ</t>
  </si>
  <si>
    <t>หน่วยบริหาร</t>
  </si>
  <si>
    <t>Total Recheck</t>
  </si>
  <si>
    <t>นักวิเคราะห์นโยบายและแผนชำนาญการพิเศษ</t>
  </si>
  <si>
    <t>จัดทำข้อมูล</t>
  </si>
  <si>
    <t>สรุปภาพรวมงบลงทุน</t>
  </si>
  <si>
    <r>
      <t>สรุปวงเงินรายการงบลงทุนค่าครุภ</t>
    </r>
    <r>
      <rPr>
        <b/>
        <i/>
        <sz val="22"/>
        <rFont val="TH SarabunPSK"/>
        <family val="2"/>
      </rPr>
      <t>ั</t>
    </r>
    <r>
      <rPr>
        <b/>
        <sz val="22"/>
        <rFont val="TH SarabunPSK"/>
        <family val="2"/>
      </rPr>
      <t>ณฑ์ ที่ดินและสิ่งก่อสร้าง งบประมาณรายจ่ายประจำปีงบประมาณ พ.ศ. 2558</t>
    </r>
  </si>
  <si>
    <t>สำนักบริหารการสาธารณสุข สำนักงานปลัดกระทรวงสาธารณสุข</t>
  </si>
  <si>
    <t>ค่าครุภัณฑ์</t>
  </si>
  <si>
    <t>ค่าก่อสร้างรายการใหม่</t>
  </si>
  <si>
    <t>ค่าก่อสร้างผูกพันเดิม</t>
  </si>
  <si>
    <t>ตั้งปี 58 เดิม</t>
  </si>
  <si>
    <t>ปรับลด ปี58</t>
  </si>
  <si>
    <t>หลังปรับลด ปี 58</t>
  </si>
  <si>
    <t>พรบ.</t>
  </si>
  <si>
    <t>File</t>
  </si>
  <si>
    <t>งบปี 57</t>
  </si>
  <si>
    <t xml:space="preserve"> +เกิน/-ขาด</t>
  </si>
  <si>
    <t xml:space="preserve">รายการสิ่งก่อสร้าง
</t>
  </si>
  <si>
    <t>Office</t>
  </si>
  <si>
    <t>ราคาต่อหน่วย
(พรบ.ปี 58)</t>
  </si>
  <si>
    <t xml:space="preserve"> 1-12</t>
  </si>
  <si>
    <t>จำนวน
หน่วยจัดสรร</t>
  </si>
  <si>
    <t>แบบเทศบาล
อ.หัวหิน</t>
  </si>
  <si>
    <t>เลขที่แบบ</t>
  </si>
  <si>
    <t xml:space="preserve"> 2731/30</t>
  </si>
  <si>
    <t xml:space="preserve"> 9041/1</t>
  </si>
  <si>
    <t xml:space="preserve"> 9128/50</t>
  </si>
  <si>
    <t xml:space="preserve"> 8708/43</t>
  </si>
  <si>
    <t>8708/พิเศษ</t>
  </si>
  <si>
    <t>แบบโยธา</t>
  </si>
  <si>
    <t>แบบ terra</t>
  </si>
  <si>
    <t xml:space="preserve">แบบเอกชน </t>
  </si>
  <si>
    <t xml:space="preserve">แบบเทศบาล
</t>
  </si>
  <si>
    <t>แบบเอกชนคิมคอนส์</t>
  </si>
  <si>
    <t>บำบัดน้ำเสีย</t>
  </si>
  <si>
    <t>ระบบประปา</t>
  </si>
  <si>
    <t>ระบบไฟฟ้า</t>
  </si>
  <si>
    <t>5337/32</t>
  </si>
  <si>
    <t>5338/32</t>
  </si>
  <si>
    <t>ไม่ใช่กองแบบ</t>
  </si>
  <si>
    <t>สรุปงบลงทุน รายการค่าที่ดินและสิ่งก่อสร้าง จำแนกตามแบบแปลน</t>
  </si>
  <si>
    <t>ประเภทสิ่งก่อสร้าง</t>
  </si>
  <si>
    <t>Ressidence</t>
  </si>
  <si>
    <t xml:space="preserve"> - อาคารสนับสนุน</t>
  </si>
  <si>
    <t xml:space="preserve"> - บำบัดน้ำเสีย</t>
  </si>
  <si>
    <t xml:space="preserve"> - ระบบไฟฟ้า</t>
  </si>
  <si>
    <t xml:space="preserve"> - ระบบประปา</t>
  </si>
  <si>
    <t xml:space="preserve"> - งานสถาปัตย์</t>
  </si>
  <si>
    <t>กองแบบแผน</t>
  </si>
  <si>
    <t>หน่วยงานอื่น</t>
  </si>
  <si>
    <t>Support  ได้แก่</t>
  </si>
  <si>
    <t>ออกแบบ/รับรองแบบโดย</t>
  </si>
  <si>
    <t>อาคารสำนักงาน สสจ./สสอ.</t>
  </si>
  <si>
    <t>สรุปรายการงบลงทุนค่าที่ดินและสิ่งก่อสร้าง ปีงบประมาณ พ.ศ. 2558 จำแนกรายการตามแบบแปลน</t>
  </si>
  <si>
    <t>กองแบบแผน จะจัดส่งแบบแปลนสิ่งก่อสร้าง /BOQ /รายละเอียดประกอบแบบให้ สบรส. ในวันที่ 24 กันยายน 2557</t>
  </si>
  <si>
    <t>ข้อมูล ณ วันที่ 23  กันยายน 2557</t>
  </si>
  <si>
    <t>ข้อมูล ณ วันที่ 23 กันยายน 2557</t>
  </si>
  <si>
    <t>แบบเลขที่
(เรียงตาม
เลขที่แบบแปลน)</t>
  </si>
  <si>
    <t>ตติยภูมิ</t>
  </si>
  <si>
    <t>ปฐมภูมิ</t>
  </si>
  <si>
    <t>สสจ./สสอ.</t>
  </si>
  <si>
    <t>ระดับบริการ</t>
  </si>
  <si>
    <t>สิ่งก่อสร้าง</t>
  </si>
  <si>
    <t>ศสม.</t>
  </si>
  <si>
    <t>ระบบ</t>
  </si>
  <si>
    <t>ร้อยละ</t>
  </si>
  <si>
    <t>ของวงเงิน
ทั้งหมด</t>
  </si>
  <si>
    <t>ของแต่ระบบบริการ</t>
  </si>
  <si>
    <t>ค่าปรับปรุง</t>
  </si>
  <si>
    <t>สรุปวงเงินของระดับบริการที่ได้รับงบประมาณ รายการงบลงทุนค่าครุภัณฑ์ ที่ดินและสิ่งก่อสร้าง งบประมาณรายจ่ายประจำปี พ.ศ.2558</t>
  </si>
  <si>
    <t>รพ.สต. 76 แห่ง/ยูนิตทำฟัน 524 ชุด</t>
  </si>
  <si>
    <t>แผนงบประมาณ : พัฒนาด้านสาธารณสุข</t>
  </si>
  <si>
    <t>หน่วยงาน : สำนักงานปลัดกระทรวงสาธารณสุข</t>
  </si>
  <si>
    <t>ค่าปรับปรุง สสจ./สสอ.</t>
  </si>
  <si>
    <t>รวมเขต 1</t>
  </si>
  <si>
    <t>รวมเขต 2</t>
  </si>
  <si>
    <t>รวมเขต 3</t>
  </si>
  <si>
    <t>รวมเขต 4</t>
  </si>
  <si>
    <t>รวมเขต 5</t>
  </si>
  <si>
    <t>รวมเขต 6</t>
  </si>
  <si>
    <t>รวมเขต 7</t>
  </si>
  <si>
    <t>รวมเขต 8</t>
  </si>
  <si>
    <t>รวมเขต 9</t>
  </si>
  <si>
    <t>รวมเขต 10</t>
  </si>
  <si>
    <t>รวมเขต 11</t>
  </si>
  <si>
    <t>รวมเขต 12</t>
  </si>
  <si>
    <t>สรุปการจัดสรรงบประมาณรายจ่ายประจำปีงบประมาณ พ.ศ. 2558  จำแนกรายเขต</t>
  </si>
  <si>
    <t>แผนงบประมาณ : พัฒนาระบบประกันสุขภาพ</t>
  </si>
  <si>
    <t xml:space="preserve">แผนงบประมาณ : แก้ปัญหาและพัฒนาจังหวัดชายแดนภาคใต้ </t>
  </si>
  <si>
    <t>ผลผลิต: ประชาชนในเขตจังหวัดชายแดนภาคใต้ได้รับการบริการสุขภาพตามปัญหาของพื้นที่</t>
  </si>
  <si>
    <t>อาคาร รพ.สต.</t>
  </si>
  <si>
    <t>สำนักงาน</t>
  </si>
  <si>
    <t>ไฟฟ้าและวิทยุ</t>
  </si>
  <si>
    <t>Others</t>
  </si>
  <si>
    <t>M1รพท.</t>
  </si>
  <si>
    <t>M1รพช.</t>
  </si>
  <si>
    <t>รวมรายการใหม่ ปี58</t>
  </si>
  <si>
    <t xml:space="preserve"> M1
รพช.</t>
  </si>
  <si>
    <t xml:space="preserve"> M1
รพท.</t>
  </si>
  <si>
    <t>รพช.</t>
  </si>
  <si>
    <t>รพท.</t>
  </si>
  <si>
    <t>ร้อยละของ
ประเภท รพ.</t>
  </si>
  <si>
    <t>RESSIDENCE</t>
  </si>
  <si>
    <t>SUPPORT</t>
  </si>
  <si>
    <t>RES</t>
  </si>
  <si>
    <t>Supp.</t>
  </si>
  <si>
    <t xml:space="preserve">พิจิตร </t>
  </si>
  <si>
    <t>เขต 1</t>
  </si>
  <si>
    <t>เขต 2</t>
  </si>
  <si>
    <t>เขต 3</t>
  </si>
  <si>
    <t>เขต 4</t>
  </si>
  <si>
    <t>เขต 5</t>
  </si>
  <si>
    <t>เขต 6</t>
  </si>
  <si>
    <t>เขต 7</t>
  </si>
  <si>
    <t>เขต 8</t>
  </si>
  <si>
    <t>เขต 9</t>
  </si>
  <si>
    <t>เขต 10</t>
  </si>
  <si>
    <t>เขต 11</t>
  </si>
  <si>
    <t>เขต 12</t>
  </si>
  <si>
    <t>จำนวนหน่วย</t>
  </si>
  <si>
    <t>งบประมาณปี 58</t>
  </si>
  <si>
    <t>ก่อสร้างใหม</t>
  </si>
  <si>
    <t>ก่อสร้างผูกพันเดิม</t>
  </si>
  <si>
    <t>ก่อสร้างใหม่</t>
  </si>
  <si>
    <t>วงเงินหลังปรับลด ปี 58</t>
  </si>
  <si>
    <t>รวมก่อสร้างผูกพันเดิม
ปี 58</t>
  </si>
  <si>
    <t>รวมงบลงทุนทั้งหมด ปี58</t>
  </si>
  <si>
    <t>รวมก่อสร้างใหม่
ปี 58</t>
  </si>
  <si>
    <t>ประเภท
แบบแปลน</t>
  </si>
  <si>
    <t>รหัสพื้นที่</t>
  </si>
  <si>
    <t>หน่วยรับข้อมูล</t>
  </si>
  <si>
    <t>หน่วยเบิกจ่าย</t>
  </si>
  <si>
    <t>รวมเงินหน่วยเบิกจ่าย</t>
  </si>
  <si>
    <t>P5700</t>
  </si>
  <si>
    <t>2100200170</t>
  </si>
  <si>
    <t>2100200169</t>
  </si>
  <si>
    <t>P5000</t>
  </si>
  <si>
    <t>2100200155</t>
  </si>
  <si>
    <t>P5600</t>
  </si>
  <si>
    <t>2100200168</t>
  </si>
  <si>
    <t>2100200166</t>
  </si>
  <si>
    <t>2100200167</t>
  </si>
  <si>
    <t>P5400</t>
  </si>
  <si>
    <t>2100200163</t>
  </si>
  <si>
    <t>P5800</t>
  </si>
  <si>
    <t>2100200171</t>
  </si>
  <si>
    <t>P5200</t>
  </si>
  <si>
    <t>2100200158</t>
  </si>
  <si>
    <t>2100200159</t>
  </si>
  <si>
    <t>P5100</t>
  </si>
  <si>
    <t>2100200157</t>
  </si>
  <si>
    <t>P6300</t>
  </si>
  <si>
    <t>2100200180</t>
  </si>
  <si>
    <t>P6500</t>
  </si>
  <si>
    <t>2100200186</t>
  </si>
  <si>
    <t>P6700</t>
  </si>
  <si>
    <t>2100200189</t>
  </si>
  <si>
    <t>P6400</t>
  </si>
  <si>
    <t>2100200183</t>
  </si>
  <si>
    <t>P6200</t>
  </si>
  <si>
    <t>2100200178</t>
  </si>
  <si>
    <t>P1800</t>
  </si>
  <si>
    <t>2100200095</t>
  </si>
  <si>
    <t>P6000</t>
  </si>
  <si>
    <t>2100200174</t>
  </si>
  <si>
    <t>P2600</t>
  </si>
  <si>
    <t>2100200112</t>
  </si>
  <si>
    <t>P1200</t>
  </si>
  <si>
    <t>2100200078</t>
  </si>
  <si>
    <t>2100200079</t>
  </si>
  <si>
    <t>P1400</t>
  </si>
  <si>
    <t>2100200084</t>
  </si>
  <si>
    <t>2100200083</t>
  </si>
  <si>
    <t>P1900</t>
  </si>
  <si>
    <t>2100200097</t>
  </si>
  <si>
    <t>P1500</t>
  </si>
  <si>
    <t>2100200086</t>
  </si>
  <si>
    <t>P7100</t>
  </si>
  <si>
    <t>2100200198</t>
  </si>
  <si>
    <t>2100200197</t>
  </si>
  <si>
    <t>P7300</t>
  </si>
  <si>
    <t>2100200203</t>
  </si>
  <si>
    <t>P7700</t>
  </si>
  <si>
    <t>2100200259</t>
  </si>
  <si>
    <t>P7600</t>
  </si>
  <si>
    <t>2100200219</t>
  </si>
  <si>
    <t>สสจ.เพชรบุรี</t>
  </si>
  <si>
    <t>P7000</t>
  </si>
  <si>
    <t>2100200192</t>
  </si>
  <si>
    <t>P7200</t>
  </si>
  <si>
    <t>2100200200</t>
  </si>
  <si>
    <t>P2200</t>
  </si>
  <si>
    <t>2100200104</t>
  </si>
  <si>
    <t>P2000</t>
  </si>
  <si>
    <t>2100200099</t>
  </si>
  <si>
    <t>P2300</t>
  </si>
  <si>
    <t>2100200106</t>
  </si>
  <si>
    <t>P2100</t>
  </si>
  <si>
    <t>2100200102</t>
  </si>
  <si>
    <t>P1100</t>
  </si>
  <si>
    <t>2100200076</t>
  </si>
  <si>
    <t>2100200077</t>
  </si>
  <si>
    <t>P2700</t>
  </si>
  <si>
    <t>2100200114</t>
  </si>
  <si>
    <t>P4600</t>
  </si>
  <si>
    <t>2100200147</t>
  </si>
  <si>
    <t>2100200146</t>
  </si>
  <si>
    <t>P4000</t>
  </si>
  <si>
    <t>2100200133</t>
  </si>
  <si>
    <t>สสจ.ขอนแก่น</t>
  </si>
  <si>
    <t>2100200134</t>
  </si>
  <si>
    <t>P4400</t>
  </si>
  <si>
    <t>2100200143</t>
  </si>
  <si>
    <t>P4500</t>
  </si>
  <si>
    <t>2100200145</t>
  </si>
  <si>
    <t>P4800</t>
  </si>
  <si>
    <t>2100200151</t>
  </si>
  <si>
    <t>P3800</t>
  </si>
  <si>
    <t>2100200264</t>
  </si>
  <si>
    <t>2100200265</t>
  </si>
  <si>
    <t>P4200</t>
  </si>
  <si>
    <t>2100200139</t>
  </si>
  <si>
    <t>P4700</t>
  </si>
  <si>
    <t>2100200149</t>
  </si>
  <si>
    <t>2100200148</t>
  </si>
  <si>
    <t>P4100</t>
  </si>
  <si>
    <t>2100200136</t>
  </si>
  <si>
    <t>P3600</t>
  </si>
  <si>
    <t>2100200127</t>
  </si>
  <si>
    <t>สสจ.ชัยภูมิ</t>
  </si>
  <si>
    <t>2100200128</t>
  </si>
  <si>
    <t>2100200257</t>
  </si>
  <si>
    <t>P3000</t>
  </si>
  <si>
    <t>2100200116</t>
  </si>
  <si>
    <t>2100200115</t>
  </si>
  <si>
    <t>P3100</t>
  </si>
  <si>
    <t>2100200117</t>
  </si>
  <si>
    <t>2100200118</t>
  </si>
  <si>
    <t>P3200</t>
  </si>
  <si>
    <t>2100200119</t>
  </si>
  <si>
    <t>2100200120</t>
  </si>
  <si>
    <t>P3500</t>
  </si>
  <si>
    <t>2100200126</t>
  </si>
  <si>
    <t>P3300</t>
  </si>
  <si>
    <t>2100200122</t>
  </si>
  <si>
    <t>P3400</t>
  </si>
  <si>
    <t>2100200123</t>
  </si>
  <si>
    <t>2100200124</t>
  </si>
  <si>
    <t>P8600</t>
  </si>
  <si>
    <t>2100200238</t>
  </si>
  <si>
    <t xml:space="preserve">รพ.ชุมพรเขตรอุดมศักดิ์ </t>
  </si>
  <si>
    <t>P8000</t>
  </si>
  <si>
    <t>2100200224</t>
  </si>
  <si>
    <t>P8400</t>
  </si>
  <si>
    <t>2100200233</t>
  </si>
  <si>
    <t>P8300</t>
  </si>
  <si>
    <t>2100200231</t>
  </si>
  <si>
    <t>2100200230</t>
  </si>
  <si>
    <t>2100200232</t>
  </si>
  <si>
    <t>สสจ.สุราษรฎ์ธานี</t>
  </si>
  <si>
    <t>P9200</t>
  </si>
  <si>
    <t>2100200245</t>
  </si>
  <si>
    <t>P9000</t>
  </si>
  <si>
    <t>2100200241</t>
  </si>
  <si>
    <t>รพ.เชียงรายประชา
นุเคราะห์</t>
  </si>
  <si>
    <t>แจ้งกลุ่มคลังโอนเงิน วันที่ 10 ต.ค.57</t>
  </si>
  <si>
    <t>จัดสรรจริง ปี 58</t>
  </si>
  <si>
    <t>รหัส งปม.</t>
  </si>
  <si>
    <t>2100206008420004</t>
  </si>
  <si>
    <t>2100206008420003</t>
  </si>
  <si>
    <t>2100206008420001</t>
  </si>
  <si>
    <t>2100206008420002</t>
  </si>
  <si>
    <t>P5500</t>
  </si>
  <si>
    <t>2100200164</t>
  </si>
  <si>
    <t>P2400</t>
  </si>
  <si>
    <t>2100200107</t>
  </si>
  <si>
    <t>งบประมาณรายจ่ายประจำปี พ.ศ. 2558 งบลงทุน  รายการค่าครุภัณฑ์ หน่วยบริการ</t>
  </si>
  <si>
    <t>2100285018420005</t>
  </si>
  <si>
    <t>2100285018420007</t>
  </si>
  <si>
    <t>2100285018420004</t>
  </si>
  <si>
    <t>2100285018420006</t>
  </si>
  <si>
    <t>P9400</t>
  </si>
  <si>
    <t>2100200249</t>
  </si>
  <si>
    <t>P9500</t>
  </si>
  <si>
    <t>2100200251</t>
  </si>
  <si>
    <t>2100200239</t>
  </si>
  <si>
    <t>สสจ.สงขลา</t>
  </si>
  <si>
    <t>ค่าสิ่งก่อสร้าง</t>
  </si>
  <si>
    <t>กำหนดเคาะราคา/เปิดซอง</t>
  </si>
  <si>
    <t xml:space="preserve">สาเหตุความล่าช้า </t>
  </si>
  <si>
    <t>แนวทางแก้ไข</t>
  </si>
  <si>
    <t>วงเงินคงเหลือ</t>
  </si>
  <si>
    <t>ขั้นตอนดำเนินการ  13 ขั้นตอน
(ระบุเลข 1 ในช่องที่เลือก)</t>
  </si>
  <si>
    <t>วงเงินที่ดำเนินการได้</t>
  </si>
  <si>
    <t>บริษัทที่ได้</t>
  </si>
  <si>
    <t>หมายเหตุ
(ให้ระบุระยะเวลาที่คาดว่าจะลงนามในสัญญาและเบิกจ่ายได้)</t>
  </si>
  <si>
    <t>เบิกจ่าย
 (บาท)</t>
  </si>
  <si>
    <t>เลขที่สัญญา
วันที่ลงนามสัญญา</t>
  </si>
  <si>
    <t>หมายเหตุ ขั้นตอนการจัดซื้อจัดจ้างตามระเบียบสำนักนายกรัฐมนตรีว่าด้วยวิธีการทางอิเล็กทรอนิกส์ พ.ศ. 2549  (ดูรายละเอียดแต่ละขั้นตอนให้สอดคล้องกับสิ่งที่ส่งมาด้วย ๒)</t>
  </si>
  <si>
    <t>ขั้นตอนการจัดทำร่างขอบเขต งาน ( Term of Reference :TOR)</t>
  </si>
  <si>
    <t>ขั้นตอนการแจ้งนัดหมายผู้มีสิทธิเสนอราคาเพื่อดำเนินการเข้าสู่กระบวนการเสนอราคา</t>
  </si>
  <si>
    <t>ขั้นตอนการการแต่งตั้งคณะกรรมการการประกวดราคา</t>
  </si>
  <si>
    <t>ขั้นตอนการปฏิบัติเพื่อเข้าสู่กระบวนการเสนอราคา</t>
  </si>
  <si>
    <t>ขั้นตอนการเผยแพร่เอกสารประกาศเชิญชวนของคณะกรรมการประกวดราคา</t>
  </si>
  <si>
    <t>ขั้นตอนภายหลังเสนอราคาเสร็จ</t>
  </si>
  <si>
    <t>ขั้นตอนการรับซองข้อเสนอทางด้านเทคนิค</t>
  </si>
  <si>
    <t>ขั้นตอนอนุมัติซื้อหรือจ้าง</t>
  </si>
  <si>
    <t>ขั้นตอนพิจารณาคัดเลือกเบื้องต้นเพื่อหาผู้มีสิทธิเข้าไปเสนอราคา(เคาะราคา)</t>
  </si>
  <si>
    <t>ขั้นตอนการจัดทำสัญญา</t>
  </si>
  <si>
    <t>ขั้นตอนการแจ้งผลการคัดเลือกเบื้องต้น</t>
  </si>
  <si>
    <t>ขั้นตอนคณะกรรมการตรวจรับ</t>
  </si>
  <si>
    <t>ขั้นตอนการอุทธรณ์ผลการพิจารณาคัดเลือกเบี้องต้น</t>
  </si>
  <si>
    <t xml:space="preserve">ดำเนินการโดยวิธี
E- Auction/สอบราคา
</t>
  </si>
  <si>
    <t>วิธีการจัดซื้อ/จัดจ้าง</t>
  </si>
  <si>
    <t>สอบราคา</t>
  </si>
  <si>
    <t>ตกลงราคา</t>
  </si>
  <si>
    <t>วิธีพิเศษ</t>
  </si>
  <si>
    <t>E- Auction</t>
  </si>
  <si>
    <t>(121) อาคารผู้ป่วยใน 144 เตียง 7 ชั้น เป็นอาคาร คสล.7 ชั้น + ชั้นล่าง 1 ชั้น พื้นที่ใช้สอยประมาณ 4,780 ตารางเมตร พร้อมอุปกรณ์ประกอบอาคาร  โรงพยาบาลเสนา ตำบลเจ้าเจ็ด อำเภอเสนา จังหวัดพระนครศรีอยุธยา  1 หลัง</t>
  </si>
  <si>
    <t>(25) อาคารพักเจ้าหน้าที่ 7 ชั้น 96 ห้อง เป็นอาคาร คสล. 7 ชั้น พื้นที่ใช้สอยประมาณ 3,908 ตารางเมตร (เสาเข็มลึกพิเศษ) โรงพยาบาลกระทุ่มแบน ตำบลตลาดกระทุ่มแบน อำเภอกระทุ่มแบน จังหวัดสมุทรสาคร 1 หลัง</t>
  </si>
  <si>
    <t>(166) อาคารผู้ป่วยนอก-อุบัติเหตุ ผู้ป่วยหนักและผู้ป่วยใน  10 ชั้น  เป็นอาคาร คสล. 10 ชั้น พื้นที่ใช้สอยประมาณ 15,070 ตารางเมตร โรงพยาบาลพระปกเกล้า ตำบลวัดใหม่ อำเภอเมือง จังหวัดจันทบุรี 1 หลัง</t>
  </si>
  <si>
    <t>(168) อาคารบำบัดและส่งเสริมสุขภาพ เป็นอาคาร คสล. 5 ชั้น พื้นที่ใช้สอยประมาณ 4,218 ตารางเมตร  โรงพยาบาลระยอง ตำบลเชิงเนิน อำเภอเมืองระยอง จังหวัดระยอง 1 หลัง</t>
  </si>
  <si>
    <t>(7) อาคารพัสดุและซ่อมบำรุง เป็นอาคาร คสล. 5 ชั้น  พื้นที่ใช้สอยประมาณ 4,884 ตารางเมตร โรงพยาบาลร้อยเอ็ด ตำบลในเมือง อำเภอเมือง จังหวัดร้อยเอ็ด  1 หลัง</t>
  </si>
  <si>
    <t>(132) อาคารผู้ป่วยนอก 4 ชั้น เป็นอาคาร คลส.4 ชั้น พื้นที่ใช้สอยประมาณ 5,640 ตารางเมตร โรงพยาบาลหนองบัวแดง ตำบลหนองบัวแดง อำเภอหนองบัวแดง จังหวัดชัยภูมิ 1 หลัง</t>
  </si>
  <si>
    <t>(131) อาคารพักคนไข้ 10 ชั้น เป็นอาคาร คสล. 10 ชั้น พื้นที่ใช้สอยประมาณ 8,206 ตารางเมตร  โรงพยาบาลมหาราชนครราชสีมา ตำบลในเมือง อำเภอเมือง จังหวัดนครราชสีมา 1 หลัง</t>
  </si>
  <si>
    <t>(28) อาคารพักพยาบาล 32 หน่วย เป็นอาคาร คสล. 4 ชั้น พื้นที่ใช้สอยประมาณ 3,006 ตารางเมตร โรงพยาบาลเทพรัตน์นครราชสีมา ตำบลโคกกรวด อำเภอเมือง จังหวัดนครราชสีมา 1 หลัง</t>
  </si>
  <si>
    <t>(29) อาคารพักพยาบาล 32 หน่วย  เป็นอาคาร คสล. 4 ชั้น พื้นที่ใช้สอยประมาณ 3,006 ตารางเมตร โรงพยาบาลปากช่องนานา ตำบลปากช่อง อำเภอปากช่อง จังหวัดนครราชสีมา 1 หลัง</t>
  </si>
  <si>
    <t>(43) อาคารพักพยาบาล 32 ห้อง (16 ครอบครัว) เป็นอาคาร คสล. 4 ชั้น พื้นที่ใช้สอยประมาณ 928 ตารางเมตร โรงพยาบาลบ้านด่าน ตำบลบ้านด่าน อำเภอบ้านด่าน จังหวัดบุรีรัมย์ 1 หลัง</t>
  </si>
  <si>
    <t>(31) อาคารแฟลตพักแพทย์ 20 ยูนิต (6 ชั้น) เป็นอาคาร คสล. 6 ชั้น พื้นที่ใช้สอยประมาณ 2,366 ตารางเมตร โรงพยาบาลปราสาท ตำบลกังแอน อำเภอปราสาท จังหวัดสุรินทร์ 1 หลัง</t>
  </si>
  <si>
    <t>(134) อาคารผู้ป่วยนอก-อุบัติเหตุ เป็นอาคาร คสล. 5 ชั้น พื้นที่ใช้สอยประมาณ 8,250 ตารางเมตร โรงพยาบาลศีขรภูมิ ตำบลระแงง อำเภอศีขรภูมิ จังหวัดสุรินทร์ 1 หลัง</t>
  </si>
  <si>
    <t>(1.20) อาคารพักพยาบาล 24 ห้อง (12 ครอบครัว) เป็นอาคารคสล.3 ชั้น พื้นที่ใช้สอยประมาณ 745 ตารางเมตร โรงพยาบาลป่าติ้ว ตำบลโพธิ์ไทร  อำเภอป่าติ้ว จังหวัดยโสธร 1 หลัง</t>
  </si>
  <si>
    <t>(146) อาคารสนับสนุนบริการทางการแพทย์  เป็นอาคาร คสล. 10 ชั้น พื้นที่ใช้สอยประมาณ 16,400  ตารางเมตร  โรงพยาบาลสรรพสิทธิประสงค์ ตำบลในเมือง อำเภอเมืองอุบลราชธานี จังหวัดอุบลราชธานี 1 หลัง</t>
  </si>
  <si>
    <t>(178) ตึกคนไข้นอก (O.P.D.) รพ. 30 เตียง เป็นอาคาร คสล. 2 ชั้น พื้นที่ใช้สอยประมาณ 1,125 ตารางเมตร (รวมโครงสร้างต้านแผ่นดินไหว) โรงพยาบาลเกาะลันตา ตำบลเกาะลันตาน้อย อำเภอเกาะลันตา จังหวัดกระบี่  1 หลัง</t>
  </si>
  <si>
    <t xml:space="preserve">รายงานการจัดซื้อจัดจ้าง(งบลงทุน) ตามพรบ. งบประมาณรายจ่ายประจำปีงบประมาณ  2556 </t>
  </si>
  <si>
    <t xml:space="preserve">
ลำดับ</t>
  </si>
  <si>
    <t xml:space="preserve">
เขต</t>
  </si>
  <si>
    <t>รายการ/สถานที่/จังหวัด</t>
  </si>
  <si>
    <t>วงเงินงบประมาณ</t>
  </si>
  <si>
    <t>วันที่ลงนามสัญญา</t>
  </si>
  <si>
    <t>เบิกจ่าย (บาท)</t>
  </si>
  <si>
    <t xml:space="preserve">  ประเทศ</t>
  </si>
  <si>
    <t xml:space="preserve">
ภาค</t>
  </si>
  <si>
    <t>โดยวิธีการสอบราคา/ตกลงราคา/วิธีพิเศษ</t>
  </si>
  <si>
    <t>ขั้นตอนดำเนินการ  7 ขั้นตอน
(ระบุเลข 1 ในช่องที่เลือก)</t>
  </si>
  <si>
    <t>หมายเหตุ ขั้นตอนการจัดซื้อจัดจ้าง   (ดูรายละเอียดแต่ละขั้นตอนให้สอดคล้องกับระเบียบสำนักนายกรัฐมนตรีว่าด้วยการพัสดุ พ.ศ. 2535และที่แก้ไขเพิ่มเติม)</t>
  </si>
  <si>
    <t>ขั้นตอนการจัดทำเอกสารสอบราคา (ข้อ 40)</t>
  </si>
  <si>
    <t>ขั้นตอนการติดต่อตกลงราคากับผู้ขาย/ผู้รับจ้าง</t>
  </si>
  <si>
    <t>ขั้นตอนการจัดทำรายงานขอซื้อ/จ้างและแต่งตั้งกรรมการ (ข้อ 27)</t>
  </si>
  <si>
    <t>ขั้นตอนการจัดทำรายงานต่อหัวหน้าส่วนราชการเพื่อให้ความเห็นชอบ (ข้อ 27,29 )</t>
  </si>
  <si>
    <t>ขั้นตอนการประกาศเผยแพร่การสอบราคา (ข้อ 41 (1) )</t>
  </si>
  <si>
    <t>ขั้นตอนการเสนอสั่งซื้อ/จ้าง</t>
  </si>
  <si>
    <t>ขั้นตอนการรับซอง (ข้อ 41 (2) - (4) )</t>
  </si>
  <si>
    <t>ขั้นตอนการสั่งซื้อ/สั่งจ้าง (ข้อ 39)</t>
  </si>
  <si>
    <t>ขั้นตอนการพิจารณาผลการสอบราคา (ข้อ 42)</t>
  </si>
  <si>
    <t>ขั้นตอนการขออนุมัติสั่งซื้อ/สั่งจ้าง (ข้อ 65)</t>
  </si>
  <si>
    <t>ขั้นตอนการรายงานขอซื้อ/ขอจ้างต่อหัวหน้าส่วนราชการเพื่อให้ความเห็นชอบ</t>
  </si>
  <si>
    <t>ขั้นตอนการทำสัญญา (ข้อ 132 - 133 )</t>
  </si>
  <si>
    <t>ขั้นตอนการแต่งตั้งคณะกรรมการจัดซื้อ/จัดจ้างโดยวิธีพิเศษ (ข้อ 57,58)</t>
  </si>
  <si>
    <t>ขั้นตอนการเชิญผู้ขาย/ผู้รับจ้างมาเสนอราคาและต่อรองราคา</t>
  </si>
  <si>
    <t>ขั้นตอนคณะกรรมการรายงานผลการพิจารณา และความเห็นต่อหัวหน้าส่วนราชการเพื่อสั่งการ</t>
  </si>
  <si>
    <t>(1.1) อาคารที่ทำการสาธารณสุขอำเภอ เป็นอาคาร คสล. 2 ชั้น พื้นที่ใช้สอยประมาณ 285 ตารางเมตร  (รวมราคาต้านแผ่นดินไหว) สำนักงานสาธารณสุขอำเภอดอยเต่า ตำบลท่าเดื่อ อำเภอดอยเต่า จังหวัดเชียงใหม่ 1 หลัง</t>
  </si>
  <si>
    <t>(1.22)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สำนักงานสาธารณสุขอำเภอเสนา  ตำบลสามกอ อำเภอเสนา จังหวัดพระนครศรีอยุธยา 1 หลัง</t>
  </si>
  <si>
    <t>(1.20)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สำนักงานสาธารณสุขอำเภอหนองม่วง ตำบลหนองม่วง อำเภอหนองม่วง จังหวัดลพบุรี 1 หลัง</t>
  </si>
  <si>
    <t>(1.21)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สำนักงานสาธารณสุขอำเภอเฉลิมพระเกียรติ ตำบลเขาดินพัฒนา อำเภอเฉลิมพระเกียรติ  จังหวัดสระบุรี 1 หลัง</t>
  </si>
  <si>
    <t>(1.30)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สำนักงานสาธารณสุขอำเภอเขาย้อย ตำบลเขาย้อย อำเภอเขาย้อย  จังหวัดเพชรบุรี 1 หลัง</t>
  </si>
  <si>
    <t>(1.11)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สำนักงานสาธารณสุขอำเภอเมืองจันทบุรี  ตำบลวัดใหม่ อำเภอเมืองจันทบุรี จังหวัดจันทบุรี 1 หลัง</t>
  </si>
  <si>
    <t>(9) อาคารสำนักงานสาธารณสุขจังหวัด เป็นอาคาร คสล. 3 ชั้น  พื้นที่ใช้สอย 2,426 ตารางเมตร สำนักงานสาธารณสุขจังหวัดปราจีนบุรี ตำบลไม้เค็ด  อำเภอเมืองปราจีนบุรี จังหวัดปราจีนบุรี 1 หลัง</t>
  </si>
  <si>
    <t>(1.12) อาคารที่ทำการสาธารณสุขอำเภอ เป็นอาคาร คสล. 2 ชั้น พื้นที่ใช้สอยประมาณ 285  ตารางเมตร สำนักงานสาธารณสุขอำเภอวังน้ำเย็น ตำบลวังน้ำเย็น อำเภอวังน้ำเย็น จังหวัดสระแก้ว 1 หลัง</t>
  </si>
  <si>
    <t>(12) อาคารสำนักงานสาธารณสุขจังหวัด เป็นอาคาร คสล. 5 ชั้น  พื้นที่ใช้สอยประมาณ 2,644 ตารางเมตร สำนักงานสาธารณสุขจังหวัดสุราษฎร์ธานี  ตำบลตลาด อำเภอเมือง จังหวัดสุราษฎร์ธานี 1 หลัง</t>
  </si>
  <si>
    <t>ผูกพัน /
ปีเดียว</t>
  </si>
  <si>
    <t>ระบุขั้นตอนการจัดซื้อ/จัดจ้าง</t>
  </si>
  <si>
    <t>กำหนดเปิดซอง / เคาะราคา</t>
  </si>
  <si>
    <t>การดำเนินงาน</t>
  </si>
  <si>
    <t>ระยะเวลาที่ล่าช้า(สัปดาห์)</t>
  </si>
  <si>
    <t>ได้ผู้รับจ้าง</t>
  </si>
  <si>
    <t xml:space="preserve">ราคากลางท้องถิ่น
</t>
  </si>
  <si>
    <t>จัดจ้างได้</t>
  </si>
  <si>
    <t>ลงนามในสัญญา</t>
  </si>
  <si>
    <t>บริษัท</t>
  </si>
  <si>
    <t>ขั้นตอนที่</t>
  </si>
  <si>
    <t>ตามแผน</t>
  </si>
  <si>
    <t>ล่าช้า</t>
  </si>
  <si>
    <t xml:space="preserve"> +สูง /- ต่ำ</t>
  </si>
  <si>
    <t xml:space="preserve"> +สูง/- ต่ำ</t>
  </si>
  <si>
    <t>จำนวนเงิน(บาท)</t>
  </si>
  <si>
    <t>วันที่ลงนาม</t>
  </si>
  <si>
    <t>เลขที่สัญญา</t>
  </si>
  <si>
    <t>การดำเนินการ
(ระบุรายละเอียดแต่ละขั้นตอน)</t>
  </si>
  <si>
    <t xml:space="preserve">เครื่องช่วยหายใจชนิดควบคุมด้วยปริมาตร </t>
  </si>
  <si>
    <t>กำหนดเปิดซอง 
/ เคาะราคา</t>
  </si>
  <si>
    <t>จำนวน
(ชุด)</t>
  </si>
  <si>
    <t>รวมจำนวนเงิน</t>
  </si>
  <si>
    <t xml:space="preserve"> ขั้นตอนการจัดซื้อจัดจ้างตามระเบียบสำนักนายกรัฐมนตรีว่าด้วยวิธีการทางอิเล็กทรอนิกส์ พ.ศ. 2549 </t>
  </si>
  <si>
    <t>วิธีการสอบราคา มี 7 ขั้นตอนให้ระบุเลข</t>
  </si>
  <si>
    <t>วิธีการตกลงราคา มี 4 ขั้นตอนให้ระบุเลข</t>
  </si>
  <si>
    <t>วิธีพิเศษ มี 4 ขั้นตอนให้ระบุเลข</t>
  </si>
  <si>
    <t>มี 13 ขั้นตอนให้ระบุเลข</t>
  </si>
  <si>
    <t>แต่งตั้งคก.กำหนดราคากลาง/คก.ร่าง TOR ร่างเอกสารประกวดราคา/คก.ประกวดราคา</t>
  </si>
  <si>
    <t>จัดทำราคากลาง/หัวหน้าส่วนราชการเห็นชอบราคากลาง</t>
  </si>
  <si>
    <t>ร่างขอบเขตของงาน (TOR) และร่างเอกสารประกวดราคา/เสนอหัวหน้าส่วนราชการให้ความเห็นชอบ</t>
  </si>
  <si>
    <t>เผยแพร่ร่างขอบเขตของงาน (TOR) และร่างเอกสารประกวดราคา</t>
  </si>
  <si>
    <t>จัดทำรายงานขอซื้อ/ขอจ้าง</t>
  </si>
  <si>
    <t>คัดเลือกผู้ให้บริการตลาดกลางอิเล็กทรอนิกส์  และกำหนด วัน  เวลา  
และสถานที่เสนอราคา</t>
  </si>
  <si>
    <t>ลงนามในประกาศประกวดราคา</t>
  </si>
  <si>
    <t>เผยแพร่เอกสารประกาศเชิญชวน</t>
  </si>
  <si>
    <t>ให้หรือขายเอกสารประกวดราคา</t>
  </si>
  <si>
    <t>นัดชี้สถานที่/ชี้แจงรายละเอียดเพิ่มเติม(ถ้ามี)</t>
  </si>
  <si>
    <t>ให้ผู้ซื้อจัดทำเอกสาร</t>
  </si>
  <si>
    <t>รับซองเอกสารข้อเสนอทางด้านเทคนิค</t>
  </si>
  <si>
    <t>แจ้งผลการคัดเลือกเบื้องต้นให้ผู้ยื่นเอกสารทราบเฉพาะรายทุกราย</t>
  </si>
  <si>
    <t>แจ้งผลการคัดเลือกเบื้องต้นให้ผู้ให้บริการตลาดกลางฯ</t>
  </si>
  <si>
    <t>คณะกรรมการฯ รายงานผลการพิจารณาและความเห็นต่อหัวหน้าส่วนราชการ</t>
  </si>
  <si>
    <t>ขออนุมัติรูปแบบ วงเงินและระยะเวลาก่อหนี้ผูกพันจากสำนักงบประมาณ/ครม.(แล้วแต่กรณี/ถ้ามี)</t>
  </si>
  <si>
    <t>ขออนุมัติสั่งซื้อ/สั่งจ้าง (ปลัดฯ/ รัฐมนตรี)</t>
  </si>
  <si>
    <t>แจ้งผลการเสนอราคาให้ผู้มีสิทธิเสนอราคาเฉพาะรายทราบทุกราย</t>
  </si>
  <si>
    <t>+3.63%</t>
  </si>
  <si>
    <t>+ 4%</t>
  </si>
  <si>
    <t>+ 3.63%</t>
  </si>
  <si>
    <t>- 1%</t>
  </si>
  <si>
    <t>+ 1.23%</t>
  </si>
  <si>
    <t>กำหนดราคากลาง</t>
  </si>
  <si>
    <t>18-29 ตค.57</t>
  </si>
  <si>
    <t>3 สัปดาห์</t>
  </si>
  <si>
    <t>กำหนดราคากลาง/spec</t>
  </si>
  <si>
    <t xml:space="preserve">ดำเนินการใหม่ กำหนด เปิดซอง 18 พ .ย.57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</si>
  <si>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14 ต.ค.57</t>
  </si>
  <si>
    <t xml:space="preserve"> 17 ต.ค.57</t>
  </si>
  <si>
    <t>2 สัปดาห์</t>
  </si>
  <si>
    <t>มีการแก้ไขเอกสารร่าง TOR เพิ่มเติม</t>
  </si>
  <si>
    <t>หจก.ปพนวัฒน์</t>
  </si>
  <si>
    <t>รออนุมัติเงินงวด</t>
  </si>
  <si>
    <t xml:space="preserve"> +21.2</t>
  </si>
  <si>
    <t>20 พ.ย.57 (ตามแผน)</t>
  </si>
  <si>
    <t>รอแจ้งจัดสรรเงินเพื่อเรียกทำสัญญา</t>
  </si>
  <si>
    <t>บ.อี ฟอร์ แอล เอม จำกัด (มหาชน)</t>
  </si>
  <si>
    <t xml:space="preserve">บ.โอนิ เวิลด์ไวด์ เทรดดิ้ง จำกัด  </t>
  </si>
  <si>
    <t xml:space="preserve">นำวิวัฒน์การช่าง (1992) จำกัด </t>
  </si>
  <si>
    <t xml:space="preserve">โมเดอร์นฟอร์มเฮลท์แอนด์แคร์  </t>
  </si>
  <si>
    <t xml:space="preserve"> +3.21</t>
  </si>
  <si>
    <t>บริษัทอิตัลไทย อุตสาหกรรม จำกัด</t>
  </si>
  <si>
    <t xml:space="preserve">หจก.อินทเนีย คอนสตรั้คชั่น </t>
  </si>
  <si>
    <t>หจก.สุดเขตต์การโยธา</t>
  </si>
  <si>
    <t>-0.56%</t>
  </si>
  <si>
    <t xml:space="preserve">รพ.จัดทำรายงานเสนอแต่งตั้งคณะกรรมการฯ เสนอ ผวจ. เมื่อวันที่ 30 กย.57   ผวจ.ให้มอบอำนาจให้ นพ.สสจ.ปฏิบัติราชการแทนทุกกระบวนการ ตามคำสั่งจังหวัดมุกดาหารที่ 2447/2557 ลว. 15 ตค. 57   ทำให้ รพ. เริ่มดำเนินการได้เมื่อวันที่ 16 ตค. 2557 เป็นต้นไป </t>
  </si>
  <si>
    <t>รายงานผลการติดตามความก้าวหน้าการบริหารงบลงทุน  ปี 2558 เขตบริการสุขภาพที่ 10</t>
  </si>
  <si>
    <t>รวมทั้งหมด</t>
  </si>
  <si>
    <t>18 พย. 57</t>
  </si>
  <si>
    <t>1 สัปดาห์</t>
  </si>
  <si>
    <t>รายงานผลการร่าง TOR เสนอหัวหน้าส่วนราชการเห็นชอบ</t>
  </si>
  <si>
    <t>เร่งรัดดำเนินการในขั้นตอนต่อไปให้เร็วขึ้น</t>
  </si>
  <si>
    <t>หจก.โตโยต้าอุบลผู้จำหน่ายโตโยต้า</t>
  </si>
  <si>
    <t>กำลังดำเนินการจัดทำราคากลาง เพื่อเสนอหัวหน้าส่วนราชการเห็นชอบ</t>
  </si>
  <si>
    <t>การจัดทำเอกสารสอบราคา</t>
  </si>
  <si>
    <t>4 ธค.57</t>
  </si>
  <si>
    <t>11 พย.57</t>
  </si>
  <si>
    <t>21 พย.57</t>
  </si>
  <si>
    <t>+ 2.50%</t>
  </si>
  <si>
    <t>+ 2.44%</t>
  </si>
  <si>
    <t>รพ. ปรับแผนการดำเนินงานใหม่ให้ทันเพื่อให้ทันตามกำหนดการก่อหนี้ผูกพันที่กำหนดไว้ภายใน 30 ธค. 57</t>
  </si>
  <si>
    <t>ผู้ว่าราชการจังหวัด ลงนามอนุมัติแต่งตั้งคณะกรรมการร่าง TOR แล้ว ขณะนี้กำลังร่าง TOR และเอกสารประกวดราคา</t>
  </si>
  <si>
    <t>พิจารณาผลการสอบราคา</t>
  </si>
  <si>
    <t>13พย57</t>
  </si>
  <si>
    <t>17พย.57</t>
  </si>
  <si>
    <t>11พย57</t>
  </si>
  <si>
    <t>17พย57</t>
  </si>
  <si>
    <t>1.3 ร่าง TOR และร่างเอกสารประกวดราคา/เสนอหัวหน้าส่วนราชการ</t>
  </si>
  <si>
    <t xml:space="preserve">แจ้งเร่งรัดดำเนินการใหม่ และกำหนดเคาะราคา 12 ธันวาคม 57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</si>
  <si>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14พย57</t>
  </si>
  <si>
    <t>ลงนามในสัญญาเรียบร้อย</t>
  </si>
  <si>
    <t xml:space="preserve">ประกาศประกวดราคาลงนาม วันที่  18 พย. 2557  ขายเอกสารตั้งแต่วันที่  18 พย. - 24 พย. 2557   กำหนดดูสถานที่วันที่ 21 พย. 2557  กำหนดรับซองข้อเสนอทางเทคนิควันที่  28 พย.  2557 </t>
  </si>
  <si>
    <t>3  ธค. 57</t>
  </si>
  <si>
    <t>ร่าง TOR สนอหัวหน้าส่วนราชการเห็นชอบ</t>
  </si>
  <si>
    <t>ร่าง TOR เสนอหัวหน้าส่วนราชการเห็นชอบ</t>
  </si>
  <si>
    <t>การจัดทำสัญญา (รอใบแจ้งจัดสรรงบฯ)</t>
  </si>
  <si>
    <t>มีการกำหนดคุณลักษณะเฉพาะล่าช้า</t>
  </si>
  <si>
    <t>การกำหนดคุณลักษณะเฉพาะ
เรียบร้อยแล้วอยู่ระหว่างประกาศเผยแพร่ตามขั้นตอนของระเบียบฯ</t>
  </si>
  <si>
    <t>9 ธค.57</t>
  </si>
  <si>
    <t>เสนอหัวหน้าส่วนราชการ
เห็นชอบราคากลาง</t>
  </si>
  <si>
    <t>จัดทำสัญญา</t>
  </si>
  <si>
    <t>หจก.ณัฐพล
การก่อสร้าง</t>
  </si>
  <si>
    <t>บ.วีเอสเค ออโตโมบิล จก.</t>
  </si>
  <si>
    <t>รอลงนามจากผู้ขาย</t>
  </si>
  <si>
    <t>ทำสัญญาแล้ว</t>
  </si>
  <si>
    <t xml:space="preserve"> เรียกทำสัญญาแล้ว</t>
  </si>
  <si>
    <t>รับซองเอกสารข้อเสนอทางด้านเทคนิคแล้ว พิจารณาคัดเลือกเบื้องต้นเพื่อหาผู้มีสิทธิเข้าไปเสนอราคา (เคาะราคา) วันที่ 1 ธันวาคม 2557</t>
  </si>
  <si>
    <t>1 ธ.ค..57</t>
  </si>
  <si>
    <t>4 สัปดาห์</t>
  </si>
  <si>
    <t>บริษัท ไพรม์ เมดิคอล จำกัด</t>
  </si>
  <si>
    <t>บจ.โมเดอร์นฟอร์มเฮลท์แอนด์แคร์</t>
  </si>
  <si>
    <t>บมจ. อีฟอร์ แอล เอม</t>
  </si>
  <si>
    <t>บจ.บีเจซี เฮลท์แคร์</t>
  </si>
  <si>
    <t>บจ.ณัจฐสักฬ์</t>
  </si>
  <si>
    <t xml:space="preserve">บจ.มาเคท์(ไทยแลนด์) </t>
  </si>
  <si>
    <t>บจ.เอ็นโดเมด(1999)</t>
  </si>
  <si>
    <t>3.2 ให้หรือขายเอกสารประกวดราคา</t>
  </si>
  <si>
    <t>5-6 ธค.57  (ตามแผน)</t>
  </si>
  <si>
    <t xml:space="preserve">12. รับซองเอกสารข้อเสนอทางด้านเทคนิค  13. คณะกรรมการฯ พิจารณาเอกสาร/คัดเลือกเบื้องต้น เพื่อหาผู้มีสิทธิเข้าไปเสนอราคา(เคาะราคา)   14.แจ้งผลการคัดเลือกเบื้องต้นให้ผู้ยื่นเอกสารทราบเฉพาะรายทุกราย             15.แจ้งผลการคัดเลือกเบื้องต้นให้ผู้บริการตลาดกลางฯ ทราบ                           18.แจ้งนัดหมายผู้มีสิทธิเสนอราคา </t>
  </si>
  <si>
    <t>ขั้นตอนการพิจารณาเบื้องต้นเพื่อหาผู้มีสิทธิเข้าเสนอราคา</t>
  </si>
  <si>
    <t>3,4</t>
  </si>
  <si>
    <t>ประกาศเผยแพร่สอบราคาและรับซองเสนอราคา</t>
  </si>
  <si>
    <t>หัวหน้าส่วนราชการเห็นชอบ
ราคากลาง</t>
  </si>
  <si>
    <t>ราคากลางจังหวัดเสร็จ
เสนอต่อหน.ส่วนราชการ</t>
  </si>
  <si>
    <t>ติดตามผลเสนอ หน.ส่วนราชการเห็นชอบ</t>
  </si>
  <si>
    <t xml:space="preserve"> 4 สัปดาห์</t>
  </si>
  <si>
    <t>รับซองเสนอด้านเทคนิค25พย.57</t>
  </si>
  <si>
    <t>ราคากลางล่าช้ากำหนดเสร็จแล้ว</t>
  </si>
  <si>
    <t>ติดตามการให้ความเห็นชอบกับหน.ส่วนฯ</t>
  </si>
  <si>
    <t>+4.77%</t>
  </si>
  <si>
    <t>ขออนุมัติสั่งจ้าง</t>
  </si>
  <si>
    <t>หจก.สุนีการก่อสร้าง</t>
  </si>
  <si>
    <t>8.ขั้นตอนการแจ้งนัดหมายผู้มีสิทธิเสนอราคาเพื่อดำเนินการเข้าสู่กระบวนการเสนอ</t>
  </si>
  <si>
    <t>ใช้แบบเอกชน ส่งให้กองแบบรับรอง รอผลการรับรองแบบ</t>
  </si>
  <si>
    <t>1.3 ร่างขอบเขตงาน (Term of Reference :TOR)และร่างเอกสารประกวดราคา/เสนอหัวหน้าส่วนราชการ</t>
  </si>
  <si>
    <t>เสนอ ผวจ.เลฃาให้แก้ไข และอยู่ระหว่างการเสนอลงนาม  ครั้งที่ 2 (ผวจ.ไปราชการ)</t>
  </si>
  <si>
    <t>ประสาน เลขา ผวจ.และตรวจสอบภายใน จว.</t>
  </si>
  <si>
    <t>ขั้นตอนการทำสัญญา</t>
  </si>
  <si>
    <t>บริษัท โชวิค จำกัด</t>
  </si>
  <si>
    <t>บริษัท อี ฟอร์ แอล เอม จำกัด (มหาชน)</t>
  </si>
  <si>
    <t>บริษัท เอิร์ธ ไลน์ จำกัด</t>
  </si>
  <si>
    <t>บริษัท ไทม์ เมดิคอล เซ็นเตอร์ จำกัด</t>
  </si>
  <si>
    <t>บริษัท เค.เพอร์ฟอร์แมนท์ จำกัด</t>
  </si>
  <si>
    <t>จัดทำรายงานขอซื้อ/ขอจ้างและแต่งตั้งกรรมการ (ข้อ 27)</t>
  </si>
  <si>
    <t>4.1 ให้ผู้ซื้อจัดทำเอกสาร (11-21 พย.57) และ ยื่นซองทางเทคนิ 1 ธค 57 เคาะราคา 8 ธค57)</t>
  </si>
  <si>
    <t>กำหนดเคาะราคา วันที่ 8 ธ.ค 57</t>
  </si>
  <si>
    <t>แจ้งเร่งรัด จนท.ดำเนินการ</t>
  </si>
  <si>
    <t>2.2 คัดเลือกผู้ให้บริการตลาดกลางอิเล็กทอร์นิก  และกำหนด วัน เวลา</t>
  </si>
  <si>
    <t>กำหนดเคาะราคา วันที่ 12 ธ.ค 57</t>
  </si>
  <si>
    <t xml:space="preserve">1.กำหนดราคากลาง            2.จนท.ผู้ปฏิบัติ          </t>
  </si>
  <si>
    <t>1.4.เผยแพร่ร่างขอบเขตงาน (Term of Reference :TOR)และร่างเอกสารประกวดราคา (20 - 24 พฤศจิกายน 2557)</t>
  </si>
  <si>
    <t>17 พ.ย.57 (กำหนดวันเคาะราคาใหม่ วันที่ 12 ธ.ค.57)</t>
  </si>
  <si>
    <t>ไม่เป็นตามแผน</t>
  </si>
  <si>
    <t>1.กำหนดราคากลาง   2.จนท.ผู้ปฏิบัติ</t>
  </si>
  <si>
    <t>แจ้งเร่งรัด จนท.ผู้รับผิดชอบและกำหนดแผนการประกวดราคาใหม่เคราะราคา 12 ธันวาคม 57</t>
  </si>
  <si>
    <t>ขั้นตอนการสั่งซื้อสั่งจ้าง (ข้อ 39)</t>
  </si>
  <si>
    <t>18 พย. 57(ตามแผน)</t>
  </si>
  <si>
    <t>ขั้นตอนรับซองสอบราคา(ข้อ 41 (2)-(4) )</t>
  </si>
  <si>
    <t>18 พย. 57  (ครั้งที่1)   1 ธค.57 (ครั้งที่ 2)</t>
  </si>
  <si>
    <t>1.กำหนดราคากลาง      2.แก้ไขประกาศ</t>
  </si>
  <si>
    <t>ขั้นตอนการลงนามในสัญญา</t>
  </si>
  <si>
    <t>บริษัทโตโยต้าศรีสะเกษ(1993) ผู้จำหน่ายโตโยต้า จำกัด</t>
  </si>
  <si>
    <t>กำหนดส่งมอบภายใน 60 วัน</t>
  </si>
  <si>
    <t>การกำหนดราคากลางล่าช้า</t>
  </si>
  <si>
    <t>เร่งรัดดำเนินการ</t>
  </si>
  <si>
    <t>+5%</t>
  </si>
  <si>
    <t>การยื่นซองเอกสารประกวดราคา</t>
  </si>
  <si>
    <t>24 พย.57</t>
  </si>
  <si>
    <t>จัดทำราคากลางล่าช้า</t>
  </si>
  <si>
    <t>การจัดทำราคากลาง/กำหนดSpec ล่าช้า</t>
  </si>
  <si>
    <t>การทำสัญญา</t>
  </si>
  <si>
    <t>บ.โตโยต้ายโสธร จำกัด</t>
  </si>
  <si>
    <t>1,285,904 บาท</t>
  </si>
  <si>
    <t>ยส 0032/15/2257</t>
  </si>
  <si>
    <t>747,000 บาท</t>
  </si>
  <si>
    <t>ยส 0032/13/2257</t>
  </si>
  <si>
    <t>บ.เอ ที เอส เอ จำกัดมหาชน</t>
  </si>
  <si>
    <t>ยส 0032/14/2257</t>
  </si>
  <si>
    <t>ข้อมูล ณ วันที่ 25 พฤศจิกายน 2557</t>
  </si>
  <si>
    <t>ร้อยละที่ล่าช้า</t>
  </si>
  <si>
    <t>ณ 25 พ.ย.57</t>
  </si>
</sst>
</file>

<file path=xl/styles.xml><?xml version="1.0" encoding="utf-8"?>
<styleSheet xmlns="http://schemas.openxmlformats.org/spreadsheetml/2006/main">
  <numFmts count="10">
    <numFmt numFmtId="43" formatCode="_-* #,##0.00_-;\-* #,##0.00_-;_-* &quot;-&quot;??_-;_-@_-"/>
    <numFmt numFmtId="187" formatCode="_-* #,##0_-;\-* #,##0_-;_-* &quot;-&quot;??_-;_-@_-"/>
    <numFmt numFmtId="188" formatCode="_-* #,##0.0_-;\-* #,##0.0_-;_-* &quot;-&quot;??_-;_-@_-"/>
    <numFmt numFmtId="189" formatCode="0_ ;\-0&quot; &quot;"/>
    <numFmt numFmtId="190" formatCode="#,##0_ ;\-#,##0\ "/>
    <numFmt numFmtId="191" formatCode="_(* #,##0_);_(* \(#,##0\);_(* &quot;-&quot;??_);_(@_)"/>
    <numFmt numFmtId="192" formatCode="_-* #,##0.000_-;\-* #,##0.000_-;_-* &quot;-&quot;??_-;_-@_-"/>
    <numFmt numFmtId="193" formatCode="_-* #,##0_-;\-#,##0_-;_-* &quot;-  &quot;_-;_-@_-"/>
    <numFmt numFmtId="194" formatCode="_(* #,##0_);_(* \(#,##0\);_(* &quot;-&quot;_);_(@_)"/>
    <numFmt numFmtId="195" formatCode="[$-1070000]d/m/yy;@"/>
  </numFmts>
  <fonts count="112">
    <font>
      <sz val="14"/>
      <name val="TH SarabunIT๙"/>
      <charset val="222"/>
    </font>
    <font>
      <sz val="14"/>
      <name val="TH SarabunIT๙"/>
      <family val="2"/>
    </font>
    <font>
      <b/>
      <sz val="16"/>
      <name val="TH SarabunPSK"/>
      <family val="2"/>
    </font>
    <font>
      <sz val="10"/>
      <name val="Arial"/>
      <family val="2"/>
    </font>
    <font>
      <b/>
      <sz val="16"/>
      <color indexed="8"/>
      <name val="TH SarabunPSK"/>
      <family val="2"/>
    </font>
    <font>
      <sz val="14"/>
      <name val="TH SarabunIT๙"/>
      <family val="2"/>
    </font>
    <font>
      <sz val="16"/>
      <color indexed="8"/>
      <name val="TH SarabunPSK"/>
      <family val="2"/>
    </font>
    <font>
      <sz val="12"/>
      <name val="Times New Roman"/>
      <family val="1"/>
    </font>
    <font>
      <sz val="11"/>
      <color indexed="8"/>
      <name val="Tahoma"/>
      <family val="2"/>
      <charset val="222"/>
    </font>
    <font>
      <sz val="10"/>
      <color indexed="8"/>
      <name val="Tahoma"/>
      <family val="2"/>
    </font>
    <font>
      <sz val="11"/>
      <color indexed="8"/>
      <name val="Calibri"/>
      <family val="2"/>
      <charset val="222"/>
    </font>
    <font>
      <sz val="16"/>
      <name val="TH SarabunPSK"/>
      <family val="2"/>
    </font>
    <font>
      <sz val="14"/>
      <name val="Cordia New"/>
      <family val="2"/>
    </font>
    <font>
      <sz val="14"/>
      <name val="Angsana New"/>
      <family val="1"/>
    </font>
    <font>
      <sz val="11"/>
      <color indexed="8"/>
      <name val="Calibri"/>
      <family val="2"/>
    </font>
    <font>
      <sz val="16"/>
      <color indexed="10"/>
      <name val="TH SarabunPSK"/>
      <family val="2"/>
    </font>
    <font>
      <sz val="14"/>
      <color indexed="8"/>
      <name val="TH SarabunPSK"/>
      <family val="2"/>
    </font>
    <font>
      <sz val="14"/>
      <name val="CordiaUPC"/>
      <family val="2"/>
      <charset val="222"/>
    </font>
    <font>
      <b/>
      <sz val="16"/>
      <color indexed="10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6"/>
      <color indexed="8"/>
      <name val="TH SarabunPSK"/>
      <family val="2"/>
    </font>
    <font>
      <sz val="14"/>
      <name val="AngsanaUPC"/>
      <family val="1"/>
      <charset val="222"/>
    </font>
    <font>
      <sz val="10"/>
      <name val="Arial"/>
      <family val="2"/>
      <charset val="222"/>
    </font>
    <font>
      <sz val="12"/>
      <color indexed="8"/>
      <name val="TH SarabunPSK"/>
      <family val="2"/>
    </font>
    <font>
      <b/>
      <sz val="18"/>
      <color indexed="8"/>
      <name val="TH SarabunPSK"/>
      <family val="2"/>
    </font>
    <font>
      <sz val="18"/>
      <color indexed="8"/>
      <name val="TH SarabunPSK"/>
      <family val="2"/>
    </font>
    <font>
      <b/>
      <sz val="18"/>
      <color indexed="10"/>
      <name val="TH SarabunPSK"/>
      <family val="2"/>
    </font>
    <font>
      <sz val="8"/>
      <name val="TH SarabunIT๙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2"/>
      <name val="Times New Roman"/>
      <family val="1"/>
      <charset val="222"/>
    </font>
    <font>
      <b/>
      <sz val="18"/>
      <name val="TH SarabunPSK"/>
      <family val="2"/>
    </font>
    <font>
      <sz val="1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8"/>
      <name val="TH SarabunIT๙"/>
      <family val="2"/>
    </font>
    <font>
      <sz val="16"/>
      <color indexed="8"/>
      <name val="TH SarabunPSK"/>
      <family val="2"/>
    </font>
    <font>
      <b/>
      <sz val="14"/>
      <color indexed="8"/>
      <name val="TH SarabunPSK"/>
      <family val="2"/>
    </font>
    <font>
      <b/>
      <sz val="20"/>
      <color indexed="8"/>
      <name val="TH SarabunPSK"/>
      <family val="2"/>
    </font>
    <font>
      <sz val="16"/>
      <color indexed="12"/>
      <name val="TH SarabunPSK"/>
      <family val="2"/>
    </font>
    <font>
      <sz val="14"/>
      <color indexed="10"/>
      <name val="TH SarabunPSK"/>
      <family val="2"/>
    </font>
    <font>
      <b/>
      <sz val="16"/>
      <color indexed="8"/>
      <name val="TH SarabunPSK"/>
      <family val="2"/>
    </font>
    <font>
      <b/>
      <sz val="14"/>
      <color indexed="8"/>
      <name val="DilleniaUPC"/>
      <family val="1"/>
      <charset val="222"/>
    </font>
    <font>
      <b/>
      <sz val="16"/>
      <color indexed="8"/>
      <name val="DilleniaUPC"/>
      <family val="1"/>
      <charset val="222"/>
    </font>
    <font>
      <sz val="16"/>
      <color indexed="8"/>
      <name val="DilleniaUPC"/>
      <family val="1"/>
      <charset val="222"/>
    </font>
    <font>
      <sz val="16"/>
      <color indexed="63"/>
      <name val="TH SarabunPSK"/>
      <family val="2"/>
    </font>
    <font>
      <b/>
      <sz val="28"/>
      <color indexed="8"/>
      <name val="TH SarabunPSK"/>
      <family val="2"/>
    </font>
    <font>
      <b/>
      <sz val="16"/>
      <name val="DilleniaUPC"/>
      <family val="1"/>
      <charset val="222"/>
    </font>
    <font>
      <sz val="16"/>
      <name val="DilleniaUPC"/>
      <family val="1"/>
      <charset val="222"/>
    </font>
    <font>
      <sz val="22"/>
      <name val="TH SarabunPSK"/>
      <family val="2"/>
    </font>
    <font>
      <b/>
      <sz val="22"/>
      <name val="TH SarabunPSK"/>
      <family val="2"/>
    </font>
    <font>
      <sz val="10"/>
      <name val="MS Sans Serif"/>
      <family val="2"/>
      <charset val="222"/>
    </font>
    <font>
      <b/>
      <sz val="18"/>
      <name val="DilleniaUPC"/>
      <family val="1"/>
      <charset val="222"/>
    </font>
    <font>
      <b/>
      <sz val="18"/>
      <color indexed="8"/>
      <name val="DilleniaUPC"/>
      <family val="1"/>
      <charset val="222"/>
    </font>
    <font>
      <sz val="18"/>
      <color indexed="8"/>
      <name val="DilleniaUPC"/>
      <family val="1"/>
      <charset val="222"/>
    </font>
    <font>
      <b/>
      <sz val="16"/>
      <color indexed="8"/>
      <name val="DilleniaUPC"/>
      <family val="1"/>
    </font>
    <font>
      <b/>
      <sz val="18"/>
      <color indexed="8"/>
      <name val="DilleniaUPC"/>
      <family val="1"/>
    </font>
    <font>
      <b/>
      <sz val="14"/>
      <color indexed="10"/>
      <name val="DilleniaUPC"/>
      <family val="1"/>
      <charset val="222"/>
    </font>
    <font>
      <sz val="14"/>
      <color indexed="8"/>
      <name val="DilleniaUPC"/>
      <family val="1"/>
      <charset val="222"/>
    </font>
    <font>
      <b/>
      <sz val="14"/>
      <color indexed="8"/>
      <name val="DilleniaUPC"/>
      <family val="1"/>
    </font>
    <font>
      <b/>
      <i/>
      <sz val="22"/>
      <name val="TH SarabunPSK"/>
      <family val="2"/>
    </font>
    <font>
      <b/>
      <sz val="20"/>
      <name val="TH SarabunPSK"/>
      <family val="2"/>
    </font>
    <font>
      <sz val="20"/>
      <name val="TH SarabunPSK"/>
      <family val="2"/>
    </font>
    <font>
      <u/>
      <sz val="14"/>
      <color indexed="12"/>
      <name val="Angsana New"/>
      <family val="1"/>
    </font>
    <font>
      <b/>
      <sz val="16"/>
      <color indexed="63"/>
      <name val="TH SarabunPSK"/>
      <family val="2"/>
    </font>
    <font>
      <b/>
      <sz val="20"/>
      <name val="TH SarabunIT๙"/>
      <family val="2"/>
    </font>
    <font>
      <b/>
      <sz val="18"/>
      <name val="TH SarabunIT๙"/>
      <family val="2"/>
    </font>
    <font>
      <sz val="20"/>
      <name val="TH SarabunIT๙"/>
      <family val="2"/>
    </font>
    <font>
      <sz val="20"/>
      <color indexed="8"/>
      <name val="TH SarabunIT๙"/>
      <family val="2"/>
    </font>
    <font>
      <sz val="16"/>
      <name val="TH SarabunIT๙"/>
      <family val="2"/>
    </font>
    <font>
      <sz val="16"/>
      <color indexed="8"/>
      <name val="TH SarabunIT๙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6"/>
      <name val="TH SarabunIT๙"/>
      <family val="2"/>
    </font>
    <font>
      <b/>
      <sz val="20"/>
      <color indexed="8"/>
      <name val="TH SarabunIT๙"/>
      <family val="2"/>
    </font>
    <font>
      <sz val="18"/>
      <name val="TH SarabunIT๙"/>
      <family val="2"/>
    </font>
    <font>
      <sz val="12"/>
      <name val="TH SarabunPSK"/>
      <family val="2"/>
    </font>
    <font>
      <sz val="14"/>
      <color indexed="8"/>
      <name val="TH SarabunIT๙"/>
      <family val="2"/>
    </font>
    <font>
      <b/>
      <sz val="16"/>
      <name val="Angsana New"/>
      <family val="1"/>
    </font>
    <font>
      <b/>
      <sz val="16"/>
      <color indexed="8"/>
      <name val="Angsana New"/>
      <family val="1"/>
    </font>
    <font>
      <sz val="16"/>
      <name val="Angsana New"/>
      <family val="1"/>
    </font>
    <font>
      <sz val="16"/>
      <color indexed="8"/>
      <name val="Angsana New"/>
      <family val="1"/>
    </font>
    <font>
      <b/>
      <u/>
      <sz val="16"/>
      <name val="Angsana New"/>
      <family val="1"/>
    </font>
    <font>
      <b/>
      <sz val="14"/>
      <color indexed="8"/>
      <name val="Angsana New"/>
      <family val="1"/>
    </font>
    <font>
      <b/>
      <sz val="14"/>
      <name val="Angsana New"/>
      <family val="1"/>
    </font>
    <font>
      <sz val="14"/>
      <color indexed="8"/>
      <name val="Angsana New"/>
      <family val="1"/>
    </font>
    <font>
      <sz val="16"/>
      <color indexed="10"/>
      <name val="Angsana New"/>
      <family val="1"/>
    </font>
    <font>
      <sz val="11"/>
      <color theme="1"/>
      <name val="Calibri"/>
      <family val="2"/>
      <charset val="22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DilleniaUPC"/>
      <family val="1"/>
      <charset val="222"/>
    </font>
    <font>
      <b/>
      <sz val="22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0"/>
      <name val="TH SarabunPSK"/>
      <family val="2"/>
    </font>
    <font>
      <b/>
      <sz val="18"/>
      <color theme="1"/>
      <name val="Angsana New"/>
      <family val="1"/>
    </font>
    <font>
      <sz val="18"/>
      <color theme="1"/>
      <name val="Angsana New"/>
      <family val="1"/>
    </font>
    <font>
      <b/>
      <sz val="16"/>
      <color theme="1"/>
      <name val="Angsana New"/>
      <family val="1"/>
    </font>
    <font>
      <sz val="16"/>
      <color theme="1"/>
      <name val="Angsana New"/>
      <family val="1"/>
    </font>
    <font>
      <b/>
      <sz val="14"/>
      <color theme="1"/>
      <name val="Angsana New"/>
      <family val="1"/>
    </font>
    <font>
      <sz val="14"/>
      <color theme="1"/>
      <name val="Angsana New"/>
      <family val="1"/>
    </font>
    <font>
      <sz val="14"/>
      <name val="Tahoma"/>
      <family val="2"/>
      <scheme val="major"/>
    </font>
    <font>
      <sz val="12"/>
      <name val="Tahoma"/>
      <family val="2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name val="Wingdings 2"/>
      <family val="1"/>
      <charset val="2"/>
    </font>
    <font>
      <sz val="14"/>
      <color theme="1"/>
      <name val="Tahoma"/>
      <family val="2"/>
    </font>
    <font>
      <sz val="16"/>
      <name val="Tahoma"/>
      <family val="2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00">
    <xf numFmtId="0" fontId="0" fillId="0" borderId="0"/>
    <xf numFmtId="187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" fillId="0" borderId="0"/>
    <xf numFmtId="0" fontId="8" fillId="0" borderId="0"/>
    <xf numFmtId="0" fontId="5" fillId="0" borderId="0"/>
    <xf numFmtId="0" fontId="10" fillId="0" borderId="0"/>
    <xf numFmtId="0" fontId="10" fillId="0" borderId="0"/>
    <xf numFmtId="0" fontId="17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3" fillId="0" borderId="0"/>
    <xf numFmtId="0" fontId="22" fillId="0" borderId="0"/>
    <xf numFmtId="0" fontId="12" fillId="0" borderId="0"/>
    <xf numFmtId="0" fontId="9" fillId="0" borderId="0"/>
    <xf numFmtId="0" fontId="3" fillId="0" borderId="0"/>
    <xf numFmtId="0" fontId="31" fillId="0" borderId="0"/>
    <xf numFmtId="0" fontId="31" fillId="0" borderId="0"/>
    <xf numFmtId="0" fontId="7" fillId="0" borderId="0"/>
    <xf numFmtId="43" fontId="1" fillId="0" borderId="0" applyFont="0" applyFill="0" applyBorder="0" applyAlignment="0" applyProtection="0"/>
    <xf numFmtId="19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89" fontId="1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2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3" fillId="0" borderId="0"/>
    <xf numFmtId="0" fontId="8" fillId="0" borderId="0"/>
    <xf numFmtId="0" fontId="10" fillId="0" borderId="0"/>
    <xf numFmtId="0" fontId="10" fillId="0" borderId="0"/>
    <xf numFmtId="0" fontId="16" fillId="0" borderId="0"/>
    <xf numFmtId="0" fontId="3" fillId="0" borderId="0" applyFill="0"/>
    <xf numFmtId="0" fontId="8" fillId="0" borderId="0"/>
    <xf numFmtId="0" fontId="9" fillId="0" borderId="0"/>
    <xf numFmtId="0" fontId="10" fillId="0" borderId="0"/>
    <xf numFmtId="0" fontId="3" fillId="0" borderId="0"/>
    <xf numFmtId="0" fontId="11" fillId="0" borderId="0"/>
    <xf numFmtId="0" fontId="52" fillId="0" borderId="0"/>
    <xf numFmtId="0" fontId="3" fillId="0" borderId="0"/>
    <xf numFmtId="0" fontId="3" fillId="0" borderId="0"/>
    <xf numFmtId="0" fontId="13" fillId="0" borderId="0"/>
    <xf numFmtId="0" fontId="23" fillId="0" borderId="0">
      <alignment wrapText="1"/>
    </xf>
    <xf numFmtId="0" fontId="7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8" fillId="0" borderId="0"/>
    <xf numFmtId="0" fontId="10" fillId="0" borderId="0"/>
    <xf numFmtId="0" fontId="7" fillId="0" borderId="0"/>
    <xf numFmtId="0" fontId="31" fillId="0" borderId="0"/>
    <xf numFmtId="0" fontId="31" fillId="0" borderId="0"/>
  </cellStyleXfs>
  <cellXfs count="3410">
    <xf numFmtId="0" fontId="0" fillId="0" borderId="0" xfId="0"/>
    <xf numFmtId="187" fontId="6" fillId="0" borderId="1" xfId="13" applyNumberFormat="1" applyFont="1" applyFill="1" applyBorder="1" applyAlignment="1">
      <alignment horizontal="left" vertical="top" wrapText="1"/>
    </xf>
    <xf numFmtId="0" fontId="11" fillId="0" borderId="1" xfId="70" applyFont="1" applyFill="1" applyBorder="1" applyAlignment="1">
      <alignment horizontal="center" vertical="top" wrapText="1"/>
    </xf>
    <xf numFmtId="0" fontId="11" fillId="0" borderId="1" xfId="7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0" fontId="6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top" wrapText="1"/>
    </xf>
    <xf numFmtId="0" fontId="6" fillId="0" borderId="1" xfId="70" applyFont="1" applyFill="1" applyBorder="1" applyAlignment="1">
      <alignment vertical="top" wrapText="1"/>
    </xf>
    <xf numFmtId="0" fontId="6" fillId="0" borderId="1" xfId="7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7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vertical="top" wrapText="1"/>
    </xf>
    <xf numFmtId="0" fontId="11" fillId="0" borderId="0" xfId="0" applyFont="1" applyFill="1" applyAlignment="1">
      <alignment vertical="top" wrapText="1"/>
    </xf>
    <xf numFmtId="3" fontId="6" fillId="0" borderId="1" xfId="0" applyNumberFormat="1" applyFont="1" applyFill="1" applyBorder="1" applyAlignment="1">
      <alignment vertical="top" wrapText="1"/>
    </xf>
    <xf numFmtId="0" fontId="6" fillId="0" borderId="2" xfId="70" applyFont="1" applyFill="1" applyBorder="1" applyAlignment="1">
      <alignment horizontal="center" vertical="top" wrapText="1"/>
    </xf>
    <xf numFmtId="187" fontId="6" fillId="0" borderId="2" xfId="46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vertical="top" wrapText="1"/>
    </xf>
    <xf numFmtId="187" fontId="6" fillId="0" borderId="1" xfId="42" applyNumberFormat="1" applyFont="1" applyFill="1" applyBorder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0" fontId="6" fillId="0" borderId="0" xfId="0" applyFont="1" applyAlignment="1">
      <alignment vertical="top" wrapText="1"/>
    </xf>
    <xf numFmtId="187" fontId="6" fillId="0" borderId="1" xfId="52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0" fontId="6" fillId="0" borderId="1" xfId="32" applyFont="1" applyFill="1" applyBorder="1" applyAlignment="1">
      <alignment horizontal="center" vertical="top" wrapText="1"/>
    </xf>
    <xf numFmtId="0" fontId="6" fillId="0" borderId="1" xfId="3" applyNumberFormat="1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center" vertical="top" wrapText="1"/>
    </xf>
    <xf numFmtId="187" fontId="6" fillId="0" borderId="1" xfId="52" applyNumberFormat="1" applyFont="1" applyFill="1" applyBorder="1" applyAlignment="1">
      <alignment vertical="top" wrapText="1"/>
    </xf>
    <xf numFmtId="187" fontId="6" fillId="0" borderId="1" xfId="46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left" vertical="top"/>
    </xf>
    <xf numFmtId="0" fontId="6" fillId="0" borderId="1" xfId="32" applyFont="1" applyFill="1" applyBorder="1" applyAlignment="1">
      <alignment vertical="top" wrapText="1"/>
    </xf>
    <xf numFmtId="0" fontId="11" fillId="0" borderId="1" xfId="70" applyFont="1" applyFill="1" applyBorder="1" applyAlignment="1">
      <alignment vertical="top" wrapText="1"/>
    </xf>
    <xf numFmtId="0" fontId="11" fillId="0" borderId="1" xfId="0" applyFont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0" fontId="11" fillId="0" borderId="1" xfId="0" applyFont="1" applyFill="1" applyBorder="1" applyAlignment="1">
      <alignment vertical="top"/>
    </xf>
    <xf numFmtId="0" fontId="11" fillId="0" borderId="3" xfId="27" applyFont="1" applyFill="1" applyBorder="1" applyAlignment="1">
      <alignment horizontal="left" vertical="top" wrapText="1"/>
    </xf>
    <xf numFmtId="0" fontId="11" fillId="0" borderId="1" xfId="27" applyFont="1" applyFill="1" applyBorder="1" applyAlignment="1">
      <alignment horizontal="center" vertical="top" wrapText="1"/>
    </xf>
    <xf numFmtId="0" fontId="4" fillId="0" borderId="0" xfId="0" applyFont="1" applyFill="1" applyAlignment="1">
      <alignment vertical="top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187" fontId="11" fillId="0" borderId="1" xfId="49" applyNumberFormat="1" applyFont="1" applyFill="1" applyBorder="1" applyAlignment="1">
      <alignment vertical="top" wrapText="1"/>
    </xf>
    <xf numFmtId="0" fontId="24" fillId="0" borderId="1" xfId="0" applyFont="1" applyFill="1" applyBorder="1" applyAlignment="1">
      <alignment vertical="top" wrapText="1"/>
    </xf>
    <xf numFmtId="0" fontId="26" fillId="0" borderId="0" xfId="0" applyFont="1" applyFill="1" applyAlignment="1">
      <alignment vertical="top"/>
    </xf>
    <xf numFmtId="0" fontId="27" fillId="3" borderId="0" xfId="0" applyFont="1" applyFill="1" applyAlignment="1">
      <alignment vertical="top"/>
    </xf>
    <xf numFmtId="0" fontId="25" fillId="3" borderId="0" xfId="0" applyFont="1" applyFill="1" applyAlignment="1">
      <alignment vertical="top"/>
    </xf>
    <xf numFmtId="0" fontId="4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center" vertical="top"/>
    </xf>
    <xf numFmtId="187" fontId="6" fillId="0" borderId="0" xfId="50" applyNumberFormat="1" applyFont="1" applyFill="1" applyAlignment="1">
      <alignment vertical="top"/>
    </xf>
    <xf numFmtId="0" fontId="6" fillId="0" borderId="0" xfId="0" applyFont="1" applyFill="1" applyAlignment="1">
      <alignment vertical="top"/>
    </xf>
    <xf numFmtId="0" fontId="11" fillId="0" borderId="0" xfId="0" applyFont="1" applyFill="1" applyAlignment="1">
      <alignment vertical="top"/>
    </xf>
    <xf numFmtId="0" fontId="11" fillId="2" borderId="0" xfId="0" applyFont="1" applyFill="1" applyAlignment="1">
      <alignment vertical="top"/>
    </xf>
    <xf numFmtId="0" fontId="6" fillId="2" borderId="0" xfId="0" applyFont="1" applyFill="1" applyAlignment="1">
      <alignment vertical="top"/>
    </xf>
    <xf numFmtId="0" fontId="18" fillId="0" borderId="0" xfId="0" applyFont="1" applyFill="1" applyAlignment="1">
      <alignment horizontal="center" vertical="top"/>
    </xf>
    <xf numFmtId="193" fontId="4" fillId="2" borderId="0" xfId="0" applyNumberFormat="1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18" fillId="0" borderId="1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/>
    </xf>
    <xf numFmtId="0" fontId="18" fillId="0" borderId="0" xfId="0" applyFont="1" applyFill="1" applyAlignment="1">
      <alignment horizontal="center" vertical="top" wrapText="1"/>
    </xf>
    <xf numFmtId="194" fontId="18" fillId="3" borderId="0" xfId="0" applyNumberFormat="1" applyFont="1" applyFill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194" fontId="11" fillId="0" borderId="1" xfId="0" applyNumberFormat="1" applyFont="1" applyFill="1" applyBorder="1" applyAlignment="1">
      <alignment vertical="top"/>
    </xf>
    <xf numFmtId="0" fontId="2" fillId="0" borderId="1" xfId="41" applyFont="1" applyFill="1" applyBorder="1" applyAlignment="1">
      <alignment vertical="top" wrapText="1"/>
    </xf>
    <xf numFmtId="194" fontId="11" fillId="0" borderId="1" xfId="0" applyNumberFormat="1" applyFont="1" applyFill="1" applyBorder="1" applyAlignment="1">
      <alignment horizontal="center" vertical="top"/>
    </xf>
    <xf numFmtId="194" fontId="6" fillId="0" borderId="1" xfId="0" applyNumberFormat="1" applyFont="1" applyFill="1" applyBorder="1" applyAlignment="1">
      <alignment vertical="top" wrapText="1"/>
    </xf>
    <xf numFmtId="193" fontId="6" fillId="0" borderId="1" xfId="0" applyNumberFormat="1" applyFont="1" applyFill="1" applyBorder="1" applyAlignment="1">
      <alignment vertical="top" wrapText="1"/>
    </xf>
    <xf numFmtId="194" fontId="18" fillId="0" borderId="0" xfId="0" applyNumberFormat="1" applyFont="1" applyFill="1" applyAlignment="1">
      <alignment vertical="top"/>
    </xf>
    <xf numFmtId="0" fontId="2" fillId="0" borderId="1" xfId="0" applyFont="1" applyFill="1" applyBorder="1" applyAlignment="1">
      <alignment vertical="top"/>
    </xf>
    <xf numFmtId="194" fontId="15" fillId="0" borderId="1" xfId="0" applyNumberFormat="1" applyFont="1" applyFill="1" applyBorder="1" applyAlignment="1">
      <alignment vertical="top"/>
    </xf>
    <xf numFmtId="0" fontId="16" fillId="0" borderId="1" xfId="0" applyFont="1" applyFill="1" applyBorder="1" applyAlignment="1">
      <alignment vertical="top" wrapText="1"/>
    </xf>
    <xf numFmtId="187" fontId="6" fillId="0" borderId="0" xfId="0" applyNumberFormat="1" applyFont="1" applyFill="1" applyAlignment="1">
      <alignment vertical="top"/>
    </xf>
    <xf numFmtId="0" fontId="2" fillId="0" borderId="1" xfId="92" applyFont="1" applyFill="1" applyBorder="1" applyAlignment="1">
      <alignment vertical="top" wrapText="1"/>
    </xf>
    <xf numFmtId="0" fontId="2" fillId="0" borderId="1" xfId="89" applyFont="1" applyFill="1" applyBorder="1" applyAlignment="1">
      <alignment vertical="top" wrapText="1"/>
    </xf>
    <xf numFmtId="0" fontId="4" fillId="0" borderId="0" xfId="0" applyFont="1" applyFill="1" applyAlignment="1">
      <alignment vertical="top"/>
    </xf>
    <xf numFmtId="0" fontId="11" fillId="2" borderId="1" xfId="0" applyFont="1" applyFill="1" applyBorder="1" applyAlignment="1">
      <alignment vertical="top" wrapText="1"/>
    </xf>
    <xf numFmtId="187" fontId="11" fillId="0" borderId="1" xfId="49" applyNumberFormat="1" applyFont="1" applyFill="1" applyBorder="1" applyAlignment="1">
      <alignment horizontal="left" vertical="top" wrapText="1"/>
    </xf>
    <xf numFmtId="187" fontId="11" fillId="0" borderId="1" xfId="49" applyNumberFormat="1" applyFont="1" applyFill="1" applyBorder="1" applyAlignment="1">
      <alignment horizontal="right" vertical="top" wrapText="1"/>
    </xf>
    <xf numFmtId="193" fontId="6" fillId="0" borderId="3" xfId="0" applyNumberFormat="1" applyFont="1" applyFill="1" applyBorder="1" applyAlignment="1">
      <alignment vertical="top" wrapText="1"/>
    </xf>
    <xf numFmtId="187" fontId="11" fillId="0" borderId="1" xfId="49" applyNumberFormat="1" applyFont="1" applyFill="1" applyBorder="1" applyAlignment="1">
      <alignment horizontal="center" vertical="top" wrapText="1"/>
    </xf>
    <xf numFmtId="194" fontId="6" fillId="0" borderId="0" xfId="0" applyNumberFormat="1" applyFont="1" applyFill="1" applyAlignment="1">
      <alignment vertical="top"/>
    </xf>
    <xf numFmtId="187" fontId="15" fillId="0" borderId="0" xfId="50" applyNumberFormat="1" applyFont="1" applyFill="1" applyAlignment="1">
      <alignment horizontal="center" vertical="top"/>
    </xf>
    <xf numFmtId="187" fontId="18" fillId="0" borderId="0" xfId="49" applyNumberFormat="1" applyFont="1" applyFill="1" applyAlignment="1">
      <alignment horizontal="center" vertical="top"/>
    </xf>
    <xf numFmtId="187" fontId="11" fillId="0" borderId="1" xfId="50" applyNumberFormat="1" applyFont="1" applyFill="1" applyBorder="1" applyAlignment="1">
      <alignment horizontal="center" vertical="top" wrapText="1"/>
    </xf>
    <xf numFmtId="193" fontId="11" fillId="0" borderId="1" xfId="27" applyNumberFormat="1" applyFont="1" applyFill="1" applyBorder="1" applyAlignment="1">
      <alignment horizontal="right" vertical="top" wrapText="1"/>
    </xf>
    <xf numFmtId="187" fontId="11" fillId="0" borderId="1" xfId="27" applyNumberFormat="1" applyFont="1" applyFill="1" applyBorder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15" fillId="2" borderId="0" xfId="0" applyFont="1" applyFill="1" applyAlignment="1">
      <alignment vertical="top"/>
    </xf>
    <xf numFmtId="0" fontId="25" fillId="0" borderId="0" xfId="0" applyFont="1" applyFill="1" applyAlignment="1">
      <alignment horizontal="left" vertical="top"/>
    </xf>
    <xf numFmtId="187" fontId="4" fillId="0" borderId="0" xfId="49" applyNumberFormat="1" applyFont="1" applyFill="1" applyAlignment="1">
      <alignment horizontal="center" vertical="top" wrapText="1"/>
    </xf>
    <xf numFmtId="193" fontId="4" fillId="0" borderId="0" xfId="0" applyNumberFormat="1" applyFont="1" applyFill="1" applyAlignment="1">
      <alignment horizontal="center" vertical="top" wrapText="1"/>
    </xf>
    <xf numFmtId="187" fontId="6" fillId="0" borderId="0" xfId="49" applyNumberFormat="1" applyFont="1" applyFill="1" applyAlignment="1">
      <alignment horizontal="center" vertical="top" wrapText="1"/>
    </xf>
    <xf numFmtId="0" fontId="2" fillId="0" borderId="6" xfId="27" applyFont="1" applyFill="1" applyBorder="1" applyAlignment="1">
      <alignment vertical="top"/>
    </xf>
    <xf numFmtId="193" fontId="6" fillId="0" borderId="0" xfId="0" applyNumberFormat="1" applyFont="1" applyFill="1" applyAlignment="1">
      <alignment horizontal="center" vertical="top" wrapText="1"/>
    </xf>
    <xf numFmtId="187" fontId="4" fillId="4" borderId="0" xfId="49" applyNumberFormat="1" applyFont="1" applyFill="1" applyAlignment="1">
      <alignment horizontal="center" vertical="top"/>
    </xf>
    <xf numFmtId="0" fontId="4" fillId="4" borderId="0" xfId="0" applyFont="1" applyFill="1" applyAlignment="1">
      <alignment horizontal="center" vertical="top"/>
    </xf>
    <xf numFmtId="187" fontId="11" fillId="0" borderId="1" xfId="50" applyNumberFormat="1" applyFont="1" applyFill="1" applyBorder="1" applyAlignment="1">
      <alignment horizontal="right" vertical="top" wrapText="1"/>
    </xf>
    <xf numFmtId="187" fontId="11" fillId="0" borderId="1" xfId="50" applyNumberFormat="1" applyFont="1" applyFill="1" applyBorder="1" applyAlignment="1">
      <alignment horizontal="center" vertical="top"/>
    </xf>
    <xf numFmtId="0" fontId="6" fillId="0" borderId="0" xfId="0" applyFont="1" applyFill="1" applyAlignment="1">
      <alignment horizontal="left" vertical="top"/>
    </xf>
    <xf numFmtId="187" fontId="19" fillId="0" borderId="0" xfId="49" applyNumberFormat="1" applyFont="1" applyFill="1" applyAlignment="1">
      <alignment horizontal="left" vertical="top"/>
    </xf>
    <xf numFmtId="0" fontId="26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3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0" xfId="70" applyFont="1" applyFill="1" applyBorder="1" applyAlignment="1">
      <alignment horizontal="center" vertical="top"/>
    </xf>
    <xf numFmtId="0" fontId="11" fillId="0" borderId="0" xfId="0" applyFont="1" applyBorder="1" applyAlignment="1">
      <alignment horizontal="center" vertical="top"/>
    </xf>
    <xf numFmtId="0" fontId="2" fillId="4" borderId="1" xfId="70" applyFont="1" applyFill="1" applyBorder="1" applyAlignment="1">
      <alignment horizontal="center" vertical="top" wrapText="1"/>
    </xf>
    <xf numFmtId="0" fontId="11" fillId="4" borderId="1" xfId="7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left" vertical="top"/>
    </xf>
    <xf numFmtId="0" fontId="4" fillId="4" borderId="1" xfId="70" applyFont="1" applyFill="1" applyBorder="1" applyAlignment="1">
      <alignment horizontal="center" vertical="top" wrapText="1"/>
    </xf>
    <xf numFmtId="0" fontId="11" fillId="0" borderId="0" xfId="0" applyFont="1" applyBorder="1" applyAlignment="1">
      <alignment vertical="top"/>
    </xf>
    <xf numFmtId="0" fontId="2" fillId="0" borderId="0" xfId="0" applyFont="1" applyBorder="1" applyAlignment="1">
      <alignment vertical="top"/>
    </xf>
    <xf numFmtId="0" fontId="2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vertical="top"/>
    </xf>
    <xf numFmtId="0" fontId="11" fillId="0" borderId="1" xfId="0" applyNumberFormat="1" applyFont="1" applyFill="1" applyBorder="1" applyAlignment="1">
      <alignment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0" fontId="6" fillId="0" borderId="1" xfId="0" applyNumberFormat="1" applyFont="1" applyFill="1" applyBorder="1" applyAlignment="1">
      <alignment horizontal="center" vertical="top"/>
    </xf>
    <xf numFmtId="0" fontId="6" fillId="0" borderId="1" xfId="70" applyNumberFormat="1" applyFont="1" applyFill="1" applyBorder="1" applyAlignment="1">
      <alignment horizontal="left" vertical="top"/>
    </xf>
    <xf numFmtId="3" fontId="6" fillId="0" borderId="1" xfId="52" applyNumberFormat="1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left" vertical="top" wrapText="1"/>
    </xf>
    <xf numFmtId="0" fontId="6" fillId="0" borderId="1" xfId="0" applyNumberFormat="1" applyFont="1" applyFill="1" applyBorder="1" applyAlignment="1">
      <alignment vertical="top"/>
    </xf>
    <xf numFmtId="0" fontId="11" fillId="0" borderId="0" xfId="0" applyFont="1" applyBorder="1" applyAlignment="1">
      <alignment horizontal="left" vertical="top"/>
    </xf>
    <xf numFmtId="187" fontId="4" fillId="0" borderId="1" xfId="46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1" xfId="70" applyFont="1" applyFill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6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vertical="top" wrapText="1"/>
    </xf>
    <xf numFmtId="187" fontId="11" fillId="0" borderId="1" xfId="52" applyNumberFormat="1" applyFont="1" applyFill="1" applyBorder="1" applyAlignment="1">
      <alignment horizontal="right" vertical="top" wrapText="1"/>
    </xf>
    <xf numFmtId="187" fontId="6" fillId="0" borderId="1" xfId="52" applyNumberFormat="1" applyFont="1" applyFill="1" applyBorder="1" applyAlignment="1">
      <alignment horizontal="right" vertical="top" wrapText="1"/>
    </xf>
    <xf numFmtId="0" fontId="11" fillId="0" borderId="0" xfId="0" applyFont="1" applyFill="1"/>
    <xf numFmtId="187" fontId="11" fillId="0" borderId="1" xfId="52" applyNumberFormat="1" applyFont="1" applyFill="1" applyBorder="1" applyAlignment="1">
      <alignment vertical="top" wrapText="1"/>
    </xf>
    <xf numFmtId="0" fontId="11" fillId="5" borderId="1" xfId="0" applyFont="1" applyFill="1" applyBorder="1" applyAlignment="1">
      <alignment horizontal="center" vertical="top" wrapText="1"/>
    </xf>
    <xf numFmtId="187" fontId="11" fillId="0" borderId="1" xfId="52" applyNumberFormat="1" applyFont="1" applyFill="1" applyBorder="1" applyAlignment="1">
      <alignment horizontal="center"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3" fontId="11" fillId="0" borderId="1" xfId="0" applyNumberFormat="1" applyFont="1" applyFill="1" applyBorder="1" applyAlignment="1">
      <alignment horizontal="left" vertical="top" wrapText="1"/>
    </xf>
    <xf numFmtId="3" fontId="6" fillId="0" borderId="1" xfId="0" applyNumberFormat="1" applyFont="1" applyFill="1" applyBorder="1" applyAlignment="1">
      <alignment horizontal="center" vertical="top" wrapText="1"/>
    </xf>
    <xf numFmtId="187" fontId="11" fillId="5" borderId="1" xfId="52" applyNumberFormat="1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 vertical="top" wrapText="1"/>
    </xf>
    <xf numFmtId="0" fontId="6" fillId="0" borderId="1" xfId="52" applyNumberFormat="1" applyFont="1" applyFill="1" applyBorder="1" applyAlignment="1">
      <alignment horizontal="center" vertical="top" wrapText="1"/>
    </xf>
    <xf numFmtId="1" fontId="6" fillId="0" borderId="1" xfId="0" applyNumberFormat="1" applyFont="1" applyFill="1" applyBorder="1" applyAlignment="1">
      <alignment horizontal="center" vertical="top" wrapText="1"/>
    </xf>
    <xf numFmtId="3" fontId="11" fillId="0" borderId="1" xfId="0" applyNumberFormat="1" applyFont="1" applyFill="1" applyBorder="1" applyAlignment="1">
      <alignment vertical="top" wrapText="1"/>
    </xf>
    <xf numFmtId="0" fontId="11" fillId="0" borderId="1" xfId="32" applyFont="1" applyFill="1" applyBorder="1" applyAlignment="1">
      <alignment horizontal="center" vertical="top" wrapText="1"/>
    </xf>
    <xf numFmtId="187" fontId="11" fillId="5" borderId="1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6" fillId="0" borderId="0" xfId="0" applyFont="1" applyBorder="1" applyAlignment="1">
      <alignment horizontal="left" vertical="top" wrapText="1"/>
    </xf>
    <xf numFmtId="0" fontId="6" fillId="0" borderId="0" xfId="0" applyFont="1" applyAlignment="1">
      <alignment vertical="top"/>
    </xf>
    <xf numFmtId="187" fontId="6" fillId="0" borderId="0" xfId="52" applyNumberFormat="1" applyFont="1" applyAlignment="1">
      <alignment vertical="top"/>
    </xf>
    <xf numFmtId="187" fontId="6" fillId="0" borderId="0" xfId="42" applyNumberFormat="1" applyFont="1" applyAlignment="1">
      <alignment vertical="top"/>
    </xf>
    <xf numFmtId="187" fontId="4" fillId="0" borderId="1" xfId="42" applyNumberFormat="1" applyFont="1" applyBorder="1" applyAlignment="1">
      <alignment horizontal="center" vertical="top"/>
    </xf>
    <xf numFmtId="187" fontId="4" fillId="0" borderId="1" xfId="52" applyNumberFormat="1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187" fontId="6" fillId="0" borderId="1" xfId="45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left" vertical="top"/>
    </xf>
    <xf numFmtId="187" fontId="4" fillId="0" borderId="1" xfId="0" applyNumberFormat="1" applyFont="1" applyFill="1" applyBorder="1" applyAlignment="1">
      <alignment horizontal="center" vertical="top" wrapText="1"/>
    </xf>
    <xf numFmtId="0" fontId="21" fillId="0" borderId="0" xfId="0" applyFont="1" applyAlignment="1">
      <alignment horizontal="center" vertical="top"/>
    </xf>
    <xf numFmtId="0" fontId="21" fillId="0" borderId="0" xfId="0" applyFont="1" applyAlignment="1">
      <alignment vertical="top"/>
    </xf>
    <xf numFmtId="0" fontId="21" fillId="0" borderId="0" xfId="0" applyFont="1" applyAlignment="1">
      <alignment horizontal="left" vertical="top"/>
    </xf>
    <xf numFmtId="0" fontId="29" fillId="0" borderId="0" xfId="0" applyFont="1" applyAlignment="1">
      <alignment vertical="top"/>
    </xf>
    <xf numFmtId="0" fontId="37" fillId="0" borderId="0" xfId="0" applyFont="1" applyAlignment="1">
      <alignment vertical="top"/>
    </xf>
    <xf numFmtId="0" fontId="29" fillId="0" borderId="0" xfId="0" applyFont="1" applyBorder="1" applyAlignment="1">
      <alignment vertical="top" wrapText="1"/>
    </xf>
    <xf numFmtId="43" fontId="29" fillId="0" borderId="0" xfId="0" applyNumberFormat="1" applyFont="1" applyBorder="1" applyAlignment="1">
      <alignment vertical="top" wrapText="1"/>
    </xf>
    <xf numFmtId="0" fontId="29" fillId="0" borderId="0" xfId="0" applyFont="1" applyBorder="1" applyAlignment="1">
      <alignment horizontal="left" vertical="top" wrapText="1"/>
    </xf>
    <xf numFmtId="187" fontId="29" fillId="0" borderId="0" xfId="52" applyNumberFormat="1" applyFont="1" applyAlignment="1">
      <alignment vertical="top"/>
    </xf>
    <xf numFmtId="187" fontId="30" fillId="5" borderId="0" xfId="42" applyNumberFormat="1" applyFont="1" applyFill="1" applyAlignment="1">
      <alignment horizontal="right" vertical="top"/>
    </xf>
    <xf numFmtId="187" fontId="30" fillId="5" borderId="0" xfId="0" applyNumberFormat="1" applyFont="1" applyFill="1" applyAlignment="1">
      <alignment vertical="top"/>
    </xf>
    <xf numFmtId="0" fontId="30" fillId="6" borderId="0" xfId="0" applyFont="1" applyFill="1" applyAlignment="1">
      <alignment horizontal="center" vertical="top"/>
    </xf>
    <xf numFmtId="0" fontId="30" fillId="7" borderId="4" xfId="0" applyFont="1" applyFill="1" applyBorder="1" applyAlignment="1">
      <alignment horizontal="center" vertical="top"/>
    </xf>
    <xf numFmtId="0" fontId="30" fillId="0" borderId="1" xfId="0" applyFont="1" applyBorder="1" applyAlignment="1">
      <alignment horizontal="center" vertical="top"/>
    </xf>
    <xf numFmtId="0" fontId="30" fillId="0" borderId="1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/>
    </xf>
    <xf numFmtId="0" fontId="34" fillId="0" borderId="0" xfId="0" applyFont="1" applyAlignment="1">
      <alignment vertical="top"/>
    </xf>
    <xf numFmtId="0" fontId="35" fillId="0" borderId="1" xfId="0" applyFont="1" applyBorder="1" applyAlignment="1">
      <alignment horizontal="center" vertical="top"/>
    </xf>
    <xf numFmtId="0" fontId="35" fillId="6" borderId="0" xfId="0" applyFont="1" applyFill="1" applyAlignment="1">
      <alignment horizontal="center" vertical="top"/>
    </xf>
    <xf numFmtId="0" fontId="35" fillId="7" borderId="2" xfId="0" applyFont="1" applyFill="1" applyBorder="1" applyAlignment="1">
      <alignment horizontal="center" vertical="top"/>
    </xf>
    <xf numFmtId="0" fontId="35" fillId="5" borderId="1" xfId="0" applyFont="1" applyFill="1" applyBorder="1" applyAlignment="1">
      <alignment horizontal="center" vertical="top"/>
    </xf>
    <xf numFmtId="0" fontId="35" fillId="5" borderId="1" xfId="0" applyFont="1" applyFill="1" applyBorder="1" applyAlignment="1">
      <alignment vertical="top"/>
    </xf>
    <xf numFmtId="0" fontId="35" fillId="0" borderId="1" xfId="0" applyFont="1" applyBorder="1" applyAlignment="1">
      <alignment horizontal="center" vertical="top" wrapText="1"/>
    </xf>
    <xf numFmtId="0" fontId="35" fillId="0" borderId="2" xfId="0" applyFont="1" applyBorder="1" applyAlignment="1">
      <alignment horizontal="left" vertical="top"/>
    </xf>
    <xf numFmtId="0" fontId="29" fillId="0" borderId="0" xfId="0" applyFont="1" applyAlignment="1">
      <alignment vertical="top" wrapText="1"/>
    </xf>
    <xf numFmtId="0" fontId="34" fillId="0" borderId="0" xfId="0" applyFont="1" applyAlignment="1">
      <alignment horizontal="center" vertical="top"/>
    </xf>
    <xf numFmtId="0" fontId="37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6" fillId="0" borderId="1" xfId="0" applyNumberFormat="1" applyFont="1" applyFill="1" applyBorder="1" applyAlignment="1">
      <alignment horizontal="center" vertical="top" wrapText="1"/>
    </xf>
    <xf numFmtId="0" fontId="4" fillId="2" borderId="0" xfId="0" applyFont="1" applyFill="1" applyAlignment="1">
      <alignment vertical="top" wrapText="1"/>
    </xf>
    <xf numFmtId="187" fontId="4" fillId="0" borderId="0" xfId="0" applyNumberFormat="1" applyFont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187" fontId="6" fillId="0" borderId="1" xfId="3" applyNumberFormat="1" applyFont="1" applyFill="1" applyBorder="1" applyAlignment="1">
      <alignment horizontal="center" vertical="top" wrapText="1"/>
    </xf>
    <xf numFmtId="187" fontId="6" fillId="0" borderId="1" xfId="13" applyNumberFormat="1" applyFont="1" applyFill="1" applyBorder="1" applyAlignment="1">
      <alignment horizontal="center" vertical="top" wrapText="1"/>
    </xf>
    <xf numFmtId="0" fontId="6" fillId="0" borderId="1" xfId="49" applyNumberFormat="1" applyFont="1" applyFill="1" applyBorder="1" applyAlignment="1">
      <alignment horizontal="center" vertical="top" wrapText="1"/>
    </xf>
    <xf numFmtId="0" fontId="6" fillId="0" borderId="1" xfId="81" applyFont="1" applyFill="1" applyBorder="1" applyAlignment="1">
      <alignment vertical="top" wrapText="1"/>
    </xf>
    <xf numFmtId="188" fontId="6" fillId="0" borderId="1" xfId="13" applyNumberFormat="1" applyFont="1" applyFill="1" applyBorder="1" applyAlignment="1">
      <alignment horizontal="center" vertical="top" wrapText="1"/>
    </xf>
    <xf numFmtId="187" fontId="6" fillId="0" borderId="0" xfId="42" applyNumberFormat="1" applyFont="1" applyAlignment="1">
      <alignment horizontal="center" vertical="top" wrapText="1"/>
    </xf>
    <xf numFmtId="0" fontId="6" fillId="0" borderId="1" xfId="41" applyFont="1" applyFill="1" applyBorder="1" applyAlignment="1">
      <alignment vertical="top" wrapText="1"/>
    </xf>
    <xf numFmtId="0" fontId="32" fillId="0" borderId="0" xfId="0" applyFont="1" applyBorder="1" applyAlignment="1">
      <alignment vertical="top"/>
    </xf>
    <xf numFmtId="0" fontId="2" fillId="0" borderId="0" xfId="0" applyFont="1" applyBorder="1" applyAlignment="1">
      <alignment horizontal="center" vertical="top"/>
    </xf>
    <xf numFmtId="0" fontId="2" fillId="5" borderId="1" xfId="0" applyFont="1" applyFill="1" applyBorder="1" applyAlignment="1">
      <alignment horizontal="center" vertical="top"/>
    </xf>
    <xf numFmtId="0" fontId="2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center" vertical="top"/>
    </xf>
    <xf numFmtId="0" fontId="4" fillId="2" borderId="0" xfId="70" applyFont="1" applyFill="1" applyBorder="1" applyAlignment="1">
      <alignment horizontal="center" vertical="top" wrapText="1"/>
    </xf>
    <xf numFmtId="0" fontId="6" fillId="2" borderId="0" xfId="70" applyFont="1" applyFill="1" applyBorder="1" applyAlignment="1">
      <alignment horizontal="center" vertical="top" wrapText="1"/>
    </xf>
    <xf numFmtId="187" fontId="4" fillId="2" borderId="0" xfId="52" applyNumberFormat="1" applyFont="1" applyFill="1" applyBorder="1" applyAlignment="1">
      <alignment horizontal="center" vertical="top" wrapText="1"/>
    </xf>
    <xf numFmtId="187" fontId="6" fillId="0" borderId="0" xfId="10" applyNumberFormat="1" applyFont="1" applyAlignment="1">
      <alignment horizontal="center" vertical="top" wrapText="1"/>
    </xf>
    <xf numFmtId="0" fontId="4" fillId="0" borderId="0" xfId="70" applyFont="1" applyFill="1" applyBorder="1" applyAlignment="1">
      <alignment horizontal="left" vertical="top" wrapText="1"/>
    </xf>
    <xf numFmtId="0" fontId="11" fillId="0" borderId="0" xfId="0" applyFont="1" applyBorder="1" applyAlignment="1">
      <alignment vertical="top" wrapText="1"/>
    </xf>
    <xf numFmtId="0" fontId="4" fillId="0" borderId="0" xfId="0" applyNumberFormat="1" applyFont="1" applyAlignment="1">
      <alignment horizontal="left" vertical="top"/>
    </xf>
    <xf numFmtId="0" fontId="25" fillId="2" borderId="0" xfId="0" applyFont="1" applyFill="1" applyAlignment="1">
      <alignment horizontal="center" vertical="top" wrapText="1"/>
    </xf>
    <xf numFmtId="0" fontId="26" fillId="0" borderId="0" xfId="0" applyFont="1" applyAlignment="1">
      <alignment vertical="top" wrapText="1"/>
    </xf>
    <xf numFmtId="0" fontId="25" fillId="0" borderId="0" xfId="0" applyFont="1" applyAlignment="1">
      <alignment horizontal="center" vertical="top" wrapText="1"/>
    </xf>
    <xf numFmtId="0" fontId="26" fillId="0" borderId="0" xfId="0" applyFont="1" applyFill="1" applyAlignment="1">
      <alignment vertical="top" wrapText="1"/>
    </xf>
    <xf numFmtId="0" fontId="4" fillId="2" borderId="0" xfId="70" applyFont="1" applyFill="1" applyBorder="1" applyAlignment="1">
      <alignment vertical="top" wrapText="1"/>
    </xf>
    <xf numFmtId="0" fontId="4" fillId="2" borderId="0" xfId="70" applyFont="1" applyFill="1" applyBorder="1" applyAlignment="1">
      <alignment horizontal="left" vertical="top" wrapText="1"/>
    </xf>
    <xf numFmtId="0" fontId="4" fillId="2" borderId="0" xfId="70" applyNumberFormat="1" applyFont="1" applyFill="1" applyBorder="1" applyAlignment="1">
      <alignment horizontal="center" vertical="top" wrapText="1"/>
    </xf>
    <xf numFmtId="0" fontId="26" fillId="0" borderId="0" xfId="0" applyFont="1" applyBorder="1" applyAlignment="1">
      <alignment horizontal="left" vertical="top" wrapText="1"/>
    </xf>
    <xf numFmtId="0" fontId="26" fillId="0" borderId="0" xfId="0" applyFont="1" applyAlignment="1">
      <alignment vertical="top"/>
    </xf>
    <xf numFmtId="187" fontId="26" fillId="0" borderId="0" xfId="52" applyNumberFormat="1" applyFont="1" applyAlignment="1">
      <alignment vertical="top"/>
    </xf>
    <xf numFmtId="187" fontId="26" fillId="0" borderId="0" xfId="42" applyNumberFormat="1" applyFont="1" applyAlignment="1">
      <alignment vertical="top"/>
    </xf>
    <xf numFmtId="0" fontId="25" fillId="0" borderId="0" xfId="0" applyFont="1" applyAlignment="1">
      <alignment horizontal="center" vertical="top"/>
    </xf>
    <xf numFmtId="0" fontId="25" fillId="0" borderId="0" xfId="0" applyFont="1" applyAlignment="1">
      <alignment vertical="top"/>
    </xf>
    <xf numFmtId="0" fontId="25" fillId="0" borderId="0" xfId="0" applyFont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4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left" vertical="top"/>
    </xf>
    <xf numFmtId="193" fontId="4" fillId="0" borderId="0" xfId="0" applyNumberFormat="1" applyFont="1" applyFill="1" applyBorder="1" applyAlignment="1">
      <alignment horizontal="left" vertical="top"/>
    </xf>
    <xf numFmtId="187" fontId="2" fillId="0" borderId="0" xfId="0" applyNumberFormat="1" applyFont="1" applyFill="1" applyAlignment="1">
      <alignment horizontal="left" vertical="top"/>
    </xf>
    <xf numFmtId="0" fontId="4" fillId="0" borderId="0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193" fontId="4" fillId="0" borderId="0" xfId="0" applyNumberFormat="1" applyFont="1" applyFill="1" applyBorder="1" applyAlignment="1">
      <alignment horizontal="center" vertical="top"/>
    </xf>
    <xf numFmtId="187" fontId="18" fillId="0" borderId="0" xfId="0" applyNumberFormat="1" applyFont="1" applyFill="1" applyAlignment="1">
      <alignment horizontal="center" vertical="top"/>
    </xf>
    <xf numFmtId="0" fontId="25" fillId="2" borderId="0" xfId="70" applyFont="1" applyFill="1" applyBorder="1" applyAlignment="1">
      <alignment vertical="top" wrapText="1"/>
    </xf>
    <xf numFmtId="3" fontId="11" fillId="0" borderId="1" xfId="0" applyNumberFormat="1" applyFont="1" applyFill="1" applyBorder="1" applyAlignment="1">
      <alignment vertical="top"/>
    </xf>
    <xf numFmtId="0" fontId="2" fillId="0" borderId="0" xfId="0" applyNumberFormat="1" applyFont="1" applyAlignment="1">
      <alignment horizontal="left" vertical="top"/>
    </xf>
    <xf numFmtId="0" fontId="2" fillId="2" borderId="0" xfId="70" applyFont="1" applyFill="1" applyBorder="1" applyAlignment="1">
      <alignment horizontal="center" vertical="top" wrapText="1"/>
    </xf>
    <xf numFmtId="187" fontId="2" fillId="2" borderId="0" xfId="52" applyNumberFormat="1" applyFont="1" applyFill="1" applyBorder="1" applyAlignment="1">
      <alignment horizontal="center" vertical="top" wrapText="1"/>
    </xf>
    <xf numFmtId="0" fontId="11" fillId="0" borderId="0" xfId="0" applyFont="1" applyBorder="1" applyAlignment="1">
      <alignment horizontal="left" vertical="top" wrapText="1"/>
    </xf>
    <xf numFmtId="187" fontId="11" fillId="0" borderId="0" xfId="52" applyNumberFormat="1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vertical="top"/>
    </xf>
    <xf numFmtId="0" fontId="11" fillId="2" borderId="0" xfId="70" applyFont="1" applyFill="1" applyBorder="1" applyAlignment="1">
      <alignment horizontal="center" vertical="top" wrapText="1"/>
    </xf>
    <xf numFmtId="0" fontId="2" fillId="2" borderId="0" xfId="70" applyFont="1" applyFill="1" applyBorder="1" applyAlignment="1">
      <alignment horizontal="left" vertical="top" wrapText="1"/>
    </xf>
    <xf numFmtId="0" fontId="2" fillId="2" borderId="0" xfId="70" applyNumberFormat="1" applyFont="1" applyFill="1" applyBorder="1" applyAlignment="1">
      <alignment horizontal="center" vertical="top" wrapText="1"/>
    </xf>
    <xf numFmtId="0" fontId="2" fillId="2" borderId="0" xfId="70" applyFont="1" applyFill="1" applyBorder="1" applyAlignment="1">
      <alignment vertical="top" wrapText="1"/>
    </xf>
    <xf numFmtId="187" fontId="11" fillId="0" borderId="0" xfId="52" applyNumberFormat="1" applyFont="1" applyBorder="1" applyAlignment="1">
      <alignment horizontal="center" vertical="top" wrapText="1"/>
    </xf>
    <xf numFmtId="43" fontId="11" fillId="0" borderId="0" xfId="0" applyNumberFormat="1" applyFont="1" applyBorder="1" applyAlignment="1">
      <alignment vertical="top" wrapText="1"/>
    </xf>
    <xf numFmtId="187" fontId="2" fillId="5" borderId="0" xfId="0" applyNumberFormat="1" applyFont="1" applyFill="1" applyAlignment="1">
      <alignment vertical="top"/>
    </xf>
    <xf numFmtId="0" fontId="2" fillId="6" borderId="0" xfId="0" applyFont="1" applyFill="1" applyAlignment="1">
      <alignment horizontal="center" vertical="top"/>
    </xf>
    <xf numFmtId="0" fontId="2" fillId="7" borderId="4" xfId="0" applyFont="1" applyFill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/>
    </xf>
    <xf numFmtId="187" fontId="2" fillId="0" borderId="1" xfId="52" applyNumberFormat="1" applyFont="1" applyFill="1" applyBorder="1" applyAlignment="1">
      <alignment horizontal="center" vertical="top" wrapText="1"/>
    </xf>
    <xf numFmtId="187" fontId="2" fillId="0" borderId="1" xfId="46" applyNumberFormat="1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/>
    </xf>
    <xf numFmtId="0" fontId="2" fillId="5" borderId="1" xfId="0" applyFont="1" applyFill="1" applyBorder="1" applyAlignment="1">
      <alignment vertical="top"/>
    </xf>
    <xf numFmtId="0" fontId="2" fillId="0" borderId="2" xfId="0" applyFont="1" applyBorder="1" applyAlignment="1">
      <alignment horizontal="left" vertical="top"/>
    </xf>
    <xf numFmtId="187" fontId="2" fillId="0" borderId="1" xfId="52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left" vertical="top"/>
    </xf>
    <xf numFmtId="0" fontId="2" fillId="4" borderId="1" xfId="52" applyNumberFormat="1" applyFont="1" applyFill="1" applyBorder="1" applyAlignment="1">
      <alignment horizontal="center" vertical="top" wrapText="1"/>
    </xf>
    <xf numFmtId="187" fontId="2" fillId="4" borderId="1" xfId="46" applyNumberFormat="1" applyFont="1" applyFill="1" applyBorder="1" applyAlignment="1">
      <alignment horizontal="center" vertical="top" wrapText="1"/>
    </xf>
    <xf numFmtId="187" fontId="2" fillId="0" borderId="1" xfId="0" applyNumberFormat="1" applyFont="1" applyFill="1" applyBorder="1" applyAlignment="1">
      <alignment horizontal="center" vertical="top" wrapText="1"/>
    </xf>
    <xf numFmtId="0" fontId="11" fillId="0" borderId="1" xfId="0" applyNumberFormat="1" applyFont="1" applyFill="1" applyBorder="1" applyAlignment="1">
      <alignment horizontal="center" vertical="top" wrapText="1"/>
    </xf>
    <xf numFmtId="187" fontId="11" fillId="0" borderId="1" xfId="46" applyNumberFormat="1" applyFont="1" applyFill="1" applyBorder="1" applyAlignment="1">
      <alignment horizontal="center" vertical="top" wrapText="1"/>
    </xf>
    <xf numFmtId="187" fontId="11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center" vertical="top" wrapText="1"/>
    </xf>
    <xf numFmtId="187" fontId="11" fillId="0" borderId="1" xfId="46" applyNumberFormat="1" applyFont="1" applyFill="1" applyBorder="1" applyAlignment="1">
      <alignment horizontal="right" vertical="top" wrapText="1"/>
    </xf>
    <xf numFmtId="0" fontId="11" fillId="0" borderId="1" xfId="0" applyFont="1" applyFill="1" applyBorder="1"/>
    <xf numFmtId="187" fontId="11" fillId="0" borderId="1" xfId="52" applyNumberFormat="1" applyFont="1" applyFill="1" applyBorder="1"/>
    <xf numFmtId="0" fontId="2" fillId="5" borderId="1" xfId="0" applyFont="1" applyFill="1" applyBorder="1" applyAlignment="1">
      <alignment horizontal="center" vertical="top" wrapText="1"/>
    </xf>
    <xf numFmtId="187" fontId="2" fillId="5" borderId="1" xfId="52" applyNumberFormat="1" applyFont="1" applyFill="1" applyBorder="1" applyAlignment="1">
      <alignment horizontal="center" vertical="top"/>
    </xf>
    <xf numFmtId="187" fontId="2" fillId="5" borderId="1" xfId="0" applyNumberFormat="1" applyFont="1" applyFill="1" applyBorder="1" applyAlignment="1">
      <alignment horizontal="center" vertical="top" wrapText="1"/>
    </xf>
    <xf numFmtId="187" fontId="2" fillId="0" borderId="1" xfId="52" applyNumberFormat="1" applyFont="1" applyFill="1" applyBorder="1" applyAlignment="1">
      <alignment horizontal="center" vertical="top"/>
    </xf>
    <xf numFmtId="0" fontId="11" fillId="2" borderId="1" xfId="70" applyFont="1" applyFill="1" applyBorder="1" applyAlignment="1">
      <alignment horizontal="left" vertical="top" wrapText="1"/>
    </xf>
    <xf numFmtId="0" fontId="11" fillId="0" borderId="1" xfId="94" applyFont="1" applyBorder="1" applyAlignment="1">
      <alignment horizontal="left" vertical="top" wrapText="1"/>
    </xf>
    <xf numFmtId="0" fontId="11" fillId="0" borderId="1" xfId="88" applyFont="1" applyFill="1" applyBorder="1" applyAlignment="1">
      <alignment vertical="top" wrapText="1"/>
    </xf>
    <xf numFmtId="0" fontId="11" fillId="0" borderId="3" xfId="27" applyFont="1" applyFill="1" applyBorder="1" applyAlignment="1">
      <alignment horizontal="center" vertical="top" wrapText="1"/>
    </xf>
    <xf numFmtId="0" fontId="11" fillId="0" borderId="1" xfId="44" applyNumberFormat="1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 readingOrder="1"/>
    </xf>
    <xf numFmtId="0" fontId="11" fillId="0" borderId="1" xfId="0" applyFont="1" applyBorder="1" applyAlignment="1">
      <alignment vertical="top"/>
    </xf>
    <xf numFmtId="0" fontId="11" fillId="0" borderId="1" xfId="70" applyFont="1" applyFill="1" applyBorder="1" applyAlignment="1">
      <alignment horizontal="center" vertical="top"/>
    </xf>
    <xf numFmtId="0" fontId="11" fillId="0" borderId="0" xfId="0" applyFont="1" applyAlignment="1">
      <alignment horizontal="left" vertical="top"/>
    </xf>
    <xf numFmtId="187" fontId="11" fillId="0" borderId="0" xfId="0" applyNumberFormat="1" applyFont="1" applyAlignment="1">
      <alignment vertical="top"/>
    </xf>
    <xf numFmtId="0" fontId="6" fillId="0" borderId="1" xfId="10" applyNumberFormat="1" applyFont="1" applyFill="1" applyBorder="1" applyAlignment="1">
      <alignment horizontal="center" vertical="top" wrapText="1"/>
    </xf>
    <xf numFmtId="187" fontId="6" fillId="0" borderId="1" xfId="10" applyNumberFormat="1" applyFont="1" applyFill="1" applyBorder="1" applyAlignment="1">
      <alignment horizontal="center" vertical="top" wrapText="1"/>
    </xf>
    <xf numFmtId="0" fontId="11" fillId="0" borderId="1" xfId="41" applyFont="1" applyFill="1" applyBorder="1" applyAlignment="1">
      <alignment vertical="top" wrapText="1"/>
    </xf>
    <xf numFmtId="187" fontId="11" fillId="0" borderId="1" xfId="10" applyNumberFormat="1" applyFont="1" applyFill="1" applyBorder="1" applyAlignment="1">
      <alignment horizontal="center" vertical="top" wrapText="1"/>
    </xf>
    <xf numFmtId="187" fontId="6" fillId="0" borderId="1" xfId="14" applyNumberFormat="1" applyFont="1" applyFill="1" applyBorder="1" applyAlignment="1">
      <alignment horizontal="left" vertical="top" wrapText="1"/>
    </xf>
    <xf numFmtId="187" fontId="6" fillId="0" borderId="1" xfId="10" applyNumberFormat="1" applyFont="1" applyFill="1" applyBorder="1" applyAlignment="1">
      <alignment vertical="top" wrapText="1"/>
    </xf>
    <xf numFmtId="0" fontId="11" fillId="0" borderId="1" xfId="70" applyFont="1" applyFill="1" applyBorder="1" applyAlignment="1">
      <alignment vertical="top"/>
    </xf>
    <xf numFmtId="0" fontId="11" fillId="0" borderId="1" xfId="41" applyFont="1" applyFill="1" applyBorder="1" applyAlignment="1">
      <alignment horizontal="center" vertical="top" wrapText="1"/>
    </xf>
    <xf numFmtId="0" fontId="6" fillId="0" borderId="1" xfId="70" applyFont="1" applyFill="1" applyBorder="1" applyAlignment="1">
      <alignment vertical="top"/>
    </xf>
    <xf numFmtId="0" fontId="6" fillId="0" borderId="1" xfId="19" applyFont="1" applyFill="1" applyBorder="1" applyAlignment="1">
      <alignment vertical="top" wrapText="1"/>
    </xf>
    <xf numFmtId="0" fontId="6" fillId="0" borderId="1" xfId="19" applyFont="1" applyFill="1" applyBorder="1" applyAlignment="1">
      <alignment horizontal="left" vertical="top" wrapText="1"/>
    </xf>
    <xf numFmtId="0" fontId="11" fillId="0" borderId="1" xfId="70" applyFont="1" applyFill="1" applyBorder="1" applyAlignment="1">
      <alignment horizontal="left" vertical="top"/>
    </xf>
    <xf numFmtId="187" fontId="6" fillId="0" borderId="1" xfId="3" applyNumberFormat="1" applyFont="1" applyFill="1" applyBorder="1" applyAlignment="1">
      <alignment horizontal="left" vertical="top" wrapText="1"/>
    </xf>
    <xf numFmtId="0" fontId="6" fillId="0" borderId="1" xfId="70" applyFont="1" applyFill="1" applyBorder="1" applyAlignment="1">
      <alignment horizontal="center" vertical="top"/>
    </xf>
    <xf numFmtId="0" fontId="6" fillId="0" borderId="1" xfId="5" applyNumberFormat="1" applyFont="1" applyFill="1" applyBorder="1" applyAlignment="1">
      <alignment horizontal="center" vertical="top" wrapText="1"/>
    </xf>
    <xf numFmtId="187" fontId="6" fillId="0" borderId="1" xfId="1" applyNumberFormat="1" applyFont="1" applyFill="1" applyBorder="1" applyAlignment="1">
      <alignment horizontal="left" vertical="top" wrapText="1"/>
    </xf>
    <xf numFmtId="187" fontId="6" fillId="0" borderId="1" xfId="5" applyNumberFormat="1" applyFont="1" applyFill="1" applyBorder="1" applyAlignment="1">
      <alignment vertical="top" wrapText="1"/>
    </xf>
    <xf numFmtId="187" fontId="6" fillId="0" borderId="1" xfId="5" applyNumberFormat="1" applyFont="1" applyFill="1" applyBorder="1" applyAlignment="1">
      <alignment horizontal="left" vertical="top" wrapText="1"/>
    </xf>
    <xf numFmtId="190" fontId="6" fillId="0" borderId="1" xfId="1" applyNumberFormat="1" applyFont="1" applyFill="1" applyBorder="1" applyAlignment="1">
      <alignment horizontal="center" vertical="top" wrapText="1"/>
    </xf>
    <xf numFmtId="0" fontId="6" fillId="0" borderId="1" xfId="1" applyNumberFormat="1" applyFont="1" applyFill="1" applyBorder="1" applyAlignment="1">
      <alignment horizontal="center" vertical="top" wrapText="1"/>
    </xf>
    <xf numFmtId="187" fontId="6" fillId="0" borderId="1" xfId="1" applyNumberFormat="1" applyFont="1" applyFill="1" applyBorder="1" applyAlignment="1">
      <alignment vertical="top" wrapText="1"/>
    </xf>
    <xf numFmtId="190" fontId="6" fillId="0" borderId="1" xfId="5" applyNumberFormat="1" applyFont="1" applyFill="1" applyBorder="1" applyAlignment="1">
      <alignment horizontal="center" vertical="top" wrapText="1"/>
    </xf>
    <xf numFmtId="0" fontId="6" fillId="0" borderId="1" xfId="20" applyFont="1" applyFill="1" applyBorder="1" applyAlignment="1">
      <alignment horizontal="left" vertical="top" wrapText="1"/>
    </xf>
    <xf numFmtId="0" fontId="6" fillId="0" borderId="1" xfId="20" applyFont="1" applyFill="1" applyBorder="1" applyAlignment="1">
      <alignment vertical="top" wrapText="1"/>
    </xf>
    <xf numFmtId="187" fontId="6" fillId="0" borderId="1" xfId="1" applyNumberFormat="1" applyFont="1" applyFill="1" applyBorder="1" applyAlignment="1">
      <alignment horizontal="center" vertical="top" wrapText="1" shrinkToFit="1"/>
    </xf>
    <xf numFmtId="0" fontId="11" fillId="3" borderId="1" xfId="0" applyFont="1" applyFill="1" applyBorder="1" applyAlignment="1">
      <alignment horizontal="center" vertical="top" wrapText="1"/>
    </xf>
    <xf numFmtId="0" fontId="32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11" fillId="0" borderId="2" xfId="70" applyFont="1" applyFill="1" applyBorder="1" applyAlignment="1">
      <alignment horizontal="center" vertical="top" wrapText="1"/>
    </xf>
    <xf numFmtId="187" fontId="11" fillId="0" borderId="0" xfId="0" applyNumberFormat="1" applyFont="1" applyFill="1" applyAlignment="1">
      <alignment vertical="top" wrapText="1"/>
    </xf>
    <xf numFmtId="187" fontId="32" fillId="0" borderId="0" xfId="42" applyNumberFormat="1" applyFont="1" applyFill="1" applyAlignment="1">
      <alignment horizontal="center" vertical="top" wrapText="1"/>
    </xf>
    <xf numFmtId="187" fontId="11" fillId="3" borderId="1" xfId="52" applyNumberFormat="1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/>
    </xf>
    <xf numFmtId="187" fontId="6" fillId="0" borderId="0" xfId="42" applyNumberFormat="1" applyFont="1" applyFill="1" applyBorder="1" applyAlignment="1">
      <alignment horizontal="center" vertical="top" wrapText="1"/>
    </xf>
    <xf numFmtId="187" fontId="2" fillId="0" borderId="0" xfId="0" applyNumberFormat="1" applyFont="1" applyAlignment="1">
      <alignment vertical="top"/>
    </xf>
    <xf numFmtId="0" fontId="11" fillId="0" borderId="0" xfId="70" applyFont="1" applyFill="1" applyBorder="1" applyAlignment="1">
      <alignment horizontal="center" vertical="top" wrapText="1"/>
    </xf>
    <xf numFmtId="0" fontId="6" fillId="0" borderId="0" xfId="70" applyFont="1" applyFill="1" applyBorder="1" applyAlignment="1">
      <alignment horizontal="center" vertical="top" wrapText="1"/>
    </xf>
    <xf numFmtId="0" fontId="42" fillId="0" borderId="0" xfId="0" applyFont="1" applyFill="1" applyAlignment="1">
      <alignment horizontal="center" vertical="top" wrapText="1"/>
    </xf>
    <xf numFmtId="187" fontId="11" fillId="8" borderId="1" xfId="1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vertical="top" wrapText="1"/>
    </xf>
    <xf numFmtId="0" fontId="6" fillId="0" borderId="2" xfId="7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top" wrapText="1"/>
    </xf>
    <xf numFmtId="187" fontId="6" fillId="0" borderId="2" xfId="10" applyNumberFormat="1" applyFont="1" applyFill="1" applyBorder="1" applyAlignment="1">
      <alignment horizontal="center" vertical="top" wrapText="1"/>
    </xf>
    <xf numFmtId="187" fontId="11" fillId="0" borderId="2" xfId="10" applyNumberFormat="1" applyFont="1" applyFill="1" applyBorder="1" applyAlignment="1">
      <alignment horizontal="center" vertical="top" wrapText="1"/>
    </xf>
    <xf numFmtId="187" fontId="6" fillId="0" borderId="1" xfId="1" applyNumberFormat="1" applyFont="1" applyFill="1" applyBorder="1" applyAlignment="1">
      <alignment horizontal="center" vertical="top" wrapText="1"/>
    </xf>
    <xf numFmtId="0" fontId="4" fillId="0" borderId="0" xfId="70" applyFont="1" applyFill="1" applyBorder="1" applyAlignment="1">
      <alignment horizontal="center" vertical="top" wrapText="1"/>
    </xf>
    <xf numFmtId="187" fontId="11" fillId="0" borderId="0" xfId="10" applyNumberFormat="1" applyFont="1" applyAlignment="1">
      <alignment vertical="top"/>
    </xf>
    <xf numFmtId="187" fontId="2" fillId="5" borderId="0" xfId="10" applyNumberFormat="1" applyFont="1" applyFill="1" applyAlignment="1">
      <alignment horizontal="right" vertical="top"/>
    </xf>
    <xf numFmtId="187" fontId="2" fillId="0" borderId="1" xfId="10" applyNumberFormat="1" applyFont="1" applyBorder="1" applyAlignment="1">
      <alignment horizontal="center" vertical="top"/>
    </xf>
    <xf numFmtId="187" fontId="2" fillId="0" borderId="1" xfId="10" applyNumberFormat="1" applyFont="1" applyFill="1" applyBorder="1" applyAlignment="1">
      <alignment horizontal="center" vertical="top" wrapText="1"/>
    </xf>
    <xf numFmtId="0" fontId="6" fillId="0" borderId="0" xfId="70" applyFont="1" applyFill="1" applyBorder="1" applyAlignment="1">
      <alignment horizontal="left" vertical="top" wrapText="1"/>
    </xf>
    <xf numFmtId="0" fontId="6" fillId="8" borderId="1" xfId="0" applyFont="1" applyFill="1" applyBorder="1" applyAlignment="1">
      <alignment horizontal="center" vertical="top" wrapText="1"/>
    </xf>
    <xf numFmtId="0" fontId="11" fillId="8" borderId="1" xfId="0" applyFont="1" applyFill="1" applyBorder="1" applyAlignment="1">
      <alignment horizontal="center" vertical="top" wrapText="1"/>
    </xf>
    <xf numFmtId="0" fontId="11" fillId="8" borderId="1" xfId="0" applyFont="1" applyFill="1" applyBorder="1" applyAlignment="1">
      <alignment vertical="top" wrapText="1"/>
    </xf>
    <xf numFmtId="187" fontId="11" fillId="8" borderId="1" xfId="52" applyNumberFormat="1" applyFont="1" applyFill="1" applyBorder="1" applyAlignment="1">
      <alignment vertical="top" wrapText="1"/>
    </xf>
    <xf numFmtId="0" fontId="2" fillId="8" borderId="1" xfId="0" applyFont="1" applyFill="1" applyBorder="1" applyAlignment="1">
      <alignment horizontal="center" vertical="top" wrapText="1"/>
    </xf>
    <xf numFmtId="187" fontId="2" fillId="8" borderId="1" xfId="0" applyNumberFormat="1" applyFont="1" applyFill="1" applyBorder="1" applyAlignment="1">
      <alignment horizontal="center" vertical="top" wrapText="1"/>
    </xf>
    <xf numFmtId="0" fontId="11" fillId="0" borderId="1" xfId="52" applyNumberFormat="1" applyFont="1" applyFill="1" applyBorder="1" applyAlignment="1">
      <alignment horizontal="center" vertical="top" wrapText="1"/>
    </xf>
    <xf numFmtId="0" fontId="2" fillId="8" borderId="1" xfId="0" applyFont="1" applyFill="1" applyBorder="1" applyAlignment="1">
      <alignment horizontal="center" vertical="top"/>
    </xf>
    <xf numFmtId="0" fontId="2" fillId="8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vertical="top"/>
    </xf>
    <xf numFmtId="0" fontId="4" fillId="4" borderId="7" xfId="0" applyFont="1" applyFill="1" applyBorder="1" applyAlignment="1">
      <alignment horizontal="center" vertical="top"/>
    </xf>
    <xf numFmtId="0" fontId="4" fillId="0" borderId="0" xfId="0" applyFont="1" applyBorder="1" applyAlignment="1">
      <alignment vertical="top"/>
    </xf>
    <xf numFmtId="0" fontId="4" fillId="5" borderId="0" xfId="0" applyFont="1" applyFill="1" applyBorder="1" applyAlignment="1">
      <alignment vertical="top"/>
    </xf>
    <xf numFmtId="0" fontId="6" fillId="5" borderId="0" xfId="0" applyFont="1" applyFill="1" applyAlignment="1">
      <alignment vertical="top"/>
    </xf>
    <xf numFmtId="0" fontId="16" fillId="0" borderId="0" xfId="0" applyFont="1" applyAlignment="1">
      <alignment horizontal="center" vertical="top"/>
    </xf>
    <xf numFmtId="187" fontId="38" fillId="9" borderId="8" xfId="7" applyNumberFormat="1" applyFont="1" applyFill="1" applyBorder="1" applyAlignment="1">
      <alignment horizontal="center" vertical="top" wrapText="1"/>
    </xf>
    <xf numFmtId="0" fontId="38" fillId="10" borderId="8" xfId="0" applyFont="1" applyFill="1" applyBorder="1" applyAlignment="1">
      <alignment horizontal="center" wrapText="1"/>
    </xf>
    <xf numFmtId="187" fontId="38" fillId="10" borderId="8" xfId="7" applyNumberFormat="1" applyFont="1" applyFill="1" applyBorder="1" applyAlignment="1">
      <alignment horizontal="center" vertical="top" wrapText="1"/>
    </xf>
    <xf numFmtId="0" fontId="38" fillId="3" borderId="8" xfId="0" applyFont="1" applyFill="1" applyBorder="1" applyAlignment="1">
      <alignment horizontal="center" vertical="top" wrapText="1"/>
    </xf>
    <xf numFmtId="187" fontId="38" fillId="3" borderId="8" xfId="7" applyNumberFormat="1" applyFont="1" applyFill="1" applyBorder="1" applyAlignment="1">
      <alignment horizontal="center" vertical="top" wrapText="1"/>
    </xf>
    <xf numFmtId="187" fontId="38" fillId="3" borderId="9" xfId="7" applyNumberFormat="1" applyFont="1" applyFill="1" applyBorder="1" applyAlignment="1">
      <alignment horizontal="center" vertical="top" wrapText="1"/>
    </xf>
    <xf numFmtId="0" fontId="38" fillId="4" borderId="4" xfId="0" applyFont="1" applyFill="1" applyBorder="1" applyAlignment="1">
      <alignment horizontal="center" vertical="top"/>
    </xf>
    <xf numFmtId="0" fontId="38" fillId="4" borderId="10" xfId="0" applyFont="1" applyFill="1" applyBorder="1" applyAlignment="1">
      <alignment horizontal="center" vertical="top"/>
    </xf>
    <xf numFmtId="0" fontId="38" fillId="4" borderId="11" xfId="0" applyFont="1" applyFill="1" applyBorder="1" applyAlignment="1">
      <alignment horizontal="center" vertical="top"/>
    </xf>
    <xf numFmtId="187" fontId="38" fillId="4" borderId="12" xfId="7" applyNumberFormat="1" applyFont="1" applyFill="1" applyBorder="1" applyAlignment="1">
      <alignment horizontal="center" vertical="top"/>
    </xf>
    <xf numFmtId="43" fontId="38" fillId="4" borderId="12" xfId="7" applyFont="1" applyFill="1" applyBorder="1" applyAlignment="1">
      <alignment horizontal="center" vertical="top"/>
    </xf>
    <xf numFmtId="0" fontId="38" fillId="4" borderId="12" xfId="0" applyFont="1" applyFill="1" applyBorder="1" applyAlignment="1">
      <alignment horizontal="center" vertical="top"/>
    </xf>
    <xf numFmtId="43" fontId="38" fillId="4" borderId="13" xfId="7" applyFont="1" applyFill="1" applyBorder="1" applyAlignment="1">
      <alignment horizontal="center" vertical="top"/>
    </xf>
    <xf numFmtId="0" fontId="38" fillId="0" borderId="14" xfId="0" applyFont="1" applyBorder="1" applyAlignment="1">
      <alignment vertical="top"/>
    </xf>
    <xf numFmtId="0" fontId="38" fillId="0" borderId="15" xfId="0" applyFont="1" applyBorder="1" applyAlignment="1">
      <alignment vertical="top"/>
    </xf>
    <xf numFmtId="0" fontId="16" fillId="0" borderId="0" xfId="0" applyFont="1" applyAlignment="1">
      <alignment vertical="top"/>
    </xf>
    <xf numFmtId="0" fontId="16" fillId="0" borderId="16" xfId="0" applyFont="1" applyBorder="1" applyAlignment="1">
      <alignment vertical="top"/>
    </xf>
    <xf numFmtId="0" fontId="16" fillId="0" borderId="1" xfId="0" applyFont="1" applyBorder="1" applyAlignment="1">
      <alignment vertical="top"/>
    </xf>
    <xf numFmtId="0" fontId="16" fillId="0" borderId="17" xfId="0" applyFont="1" applyBorder="1" applyAlignment="1">
      <alignment vertical="top"/>
    </xf>
    <xf numFmtId="0" fontId="16" fillId="0" borderId="8" xfId="0" applyFont="1" applyBorder="1" applyAlignment="1">
      <alignment vertical="top"/>
    </xf>
    <xf numFmtId="0" fontId="16" fillId="0" borderId="18" xfId="0" applyFont="1" applyBorder="1" applyAlignment="1">
      <alignment vertical="top"/>
    </xf>
    <xf numFmtId="0" fontId="38" fillId="0" borderId="18" xfId="0" applyFont="1" applyBorder="1" applyAlignment="1">
      <alignment vertical="top"/>
    </xf>
    <xf numFmtId="187" fontId="38" fillId="0" borderId="18" xfId="7" applyNumberFormat="1" applyFont="1" applyBorder="1" applyAlignment="1">
      <alignment vertical="top"/>
    </xf>
    <xf numFmtId="187" fontId="16" fillId="0" borderId="18" xfId="7" applyNumberFormat="1" applyFont="1" applyBorder="1" applyAlignment="1">
      <alignment vertical="top"/>
    </xf>
    <xf numFmtId="43" fontId="16" fillId="0" borderId="18" xfId="7" applyNumberFormat="1" applyFont="1" applyBorder="1" applyAlignment="1">
      <alignment vertical="top"/>
    </xf>
    <xf numFmtId="0" fontId="16" fillId="0" borderId="19" xfId="0" applyFont="1" applyBorder="1" applyAlignment="1">
      <alignment vertical="top"/>
    </xf>
    <xf numFmtId="0" fontId="38" fillId="0" borderId="18" xfId="0" applyFont="1" applyBorder="1" applyAlignment="1">
      <alignment horizontal="left" vertical="top"/>
    </xf>
    <xf numFmtId="187" fontId="16" fillId="0" borderId="20" xfId="7" applyNumberFormat="1" applyFont="1" applyBorder="1" applyAlignment="1">
      <alignment vertical="top"/>
    </xf>
    <xf numFmtId="0" fontId="38" fillId="0" borderId="0" xfId="0" applyFont="1" applyAlignment="1">
      <alignment vertical="top"/>
    </xf>
    <xf numFmtId="187" fontId="16" fillId="0" borderId="0" xfId="7" applyNumberFormat="1" applyFont="1" applyAlignment="1">
      <alignment vertical="top"/>
    </xf>
    <xf numFmtId="0" fontId="38" fillId="10" borderId="1" xfId="0" applyFont="1" applyFill="1" applyBorder="1" applyAlignment="1">
      <alignment vertical="top"/>
    </xf>
    <xf numFmtId="187" fontId="38" fillId="10" borderId="1" xfId="7" applyNumberFormat="1" applyFont="1" applyFill="1" applyBorder="1" applyAlignment="1">
      <alignment vertical="top"/>
    </xf>
    <xf numFmtId="187" fontId="16" fillId="10" borderId="1" xfId="7" applyNumberFormat="1" applyFont="1" applyFill="1" applyBorder="1" applyAlignment="1">
      <alignment vertical="top"/>
    </xf>
    <xf numFmtId="0" fontId="16" fillId="10" borderId="1" xfId="0" applyFont="1" applyFill="1" applyBorder="1" applyAlignment="1">
      <alignment vertical="top"/>
    </xf>
    <xf numFmtId="43" fontId="16" fillId="10" borderId="21" xfId="7" applyNumberFormat="1" applyFont="1" applyFill="1" applyBorder="1" applyAlignment="1">
      <alignment vertical="top"/>
    </xf>
    <xf numFmtId="43" fontId="16" fillId="10" borderId="1" xfId="7" applyNumberFormat="1" applyFont="1" applyFill="1" applyBorder="1" applyAlignment="1">
      <alignment vertical="top"/>
    </xf>
    <xf numFmtId="0" fontId="38" fillId="11" borderId="1" xfId="0" applyFont="1" applyFill="1" applyBorder="1" applyAlignment="1">
      <alignment vertical="top"/>
    </xf>
    <xf numFmtId="187" fontId="38" fillId="11" borderId="1" xfId="7" applyNumberFormat="1" applyFont="1" applyFill="1" applyBorder="1" applyAlignment="1">
      <alignment vertical="top"/>
    </xf>
    <xf numFmtId="187" fontId="16" fillId="11" borderId="1" xfId="7" applyNumberFormat="1" applyFont="1" applyFill="1" applyBorder="1" applyAlignment="1">
      <alignment vertical="top"/>
    </xf>
    <xf numFmtId="0" fontId="16" fillId="11" borderId="1" xfId="0" applyFont="1" applyFill="1" applyBorder="1" applyAlignment="1">
      <alignment vertical="top"/>
    </xf>
    <xf numFmtId="43" fontId="16" fillId="11" borderId="21" xfId="7" applyNumberFormat="1" applyFont="1" applyFill="1" applyBorder="1" applyAlignment="1">
      <alignment vertical="top"/>
    </xf>
    <xf numFmtId="43" fontId="16" fillId="11" borderId="1" xfId="7" applyNumberFormat="1" applyFont="1" applyFill="1" applyBorder="1" applyAlignment="1">
      <alignment vertical="top"/>
    </xf>
    <xf numFmtId="187" fontId="16" fillId="11" borderId="21" xfId="7" applyNumberFormat="1" applyFont="1" applyFill="1" applyBorder="1" applyAlignment="1">
      <alignment vertical="top"/>
    </xf>
    <xf numFmtId="0" fontId="38" fillId="8" borderId="15" xfId="0" applyFont="1" applyFill="1" applyBorder="1" applyAlignment="1">
      <alignment vertical="top"/>
    </xf>
    <xf numFmtId="187" fontId="38" fillId="8" borderId="15" xfId="7" applyNumberFormat="1" applyFont="1" applyFill="1" applyBorder="1" applyAlignment="1">
      <alignment vertical="top"/>
    </xf>
    <xf numFmtId="43" fontId="16" fillId="8" borderId="15" xfId="7" applyNumberFormat="1" applyFont="1" applyFill="1" applyBorder="1" applyAlignment="1">
      <alignment vertical="top"/>
    </xf>
    <xf numFmtId="187" fontId="16" fillId="8" borderId="15" xfId="7" applyNumberFormat="1" applyFont="1" applyFill="1" applyBorder="1" applyAlignment="1">
      <alignment vertical="top"/>
    </xf>
    <xf numFmtId="43" fontId="16" fillId="8" borderId="22" xfId="7" applyNumberFormat="1" applyFont="1" applyFill="1" applyBorder="1" applyAlignment="1">
      <alignment vertical="top"/>
    </xf>
    <xf numFmtId="0" fontId="38" fillId="8" borderId="1" xfId="0" applyFont="1" applyFill="1" applyBorder="1" applyAlignment="1">
      <alignment vertical="top"/>
    </xf>
    <xf numFmtId="187" fontId="38" fillId="8" borderId="1" xfId="7" applyNumberFormat="1" applyFont="1" applyFill="1" applyBorder="1" applyAlignment="1">
      <alignment vertical="top"/>
    </xf>
    <xf numFmtId="187" fontId="16" fillId="8" borderId="1" xfId="7" applyNumberFormat="1" applyFont="1" applyFill="1" applyBorder="1" applyAlignment="1">
      <alignment vertical="top"/>
    </xf>
    <xf numFmtId="0" fontId="16" fillId="8" borderId="1" xfId="0" applyFont="1" applyFill="1" applyBorder="1" applyAlignment="1">
      <alignment vertical="top"/>
    </xf>
    <xf numFmtId="43" fontId="16" fillId="8" borderId="21" xfId="7" applyNumberFormat="1" applyFont="1" applyFill="1" applyBorder="1" applyAlignment="1">
      <alignment vertical="top"/>
    </xf>
    <xf numFmtId="43" fontId="16" fillId="8" borderId="1" xfId="7" applyNumberFormat="1" applyFont="1" applyFill="1" applyBorder="1" applyAlignment="1">
      <alignment vertical="top"/>
    </xf>
    <xf numFmtId="187" fontId="16" fillId="8" borderId="21" xfId="7" applyNumberFormat="1" applyFont="1" applyFill="1" applyBorder="1" applyAlignment="1">
      <alignment vertical="top"/>
    </xf>
    <xf numFmtId="0" fontId="38" fillId="11" borderId="2" xfId="0" applyFont="1" applyFill="1" applyBorder="1" applyAlignment="1">
      <alignment vertical="top"/>
    </xf>
    <xf numFmtId="0" fontId="38" fillId="11" borderId="4" xfId="0" applyFont="1" applyFill="1" applyBorder="1" applyAlignment="1">
      <alignment vertical="top"/>
    </xf>
    <xf numFmtId="0" fontId="38" fillId="10" borderId="8" xfId="0" applyFont="1" applyFill="1" applyBorder="1" applyAlignment="1">
      <alignment vertical="top"/>
    </xf>
    <xf numFmtId="187" fontId="38" fillId="10" borderId="8" xfId="7" applyNumberFormat="1" applyFont="1" applyFill="1" applyBorder="1" applyAlignment="1">
      <alignment vertical="top"/>
    </xf>
    <xf numFmtId="187" fontId="16" fillId="10" borderId="8" xfId="7" applyNumberFormat="1" applyFont="1" applyFill="1" applyBorder="1" applyAlignment="1">
      <alignment vertical="top"/>
    </xf>
    <xf numFmtId="43" fontId="16" fillId="10" borderId="8" xfId="7" applyNumberFormat="1" applyFont="1" applyFill="1" applyBorder="1" applyAlignment="1">
      <alignment vertical="top"/>
    </xf>
    <xf numFmtId="187" fontId="16" fillId="10" borderId="9" xfId="7" applyNumberFormat="1" applyFont="1" applyFill="1" applyBorder="1" applyAlignment="1">
      <alignment vertical="top"/>
    </xf>
    <xf numFmtId="0" fontId="38" fillId="5" borderId="0" xfId="0" applyFont="1" applyFill="1" applyAlignment="1">
      <alignment vertical="top"/>
    </xf>
    <xf numFmtId="0" fontId="16" fillId="5" borderId="0" xfId="0" applyFont="1" applyFill="1" applyAlignment="1">
      <alignment vertical="top"/>
    </xf>
    <xf numFmtId="0" fontId="38" fillId="12" borderId="14" xfId="0" applyFont="1" applyFill="1" applyBorder="1" applyAlignment="1">
      <alignment vertical="top"/>
    </xf>
    <xf numFmtId="0" fontId="38" fillId="12" borderId="15" xfId="0" applyFont="1" applyFill="1" applyBorder="1" applyAlignment="1">
      <alignment vertical="top"/>
    </xf>
    <xf numFmtId="0" fontId="38" fillId="12" borderId="15" xfId="0" applyFont="1" applyFill="1" applyBorder="1" applyAlignment="1">
      <alignment horizontal="left" vertical="top"/>
    </xf>
    <xf numFmtId="187" fontId="38" fillId="12" borderId="15" xfId="7" applyNumberFormat="1" applyFont="1" applyFill="1" applyBorder="1" applyAlignment="1">
      <alignment vertical="top"/>
    </xf>
    <xf numFmtId="43" fontId="16" fillId="12" borderId="15" xfId="7" applyNumberFormat="1" applyFont="1" applyFill="1" applyBorder="1" applyAlignment="1">
      <alignment vertical="top"/>
    </xf>
    <xf numFmtId="187" fontId="16" fillId="12" borderId="15" xfId="7" applyNumberFormat="1" applyFont="1" applyFill="1" applyBorder="1" applyAlignment="1">
      <alignment vertical="top"/>
    </xf>
    <xf numFmtId="43" fontId="16" fillId="12" borderId="22" xfId="7" applyNumberFormat="1" applyFont="1" applyFill="1" applyBorder="1" applyAlignment="1">
      <alignment vertical="top"/>
    </xf>
    <xf numFmtId="0" fontId="16" fillId="12" borderId="16" xfId="0" applyFont="1" applyFill="1" applyBorder="1" applyAlignment="1">
      <alignment vertical="top"/>
    </xf>
    <xf numFmtId="0" fontId="16" fillId="12" borderId="1" xfId="0" applyFont="1" applyFill="1" applyBorder="1" applyAlignment="1">
      <alignment vertical="top"/>
    </xf>
    <xf numFmtId="0" fontId="38" fillId="12" borderId="1" xfId="0" applyFont="1" applyFill="1" applyBorder="1" applyAlignment="1">
      <alignment horizontal="left" vertical="top"/>
    </xf>
    <xf numFmtId="187" fontId="38" fillId="12" borderId="1" xfId="7" applyNumberFormat="1" applyFont="1" applyFill="1" applyBorder="1" applyAlignment="1">
      <alignment vertical="top"/>
    </xf>
    <xf numFmtId="187" fontId="16" fillId="12" borderId="1" xfId="7" applyNumberFormat="1" applyFont="1" applyFill="1" applyBorder="1" applyAlignment="1">
      <alignment vertical="top"/>
    </xf>
    <xf numFmtId="0" fontId="38" fillId="12" borderId="1" xfId="0" applyFont="1" applyFill="1" applyBorder="1" applyAlignment="1">
      <alignment vertical="top"/>
    </xf>
    <xf numFmtId="43" fontId="16" fillId="12" borderId="21" xfId="7" applyNumberFormat="1" applyFont="1" applyFill="1" applyBorder="1" applyAlignment="1">
      <alignment vertical="top"/>
    </xf>
    <xf numFmtId="0" fontId="16" fillId="12" borderId="17" xfId="0" applyFont="1" applyFill="1" applyBorder="1" applyAlignment="1">
      <alignment vertical="top"/>
    </xf>
    <xf numFmtId="0" fontId="16" fillId="12" borderId="8" xfId="0" applyFont="1" applyFill="1" applyBorder="1" applyAlignment="1">
      <alignment vertical="top"/>
    </xf>
    <xf numFmtId="0" fontId="38" fillId="12" borderId="8" xfId="0" applyFont="1" applyFill="1" applyBorder="1" applyAlignment="1">
      <alignment horizontal="left" vertical="top"/>
    </xf>
    <xf numFmtId="187" fontId="38" fillId="12" borderId="8" xfId="7" applyNumberFormat="1" applyFont="1" applyFill="1" applyBorder="1" applyAlignment="1">
      <alignment vertical="top"/>
    </xf>
    <xf numFmtId="187" fontId="16" fillId="12" borderId="8" xfId="7" applyNumberFormat="1" applyFont="1" applyFill="1" applyBorder="1" applyAlignment="1">
      <alignment vertical="top"/>
    </xf>
    <xf numFmtId="0" fontId="38" fillId="12" borderId="8" xfId="0" applyFont="1" applyFill="1" applyBorder="1" applyAlignment="1">
      <alignment vertical="top"/>
    </xf>
    <xf numFmtId="43" fontId="16" fillId="12" borderId="8" xfId="7" applyNumberFormat="1" applyFont="1" applyFill="1" applyBorder="1" applyAlignment="1">
      <alignment vertical="top"/>
    </xf>
    <xf numFmtId="187" fontId="16" fillId="12" borderId="9" xfId="7" applyNumberFormat="1" applyFont="1" applyFill="1" applyBorder="1" applyAlignment="1">
      <alignment vertical="top"/>
    </xf>
    <xf numFmtId="0" fontId="38" fillId="9" borderId="14" xfId="0" applyFont="1" applyFill="1" applyBorder="1" applyAlignment="1">
      <alignment vertical="top"/>
    </xf>
    <xf numFmtId="0" fontId="38" fillId="9" borderId="15" xfId="0" applyFont="1" applyFill="1" applyBorder="1" applyAlignment="1">
      <alignment vertical="top"/>
    </xf>
    <xf numFmtId="0" fontId="38" fillId="9" borderId="15" xfId="0" applyFont="1" applyFill="1" applyBorder="1" applyAlignment="1">
      <alignment horizontal="left" vertical="top"/>
    </xf>
    <xf numFmtId="187" fontId="38" fillId="9" borderId="15" xfId="7" applyNumberFormat="1" applyFont="1" applyFill="1" applyBorder="1" applyAlignment="1">
      <alignment vertical="top"/>
    </xf>
    <xf numFmtId="43" fontId="16" fillId="9" borderId="15" xfId="7" applyNumberFormat="1" applyFont="1" applyFill="1" applyBorder="1" applyAlignment="1">
      <alignment vertical="top"/>
    </xf>
    <xf numFmtId="187" fontId="16" fillId="9" borderId="15" xfId="7" applyNumberFormat="1" applyFont="1" applyFill="1" applyBorder="1" applyAlignment="1">
      <alignment vertical="top"/>
    </xf>
    <xf numFmtId="43" fontId="16" fillId="9" borderId="22" xfId="7" applyNumberFormat="1" applyFont="1" applyFill="1" applyBorder="1" applyAlignment="1">
      <alignment vertical="top"/>
    </xf>
    <xf numFmtId="0" fontId="16" fillId="9" borderId="16" xfId="0" applyFont="1" applyFill="1" applyBorder="1" applyAlignment="1">
      <alignment vertical="top"/>
    </xf>
    <xf numFmtId="0" fontId="16" fillId="9" borderId="1" xfId="0" applyFont="1" applyFill="1" applyBorder="1" applyAlignment="1">
      <alignment vertical="top"/>
    </xf>
    <xf numFmtId="0" fontId="38" fillId="9" borderId="1" xfId="0" applyFont="1" applyFill="1" applyBorder="1" applyAlignment="1">
      <alignment vertical="top"/>
    </xf>
    <xf numFmtId="187" fontId="38" fillId="9" borderId="1" xfId="7" applyNumberFormat="1" applyFont="1" applyFill="1" applyBorder="1" applyAlignment="1">
      <alignment vertical="top"/>
    </xf>
    <xf numFmtId="187" fontId="16" fillId="9" borderId="1" xfId="7" applyNumberFormat="1" applyFont="1" applyFill="1" applyBorder="1" applyAlignment="1">
      <alignment vertical="top"/>
    </xf>
    <xf numFmtId="43" fontId="16" fillId="9" borderId="21" xfId="7" applyNumberFormat="1" applyFont="1" applyFill="1" applyBorder="1" applyAlignment="1">
      <alignment vertical="top"/>
    </xf>
    <xf numFmtId="0" fontId="16" fillId="9" borderId="17" xfId="0" applyFont="1" applyFill="1" applyBorder="1" applyAlignment="1">
      <alignment vertical="top"/>
    </xf>
    <xf numFmtId="0" fontId="16" fillId="9" borderId="8" xfId="0" applyFont="1" applyFill="1" applyBorder="1" applyAlignment="1">
      <alignment vertical="top"/>
    </xf>
    <xf numFmtId="0" fontId="38" fillId="9" borderId="8" xfId="0" applyFont="1" applyFill="1" applyBorder="1" applyAlignment="1">
      <alignment vertical="top"/>
    </xf>
    <xf numFmtId="187" fontId="38" fillId="9" borderId="8" xfId="7" applyNumberFormat="1" applyFont="1" applyFill="1" applyBorder="1" applyAlignment="1">
      <alignment vertical="top"/>
    </xf>
    <xf numFmtId="187" fontId="16" fillId="9" borderId="8" xfId="7" applyNumberFormat="1" applyFont="1" applyFill="1" applyBorder="1" applyAlignment="1">
      <alignment vertical="top"/>
    </xf>
    <xf numFmtId="43" fontId="16" fillId="9" borderId="8" xfId="7" applyNumberFormat="1" applyFont="1" applyFill="1" applyBorder="1" applyAlignment="1">
      <alignment vertical="top"/>
    </xf>
    <xf numFmtId="187" fontId="16" fillId="9" borderId="9" xfId="7" applyNumberFormat="1" applyFont="1" applyFill="1" applyBorder="1" applyAlignment="1">
      <alignment vertical="top"/>
    </xf>
    <xf numFmtId="187" fontId="6" fillId="0" borderId="0" xfId="42" applyNumberFormat="1" applyFont="1" applyFill="1" applyAlignment="1">
      <alignment vertical="top"/>
    </xf>
    <xf numFmtId="0" fontId="4" fillId="0" borderId="0" xfId="0" applyFont="1" applyFill="1" applyBorder="1" applyAlignment="1">
      <alignment vertical="top"/>
    </xf>
    <xf numFmtId="0" fontId="2" fillId="0" borderId="6" xfId="0" applyFont="1" applyFill="1" applyBorder="1" applyAlignment="1">
      <alignment vertical="top"/>
    </xf>
    <xf numFmtId="0" fontId="4" fillId="0" borderId="10" xfId="0" applyFont="1" applyFill="1" applyBorder="1" applyAlignment="1">
      <alignment horizontal="center" vertical="top"/>
    </xf>
    <xf numFmtId="0" fontId="2" fillId="11" borderId="1" xfId="0" applyFont="1" applyFill="1" applyBorder="1" applyAlignment="1">
      <alignment horizontal="center" vertical="top" wrapText="1"/>
    </xf>
    <xf numFmtId="194" fontId="11" fillId="4" borderId="1" xfId="0" applyNumberFormat="1" applyFont="1" applyFill="1" applyBorder="1" applyAlignment="1">
      <alignment vertical="top"/>
    </xf>
    <xf numFmtId="194" fontId="11" fillId="11" borderId="1" xfId="0" applyNumberFormat="1" applyFont="1" applyFill="1" applyBorder="1" applyAlignment="1">
      <alignment vertical="top"/>
    </xf>
    <xf numFmtId="0" fontId="6" fillId="9" borderId="1" xfId="0" applyFont="1" applyFill="1" applyBorder="1" applyAlignment="1">
      <alignment horizontal="center" vertical="top" wrapText="1"/>
    </xf>
    <xf numFmtId="194" fontId="11" fillId="13" borderId="1" xfId="0" applyNumberFormat="1" applyFont="1" applyFill="1" applyBorder="1" applyAlignment="1">
      <alignment vertical="top"/>
    </xf>
    <xf numFmtId="187" fontId="11" fillId="4" borderId="1" xfId="93" applyNumberFormat="1" applyFont="1" applyFill="1" applyBorder="1" applyAlignment="1">
      <alignment vertical="top" wrapText="1"/>
    </xf>
    <xf numFmtId="194" fontId="11" fillId="14" borderId="1" xfId="0" applyNumberFormat="1" applyFont="1" applyFill="1" applyBorder="1" applyAlignment="1">
      <alignment vertical="top"/>
    </xf>
    <xf numFmtId="193" fontId="6" fillId="2" borderId="1" xfId="0" applyNumberFormat="1" applyFont="1" applyFill="1" applyBorder="1" applyAlignment="1">
      <alignment vertical="top" wrapText="1"/>
    </xf>
    <xf numFmtId="194" fontId="11" fillId="15" borderId="1" xfId="0" applyNumberFormat="1" applyFont="1" applyFill="1" applyBorder="1" applyAlignment="1">
      <alignment vertical="top"/>
    </xf>
    <xf numFmtId="0" fontId="6" fillId="8" borderId="1" xfId="0" applyFont="1" applyFill="1" applyBorder="1" applyAlignment="1">
      <alignment horizontal="center" vertical="top"/>
    </xf>
    <xf numFmtId="195" fontId="18" fillId="0" borderId="0" xfId="0" applyNumberFormat="1" applyFont="1" applyFill="1" applyAlignment="1">
      <alignment vertical="top"/>
    </xf>
    <xf numFmtId="194" fontId="11" fillId="3" borderId="1" xfId="0" applyNumberFormat="1" applyFont="1" applyFill="1" applyBorder="1" applyAlignment="1">
      <alignment vertical="top"/>
    </xf>
    <xf numFmtId="0" fontId="6" fillId="13" borderId="1" xfId="0" applyFont="1" applyFill="1" applyBorder="1" applyAlignment="1">
      <alignment horizontal="center" vertical="top"/>
    </xf>
    <xf numFmtId="0" fontId="6" fillId="13" borderId="7" xfId="0" applyFont="1" applyFill="1" applyBorder="1" applyAlignment="1">
      <alignment horizontal="center" vertical="top"/>
    </xf>
    <xf numFmtId="0" fontId="6" fillId="13" borderId="1" xfId="0" applyFont="1" applyFill="1" applyBorder="1" applyAlignment="1">
      <alignment horizontal="center" vertical="top" wrapText="1"/>
    </xf>
    <xf numFmtId="194" fontId="15" fillId="13" borderId="1" xfId="0" applyNumberFormat="1" applyFont="1" applyFill="1" applyBorder="1" applyAlignment="1">
      <alignment vertical="top"/>
    </xf>
    <xf numFmtId="0" fontId="11" fillId="13" borderId="1" xfId="0" applyFont="1" applyFill="1" applyBorder="1" applyAlignment="1">
      <alignment vertical="top"/>
    </xf>
    <xf numFmtId="0" fontId="6" fillId="13" borderId="1" xfId="0" applyFont="1" applyFill="1" applyBorder="1" applyAlignment="1">
      <alignment vertical="top" wrapText="1"/>
    </xf>
    <xf numFmtId="0" fontId="6" fillId="13" borderId="0" xfId="0" applyFont="1" applyFill="1" applyAlignment="1">
      <alignment vertical="top"/>
    </xf>
    <xf numFmtId="194" fontId="11" fillId="4" borderId="0" xfId="0" applyNumberFormat="1" applyFont="1" applyFill="1" applyBorder="1" applyAlignment="1">
      <alignment vertical="top"/>
    </xf>
    <xf numFmtId="194" fontId="11" fillId="4" borderId="1" xfId="0" applyNumberFormat="1" applyFont="1" applyFill="1" applyBorder="1" applyAlignment="1">
      <alignment horizontal="right" vertical="top"/>
    </xf>
    <xf numFmtId="187" fontId="6" fillId="4" borderId="1" xfId="27" applyNumberFormat="1" applyFont="1" applyFill="1" applyBorder="1" applyAlignment="1">
      <alignment vertical="top"/>
    </xf>
    <xf numFmtId="187" fontId="6" fillId="15" borderId="1" xfId="27" applyNumberFormat="1" applyFont="1" applyFill="1" applyBorder="1" applyAlignment="1">
      <alignment vertical="top"/>
    </xf>
    <xf numFmtId="187" fontId="6" fillId="4" borderId="1" xfId="50" applyNumberFormat="1" applyFont="1" applyFill="1" applyBorder="1" applyAlignment="1">
      <alignment vertical="top"/>
    </xf>
    <xf numFmtId="187" fontId="6" fillId="15" borderId="1" xfId="50" applyNumberFormat="1" applyFont="1" applyFill="1" applyBorder="1" applyAlignment="1">
      <alignment vertical="top"/>
    </xf>
    <xf numFmtId="187" fontId="11" fillId="8" borderId="1" xfId="49" applyNumberFormat="1" applyFont="1" applyFill="1" applyBorder="1" applyAlignment="1">
      <alignment horizontal="center" vertical="top" wrapText="1"/>
    </xf>
    <xf numFmtId="187" fontId="2" fillId="16" borderId="1" xfId="50" applyNumberFormat="1" applyFont="1" applyFill="1" applyBorder="1" applyAlignment="1">
      <alignment vertical="top" wrapText="1"/>
    </xf>
    <xf numFmtId="0" fontId="2" fillId="6" borderId="1" xfId="0" applyFont="1" applyFill="1" applyBorder="1" applyAlignment="1">
      <alignment horizontal="center" vertical="top" wrapText="1"/>
    </xf>
    <xf numFmtId="193" fontId="6" fillId="13" borderId="3" xfId="0" applyNumberFormat="1" applyFont="1" applyFill="1" applyBorder="1" applyAlignment="1">
      <alignment vertical="top" wrapText="1"/>
    </xf>
    <xf numFmtId="187" fontId="42" fillId="4" borderId="5" xfId="50" applyNumberFormat="1" applyFont="1" applyFill="1" applyBorder="1" applyAlignment="1">
      <alignment horizontal="center" vertical="top" wrapText="1"/>
    </xf>
    <xf numFmtId="0" fontId="42" fillId="0" borderId="0" xfId="0" applyFont="1" applyFill="1" applyAlignment="1">
      <alignment horizontal="center" vertical="top"/>
    </xf>
    <xf numFmtId="187" fontId="4" fillId="6" borderId="5" xfId="50" applyNumberFormat="1" applyFont="1" applyFill="1" applyBorder="1" applyAlignment="1">
      <alignment horizontal="center" vertical="top" wrapText="1"/>
    </xf>
    <xf numFmtId="0" fontId="39" fillId="0" borderId="0" xfId="0" applyFont="1" applyFill="1" applyAlignment="1">
      <alignment horizontal="center" vertical="top"/>
    </xf>
    <xf numFmtId="0" fontId="4" fillId="17" borderId="1" xfId="0" applyFont="1" applyFill="1" applyBorder="1" applyAlignment="1">
      <alignment horizontal="center" vertical="top" wrapText="1"/>
    </xf>
    <xf numFmtId="0" fontId="4" fillId="11" borderId="1" xfId="0" applyFont="1" applyFill="1" applyBorder="1" applyAlignment="1">
      <alignment horizontal="center" vertical="top" wrapText="1"/>
    </xf>
    <xf numFmtId="187" fontId="11" fillId="4" borderId="1" xfId="50" applyNumberFormat="1" applyFont="1" applyFill="1" applyBorder="1" applyAlignment="1">
      <alignment vertical="top"/>
    </xf>
    <xf numFmtId="187" fontId="11" fillId="15" borderId="1" xfId="50" applyNumberFormat="1" applyFont="1" applyFill="1" applyBorder="1" applyAlignment="1">
      <alignment vertical="top"/>
    </xf>
    <xf numFmtId="187" fontId="15" fillId="2" borderId="0" xfId="49" applyNumberFormat="1" applyFont="1" applyFill="1" applyAlignment="1">
      <alignment vertical="top"/>
    </xf>
    <xf numFmtId="187" fontId="15" fillId="11" borderId="0" xfId="49" applyNumberFormat="1" applyFont="1" applyFill="1" applyAlignment="1">
      <alignment vertical="top"/>
    </xf>
    <xf numFmtId="187" fontId="15" fillId="11" borderId="0" xfId="50" applyNumberFormat="1" applyFont="1" applyFill="1" applyAlignment="1">
      <alignment horizontal="center" vertical="top"/>
    </xf>
    <xf numFmtId="187" fontId="11" fillId="0" borderId="0" xfId="50" applyNumberFormat="1" applyFont="1" applyFill="1" applyAlignment="1">
      <alignment horizontal="center" vertical="top"/>
    </xf>
    <xf numFmtId="187" fontId="11" fillId="11" borderId="0" xfId="50" applyNumberFormat="1" applyFont="1" applyFill="1" applyAlignment="1">
      <alignment horizontal="center" vertical="top"/>
    </xf>
    <xf numFmtId="0" fontId="11" fillId="0" borderId="0" xfId="0" applyFont="1" applyFill="1" applyAlignment="1">
      <alignment horizontal="center" vertical="top"/>
    </xf>
    <xf numFmtId="0" fontId="11" fillId="0" borderId="0" xfId="0" applyFont="1" applyFill="1" applyAlignment="1">
      <alignment horizontal="center" vertical="top" wrapText="1"/>
    </xf>
    <xf numFmtId="0" fontId="6" fillId="17" borderId="0" xfId="0" applyFont="1" applyFill="1" applyAlignment="1">
      <alignment vertical="top"/>
    </xf>
    <xf numFmtId="0" fontId="6" fillId="11" borderId="0" xfId="0" applyFont="1" applyFill="1" applyAlignment="1">
      <alignment vertical="top"/>
    </xf>
    <xf numFmtId="0" fontId="4" fillId="4" borderId="1" xfId="0" applyFont="1" applyFill="1" applyBorder="1" applyAlignment="1">
      <alignment horizontal="center" vertical="top"/>
    </xf>
    <xf numFmtId="0" fontId="2" fillId="4" borderId="3" xfId="0" applyFont="1" applyFill="1" applyBorder="1" applyAlignment="1">
      <alignment horizontal="center" vertical="top" wrapText="1"/>
    </xf>
    <xf numFmtId="0" fontId="4" fillId="4" borderId="3" xfId="0" applyFont="1" applyFill="1" applyBorder="1" applyAlignment="1">
      <alignment horizontal="center" vertical="top"/>
    </xf>
    <xf numFmtId="193" fontId="4" fillId="4" borderId="1" xfId="0" applyNumberFormat="1" applyFont="1" applyFill="1" applyBorder="1" applyAlignment="1">
      <alignment horizontal="center" vertical="top"/>
    </xf>
    <xf numFmtId="187" fontId="2" fillId="4" borderId="1" xfId="50" applyNumberFormat="1" applyFont="1" applyFill="1" applyBorder="1" applyAlignment="1">
      <alignment vertical="top" wrapText="1"/>
    </xf>
    <xf numFmtId="187" fontId="18" fillId="4" borderId="1" xfId="50" applyNumberFormat="1" applyFont="1" applyFill="1" applyBorder="1" applyAlignment="1">
      <alignment vertical="top" wrapText="1"/>
    </xf>
    <xf numFmtId="193" fontId="4" fillId="4" borderId="1" xfId="0" applyNumberFormat="1" applyFont="1" applyFill="1" applyBorder="1" applyAlignment="1">
      <alignment vertical="top"/>
    </xf>
    <xf numFmtId="187" fontId="4" fillId="4" borderId="1" xfId="50" applyNumberFormat="1" applyFont="1" applyFill="1" applyBorder="1" applyAlignment="1">
      <alignment horizontal="center" vertical="top"/>
    </xf>
    <xf numFmtId="193" fontId="18" fillId="4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vertical="top" wrapText="1"/>
    </xf>
    <xf numFmtId="187" fontId="42" fillId="4" borderId="23" xfId="50" applyNumberFormat="1" applyFont="1" applyFill="1" applyBorder="1" applyAlignment="1">
      <alignment horizontal="center" vertical="top" wrapText="1"/>
    </xf>
    <xf numFmtId="187" fontId="2" fillId="16" borderId="7" xfId="50" applyNumberFormat="1" applyFont="1" applyFill="1" applyBorder="1" applyAlignment="1">
      <alignment vertical="top" wrapText="1"/>
    </xf>
    <xf numFmtId="0" fontId="6" fillId="0" borderId="7" xfId="0" applyFont="1" applyFill="1" applyBorder="1" applyAlignment="1">
      <alignment vertical="top" wrapText="1"/>
    </xf>
    <xf numFmtId="0" fontId="6" fillId="0" borderId="7" xfId="0" applyFont="1" applyFill="1" applyBorder="1" applyAlignment="1">
      <alignment vertical="top"/>
    </xf>
    <xf numFmtId="0" fontId="11" fillId="0" borderId="7" xfId="0" applyFont="1" applyFill="1" applyBorder="1" applyAlignment="1">
      <alignment vertical="top" wrapText="1"/>
    </xf>
    <xf numFmtId="0" fontId="26" fillId="0" borderId="4" xfId="0" applyFont="1" applyFill="1" applyBorder="1" applyAlignment="1">
      <alignment horizontal="left" vertical="top"/>
    </xf>
    <xf numFmtId="0" fontId="26" fillId="0" borderId="18" xfId="0" applyFont="1" applyFill="1" applyBorder="1" applyAlignment="1">
      <alignment horizontal="left" vertical="top"/>
    </xf>
    <xf numFmtId="0" fontId="6" fillId="0" borderId="18" xfId="0" applyFont="1" applyFill="1" applyBorder="1" applyAlignment="1">
      <alignment horizontal="left" vertical="top"/>
    </xf>
    <xf numFmtId="0" fontId="6" fillId="0" borderId="18" xfId="0" applyFont="1" applyFill="1" applyBorder="1" applyAlignment="1">
      <alignment vertical="top"/>
    </xf>
    <xf numFmtId="0" fontId="4" fillId="0" borderId="18" xfId="0" applyFont="1" applyFill="1" applyBorder="1" applyAlignment="1">
      <alignment horizontal="center" vertical="top"/>
    </xf>
    <xf numFmtId="0" fontId="42" fillId="0" borderId="18" xfId="0" applyFont="1" applyFill="1" applyBorder="1" applyAlignment="1">
      <alignment horizontal="center" vertical="top"/>
    </xf>
    <xf numFmtId="0" fontId="6" fillId="0" borderId="18" xfId="0" applyFont="1" applyFill="1" applyBorder="1" applyAlignment="1">
      <alignment horizontal="center" vertical="top"/>
    </xf>
    <xf numFmtId="0" fontId="4" fillId="0" borderId="18" xfId="0" applyFont="1" applyFill="1" applyBorder="1" applyAlignment="1">
      <alignment vertical="top"/>
    </xf>
    <xf numFmtId="0" fontId="6" fillId="13" borderId="18" xfId="0" applyFont="1" applyFill="1" applyBorder="1" applyAlignment="1">
      <alignment vertical="top"/>
    </xf>
    <xf numFmtId="0" fontId="2" fillId="0" borderId="6" xfId="27" applyFont="1" applyFill="1" applyBorder="1" applyAlignment="1">
      <alignment horizontal="center" vertical="top"/>
    </xf>
    <xf numFmtId="0" fontId="2" fillId="0" borderId="5" xfId="27" applyFont="1" applyFill="1" applyBorder="1" applyAlignment="1">
      <alignment horizontal="center" vertical="top"/>
    </xf>
    <xf numFmtId="187" fontId="2" fillId="0" borderId="5" xfId="49" applyNumberFormat="1" applyFont="1" applyFill="1" applyBorder="1" applyAlignment="1">
      <alignment horizontal="center" vertical="top"/>
    </xf>
    <xf numFmtId="0" fontId="2" fillId="0" borderId="4" xfId="27" applyFont="1" applyFill="1" applyBorder="1" applyAlignment="1">
      <alignment horizontal="center" vertical="top" wrapText="1"/>
    </xf>
    <xf numFmtId="0" fontId="4" fillId="0" borderId="5" xfId="27" applyFont="1" applyFill="1" applyBorder="1" applyAlignment="1">
      <alignment horizontal="center" vertical="top" wrapText="1"/>
    </xf>
    <xf numFmtId="0" fontId="4" fillId="3" borderId="5" xfId="27" applyFont="1" applyFill="1" applyBorder="1" applyAlignment="1">
      <alignment horizontal="center" vertical="top" wrapText="1"/>
    </xf>
    <xf numFmtId="0" fontId="4" fillId="6" borderId="5" xfId="27" applyFont="1" applyFill="1" applyBorder="1" applyAlignment="1">
      <alignment horizontal="center" vertical="top" wrapText="1"/>
    </xf>
    <xf numFmtId="187" fontId="4" fillId="4" borderId="3" xfId="0" applyNumberFormat="1" applyFont="1" applyFill="1" applyBorder="1" applyAlignment="1">
      <alignment horizontal="center" vertical="top"/>
    </xf>
    <xf numFmtId="187" fontId="11" fillId="3" borderId="1" xfId="50" applyNumberFormat="1" applyFont="1" applyFill="1" applyBorder="1" applyAlignment="1">
      <alignment horizontal="right" vertical="top" wrapText="1"/>
    </xf>
    <xf numFmtId="187" fontId="11" fillId="15" borderId="1" xfId="50" applyNumberFormat="1" applyFont="1" applyFill="1" applyBorder="1" applyAlignment="1">
      <alignment horizontal="right" vertical="top" wrapText="1"/>
    </xf>
    <xf numFmtId="187" fontId="11" fillId="0" borderId="0" xfId="50" applyNumberFormat="1" applyFont="1" applyFill="1" applyBorder="1" applyAlignment="1">
      <alignment horizontal="center" vertical="top"/>
    </xf>
    <xf numFmtId="187" fontId="6" fillId="0" borderId="0" xfId="49" applyNumberFormat="1" applyFont="1" applyFill="1" applyAlignment="1">
      <alignment horizontal="center" vertical="top"/>
    </xf>
    <xf numFmtId="187" fontId="6" fillId="3" borderId="0" xfId="49" applyNumberFormat="1" applyFont="1" applyFill="1" applyAlignment="1">
      <alignment horizontal="center" vertical="top" wrapText="1"/>
    </xf>
    <xf numFmtId="0" fontId="15" fillId="2" borderId="0" xfId="0" applyFont="1" applyFill="1" applyAlignment="1">
      <alignment horizontal="center" vertical="top"/>
    </xf>
    <xf numFmtId="187" fontId="6" fillId="0" borderId="0" xfId="0" applyNumberFormat="1" applyFont="1" applyFill="1" applyAlignment="1">
      <alignment horizontal="center" vertical="top"/>
    </xf>
    <xf numFmtId="194" fontId="6" fillId="0" borderId="0" xfId="0" applyNumberFormat="1" applyFont="1" applyFill="1" applyAlignment="1">
      <alignment horizontal="center" vertical="top"/>
    </xf>
    <xf numFmtId="49" fontId="6" fillId="0" borderId="1" xfId="10" applyNumberFormat="1" applyFont="1" applyFill="1" applyBorder="1" applyAlignment="1">
      <alignment horizontal="center" vertical="top" wrapText="1"/>
    </xf>
    <xf numFmtId="0" fontId="6" fillId="0" borderId="1" xfId="42" applyNumberFormat="1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left" vertical="top" wrapText="1"/>
    </xf>
    <xf numFmtId="0" fontId="15" fillId="0" borderId="1" xfId="70" applyFont="1" applyFill="1" applyBorder="1" applyAlignment="1">
      <alignment horizontal="left" vertical="top" wrapText="1"/>
    </xf>
    <xf numFmtId="0" fontId="6" fillId="0" borderId="1" xfId="45" applyNumberFormat="1" applyFont="1" applyFill="1" applyBorder="1" applyAlignment="1" applyProtection="1">
      <alignment horizontal="center" vertical="top" wrapText="1"/>
    </xf>
    <xf numFmtId="187" fontId="6" fillId="0" borderId="1" xfId="70" applyNumberFormat="1" applyFont="1" applyFill="1" applyBorder="1" applyAlignment="1">
      <alignment horizontal="center" vertical="top" wrapText="1"/>
    </xf>
    <xf numFmtId="0" fontId="6" fillId="0" borderId="1" xfId="46" applyNumberFormat="1" applyFont="1" applyFill="1" applyBorder="1" applyAlignment="1">
      <alignment horizontal="center" vertical="top" wrapText="1"/>
    </xf>
    <xf numFmtId="187" fontId="6" fillId="0" borderId="2" xfId="52" applyNumberFormat="1" applyFont="1" applyFill="1" applyBorder="1" applyAlignment="1">
      <alignment horizontal="center" vertical="top" wrapText="1"/>
    </xf>
    <xf numFmtId="0" fontId="15" fillId="0" borderId="2" xfId="70" applyFont="1" applyFill="1" applyBorder="1" applyAlignment="1">
      <alignment horizontal="center" vertical="top" wrapText="1"/>
    </xf>
    <xf numFmtId="187" fontId="6" fillId="0" borderId="1" xfId="6" applyNumberFormat="1" applyFont="1" applyFill="1" applyBorder="1" applyAlignment="1">
      <alignment horizontal="center" vertical="top" wrapText="1"/>
    </xf>
    <xf numFmtId="0" fontId="6" fillId="0" borderId="1" xfId="6" applyNumberFormat="1" applyFont="1" applyFill="1" applyBorder="1" applyAlignment="1">
      <alignment horizontal="center" vertical="top" wrapText="1"/>
    </xf>
    <xf numFmtId="187" fontId="6" fillId="0" borderId="1" xfId="14" applyNumberFormat="1" applyFont="1" applyFill="1" applyBorder="1" applyAlignment="1">
      <alignment vertical="top" wrapText="1"/>
    </xf>
    <xf numFmtId="187" fontId="6" fillId="0" borderId="1" xfId="6" applyNumberFormat="1" applyFont="1" applyFill="1" applyBorder="1" applyAlignment="1">
      <alignment vertical="top" wrapText="1"/>
    </xf>
    <xf numFmtId="187" fontId="15" fillId="0" borderId="1" xfId="52" applyNumberFormat="1" applyFont="1" applyFill="1" applyBorder="1" applyAlignment="1">
      <alignment horizontal="center" vertical="top" wrapText="1"/>
    </xf>
    <xf numFmtId="187" fontId="15" fillId="0" borderId="1" xfId="10" applyNumberFormat="1" applyFont="1" applyFill="1" applyBorder="1" applyAlignment="1">
      <alignment horizontal="center" vertical="top" wrapText="1"/>
    </xf>
    <xf numFmtId="0" fontId="15" fillId="0" borderId="1" xfId="7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/>
    </xf>
    <xf numFmtId="3" fontId="6" fillId="0" borderId="1" xfId="0" applyNumberFormat="1" applyFont="1" applyFill="1" applyBorder="1" applyAlignment="1">
      <alignment horizontal="center" vertical="top"/>
    </xf>
    <xf numFmtId="0" fontId="6" fillId="0" borderId="1" xfId="81" applyFont="1" applyFill="1" applyBorder="1" applyAlignment="1">
      <alignment horizontal="center" vertical="top" wrapText="1"/>
    </xf>
    <xf numFmtId="187" fontId="6" fillId="0" borderId="1" xfId="3" applyNumberFormat="1" applyFont="1" applyFill="1" applyBorder="1" applyAlignment="1">
      <alignment horizontal="right" vertical="top" wrapText="1"/>
    </xf>
    <xf numFmtId="0" fontId="19" fillId="0" borderId="0" xfId="0" applyFont="1" applyBorder="1" applyAlignment="1">
      <alignment horizontal="left" vertical="top" wrapText="1"/>
    </xf>
    <xf numFmtId="0" fontId="19" fillId="0" borderId="0" xfId="0" applyFont="1" applyAlignment="1">
      <alignment vertical="top"/>
    </xf>
    <xf numFmtId="187" fontId="19" fillId="0" borderId="0" xfId="52" applyNumberFormat="1" applyFont="1" applyAlignment="1">
      <alignment vertical="top"/>
    </xf>
    <xf numFmtId="187" fontId="19" fillId="0" borderId="0" xfId="10" applyNumberFormat="1" applyFont="1" applyAlignment="1">
      <alignment vertical="top"/>
    </xf>
    <xf numFmtId="0" fontId="20" fillId="0" borderId="0" xfId="0" applyFont="1" applyAlignment="1">
      <alignment horizontal="center" vertical="top"/>
    </xf>
    <xf numFmtId="0" fontId="20" fillId="0" borderId="0" xfId="0" applyFont="1" applyAlignment="1">
      <alignment vertical="top"/>
    </xf>
    <xf numFmtId="0" fontId="20" fillId="0" borderId="0" xfId="0" applyFont="1" applyAlignment="1">
      <alignment horizontal="center" vertical="top" wrapText="1"/>
    </xf>
    <xf numFmtId="0" fontId="20" fillId="0" borderId="0" xfId="0" applyFont="1" applyAlignment="1">
      <alignment horizontal="left" vertical="top"/>
    </xf>
    <xf numFmtId="0" fontId="6" fillId="0" borderId="1" xfId="61" applyFont="1" applyFill="1" applyBorder="1" applyAlignment="1">
      <alignment horizontal="left" vertical="top" wrapText="1"/>
    </xf>
    <xf numFmtId="2" fontId="6" fillId="0" borderId="1" xfId="0" applyNumberFormat="1" applyFont="1" applyFill="1" applyBorder="1" applyAlignment="1">
      <alignment horizontal="left" vertical="top" wrapText="1"/>
    </xf>
    <xf numFmtId="3" fontId="6" fillId="0" borderId="1" xfId="0" applyNumberFormat="1" applyFont="1" applyFill="1" applyBorder="1" applyAlignment="1">
      <alignment horizontal="left" vertical="top" wrapText="1"/>
    </xf>
    <xf numFmtId="187" fontId="26" fillId="0" borderId="0" xfId="42" applyNumberFormat="1" applyFont="1" applyFill="1" applyAlignment="1">
      <alignment horizontal="left" vertical="top"/>
    </xf>
    <xf numFmtId="187" fontId="6" fillId="0" borderId="0" xfId="42" applyNumberFormat="1" applyFont="1" applyFill="1" applyAlignment="1">
      <alignment horizontal="left" vertical="top"/>
    </xf>
    <xf numFmtId="187" fontId="11" fillId="0" borderId="1" xfId="42" applyNumberFormat="1" applyFont="1" applyFill="1" applyBorder="1" applyAlignment="1">
      <alignment vertical="top"/>
    </xf>
    <xf numFmtId="187" fontId="6" fillId="0" borderId="1" xfId="42" applyNumberFormat="1" applyFont="1" applyFill="1" applyBorder="1" applyAlignment="1">
      <alignment vertical="top"/>
    </xf>
    <xf numFmtId="0" fontId="6" fillId="12" borderId="0" xfId="0" applyFont="1" applyFill="1" applyAlignment="1">
      <alignment vertical="top"/>
    </xf>
    <xf numFmtId="0" fontId="6" fillId="12" borderId="1" xfId="0" applyFont="1" applyFill="1" applyBorder="1" applyAlignment="1">
      <alignment horizontal="center" vertical="top"/>
    </xf>
    <xf numFmtId="0" fontId="6" fillId="12" borderId="7" xfId="0" applyFont="1" applyFill="1" applyBorder="1" applyAlignment="1">
      <alignment horizontal="center" vertical="top"/>
    </xf>
    <xf numFmtId="0" fontId="6" fillId="12" borderId="1" xfId="0" applyFont="1" applyFill="1" applyBorder="1" applyAlignment="1">
      <alignment horizontal="center" vertical="top" wrapText="1"/>
    </xf>
    <xf numFmtId="194" fontId="11" fillId="12" borderId="1" xfId="0" applyNumberFormat="1" applyFont="1" applyFill="1" applyBorder="1" applyAlignment="1">
      <alignment vertical="top"/>
    </xf>
    <xf numFmtId="194" fontId="15" fillId="12" borderId="1" xfId="0" applyNumberFormat="1" applyFont="1" applyFill="1" applyBorder="1" applyAlignment="1">
      <alignment vertical="top"/>
    </xf>
    <xf numFmtId="0" fontId="11" fillId="12" borderId="1" xfId="0" applyFont="1" applyFill="1" applyBorder="1" applyAlignment="1">
      <alignment vertical="top"/>
    </xf>
    <xf numFmtId="193" fontId="6" fillId="12" borderId="1" xfId="0" applyNumberFormat="1" applyFont="1" applyFill="1" applyBorder="1" applyAlignment="1">
      <alignment vertical="top" wrapText="1"/>
    </xf>
    <xf numFmtId="0" fontId="6" fillId="12" borderId="1" xfId="0" applyFont="1" applyFill="1" applyBorder="1" applyAlignment="1">
      <alignment vertical="top" wrapText="1"/>
    </xf>
    <xf numFmtId="0" fontId="6" fillId="12" borderId="7" xfId="0" applyFont="1" applyFill="1" applyBorder="1" applyAlignment="1">
      <alignment vertical="top" wrapText="1"/>
    </xf>
    <xf numFmtId="194" fontId="18" fillId="12" borderId="0" xfId="0" applyNumberFormat="1" applyFont="1" applyFill="1" applyAlignment="1">
      <alignment vertical="top"/>
    </xf>
    <xf numFmtId="0" fontId="4" fillId="12" borderId="0" xfId="0" applyFont="1" applyFill="1" applyAlignment="1">
      <alignment horizontal="center" vertical="top"/>
    </xf>
    <xf numFmtId="194" fontId="11" fillId="9" borderId="1" xfId="0" applyNumberFormat="1" applyFont="1" applyFill="1" applyBorder="1" applyAlignment="1">
      <alignment vertical="top"/>
    </xf>
    <xf numFmtId="0" fontId="6" fillId="9" borderId="18" xfId="0" applyFont="1" applyFill="1" applyBorder="1" applyAlignment="1">
      <alignment vertical="top"/>
    </xf>
    <xf numFmtId="0" fontId="11" fillId="18" borderId="1" xfId="0" applyFont="1" applyFill="1" applyBorder="1" applyAlignment="1">
      <alignment horizontal="center" vertical="top" wrapText="1"/>
    </xf>
    <xf numFmtId="0" fontId="11" fillId="18" borderId="1" xfId="27" applyFont="1" applyFill="1" applyBorder="1" applyAlignment="1">
      <alignment horizontal="center" vertical="top" wrapText="1"/>
    </xf>
    <xf numFmtId="187" fontId="11" fillId="18" borderId="1" xfId="52" applyNumberFormat="1" applyFont="1" applyFill="1" applyBorder="1" applyAlignment="1">
      <alignment vertical="top" wrapText="1"/>
    </xf>
    <xf numFmtId="49" fontId="11" fillId="18" borderId="1" xfId="0" applyNumberFormat="1" applyFont="1" applyFill="1" applyBorder="1" applyAlignment="1">
      <alignment horizontal="center" vertical="top" wrapText="1"/>
    </xf>
    <xf numFmtId="187" fontId="11" fillId="18" borderId="1" xfId="46" applyNumberFormat="1" applyFont="1" applyFill="1" applyBorder="1" applyAlignment="1">
      <alignment horizontal="right" vertical="top" wrapText="1"/>
    </xf>
    <xf numFmtId="187" fontId="11" fillId="18" borderId="1" xfId="46" applyNumberFormat="1" applyFont="1" applyFill="1" applyBorder="1" applyAlignment="1">
      <alignment horizontal="center" vertical="top" wrapText="1"/>
    </xf>
    <xf numFmtId="0" fontId="11" fillId="18" borderId="1" xfId="0" applyFont="1" applyFill="1" applyBorder="1" applyAlignment="1">
      <alignment horizontal="left" vertical="top" wrapText="1"/>
    </xf>
    <xf numFmtId="187" fontId="6" fillId="0" borderId="1" xfId="0" applyNumberFormat="1" applyFont="1" applyFill="1" applyBorder="1" applyAlignment="1">
      <alignment vertical="top"/>
    </xf>
    <xf numFmtId="0" fontId="6" fillId="0" borderId="2" xfId="0" applyFont="1" applyFill="1" applyBorder="1" applyAlignment="1">
      <alignment vertical="top" wrapText="1"/>
    </xf>
    <xf numFmtId="0" fontId="6" fillId="0" borderId="2" xfId="70" applyFont="1" applyFill="1" applyBorder="1" applyAlignment="1">
      <alignment vertical="top" wrapText="1"/>
    </xf>
    <xf numFmtId="187" fontId="6" fillId="0" borderId="0" xfId="52" applyNumberFormat="1" applyFont="1" applyFill="1" applyBorder="1" applyAlignment="1">
      <alignment horizontal="center" vertical="top" wrapText="1"/>
    </xf>
    <xf numFmtId="187" fontId="6" fillId="0" borderId="0" xfId="0" applyNumberFormat="1" applyFont="1" applyFill="1" applyAlignment="1">
      <alignment vertical="top" wrapText="1"/>
    </xf>
    <xf numFmtId="49" fontId="6" fillId="0" borderId="1" xfId="49" applyNumberFormat="1" applyFont="1" applyFill="1" applyBorder="1" applyAlignment="1">
      <alignment horizontal="center" vertical="top" wrapText="1"/>
    </xf>
    <xf numFmtId="187" fontId="11" fillId="0" borderId="0" xfId="52" applyNumberFormat="1" applyFont="1" applyFill="1" applyBorder="1" applyAlignment="1">
      <alignment horizontal="center" vertical="top" wrapText="1"/>
    </xf>
    <xf numFmtId="0" fontId="6" fillId="0" borderId="1" xfId="19" applyFont="1" applyFill="1" applyBorder="1" applyAlignment="1">
      <alignment horizontal="center" vertical="top" wrapText="1"/>
    </xf>
    <xf numFmtId="187" fontId="6" fillId="0" borderId="1" xfId="41" applyNumberFormat="1" applyFont="1" applyFill="1" applyBorder="1" applyAlignment="1">
      <alignment vertical="top" wrapText="1"/>
    </xf>
    <xf numFmtId="187" fontId="4" fillId="0" borderId="1" xfId="52" applyNumberFormat="1" applyFont="1" applyFill="1" applyBorder="1" applyAlignment="1">
      <alignment horizontal="right" vertical="top" wrapText="1"/>
    </xf>
    <xf numFmtId="0" fontId="6" fillId="0" borderId="0" xfId="0" applyFont="1" applyFill="1" applyBorder="1" applyAlignment="1">
      <alignment vertical="top" wrapText="1"/>
    </xf>
    <xf numFmtId="0" fontId="6" fillId="19" borderId="1" xfId="0" applyFont="1" applyFill="1" applyBorder="1" applyAlignment="1">
      <alignment horizontal="center" vertical="top" wrapText="1"/>
    </xf>
    <xf numFmtId="0" fontId="6" fillId="19" borderId="1" xfId="32" applyFont="1" applyFill="1" applyBorder="1" applyAlignment="1">
      <alignment horizontal="center" vertical="top" wrapText="1"/>
    </xf>
    <xf numFmtId="0" fontId="6" fillId="19" borderId="1" xfId="70" applyFont="1" applyFill="1" applyBorder="1" applyAlignment="1">
      <alignment horizontal="center" vertical="top" wrapText="1"/>
    </xf>
    <xf numFmtId="0" fontId="11" fillId="19" borderId="1" xfId="70" applyFont="1" applyFill="1" applyBorder="1" applyAlignment="1">
      <alignment horizontal="center" vertical="top" wrapText="1"/>
    </xf>
    <xf numFmtId="187" fontId="6" fillId="0" borderId="1" xfId="6" applyNumberFormat="1" applyFont="1" applyFill="1" applyBorder="1" applyAlignment="1">
      <alignment horizontal="center" vertical="top"/>
    </xf>
    <xf numFmtId="0" fontId="6" fillId="0" borderId="1" xfId="41" applyFont="1" applyFill="1" applyBorder="1" applyAlignment="1">
      <alignment vertical="top"/>
    </xf>
    <xf numFmtId="187" fontId="6" fillId="0" borderId="1" xfId="13" applyNumberFormat="1" applyFont="1" applyFill="1" applyBorder="1" applyAlignment="1">
      <alignment horizontal="left" vertical="top"/>
    </xf>
    <xf numFmtId="187" fontId="6" fillId="0" borderId="1" xfId="13" applyNumberFormat="1" applyFont="1" applyFill="1" applyBorder="1" applyAlignment="1">
      <alignment horizontal="center" vertical="top"/>
    </xf>
    <xf numFmtId="187" fontId="6" fillId="0" borderId="1" xfId="14" applyNumberFormat="1" applyFont="1" applyFill="1" applyBorder="1" applyAlignment="1">
      <alignment horizontal="center" vertical="top" wrapText="1"/>
    </xf>
    <xf numFmtId="0" fontId="6" fillId="0" borderId="1" xfId="70" applyFont="1" applyFill="1" applyBorder="1" applyAlignment="1">
      <alignment horizontal="left" vertical="top"/>
    </xf>
    <xf numFmtId="0" fontId="6" fillId="20" borderId="1" xfId="70" applyFont="1" applyFill="1" applyBorder="1" applyAlignment="1">
      <alignment horizontal="center" vertical="top" wrapText="1"/>
    </xf>
    <xf numFmtId="187" fontId="6" fillId="20" borderId="1" xfId="46" applyNumberFormat="1" applyFont="1" applyFill="1" applyBorder="1" applyAlignment="1">
      <alignment horizontal="center" vertical="top" wrapText="1"/>
    </xf>
    <xf numFmtId="0" fontId="6" fillId="20" borderId="1" xfId="0" applyFont="1" applyFill="1" applyBorder="1" applyAlignment="1">
      <alignment horizontal="center" vertical="top" wrapText="1"/>
    </xf>
    <xf numFmtId="187" fontId="6" fillId="20" borderId="1" xfId="52" applyNumberFormat="1" applyFont="1" applyFill="1" applyBorder="1" applyAlignment="1">
      <alignment horizontal="center" vertical="top" wrapText="1"/>
    </xf>
    <xf numFmtId="187" fontId="6" fillId="20" borderId="1" xfId="10" applyNumberFormat="1" applyFont="1" applyFill="1" applyBorder="1" applyAlignment="1">
      <alignment horizontal="center" vertical="top" wrapText="1"/>
    </xf>
    <xf numFmtId="0" fontId="6" fillId="20" borderId="1" xfId="0" applyFont="1" applyFill="1" applyBorder="1" applyAlignment="1">
      <alignment horizontal="left" vertical="top" wrapText="1"/>
    </xf>
    <xf numFmtId="0" fontId="6" fillId="20" borderId="1" xfId="0" applyFont="1" applyFill="1" applyBorder="1" applyAlignment="1">
      <alignment vertical="top"/>
    </xf>
    <xf numFmtId="0" fontId="2" fillId="0" borderId="1" xfId="0" applyFont="1" applyFill="1" applyBorder="1" applyAlignment="1">
      <alignment horizontal="left" vertical="top"/>
    </xf>
    <xf numFmtId="0" fontId="4" fillId="21" borderId="0" xfId="0" applyFont="1" applyFill="1" applyAlignment="1">
      <alignment horizontal="left" vertical="top"/>
    </xf>
    <xf numFmtId="0" fontId="11" fillId="0" borderId="3" xfId="0" applyFont="1" applyFill="1" applyBorder="1" applyAlignment="1">
      <alignment horizontal="left" vertical="top" wrapText="1"/>
    </xf>
    <xf numFmtId="187" fontId="6" fillId="0" borderId="1" xfId="52" applyNumberFormat="1" applyFont="1" applyFill="1" applyBorder="1" applyAlignment="1">
      <alignment vertical="top"/>
    </xf>
    <xf numFmtId="0" fontId="11" fillId="22" borderId="1" xfId="70" applyFont="1" applyFill="1" applyBorder="1" applyAlignment="1">
      <alignment horizontal="center" vertical="top" wrapText="1"/>
    </xf>
    <xf numFmtId="0" fontId="6" fillId="22" borderId="1" xfId="7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left" vertical="top" wrapText="1"/>
    </xf>
    <xf numFmtId="0" fontId="20" fillId="0" borderId="0" xfId="0" applyFont="1" applyFill="1" applyAlignment="1">
      <alignment horizontal="left" vertical="top"/>
    </xf>
    <xf numFmtId="187" fontId="2" fillId="0" borderId="0" xfId="46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left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/>
    <xf numFmtId="0" fontId="4" fillId="0" borderId="1" xfId="0" applyFont="1" applyBorder="1" applyAlignment="1">
      <alignment vertical="top"/>
    </xf>
    <xf numFmtId="187" fontId="2" fillId="0" borderId="1" xfId="0" applyNumberFormat="1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/>
    </xf>
    <xf numFmtId="187" fontId="2" fillId="0" borderId="0" xfId="0" applyNumberFormat="1" applyFont="1" applyFill="1" applyBorder="1" applyAlignment="1">
      <alignment horizontal="left" vertical="top"/>
    </xf>
    <xf numFmtId="187" fontId="2" fillId="23" borderId="1" xfId="0" applyNumberFormat="1" applyFont="1" applyFill="1" applyBorder="1" applyAlignment="1">
      <alignment horizontal="left" vertical="top"/>
    </xf>
    <xf numFmtId="187" fontId="11" fillId="0" borderId="1" xfId="13" applyNumberFormat="1" applyFont="1" applyFill="1" applyBorder="1" applyAlignment="1">
      <alignment vertical="top" wrapText="1"/>
    </xf>
    <xf numFmtId="187" fontId="4" fillId="0" borderId="0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187" fontId="4" fillId="4" borderId="1" xfId="46" applyNumberFormat="1" applyFont="1" applyFill="1" applyBorder="1" applyAlignment="1">
      <alignment horizontal="center" vertical="top" wrapText="1"/>
    </xf>
    <xf numFmtId="187" fontId="4" fillId="24" borderId="1" xfId="0" applyNumberFormat="1" applyFont="1" applyFill="1" applyBorder="1" applyAlignment="1">
      <alignment vertical="top" wrapText="1"/>
    </xf>
    <xf numFmtId="192" fontId="4" fillId="0" borderId="1" xfId="42" applyNumberFormat="1" applyFont="1" applyBorder="1" applyAlignment="1">
      <alignment vertical="top"/>
    </xf>
    <xf numFmtId="192" fontId="2" fillId="0" borderId="1" xfId="42" applyNumberFormat="1" applyFont="1" applyBorder="1" applyAlignment="1">
      <alignment vertical="top"/>
    </xf>
    <xf numFmtId="187" fontId="6" fillId="0" borderId="1" xfId="0" applyNumberFormat="1" applyFont="1" applyBorder="1" applyAlignment="1">
      <alignment vertical="top"/>
    </xf>
    <xf numFmtId="0" fontId="2" fillId="21" borderId="0" xfId="0" applyFont="1" applyFill="1" applyBorder="1" applyAlignment="1">
      <alignment horizontal="center" vertical="top"/>
    </xf>
    <xf numFmtId="187" fontId="2" fillId="21" borderId="0" xfId="42" applyNumberFormat="1" applyFont="1" applyFill="1" applyBorder="1" applyAlignment="1">
      <alignment horizontal="center" vertical="top"/>
    </xf>
    <xf numFmtId="187" fontId="2" fillId="0" borderId="0" xfId="0" applyNumberFormat="1" applyFont="1" applyAlignment="1">
      <alignment horizontal="center" vertical="top"/>
    </xf>
    <xf numFmtId="0" fontId="4" fillId="24" borderId="0" xfId="0" applyFont="1" applyFill="1" applyAlignment="1">
      <alignment horizontal="center" vertical="top" wrapText="1"/>
    </xf>
    <xf numFmtId="0" fontId="34" fillId="0" borderId="0" xfId="0" applyFont="1" applyFill="1" applyAlignment="1">
      <alignment vertical="top"/>
    </xf>
    <xf numFmtId="0" fontId="37" fillId="0" borderId="0" xfId="0" applyFont="1" applyFill="1" applyAlignment="1">
      <alignment vertical="top"/>
    </xf>
    <xf numFmtId="0" fontId="29" fillId="0" borderId="0" xfId="0" applyFont="1" applyFill="1" applyAlignment="1">
      <alignment vertical="top"/>
    </xf>
    <xf numFmtId="187" fontId="2" fillId="20" borderId="0" xfId="0" applyNumberFormat="1" applyFont="1" applyFill="1" applyAlignment="1">
      <alignment vertical="top" wrapText="1"/>
    </xf>
    <xf numFmtId="187" fontId="6" fillId="20" borderId="1" xfId="45" applyNumberFormat="1" applyFont="1" applyFill="1" applyBorder="1" applyAlignment="1">
      <alignment horizontal="center" vertical="top" wrapText="1"/>
    </xf>
    <xf numFmtId="187" fontId="6" fillId="20" borderId="1" xfId="52" applyNumberFormat="1" applyFont="1" applyFill="1" applyBorder="1" applyAlignment="1">
      <alignment vertical="top"/>
    </xf>
    <xf numFmtId="187" fontId="6" fillId="20" borderId="1" xfId="52" applyNumberFormat="1" applyFont="1" applyFill="1" applyBorder="1" applyAlignment="1">
      <alignment vertical="top" wrapText="1"/>
    </xf>
    <xf numFmtId="0" fontId="26" fillId="0" borderId="0" xfId="0" applyFont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2" fillId="22" borderId="1" xfId="70" applyFont="1" applyFill="1" applyBorder="1" applyAlignment="1">
      <alignment horizontal="center" vertical="top" wrapText="1"/>
    </xf>
    <xf numFmtId="0" fontId="2" fillId="22" borderId="1" xfId="52" applyNumberFormat="1" applyFont="1" applyFill="1" applyBorder="1" applyAlignment="1">
      <alignment horizontal="center" vertical="top" wrapText="1"/>
    </xf>
    <xf numFmtId="187" fontId="2" fillId="22" borderId="1" xfId="46" applyNumberFormat="1" applyFont="1" applyFill="1" applyBorder="1" applyAlignment="1">
      <alignment horizontal="center" vertical="top" wrapText="1"/>
    </xf>
    <xf numFmtId="0" fontId="2" fillId="22" borderId="2" xfId="70" applyFont="1" applyFill="1" applyBorder="1" applyAlignment="1">
      <alignment horizontal="center" vertical="top" wrapText="1"/>
    </xf>
    <xf numFmtId="0" fontId="4" fillId="25" borderId="0" xfId="0" applyFont="1" applyFill="1" applyAlignment="1">
      <alignment horizontal="left" vertical="top"/>
    </xf>
    <xf numFmtId="0" fontId="2" fillId="25" borderId="0" xfId="0" applyFont="1" applyFill="1" applyBorder="1" applyAlignment="1">
      <alignment horizontal="center" vertical="top"/>
    </xf>
    <xf numFmtId="187" fontId="2" fillId="25" borderId="0" xfId="42" applyNumberFormat="1" applyFont="1" applyFill="1" applyBorder="1" applyAlignment="1">
      <alignment horizontal="center" vertical="top"/>
    </xf>
    <xf numFmtId="0" fontId="4" fillId="22" borderId="1" xfId="70" applyFont="1" applyFill="1" applyBorder="1" applyAlignment="1">
      <alignment horizontal="center" vertical="top" wrapText="1"/>
    </xf>
    <xf numFmtId="0" fontId="21" fillId="22" borderId="1" xfId="70" applyFont="1" applyFill="1" applyBorder="1" applyAlignment="1">
      <alignment horizontal="center" vertical="top" wrapText="1"/>
    </xf>
    <xf numFmtId="0" fontId="21" fillId="22" borderId="1" xfId="52" applyNumberFormat="1" applyFont="1" applyFill="1" applyBorder="1" applyAlignment="1">
      <alignment horizontal="center" vertical="top" wrapText="1"/>
    </xf>
    <xf numFmtId="187" fontId="21" fillId="22" borderId="1" xfId="46" applyNumberFormat="1" applyFont="1" applyFill="1" applyBorder="1" applyAlignment="1">
      <alignment horizontal="center" vertical="top" wrapText="1"/>
    </xf>
    <xf numFmtId="187" fontId="4" fillId="22" borderId="1" xfId="46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left"/>
    </xf>
    <xf numFmtId="187" fontId="2" fillId="23" borderId="3" xfId="0" applyNumberFormat="1" applyFont="1" applyFill="1" applyBorder="1" applyAlignment="1">
      <alignment horizontal="left" vertical="top"/>
    </xf>
    <xf numFmtId="0" fontId="11" fillId="18" borderId="0" xfId="0" applyFont="1" applyFill="1" applyAlignment="1">
      <alignment horizontal="center" vertical="top"/>
    </xf>
    <xf numFmtId="0" fontId="2" fillId="18" borderId="0" xfId="0" applyFont="1" applyFill="1" applyAlignment="1">
      <alignment horizontal="left" vertical="top"/>
    </xf>
    <xf numFmtId="0" fontId="11" fillId="18" borderId="0" xfId="0" applyFont="1" applyFill="1" applyAlignment="1">
      <alignment vertical="top"/>
    </xf>
    <xf numFmtId="0" fontId="2" fillId="18" borderId="0" xfId="0" applyFont="1" applyFill="1" applyAlignment="1">
      <alignment horizontal="center" vertical="top"/>
    </xf>
    <xf numFmtId="0" fontId="2" fillId="18" borderId="0" xfId="0" applyFont="1" applyFill="1" applyAlignment="1">
      <alignment vertical="top"/>
    </xf>
    <xf numFmtId="192" fontId="2" fillId="0" borderId="1" xfId="42" applyNumberFormat="1" applyFont="1" applyFill="1" applyBorder="1" applyAlignment="1">
      <alignment vertical="top"/>
    </xf>
    <xf numFmtId="0" fontId="4" fillId="2" borderId="1" xfId="70" applyFont="1" applyFill="1" applyBorder="1" applyAlignment="1">
      <alignment horizontal="center" vertical="top" wrapText="1"/>
    </xf>
    <xf numFmtId="0" fontId="4" fillId="2" borderId="4" xfId="70" applyFont="1" applyFill="1" applyBorder="1" applyAlignment="1">
      <alignment horizontal="center" vertical="top" wrapText="1"/>
    </xf>
    <xf numFmtId="187" fontId="4" fillId="0" borderId="4" xfId="42" applyNumberFormat="1" applyFont="1" applyFill="1" applyBorder="1" applyAlignment="1">
      <alignment horizontal="center" vertical="top" wrapText="1"/>
    </xf>
    <xf numFmtId="187" fontId="4" fillId="0" borderId="19" xfId="46" applyNumberFormat="1" applyFont="1" applyFill="1" applyBorder="1" applyAlignment="1">
      <alignment horizontal="center" vertical="top" wrapText="1"/>
    </xf>
    <xf numFmtId="49" fontId="15" fillId="0" borderId="1" xfId="49" applyNumberFormat="1" applyFont="1" applyFill="1" applyBorder="1" applyAlignment="1">
      <alignment horizontal="center" vertical="top" wrapText="1"/>
    </xf>
    <xf numFmtId="0" fontId="15" fillId="0" borderId="1" xfId="0" applyNumberFormat="1" applyFont="1" applyFill="1" applyBorder="1" applyAlignment="1">
      <alignment horizontal="center" vertical="top" wrapText="1"/>
    </xf>
    <xf numFmtId="49" fontId="15" fillId="0" borderId="2" xfId="49" applyNumberFormat="1" applyFont="1" applyFill="1" applyBorder="1" applyAlignment="1">
      <alignment horizontal="center" vertical="top" wrapText="1"/>
    </xf>
    <xf numFmtId="187" fontId="15" fillId="0" borderId="2" xfId="52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26" borderId="0" xfId="0" applyFont="1" applyFill="1" applyBorder="1" applyAlignment="1">
      <alignment horizontal="center" vertical="top" wrapText="1"/>
    </xf>
    <xf numFmtId="0" fontId="2" fillId="26" borderId="0" xfId="0" applyFont="1" applyFill="1" applyBorder="1" applyAlignment="1">
      <alignment horizontal="center" vertical="top" wrapText="1"/>
    </xf>
    <xf numFmtId="187" fontId="11" fillId="0" borderId="2" xfId="52" applyNumberFormat="1" applyFont="1" applyFill="1" applyBorder="1" applyAlignment="1">
      <alignment horizontal="center" vertical="top" wrapText="1"/>
    </xf>
    <xf numFmtId="0" fontId="11" fillId="27" borderId="2" xfId="70" applyFont="1" applyFill="1" applyBorder="1" applyAlignment="1">
      <alignment horizontal="center" vertical="top" wrapText="1"/>
    </xf>
    <xf numFmtId="0" fontId="11" fillId="27" borderId="1" xfId="70" applyFont="1" applyFill="1" applyBorder="1" applyAlignment="1">
      <alignment horizontal="center" vertical="top" wrapText="1"/>
    </xf>
    <xf numFmtId="0" fontId="11" fillId="27" borderId="1" xfId="0" applyFont="1" applyFill="1" applyBorder="1" applyAlignment="1">
      <alignment horizontal="center" vertical="top" wrapText="1"/>
    </xf>
    <xf numFmtId="0" fontId="4" fillId="27" borderId="1" xfId="0" applyFont="1" applyFill="1" applyBorder="1" applyAlignment="1">
      <alignment horizontal="center" vertical="top" wrapText="1"/>
    </xf>
    <xf numFmtId="0" fontId="6" fillId="27" borderId="1" xfId="0" applyFont="1" applyFill="1" applyBorder="1" applyAlignment="1">
      <alignment horizontal="center" vertical="top" wrapText="1"/>
    </xf>
    <xf numFmtId="0" fontId="6" fillId="27" borderId="1" xfId="70" applyFont="1" applyFill="1" applyBorder="1" applyAlignment="1">
      <alignment horizontal="center" vertical="top" wrapText="1"/>
    </xf>
    <xf numFmtId="0" fontId="6" fillId="27" borderId="1" xfId="70" applyFont="1" applyFill="1" applyBorder="1" applyAlignment="1">
      <alignment horizontal="left" vertical="top" wrapText="1"/>
    </xf>
    <xf numFmtId="0" fontId="6" fillId="27" borderId="1" xfId="10" applyNumberFormat="1" applyFont="1" applyFill="1" applyBorder="1" applyAlignment="1">
      <alignment horizontal="center" vertical="top" wrapText="1"/>
    </xf>
    <xf numFmtId="187" fontId="6" fillId="27" borderId="1" xfId="46" applyNumberFormat="1" applyFont="1" applyFill="1" applyBorder="1" applyAlignment="1">
      <alignment horizontal="center" vertical="top" wrapText="1"/>
    </xf>
    <xf numFmtId="187" fontId="6" fillId="27" borderId="1" xfId="52" applyNumberFormat="1" applyFont="1" applyFill="1" applyBorder="1" applyAlignment="1">
      <alignment horizontal="center" vertical="top" wrapText="1"/>
    </xf>
    <xf numFmtId="0" fontId="6" fillId="27" borderId="1" xfId="70" applyFont="1" applyFill="1" applyBorder="1" applyAlignment="1">
      <alignment vertical="top" wrapText="1"/>
    </xf>
    <xf numFmtId="0" fontId="15" fillId="27" borderId="1" xfId="70" applyFont="1" applyFill="1" applyBorder="1" applyAlignment="1">
      <alignment horizontal="left" vertical="top" wrapText="1"/>
    </xf>
    <xf numFmtId="0" fontId="11" fillId="27" borderId="1" xfId="10" applyNumberFormat="1" applyFont="1" applyFill="1" applyBorder="1" applyAlignment="1">
      <alignment horizontal="center" vertical="top" wrapText="1"/>
    </xf>
    <xf numFmtId="0" fontId="15" fillId="27" borderId="1" xfId="0" applyFont="1" applyFill="1" applyBorder="1" applyAlignment="1">
      <alignment horizontal="left" vertical="top" wrapText="1"/>
    </xf>
    <xf numFmtId="0" fontId="6" fillId="27" borderId="2" xfId="0" applyFont="1" applyFill="1" applyBorder="1" applyAlignment="1">
      <alignment horizontal="center" vertical="top" wrapText="1"/>
    </xf>
    <xf numFmtId="0" fontId="6" fillId="27" borderId="1" xfId="0" applyFont="1" applyFill="1" applyBorder="1" applyAlignment="1">
      <alignment vertical="top" wrapText="1"/>
    </xf>
    <xf numFmtId="187" fontId="6" fillId="27" borderId="1" xfId="10" applyNumberFormat="1" applyFont="1" applyFill="1" applyBorder="1" applyAlignment="1">
      <alignment horizontal="center" vertical="top" wrapText="1"/>
    </xf>
    <xf numFmtId="187" fontId="6" fillId="27" borderId="1" xfId="42" applyNumberFormat="1" applyFont="1" applyFill="1" applyBorder="1" applyAlignment="1">
      <alignment horizontal="center" vertical="top" wrapText="1"/>
    </xf>
    <xf numFmtId="0" fontId="6" fillId="27" borderId="1" xfId="32" applyFont="1" applyFill="1" applyBorder="1" applyAlignment="1">
      <alignment horizontal="center" vertical="top" wrapText="1"/>
    </xf>
    <xf numFmtId="16" fontId="6" fillId="27" borderId="1" xfId="70" applyNumberFormat="1" applyFont="1" applyFill="1" applyBorder="1" applyAlignment="1">
      <alignment horizontal="center" vertical="top" wrapText="1"/>
    </xf>
    <xf numFmtId="0" fontId="11" fillId="27" borderId="1" xfId="70" applyFont="1" applyFill="1" applyBorder="1" applyAlignment="1">
      <alignment horizontal="left" vertical="top" wrapText="1"/>
    </xf>
    <xf numFmtId="187" fontId="89" fillId="27" borderId="1" xfId="46" applyNumberFormat="1" applyFont="1" applyFill="1" applyBorder="1" applyAlignment="1">
      <alignment horizontal="center" vertical="top" wrapText="1"/>
    </xf>
    <xf numFmtId="187" fontId="89" fillId="27" borderId="1" xfId="3" applyNumberFormat="1" applyFont="1" applyFill="1" applyBorder="1" applyAlignment="1">
      <alignment horizontal="right" vertical="top" wrapText="1"/>
    </xf>
    <xf numFmtId="187" fontId="6" fillId="27" borderId="2" xfId="46" applyNumberFormat="1" applyFont="1" applyFill="1" applyBorder="1" applyAlignment="1">
      <alignment horizontal="center" vertical="top" wrapText="1"/>
    </xf>
    <xf numFmtId="187" fontId="11" fillId="27" borderId="1" xfId="52" applyNumberFormat="1" applyFont="1" applyFill="1" applyBorder="1" applyAlignment="1">
      <alignment horizontal="center" vertical="top" wrapText="1"/>
    </xf>
    <xf numFmtId="0" fontId="11" fillId="27" borderId="1" xfId="41" applyFont="1" applyFill="1" applyBorder="1" applyAlignment="1">
      <alignment vertical="top" wrapText="1"/>
    </xf>
    <xf numFmtId="0" fontId="6" fillId="27" borderId="1" xfId="33" applyFont="1" applyFill="1" applyBorder="1" applyAlignment="1">
      <alignment vertical="top" wrapText="1"/>
    </xf>
    <xf numFmtId="187" fontId="6" fillId="27" borderId="1" xfId="13" applyNumberFormat="1" applyFont="1" applyFill="1" applyBorder="1" applyAlignment="1">
      <alignment horizontal="left" vertical="top" wrapText="1"/>
    </xf>
    <xf numFmtId="187" fontId="6" fillId="27" borderId="1" xfId="13" applyNumberFormat="1" applyFont="1" applyFill="1" applyBorder="1" applyAlignment="1">
      <alignment horizontal="center" vertical="top" wrapText="1"/>
    </xf>
    <xf numFmtId="0" fontId="6" fillId="27" borderId="1" xfId="70" applyFont="1" applyFill="1" applyBorder="1" applyAlignment="1">
      <alignment horizontal="center" vertical="top"/>
    </xf>
    <xf numFmtId="0" fontId="6" fillId="27" borderId="0" xfId="0" applyFont="1" applyFill="1" applyAlignment="1">
      <alignment vertical="top" wrapText="1"/>
    </xf>
    <xf numFmtId="0" fontId="11" fillId="27" borderId="0" xfId="0" applyFont="1" applyFill="1" applyAlignment="1">
      <alignment vertical="top" wrapText="1"/>
    </xf>
    <xf numFmtId="0" fontId="89" fillId="27" borderId="1" xfId="70" applyFont="1" applyFill="1" applyBorder="1" applyAlignment="1">
      <alignment horizontal="left" vertical="top" wrapText="1"/>
    </xf>
    <xf numFmtId="187" fontId="6" fillId="27" borderId="1" xfId="3" applyNumberFormat="1" applyFont="1" applyFill="1" applyBorder="1" applyAlignment="1">
      <alignment horizontal="right" vertical="top" wrapText="1"/>
    </xf>
    <xf numFmtId="0" fontId="11" fillId="27" borderId="1" xfId="70" applyFont="1" applyFill="1" applyBorder="1" applyAlignment="1">
      <alignment vertical="top" wrapText="1"/>
    </xf>
    <xf numFmtId="0" fontId="6" fillId="27" borderId="1" xfId="41" applyFont="1" applyFill="1" applyBorder="1" applyAlignment="1">
      <alignment vertical="top" wrapText="1"/>
    </xf>
    <xf numFmtId="0" fontId="6" fillId="27" borderId="1" xfId="32" applyFont="1" applyFill="1" applyBorder="1" applyAlignment="1">
      <alignment vertical="top" wrapText="1"/>
    </xf>
    <xf numFmtId="0" fontId="6" fillId="27" borderId="1" xfId="0" applyFont="1" applyFill="1" applyBorder="1" applyAlignment="1">
      <alignment horizontal="center" vertical="top"/>
    </xf>
    <xf numFmtId="49" fontId="6" fillId="27" borderId="1" xfId="45" applyNumberFormat="1" applyFont="1" applyFill="1" applyBorder="1" applyAlignment="1">
      <alignment horizontal="center" vertical="top" wrapText="1"/>
    </xf>
    <xf numFmtId="187" fontId="15" fillId="27" borderId="1" xfId="44" applyNumberFormat="1" applyFont="1" applyFill="1" applyBorder="1" applyAlignment="1">
      <alignment horizontal="justify" vertical="top" wrapText="1"/>
    </xf>
    <xf numFmtId="0" fontId="6" fillId="27" borderId="1" xfId="0" applyFont="1" applyFill="1" applyBorder="1" applyAlignment="1">
      <alignment horizontal="left" vertical="top" wrapText="1"/>
    </xf>
    <xf numFmtId="0" fontId="6" fillId="27" borderId="2" xfId="70" applyFont="1" applyFill="1" applyBorder="1" applyAlignment="1">
      <alignment horizontal="center" vertical="top" wrapText="1"/>
    </xf>
    <xf numFmtId="0" fontId="6" fillId="27" borderId="2" xfId="70" applyFont="1" applyFill="1" applyBorder="1" applyAlignment="1">
      <alignment horizontal="left" vertical="top" wrapText="1"/>
    </xf>
    <xf numFmtId="0" fontId="6" fillId="27" borderId="2" xfId="10" applyNumberFormat="1" applyFont="1" applyFill="1" applyBorder="1" applyAlignment="1">
      <alignment horizontal="center" vertical="top" wrapText="1"/>
    </xf>
    <xf numFmtId="187" fontId="89" fillId="27" borderId="2" xfId="46" applyNumberFormat="1" applyFont="1" applyFill="1" applyBorder="1" applyAlignment="1">
      <alignment horizontal="center" vertical="top" wrapText="1"/>
    </xf>
    <xf numFmtId="0" fontId="6" fillId="27" borderId="1" xfId="19" applyFont="1" applyFill="1" applyBorder="1" applyAlignment="1">
      <alignment horizontal="center" vertical="top" wrapText="1"/>
    </xf>
    <xf numFmtId="187" fontId="6" fillId="27" borderId="2" xfId="10" applyNumberFormat="1" applyFont="1" applyFill="1" applyBorder="1" applyAlignment="1">
      <alignment horizontal="center" vertical="top" wrapText="1"/>
    </xf>
    <xf numFmtId="0" fontId="6" fillId="27" borderId="3" xfId="70" applyFont="1" applyFill="1" applyBorder="1" applyAlignment="1">
      <alignment horizontal="center" vertical="top" wrapText="1"/>
    </xf>
    <xf numFmtId="0" fontId="6" fillId="27" borderId="3" xfId="70" applyFont="1" applyFill="1" applyBorder="1" applyAlignment="1">
      <alignment horizontal="left" vertical="top" wrapText="1"/>
    </xf>
    <xf numFmtId="0" fontId="6" fillId="27" borderId="2" xfId="70" applyFont="1" applyFill="1" applyBorder="1" applyAlignment="1">
      <alignment vertical="top" wrapText="1"/>
    </xf>
    <xf numFmtId="187" fontId="4" fillId="27" borderId="1" xfId="42" applyNumberFormat="1" applyFont="1" applyFill="1" applyBorder="1" applyAlignment="1">
      <alignment horizontal="center" vertical="top" wrapText="1"/>
    </xf>
    <xf numFmtId="0" fontId="6" fillId="27" borderId="1" xfId="42" applyNumberFormat="1" applyFont="1" applyFill="1" applyBorder="1" applyAlignment="1">
      <alignment horizontal="center" vertical="top" wrapText="1"/>
    </xf>
    <xf numFmtId="0" fontId="89" fillId="27" borderId="1" xfId="70" applyFont="1" applyFill="1" applyBorder="1" applyAlignment="1">
      <alignment horizontal="center" vertical="top" wrapText="1"/>
    </xf>
    <xf numFmtId="0" fontId="11" fillId="27" borderId="3" xfId="70" applyFont="1" applyFill="1" applyBorder="1" applyAlignment="1">
      <alignment horizontal="center" vertical="top" wrapText="1"/>
    </xf>
    <xf numFmtId="0" fontId="15" fillId="19" borderId="1" xfId="70" applyFont="1" applyFill="1" applyBorder="1" applyAlignment="1">
      <alignment vertical="top" wrapText="1"/>
    </xf>
    <xf numFmtId="0" fontId="6" fillId="19" borderId="1" xfId="10" applyNumberFormat="1" applyFont="1" applyFill="1" applyBorder="1" applyAlignment="1">
      <alignment horizontal="center" vertical="top"/>
    </xf>
    <xf numFmtId="0" fontId="4" fillId="19" borderId="1" xfId="0" applyFont="1" applyFill="1" applyBorder="1" applyAlignment="1">
      <alignment horizontal="center" vertical="top" wrapText="1"/>
    </xf>
    <xf numFmtId="0" fontId="6" fillId="19" borderId="1" xfId="0" applyFont="1" applyFill="1" applyBorder="1" applyAlignment="1">
      <alignment horizontal="left" vertical="top" wrapText="1"/>
    </xf>
    <xf numFmtId="0" fontId="6" fillId="19" borderId="1" xfId="0" applyFont="1" applyFill="1" applyBorder="1" applyAlignment="1">
      <alignment horizontal="center" vertical="top"/>
    </xf>
    <xf numFmtId="0" fontId="6" fillId="19" borderId="1" xfId="0" applyFont="1" applyFill="1" applyBorder="1" applyAlignment="1">
      <alignment vertical="top" wrapText="1"/>
    </xf>
    <xf numFmtId="187" fontId="6" fillId="19" borderId="1" xfId="10" applyNumberFormat="1" applyFont="1" applyFill="1" applyBorder="1" applyAlignment="1">
      <alignment vertical="top" wrapText="1"/>
    </xf>
    <xf numFmtId="187" fontId="6" fillId="19" borderId="1" xfId="10" applyNumberFormat="1" applyFont="1" applyFill="1" applyBorder="1" applyAlignment="1">
      <alignment horizontal="center" vertical="top" wrapText="1"/>
    </xf>
    <xf numFmtId="0" fontId="6" fillId="19" borderId="1" xfId="70" applyFont="1" applyFill="1" applyBorder="1" applyAlignment="1">
      <alignment vertical="top" wrapText="1"/>
    </xf>
    <xf numFmtId="0" fontId="6" fillId="19" borderId="1" xfId="70" applyFont="1" applyFill="1" applyBorder="1" applyAlignment="1">
      <alignment horizontal="left" vertical="top" wrapText="1"/>
    </xf>
    <xf numFmtId="187" fontId="6" fillId="19" borderId="1" xfId="42" applyNumberFormat="1" applyFont="1" applyFill="1" applyBorder="1" applyAlignment="1">
      <alignment horizontal="center" vertical="top" wrapText="1"/>
    </xf>
    <xf numFmtId="3" fontId="15" fillId="19" borderId="1" xfId="0" applyNumberFormat="1" applyFont="1" applyFill="1" applyBorder="1" applyAlignment="1">
      <alignment horizontal="right" vertical="top"/>
    </xf>
    <xf numFmtId="187" fontId="6" fillId="19" borderId="1" xfId="6" applyNumberFormat="1" applyFont="1" applyFill="1" applyBorder="1" applyAlignment="1">
      <alignment horizontal="center" vertical="top" wrapText="1"/>
    </xf>
    <xf numFmtId="187" fontId="6" fillId="19" borderId="1" xfId="14" applyNumberFormat="1" applyFont="1" applyFill="1" applyBorder="1" applyAlignment="1">
      <alignment vertical="top" wrapText="1"/>
    </xf>
    <xf numFmtId="0" fontId="6" fillId="19" borderId="1" xfId="10" applyNumberFormat="1" applyFont="1" applyFill="1" applyBorder="1" applyAlignment="1">
      <alignment horizontal="center" vertical="top" wrapText="1"/>
    </xf>
    <xf numFmtId="187" fontId="6" fillId="19" borderId="1" xfId="46" applyNumberFormat="1" applyFont="1" applyFill="1" applyBorder="1" applyAlignment="1">
      <alignment horizontal="center" vertical="top" wrapText="1"/>
    </xf>
    <xf numFmtId="187" fontId="6" fillId="19" borderId="1" xfId="52" applyNumberFormat="1" applyFont="1" applyFill="1" applyBorder="1" applyAlignment="1">
      <alignment horizontal="center" vertical="top" wrapText="1"/>
    </xf>
    <xf numFmtId="0" fontId="6" fillId="19" borderId="1" xfId="0" applyNumberFormat="1" applyFont="1" applyFill="1" applyBorder="1" applyAlignment="1">
      <alignment horizontal="center" vertical="top" wrapText="1"/>
    </xf>
    <xf numFmtId="0" fontId="6" fillId="19" borderId="1" xfId="21" applyFont="1" applyFill="1" applyBorder="1" applyAlignment="1">
      <alignment horizontal="left" vertical="top" wrapText="1"/>
    </xf>
    <xf numFmtId="0" fontId="6" fillId="19" borderId="1" xfId="21" applyFont="1" applyFill="1" applyBorder="1" applyAlignment="1">
      <alignment horizontal="center" vertical="top" wrapText="1"/>
    </xf>
    <xf numFmtId="187" fontId="15" fillId="19" borderId="1" xfId="10" applyNumberFormat="1" applyFont="1" applyFill="1" applyBorder="1" applyAlignment="1">
      <alignment horizontal="center" vertical="top" wrapText="1"/>
    </xf>
    <xf numFmtId="3" fontId="6" fillId="19" borderId="1" xfId="0" applyNumberFormat="1" applyFont="1" applyFill="1" applyBorder="1" applyAlignment="1">
      <alignment vertical="top" wrapText="1"/>
    </xf>
    <xf numFmtId="3" fontId="6" fillId="19" borderId="1" xfId="0" applyNumberFormat="1" applyFont="1" applyFill="1" applyBorder="1" applyAlignment="1">
      <alignment horizontal="left" vertical="top" wrapText="1"/>
    </xf>
    <xf numFmtId="0" fontId="11" fillId="19" borderId="0" xfId="0" applyFont="1" applyFill="1" applyAlignment="1">
      <alignment vertical="top" wrapText="1"/>
    </xf>
    <xf numFmtId="0" fontId="6" fillId="19" borderId="0" xfId="0" applyFont="1" applyFill="1" applyAlignment="1">
      <alignment vertical="top" wrapText="1"/>
    </xf>
    <xf numFmtId="0" fontId="11" fillId="19" borderId="1" xfId="10" applyNumberFormat="1" applyFont="1" applyFill="1" applyBorder="1" applyAlignment="1">
      <alignment horizontal="center" vertical="top" wrapText="1"/>
    </xf>
    <xf numFmtId="187" fontId="2" fillId="18" borderId="1" xfId="42" applyNumberFormat="1" applyFont="1" applyFill="1" applyBorder="1" applyAlignment="1">
      <alignment horizontal="center" vertical="top"/>
    </xf>
    <xf numFmtId="0" fontId="6" fillId="19" borderId="2" xfId="70" applyFont="1" applyFill="1" applyBorder="1" applyAlignment="1">
      <alignment horizontal="center" vertical="top" wrapText="1"/>
    </xf>
    <xf numFmtId="0" fontId="4" fillId="19" borderId="2" xfId="0" applyFont="1" applyFill="1" applyBorder="1" applyAlignment="1">
      <alignment horizontal="center" vertical="top" wrapText="1"/>
    </xf>
    <xf numFmtId="0" fontId="2" fillId="18" borderId="1" xfId="0" applyFont="1" applyFill="1" applyBorder="1" applyAlignment="1">
      <alignment horizontal="center" vertical="top"/>
    </xf>
    <xf numFmtId="0" fontId="11" fillId="28" borderId="0" xfId="0" applyFont="1" applyFill="1" applyAlignment="1">
      <alignment horizontal="center" vertical="top"/>
    </xf>
    <xf numFmtId="0" fontId="2" fillId="28" borderId="0" xfId="0" applyFont="1" applyFill="1" applyAlignment="1">
      <alignment horizontal="left" vertical="top"/>
    </xf>
    <xf numFmtId="0" fontId="11" fillId="28" borderId="0" xfId="0" applyFont="1" applyFill="1" applyAlignment="1">
      <alignment vertical="top"/>
    </xf>
    <xf numFmtId="0" fontId="11" fillId="28" borderId="0" xfId="0" applyFont="1" applyFill="1" applyAlignment="1">
      <alignment horizontal="left" vertical="top"/>
    </xf>
    <xf numFmtId="187" fontId="11" fillId="28" borderId="0" xfId="52" applyNumberFormat="1" applyFont="1" applyFill="1" applyAlignment="1">
      <alignment vertical="top"/>
    </xf>
    <xf numFmtId="187" fontId="11" fillId="28" borderId="0" xfId="10" applyNumberFormat="1" applyFont="1" applyFill="1" applyAlignment="1">
      <alignment vertical="top"/>
    </xf>
    <xf numFmtId="0" fontId="2" fillId="28" borderId="0" xfId="0" applyFont="1" applyFill="1" applyAlignment="1">
      <alignment horizontal="center" vertical="top"/>
    </xf>
    <xf numFmtId="0" fontId="2" fillId="28" borderId="0" xfId="0" applyFont="1" applyFill="1" applyAlignment="1">
      <alignment vertical="top"/>
    </xf>
    <xf numFmtId="187" fontId="2" fillId="28" borderId="0" xfId="42" applyNumberFormat="1" applyFont="1" applyFill="1" applyAlignment="1">
      <alignment horizontal="center" vertical="top"/>
    </xf>
    <xf numFmtId="0" fontId="11" fillId="21" borderId="0" xfId="0" applyFont="1" applyFill="1" applyAlignment="1">
      <alignment vertical="top"/>
    </xf>
    <xf numFmtId="0" fontId="11" fillId="21" borderId="0" xfId="0" applyFont="1" applyFill="1" applyAlignment="1">
      <alignment horizontal="center" vertical="top"/>
    </xf>
    <xf numFmtId="0" fontId="90" fillId="21" borderId="0" xfId="0" applyFont="1" applyFill="1" applyAlignment="1">
      <alignment horizontal="left" vertical="top"/>
    </xf>
    <xf numFmtId="0" fontId="11" fillId="21" borderId="0" xfId="0" applyFont="1" applyFill="1" applyAlignment="1">
      <alignment horizontal="left" vertical="top"/>
    </xf>
    <xf numFmtId="0" fontId="6" fillId="27" borderId="3" xfId="0" applyFont="1" applyFill="1" applyBorder="1" applyAlignment="1">
      <alignment horizontal="left" vertical="top" wrapText="1"/>
    </xf>
    <xf numFmtId="187" fontId="4" fillId="0" borderId="1" xfId="42" applyNumberFormat="1" applyFont="1" applyFill="1" applyBorder="1" applyAlignment="1">
      <alignment horizontal="center" vertical="top" wrapText="1"/>
    </xf>
    <xf numFmtId="187" fontId="4" fillId="0" borderId="0" xfId="42" applyNumberFormat="1" applyFont="1" applyFill="1" applyBorder="1" applyAlignment="1">
      <alignment horizontal="center" vertical="top" wrapText="1"/>
    </xf>
    <xf numFmtId="0" fontId="11" fillId="29" borderId="1" xfId="0" applyFont="1" applyFill="1" applyBorder="1" applyAlignment="1">
      <alignment horizontal="center" vertical="top" wrapText="1"/>
    </xf>
    <xf numFmtId="0" fontId="11" fillId="29" borderId="1" xfId="0" applyFont="1" applyFill="1" applyBorder="1" applyAlignment="1">
      <alignment horizontal="left" vertical="top" wrapText="1"/>
    </xf>
    <xf numFmtId="187" fontId="11" fillId="29" borderId="1" xfId="52" applyNumberFormat="1" applyFont="1" applyFill="1" applyBorder="1" applyAlignment="1">
      <alignment vertical="top" wrapText="1"/>
    </xf>
    <xf numFmtId="187" fontId="11" fillId="29" borderId="1" xfId="46" applyNumberFormat="1" applyFont="1" applyFill="1" applyBorder="1" applyAlignment="1">
      <alignment horizontal="center" vertical="top" wrapText="1"/>
    </xf>
    <xf numFmtId="0" fontId="11" fillId="29" borderId="1" xfId="0" applyFont="1" applyFill="1" applyBorder="1" applyAlignment="1">
      <alignment vertical="top" wrapText="1"/>
    </xf>
    <xf numFmtId="191" fontId="11" fillId="29" borderId="1" xfId="52" applyNumberFormat="1" applyFont="1" applyFill="1" applyBorder="1" applyAlignment="1">
      <alignment horizontal="left" vertical="top" wrapText="1"/>
    </xf>
    <xf numFmtId="0" fontId="11" fillId="29" borderId="1" xfId="41" applyFont="1" applyFill="1" applyBorder="1" applyAlignment="1">
      <alignment vertical="top" wrapText="1"/>
    </xf>
    <xf numFmtId="187" fontId="11" fillId="29" borderId="1" xfId="13" applyNumberFormat="1" applyFont="1" applyFill="1" applyBorder="1" applyAlignment="1">
      <alignment vertical="top" wrapText="1"/>
    </xf>
    <xf numFmtId="0" fontId="11" fillId="29" borderId="1" xfId="0" applyNumberFormat="1" applyFont="1" applyFill="1" applyBorder="1" applyAlignment="1">
      <alignment vertical="top" wrapText="1"/>
    </xf>
    <xf numFmtId="3" fontId="11" fillId="29" borderId="1" xfId="0" applyNumberFormat="1" applyFont="1" applyFill="1" applyBorder="1" applyAlignment="1">
      <alignment horizontal="center" vertical="top" wrapText="1"/>
    </xf>
    <xf numFmtId="3" fontId="11" fillId="29" borderId="1" xfId="0" applyNumberFormat="1" applyFont="1" applyFill="1" applyBorder="1" applyAlignment="1">
      <alignment horizontal="left" vertical="top" wrapText="1"/>
    </xf>
    <xf numFmtId="0" fontId="11" fillId="29" borderId="1" xfId="32" applyFont="1" applyFill="1" applyBorder="1" applyAlignment="1">
      <alignment horizontal="center" vertical="top" wrapText="1"/>
    </xf>
    <xf numFmtId="0" fontId="11" fillId="29" borderId="1" xfId="70" applyFont="1" applyFill="1" applyBorder="1" applyAlignment="1">
      <alignment vertical="top" wrapText="1"/>
    </xf>
    <xf numFmtId="0" fontId="15" fillId="29" borderId="1" xfId="0" applyFont="1" applyFill="1" applyBorder="1" applyAlignment="1">
      <alignment horizontal="left" vertical="top" wrapText="1"/>
    </xf>
    <xf numFmtId="0" fontId="11" fillId="30" borderId="1" xfId="0" applyFont="1" applyFill="1" applyBorder="1" applyAlignment="1">
      <alignment horizontal="center" vertical="top" wrapText="1"/>
    </xf>
    <xf numFmtId="0" fontId="11" fillId="30" borderId="1" xfId="0" applyFont="1" applyFill="1" applyBorder="1" applyAlignment="1">
      <alignment horizontal="left" vertical="top" wrapText="1"/>
    </xf>
    <xf numFmtId="187" fontId="11" fillId="30" borderId="1" xfId="52" applyNumberFormat="1" applyFont="1" applyFill="1" applyBorder="1" applyAlignment="1">
      <alignment horizontal="center" vertical="top" wrapText="1" shrinkToFit="1"/>
    </xf>
    <xf numFmtId="187" fontId="11" fillId="30" borderId="1" xfId="52" applyNumberFormat="1" applyFont="1" applyFill="1" applyBorder="1" applyAlignment="1">
      <alignment vertical="top" wrapText="1"/>
    </xf>
    <xf numFmtId="187" fontId="11" fillId="30" borderId="1" xfId="46" applyNumberFormat="1" applyFont="1" applyFill="1" applyBorder="1" applyAlignment="1">
      <alignment horizontal="center" vertical="top" wrapText="1"/>
    </xf>
    <xf numFmtId="187" fontId="11" fillId="30" borderId="1" xfId="52" applyNumberFormat="1" applyFont="1" applyFill="1" applyBorder="1" applyAlignment="1">
      <alignment horizontal="center" vertical="top" wrapText="1"/>
    </xf>
    <xf numFmtId="1" fontId="11" fillId="30" borderId="1" xfId="0" applyNumberFormat="1" applyFont="1" applyFill="1" applyBorder="1" applyAlignment="1">
      <alignment horizontal="center" vertical="top" wrapText="1"/>
    </xf>
    <xf numFmtId="0" fontId="11" fillId="30" borderId="1" xfId="84" applyFont="1" applyFill="1" applyBorder="1" applyAlignment="1">
      <alignment horizontal="left" vertical="top" wrapText="1"/>
    </xf>
    <xf numFmtId="0" fontId="11" fillId="30" borderId="1" xfId="0" applyFont="1" applyFill="1" applyBorder="1" applyAlignment="1">
      <alignment vertical="top" wrapText="1"/>
    </xf>
    <xf numFmtId="0" fontId="11" fillId="30" borderId="1" xfId="88" applyFont="1" applyFill="1" applyBorder="1" applyAlignment="1">
      <alignment vertical="top" wrapText="1"/>
    </xf>
    <xf numFmtId="0" fontId="11" fillId="30" borderId="1" xfId="32" applyFont="1" applyFill="1" applyBorder="1" applyAlignment="1">
      <alignment horizontal="center" vertical="top" wrapText="1"/>
    </xf>
    <xf numFmtId="0" fontId="15" fillId="30" borderId="3" xfId="27" applyFont="1" applyFill="1" applyBorder="1" applyAlignment="1">
      <alignment horizontal="left" vertical="top" wrapText="1"/>
    </xf>
    <xf numFmtId="0" fontId="11" fillId="30" borderId="3" xfId="27" applyFont="1" applyFill="1" applyBorder="1" applyAlignment="1">
      <alignment horizontal="center" vertical="top" wrapText="1"/>
    </xf>
    <xf numFmtId="0" fontId="11" fillId="30" borderId="3" xfId="27" applyFont="1" applyFill="1" applyBorder="1" applyAlignment="1">
      <alignment horizontal="left" vertical="top" wrapText="1"/>
    </xf>
    <xf numFmtId="0" fontId="11" fillId="30" borderId="1" xfId="27" applyFont="1" applyFill="1" applyBorder="1" applyAlignment="1">
      <alignment horizontal="center" vertical="top" wrapText="1"/>
    </xf>
    <xf numFmtId="187" fontId="11" fillId="30" borderId="1" xfId="49" applyNumberFormat="1" applyFont="1" applyFill="1" applyBorder="1" applyAlignment="1">
      <alignment horizontal="center" vertical="top" wrapText="1"/>
    </xf>
    <xf numFmtId="2" fontId="11" fillId="30" borderId="1" xfId="0" applyNumberFormat="1" applyFont="1" applyFill="1" applyBorder="1" applyAlignment="1">
      <alignment horizontal="left" vertical="top" wrapText="1"/>
    </xf>
    <xf numFmtId="0" fontId="11" fillId="30" borderId="1" xfId="0" applyFont="1" applyFill="1" applyBorder="1" applyAlignment="1">
      <alignment horizontal="left" vertical="top" wrapText="1" shrinkToFit="1"/>
    </xf>
    <xf numFmtId="187" fontId="2" fillId="22" borderId="1" xfId="46" applyNumberFormat="1" applyFont="1" applyFill="1" applyBorder="1" applyAlignment="1">
      <alignment vertical="top" wrapText="1"/>
    </xf>
    <xf numFmtId="0" fontId="11" fillId="0" borderId="4" xfId="0" applyFont="1" applyFill="1" applyBorder="1" applyAlignment="1">
      <alignment vertical="top" wrapText="1"/>
    </xf>
    <xf numFmtId="187" fontId="11" fillId="0" borderId="4" xfId="52" applyNumberFormat="1" applyFont="1" applyFill="1" applyBorder="1" applyAlignment="1">
      <alignment vertical="top" wrapText="1"/>
    </xf>
    <xf numFmtId="0" fontId="11" fillId="0" borderId="4" xfId="0" applyFont="1" applyFill="1" applyBorder="1" applyAlignment="1">
      <alignment horizontal="center" vertical="top" wrapText="1"/>
    </xf>
    <xf numFmtId="187" fontId="11" fillId="0" borderId="4" xfId="10" applyNumberFormat="1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187" fontId="2" fillId="0" borderId="4" xfId="52" applyNumberFormat="1" applyFont="1" applyFill="1" applyBorder="1" applyAlignment="1">
      <alignment horizontal="center" vertical="top" wrapText="1"/>
    </xf>
    <xf numFmtId="187" fontId="2" fillId="0" borderId="4" xfId="0" applyNumberFormat="1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vertical="top" wrapText="1"/>
    </xf>
    <xf numFmtId="187" fontId="11" fillId="0" borderId="2" xfId="52" applyNumberFormat="1" applyFont="1" applyFill="1" applyBorder="1" applyAlignment="1">
      <alignment vertical="top" wrapText="1"/>
    </xf>
    <xf numFmtId="187" fontId="11" fillId="0" borderId="2" xfId="0" applyNumberFormat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center" vertical="top" wrapText="1"/>
    </xf>
    <xf numFmtId="187" fontId="2" fillId="0" borderId="2" xfId="0" applyNumberFormat="1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vertical="top" wrapText="1"/>
    </xf>
    <xf numFmtId="187" fontId="11" fillId="25" borderId="1" xfId="52" applyNumberFormat="1" applyFont="1" applyFill="1" applyBorder="1" applyAlignment="1">
      <alignment horizontal="center" vertical="top" wrapText="1" shrinkToFit="1"/>
    </xf>
    <xf numFmtId="187" fontId="89" fillId="25" borderId="1" xfId="46" applyNumberFormat="1" applyFont="1" applyFill="1" applyBorder="1" applyAlignment="1">
      <alignment horizontal="center" vertical="top" wrapText="1"/>
    </xf>
    <xf numFmtId="0" fontId="11" fillId="0" borderId="1" xfId="35" applyFont="1" applyFill="1" applyBorder="1" applyAlignment="1">
      <alignment horizontal="left" vertical="top" wrapText="1"/>
    </xf>
    <xf numFmtId="194" fontId="11" fillId="0" borderId="1" xfId="0" applyNumberFormat="1" applyFont="1" applyFill="1" applyBorder="1" applyAlignment="1">
      <alignment horizontal="right" vertical="top"/>
    </xf>
    <xf numFmtId="194" fontId="11" fillId="0" borderId="1" xfId="35" applyNumberFormat="1" applyFont="1" applyFill="1" applyBorder="1" applyAlignment="1">
      <alignment horizontal="right" vertical="top"/>
    </xf>
    <xf numFmtId="187" fontId="6" fillId="0" borderId="1" xfId="42" applyNumberFormat="1" applyFont="1" applyFill="1" applyBorder="1" applyAlignment="1">
      <alignment vertical="top" wrapText="1"/>
    </xf>
    <xf numFmtId="187" fontId="6" fillId="0" borderId="1" xfId="42" applyNumberFormat="1" applyFont="1" applyFill="1" applyBorder="1" applyAlignment="1">
      <alignment horizontal="left" vertical="top" wrapText="1"/>
    </xf>
    <xf numFmtId="187" fontId="6" fillId="0" borderId="1" xfId="42" applyNumberFormat="1" applyFont="1" applyFill="1" applyBorder="1" applyAlignment="1">
      <alignment horizontal="right" vertical="top" wrapText="1"/>
    </xf>
    <xf numFmtId="0" fontId="4" fillId="22" borderId="1" xfId="10" applyNumberFormat="1" applyFont="1" applyFill="1" applyBorder="1" applyAlignment="1">
      <alignment horizontal="center" vertical="top" wrapText="1"/>
    </xf>
    <xf numFmtId="187" fontId="4" fillId="16" borderId="1" xfId="42" applyNumberFormat="1" applyFont="1" applyFill="1" applyBorder="1" applyAlignment="1">
      <alignment horizontal="center" vertical="top" wrapText="1"/>
    </xf>
    <xf numFmtId="187" fontId="4" fillId="22" borderId="1" xfId="42" applyNumberFormat="1" applyFont="1" applyFill="1" applyBorder="1" applyAlignment="1">
      <alignment horizontal="center" vertical="top" wrapText="1"/>
    </xf>
    <xf numFmtId="187" fontId="6" fillId="0" borderId="1" xfId="42" applyNumberFormat="1" applyFont="1" applyFill="1" applyBorder="1" applyAlignment="1" applyProtection="1">
      <alignment horizontal="center" vertical="top" wrapText="1"/>
    </xf>
    <xf numFmtId="0" fontId="6" fillId="0" borderId="1" xfId="86" applyFont="1" applyFill="1" applyBorder="1" applyAlignment="1">
      <alignment horizontal="center" vertical="top" wrapText="1"/>
    </xf>
    <xf numFmtId="0" fontId="6" fillId="0" borderId="1" xfId="41" applyFont="1" applyFill="1" applyBorder="1" applyAlignment="1">
      <alignment horizontal="center" vertical="top" wrapText="1"/>
    </xf>
    <xf numFmtId="187" fontId="6" fillId="0" borderId="1" xfId="42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/>
    </xf>
    <xf numFmtId="0" fontId="11" fillId="31" borderId="1" xfId="35" applyFont="1" applyFill="1" applyBorder="1" applyAlignment="1">
      <alignment horizontal="left" vertical="top" wrapText="1"/>
    </xf>
    <xf numFmtId="194" fontId="11" fillId="0" borderId="1" xfId="0" applyNumberFormat="1" applyFont="1" applyBorder="1" applyAlignment="1">
      <alignment horizontal="right" vertical="top"/>
    </xf>
    <xf numFmtId="0" fontId="11" fillId="0" borderId="1" xfId="35" applyFont="1" applyBorder="1" applyAlignment="1">
      <alignment horizontal="left" vertical="top" wrapText="1"/>
    </xf>
    <xf numFmtId="194" fontId="11" fillId="0" borderId="1" xfId="35" applyNumberFormat="1" applyFont="1" applyBorder="1" applyAlignment="1">
      <alignment horizontal="right" vertical="top"/>
    </xf>
    <xf numFmtId="0" fontId="6" fillId="31" borderId="1" xfId="70" applyFont="1" applyFill="1" applyBorder="1" applyAlignment="1">
      <alignment horizontal="center" vertical="top" wrapText="1"/>
    </xf>
    <xf numFmtId="0" fontId="6" fillId="31" borderId="1" xfId="52" applyNumberFormat="1" applyFont="1" applyFill="1" applyBorder="1" applyAlignment="1">
      <alignment horizontal="center" vertical="top" wrapText="1"/>
    </xf>
    <xf numFmtId="187" fontId="6" fillId="31" borderId="1" xfId="52" applyNumberFormat="1" applyFont="1" applyFill="1" applyBorder="1" applyAlignment="1">
      <alignment vertical="top"/>
    </xf>
    <xf numFmtId="187" fontId="6" fillId="31" borderId="1" xfId="42" applyNumberFormat="1" applyFont="1" applyFill="1" applyBorder="1" applyAlignment="1">
      <alignment vertical="top"/>
    </xf>
    <xf numFmtId="187" fontId="6" fillId="31" borderId="1" xfId="46" applyNumberFormat="1" applyFont="1" applyFill="1" applyBorder="1" applyAlignment="1">
      <alignment horizontal="center" vertical="top" wrapText="1"/>
    </xf>
    <xf numFmtId="194" fontId="11" fillId="31" borderId="1" xfId="35" applyNumberFormat="1" applyFont="1" applyFill="1" applyBorder="1" applyAlignment="1">
      <alignment horizontal="right" vertical="top"/>
    </xf>
    <xf numFmtId="0" fontId="6" fillId="31" borderId="1" xfId="70" applyFont="1" applyFill="1" applyBorder="1" applyAlignment="1">
      <alignment horizontal="left" vertical="top" wrapText="1"/>
    </xf>
    <xf numFmtId="187" fontId="2" fillId="4" borderId="1" xfId="46" applyNumberFormat="1" applyFont="1" applyFill="1" applyBorder="1" applyAlignment="1">
      <alignment vertical="top" wrapText="1"/>
    </xf>
    <xf numFmtId="0" fontId="90" fillId="21" borderId="0" xfId="0" applyFont="1" applyFill="1" applyAlignment="1">
      <alignment vertical="top"/>
    </xf>
    <xf numFmtId="0" fontId="2" fillId="22" borderId="1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center" vertical="top"/>
    </xf>
    <xf numFmtId="187" fontId="2" fillId="0" borderId="18" xfId="46" applyNumberFormat="1" applyFont="1" applyFill="1" applyBorder="1" applyAlignment="1">
      <alignment horizontal="center" vertical="top" wrapText="1"/>
    </xf>
    <xf numFmtId="187" fontId="2" fillId="0" borderId="18" xfId="42" applyNumberFormat="1" applyFont="1" applyFill="1" applyBorder="1" applyAlignment="1">
      <alignment horizontal="center" vertical="top"/>
    </xf>
    <xf numFmtId="194" fontId="2" fillId="0" borderId="0" xfId="0" applyNumberFormat="1" applyFont="1" applyFill="1" applyBorder="1" applyAlignment="1">
      <alignment horizontal="left" vertical="top" wrapText="1"/>
    </xf>
    <xf numFmtId="187" fontId="91" fillId="0" borderId="1" xfId="46" applyNumberFormat="1" applyFont="1" applyFill="1" applyBorder="1" applyAlignment="1">
      <alignment horizontal="center" vertical="top" wrapText="1"/>
    </xf>
    <xf numFmtId="0" fontId="11" fillId="0" borderId="1" xfId="21" applyFont="1" applyFill="1" applyBorder="1" applyAlignment="1">
      <alignment vertical="top"/>
    </xf>
    <xf numFmtId="0" fontId="11" fillId="0" borderId="1" xfId="21" applyFont="1" applyFill="1" applyBorder="1" applyAlignment="1">
      <alignment horizontal="left" vertical="top"/>
    </xf>
    <xf numFmtId="0" fontId="11" fillId="0" borderId="1" xfId="21" applyFont="1" applyFill="1" applyBorder="1" applyAlignment="1">
      <alignment horizontal="center" vertical="top"/>
    </xf>
    <xf numFmtId="0" fontId="11" fillId="20" borderId="1" xfId="35" applyFont="1" applyFill="1" applyBorder="1" applyAlignment="1">
      <alignment horizontal="left" vertical="top" wrapText="1"/>
    </xf>
    <xf numFmtId="187" fontId="89" fillId="0" borderId="1" xfId="46" applyNumberFormat="1" applyFont="1" applyFill="1" applyBorder="1" applyAlignment="1">
      <alignment horizontal="center" vertical="top" wrapText="1"/>
    </xf>
    <xf numFmtId="194" fontId="11" fillId="20" borderId="1" xfId="35" applyNumberFormat="1" applyFont="1" applyFill="1" applyBorder="1" applyAlignment="1">
      <alignment horizontal="right" vertical="top"/>
    </xf>
    <xf numFmtId="187" fontId="91" fillId="0" borderId="0" xfId="10" applyNumberFormat="1" applyFont="1" applyAlignment="1">
      <alignment horizontal="center" vertical="top" wrapText="1"/>
    </xf>
    <xf numFmtId="0" fontId="91" fillId="12" borderId="0" xfId="0" applyFont="1" applyFill="1" applyAlignment="1">
      <alignment vertical="top" wrapText="1"/>
    </xf>
    <xf numFmtId="0" fontId="92" fillId="4" borderId="1" xfId="70" applyFont="1" applyFill="1" applyBorder="1" applyAlignment="1">
      <alignment horizontal="center" vertical="top" wrapText="1"/>
    </xf>
    <xf numFmtId="0" fontId="92" fillId="22" borderId="1" xfId="70" applyFont="1" applyFill="1" applyBorder="1" applyAlignment="1">
      <alignment horizontal="center" vertical="top" wrapText="1"/>
    </xf>
    <xf numFmtId="0" fontId="91" fillId="0" borderId="2" xfId="70" applyFont="1" applyFill="1" applyBorder="1" applyAlignment="1">
      <alignment horizontal="center" vertical="top" wrapText="1"/>
    </xf>
    <xf numFmtId="0" fontId="91" fillId="0" borderId="1" xfId="70" applyFont="1" applyFill="1" applyBorder="1" applyAlignment="1">
      <alignment horizontal="center" vertical="top" wrapText="1"/>
    </xf>
    <xf numFmtId="0" fontId="92" fillId="0" borderId="0" xfId="70" applyFont="1" applyFill="1" applyBorder="1" applyAlignment="1">
      <alignment horizontal="center" vertical="top" wrapText="1"/>
    </xf>
    <xf numFmtId="0" fontId="91" fillId="28" borderId="0" xfId="0" applyFont="1" applyFill="1" applyAlignment="1">
      <alignment horizontal="center" vertical="top"/>
    </xf>
    <xf numFmtId="0" fontId="91" fillId="27" borderId="1" xfId="70" applyFont="1" applyFill="1" applyBorder="1" applyAlignment="1">
      <alignment horizontal="center" vertical="top" wrapText="1"/>
    </xf>
    <xf numFmtId="0" fontId="91" fillId="27" borderId="2" xfId="70" applyFont="1" applyFill="1" applyBorder="1" applyAlignment="1">
      <alignment horizontal="center" vertical="top" wrapText="1"/>
    </xf>
    <xf numFmtId="0" fontId="91" fillId="18" borderId="0" xfId="0" applyFont="1" applyFill="1" applyAlignment="1">
      <alignment horizontal="center" vertical="top"/>
    </xf>
    <xf numFmtId="0" fontId="91" fillId="19" borderId="1" xfId="70" applyFont="1" applyFill="1" applyBorder="1" applyAlignment="1">
      <alignment horizontal="center" vertical="top" wrapText="1"/>
    </xf>
    <xf numFmtId="0" fontId="91" fillId="26" borderId="0" xfId="0" applyFont="1" applyFill="1" applyBorder="1" applyAlignment="1">
      <alignment vertical="top" wrapText="1"/>
    </xf>
    <xf numFmtId="0" fontId="91" fillId="0" borderId="0" xfId="0" applyFont="1" applyAlignment="1">
      <alignment vertical="top" wrapText="1"/>
    </xf>
    <xf numFmtId="43" fontId="43" fillId="32" borderId="4" xfId="49" applyFont="1" applyFill="1" applyBorder="1" applyAlignment="1">
      <alignment horizontal="center" vertical="top" wrapText="1"/>
    </xf>
    <xf numFmtId="43" fontId="43" fillId="30" borderId="1" xfId="49" applyFont="1" applyFill="1" applyBorder="1" applyAlignment="1">
      <alignment horizontal="center" vertical="top" wrapText="1"/>
    </xf>
    <xf numFmtId="43" fontId="43" fillId="33" borderId="1" xfId="49" applyFont="1" applyFill="1" applyBorder="1" applyAlignment="1">
      <alignment horizontal="center" vertical="top" wrapText="1"/>
    </xf>
    <xf numFmtId="43" fontId="43" fillId="27" borderId="1" xfId="49" applyFont="1" applyFill="1" applyBorder="1" applyAlignment="1">
      <alignment horizontal="center" vertical="top" wrapText="1"/>
    </xf>
    <xf numFmtId="43" fontId="43" fillId="34" borderId="1" xfId="49" applyFont="1" applyFill="1" applyBorder="1" applyAlignment="1">
      <alignment horizontal="center" vertical="top" wrapText="1"/>
    </xf>
    <xf numFmtId="43" fontId="43" fillId="32" borderId="18" xfId="49" applyFont="1" applyFill="1" applyBorder="1" applyAlignment="1">
      <alignment horizontal="center" vertical="top" wrapText="1"/>
    </xf>
    <xf numFmtId="43" fontId="44" fillId="4" borderId="1" xfId="49" applyFont="1" applyFill="1" applyBorder="1" applyAlignment="1">
      <alignment horizontal="center" vertical="top" wrapText="1"/>
    </xf>
    <xf numFmtId="187" fontId="44" fillId="0" borderId="1" xfId="49" applyNumberFormat="1" applyFont="1" applyFill="1" applyBorder="1" applyAlignment="1">
      <alignment vertical="top"/>
    </xf>
    <xf numFmtId="187" fontId="44" fillId="20" borderId="1" xfId="49" applyNumberFormat="1" applyFont="1" applyFill="1" applyBorder="1" applyAlignment="1">
      <alignment vertical="top"/>
    </xf>
    <xf numFmtId="187" fontId="45" fillId="0" borderId="1" xfId="49" applyNumberFormat="1" applyFont="1" applyFill="1" applyBorder="1" applyAlignment="1">
      <alignment vertical="top"/>
    </xf>
    <xf numFmtId="194" fontId="18" fillId="0" borderId="0" xfId="0" applyNumberFormat="1" applyFont="1" applyFill="1" applyAlignment="1">
      <alignment horizontal="center" vertical="top"/>
    </xf>
    <xf numFmtId="0" fontId="4" fillId="21" borderId="1" xfId="0" applyFont="1" applyFill="1" applyBorder="1" applyAlignment="1">
      <alignment horizontal="center" vertical="top" wrapText="1"/>
    </xf>
    <xf numFmtId="187" fontId="4" fillId="0" borderId="0" xfId="42" applyNumberFormat="1" applyFont="1" applyFill="1" applyAlignment="1">
      <alignment horizontal="center" vertical="top" wrapText="1"/>
    </xf>
    <xf numFmtId="194" fontId="89" fillId="20" borderId="1" xfId="35" applyNumberFormat="1" applyFont="1" applyFill="1" applyBorder="1" applyAlignment="1">
      <alignment horizontal="right" vertical="top"/>
    </xf>
    <xf numFmtId="0" fontId="11" fillId="18" borderId="1" xfId="27" applyFont="1" applyFill="1" applyBorder="1" applyAlignment="1">
      <alignment horizontal="left" vertical="top" wrapText="1"/>
    </xf>
    <xf numFmtId="194" fontId="11" fillId="18" borderId="1" xfId="0" applyNumberFormat="1" applyFont="1" applyFill="1" applyBorder="1" applyAlignment="1">
      <alignment horizontal="right" vertical="top"/>
    </xf>
    <xf numFmtId="0" fontId="11" fillId="21" borderId="1" xfId="0" applyFont="1" applyFill="1" applyBorder="1" applyAlignment="1">
      <alignment horizontal="center" vertical="top" wrapText="1"/>
    </xf>
    <xf numFmtId="187" fontId="2" fillId="21" borderId="1" xfId="0" applyNumberFormat="1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0" fontId="15" fillId="0" borderId="1" xfId="0" applyFont="1" applyFill="1" applyBorder="1" applyAlignment="1">
      <alignment horizontal="center" vertical="top"/>
    </xf>
    <xf numFmtId="0" fontId="11" fillId="0" borderId="1" xfId="0" applyFont="1" applyFill="1" applyBorder="1" applyAlignment="1">
      <alignment horizontal="left" vertical="top"/>
    </xf>
    <xf numFmtId="0" fontId="33" fillId="0" borderId="0" xfId="0" applyFont="1" applyBorder="1" applyAlignment="1">
      <alignment horizontal="center" vertical="top"/>
    </xf>
    <xf numFmtId="0" fontId="32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horizontal="left" vertical="top"/>
    </xf>
    <xf numFmtId="0" fontId="2" fillId="0" borderId="1" xfId="41" applyFont="1" applyFill="1" applyBorder="1" applyAlignment="1">
      <alignment horizontal="center" vertical="top" wrapText="1"/>
    </xf>
    <xf numFmtId="1" fontId="2" fillId="0" borderId="1" xfId="41" applyNumberFormat="1" applyFont="1" applyFill="1" applyBorder="1" applyAlignment="1">
      <alignment horizontal="center" vertical="top" wrapText="1"/>
    </xf>
    <xf numFmtId="0" fontId="2" fillId="35" borderId="1" xfId="41" applyFont="1" applyFill="1" applyBorder="1" applyAlignment="1">
      <alignment horizontal="center" vertical="top" wrapText="1"/>
    </xf>
    <xf numFmtId="0" fontId="2" fillId="35" borderId="1" xfId="0" applyFont="1" applyFill="1" applyBorder="1" applyAlignment="1">
      <alignment horizontal="center" vertical="top"/>
    </xf>
    <xf numFmtId="187" fontId="2" fillId="35" borderId="1" xfId="52" applyNumberFormat="1" applyFont="1" applyFill="1" applyBorder="1" applyAlignment="1">
      <alignment horizontal="center" vertical="top" wrapText="1"/>
    </xf>
    <xf numFmtId="1" fontId="2" fillId="35" borderId="1" xfId="41" applyNumberFormat="1" applyFont="1" applyFill="1" applyBorder="1" applyAlignment="1">
      <alignment horizontal="center" vertical="top" wrapText="1"/>
    </xf>
    <xf numFmtId="0" fontId="2" fillId="22" borderId="1" xfId="41" applyFont="1" applyFill="1" applyBorder="1" applyAlignment="1">
      <alignment horizontal="center" vertical="top" wrapText="1"/>
    </xf>
    <xf numFmtId="0" fontId="2" fillId="22" borderId="1" xfId="0" applyFont="1" applyFill="1" applyBorder="1" applyAlignment="1">
      <alignment horizontal="center" vertical="top"/>
    </xf>
    <xf numFmtId="187" fontId="2" fillId="22" borderId="1" xfId="52" applyNumberFormat="1" applyFont="1" applyFill="1" applyBorder="1" applyAlignment="1">
      <alignment horizontal="center" vertical="top" wrapText="1"/>
    </xf>
    <xf numFmtId="1" fontId="2" fillId="22" borderId="1" xfId="41" applyNumberFormat="1" applyFont="1" applyFill="1" applyBorder="1" applyAlignment="1">
      <alignment horizontal="center" vertical="top" wrapText="1"/>
    </xf>
    <xf numFmtId="187" fontId="11" fillId="0" borderId="1" xfId="41" applyNumberFormat="1" applyFont="1" applyFill="1" applyBorder="1" applyAlignment="1">
      <alignment horizontal="center" vertical="top" wrapText="1"/>
    </xf>
    <xf numFmtId="0" fontId="11" fillId="0" borderId="1" xfId="41" applyFont="1" applyFill="1" applyBorder="1" applyAlignment="1">
      <alignment horizontal="left" vertical="top" wrapText="1"/>
    </xf>
    <xf numFmtId="1" fontId="11" fillId="0" borderId="1" xfId="4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2" borderId="1" xfId="7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 wrapText="1"/>
    </xf>
    <xf numFmtId="0" fontId="2" fillId="22" borderId="0" xfId="0" applyFont="1" applyFill="1" applyBorder="1" applyAlignment="1">
      <alignment horizontal="center" vertical="top"/>
    </xf>
    <xf numFmtId="3" fontId="11" fillId="0" borderId="1" xfId="41" applyNumberFormat="1" applyFont="1" applyFill="1" applyBorder="1" applyAlignment="1">
      <alignment horizontal="left" vertical="top" wrapText="1"/>
    </xf>
    <xf numFmtId="49" fontId="11" fillId="0" borderId="1" xfId="41" applyNumberFormat="1" applyFont="1" applyFill="1" applyBorder="1" applyAlignment="1">
      <alignment horizontal="left" vertical="top" wrapText="1"/>
    </xf>
    <xf numFmtId="49" fontId="11" fillId="0" borderId="1" xfId="41" applyNumberFormat="1" applyFont="1" applyFill="1" applyBorder="1" applyAlignment="1">
      <alignment horizontal="center" vertical="top" wrapText="1"/>
    </xf>
    <xf numFmtId="0" fontId="46" fillId="0" borderId="1" xfId="41" applyFont="1" applyFill="1" applyBorder="1" applyAlignment="1">
      <alignment horizontal="center" vertical="top" wrapText="1"/>
    </xf>
    <xf numFmtId="49" fontId="46" fillId="0" borderId="1" xfId="41" applyNumberFormat="1" applyFont="1" applyFill="1" applyBorder="1" applyAlignment="1">
      <alignment horizontal="left" vertical="top" wrapText="1" shrinkToFit="1"/>
    </xf>
    <xf numFmtId="0" fontId="46" fillId="0" borderId="1" xfId="41" applyFont="1" applyFill="1" applyBorder="1" applyAlignment="1">
      <alignment horizontal="left" vertical="top" wrapText="1"/>
    </xf>
    <xf numFmtId="0" fontId="46" fillId="0" borderId="1" xfId="0" applyFont="1" applyFill="1" applyBorder="1" applyAlignment="1">
      <alignment horizontal="center" vertical="top" wrapText="1"/>
    </xf>
    <xf numFmtId="0" fontId="90" fillId="22" borderId="1" xfId="41" applyFont="1" applyFill="1" applyBorder="1" applyAlignment="1">
      <alignment horizontal="center" vertical="top" wrapText="1"/>
    </xf>
    <xf numFmtId="0" fontId="11" fillId="0" borderId="1" xfId="41" applyFont="1" applyFill="1" applyBorder="1" applyAlignment="1">
      <alignment horizontal="justify" vertical="top" wrapText="1"/>
    </xf>
    <xf numFmtId="0" fontId="6" fillId="0" borderId="1" xfId="32" applyFont="1" applyFill="1" applyBorder="1" applyAlignment="1">
      <alignment horizontal="justify" vertical="top" wrapText="1"/>
    </xf>
    <xf numFmtId="187" fontId="11" fillId="0" borderId="1" xfId="44" applyNumberFormat="1" applyFont="1" applyFill="1" applyBorder="1" applyAlignment="1">
      <alignment horizontal="center" vertical="top" wrapText="1"/>
    </xf>
    <xf numFmtId="0" fontId="11" fillId="0" borderId="1" xfId="87" applyFont="1" applyFill="1" applyBorder="1" applyAlignment="1">
      <alignment horizontal="left" vertical="top" wrapText="1"/>
    </xf>
    <xf numFmtId="0" fontId="11" fillId="0" borderId="1" xfId="87" applyFont="1" applyFill="1" applyBorder="1" applyAlignment="1">
      <alignment horizontal="center" vertical="top" wrapText="1"/>
    </xf>
    <xf numFmtId="0" fontId="11" fillId="0" borderId="1" xfId="87" applyFont="1" applyFill="1" applyBorder="1" applyAlignment="1">
      <alignment horizontal="left" vertical="top"/>
    </xf>
    <xf numFmtId="0" fontId="11" fillId="0" borderId="1" xfId="87" applyFont="1" applyFill="1" applyBorder="1" applyAlignment="1">
      <alignment horizontal="center" vertical="top"/>
    </xf>
    <xf numFmtId="0" fontId="11" fillId="2" borderId="1" xfId="70" applyNumberFormat="1" applyFont="1" applyFill="1" applyBorder="1" applyAlignment="1">
      <alignment horizontal="center" vertical="top" wrapText="1"/>
    </xf>
    <xf numFmtId="0" fontId="11" fillId="0" borderId="1" xfId="82" applyFont="1" applyBorder="1" applyAlignment="1">
      <alignment horizontal="left" vertical="top"/>
    </xf>
    <xf numFmtId="1" fontId="11" fillId="0" borderId="1" xfId="0" applyNumberFormat="1" applyFont="1" applyBorder="1" applyAlignment="1">
      <alignment horizontal="center" vertical="top"/>
    </xf>
    <xf numFmtId="187" fontId="11" fillId="0" borderId="1" xfId="44" applyNumberFormat="1" applyFont="1" applyFill="1" applyBorder="1" applyAlignment="1">
      <alignment horizontal="left" vertical="top" wrapText="1"/>
    </xf>
    <xf numFmtId="0" fontId="11" fillId="0" borderId="1" xfId="0" applyNumberFormat="1" applyFont="1" applyBorder="1" applyAlignment="1">
      <alignment horizontal="left" vertical="top"/>
    </xf>
    <xf numFmtId="0" fontId="11" fillId="0" borderId="1" xfId="0" applyNumberFormat="1" applyFont="1" applyBorder="1" applyAlignment="1">
      <alignment vertical="top"/>
    </xf>
    <xf numFmtId="0" fontId="11" fillId="0" borderId="1" xfId="0" applyNumberFormat="1" applyFont="1" applyBorder="1" applyAlignment="1">
      <alignment horizontal="center" vertical="top" wrapText="1"/>
    </xf>
    <xf numFmtId="0" fontId="11" fillId="0" borderId="1" xfId="44" applyNumberFormat="1" applyFont="1" applyFill="1" applyBorder="1" applyAlignment="1">
      <alignment horizontal="left" vertical="top" wrapText="1"/>
    </xf>
    <xf numFmtId="0" fontId="11" fillId="0" borderId="1" xfId="0" applyNumberFormat="1" applyFont="1" applyBorder="1" applyAlignment="1">
      <alignment horizontal="left" vertical="top" wrapText="1"/>
    </xf>
    <xf numFmtId="0" fontId="11" fillId="0" borderId="1" xfId="41" applyFont="1" applyFill="1" applyBorder="1" applyAlignment="1">
      <alignment horizontal="right" vertical="top" wrapText="1"/>
    </xf>
    <xf numFmtId="0" fontId="11" fillId="2" borderId="1" xfId="70" applyFont="1" applyFill="1" applyBorder="1" applyAlignment="1">
      <alignment horizontal="center" vertical="top"/>
    </xf>
    <xf numFmtId="0" fontId="6" fillId="0" borderId="1" xfId="32" applyFont="1" applyFill="1" applyBorder="1" applyAlignment="1">
      <alignment horizontal="left" vertical="top" wrapText="1"/>
    </xf>
    <xf numFmtId="0" fontId="6" fillId="0" borderId="1" xfId="44" applyNumberFormat="1" applyFont="1" applyFill="1" applyBorder="1" applyAlignment="1">
      <alignment horizontal="center" vertical="top" wrapText="1"/>
    </xf>
    <xf numFmtId="0" fontId="11" fillId="2" borderId="1" xfId="41" applyFont="1" applyFill="1" applyBorder="1" applyAlignment="1">
      <alignment horizontal="left" vertical="top" wrapText="1"/>
    </xf>
    <xf numFmtId="0" fontId="6" fillId="2" borderId="1" xfId="32" applyFont="1" applyFill="1" applyBorder="1" applyAlignment="1">
      <alignment horizontal="left" vertical="top" wrapText="1"/>
    </xf>
    <xf numFmtId="0" fontId="15" fillId="2" borderId="1" xfId="70" applyFont="1" applyFill="1" applyBorder="1" applyAlignment="1">
      <alignment horizontal="center" vertical="top"/>
    </xf>
    <xf numFmtId="0" fontId="15" fillId="2" borderId="1" xfId="41" applyFont="1" applyFill="1" applyBorder="1" applyAlignment="1">
      <alignment horizontal="left" vertical="top" wrapText="1"/>
    </xf>
    <xf numFmtId="0" fontId="15" fillId="2" borderId="1" xfId="32" applyFont="1" applyFill="1" applyBorder="1" applyAlignment="1">
      <alignment horizontal="left" vertical="top" wrapText="1"/>
    </xf>
    <xf numFmtId="0" fontId="15" fillId="2" borderId="1" xfId="70" applyFont="1" applyFill="1" applyBorder="1" applyAlignment="1">
      <alignment horizontal="left" vertical="top" wrapText="1"/>
    </xf>
    <xf numFmtId="0" fontId="15" fillId="2" borderId="1" xfId="70" applyFont="1" applyFill="1" applyBorder="1" applyAlignment="1">
      <alignment horizontal="center" vertical="top" wrapText="1"/>
    </xf>
    <xf numFmtId="0" fontId="11" fillId="2" borderId="1" xfId="44" applyNumberFormat="1" applyFont="1" applyFill="1" applyBorder="1" applyAlignment="1">
      <alignment horizontal="center" vertical="top" wrapText="1"/>
    </xf>
    <xf numFmtId="1" fontId="11" fillId="0" borderId="1" xfId="41" applyNumberFormat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187" fontId="6" fillId="0" borderId="1" xfId="46" applyNumberFormat="1" applyFont="1" applyFill="1" applyBorder="1" applyAlignment="1">
      <alignment horizontal="right" vertical="top" wrapText="1"/>
    </xf>
    <xf numFmtId="187" fontId="6" fillId="0" borderId="1" xfId="48" applyNumberFormat="1" applyFont="1" applyFill="1" applyBorder="1" applyAlignment="1">
      <alignment vertical="top" wrapText="1"/>
    </xf>
    <xf numFmtId="187" fontId="6" fillId="0" borderId="1" xfId="48" applyNumberFormat="1" applyFont="1" applyFill="1" applyBorder="1" applyAlignment="1">
      <alignment horizontal="left" vertical="top" wrapText="1"/>
    </xf>
    <xf numFmtId="0" fontId="4" fillId="0" borderId="1" xfId="70" applyFont="1" applyFill="1" applyBorder="1" applyAlignment="1">
      <alignment horizontal="left" vertical="top" wrapText="1"/>
    </xf>
    <xf numFmtId="0" fontId="11" fillId="21" borderId="1" xfId="41" applyFont="1" applyFill="1" applyBorder="1" applyAlignment="1">
      <alignment horizontal="center" vertical="top" wrapText="1"/>
    </xf>
    <xf numFmtId="0" fontId="11" fillId="21" borderId="1" xfId="0" applyFont="1" applyFill="1" applyBorder="1" applyAlignment="1">
      <alignment horizontal="center" vertical="top"/>
    </xf>
    <xf numFmtId="0" fontId="6" fillId="21" borderId="1" xfId="70" applyFont="1" applyFill="1" applyBorder="1" applyAlignment="1">
      <alignment horizontal="left" vertical="top" wrapText="1"/>
    </xf>
    <xf numFmtId="0" fontId="6" fillId="21" borderId="1" xfId="52" applyNumberFormat="1" applyFont="1" applyFill="1" applyBorder="1" applyAlignment="1">
      <alignment horizontal="center" vertical="top" wrapText="1"/>
    </xf>
    <xf numFmtId="187" fontId="11" fillId="21" borderId="1" xfId="52" applyNumberFormat="1" applyFont="1" applyFill="1" applyBorder="1" applyAlignment="1">
      <alignment horizontal="center" vertical="top" wrapText="1"/>
    </xf>
    <xf numFmtId="187" fontId="11" fillId="21" borderId="1" xfId="41" applyNumberFormat="1" applyFont="1" applyFill="1" applyBorder="1" applyAlignment="1">
      <alignment horizontal="center" vertical="top" wrapText="1"/>
    </xf>
    <xf numFmtId="0" fontId="11" fillId="21" borderId="1" xfId="41" applyFont="1" applyFill="1" applyBorder="1" applyAlignment="1">
      <alignment horizontal="left" vertical="top" wrapText="1"/>
    </xf>
    <xf numFmtId="0" fontId="11" fillId="21" borderId="1" xfId="41" applyFont="1" applyFill="1" applyBorder="1" applyAlignment="1">
      <alignment vertical="top" wrapText="1"/>
    </xf>
    <xf numFmtId="0" fontId="2" fillId="0" borderId="0" xfId="0" applyFont="1" applyBorder="1" applyAlignment="1">
      <alignment horizontal="center" vertical="top" wrapText="1"/>
    </xf>
    <xf numFmtId="0" fontId="11" fillId="0" borderId="23" xfId="41" applyFont="1" applyFill="1" applyBorder="1" applyAlignment="1">
      <alignment horizontal="center" vertical="top" wrapText="1"/>
    </xf>
    <xf numFmtId="0" fontId="11" fillId="0" borderId="23" xfId="0" applyFont="1" applyBorder="1" applyAlignment="1">
      <alignment horizontal="center" vertical="top"/>
    </xf>
    <xf numFmtId="0" fontId="11" fillId="0" borderId="23" xfId="41" applyFont="1" applyFill="1" applyBorder="1" applyAlignment="1">
      <alignment horizontal="left" vertical="top" wrapText="1"/>
    </xf>
    <xf numFmtId="1" fontId="11" fillId="0" borderId="23" xfId="41" applyNumberFormat="1" applyFont="1" applyFill="1" applyBorder="1" applyAlignment="1">
      <alignment horizontal="center" vertical="top" wrapText="1"/>
    </xf>
    <xf numFmtId="0" fontId="11" fillId="0" borderId="23" xfId="0" applyFont="1" applyBorder="1" applyAlignment="1">
      <alignment horizontal="left" vertical="top"/>
    </xf>
    <xf numFmtId="0" fontId="11" fillId="0" borderId="0" xfId="41" applyFont="1" applyFill="1" applyBorder="1" applyAlignment="1">
      <alignment horizontal="center" vertical="top" wrapText="1"/>
    </xf>
    <xf numFmtId="0" fontId="11" fillId="0" borderId="0" xfId="41" applyFont="1" applyFill="1" applyBorder="1" applyAlignment="1">
      <alignment horizontal="left" vertical="top" wrapText="1"/>
    </xf>
    <xf numFmtId="1" fontId="11" fillId="0" borderId="0" xfId="41" applyNumberFormat="1" applyFont="1" applyFill="1" applyBorder="1" applyAlignment="1">
      <alignment horizontal="center" vertical="top" wrapText="1"/>
    </xf>
    <xf numFmtId="187" fontId="11" fillId="0" borderId="0" xfId="44" applyNumberFormat="1" applyFont="1" applyFill="1" applyBorder="1" applyAlignment="1">
      <alignment horizontal="center" vertical="top" wrapText="1"/>
    </xf>
    <xf numFmtId="0" fontId="11" fillId="0" borderId="6" xfId="41" applyFont="1" applyFill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/>
    </xf>
    <xf numFmtId="1" fontId="11" fillId="0" borderId="6" xfId="41" applyNumberFormat="1" applyFont="1" applyFill="1" applyBorder="1" applyAlignment="1">
      <alignment horizontal="center" vertical="top" wrapText="1"/>
    </xf>
    <xf numFmtId="0" fontId="11" fillId="0" borderId="6" xfId="0" applyFont="1" applyBorder="1" applyAlignment="1">
      <alignment horizontal="left" vertical="top"/>
    </xf>
    <xf numFmtId="0" fontId="2" fillId="22" borderId="3" xfId="41" applyFont="1" applyFill="1" applyBorder="1" applyAlignment="1">
      <alignment horizontal="center" vertical="top" wrapText="1"/>
    </xf>
    <xf numFmtId="0" fontId="11" fillId="0" borderId="3" xfId="41" applyFont="1" applyFill="1" applyBorder="1" applyAlignment="1">
      <alignment horizontal="center" vertical="top" wrapText="1"/>
    </xf>
    <xf numFmtId="187" fontId="25" fillId="0" borderId="0" xfId="42" applyNumberFormat="1" applyFont="1" applyFill="1" applyAlignment="1">
      <alignment horizontal="center" vertical="top" wrapText="1"/>
    </xf>
    <xf numFmtId="0" fontId="26" fillId="0" borderId="0" xfId="0" applyFont="1" applyFill="1" applyAlignment="1">
      <alignment horizontal="center" vertical="top" wrapText="1"/>
    </xf>
    <xf numFmtId="0" fontId="6" fillId="12" borderId="0" xfId="0" applyFont="1" applyFill="1" applyAlignment="1">
      <alignment horizontal="left" vertical="top" wrapText="1"/>
    </xf>
    <xf numFmtId="0" fontId="4" fillId="4" borderId="1" xfId="42" applyNumberFormat="1" applyFont="1" applyFill="1" applyBorder="1" applyAlignment="1">
      <alignment horizontal="center" vertical="top" wrapText="1"/>
    </xf>
    <xf numFmtId="187" fontId="4" fillId="0" borderId="0" xfId="42" applyNumberFormat="1" applyFont="1" applyAlignment="1">
      <alignment horizontal="center" vertical="top" wrapText="1"/>
    </xf>
    <xf numFmtId="43" fontId="6" fillId="0" borderId="0" xfId="42" applyFont="1" applyAlignment="1">
      <alignment vertical="top" wrapText="1"/>
    </xf>
    <xf numFmtId="43" fontId="4" fillId="4" borderId="1" xfId="42" applyFont="1" applyFill="1" applyBorder="1" applyAlignment="1">
      <alignment horizontal="center" vertical="top" wrapText="1"/>
    </xf>
    <xf numFmtId="43" fontId="4" fillId="20" borderId="1" xfId="42" applyFont="1" applyFill="1" applyBorder="1" applyAlignment="1">
      <alignment vertical="top"/>
    </xf>
    <xf numFmtId="0" fontId="4" fillId="0" borderId="0" xfId="42" applyNumberFormat="1" applyFont="1" applyFill="1" applyBorder="1" applyAlignment="1">
      <alignment horizontal="center" vertical="top" wrapText="1"/>
    </xf>
    <xf numFmtId="187" fontId="4" fillId="0" borderId="0" xfId="46" applyNumberFormat="1" applyFont="1" applyFill="1" applyBorder="1" applyAlignment="1">
      <alignment horizontal="center" vertical="top" wrapText="1"/>
    </xf>
    <xf numFmtId="187" fontId="4" fillId="0" borderId="0" xfId="42" applyNumberFormat="1" applyFont="1" applyFill="1" applyAlignment="1">
      <alignment vertical="top" wrapText="1"/>
    </xf>
    <xf numFmtId="43" fontId="6" fillId="0" borderId="1" xfId="42" applyFont="1" applyFill="1" applyBorder="1" applyAlignment="1">
      <alignment vertical="top"/>
    </xf>
    <xf numFmtId="43" fontId="4" fillId="0" borderId="1" xfId="42" applyFont="1" applyFill="1" applyBorder="1" applyAlignment="1">
      <alignment vertical="top"/>
    </xf>
    <xf numFmtId="43" fontId="38" fillId="32" borderId="4" xfId="42" applyFont="1" applyFill="1" applyBorder="1" applyAlignment="1">
      <alignment horizontal="center" vertical="top" wrapText="1"/>
    </xf>
    <xf numFmtId="43" fontId="38" fillId="32" borderId="18" xfId="42" applyFont="1" applyFill="1" applyBorder="1" applyAlignment="1">
      <alignment horizontal="center" vertical="top" wrapText="1"/>
    </xf>
    <xf numFmtId="187" fontId="4" fillId="0" borderId="0" xfId="0" applyNumberFormat="1" applyFont="1" applyFill="1" applyAlignment="1">
      <alignment vertical="top" wrapText="1"/>
    </xf>
    <xf numFmtId="0" fontId="4" fillId="0" borderId="4" xfId="70" applyFont="1" applyFill="1" applyBorder="1" applyAlignment="1">
      <alignment horizontal="center" vertical="top" wrapText="1"/>
    </xf>
    <xf numFmtId="0" fontId="4" fillId="0" borderId="18" xfId="70" applyFont="1" applyFill="1" applyBorder="1" applyAlignment="1">
      <alignment horizontal="center" vertical="top" wrapText="1"/>
    </xf>
    <xf numFmtId="43" fontId="43" fillId="30" borderId="1" xfId="49" applyFont="1" applyFill="1" applyBorder="1" applyAlignment="1">
      <alignment horizontal="center" vertical="top" wrapText="1"/>
    </xf>
    <xf numFmtId="43" fontId="43" fillId="33" borderId="1" xfId="49" applyFont="1" applyFill="1" applyBorder="1" applyAlignment="1">
      <alignment horizontal="center" vertical="top" wrapText="1"/>
    </xf>
    <xf numFmtId="43" fontId="43" fillId="27" borderId="1" xfId="49" applyFont="1" applyFill="1" applyBorder="1" applyAlignment="1">
      <alignment horizontal="center" vertical="top" wrapText="1"/>
    </xf>
    <xf numFmtId="43" fontId="43" fillId="34" borderId="1" xfId="49" applyFont="1" applyFill="1" applyBorder="1" applyAlignment="1">
      <alignment horizontal="center" vertical="top" wrapText="1"/>
    </xf>
    <xf numFmtId="0" fontId="4" fillId="0" borderId="1" xfId="70" applyFont="1" applyFill="1" applyBorder="1" applyAlignment="1">
      <alignment horizontal="center" vertical="top" wrapText="1"/>
    </xf>
    <xf numFmtId="43" fontId="11" fillId="0" borderId="0" xfId="42" applyFont="1" applyFill="1" applyAlignment="1">
      <alignment vertical="top" wrapText="1"/>
    </xf>
    <xf numFmtId="43" fontId="11" fillId="0" borderId="0" xfId="42" applyFont="1" applyAlignment="1">
      <alignment vertical="top" wrapText="1"/>
    </xf>
    <xf numFmtId="43" fontId="19" fillId="0" borderId="0" xfId="42" applyFont="1" applyAlignment="1">
      <alignment vertical="top"/>
    </xf>
    <xf numFmtId="43" fontId="20" fillId="0" borderId="0" xfId="42" applyFont="1" applyAlignment="1">
      <alignment vertical="top"/>
    </xf>
    <xf numFmtId="43" fontId="11" fillId="0" borderId="0" xfId="42" applyFont="1" applyAlignment="1">
      <alignment vertical="top"/>
    </xf>
    <xf numFmtId="43" fontId="2" fillId="0" borderId="0" xfId="42" applyFont="1" applyAlignment="1">
      <alignment vertical="top"/>
    </xf>
    <xf numFmtId="43" fontId="2" fillId="4" borderId="1" xfId="42" applyFont="1" applyFill="1" applyBorder="1" applyAlignment="1">
      <alignment horizontal="center" vertical="top" wrapText="1"/>
    </xf>
    <xf numFmtId="43" fontId="11" fillId="0" borderId="0" xfId="42" applyFont="1" applyFill="1"/>
    <xf numFmtId="43" fontId="11" fillId="28" borderId="0" xfId="42" applyFont="1" applyFill="1" applyAlignment="1">
      <alignment vertical="top"/>
    </xf>
    <xf numFmtId="43" fontId="11" fillId="0" borderId="0" xfId="42" applyFont="1" applyFill="1" applyBorder="1" applyAlignment="1">
      <alignment vertical="top"/>
    </xf>
    <xf numFmtId="43" fontId="2" fillId="6" borderId="0" xfId="42" applyFont="1" applyFill="1" applyAlignment="1">
      <alignment vertical="top"/>
    </xf>
    <xf numFmtId="43" fontId="2" fillId="0" borderId="0" xfId="42" applyFont="1" applyFill="1" applyAlignment="1">
      <alignment vertical="top" wrapText="1"/>
    </xf>
    <xf numFmtId="43" fontId="11" fillId="18" borderId="0" xfId="42" applyFont="1" applyFill="1" applyAlignment="1">
      <alignment vertical="top"/>
    </xf>
    <xf numFmtId="43" fontId="2" fillId="0" borderId="0" xfId="42" applyFont="1" applyFill="1"/>
    <xf numFmtId="0" fontId="11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187" fontId="11" fillId="0" borderId="0" xfId="52" applyNumberFormat="1" applyFont="1" applyFill="1" applyBorder="1" applyAlignment="1">
      <alignment vertical="top"/>
    </xf>
    <xf numFmtId="187" fontId="11" fillId="0" borderId="0" xfId="10" applyNumberFormat="1" applyFont="1" applyFill="1" applyBorder="1" applyAlignment="1">
      <alignment vertical="top"/>
    </xf>
    <xf numFmtId="0" fontId="2" fillId="0" borderId="0" xfId="0" applyFont="1" applyFill="1" applyBorder="1" applyAlignment="1">
      <alignment horizontal="center" vertical="top" wrapText="1"/>
    </xf>
    <xf numFmtId="43" fontId="6" fillId="0" borderId="23" xfId="42" applyFont="1" applyFill="1" applyBorder="1" applyAlignment="1">
      <alignment vertical="top"/>
    </xf>
    <xf numFmtId="43" fontId="6" fillId="0" borderId="0" xfId="42" applyFont="1" applyFill="1" applyBorder="1" applyAlignment="1">
      <alignment vertical="top"/>
    </xf>
    <xf numFmtId="43" fontId="4" fillId="0" borderId="23" xfId="42" applyFont="1" applyFill="1" applyBorder="1" applyAlignment="1">
      <alignment vertical="top"/>
    </xf>
    <xf numFmtId="0" fontId="4" fillId="28" borderId="0" xfId="0" applyFont="1" applyFill="1" applyAlignment="1">
      <alignment vertical="top"/>
    </xf>
    <xf numFmtId="0" fontId="4" fillId="28" borderId="0" xfId="0" applyFont="1" applyFill="1" applyAlignment="1">
      <alignment horizontal="center" vertical="top"/>
    </xf>
    <xf numFmtId="187" fontId="4" fillId="28" borderId="0" xfId="42" applyNumberFormat="1" applyFont="1" applyFill="1" applyAlignment="1">
      <alignment horizontal="center" vertical="top"/>
    </xf>
    <xf numFmtId="43" fontId="38" fillId="32" borderId="4" xfId="49" applyFont="1" applyFill="1" applyBorder="1" applyAlignment="1">
      <alignment horizontal="center" vertical="top" wrapText="1"/>
    </xf>
    <xf numFmtId="43" fontId="38" fillId="32" borderId="18" xfId="49" applyFont="1" applyFill="1" applyBorder="1" applyAlignment="1">
      <alignment horizontal="center" vertical="top" wrapText="1"/>
    </xf>
    <xf numFmtId="0" fontId="4" fillId="22" borderId="1" xfId="42" applyNumberFormat="1" applyFont="1" applyFill="1" applyBorder="1" applyAlignment="1">
      <alignment horizontal="center" vertical="top" wrapText="1"/>
    </xf>
    <xf numFmtId="43" fontId="4" fillId="4" borderId="1" xfId="49" applyFont="1" applyFill="1" applyBorder="1" applyAlignment="1">
      <alignment horizontal="center" vertical="top" wrapText="1"/>
    </xf>
    <xf numFmtId="187" fontId="4" fillId="0" borderId="1" xfId="49" applyNumberFormat="1" applyFont="1" applyFill="1" applyBorder="1" applyAlignment="1">
      <alignment vertical="top"/>
    </xf>
    <xf numFmtId="187" fontId="4" fillId="20" borderId="1" xfId="49" applyNumberFormat="1" applyFont="1" applyFill="1" applyBorder="1" applyAlignment="1">
      <alignment vertical="top"/>
    </xf>
    <xf numFmtId="187" fontId="6" fillId="0" borderId="1" xfId="49" applyNumberFormat="1" applyFont="1" applyFill="1" applyBorder="1" applyAlignment="1">
      <alignment vertical="top"/>
    </xf>
    <xf numFmtId="187" fontId="21" fillId="35" borderId="1" xfId="46" applyNumberFormat="1" applyFont="1" applyFill="1" applyBorder="1" applyAlignment="1">
      <alignment horizontal="center" vertical="top" wrapText="1"/>
    </xf>
    <xf numFmtId="0" fontId="4" fillId="21" borderId="0" xfId="0" applyFont="1" applyFill="1" applyAlignment="1">
      <alignment vertical="top" wrapText="1"/>
    </xf>
    <xf numFmtId="0" fontId="6" fillId="0" borderId="0" xfId="0" applyFont="1"/>
    <xf numFmtId="0" fontId="4" fillId="0" borderId="0" xfId="0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/>
    <xf numFmtId="0" fontId="4" fillId="36" borderId="1" xfId="0" applyFont="1" applyFill="1" applyBorder="1" applyAlignment="1">
      <alignment horizontal="center" vertical="top" wrapText="1"/>
    </xf>
    <xf numFmtId="0" fontId="4" fillId="36" borderId="1" xfId="0" applyFont="1" applyFill="1" applyBorder="1" applyAlignment="1">
      <alignment horizontal="left" vertical="top" wrapText="1"/>
    </xf>
    <xf numFmtId="187" fontId="4" fillId="36" borderId="1" xfId="0" applyNumberFormat="1" applyFont="1" applyFill="1" applyBorder="1" applyAlignment="1">
      <alignment vertical="top" wrapText="1"/>
    </xf>
    <xf numFmtId="187" fontId="6" fillId="0" borderId="0" xfId="0" applyNumberFormat="1" applyFont="1" applyAlignment="1">
      <alignment vertical="top" wrapText="1"/>
    </xf>
    <xf numFmtId="0" fontId="6" fillId="36" borderId="1" xfId="0" applyFont="1" applyFill="1" applyBorder="1" applyAlignment="1">
      <alignment vertical="top" wrapText="1"/>
    </xf>
    <xf numFmtId="0" fontId="6" fillId="36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vertical="top" wrapText="1"/>
    </xf>
    <xf numFmtId="0" fontId="6" fillId="0" borderId="1" xfId="61" applyFont="1" applyFill="1" applyBorder="1" applyAlignment="1">
      <alignment horizontal="center" vertical="top" wrapText="1"/>
    </xf>
    <xf numFmtId="3" fontId="6" fillId="0" borderId="1" xfId="70" applyNumberFormat="1" applyFont="1" applyFill="1" applyBorder="1" applyAlignment="1">
      <alignment horizontal="right" vertical="top" wrapText="1"/>
    </xf>
    <xf numFmtId="0" fontId="4" fillId="36" borderId="1" xfId="70" applyFont="1" applyFill="1" applyBorder="1" applyAlignment="1">
      <alignment horizontal="center" vertical="top" wrapText="1"/>
    </xf>
    <xf numFmtId="0" fontId="4" fillId="36" borderId="1" xfId="70" applyFont="1" applyFill="1" applyBorder="1" applyAlignment="1">
      <alignment horizontal="left" vertical="top" wrapText="1"/>
    </xf>
    <xf numFmtId="187" fontId="6" fillId="0" borderId="1" xfId="45" applyNumberFormat="1" applyFont="1" applyFill="1" applyBorder="1" applyAlignment="1">
      <alignment horizontal="left" vertical="top" wrapText="1"/>
    </xf>
    <xf numFmtId="0" fontId="4" fillId="3" borderId="1" xfId="70" applyFont="1" applyFill="1" applyBorder="1" applyAlignment="1">
      <alignment horizontal="left" vertical="top" wrapText="1"/>
    </xf>
    <xf numFmtId="0" fontId="4" fillId="3" borderId="1" xfId="70" applyFont="1" applyFill="1" applyBorder="1" applyAlignment="1">
      <alignment vertical="top" wrapText="1"/>
    </xf>
    <xf numFmtId="1" fontId="6" fillId="0" borderId="1" xfId="70" applyNumberFormat="1" applyFont="1" applyFill="1" applyBorder="1" applyAlignment="1">
      <alignment horizontal="left" vertical="top" wrapText="1"/>
    </xf>
    <xf numFmtId="2" fontId="6" fillId="0" borderId="1" xfId="0" applyNumberFormat="1" applyFont="1" applyFill="1" applyBorder="1" applyAlignment="1">
      <alignment horizontal="center" vertical="top" wrapText="1"/>
    </xf>
    <xf numFmtId="2" fontId="4" fillId="36" borderId="1" xfId="0" applyNumberFormat="1" applyFont="1" applyFill="1" applyBorder="1" applyAlignment="1">
      <alignment horizontal="left" vertical="top" wrapText="1"/>
    </xf>
    <xf numFmtId="2" fontId="6" fillId="0" borderId="1" xfId="0" applyNumberFormat="1" applyFont="1" applyFill="1" applyBorder="1" applyAlignment="1">
      <alignment vertical="top" wrapText="1"/>
    </xf>
    <xf numFmtId="2" fontId="4" fillId="3" borderId="1" xfId="0" applyNumberFormat="1" applyFont="1" applyFill="1" applyBorder="1" applyAlignment="1">
      <alignment vertical="top" wrapText="1"/>
    </xf>
    <xf numFmtId="1" fontId="6" fillId="0" borderId="1" xfId="70" applyNumberFormat="1" applyFont="1" applyFill="1" applyBorder="1" applyAlignment="1">
      <alignment horizontal="center" vertical="top" wrapText="1"/>
    </xf>
    <xf numFmtId="0" fontId="4" fillId="36" borderId="1" xfId="0" applyFont="1" applyFill="1" applyBorder="1" applyAlignment="1">
      <alignment vertical="top" wrapText="1"/>
    </xf>
    <xf numFmtId="0" fontId="4" fillId="3" borderId="1" xfId="0" applyFont="1" applyFill="1" applyBorder="1"/>
    <xf numFmtId="0" fontId="6" fillId="0" borderId="0" xfId="0" applyFont="1" applyFill="1"/>
    <xf numFmtId="0" fontId="4" fillId="0" borderId="0" xfId="0" applyFont="1" applyFill="1"/>
    <xf numFmtId="187" fontId="6" fillId="0" borderId="1" xfId="9" applyNumberFormat="1" applyFont="1" applyFill="1" applyBorder="1" applyAlignment="1">
      <alignment horizontal="right" vertical="top" wrapText="1"/>
    </xf>
    <xf numFmtId="187" fontId="4" fillId="0" borderId="0" xfId="0" applyNumberFormat="1" applyFont="1" applyFill="1"/>
    <xf numFmtId="187" fontId="6" fillId="0" borderId="0" xfId="0" applyNumberFormat="1" applyFont="1" applyFill="1"/>
    <xf numFmtId="0" fontId="6" fillId="0" borderId="1" xfId="21" applyFont="1" applyFill="1" applyBorder="1" applyAlignment="1">
      <alignment horizontal="center" vertical="top" wrapText="1"/>
    </xf>
    <xf numFmtId="3" fontId="4" fillId="36" borderId="1" xfId="0" applyNumberFormat="1" applyFont="1" applyFill="1" applyBorder="1" applyAlignment="1">
      <alignment horizontal="center" vertical="top" wrapText="1"/>
    </xf>
    <xf numFmtId="3" fontId="4" fillId="36" borderId="1" xfId="0" applyNumberFormat="1" applyFont="1" applyFill="1" applyBorder="1" applyAlignment="1">
      <alignment horizontal="left" vertical="top" wrapText="1"/>
    </xf>
    <xf numFmtId="0" fontId="6" fillId="0" borderId="1" xfId="96" applyFont="1" applyFill="1" applyBorder="1" applyAlignment="1">
      <alignment horizontal="center" vertical="top" wrapText="1"/>
    </xf>
    <xf numFmtId="191" fontId="6" fillId="0" borderId="1" xfId="52" applyNumberFormat="1" applyFont="1" applyFill="1" applyBorder="1" applyAlignment="1">
      <alignment horizontal="center"/>
    </xf>
    <xf numFmtId="187" fontId="6" fillId="0" borderId="1" xfId="52" applyNumberFormat="1" applyFont="1" applyFill="1" applyBorder="1" applyAlignment="1">
      <alignment wrapText="1"/>
    </xf>
    <xf numFmtId="0" fontId="6" fillId="0" borderId="1" xfId="0" applyFont="1" applyFill="1" applyBorder="1" applyAlignment="1">
      <alignment horizontal="left"/>
    </xf>
    <xf numFmtId="0" fontId="4" fillId="36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191" fontId="6" fillId="0" borderId="1" xfId="52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0" fontId="4" fillId="36" borderId="1" xfId="0" applyFont="1" applyFill="1" applyBorder="1" applyAlignment="1">
      <alignment horizontal="center" wrapText="1"/>
    </xf>
    <xf numFmtId="3" fontId="6" fillId="0" borderId="1" xfId="31" applyNumberFormat="1" applyFont="1" applyFill="1" applyBorder="1" applyAlignment="1">
      <alignment horizontal="left" vertical="top" wrapText="1"/>
    </xf>
    <xf numFmtId="3" fontId="4" fillId="0" borderId="1" xfId="31" applyNumberFormat="1" applyFont="1" applyFill="1" applyBorder="1" applyAlignment="1">
      <alignment horizontal="left" vertical="top" wrapText="1"/>
    </xf>
    <xf numFmtId="3" fontId="6" fillId="0" borderId="1" xfId="31" applyNumberFormat="1" applyFont="1" applyFill="1" applyBorder="1" applyAlignment="1">
      <alignment horizontal="right" vertical="top" shrinkToFit="1"/>
    </xf>
    <xf numFmtId="3" fontId="6" fillId="0" borderId="1" xfId="31" applyNumberFormat="1" applyFont="1" applyFill="1" applyBorder="1" applyAlignment="1">
      <alignment horizontal="left" vertical="top" shrinkToFit="1"/>
    </xf>
    <xf numFmtId="3" fontId="4" fillId="36" borderId="1" xfId="31" applyNumberFormat="1" applyFont="1" applyFill="1" applyBorder="1" applyAlignment="1">
      <alignment horizontal="center" vertical="top" wrapText="1"/>
    </xf>
    <xf numFmtId="3" fontId="4" fillId="3" borderId="1" xfId="31" applyNumberFormat="1" applyFont="1" applyFill="1" applyBorder="1" applyAlignment="1">
      <alignment horizontal="left" vertical="top" wrapText="1"/>
    </xf>
    <xf numFmtId="0" fontId="6" fillId="0" borderId="1" xfId="31" applyFont="1" applyFill="1" applyBorder="1" applyAlignment="1">
      <alignment horizontal="left" vertical="top" wrapText="1"/>
    </xf>
    <xf numFmtId="1" fontId="6" fillId="0" borderId="1" xfId="31" applyNumberFormat="1" applyFont="1" applyFill="1" applyBorder="1" applyAlignment="1">
      <alignment horizontal="left" vertical="top" wrapText="1"/>
    </xf>
    <xf numFmtId="0" fontId="6" fillId="0" borderId="1" xfId="31" applyFont="1" applyFill="1" applyBorder="1" applyAlignment="1">
      <alignment horizontal="left" vertical="top" shrinkToFit="1"/>
    </xf>
    <xf numFmtId="0" fontId="4" fillId="36" borderId="1" xfId="31" applyFont="1" applyFill="1" applyBorder="1" applyAlignment="1">
      <alignment horizontal="center" vertical="top" wrapText="1"/>
    </xf>
    <xf numFmtId="0" fontId="4" fillId="3" borderId="1" xfId="31" applyFont="1" applyFill="1" applyBorder="1" applyAlignment="1">
      <alignment horizontal="left" vertical="top" wrapText="1"/>
    </xf>
    <xf numFmtId="0" fontId="6" fillId="0" borderId="1" xfId="31" applyFont="1" applyFill="1" applyBorder="1" applyAlignment="1">
      <alignment horizontal="left" vertical="top"/>
    </xf>
    <xf numFmtId="0" fontId="6" fillId="0" borderId="1" xfId="31" applyFont="1" applyFill="1" applyBorder="1" applyAlignment="1">
      <alignment horizontal="right" vertical="top" shrinkToFit="1"/>
    </xf>
    <xf numFmtId="0" fontId="6" fillId="0" borderId="1" xfId="84" applyFont="1" applyFill="1" applyBorder="1" applyAlignment="1">
      <alignment horizontal="left" vertical="top" shrinkToFit="1"/>
    </xf>
    <xf numFmtId="0" fontId="6" fillId="0" borderId="1" xfId="31" applyFont="1" applyFill="1" applyBorder="1" applyAlignment="1">
      <alignment horizontal="right" vertical="top" wrapText="1"/>
    </xf>
    <xf numFmtId="187" fontId="6" fillId="0" borderId="1" xfId="12" applyNumberFormat="1" applyFont="1" applyFill="1" applyBorder="1" applyAlignment="1">
      <alignment horizontal="right" vertical="top" wrapText="1"/>
    </xf>
    <xf numFmtId="0" fontId="6" fillId="0" borderId="2" xfId="31" applyFont="1" applyFill="1" applyBorder="1" applyAlignment="1">
      <alignment horizontal="left" vertical="top" wrapText="1"/>
    </xf>
    <xf numFmtId="3" fontId="6" fillId="0" borderId="2" xfId="31" applyNumberFormat="1" applyFont="1" applyFill="1" applyBorder="1" applyAlignment="1">
      <alignment horizontal="right" vertical="top" shrinkToFit="1"/>
    </xf>
    <xf numFmtId="0" fontId="6" fillId="0" borderId="2" xfId="31" applyFont="1" applyFill="1" applyBorder="1" applyAlignment="1">
      <alignment horizontal="left" vertical="top" shrinkToFit="1"/>
    </xf>
    <xf numFmtId="187" fontId="6" fillId="0" borderId="1" xfId="12" applyNumberFormat="1" applyFont="1" applyFill="1" applyBorder="1" applyAlignment="1">
      <alignment horizontal="right" vertical="top" shrinkToFit="1"/>
    </xf>
    <xf numFmtId="0" fontId="6" fillId="36" borderId="1" xfId="31" applyFont="1" applyFill="1" applyBorder="1" applyAlignment="1">
      <alignment horizontal="left" vertical="top" wrapText="1"/>
    </xf>
    <xf numFmtId="0" fontId="6" fillId="36" borderId="1" xfId="84" applyFont="1" applyFill="1" applyBorder="1" applyAlignment="1">
      <alignment horizontal="left" vertical="top" wrapText="1"/>
    </xf>
    <xf numFmtId="0" fontId="4" fillId="36" borderId="1" xfId="84" applyFont="1" applyFill="1" applyBorder="1" applyAlignment="1">
      <alignment horizontal="center" vertical="top" wrapText="1"/>
    </xf>
    <xf numFmtId="0" fontId="4" fillId="36" borderId="1" xfId="84" applyFont="1" applyFill="1" applyBorder="1" applyAlignment="1">
      <alignment horizontal="left" vertical="top" wrapText="1"/>
    </xf>
    <xf numFmtId="0" fontId="4" fillId="36" borderId="1" xfId="31" applyFont="1" applyFill="1" applyBorder="1" applyAlignment="1">
      <alignment horizontal="left" vertical="top" wrapText="1"/>
    </xf>
    <xf numFmtId="187" fontId="6" fillId="0" borderId="1" xfId="44" applyNumberFormat="1" applyFont="1" applyFill="1" applyBorder="1" applyAlignment="1">
      <alignment vertical="top" wrapText="1"/>
    </xf>
    <xf numFmtId="0" fontId="6" fillId="36" borderId="1" xfId="70" applyFont="1" applyFill="1" applyBorder="1" applyAlignment="1">
      <alignment horizontal="left" vertical="top" wrapText="1"/>
    </xf>
    <xf numFmtId="0" fontId="6" fillId="36" borderId="1" xfId="70" applyFont="1" applyFill="1" applyBorder="1" applyAlignment="1">
      <alignment vertical="top" wrapText="1"/>
    </xf>
    <xf numFmtId="0" fontId="4" fillId="36" borderId="1" xfId="70" applyFont="1" applyFill="1" applyBorder="1" applyAlignment="1">
      <alignment vertical="top" wrapText="1"/>
    </xf>
    <xf numFmtId="187" fontId="6" fillId="0" borderId="1" xfId="45" applyNumberFormat="1" applyFont="1" applyFill="1" applyBorder="1" applyAlignment="1">
      <alignment vertical="top" wrapText="1"/>
    </xf>
    <xf numFmtId="0" fontId="6" fillId="0" borderId="1" xfId="83" applyFont="1" applyFill="1" applyBorder="1" applyAlignment="1">
      <alignment horizontal="left" vertical="top" wrapText="1"/>
    </xf>
    <xf numFmtId="43" fontId="6" fillId="0" borderId="0" xfId="0" applyNumberFormat="1" applyFont="1" applyAlignment="1">
      <alignment vertical="top" wrapText="1"/>
    </xf>
    <xf numFmtId="43" fontId="43" fillId="30" borderId="1" xfId="49" applyFont="1" applyFill="1" applyBorder="1" applyAlignment="1">
      <alignment horizontal="center" vertical="top" wrapText="1"/>
    </xf>
    <xf numFmtId="43" fontId="43" fillId="33" borderId="1" xfId="49" applyFont="1" applyFill="1" applyBorder="1" applyAlignment="1">
      <alignment horizontal="center" vertical="top" wrapText="1"/>
    </xf>
    <xf numFmtId="43" fontId="43" fillId="27" borderId="1" xfId="49" applyFont="1" applyFill="1" applyBorder="1" applyAlignment="1">
      <alignment horizontal="center" vertical="top" wrapText="1"/>
    </xf>
    <xf numFmtId="43" fontId="43" fillId="34" borderId="1" xfId="49" applyFont="1" applyFill="1" applyBorder="1" applyAlignment="1">
      <alignment horizontal="center" vertical="top" wrapText="1"/>
    </xf>
    <xf numFmtId="0" fontId="6" fillId="12" borderId="0" xfId="0" applyFont="1" applyFill="1" applyAlignment="1">
      <alignment vertical="top" wrapText="1"/>
    </xf>
    <xf numFmtId="187" fontId="4" fillId="22" borderId="2" xfId="46" applyNumberFormat="1" applyFont="1" applyFill="1" applyBorder="1" applyAlignment="1">
      <alignment vertical="top" wrapText="1"/>
    </xf>
    <xf numFmtId="187" fontId="4" fillId="22" borderId="2" xfId="46" applyNumberFormat="1" applyFont="1" applyFill="1" applyBorder="1" applyAlignment="1">
      <alignment horizontal="center" vertical="top" wrapText="1"/>
    </xf>
    <xf numFmtId="187" fontId="6" fillId="19" borderId="2" xfId="3" applyNumberFormat="1" applyFont="1" applyFill="1" applyBorder="1" applyAlignment="1">
      <alignment horizontal="right" vertical="top" wrapText="1"/>
    </xf>
    <xf numFmtId="187" fontId="6" fillId="19" borderId="2" xfId="46" applyNumberFormat="1" applyFont="1" applyFill="1" applyBorder="1" applyAlignment="1">
      <alignment horizontal="center" vertical="top" wrapText="1"/>
    </xf>
    <xf numFmtId="187" fontId="6" fillId="19" borderId="2" xfId="10" applyNumberFormat="1" applyFont="1" applyFill="1" applyBorder="1" applyAlignment="1">
      <alignment horizontal="center" vertical="top" wrapText="1"/>
    </xf>
    <xf numFmtId="187" fontId="6" fillId="19" borderId="2" xfId="46" applyNumberFormat="1" applyFont="1" applyFill="1" applyBorder="1" applyAlignment="1">
      <alignment vertical="top" wrapText="1"/>
    </xf>
    <xf numFmtId="0" fontId="6" fillId="19" borderId="2" xfId="0" applyFont="1" applyFill="1" applyBorder="1" applyAlignment="1">
      <alignment horizontal="left" vertical="top" wrapText="1"/>
    </xf>
    <xf numFmtId="0" fontId="6" fillId="19" borderId="2" xfId="0" applyFont="1" applyFill="1" applyBorder="1" applyAlignment="1">
      <alignment horizontal="center" vertical="top" wrapText="1"/>
    </xf>
    <xf numFmtId="187" fontId="6" fillId="19" borderId="2" xfId="52" applyNumberFormat="1" applyFont="1" applyFill="1" applyBorder="1" applyAlignment="1">
      <alignment horizontal="center" vertical="top" wrapText="1"/>
    </xf>
    <xf numFmtId="187" fontId="6" fillId="19" borderId="2" xfId="42" applyNumberFormat="1" applyFont="1" applyFill="1" applyBorder="1" applyAlignment="1">
      <alignment horizontal="center" vertical="top" wrapText="1"/>
    </xf>
    <xf numFmtId="187" fontId="6" fillId="19" borderId="1" xfId="3" applyNumberFormat="1" applyFont="1" applyFill="1" applyBorder="1" applyAlignment="1">
      <alignment horizontal="right" vertical="top" wrapText="1"/>
    </xf>
    <xf numFmtId="0" fontId="6" fillId="19" borderId="1" xfId="70" applyFont="1" applyFill="1" applyBorder="1" applyAlignment="1">
      <alignment horizontal="center" vertical="top"/>
    </xf>
    <xf numFmtId="3" fontId="6" fillId="19" borderId="1" xfId="10" applyNumberFormat="1" applyFont="1" applyFill="1" applyBorder="1" applyAlignment="1">
      <alignment horizontal="right" vertical="top"/>
    </xf>
    <xf numFmtId="187" fontId="6" fillId="19" borderId="1" xfId="13" applyNumberFormat="1" applyFont="1" applyFill="1" applyBorder="1" applyAlignment="1">
      <alignment horizontal="center" vertical="top" wrapText="1"/>
    </xf>
    <xf numFmtId="0" fontId="6" fillId="19" borderId="1" xfId="19" applyFont="1" applyFill="1" applyBorder="1" applyAlignment="1">
      <alignment horizontal="center" vertical="top" wrapText="1"/>
    </xf>
    <xf numFmtId="3" fontId="6" fillId="19" borderId="1" xfId="0" applyNumberFormat="1" applyFont="1" applyFill="1" applyBorder="1" applyAlignment="1">
      <alignment vertical="top"/>
    </xf>
    <xf numFmtId="0" fontId="6" fillId="19" borderId="1" xfId="0" applyFont="1" applyFill="1" applyBorder="1" applyAlignment="1">
      <alignment vertical="top"/>
    </xf>
    <xf numFmtId="0" fontId="6" fillId="19" borderId="1" xfId="0" applyFont="1" applyFill="1" applyBorder="1" applyAlignment="1">
      <alignment horizontal="left" vertical="top"/>
    </xf>
    <xf numFmtId="0" fontId="6" fillId="26" borderId="0" xfId="0" applyFont="1" applyFill="1" applyBorder="1" applyAlignment="1">
      <alignment horizontal="center" vertical="top" wrapText="1"/>
    </xf>
    <xf numFmtId="0" fontId="6" fillId="26" borderId="0" xfId="0" applyFont="1" applyFill="1" applyBorder="1" applyAlignment="1">
      <alignment vertical="top" wrapText="1"/>
    </xf>
    <xf numFmtId="0" fontId="6" fillId="26" borderId="0" xfId="0" applyNumberFormat="1" applyFont="1" applyFill="1" applyBorder="1" applyAlignment="1">
      <alignment horizontal="center" vertical="top" wrapText="1"/>
    </xf>
    <xf numFmtId="187" fontId="6" fillId="26" borderId="0" xfId="42" applyNumberFormat="1" applyFont="1" applyFill="1" applyBorder="1" applyAlignment="1">
      <alignment horizontal="center" vertical="top" wrapText="1"/>
    </xf>
    <xf numFmtId="0" fontId="6" fillId="26" borderId="0" xfId="0" applyFont="1" applyFill="1" applyBorder="1" applyAlignment="1">
      <alignment horizontal="left" vertical="top" wrapText="1"/>
    </xf>
    <xf numFmtId="187" fontId="4" fillId="26" borderId="0" xfId="42" applyNumberFormat="1" applyFont="1" applyFill="1" applyBorder="1" applyAlignment="1">
      <alignment vertical="top" wrapText="1"/>
    </xf>
    <xf numFmtId="0" fontId="4" fillId="26" borderId="0" xfId="0" applyFont="1" applyFill="1" applyBorder="1" applyAlignment="1">
      <alignment vertical="top" wrapText="1"/>
    </xf>
    <xf numFmtId="187" fontId="6" fillId="0" borderId="2" xfId="3" applyNumberFormat="1" applyFont="1" applyFill="1" applyBorder="1" applyAlignment="1">
      <alignment horizontal="right" vertical="top" wrapText="1"/>
    </xf>
    <xf numFmtId="187" fontId="6" fillId="0" borderId="2" xfId="42" applyNumberFormat="1" applyFont="1" applyFill="1" applyBorder="1" applyAlignment="1">
      <alignment horizontal="center" vertical="top" wrapText="1"/>
    </xf>
    <xf numFmtId="187" fontId="4" fillId="0" borderId="23" xfId="49" applyNumberFormat="1" applyFont="1" applyFill="1" applyBorder="1" applyAlignment="1">
      <alignment vertical="top"/>
    </xf>
    <xf numFmtId="187" fontId="4" fillId="0" borderId="0" xfId="49" applyNumberFormat="1" applyFont="1" applyFill="1" applyBorder="1" applyAlignment="1">
      <alignment vertical="top"/>
    </xf>
    <xf numFmtId="0" fontId="4" fillId="37" borderId="1" xfId="7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/>
    </xf>
    <xf numFmtId="3" fontId="49" fillId="0" borderId="0" xfId="0" applyNumberFormat="1" applyFont="1" applyAlignment="1">
      <alignment horizontal="right" vertical="top"/>
    </xf>
    <xf numFmtId="0" fontId="49" fillId="0" borderId="0" xfId="0" applyFont="1" applyAlignment="1">
      <alignment vertical="top"/>
    </xf>
    <xf numFmtId="0" fontId="48" fillId="0" borderId="0" xfId="0" applyFont="1" applyAlignment="1">
      <alignment vertical="top" wrapText="1"/>
    </xf>
    <xf numFmtId="0" fontId="48" fillId="0" borderId="0" xfId="0" applyFont="1" applyAlignment="1">
      <alignment vertical="top"/>
    </xf>
    <xf numFmtId="0" fontId="48" fillId="5" borderId="1" xfId="0" applyFont="1" applyFill="1" applyBorder="1" applyAlignment="1">
      <alignment horizontal="center" vertical="top"/>
    </xf>
    <xf numFmtId="0" fontId="48" fillId="0" borderId="0" xfId="0" applyFont="1" applyAlignment="1">
      <alignment horizontal="center" vertical="top"/>
    </xf>
    <xf numFmtId="0" fontId="49" fillId="5" borderId="0" xfId="0" applyFont="1" applyFill="1" applyAlignment="1">
      <alignment vertical="top"/>
    </xf>
    <xf numFmtId="0" fontId="48" fillId="5" borderId="0" xfId="0" applyFont="1" applyFill="1" applyAlignment="1">
      <alignment horizontal="center" vertical="top"/>
    </xf>
    <xf numFmtId="0" fontId="49" fillId="6" borderId="0" xfId="0" applyFont="1" applyFill="1" applyAlignment="1">
      <alignment vertical="top"/>
    </xf>
    <xf numFmtId="187" fontId="48" fillId="5" borderId="1" xfId="52" applyNumberFormat="1" applyFont="1" applyFill="1" applyBorder="1" applyAlignment="1">
      <alignment horizontal="center" vertical="top"/>
    </xf>
    <xf numFmtId="187" fontId="48" fillId="28" borderId="1" xfId="52" applyNumberFormat="1" applyFont="1" applyFill="1" applyBorder="1" applyAlignment="1">
      <alignment vertical="top"/>
    </xf>
    <xf numFmtId="0" fontId="49" fillId="0" borderId="0" xfId="0" applyFont="1" applyFill="1" applyAlignment="1">
      <alignment vertical="top"/>
    </xf>
    <xf numFmtId="0" fontId="49" fillId="0" borderId="0" xfId="0" applyFont="1" applyFill="1" applyAlignment="1">
      <alignment horizontal="center" vertical="top"/>
    </xf>
    <xf numFmtId="0" fontId="48" fillId="38" borderId="0" xfId="0" applyFont="1" applyFill="1" applyAlignment="1">
      <alignment vertical="top"/>
    </xf>
    <xf numFmtId="0" fontId="49" fillId="0" borderId="0" xfId="0" applyFont="1" applyAlignment="1">
      <alignment vertical="top" wrapText="1"/>
    </xf>
    <xf numFmtId="0" fontId="45" fillId="0" borderId="0" xfId="0" applyFont="1" applyAlignment="1">
      <alignment vertical="top" wrapText="1"/>
    </xf>
    <xf numFmtId="0" fontId="49" fillId="0" borderId="0" xfId="0" applyFont="1" applyAlignment="1">
      <alignment horizontal="center" vertical="top"/>
    </xf>
    <xf numFmtId="0" fontId="49" fillId="0" borderId="0" xfId="0" applyFont="1" applyAlignment="1">
      <alignment horizontal="left" vertical="top"/>
    </xf>
    <xf numFmtId="194" fontId="49" fillId="0" borderId="0" xfId="0" applyNumberFormat="1" applyFont="1" applyAlignment="1">
      <alignment horizontal="right" vertical="top"/>
    </xf>
    <xf numFmtId="194" fontId="49" fillId="0" borderId="0" xfId="0" applyNumberFormat="1" applyFont="1" applyAlignment="1">
      <alignment horizontal="left" vertical="top"/>
    </xf>
    <xf numFmtId="0" fontId="49" fillId="0" borderId="1" xfId="0" applyFont="1" applyFill="1" applyBorder="1" applyAlignment="1">
      <alignment horizontal="center" vertical="top"/>
    </xf>
    <xf numFmtId="0" fontId="48" fillId="0" borderId="1" xfId="0" applyFont="1" applyFill="1" applyBorder="1" applyAlignment="1">
      <alignment horizontal="center" vertical="top"/>
    </xf>
    <xf numFmtId="194" fontId="49" fillId="0" borderId="1" xfId="35" applyNumberFormat="1" applyFont="1" applyFill="1" applyBorder="1" applyAlignment="1">
      <alignment horizontal="right" vertical="top" wrapText="1"/>
    </xf>
    <xf numFmtId="194" fontId="49" fillId="0" borderId="1" xfId="35" applyNumberFormat="1" applyFont="1" applyFill="1" applyBorder="1" applyAlignment="1">
      <alignment horizontal="right" vertical="top"/>
    </xf>
    <xf numFmtId="0" fontId="49" fillId="0" borderId="1" xfId="0" applyFont="1" applyFill="1" applyBorder="1" applyAlignment="1">
      <alignment vertical="top"/>
    </xf>
    <xf numFmtId="0" fontId="49" fillId="0" borderId="1" xfId="0" applyFont="1" applyFill="1" applyBorder="1" applyAlignment="1">
      <alignment vertical="top" wrapText="1"/>
    </xf>
    <xf numFmtId="0" fontId="45" fillId="0" borderId="1" xfId="0" applyFont="1" applyFill="1" applyBorder="1" applyAlignment="1">
      <alignment vertical="top" wrapText="1"/>
    </xf>
    <xf numFmtId="187" fontId="49" fillId="0" borderId="1" xfId="52" applyNumberFormat="1" applyFont="1" applyFill="1" applyBorder="1" applyAlignment="1">
      <alignment horizontal="center" vertical="top"/>
    </xf>
    <xf numFmtId="194" fontId="49" fillId="0" borderId="1" xfId="0" applyNumberFormat="1" applyFont="1" applyFill="1" applyBorder="1" applyAlignment="1">
      <alignment vertical="top"/>
    </xf>
    <xf numFmtId="194" fontId="49" fillId="0" borderId="1" xfId="0" applyNumberFormat="1" applyFont="1" applyFill="1" applyBorder="1" applyAlignment="1">
      <alignment horizontal="right" vertical="top"/>
    </xf>
    <xf numFmtId="194" fontId="49" fillId="0" borderId="1" xfId="0" applyNumberFormat="1" applyFont="1" applyFill="1" applyBorder="1" applyAlignment="1">
      <alignment horizontal="left" vertical="top"/>
    </xf>
    <xf numFmtId="0" fontId="48" fillId="0" borderId="1" xfId="0" applyFont="1" applyBorder="1" applyAlignment="1">
      <alignment horizontal="center" vertical="top"/>
    </xf>
    <xf numFmtId="194" fontId="49" fillId="0" borderId="1" xfId="35" applyNumberFormat="1" applyFont="1" applyBorder="1" applyAlignment="1">
      <alignment horizontal="right" vertical="top" wrapText="1"/>
    </xf>
    <xf numFmtId="194" fontId="49" fillId="0" borderId="1" xfId="35" applyNumberFormat="1" applyFont="1" applyBorder="1" applyAlignment="1">
      <alignment horizontal="right" vertical="top"/>
    </xf>
    <xf numFmtId="0" fontId="49" fillId="0" borderId="1" xfId="0" applyFont="1" applyBorder="1" applyAlignment="1">
      <alignment vertical="top"/>
    </xf>
    <xf numFmtId="0" fontId="49" fillId="0" borderId="1" xfId="0" applyFont="1" applyBorder="1" applyAlignment="1">
      <alignment vertical="top" wrapText="1"/>
    </xf>
    <xf numFmtId="0" fontId="45" fillId="0" borderId="1" xfId="0" applyFont="1" applyBorder="1" applyAlignment="1">
      <alignment vertical="top" wrapText="1"/>
    </xf>
    <xf numFmtId="0" fontId="49" fillId="0" borderId="1" xfId="0" applyFont="1" applyBorder="1" applyAlignment="1">
      <alignment horizontal="center" vertical="top"/>
    </xf>
    <xf numFmtId="0" fontId="49" fillId="0" borderId="1" xfId="0" applyFont="1" applyBorder="1" applyAlignment="1">
      <alignment horizontal="left" vertical="top"/>
    </xf>
    <xf numFmtId="194" fontId="49" fillId="0" borderId="1" xfId="0" applyNumberFormat="1" applyFont="1" applyBorder="1" applyAlignment="1">
      <alignment horizontal="right" vertical="top"/>
    </xf>
    <xf numFmtId="194" fontId="49" fillId="0" borderId="1" xfId="0" applyNumberFormat="1" applyFont="1" applyBorder="1" applyAlignment="1">
      <alignment horizontal="left" vertical="top"/>
    </xf>
    <xf numFmtId="194" fontId="49" fillId="15" borderId="1" xfId="35" applyNumberFormat="1" applyFont="1" applyFill="1" applyBorder="1" applyAlignment="1">
      <alignment horizontal="right" vertical="top" wrapText="1"/>
    </xf>
    <xf numFmtId="194" fontId="49" fillId="26" borderId="1" xfId="35" applyNumberFormat="1" applyFont="1" applyFill="1" applyBorder="1" applyAlignment="1">
      <alignment horizontal="right" vertical="top" wrapText="1"/>
    </xf>
    <xf numFmtId="194" fontId="49" fillId="26" borderId="1" xfId="35" applyNumberFormat="1" applyFont="1" applyFill="1" applyBorder="1" applyAlignment="1">
      <alignment horizontal="right" vertical="top"/>
    </xf>
    <xf numFmtId="0" fontId="49" fillId="26" borderId="1" xfId="0" applyFont="1" applyFill="1" applyBorder="1" applyAlignment="1">
      <alignment horizontal="left" vertical="top"/>
    </xf>
    <xf numFmtId="194" fontId="49" fillId="26" borderId="1" xfId="0" applyNumberFormat="1" applyFont="1" applyFill="1" applyBorder="1" applyAlignment="1">
      <alignment horizontal="right" vertical="top"/>
    </xf>
    <xf numFmtId="194" fontId="49" fillId="26" borderId="1" xfId="0" applyNumberFormat="1" applyFont="1" applyFill="1" applyBorder="1" applyAlignment="1">
      <alignment horizontal="left" vertical="top"/>
    </xf>
    <xf numFmtId="3" fontId="49" fillId="0" borderId="1" xfId="0" applyNumberFormat="1" applyFont="1" applyBorder="1" applyAlignment="1">
      <alignment horizontal="right" vertical="top"/>
    </xf>
    <xf numFmtId="0" fontId="48" fillId="0" borderId="1" xfId="0" applyFont="1" applyBorder="1" applyAlignment="1">
      <alignment vertical="top" wrapText="1"/>
    </xf>
    <xf numFmtId="0" fontId="44" fillId="0" borderId="1" xfId="0" applyFont="1" applyBorder="1" applyAlignment="1">
      <alignment vertical="top" wrapText="1"/>
    </xf>
    <xf numFmtId="0" fontId="48" fillId="0" borderId="1" xfId="0" applyFont="1" applyBorder="1" applyAlignment="1">
      <alignment vertical="top"/>
    </xf>
    <xf numFmtId="0" fontId="49" fillId="5" borderId="1" xfId="0" applyFont="1" applyFill="1" applyBorder="1" applyAlignment="1">
      <alignment vertical="top"/>
    </xf>
    <xf numFmtId="0" fontId="48" fillId="5" borderId="1" xfId="0" applyFont="1" applyFill="1" applyBorder="1" applyAlignment="1">
      <alignment vertical="top"/>
    </xf>
    <xf numFmtId="0" fontId="48" fillId="5" borderId="1" xfId="0" applyFont="1" applyFill="1" applyBorder="1" applyAlignment="1">
      <alignment vertical="top" wrapText="1"/>
    </xf>
    <xf numFmtId="3" fontId="48" fillId="5" borderId="1" xfId="0" applyNumberFormat="1" applyFont="1" applyFill="1" applyBorder="1" applyAlignment="1">
      <alignment horizontal="right" vertical="top"/>
    </xf>
    <xf numFmtId="0" fontId="48" fillId="5" borderId="1" xfId="0" applyFont="1" applyFill="1" applyBorder="1" applyAlignment="1">
      <alignment horizontal="left" vertical="top"/>
    </xf>
    <xf numFmtId="0" fontId="44" fillId="5" borderId="1" xfId="0" applyFont="1" applyFill="1" applyBorder="1" applyAlignment="1">
      <alignment horizontal="center" vertical="top" wrapText="1"/>
    </xf>
    <xf numFmtId="0" fontId="49" fillId="6" borderId="1" xfId="0" applyFont="1" applyFill="1" applyBorder="1" applyAlignment="1">
      <alignment vertical="top"/>
    </xf>
    <xf numFmtId="0" fontId="48" fillId="6" borderId="1" xfId="0" applyFont="1" applyFill="1" applyBorder="1" applyAlignment="1">
      <alignment horizontal="center" vertical="top"/>
    </xf>
    <xf numFmtId="0" fontId="48" fillId="6" borderId="1" xfId="35" applyFont="1" applyFill="1" applyBorder="1" applyAlignment="1">
      <alignment horizontal="left" vertical="top" wrapText="1"/>
    </xf>
    <xf numFmtId="194" fontId="48" fillId="6" borderId="1" xfId="35" applyNumberFormat="1" applyFont="1" applyFill="1" applyBorder="1" applyAlignment="1">
      <alignment horizontal="right" vertical="top" wrapText="1"/>
    </xf>
    <xf numFmtId="194" fontId="48" fillId="6" borderId="1" xfId="35" applyNumberFormat="1" applyFont="1" applyFill="1" applyBorder="1" applyAlignment="1">
      <alignment horizontal="right" vertical="top"/>
    </xf>
    <xf numFmtId="0" fontId="48" fillId="6" borderId="1" xfId="0" applyFont="1" applyFill="1" applyBorder="1" applyAlignment="1">
      <alignment vertical="top"/>
    </xf>
    <xf numFmtId="0" fontId="48" fillId="6" borderId="1" xfId="0" applyFont="1" applyFill="1" applyBorder="1" applyAlignment="1">
      <alignment vertical="top" wrapText="1"/>
    </xf>
    <xf numFmtId="0" fontId="45" fillId="6" borderId="1" xfId="0" applyFont="1" applyFill="1" applyBorder="1" applyAlignment="1">
      <alignment vertical="top" wrapText="1"/>
    </xf>
    <xf numFmtId="0" fontId="49" fillId="6" borderId="1" xfId="0" applyFont="1" applyFill="1" applyBorder="1" applyAlignment="1">
      <alignment horizontal="center" vertical="top"/>
    </xf>
    <xf numFmtId="0" fontId="48" fillId="5" borderId="1" xfId="35" applyFont="1" applyFill="1" applyBorder="1" applyAlignment="1">
      <alignment horizontal="left" vertical="top" wrapText="1"/>
    </xf>
    <xf numFmtId="194" fontId="48" fillId="5" borderId="1" xfId="35" applyNumberFormat="1" applyFont="1" applyFill="1" applyBorder="1" applyAlignment="1">
      <alignment horizontal="right" vertical="top" wrapText="1"/>
    </xf>
    <xf numFmtId="194" fontId="48" fillId="5" borderId="1" xfId="35" applyNumberFormat="1" applyFont="1" applyFill="1" applyBorder="1" applyAlignment="1">
      <alignment horizontal="right" vertical="top"/>
    </xf>
    <xf numFmtId="0" fontId="45" fillId="5" borderId="1" xfId="0" applyFont="1" applyFill="1" applyBorder="1" applyAlignment="1">
      <alignment vertical="top" wrapText="1"/>
    </xf>
    <xf numFmtId="0" fontId="48" fillId="38" borderId="1" xfId="0" applyFont="1" applyFill="1" applyBorder="1" applyAlignment="1">
      <alignment horizontal="center" vertical="top"/>
    </xf>
    <xf numFmtId="0" fontId="48" fillId="38" borderId="1" xfId="0" applyFont="1" applyFill="1" applyBorder="1" applyAlignment="1">
      <alignment vertical="top"/>
    </xf>
    <xf numFmtId="0" fontId="48" fillId="38" borderId="1" xfId="0" applyFont="1" applyFill="1" applyBorder="1" applyAlignment="1">
      <alignment vertical="top" wrapText="1"/>
    </xf>
    <xf numFmtId="0" fontId="44" fillId="38" borderId="1" xfId="0" applyFont="1" applyFill="1" applyBorder="1" applyAlignment="1">
      <alignment vertical="top" wrapText="1"/>
    </xf>
    <xf numFmtId="194" fontId="48" fillId="38" borderId="1" xfId="0" applyNumberFormat="1" applyFont="1" applyFill="1" applyBorder="1" applyAlignment="1">
      <alignment horizontal="center" vertical="top"/>
    </xf>
    <xf numFmtId="0" fontId="49" fillId="39" borderId="1" xfId="35" applyFont="1" applyFill="1" applyBorder="1" applyAlignment="1">
      <alignment horizontal="left" vertical="top" wrapText="1"/>
    </xf>
    <xf numFmtId="0" fontId="49" fillId="39" borderId="1" xfId="0" applyFont="1" applyFill="1" applyBorder="1" applyAlignment="1">
      <alignment horizontal="left" vertical="top"/>
    </xf>
    <xf numFmtId="194" fontId="49" fillId="39" borderId="1" xfId="0" applyNumberFormat="1" applyFont="1" applyFill="1" applyBorder="1" applyAlignment="1">
      <alignment vertical="top"/>
    </xf>
    <xf numFmtId="187" fontId="4" fillId="0" borderId="0" xfId="42" applyNumberFormat="1" applyFont="1" applyFill="1" applyAlignment="1">
      <alignment horizontal="center" vertical="top"/>
    </xf>
    <xf numFmtId="187" fontId="42" fillId="0" borderId="0" xfId="42" applyNumberFormat="1" applyFont="1" applyFill="1" applyAlignment="1">
      <alignment horizontal="center" vertical="top"/>
    </xf>
    <xf numFmtId="187" fontId="18" fillId="0" borderId="0" xfId="42" applyNumberFormat="1" applyFont="1" applyFill="1" applyAlignment="1">
      <alignment horizontal="center" vertical="top"/>
    </xf>
    <xf numFmtId="187" fontId="4" fillId="0" borderId="0" xfId="42" applyNumberFormat="1" applyFont="1" applyFill="1" applyAlignment="1">
      <alignment vertical="top"/>
    </xf>
    <xf numFmtId="187" fontId="49" fillId="0" borderId="0" xfId="0" applyNumberFormat="1" applyFont="1" applyFill="1" applyAlignment="1">
      <alignment vertical="top"/>
    </xf>
    <xf numFmtId="0" fontId="48" fillId="18" borderId="1" xfId="0" applyFont="1" applyFill="1" applyBorder="1" applyAlignment="1">
      <alignment horizontal="center" vertical="top"/>
    </xf>
    <xf numFmtId="187" fontId="6" fillId="0" borderId="1" xfId="52" applyNumberFormat="1" applyFont="1" applyFill="1" applyBorder="1" applyAlignment="1">
      <alignment horizontal="center" vertical="top" shrinkToFit="1"/>
    </xf>
    <xf numFmtId="0" fontId="4" fillId="0" borderId="1" xfId="61" applyFont="1" applyFill="1" applyBorder="1" applyAlignment="1">
      <alignment horizontal="center" vertical="top" wrapText="1"/>
    </xf>
    <xf numFmtId="0" fontId="4" fillId="0" borderId="1" xfId="32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0" fontId="6" fillId="0" borderId="1" xfId="84" applyFont="1" applyFill="1" applyBorder="1" applyAlignment="1">
      <alignment horizontal="left" vertical="top" wrapText="1"/>
    </xf>
    <xf numFmtId="187" fontId="6" fillId="0" borderId="1" xfId="51" applyNumberFormat="1" applyFont="1" applyFill="1" applyBorder="1" applyAlignment="1">
      <alignment horizontal="right" vertical="top" shrinkToFit="1"/>
    </xf>
    <xf numFmtId="2" fontId="4" fillId="36" borderId="1" xfId="0" applyNumberFormat="1" applyFont="1" applyFill="1" applyBorder="1" applyAlignment="1">
      <alignment horizontal="center" vertical="top" wrapText="1"/>
    </xf>
    <xf numFmtId="0" fontId="11" fillId="24" borderId="3" xfId="35" applyFont="1" applyFill="1" applyBorder="1" applyAlignment="1">
      <alignment vertical="top" wrapText="1"/>
    </xf>
    <xf numFmtId="194" fontId="49" fillId="24" borderId="1" xfId="0" applyNumberFormat="1" applyFont="1" applyFill="1" applyBorder="1" applyAlignment="1">
      <alignment vertical="top"/>
    </xf>
    <xf numFmtId="43" fontId="49" fillId="0" borderId="0" xfId="42" applyFont="1" applyAlignment="1">
      <alignment vertical="top"/>
    </xf>
    <xf numFmtId="187" fontId="49" fillId="0" borderId="1" xfId="42" applyNumberFormat="1" applyFont="1" applyBorder="1" applyAlignment="1">
      <alignment vertical="top"/>
    </xf>
    <xf numFmtId="187" fontId="49" fillId="5" borderId="1" xfId="42" applyNumberFormat="1" applyFont="1" applyFill="1" applyBorder="1" applyAlignment="1">
      <alignment vertical="top"/>
    </xf>
    <xf numFmtId="187" fontId="49" fillId="6" borderId="1" xfId="42" applyNumberFormat="1" applyFont="1" applyFill="1" applyBorder="1" applyAlignment="1">
      <alignment vertical="top"/>
    </xf>
    <xf numFmtId="187" fontId="48" fillId="38" borderId="1" xfId="42" applyNumberFormat="1" applyFont="1" applyFill="1" applyBorder="1" applyAlignment="1">
      <alignment horizontal="center" vertical="top"/>
    </xf>
    <xf numFmtId="187" fontId="49" fillId="21" borderId="1" xfId="42" applyNumberFormat="1" applyFont="1" applyFill="1" applyBorder="1" applyAlignment="1">
      <alignment vertical="top"/>
    </xf>
    <xf numFmtId="187" fontId="49" fillId="0" borderId="0" xfId="42" applyNumberFormat="1" applyFont="1" applyAlignment="1">
      <alignment vertical="top"/>
    </xf>
    <xf numFmtId="43" fontId="48" fillId="18" borderId="1" xfId="42" applyFont="1" applyFill="1" applyBorder="1" applyAlignment="1">
      <alignment horizontal="center" vertical="top"/>
    </xf>
    <xf numFmtId="43" fontId="44" fillId="20" borderId="1" xfId="42" applyFont="1" applyFill="1" applyBorder="1" applyAlignment="1">
      <alignment vertical="top"/>
    </xf>
    <xf numFmtId="43" fontId="43" fillId="32" borderId="4" xfId="42" applyFont="1" applyFill="1" applyBorder="1" applyAlignment="1">
      <alignment horizontal="center" vertical="top" wrapText="1"/>
    </xf>
    <xf numFmtId="43" fontId="43" fillId="30" borderId="1" xfId="42" applyFont="1" applyFill="1" applyBorder="1" applyAlignment="1">
      <alignment horizontal="center" vertical="top" wrapText="1"/>
    </xf>
    <xf numFmtId="43" fontId="43" fillId="33" borderId="1" xfId="42" applyFont="1" applyFill="1" applyBorder="1" applyAlignment="1">
      <alignment horizontal="center" vertical="top" wrapText="1"/>
    </xf>
    <xf numFmtId="43" fontId="43" fillId="27" borderId="1" xfId="42" applyFont="1" applyFill="1" applyBorder="1" applyAlignment="1">
      <alignment horizontal="center" vertical="top" wrapText="1"/>
    </xf>
    <xf numFmtId="43" fontId="43" fillId="34" borderId="1" xfId="42" applyFont="1" applyFill="1" applyBorder="1" applyAlignment="1">
      <alignment horizontal="center" vertical="top" wrapText="1"/>
    </xf>
    <xf numFmtId="43" fontId="43" fillId="32" borderId="18" xfId="42" applyFont="1" applyFill="1" applyBorder="1" applyAlignment="1">
      <alignment horizontal="center" vertical="top" wrapText="1"/>
    </xf>
    <xf numFmtId="43" fontId="44" fillId="4" borderId="1" xfId="42" applyFont="1" applyFill="1" applyBorder="1" applyAlignment="1">
      <alignment horizontal="center" vertical="top" wrapText="1"/>
    </xf>
    <xf numFmtId="43" fontId="44" fillId="0" borderId="1" xfId="42" applyFont="1" applyFill="1" applyBorder="1" applyAlignment="1">
      <alignment vertical="top"/>
    </xf>
    <xf numFmtId="43" fontId="45" fillId="0" borderId="1" xfId="42" applyFont="1" applyFill="1" applyBorder="1" applyAlignment="1">
      <alignment vertical="top"/>
    </xf>
    <xf numFmtId="43" fontId="49" fillId="22" borderId="0" xfId="42" applyFont="1" applyFill="1" applyAlignment="1">
      <alignment vertical="top"/>
    </xf>
    <xf numFmtId="43" fontId="48" fillId="22" borderId="0" xfId="42" applyFont="1" applyFill="1" applyAlignment="1">
      <alignment vertical="top"/>
    </xf>
    <xf numFmtId="187" fontId="6" fillId="0" borderId="0" xfId="42" applyNumberFormat="1" applyFont="1" applyFill="1" applyBorder="1" applyAlignment="1">
      <alignment horizontal="center" vertical="top"/>
    </xf>
    <xf numFmtId="187" fontId="11" fillId="0" borderId="0" xfId="42" applyNumberFormat="1" applyFont="1" applyFill="1" applyAlignment="1">
      <alignment vertical="top"/>
    </xf>
    <xf numFmtId="0" fontId="11" fillId="39" borderId="3" xfId="35" applyFont="1" applyFill="1" applyBorder="1" applyAlignment="1">
      <alignment vertical="top" wrapText="1"/>
    </xf>
    <xf numFmtId="0" fontId="11" fillId="39" borderId="3" xfId="27" applyFont="1" applyFill="1" applyBorder="1" applyAlignment="1">
      <alignment horizontal="left" vertical="top" wrapText="1"/>
    </xf>
    <xf numFmtId="187" fontId="2" fillId="21" borderId="0" xfId="70" applyNumberFormat="1" applyFont="1" applyFill="1" applyBorder="1" applyAlignment="1">
      <alignment horizontal="center" vertical="top" wrapText="1"/>
    </xf>
    <xf numFmtId="194" fontId="48" fillId="38" borderId="0" xfId="0" applyNumberFormat="1" applyFont="1" applyFill="1" applyAlignment="1">
      <alignment vertical="top"/>
    </xf>
    <xf numFmtId="0" fontId="2" fillId="0" borderId="1" xfId="70" applyFont="1" applyFill="1" applyBorder="1" applyAlignment="1">
      <alignment horizontal="center" vertical="top" wrapText="1"/>
    </xf>
    <xf numFmtId="0" fontId="50" fillId="0" borderId="0" xfId="0" applyFont="1"/>
    <xf numFmtId="0" fontId="51" fillId="0" borderId="0" xfId="0" applyFont="1"/>
    <xf numFmtId="0" fontId="51" fillId="0" borderId="1" xfId="0" applyFont="1" applyBorder="1"/>
    <xf numFmtId="0" fontId="51" fillId="0" borderId="1" xfId="0" applyFont="1" applyBorder="1" applyAlignment="1">
      <alignment horizontal="center"/>
    </xf>
    <xf numFmtId="0" fontId="51" fillId="35" borderId="1" xfId="0" applyFont="1" applyFill="1" applyBorder="1" applyAlignment="1">
      <alignment horizontal="center"/>
    </xf>
    <xf numFmtId="3" fontId="51" fillId="35" borderId="1" xfId="0" applyNumberFormat="1" applyFont="1" applyFill="1" applyBorder="1"/>
    <xf numFmtId="187" fontId="50" fillId="0" borderId="1" xfId="42" applyNumberFormat="1" applyFont="1" applyBorder="1"/>
    <xf numFmtId="3" fontId="51" fillId="0" borderId="0" xfId="0" applyNumberFormat="1" applyFont="1" applyAlignment="1">
      <alignment horizontal="center"/>
    </xf>
    <xf numFmtId="0" fontId="51" fillId="28" borderId="0" xfId="0" applyFont="1" applyFill="1" applyAlignment="1">
      <alignment horizontal="center"/>
    </xf>
    <xf numFmtId="0" fontId="6" fillId="0" borderId="3" xfId="70" applyFont="1" applyFill="1" applyBorder="1" applyAlignment="1">
      <alignment horizontal="center" vertical="top" wrapText="1"/>
    </xf>
    <xf numFmtId="0" fontId="6" fillId="20" borderId="2" xfId="0" applyFont="1" applyFill="1" applyBorder="1" applyAlignment="1">
      <alignment horizontal="left" vertical="top" wrapText="1"/>
    </xf>
    <xf numFmtId="187" fontId="11" fillId="0" borderId="0" xfId="49" applyNumberFormat="1" applyFont="1" applyFill="1" applyBorder="1" applyAlignment="1">
      <alignment horizontal="left" vertical="top" wrapText="1"/>
    </xf>
    <xf numFmtId="187" fontId="6" fillId="4" borderId="0" xfId="50" applyNumberFormat="1" applyFont="1" applyFill="1" applyBorder="1" applyAlignment="1">
      <alignment vertical="top"/>
    </xf>
    <xf numFmtId="0" fontId="4" fillId="18" borderId="4" xfId="0" applyFont="1" applyFill="1" applyBorder="1" applyAlignment="1">
      <alignment horizontal="center" vertical="top" wrapText="1"/>
    </xf>
    <xf numFmtId="0" fontId="33" fillId="0" borderId="0" xfId="0" applyFont="1" applyBorder="1" applyAlignment="1">
      <alignment vertical="top"/>
    </xf>
    <xf numFmtId="0" fontId="11" fillId="2" borderId="0" xfId="0" applyFont="1" applyFill="1" applyBorder="1" applyAlignment="1">
      <alignment horizontal="center" vertical="top"/>
    </xf>
    <xf numFmtId="0" fontId="2" fillId="2" borderId="0" xfId="0" applyNumberFormat="1" applyFont="1" applyFill="1" applyBorder="1" applyAlignment="1">
      <alignment horizontal="center" vertical="top" wrapText="1"/>
    </xf>
    <xf numFmtId="3" fontId="2" fillId="2" borderId="0" xfId="0" applyNumberFormat="1" applyFont="1" applyFill="1" applyBorder="1" applyAlignment="1">
      <alignment horizontal="right" vertical="top"/>
    </xf>
    <xf numFmtId="0" fontId="2" fillId="2" borderId="0" xfId="0" applyFont="1" applyFill="1" applyBorder="1" applyAlignment="1">
      <alignment horizontal="center" vertical="top"/>
    </xf>
    <xf numFmtId="0" fontId="2" fillId="2" borderId="0" xfId="0" applyNumberFormat="1" applyFont="1" applyFill="1" applyBorder="1" applyAlignment="1">
      <alignment horizontal="left" vertical="top" wrapText="1"/>
    </xf>
    <xf numFmtId="0" fontId="2" fillId="2" borderId="0" xfId="0" applyNumberFormat="1" applyFont="1" applyFill="1" applyBorder="1" applyAlignment="1">
      <alignment vertical="top"/>
    </xf>
    <xf numFmtId="0" fontId="2" fillId="2" borderId="0" xfId="0" applyFont="1" applyFill="1" applyBorder="1" applyAlignment="1">
      <alignment horizontal="left" vertical="top"/>
    </xf>
    <xf numFmtId="0" fontId="2" fillId="0" borderId="0" xfId="70" applyNumberFormat="1" applyFont="1" applyFill="1" applyBorder="1" applyAlignment="1">
      <alignment horizontal="left" vertical="top" wrapText="1"/>
    </xf>
    <xf numFmtId="3" fontId="2" fillId="0" borderId="0" xfId="52" applyNumberFormat="1" applyFont="1" applyFill="1" applyBorder="1" applyAlignment="1">
      <alignment horizontal="right" vertical="top"/>
    </xf>
    <xf numFmtId="0" fontId="11" fillId="0" borderId="0" xfId="0" applyNumberFormat="1" applyFont="1" applyBorder="1" applyAlignment="1">
      <alignment horizontal="left" vertical="top" wrapText="1"/>
    </xf>
    <xf numFmtId="0" fontId="2" fillId="0" borderId="0" xfId="70" applyFont="1" applyFill="1" applyBorder="1" applyAlignment="1">
      <alignment horizontal="left" vertical="top"/>
    </xf>
    <xf numFmtId="187" fontId="2" fillId="25" borderId="0" xfId="10" applyNumberFormat="1" applyFont="1" applyFill="1" applyBorder="1" applyAlignment="1">
      <alignment horizontal="center" vertical="top"/>
    </xf>
    <xf numFmtId="3" fontId="2" fillId="0" borderId="0" xfId="52" applyNumberFormat="1" applyFont="1" applyFill="1" applyBorder="1" applyAlignment="1">
      <alignment horizontal="center" vertical="top"/>
    </xf>
    <xf numFmtId="0" fontId="20" fillId="21" borderId="1" xfId="0" applyFont="1" applyFill="1" applyBorder="1" applyAlignment="1">
      <alignment horizontal="center" vertical="top"/>
    </xf>
    <xf numFmtId="3" fontId="2" fillId="0" borderId="0" xfId="70" applyNumberFormat="1" applyFont="1" applyFill="1" applyBorder="1" applyAlignment="1">
      <alignment horizontal="left" vertical="top" wrapText="1"/>
    </xf>
    <xf numFmtId="0" fontId="20" fillId="0" borderId="1" xfId="0" applyFont="1" applyBorder="1" applyAlignment="1">
      <alignment horizontal="center" vertical="top"/>
    </xf>
    <xf numFmtId="0" fontId="2" fillId="0" borderId="1" xfId="70" applyNumberFormat="1" applyFont="1" applyFill="1" applyBorder="1" applyAlignment="1">
      <alignment horizontal="center" vertical="top" wrapText="1"/>
    </xf>
    <xf numFmtId="3" fontId="2" fillId="0" borderId="1" xfId="52" applyNumberFormat="1" applyFont="1" applyFill="1" applyBorder="1" applyAlignment="1">
      <alignment horizontal="center" vertical="top" wrapText="1"/>
    </xf>
    <xf numFmtId="0" fontId="2" fillId="21" borderId="0" xfId="0" applyNumberFormat="1" applyFont="1" applyFill="1" applyBorder="1" applyAlignment="1">
      <alignment vertical="top"/>
    </xf>
    <xf numFmtId="0" fontId="2" fillId="0" borderId="0" xfId="0" applyNumberFormat="1" applyFont="1" applyFill="1" applyBorder="1" applyAlignment="1">
      <alignment vertical="top"/>
    </xf>
    <xf numFmtId="0" fontId="11" fillId="0" borderId="0" xfId="0" applyNumberFormat="1" applyFont="1" applyFill="1" applyBorder="1" applyAlignment="1">
      <alignment horizontal="center" vertical="top"/>
    </xf>
    <xf numFmtId="3" fontId="2" fillId="22" borderId="1" xfId="52" applyNumberFormat="1" applyFont="1" applyFill="1" applyBorder="1" applyAlignment="1">
      <alignment horizontal="center" vertical="top" wrapText="1"/>
    </xf>
    <xf numFmtId="0" fontId="2" fillId="22" borderId="1" xfId="70" applyNumberFormat="1" applyFont="1" applyFill="1" applyBorder="1" applyAlignment="1">
      <alignment horizontal="left" vertical="top" wrapText="1"/>
    </xf>
    <xf numFmtId="0" fontId="11" fillId="0" borderId="0" xfId="0" applyNumberFormat="1" applyFont="1" applyFill="1" applyBorder="1" applyAlignment="1">
      <alignment vertical="top"/>
    </xf>
    <xf numFmtId="3" fontId="6" fillId="0" borderId="1" xfId="0" applyNumberFormat="1" applyFont="1" applyFill="1" applyBorder="1" applyAlignment="1">
      <alignment horizontal="right" vertical="top"/>
    </xf>
    <xf numFmtId="0" fontId="6" fillId="0" borderId="1" xfId="70" applyNumberFormat="1" applyFont="1" applyFill="1" applyBorder="1" applyAlignment="1">
      <alignment vertical="top"/>
    </xf>
    <xf numFmtId="0" fontId="6" fillId="0" borderId="0" xfId="0" applyNumberFormat="1" applyFont="1" applyFill="1" applyBorder="1" applyAlignment="1">
      <alignment horizontal="center" vertical="top"/>
    </xf>
    <xf numFmtId="0" fontId="6" fillId="0" borderId="0" xfId="0" applyNumberFormat="1" applyFont="1" applyFill="1" applyBorder="1" applyAlignment="1">
      <alignment vertical="top"/>
    </xf>
    <xf numFmtId="0" fontId="6" fillId="0" borderId="0" xfId="70" applyNumberFormat="1" applyFont="1" applyFill="1" applyBorder="1" applyAlignment="1">
      <alignment vertical="top"/>
    </xf>
    <xf numFmtId="0" fontId="6" fillId="0" borderId="0" xfId="0" applyNumberFormat="1" applyFont="1" applyFill="1" applyBorder="1" applyAlignment="1">
      <alignment horizontal="left" vertical="top"/>
    </xf>
    <xf numFmtId="0" fontId="6" fillId="0" borderId="1" xfId="0" applyNumberFormat="1" applyFont="1" applyFill="1" applyBorder="1" applyAlignment="1">
      <alignment horizontal="left" vertical="top"/>
    </xf>
    <xf numFmtId="0" fontId="11" fillId="0" borderId="1" xfId="70" applyNumberFormat="1" applyFont="1" applyFill="1" applyBorder="1" applyAlignment="1">
      <alignment horizontal="center" vertical="top"/>
    </xf>
    <xf numFmtId="0" fontId="11" fillId="0" borderId="1" xfId="11" applyNumberFormat="1" applyFont="1" applyFill="1" applyBorder="1" applyAlignment="1">
      <alignment vertical="top" wrapText="1"/>
    </xf>
    <xf numFmtId="3" fontId="11" fillId="0" borderId="1" xfId="52" applyNumberFormat="1" applyFont="1" applyFill="1" applyBorder="1" applyAlignment="1">
      <alignment horizontal="right" vertical="top"/>
    </xf>
    <xf numFmtId="0" fontId="11" fillId="0" borderId="1" xfId="70" applyNumberFormat="1" applyFont="1" applyFill="1" applyBorder="1" applyAlignment="1">
      <alignment horizontal="left" vertical="top"/>
    </xf>
    <xf numFmtId="0" fontId="11" fillId="0" borderId="1" xfId="0" applyNumberFormat="1" applyFont="1" applyFill="1" applyBorder="1" applyAlignment="1">
      <alignment horizontal="center" vertical="top"/>
    </xf>
    <xf numFmtId="0" fontId="11" fillId="0" borderId="1" xfId="0" applyNumberFormat="1" applyFont="1" applyFill="1" applyBorder="1" applyAlignment="1">
      <alignment vertical="top"/>
    </xf>
    <xf numFmtId="0" fontId="6" fillId="40" borderId="1" xfId="0" applyFont="1" applyFill="1" applyBorder="1" applyAlignment="1">
      <alignment horizontal="left" vertical="top" wrapText="1"/>
    </xf>
    <xf numFmtId="0" fontId="89" fillId="0" borderId="1" xfId="0" applyFont="1" applyFill="1" applyBorder="1" applyAlignment="1">
      <alignment horizontal="left" vertical="top" wrapText="1"/>
    </xf>
    <xf numFmtId="3" fontId="89" fillId="40" borderId="1" xfId="0" applyNumberFormat="1" applyFont="1" applyFill="1" applyBorder="1" applyAlignment="1">
      <alignment horizontal="right" vertical="top"/>
    </xf>
    <xf numFmtId="0" fontId="2" fillId="22" borderId="1" xfId="70" applyNumberFormat="1" applyFont="1" applyFill="1" applyBorder="1" applyAlignment="1">
      <alignment horizontal="center" vertical="top"/>
    </xf>
    <xf numFmtId="0" fontId="2" fillId="22" borderId="1" xfId="91" applyNumberFormat="1" applyFont="1" applyFill="1" applyBorder="1" applyAlignment="1">
      <alignment horizontal="center" vertical="top"/>
    </xf>
    <xf numFmtId="0" fontId="2" fillId="22" borderId="1" xfId="0" applyNumberFormat="1" applyFont="1" applyFill="1" applyBorder="1" applyAlignment="1">
      <alignment horizontal="center" vertical="top" wrapText="1"/>
    </xf>
    <xf numFmtId="0" fontId="2" fillId="22" borderId="1" xfId="70" applyNumberFormat="1" applyFont="1" applyFill="1" applyBorder="1" applyAlignment="1">
      <alignment horizontal="left" vertical="top"/>
    </xf>
    <xf numFmtId="0" fontId="11" fillId="22" borderId="1" xfId="70" applyNumberFormat="1" applyFont="1" applyFill="1" applyBorder="1" applyAlignment="1">
      <alignment horizontal="left" vertical="top"/>
    </xf>
    <xf numFmtId="0" fontId="2" fillId="22" borderId="1" xfId="0" applyNumberFormat="1" applyFont="1" applyFill="1" applyBorder="1" applyAlignment="1">
      <alignment horizontal="center" vertical="top"/>
    </xf>
    <xf numFmtId="3" fontId="15" fillId="0" borderId="1" xfId="0" applyNumberFormat="1" applyFont="1" applyFill="1" applyBorder="1" applyAlignment="1">
      <alignment horizontal="right" vertical="top"/>
    </xf>
    <xf numFmtId="3" fontId="15" fillId="0" borderId="1" xfId="0" applyNumberFormat="1" applyFont="1" applyFill="1" applyBorder="1" applyAlignment="1">
      <alignment horizontal="center" vertical="top"/>
    </xf>
    <xf numFmtId="0" fontId="15" fillId="0" borderId="1" xfId="70" applyNumberFormat="1" applyFont="1" applyFill="1" applyBorder="1" applyAlignment="1">
      <alignment horizontal="left" vertical="top"/>
    </xf>
    <xf numFmtId="0" fontId="4" fillId="0" borderId="0" xfId="0" applyNumberFormat="1" applyFont="1" applyFill="1" applyBorder="1" applyAlignment="1">
      <alignment vertical="top"/>
    </xf>
    <xf numFmtId="0" fontId="6" fillId="0" borderId="0" xfId="70" applyNumberFormat="1" applyFont="1" applyFill="1" applyBorder="1" applyAlignment="1">
      <alignment horizontal="left" vertical="top"/>
    </xf>
    <xf numFmtId="0" fontId="6" fillId="0" borderId="1" xfId="76" applyNumberFormat="1" applyFont="1" applyFill="1" applyBorder="1" applyAlignment="1">
      <alignment horizontal="left" vertical="top"/>
    </xf>
    <xf numFmtId="3" fontId="11" fillId="0" borderId="1" xfId="0" applyNumberFormat="1" applyFont="1" applyFill="1" applyBorder="1" applyAlignment="1">
      <alignment horizontal="right" vertical="top"/>
    </xf>
    <xf numFmtId="3" fontId="11" fillId="0" borderId="1" xfId="0" applyNumberFormat="1" applyFont="1" applyFill="1" applyBorder="1" applyAlignment="1">
      <alignment horizontal="center" vertical="top"/>
    </xf>
    <xf numFmtId="0" fontId="6" fillId="0" borderId="1" xfId="8" applyNumberFormat="1" applyFont="1" applyFill="1" applyBorder="1" applyAlignment="1">
      <alignment horizontal="left" vertical="top"/>
    </xf>
    <xf numFmtId="0" fontId="89" fillId="40" borderId="1" xfId="0" applyFont="1" applyFill="1" applyBorder="1" applyAlignment="1">
      <alignment horizontal="left" vertical="top" wrapText="1"/>
    </xf>
    <xf numFmtId="0" fontId="11" fillId="0" borderId="0" xfId="70" applyNumberFormat="1" applyFont="1" applyFill="1" applyBorder="1" applyAlignment="1">
      <alignment vertical="top"/>
    </xf>
    <xf numFmtId="0" fontId="11" fillId="0" borderId="0" xfId="70" applyNumberFormat="1" applyFont="1" applyFill="1" applyBorder="1" applyAlignment="1">
      <alignment horizontal="left" vertical="top"/>
    </xf>
    <xf numFmtId="3" fontId="11" fillId="0" borderId="0" xfId="52" applyNumberFormat="1" applyFont="1" applyBorder="1" applyAlignment="1">
      <alignment horizontal="right" vertical="top"/>
    </xf>
    <xf numFmtId="0" fontId="11" fillId="0" borderId="0" xfId="0" applyNumberFormat="1" applyFont="1" applyBorder="1" applyAlignment="1">
      <alignment vertical="top"/>
    </xf>
    <xf numFmtId="0" fontId="11" fillId="0" borderId="1" xfId="85" quotePrefix="1" applyNumberFormat="1" applyFont="1" applyBorder="1"/>
    <xf numFmtId="1" fontId="11" fillId="0" borderId="1" xfId="85" applyNumberFormat="1" applyFont="1" applyBorder="1"/>
    <xf numFmtId="0" fontId="11" fillId="0" borderId="1" xfId="85" quotePrefix="1" applyNumberFormat="1" applyFont="1" applyFill="1" applyBorder="1"/>
    <xf numFmtId="0" fontId="11" fillId="0" borderId="0" xfId="85" applyFont="1"/>
    <xf numFmtId="0" fontId="4" fillId="35" borderId="1" xfId="0" quotePrefix="1" applyNumberFormat="1" applyFont="1" applyFill="1" applyBorder="1" applyAlignment="1">
      <alignment horizontal="center"/>
    </xf>
    <xf numFmtId="0" fontId="4" fillId="35" borderId="0" xfId="0" applyFont="1" applyFill="1" applyAlignment="1">
      <alignment horizontal="center"/>
    </xf>
    <xf numFmtId="0" fontId="6" fillId="0" borderId="1" xfId="0" quotePrefix="1" applyNumberFormat="1" applyFont="1" applyBorder="1"/>
    <xf numFmtId="0" fontId="6" fillId="0" borderId="1" xfId="0" applyNumberFormat="1" applyFont="1" applyBorder="1"/>
    <xf numFmtId="0" fontId="6" fillId="0" borderId="1" xfId="0" applyFont="1" applyBorder="1"/>
    <xf numFmtId="0" fontId="4" fillId="0" borderId="0" xfId="95" applyFont="1" applyAlignment="1">
      <alignment horizontal="center" vertical="top" wrapText="1"/>
    </xf>
    <xf numFmtId="0" fontId="6" fillId="0" borderId="0" xfId="95" applyFont="1" applyAlignment="1">
      <alignment vertical="top" wrapText="1"/>
    </xf>
    <xf numFmtId="0" fontId="6" fillId="0" borderId="0" xfId="95" applyFont="1" applyFill="1" applyBorder="1" applyAlignment="1">
      <alignment vertical="top" wrapText="1"/>
    </xf>
    <xf numFmtId="0" fontId="6" fillId="0" borderId="0" xfId="95" applyFont="1" applyFill="1" applyBorder="1" applyAlignment="1">
      <alignment horizontal="center" vertical="top" wrapText="1"/>
    </xf>
    <xf numFmtId="0" fontId="4" fillId="18" borderId="0" xfId="95" applyFont="1" applyFill="1" applyAlignment="1">
      <alignment horizontal="center" vertical="top" wrapText="1"/>
    </xf>
    <xf numFmtId="0" fontId="4" fillId="18" borderId="0" xfId="95" applyFont="1" applyFill="1" applyBorder="1" applyAlignment="1">
      <alignment horizontal="center" vertical="top"/>
    </xf>
    <xf numFmtId="0" fontId="4" fillId="0" borderId="0" xfId="95" applyFont="1" applyAlignment="1">
      <alignment vertical="top" wrapText="1"/>
    </xf>
    <xf numFmtId="0" fontId="4" fillId="0" borderId="0" xfId="95" applyFont="1" applyAlignment="1">
      <alignment horizontal="left" vertical="top" wrapText="1"/>
    </xf>
    <xf numFmtId="0" fontId="4" fillId="0" borderId="0" xfId="95" applyFont="1" applyFill="1" applyBorder="1" applyAlignment="1">
      <alignment horizontal="center" vertical="top" wrapText="1"/>
    </xf>
    <xf numFmtId="0" fontId="4" fillId="0" borderId="0" xfId="95" applyFont="1" applyFill="1" applyAlignment="1">
      <alignment horizontal="center" vertical="top" wrapText="1"/>
    </xf>
    <xf numFmtId="187" fontId="4" fillId="21" borderId="7" xfId="95" applyNumberFormat="1" applyFont="1" applyFill="1" applyBorder="1" applyAlignment="1">
      <alignment horizontal="center" vertical="top" wrapText="1"/>
    </xf>
    <xf numFmtId="0" fontId="4" fillId="21" borderId="3" xfId="95" applyFont="1" applyFill="1" applyBorder="1" applyAlignment="1">
      <alignment horizontal="center" vertical="top" wrapText="1"/>
    </xf>
    <xf numFmtId="0" fontId="20" fillId="0" borderId="20" xfId="0" applyFont="1" applyBorder="1" applyAlignment="1">
      <alignment horizontal="center" vertical="top"/>
    </xf>
    <xf numFmtId="0" fontId="4" fillId="21" borderId="0" xfId="95" applyFont="1" applyFill="1" applyAlignment="1">
      <alignment vertical="top" wrapText="1"/>
    </xf>
    <xf numFmtId="0" fontId="4" fillId="18" borderId="1" xfId="95" applyFont="1" applyFill="1" applyBorder="1" applyAlignment="1">
      <alignment horizontal="center" vertical="top" wrapText="1"/>
    </xf>
    <xf numFmtId="187" fontId="4" fillId="18" borderId="1" xfId="95" applyNumberFormat="1" applyFont="1" applyFill="1" applyBorder="1" applyAlignment="1">
      <alignment horizontal="center" vertical="top" wrapText="1"/>
    </xf>
    <xf numFmtId="187" fontId="4" fillId="21" borderId="7" xfId="10" applyNumberFormat="1" applyFont="1" applyFill="1" applyBorder="1" applyAlignment="1">
      <alignment horizontal="center" vertical="top" wrapText="1"/>
    </xf>
    <xf numFmtId="0" fontId="4" fillId="24" borderId="24" xfId="95" applyFont="1" applyFill="1" applyBorder="1" applyAlignment="1">
      <alignment vertical="top" wrapText="1"/>
    </xf>
    <xf numFmtId="0" fontId="4" fillId="24" borderId="25" xfId="95" applyFont="1" applyFill="1" applyBorder="1" applyAlignment="1">
      <alignment vertical="top" wrapText="1"/>
    </xf>
    <xf numFmtId="0" fontId="4" fillId="24" borderId="26" xfId="95" applyFont="1" applyFill="1" applyBorder="1" applyAlignment="1">
      <alignment horizontal="center" vertical="top" wrapText="1"/>
    </xf>
    <xf numFmtId="187" fontId="4" fillId="24" borderId="26" xfId="10" applyNumberFormat="1" applyFont="1" applyFill="1" applyBorder="1" applyAlignment="1">
      <alignment vertical="top" wrapText="1"/>
    </xf>
    <xf numFmtId="0" fontId="4" fillId="0" borderId="25" xfId="95" applyFont="1" applyBorder="1" applyAlignment="1">
      <alignment vertical="top" wrapText="1"/>
    </xf>
    <xf numFmtId="194" fontId="53" fillId="0" borderId="27" xfId="35" applyNumberFormat="1" applyFont="1" applyBorder="1" applyAlignment="1">
      <alignment horizontal="center" vertical="top" wrapText="1"/>
    </xf>
    <xf numFmtId="0" fontId="4" fillId="28" borderId="1" xfId="95" applyFont="1" applyFill="1" applyBorder="1" applyAlignment="1">
      <alignment horizontal="center" vertical="top" wrapText="1"/>
    </xf>
    <xf numFmtId="0" fontId="4" fillId="28" borderId="7" xfId="95" applyFont="1" applyFill="1" applyBorder="1" applyAlignment="1">
      <alignment horizontal="center" vertical="top" wrapText="1"/>
    </xf>
    <xf numFmtId="0" fontId="4" fillId="28" borderId="3" xfId="95" applyFont="1" applyFill="1" applyBorder="1" applyAlignment="1">
      <alignment horizontal="center" vertical="top" wrapText="1"/>
    </xf>
    <xf numFmtId="0" fontId="4" fillId="24" borderId="28" xfId="95" applyFont="1" applyFill="1" applyBorder="1" applyAlignment="1">
      <alignment vertical="top" wrapText="1"/>
    </xf>
    <xf numFmtId="0" fontId="4" fillId="24" borderId="0" xfId="95" applyFont="1" applyFill="1" applyBorder="1" applyAlignment="1">
      <alignment vertical="top"/>
    </xf>
    <xf numFmtId="0" fontId="4" fillId="24" borderId="0" xfId="95" applyFont="1" applyFill="1" applyBorder="1" applyAlignment="1">
      <alignment vertical="top" wrapText="1"/>
    </xf>
    <xf numFmtId="0" fontId="4" fillId="24" borderId="29" xfId="95" applyFont="1" applyFill="1" applyBorder="1" applyAlignment="1">
      <alignment horizontal="center" vertical="top" wrapText="1"/>
    </xf>
    <xf numFmtId="187" fontId="4" fillId="24" borderId="29" xfId="10" applyNumberFormat="1" applyFont="1" applyFill="1" applyBorder="1" applyAlignment="1">
      <alignment vertical="top" wrapText="1"/>
    </xf>
    <xf numFmtId="0" fontId="4" fillId="0" borderId="0" xfId="95" applyFont="1" applyBorder="1" applyAlignment="1">
      <alignment vertical="top" wrapText="1"/>
    </xf>
    <xf numFmtId="194" fontId="53" fillId="0" borderId="30" xfId="35" applyNumberFormat="1" applyFont="1" applyBorder="1" applyAlignment="1">
      <alignment horizontal="center" vertical="top" wrapText="1"/>
    </xf>
    <xf numFmtId="187" fontId="2" fillId="21" borderId="0" xfId="10" applyNumberFormat="1" applyFont="1" applyFill="1" applyBorder="1" applyAlignment="1">
      <alignment horizontal="center" vertical="top"/>
    </xf>
    <xf numFmtId="0" fontId="4" fillId="0" borderId="1" xfId="95" applyFont="1" applyFill="1" applyBorder="1" applyAlignment="1">
      <alignment horizontal="center" vertical="top" wrapText="1"/>
    </xf>
    <xf numFmtId="0" fontId="20" fillId="0" borderId="19" xfId="0" applyFont="1" applyBorder="1" applyAlignment="1">
      <alignment horizontal="center" vertical="top"/>
    </xf>
    <xf numFmtId="0" fontId="38" fillId="18" borderId="1" xfId="95" applyFont="1" applyFill="1" applyBorder="1" applyAlignment="1">
      <alignment horizontal="left" vertical="top" wrapText="1"/>
    </xf>
    <xf numFmtId="187" fontId="92" fillId="18" borderId="1" xfId="95" applyNumberFormat="1" applyFont="1" applyFill="1" applyBorder="1" applyAlignment="1">
      <alignment horizontal="center" vertical="top" wrapText="1"/>
    </xf>
    <xf numFmtId="187" fontId="4" fillId="21" borderId="1" xfId="95" applyNumberFormat="1" applyFont="1" applyFill="1" applyBorder="1" applyAlignment="1">
      <alignment vertical="top" wrapText="1"/>
    </xf>
    <xf numFmtId="187" fontId="92" fillId="21" borderId="7" xfId="95" applyNumberFormat="1" applyFont="1" applyFill="1" applyBorder="1" applyAlignment="1">
      <alignment horizontal="center" vertical="top" wrapText="1"/>
    </xf>
    <xf numFmtId="0" fontId="4" fillId="0" borderId="1" xfId="95" applyFont="1" applyBorder="1" applyAlignment="1">
      <alignment horizontal="center" vertical="top" wrapText="1"/>
    </xf>
    <xf numFmtId="0" fontId="4" fillId="0" borderId="7" xfId="95" applyFont="1" applyBorder="1" applyAlignment="1">
      <alignment horizontal="center" vertical="top" wrapText="1"/>
    </xf>
    <xf numFmtId="0" fontId="38" fillId="24" borderId="1" xfId="95" applyFont="1" applyFill="1" applyBorder="1" applyAlignment="1">
      <alignment vertical="top" wrapText="1"/>
    </xf>
    <xf numFmtId="187" fontId="4" fillId="24" borderId="1" xfId="95" applyNumberFormat="1" applyFont="1" applyFill="1" applyBorder="1" applyAlignment="1">
      <alignment vertical="top" wrapText="1"/>
    </xf>
    <xf numFmtId="187" fontId="92" fillId="24" borderId="7" xfId="95" applyNumberFormat="1" applyFont="1" applyFill="1" applyBorder="1" applyAlignment="1">
      <alignment horizontal="center" vertical="top" wrapText="1"/>
    </xf>
    <xf numFmtId="0" fontId="4" fillId="24" borderId="31" xfId="95" applyFont="1" applyFill="1" applyBorder="1" applyAlignment="1">
      <alignment vertical="top" wrapText="1"/>
    </xf>
    <xf numFmtId="0" fontId="4" fillId="24" borderId="32" xfId="95" applyFont="1" applyFill="1" applyBorder="1" applyAlignment="1">
      <alignment vertical="top"/>
    </xf>
    <xf numFmtId="0" fontId="4" fillId="24" borderId="32" xfId="95" applyFont="1" applyFill="1" applyBorder="1" applyAlignment="1">
      <alignment vertical="top" wrapText="1"/>
    </xf>
    <xf numFmtId="0" fontId="4" fillId="24" borderId="33" xfId="95" applyFont="1" applyFill="1" applyBorder="1" applyAlignment="1">
      <alignment horizontal="center" vertical="top" wrapText="1"/>
    </xf>
    <xf numFmtId="187" fontId="4" fillId="24" borderId="33" xfId="10" applyNumberFormat="1" applyFont="1" applyFill="1" applyBorder="1" applyAlignment="1">
      <alignment vertical="top" wrapText="1"/>
    </xf>
    <xf numFmtId="0" fontId="4" fillId="0" borderId="32" xfId="95" applyFont="1" applyBorder="1" applyAlignment="1">
      <alignment vertical="top" wrapText="1"/>
    </xf>
    <xf numFmtId="0" fontId="6" fillId="0" borderId="34" xfId="95" applyFont="1" applyBorder="1" applyAlignment="1">
      <alignment vertical="top" wrapText="1"/>
    </xf>
    <xf numFmtId="0" fontId="4" fillId="4" borderId="1" xfId="95" applyFont="1" applyFill="1" applyBorder="1" applyAlignment="1">
      <alignment horizontal="center" vertical="top" wrapText="1"/>
    </xf>
    <xf numFmtId="0" fontId="4" fillId="4" borderId="1" xfId="95" applyFont="1" applyFill="1" applyBorder="1" applyAlignment="1">
      <alignment vertical="top" wrapText="1"/>
    </xf>
    <xf numFmtId="187" fontId="4" fillId="4" borderId="1" xfId="52" applyNumberFormat="1" applyFont="1" applyFill="1" applyBorder="1" applyAlignment="1">
      <alignment horizontal="center" vertical="top" wrapText="1"/>
    </xf>
    <xf numFmtId="0" fontId="4" fillId="4" borderId="1" xfId="95" applyFont="1" applyFill="1" applyBorder="1" applyAlignment="1">
      <alignment horizontal="left" vertical="top" wrapText="1"/>
    </xf>
    <xf numFmtId="0" fontId="4" fillId="4" borderId="7" xfId="95" applyFont="1" applyFill="1" applyBorder="1" applyAlignment="1">
      <alignment vertical="top" wrapText="1"/>
    </xf>
    <xf numFmtId="0" fontId="4" fillId="0" borderId="0" xfId="95" applyFont="1" applyFill="1" applyBorder="1" applyAlignment="1">
      <alignment vertical="top" wrapText="1"/>
    </xf>
    <xf numFmtId="187" fontId="4" fillId="4" borderId="2" xfId="52" applyNumberFormat="1" applyFont="1" applyFill="1" applyBorder="1" applyAlignment="1">
      <alignment horizontal="center" vertical="top" wrapText="1"/>
    </xf>
    <xf numFmtId="187" fontId="4" fillId="4" borderId="0" xfId="52" applyNumberFormat="1" applyFont="1" applyFill="1" applyBorder="1" applyAlignment="1">
      <alignment horizontal="center" vertical="top" wrapText="1"/>
    </xf>
    <xf numFmtId="0" fontId="4" fillId="18" borderId="31" xfId="95" applyFont="1" applyFill="1" applyBorder="1" applyAlignment="1">
      <alignment vertical="top" wrapText="1"/>
    </xf>
    <xf numFmtId="0" fontId="4" fillId="18" borderId="32" xfId="95" applyFont="1" applyFill="1" applyBorder="1" applyAlignment="1">
      <alignment horizontal="center" vertical="top" wrapText="1"/>
    </xf>
    <xf numFmtId="187" fontId="4" fillId="18" borderId="34" xfId="95" applyNumberFormat="1" applyFont="1" applyFill="1" applyBorder="1" applyAlignment="1">
      <alignment horizontal="center" vertical="top" wrapText="1"/>
    </xf>
    <xf numFmtId="0" fontId="4" fillId="22" borderId="1" xfId="95" applyFont="1" applyFill="1" applyBorder="1" applyAlignment="1">
      <alignment horizontal="center" vertical="top" wrapText="1"/>
    </xf>
    <xf numFmtId="0" fontId="4" fillId="22" borderId="1" xfId="95" applyFont="1" applyFill="1" applyBorder="1" applyAlignment="1">
      <alignment vertical="top" wrapText="1"/>
    </xf>
    <xf numFmtId="187" fontId="4" fillId="22" borderId="1" xfId="52" applyNumberFormat="1" applyFont="1" applyFill="1" applyBorder="1" applyAlignment="1">
      <alignment horizontal="center" vertical="top" wrapText="1"/>
    </xf>
    <xf numFmtId="0" fontId="4" fillId="22" borderId="1" xfId="95" applyFont="1" applyFill="1" applyBorder="1" applyAlignment="1">
      <alignment horizontal="left" vertical="top" wrapText="1"/>
    </xf>
    <xf numFmtId="187" fontId="4" fillId="0" borderId="0" xfId="95" applyNumberFormat="1" applyFont="1" applyFill="1" applyBorder="1" applyAlignment="1">
      <alignment horizontal="center" vertical="top" wrapText="1"/>
    </xf>
    <xf numFmtId="187" fontId="4" fillId="22" borderId="0" xfId="52" applyNumberFormat="1" applyFont="1" applyFill="1" applyBorder="1" applyAlignment="1">
      <alignment horizontal="center" vertical="top" wrapText="1"/>
    </xf>
    <xf numFmtId="187" fontId="4" fillId="0" borderId="0" xfId="10" applyNumberFormat="1" applyFont="1" applyFill="1" applyBorder="1" applyAlignment="1">
      <alignment vertical="top" wrapText="1"/>
    </xf>
    <xf numFmtId="187" fontId="4" fillId="0" borderId="19" xfId="10" applyNumberFormat="1" applyFont="1" applyFill="1" applyBorder="1" applyAlignment="1">
      <alignment vertical="top" wrapText="1"/>
    </xf>
    <xf numFmtId="0" fontId="6" fillId="0" borderId="1" xfId="95" applyFont="1" applyFill="1" applyBorder="1" applyAlignment="1">
      <alignment horizontal="center" vertical="top" wrapText="1"/>
    </xf>
    <xf numFmtId="0" fontId="6" fillId="0" borderId="1" xfId="95" applyFont="1" applyFill="1" applyBorder="1" applyAlignment="1">
      <alignment vertical="top" wrapText="1"/>
    </xf>
    <xf numFmtId="187" fontId="15" fillId="0" borderId="1" xfId="52" applyNumberFormat="1" applyFont="1" applyFill="1" applyBorder="1" applyAlignment="1">
      <alignment vertical="top" wrapText="1"/>
    </xf>
    <xf numFmtId="3" fontId="6" fillId="0" borderId="1" xfId="95" applyNumberFormat="1" applyFont="1" applyFill="1" applyBorder="1" applyAlignment="1">
      <alignment vertical="top" wrapText="1"/>
    </xf>
    <xf numFmtId="0" fontId="6" fillId="0" borderId="1" xfId="95" applyFont="1" applyFill="1" applyBorder="1" applyAlignment="1">
      <alignment horizontal="left" vertical="top" wrapText="1"/>
    </xf>
    <xf numFmtId="0" fontId="6" fillId="0" borderId="7" xfId="95" applyFont="1" applyFill="1" applyBorder="1" applyAlignment="1">
      <alignment vertical="top" wrapText="1"/>
    </xf>
    <xf numFmtId="3" fontId="4" fillId="0" borderId="1" xfId="95" applyNumberFormat="1" applyFont="1" applyFill="1" applyBorder="1" applyAlignment="1">
      <alignment horizontal="center" vertical="top" wrapText="1"/>
    </xf>
    <xf numFmtId="187" fontId="6" fillId="0" borderId="0" xfId="95" applyNumberFormat="1" applyFont="1" applyFill="1" applyAlignment="1">
      <alignment vertical="top" wrapText="1"/>
    </xf>
    <xf numFmtId="0" fontId="6" fillId="0" borderId="0" xfId="95" applyFont="1" applyFill="1" applyAlignment="1">
      <alignment vertical="top" wrapText="1"/>
    </xf>
    <xf numFmtId="0" fontId="6" fillId="0" borderId="1" xfId="95" applyNumberFormat="1" applyFont="1" applyFill="1" applyBorder="1" applyAlignment="1">
      <alignment horizontal="center" vertical="top" wrapText="1"/>
    </xf>
    <xf numFmtId="187" fontId="6" fillId="0" borderId="0" xfId="10" applyNumberFormat="1" applyFont="1" applyFill="1" applyAlignment="1">
      <alignment vertical="top" wrapText="1"/>
    </xf>
    <xf numFmtId="0" fontId="6" fillId="0" borderId="19" xfId="95" applyFont="1" applyFill="1" applyBorder="1" applyAlignment="1">
      <alignment vertical="top" wrapText="1"/>
    </xf>
    <xf numFmtId="0" fontId="6" fillId="26" borderId="1" xfId="95" applyFont="1" applyFill="1" applyBorder="1" applyAlignment="1">
      <alignment horizontal="center" vertical="top" wrapText="1"/>
    </xf>
    <xf numFmtId="0" fontId="6" fillId="26" borderId="1" xfId="95" applyNumberFormat="1" applyFont="1" applyFill="1" applyBorder="1" applyAlignment="1">
      <alignment horizontal="center" vertical="top" wrapText="1"/>
    </xf>
    <xf numFmtId="0" fontId="6" fillId="26" borderId="1" xfId="95" applyFont="1" applyFill="1" applyBorder="1" applyAlignment="1">
      <alignment horizontal="left" vertical="top" wrapText="1"/>
    </xf>
    <xf numFmtId="187" fontId="15" fillId="26" borderId="1" xfId="52" applyNumberFormat="1" applyFont="1" applyFill="1" applyBorder="1" applyAlignment="1">
      <alignment vertical="top" wrapText="1"/>
    </xf>
    <xf numFmtId="187" fontId="6" fillId="26" borderId="1" xfId="10" applyNumberFormat="1" applyFont="1" applyFill="1" applyBorder="1" applyAlignment="1">
      <alignment vertical="top" wrapText="1"/>
    </xf>
    <xf numFmtId="3" fontId="6" fillId="26" borderId="1" xfId="95" applyNumberFormat="1" applyFont="1" applyFill="1" applyBorder="1" applyAlignment="1">
      <alignment vertical="top" wrapText="1"/>
    </xf>
    <xf numFmtId="0" fontId="6" fillId="26" borderId="1" xfId="95" applyNumberFormat="1" applyFont="1" applyFill="1" applyBorder="1" applyAlignment="1">
      <alignment horizontal="left" vertical="top" wrapText="1"/>
    </xf>
    <xf numFmtId="0" fontId="6" fillId="26" borderId="1" xfId="95" applyNumberFormat="1" applyFont="1" applyFill="1" applyBorder="1" applyAlignment="1">
      <alignment vertical="top" wrapText="1"/>
    </xf>
    <xf numFmtId="0" fontId="6" fillId="26" borderId="7" xfId="95" applyFont="1" applyFill="1" applyBorder="1" applyAlignment="1">
      <alignment vertical="top" wrapText="1"/>
    </xf>
    <xf numFmtId="0" fontId="6" fillId="26" borderId="0" xfId="95" applyFont="1" applyFill="1" applyBorder="1" applyAlignment="1">
      <alignment vertical="top" wrapText="1"/>
    </xf>
    <xf numFmtId="187" fontId="4" fillId="26" borderId="0" xfId="95" applyNumberFormat="1" applyFont="1" applyFill="1" applyBorder="1" applyAlignment="1">
      <alignment horizontal="center" vertical="top" wrapText="1"/>
    </xf>
    <xf numFmtId="0" fontId="4" fillId="26" borderId="1" xfId="95" applyFont="1" applyFill="1" applyBorder="1" applyAlignment="1">
      <alignment horizontal="center" vertical="top" wrapText="1"/>
    </xf>
    <xf numFmtId="3" fontId="4" fillId="26" borderId="1" xfId="95" applyNumberFormat="1" applyFont="1" applyFill="1" applyBorder="1" applyAlignment="1">
      <alignment horizontal="center" vertical="top" wrapText="1"/>
    </xf>
    <xf numFmtId="0" fontId="4" fillId="26" borderId="0" xfId="95" applyFont="1" applyFill="1" applyBorder="1" applyAlignment="1">
      <alignment horizontal="center" vertical="top" wrapText="1"/>
    </xf>
    <xf numFmtId="0" fontId="6" fillId="26" borderId="19" xfId="95" applyFont="1" applyFill="1" applyBorder="1" applyAlignment="1">
      <alignment vertical="top" wrapText="1"/>
    </xf>
    <xf numFmtId="187" fontId="4" fillId="26" borderId="1" xfId="49" applyNumberFormat="1" applyFont="1" applyFill="1" applyBorder="1" applyAlignment="1">
      <alignment vertical="top"/>
    </xf>
    <xf numFmtId="187" fontId="6" fillId="26" borderId="1" xfId="49" applyNumberFormat="1" applyFont="1" applyFill="1" applyBorder="1" applyAlignment="1">
      <alignment vertical="top"/>
    </xf>
    <xf numFmtId="187" fontId="6" fillId="26" borderId="0" xfId="10" applyNumberFormat="1" applyFont="1" applyFill="1" applyAlignment="1">
      <alignment vertical="top" wrapText="1"/>
    </xf>
    <xf numFmtId="0" fontId="6" fillId="26" borderId="0" xfId="95" applyFont="1" applyFill="1" applyAlignment="1">
      <alignment vertical="top" wrapText="1"/>
    </xf>
    <xf numFmtId="0" fontId="6" fillId="26" borderId="7" xfId="95" applyFont="1" applyFill="1" applyBorder="1" applyAlignment="1">
      <alignment horizontal="left" vertical="top" wrapText="1"/>
    </xf>
    <xf numFmtId="187" fontId="4" fillId="22" borderId="1" xfId="10" applyNumberFormat="1" applyFont="1" applyFill="1" applyBorder="1" applyAlignment="1">
      <alignment horizontal="center" vertical="top" wrapText="1"/>
    </xf>
    <xf numFmtId="187" fontId="6" fillId="0" borderId="1" xfId="10" applyNumberFormat="1" applyFont="1" applyFill="1" applyBorder="1" applyAlignment="1">
      <alignment horizontal="left" vertical="top" wrapText="1"/>
    </xf>
    <xf numFmtId="187" fontId="6" fillId="0" borderId="0" xfId="95" applyNumberFormat="1" applyFont="1" applyFill="1" applyBorder="1" applyAlignment="1">
      <alignment vertical="top" wrapText="1"/>
    </xf>
    <xf numFmtId="187" fontId="6" fillId="0" borderId="0" xfId="95" applyNumberFormat="1" applyFont="1" applyFill="1" applyBorder="1" applyAlignment="1">
      <alignment horizontal="center" vertical="top" wrapText="1"/>
    </xf>
    <xf numFmtId="187" fontId="4" fillId="0" borderId="1" xfId="95" applyNumberFormat="1" applyFont="1" applyFill="1" applyBorder="1" applyAlignment="1">
      <alignment horizontal="center" vertical="top" wrapText="1"/>
    </xf>
    <xf numFmtId="187" fontId="6" fillId="0" borderId="19" xfId="95" applyNumberFormat="1" applyFont="1" applyFill="1" applyBorder="1" applyAlignment="1">
      <alignment vertical="top" wrapText="1"/>
    </xf>
    <xf numFmtId="0" fontId="6" fillId="0" borderId="1" xfId="25" applyFont="1" applyFill="1" applyBorder="1" applyAlignment="1">
      <alignment horizontal="left" vertical="top" wrapText="1"/>
    </xf>
    <xf numFmtId="187" fontId="6" fillId="0" borderId="1" xfId="52" applyNumberFormat="1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vertical="top" wrapText="1"/>
    </xf>
    <xf numFmtId="0" fontId="4" fillId="22" borderId="1" xfId="52" applyNumberFormat="1" applyFont="1" applyFill="1" applyBorder="1" applyAlignment="1">
      <alignment vertical="top" wrapText="1"/>
    </xf>
    <xf numFmtId="187" fontId="4" fillId="22" borderId="1" xfId="46" applyNumberFormat="1" applyFont="1" applyFill="1" applyBorder="1" applyAlignment="1">
      <alignment horizontal="left" vertical="top" wrapText="1"/>
    </xf>
    <xf numFmtId="0" fontId="4" fillId="16" borderId="1" xfId="70" applyFont="1" applyFill="1" applyBorder="1" applyAlignment="1">
      <alignment horizontal="left" vertical="top" wrapText="1"/>
    </xf>
    <xf numFmtId="0" fontId="4" fillId="16" borderId="35" xfId="70" applyFont="1" applyFill="1" applyBorder="1" applyAlignment="1">
      <alignment horizontal="left" vertical="top" wrapText="1"/>
    </xf>
    <xf numFmtId="187" fontId="4" fillId="22" borderId="0" xfId="46" applyNumberFormat="1" applyFont="1" applyFill="1" applyBorder="1" applyAlignment="1">
      <alignment horizontal="center" vertical="top" wrapText="1"/>
    </xf>
    <xf numFmtId="0" fontId="16" fillId="0" borderId="0" xfId="0" applyFont="1" applyAlignment="1">
      <alignment vertical="top" wrapText="1"/>
    </xf>
    <xf numFmtId="0" fontId="6" fillId="26" borderId="1" xfId="70" applyFont="1" applyFill="1" applyBorder="1" applyAlignment="1">
      <alignment horizontal="center" vertical="top" wrapText="1"/>
    </xf>
    <xf numFmtId="0" fontId="6" fillId="26" borderId="1" xfId="0" applyFont="1" applyFill="1" applyBorder="1" applyAlignment="1">
      <alignment horizontal="center" vertical="top" wrapText="1"/>
    </xf>
    <xf numFmtId="0" fontId="6" fillId="26" borderId="1" xfId="95" applyFont="1" applyFill="1" applyBorder="1" applyAlignment="1">
      <alignment vertical="top" wrapText="1"/>
    </xf>
    <xf numFmtId="187" fontId="6" fillId="26" borderId="1" xfId="52" applyNumberFormat="1" applyFont="1" applyFill="1" applyBorder="1" applyAlignment="1">
      <alignment vertical="top" wrapText="1"/>
    </xf>
    <xf numFmtId="3" fontId="6" fillId="26" borderId="1" xfId="0" applyNumberFormat="1" applyFont="1" applyFill="1" applyBorder="1" applyAlignment="1">
      <alignment vertical="top" wrapText="1"/>
    </xf>
    <xf numFmtId="0" fontId="6" fillId="26" borderId="1" xfId="70" applyFont="1" applyFill="1" applyBorder="1" applyAlignment="1">
      <alignment horizontal="left" vertical="top" wrapText="1"/>
    </xf>
    <xf numFmtId="187" fontId="6" fillId="26" borderId="0" xfId="95" applyNumberFormat="1" applyFont="1" applyFill="1" applyBorder="1" applyAlignment="1">
      <alignment vertical="top" wrapText="1"/>
    </xf>
    <xf numFmtId="187" fontId="4" fillId="26" borderId="1" xfId="95" applyNumberFormat="1" applyFont="1" applyFill="1" applyBorder="1" applyAlignment="1">
      <alignment horizontal="center" vertical="top" wrapText="1"/>
    </xf>
    <xf numFmtId="0" fontId="20" fillId="26" borderId="19" xfId="0" applyFont="1" applyFill="1" applyBorder="1" applyAlignment="1">
      <alignment horizontal="center" vertical="top"/>
    </xf>
    <xf numFmtId="3" fontId="6" fillId="0" borderId="1" xfId="52" applyNumberFormat="1" applyFont="1" applyFill="1" applyBorder="1" applyAlignment="1">
      <alignment horizontal="left" vertical="top" wrapText="1"/>
    </xf>
    <xf numFmtId="43" fontId="6" fillId="0" borderId="1" xfId="45" applyFont="1" applyFill="1" applyBorder="1" applyAlignment="1">
      <alignment horizontal="left" vertical="top" wrapText="1" shrinkToFit="1"/>
    </xf>
    <xf numFmtId="190" fontId="6" fillId="0" borderId="1" xfId="52" applyNumberFormat="1" applyFont="1" applyFill="1" applyBorder="1" applyAlignment="1">
      <alignment horizontal="center" vertical="top" wrapText="1"/>
    </xf>
    <xf numFmtId="190" fontId="6" fillId="26" borderId="1" xfId="52" applyNumberFormat="1" applyFont="1" applyFill="1" applyBorder="1" applyAlignment="1">
      <alignment horizontal="center" vertical="top" wrapText="1"/>
    </xf>
    <xf numFmtId="0" fontId="6" fillId="26" borderId="1" xfId="0" applyFont="1" applyFill="1" applyBorder="1" applyAlignment="1">
      <alignment horizontal="left" vertical="top" wrapText="1"/>
    </xf>
    <xf numFmtId="1" fontId="6" fillId="26" borderId="1" xfId="45" applyNumberFormat="1" applyFont="1" applyFill="1" applyBorder="1" applyAlignment="1">
      <alignment horizontal="center" vertical="top" wrapText="1"/>
    </xf>
    <xf numFmtId="187" fontId="4" fillId="26" borderId="0" xfId="95" applyNumberFormat="1" applyFont="1" applyFill="1" applyAlignment="1">
      <alignment vertical="top" wrapText="1"/>
    </xf>
    <xf numFmtId="187" fontId="4" fillId="26" borderId="1" xfId="10" applyNumberFormat="1" applyFont="1" applyFill="1" applyBorder="1" applyAlignment="1">
      <alignment horizontal="center" vertical="top" wrapText="1"/>
    </xf>
    <xf numFmtId="187" fontId="6" fillId="26" borderId="19" xfId="95" applyNumberFormat="1" applyFont="1" applyFill="1" applyBorder="1" applyAlignment="1">
      <alignment vertical="top" wrapText="1"/>
    </xf>
    <xf numFmtId="1" fontId="6" fillId="0" borderId="1" xfId="45" applyNumberFormat="1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1" fontId="6" fillId="2" borderId="1" xfId="45" applyNumberFormat="1" applyFont="1" applyFill="1" applyBorder="1" applyAlignment="1">
      <alignment horizontal="center" vertical="top" wrapText="1"/>
    </xf>
    <xf numFmtId="187" fontId="6" fillId="2" borderId="1" xfId="10" applyNumberFormat="1" applyFont="1" applyFill="1" applyBorder="1" applyAlignment="1">
      <alignment vertical="top" wrapText="1"/>
    </xf>
    <xf numFmtId="187" fontId="6" fillId="0" borderId="1" xfId="95" applyNumberFormat="1" applyFont="1" applyFill="1" applyBorder="1" applyAlignment="1">
      <alignment vertical="top" wrapText="1"/>
    </xf>
    <xf numFmtId="0" fontId="6" fillId="0" borderId="1" xfId="0" applyNumberFormat="1" applyFont="1" applyFill="1" applyBorder="1" applyAlignment="1">
      <alignment vertical="top" wrapText="1"/>
    </xf>
    <xf numFmtId="0" fontId="6" fillId="26" borderId="1" xfId="0" applyFont="1" applyFill="1" applyBorder="1" applyAlignment="1">
      <alignment vertical="top" wrapText="1"/>
    </xf>
    <xf numFmtId="0" fontId="6" fillId="26" borderId="1" xfId="0" applyNumberFormat="1" applyFont="1" applyFill="1" applyBorder="1" applyAlignment="1">
      <alignment horizontal="center" vertical="top" wrapText="1"/>
    </xf>
    <xf numFmtId="187" fontId="6" fillId="26" borderId="1" xfId="10" applyNumberFormat="1" applyFont="1" applyFill="1" applyBorder="1" applyAlignment="1">
      <alignment horizontal="center" vertical="top" wrapText="1"/>
    </xf>
    <xf numFmtId="187" fontId="6" fillId="26" borderId="1" xfId="95" applyNumberFormat="1" applyFont="1" applyFill="1" applyBorder="1" applyAlignment="1">
      <alignment vertical="top" wrapText="1"/>
    </xf>
    <xf numFmtId="0" fontId="6" fillId="26" borderId="1" xfId="0" applyNumberFormat="1" applyFont="1" applyFill="1" applyBorder="1" applyAlignment="1">
      <alignment horizontal="left" vertical="top" wrapText="1"/>
    </xf>
    <xf numFmtId="187" fontId="6" fillId="26" borderId="1" xfId="45" applyNumberFormat="1" applyFont="1" applyFill="1" applyBorder="1" applyAlignment="1">
      <alignment horizontal="left" vertical="top" wrapText="1"/>
    </xf>
    <xf numFmtId="0" fontId="6" fillId="0" borderId="0" xfId="95" applyFont="1" applyAlignment="1">
      <alignment horizontal="center" vertical="top" wrapText="1"/>
    </xf>
    <xf numFmtId="0" fontId="6" fillId="0" borderId="0" xfId="95" applyFont="1" applyAlignment="1">
      <alignment horizontal="left" vertical="top" wrapText="1"/>
    </xf>
    <xf numFmtId="0" fontId="11" fillId="0" borderId="0" xfId="0" applyNumberFormat="1" applyFont="1" applyBorder="1" applyAlignment="1">
      <alignment horizontal="left" vertical="top"/>
    </xf>
    <xf numFmtId="0" fontId="4" fillId="21" borderId="1" xfId="0" applyFont="1" applyFill="1" applyBorder="1" applyAlignment="1">
      <alignment horizontal="center" vertical="center" wrapText="1"/>
    </xf>
    <xf numFmtId="3" fontId="2" fillId="35" borderId="1" xfId="52" applyNumberFormat="1" applyFont="1" applyFill="1" applyBorder="1" applyAlignment="1">
      <alignment horizontal="center" vertical="top" wrapText="1"/>
    </xf>
    <xf numFmtId="0" fontId="11" fillId="0" borderId="1" xfId="70" applyNumberFormat="1" applyFont="1" applyFill="1" applyBorder="1" applyAlignment="1">
      <alignment vertical="top"/>
    </xf>
    <xf numFmtId="0" fontId="6" fillId="2" borderId="1" xfId="0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left" vertical="top" wrapText="1"/>
    </xf>
    <xf numFmtId="0" fontId="6" fillId="0" borderId="1" xfId="95" applyFont="1" applyBorder="1" applyAlignment="1">
      <alignment vertical="top" wrapText="1"/>
    </xf>
    <xf numFmtId="187" fontId="6" fillId="0" borderId="1" xfId="52" applyNumberFormat="1" applyFont="1" applyBorder="1" applyAlignment="1">
      <alignment vertical="top" wrapText="1"/>
    </xf>
    <xf numFmtId="0" fontId="54" fillId="0" borderId="0" xfId="0" applyFont="1" applyAlignment="1">
      <alignment vertical="top"/>
    </xf>
    <xf numFmtId="187" fontId="54" fillId="0" borderId="0" xfId="50" applyNumberFormat="1" applyFont="1" applyAlignment="1">
      <alignment vertical="top"/>
    </xf>
    <xf numFmtId="187" fontId="54" fillId="0" borderId="0" xfId="0" applyNumberFormat="1" applyFont="1" applyBorder="1" applyAlignment="1">
      <alignment horizontal="center" vertical="top"/>
    </xf>
    <xf numFmtId="0" fontId="55" fillId="0" borderId="0" xfId="0" applyFont="1" applyAlignment="1">
      <alignment vertical="top"/>
    </xf>
    <xf numFmtId="187" fontId="55" fillId="0" borderId="0" xfId="50" applyNumberFormat="1" applyFont="1" applyAlignment="1">
      <alignment vertical="top"/>
    </xf>
    <xf numFmtId="187" fontId="55" fillId="0" borderId="0" xfId="50" applyNumberFormat="1" applyFont="1" applyAlignment="1">
      <alignment horizontal="center" vertical="top"/>
    </xf>
    <xf numFmtId="187" fontId="55" fillId="0" borderId="0" xfId="50" applyNumberFormat="1" applyFont="1" applyFill="1" applyAlignment="1">
      <alignment vertical="top"/>
    </xf>
    <xf numFmtId="0" fontId="44" fillId="0" borderId="0" xfId="0" applyFont="1" applyFill="1" applyBorder="1" applyAlignment="1">
      <alignment vertical="top"/>
    </xf>
    <xf numFmtId="0" fontId="44" fillId="0" borderId="0" xfId="0" applyFont="1" applyFill="1" applyAlignment="1">
      <alignment vertical="top"/>
    </xf>
    <xf numFmtId="0" fontId="56" fillId="0" borderId="0" xfId="0" applyFont="1" applyFill="1" applyBorder="1" applyAlignment="1">
      <alignment horizontal="center" vertical="top"/>
    </xf>
    <xf numFmtId="0" fontId="57" fillId="0" borderId="0" xfId="0" applyFont="1" applyAlignment="1">
      <alignment vertical="top"/>
    </xf>
    <xf numFmtId="187" fontId="43" fillId="0" borderId="4" xfId="50" applyNumberFormat="1" applyFont="1" applyBorder="1" applyAlignment="1">
      <alignment horizontal="center" vertical="top"/>
    </xf>
    <xf numFmtId="187" fontId="43" fillId="2" borderId="4" xfId="50" applyNumberFormat="1" applyFont="1" applyFill="1" applyBorder="1" applyAlignment="1">
      <alignment horizontal="center" vertical="top" wrapText="1"/>
    </xf>
    <xf numFmtId="193" fontId="43" fillId="2" borderId="0" xfId="0" applyNumberFormat="1" applyFont="1" applyFill="1" applyBorder="1" applyAlignment="1">
      <alignment horizontal="right" vertical="top" wrapText="1" indent="1"/>
    </xf>
    <xf numFmtId="0" fontId="43" fillId="0" borderId="0" xfId="0" applyFont="1" applyAlignment="1">
      <alignment vertical="top"/>
    </xf>
    <xf numFmtId="187" fontId="43" fillId="0" borderId="18" xfId="50" applyNumberFormat="1" applyFont="1" applyBorder="1" applyAlignment="1">
      <alignment horizontal="center" vertical="top"/>
    </xf>
    <xf numFmtId="187" fontId="43" fillId="0" borderId="18" xfId="50" applyNumberFormat="1" applyFont="1" applyBorder="1" applyAlignment="1">
      <alignment vertical="top"/>
    </xf>
    <xf numFmtId="187" fontId="43" fillId="0" borderId="1" xfId="50" applyNumberFormat="1" applyFont="1" applyBorder="1" applyAlignment="1">
      <alignment horizontal="center" vertical="top" wrapText="1"/>
    </xf>
    <xf numFmtId="187" fontId="43" fillId="0" borderId="4" xfId="50" applyNumberFormat="1" applyFont="1" applyBorder="1" applyAlignment="1">
      <alignment horizontal="center" vertical="top" wrapText="1"/>
    </xf>
    <xf numFmtId="187" fontId="43" fillId="0" borderId="18" xfId="50" applyNumberFormat="1" applyFont="1" applyBorder="1" applyAlignment="1">
      <alignment horizontal="center" vertical="top" wrapText="1"/>
    </xf>
    <xf numFmtId="187" fontId="43" fillId="2" borderId="18" xfId="50" applyNumberFormat="1" applyFont="1" applyFill="1" applyBorder="1" applyAlignment="1">
      <alignment vertical="top"/>
    </xf>
    <xf numFmtId="187" fontId="43" fillId="21" borderId="0" xfId="0" applyNumberFormat="1" applyFont="1" applyFill="1" applyAlignment="1">
      <alignment horizontal="center" vertical="top"/>
    </xf>
    <xf numFmtId="187" fontId="43" fillId="0" borderId="2" xfId="50" applyNumberFormat="1" applyFont="1" applyBorder="1" applyAlignment="1">
      <alignment horizontal="center" vertical="top"/>
    </xf>
    <xf numFmtId="187" fontId="43" fillId="0" borderId="2" xfId="50" applyNumberFormat="1" applyFont="1" applyBorder="1" applyAlignment="1">
      <alignment horizontal="center" vertical="top" wrapText="1"/>
    </xf>
    <xf numFmtId="187" fontId="58" fillId="2" borderId="2" xfId="50" applyNumberFormat="1" applyFont="1" applyFill="1" applyBorder="1" applyAlignment="1">
      <alignment horizontal="center" vertical="top" wrapText="1"/>
    </xf>
    <xf numFmtId="0" fontId="43" fillId="0" borderId="1" xfId="0" applyFont="1" applyBorder="1" applyAlignment="1">
      <alignment horizontal="center" vertical="top"/>
    </xf>
    <xf numFmtId="0" fontId="43" fillId="0" borderId="0" xfId="0" applyFont="1" applyAlignment="1">
      <alignment horizontal="center" vertical="top"/>
    </xf>
    <xf numFmtId="0" fontId="43" fillId="35" borderId="18" xfId="0" applyFont="1" applyFill="1" applyBorder="1" applyAlignment="1">
      <alignment horizontal="center" vertical="top" wrapText="1"/>
    </xf>
    <xf numFmtId="187" fontId="43" fillId="35" borderId="4" xfId="50" applyNumberFormat="1" applyFont="1" applyFill="1" applyBorder="1" applyAlignment="1">
      <alignment horizontal="center" vertical="top"/>
    </xf>
    <xf numFmtId="187" fontId="43" fillId="35" borderId="4" xfId="50" applyNumberFormat="1" applyFont="1" applyFill="1" applyBorder="1" applyAlignment="1">
      <alignment vertical="top"/>
    </xf>
    <xf numFmtId="187" fontId="58" fillId="35" borderId="4" xfId="50" applyNumberFormat="1" applyFont="1" applyFill="1" applyBorder="1" applyAlignment="1">
      <alignment horizontal="center" vertical="top"/>
    </xf>
    <xf numFmtId="187" fontId="43" fillId="35" borderId="1" xfId="50" applyNumberFormat="1" applyFont="1" applyFill="1" applyBorder="1" applyAlignment="1">
      <alignment horizontal="center" vertical="top"/>
    </xf>
    <xf numFmtId="187" fontId="43" fillId="0" borderId="1" xfId="0" applyNumberFormat="1" applyFont="1" applyBorder="1" applyAlignment="1">
      <alignment vertical="top"/>
    </xf>
    <xf numFmtId="0" fontId="43" fillId="22" borderId="1" xfId="0" applyFont="1" applyFill="1" applyBorder="1" applyAlignment="1">
      <alignment horizontal="center" vertical="top" wrapText="1"/>
    </xf>
    <xf numFmtId="0" fontId="43" fillId="22" borderId="1" xfId="0" applyFont="1" applyFill="1" applyBorder="1" applyAlignment="1">
      <alignment horizontal="left" vertical="top" wrapText="1"/>
    </xf>
    <xf numFmtId="187" fontId="43" fillId="22" borderId="1" xfId="50" applyNumberFormat="1" applyFont="1" applyFill="1" applyBorder="1" applyAlignment="1">
      <alignment horizontal="center" vertical="top"/>
    </xf>
    <xf numFmtId="187" fontId="43" fillId="22" borderId="1" xfId="50" applyNumberFormat="1" applyFont="1" applyFill="1" applyBorder="1" applyAlignment="1">
      <alignment vertical="top"/>
    </xf>
    <xf numFmtId="187" fontId="58" fillId="22" borderId="1" xfId="50" applyNumberFormat="1" applyFont="1" applyFill="1" applyBorder="1" applyAlignment="1">
      <alignment horizontal="center" vertical="top"/>
    </xf>
    <xf numFmtId="187" fontId="43" fillId="22" borderId="1" xfId="0" applyNumberFormat="1" applyFont="1" applyFill="1" applyBorder="1" applyAlignment="1">
      <alignment vertical="top"/>
    </xf>
    <xf numFmtId="0" fontId="43" fillId="2" borderId="0" xfId="0" applyFont="1" applyFill="1" applyAlignment="1">
      <alignment vertical="top"/>
    </xf>
    <xf numFmtId="0" fontId="43" fillId="33" borderId="1" xfId="0" applyFont="1" applyFill="1" applyBorder="1" applyAlignment="1">
      <alignment horizontal="center" vertical="top"/>
    </xf>
    <xf numFmtId="0" fontId="43" fillId="33" borderId="1" xfId="0" applyFont="1" applyFill="1" applyBorder="1" applyAlignment="1">
      <alignment horizontal="left" vertical="top" wrapText="1"/>
    </xf>
    <xf numFmtId="187" fontId="43" fillId="33" borderId="1" xfId="50" applyNumberFormat="1" applyFont="1" applyFill="1" applyBorder="1" applyAlignment="1">
      <alignment vertical="top"/>
    </xf>
    <xf numFmtId="187" fontId="58" fillId="33" borderId="1" xfId="50" applyNumberFormat="1" applyFont="1" applyFill="1" applyBorder="1" applyAlignment="1">
      <alignment vertical="top"/>
    </xf>
    <xf numFmtId="0" fontId="59" fillId="0" borderId="1" xfId="0" applyFont="1" applyBorder="1" applyAlignment="1">
      <alignment horizontal="center" vertical="top"/>
    </xf>
    <xf numFmtId="0" fontId="59" fillId="0" borderId="1" xfId="0" applyFont="1" applyBorder="1" applyAlignment="1">
      <alignment horizontal="left" vertical="top" wrapText="1"/>
    </xf>
    <xf numFmtId="187" fontId="59" fillId="2" borderId="1" xfId="50" applyNumberFormat="1" applyFont="1" applyFill="1" applyBorder="1" applyAlignment="1">
      <alignment vertical="top"/>
    </xf>
    <xf numFmtId="187" fontId="93" fillId="0" borderId="1" xfId="50" applyNumberFormat="1" applyFont="1" applyFill="1" applyBorder="1" applyAlignment="1">
      <alignment vertical="top"/>
    </xf>
    <xf numFmtId="187" fontId="59" fillId="2" borderId="1" xfId="50" applyNumberFormat="1" applyFont="1" applyFill="1" applyBorder="1" applyAlignment="1">
      <alignment horizontal="center" vertical="top"/>
    </xf>
    <xf numFmtId="187" fontId="59" fillId="0" borderId="1" xfId="50" applyNumberFormat="1" applyFont="1" applyFill="1" applyBorder="1" applyAlignment="1">
      <alignment horizontal="center" vertical="top"/>
    </xf>
    <xf numFmtId="187" fontId="58" fillId="2" borderId="1" xfId="50" applyNumberFormat="1" applyFont="1" applyFill="1" applyBorder="1" applyAlignment="1">
      <alignment horizontal="left" vertical="top" wrapText="1"/>
    </xf>
    <xf numFmtId="187" fontId="43" fillId="2" borderId="1" xfId="0" applyNumberFormat="1" applyFont="1" applyFill="1" applyBorder="1" applyAlignment="1">
      <alignment vertical="top"/>
    </xf>
    <xf numFmtId="187" fontId="43" fillId="0" borderId="1" xfId="50" applyNumberFormat="1" applyFont="1" applyBorder="1" applyAlignment="1">
      <alignment vertical="top"/>
    </xf>
    <xf numFmtId="0" fontId="59" fillId="0" borderId="0" xfId="0" applyFont="1" applyAlignment="1">
      <alignment vertical="top"/>
    </xf>
    <xf numFmtId="187" fontId="43" fillId="33" borderId="1" xfId="50" applyNumberFormat="1" applyFont="1" applyFill="1" applyBorder="1" applyAlignment="1">
      <alignment horizontal="center" vertical="top"/>
    </xf>
    <xf numFmtId="187" fontId="58" fillId="33" borderId="1" xfId="50" applyNumberFormat="1" applyFont="1" applyFill="1" applyBorder="1" applyAlignment="1">
      <alignment horizontal="center" vertical="top"/>
    </xf>
    <xf numFmtId="187" fontId="43" fillId="33" borderId="1" xfId="0" applyNumberFormat="1" applyFont="1" applyFill="1" applyBorder="1" applyAlignment="1">
      <alignment vertical="top"/>
    </xf>
    <xf numFmtId="187" fontId="59" fillId="0" borderId="1" xfId="50" applyNumberFormat="1" applyFont="1" applyFill="1" applyBorder="1" applyAlignment="1">
      <alignment vertical="top"/>
    </xf>
    <xf numFmtId="187" fontId="58" fillId="22" borderId="1" xfId="50" applyNumberFormat="1" applyFont="1" applyFill="1" applyBorder="1" applyAlignment="1">
      <alignment vertical="top"/>
    </xf>
    <xf numFmtId="187" fontId="59" fillId="0" borderId="0" xfId="50" applyNumberFormat="1" applyFont="1" applyAlignment="1">
      <alignment vertical="top"/>
    </xf>
    <xf numFmtId="187" fontId="59" fillId="0" borderId="0" xfId="50" applyNumberFormat="1" applyFont="1" applyAlignment="1">
      <alignment horizontal="center" vertical="top"/>
    </xf>
    <xf numFmtId="187" fontId="59" fillId="2" borderId="0" xfId="50" applyNumberFormat="1" applyFont="1" applyFill="1" applyAlignment="1">
      <alignment vertical="top"/>
    </xf>
    <xf numFmtId="187" fontId="56" fillId="0" borderId="0" xfId="0" applyNumberFormat="1" applyFont="1" applyAlignment="1">
      <alignment vertical="top"/>
    </xf>
    <xf numFmtId="187" fontId="56" fillId="0" borderId="0" xfId="50" applyNumberFormat="1" applyFont="1" applyAlignment="1">
      <alignment vertical="top"/>
    </xf>
    <xf numFmtId="0" fontId="60" fillId="0" borderId="0" xfId="0" applyFont="1" applyAlignment="1">
      <alignment vertical="top"/>
    </xf>
    <xf numFmtId="0" fontId="56" fillId="0" borderId="0" xfId="0" applyFont="1" applyAlignment="1">
      <alignment vertical="top"/>
    </xf>
    <xf numFmtId="187" fontId="55" fillId="2" borderId="0" xfId="50" applyNumberFormat="1" applyFont="1" applyFill="1" applyAlignment="1">
      <alignment vertical="top"/>
    </xf>
    <xf numFmtId="0" fontId="2" fillId="0" borderId="0" xfId="0" applyNumberFormat="1" applyFont="1" applyFill="1" applyBorder="1" applyAlignment="1">
      <alignment horizontal="center" vertical="top"/>
    </xf>
    <xf numFmtId="187" fontId="4" fillId="0" borderId="0" xfId="95" applyNumberFormat="1" applyFont="1" applyFill="1" applyAlignment="1">
      <alignment horizontal="center" vertical="top" wrapText="1"/>
    </xf>
    <xf numFmtId="0" fontId="47" fillId="0" borderId="0" xfId="0" applyFont="1" applyFill="1" applyBorder="1" applyAlignment="1">
      <alignment vertical="top"/>
    </xf>
    <xf numFmtId="187" fontId="11" fillId="0" borderId="1" xfId="42" applyNumberFormat="1" applyFont="1" applyBorder="1" applyAlignment="1">
      <alignment vertical="top"/>
    </xf>
    <xf numFmtId="187" fontId="2" fillId="0" borderId="0" xfId="0" applyNumberFormat="1" applyFont="1" applyFill="1" applyBorder="1" applyAlignment="1">
      <alignment horizontal="left" vertical="top" wrapText="1"/>
    </xf>
    <xf numFmtId="0" fontId="25" fillId="0" borderId="0" xfId="0" applyFont="1" applyFill="1" applyAlignment="1">
      <alignment horizontal="center" vertical="top"/>
    </xf>
    <xf numFmtId="0" fontId="47" fillId="0" borderId="24" xfId="0" applyFont="1" applyFill="1" applyBorder="1" applyAlignment="1">
      <alignment vertical="top"/>
    </xf>
    <xf numFmtId="0" fontId="47" fillId="0" borderId="25" xfId="0" applyFont="1" applyFill="1" applyBorder="1" applyAlignment="1">
      <alignment vertical="top"/>
    </xf>
    <xf numFmtId="0" fontId="47" fillId="0" borderId="27" xfId="0" applyFont="1" applyFill="1" applyBorder="1" applyAlignment="1">
      <alignment vertical="top"/>
    </xf>
    <xf numFmtId="0" fontId="47" fillId="0" borderId="28" xfId="0" applyFont="1" applyFill="1" applyBorder="1" applyAlignment="1">
      <alignment vertical="top"/>
    </xf>
    <xf numFmtId="0" fontId="47" fillId="0" borderId="30" xfId="0" applyFont="1" applyFill="1" applyBorder="1" applyAlignment="1">
      <alignment vertical="top"/>
    </xf>
    <xf numFmtId="0" fontId="47" fillId="0" borderId="31" xfId="0" applyFont="1" applyFill="1" applyBorder="1" applyAlignment="1">
      <alignment vertical="top"/>
    </xf>
    <xf numFmtId="187" fontId="43" fillId="0" borderId="0" xfId="0" applyNumberFormat="1" applyFont="1" applyAlignment="1">
      <alignment vertical="top"/>
    </xf>
    <xf numFmtId="187" fontId="59" fillId="0" borderId="0" xfId="0" applyNumberFormat="1" applyFont="1" applyAlignment="1">
      <alignment vertical="top"/>
    </xf>
    <xf numFmtId="193" fontId="43" fillId="41" borderId="1" xfId="0" applyNumberFormat="1" applyFont="1" applyFill="1" applyBorder="1" applyAlignment="1">
      <alignment horizontal="right" vertical="top" wrapText="1" indent="1"/>
    </xf>
    <xf numFmtId="187" fontId="43" fillId="41" borderId="1" xfId="50" applyNumberFormat="1" applyFont="1" applyFill="1" applyBorder="1" applyAlignment="1">
      <alignment vertical="top"/>
    </xf>
    <xf numFmtId="0" fontId="51" fillId="0" borderId="0" xfId="0" applyFont="1" applyAlignment="1">
      <alignment horizontal="center"/>
    </xf>
    <xf numFmtId="187" fontId="50" fillId="0" borderId="0" xfId="0" applyNumberFormat="1" applyFont="1"/>
    <xf numFmtId="0" fontId="51" fillId="33" borderId="1" xfId="0" applyFont="1" applyFill="1" applyBorder="1" applyAlignment="1">
      <alignment horizontal="center"/>
    </xf>
    <xf numFmtId="187" fontId="50" fillId="20" borderId="1" xfId="0" applyNumberFormat="1" applyFont="1" applyFill="1" applyBorder="1"/>
    <xf numFmtId="0" fontId="51" fillId="39" borderId="1" xfId="0" applyFont="1" applyFill="1" applyBorder="1" applyAlignment="1">
      <alignment horizontal="center"/>
    </xf>
    <xf numFmtId="0" fontId="51" fillId="42" borderId="1" xfId="0" applyFont="1" applyFill="1" applyBorder="1" applyAlignment="1">
      <alignment horizontal="center"/>
    </xf>
    <xf numFmtId="0" fontId="51" fillId="20" borderId="3" xfId="0" applyFont="1" applyFill="1" applyBorder="1" applyAlignment="1">
      <alignment horizontal="center"/>
    </xf>
    <xf numFmtId="0" fontId="51" fillId="39" borderId="1" xfId="0" applyFont="1" applyFill="1" applyBorder="1" applyAlignment="1"/>
    <xf numFmtId="3" fontId="51" fillId="35" borderId="1" xfId="0" applyNumberFormat="1" applyFont="1" applyFill="1" applyBorder="1" applyAlignment="1"/>
    <xf numFmtId="187" fontId="50" fillId="0" borderId="1" xfId="42" applyNumberFormat="1" applyFont="1" applyBorder="1" applyAlignment="1"/>
    <xf numFmtId="0" fontId="50" fillId="0" borderId="1" xfId="0" applyFont="1" applyBorder="1" applyAlignment="1"/>
    <xf numFmtId="3" fontId="51" fillId="35" borderId="1" xfId="0" applyNumberFormat="1" applyFont="1" applyFill="1" applyBorder="1" applyAlignment="1">
      <alignment horizontal="center"/>
    </xf>
    <xf numFmtId="187" fontId="50" fillId="0" borderId="1" xfId="42" applyNumberFormat="1" applyFont="1" applyBorder="1" applyAlignment="1">
      <alignment horizontal="center"/>
    </xf>
    <xf numFmtId="0" fontId="51" fillId="0" borderId="0" xfId="0" applyFont="1" applyAlignment="1">
      <alignment horizontal="left"/>
    </xf>
    <xf numFmtId="187" fontId="4" fillId="0" borderId="1" xfId="42" applyNumberFormat="1" applyFont="1" applyFill="1" applyBorder="1" applyAlignment="1">
      <alignment horizontal="center" vertical="top"/>
    </xf>
    <xf numFmtId="187" fontId="11" fillId="0" borderId="1" xfId="42" applyNumberFormat="1" applyFont="1" applyFill="1" applyBorder="1" applyAlignment="1">
      <alignment horizontal="center" vertical="top"/>
    </xf>
    <xf numFmtId="187" fontId="6" fillId="0" borderId="1" xfId="42" applyNumberFormat="1" applyFont="1" applyFill="1" applyBorder="1" applyAlignment="1">
      <alignment horizontal="center" vertical="top"/>
    </xf>
    <xf numFmtId="0" fontId="42" fillId="35" borderId="1" xfId="0" applyFont="1" applyFill="1" applyBorder="1" applyAlignment="1">
      <alignment horizontal="center" vertical="top" wrapText="1"/>
    </xf>
    <xf numFmtId="0" fontId="42" fillId="35" borderId="5" xfId="0" applyFont="1" applyFill="1" applyBorder="1" applyAlignment="1">
      <alignment horizontal="center" vertical="top"/>
    </xf>
    <xf numFmtId="0" fontId="4" fillId="22" borderId="1" xfId="0" applyFont="1" applyFill="1" applyBorder="1" applyAlignment="1">
      <alignment horizontal="center" vertical="top"/>
    </xf>
    <xf numFmtId="0" fontId="4" fillId="22" borderId="7" xfId="0" applyFont="1" applyFill="1" applyBorder="1" applyAlignment="1">
      <alignment horizontal="center" vertical="top"/>
    </xf>
    <xf numFmtId="0" fontId="2" fillId="22" borderId="3" xfId="0" applyFont="1" applyFill="1" applyBorder="1" applyAlignment="1">
      <alignment horizontal="center" vertical="top" wrapText="1"/>
    </xf>
    <xf numFmtId="0" fontId="4" fillId="22" borderId="3" xfId="0" applyFont="1" applyFill="1" applyBorder="1" applyAlignment="1">
      <alignment horizontal="center" vertical="top"/>
    </xf>
    <xf numFmtId="187" fontId="2" fillId="22" borderId="1" xfId="50" applyNumberFormat="1" applyFont="1" applyFill="1" applyBorder="1" applyAlignment="1">
      <alignment vertical="top" wrapText="1"/>
    </xf>
    <xf numFmtId="193" fontId="6" fillId="0" borderId="1" xfId="0" applyNumberFormat="1" applyFont="1" applyFill="1" applyBorder="1" applyAlignment="1">
      <alignment horizontal="left" vertical="top" wrapText="1"/>
    </xf>
    <xf numFmtId="187" fontId="26" fillId="0" borderId="0" xfId="42" applyNumberFormat="1" applyFont="1" applyFill="1" applyBorder="1" applyAlignment="1">
      <alignment horizontal="center" vertical="top"/>
    </xf>
    <xf numFmtId="187" fontId="33" fillId="0" borderId="0" xfId="42" applyNumberFormat="1" applyFont="1" applyFill="1" applyAlignment="1">
      <alignment horizontal="left" vertical="top"/>
    </xf>
    <xf numFmtId="187" fontId="11" fillId="0" borderId="0" xfId="42" applyNumberFormat="1" applyFont="1" applyFill="1" applyAlignment="1">
      <alignment horizontal="left" vertical="top"/>
    </xf>
    <xf numFmtId="187" fontId="11" fillId="0" borderId="0" xfId="42" applyNumberFormat="1" applyFont="1" applyFill="1" applyAlignment="1">
      <alignment horizontal="center" vertical="top"/>
    </xf>
    <xf numFmtId="0" fontId="2" fillId="39" borderId="1" xfId="0" applyFont="1" applyFill="1" applyBorder="1" applyAlignment="1">
      <alignment horizontal="center" vertical="top" wrapText="1"/>
    </xf>
    <xf numFmtId="0" fontId="42" fillId="35" borderId="4" xfId="0" applyFont="1" applyFill="1" applyBorder="1" applyAlignment="1">
      <alignment horizontal="center" vertical="top" wrapText="1"/>
    </xf>
    <xf numFmtId="0" fontId="42" fillId="35" borderId="10" xfId="0" applyFont="1" applyFill="1" applyBorder="1" applyAlignment="1">
      <alignment horizontal="center" vertical="top"/>
    </xf>
    <xf numFmtId="187" fontId="42" fillId="35" borderId="1" xfId="50" applyNumberFormat="1" applyFont="1" applyFill="1" applyBorder="1" applyAlignment="1">
      <alignment horizontal="center" vertical="top" wrapText="1"/>
    </xf>
    <xf numFmtId="187" fontId="4" fillId="0" borderId="1" xfId="50" applyNumberFormat="1" applyFont="1" applyFill="1" applyBorder="1" applyAlignment="1">
      <alignment horizontal="center" vertical="top" wrapText="1"/>
    </xf>
    <xf numFmtId="187" fontId="4" fillId="0" borderId="0" xfId="0" applyNumberFormat="1" applyFont="1" applyFill="1" applyBorder="1" applyAlignment="1">
      <alignment horizontal="left" vertical="top"/>
    </xf>
    <xf numFmtId="187" fontId="4" fillId="0" borderId="0" xfId="0" applyNumberFormat="1" applyFont="1" applyFill="1" applyAlignment="1">
      <alignment horizontal="center" vertical="top"/>
    </xf>
    <xf numFmtId="0" fontId="2" fillId="18" borderId="1" xfId="0" applyFont="1" applyFill="1" applyBorder="1" applyAlignment="1">
      <alignment horizontal="center" vertical="top" wrapText="1"/>
    </xf>
    <xf numFmtId="187" fontId="2" fillId="28" borderId="1" xfId="42" applyNumberFormat="1" applyFont="1" applyFill="1" applyBorder="1" applyAlignment="1">
      <alignment horizontal="center" vertical="top"/>
    </xf>
    <xf numFmtId="0" fontId="4" fillId="43" borderId="0" xfId="0" applyFont="1" applyFill="1" applyAlignment="1">
      <alignment horizontal="left" vertical="top"/>
    </xf>
    <xf numFmtId="0" fontId="2" fillId="43" borderId="0" xfId="0" applyFont="1" applyFill="1" applyBorder="1" applyAlignment="1">
      <alignment horizontal="center" vertical="top"/>
    </xf>
    <xf numFmtId="187" fontId="2" fillId="43" borderId="0" xfId="42" applyNumberFormat="1" applyFont="1" applyFill="1" applyBorder="1" applyAlignment="1">
      <alignment horizontal="center" vertical="top"/>
    </xf>
    <xf numFmtId="187" fontId="11" fillId="0" borderId="1" xfId="50" applyNumberFormat="1" applyFont="1" applyFill="1" applyBorder="1" applyAlignment="1">
      <alignment vertical="top"/>
    </xf>
    <xf numFmtId="0" fontId="27" fillId="0" borderId="0" xfId="0" applyFont="1" applyFill="1" applyAlignment="1">
      <alignment vertical="top"/>
    </xf>
    <xf numFmtId="0" fontId="25" fillId="0" borderId="0" xfId="0" applyFont="1" applyFill="1" applyAlignment="1">
      <alignment vertical="top"/>
    </xf>
    <xf numFmtId="187" fontId="50" fillId="0" borderId="0" xfId="42" applyNumberFormat="1" applyFont="1"/>
    <xf numFmtId="187" fontId="60" fillId="0" borderId="0" xfId="0" applyNumberFormat="1" applyFont="1" applyAlignment="1">
      <alignment vertical="top"/>
    </xf>
    <xf numFmtId="187" fontId="11" fillId="21" borderId="1" xfId="50" applyNumberFormat="1" applyFont="1" applyFill="1" applyBorder="1" applyAlignment="1">
      <alignment horizontal="right" vertical="top" wrapText="1"/>
    </xf>
    <xf numFmtId="0" fontId="25" fillId="2" borderId="0" xfId="70" applyFont="1" applyFill="1" applyBorder="1" applyAlignment="1">
      <alignment horizontal="center" vertical="top" wrapText="1"/>
    </xf>
    <xf numFmtId="43" fontId="43" fillId="30" borderId="1" xfId="49" applyFont="1" applyFill="1" applyBorder="1" applyAlignment="1">
      <alignment horizontal="center" vertical="top" wrapText="1"/>
    </xf>
    <xf numFmtId="43" fontId="43" fillId="33" borderId="1" xfId="49" applyFont="1" applyFill="1" applyBorder="1" applyAlignment="1">
      <alignment horizontal="center" vertical="top" wrapText="1"/>
    </xf>
    <xf numFmtId="43" fontId="43" fillId="27" borderId="1" xfId="49" applyFont="1" applyFill="1" applyBorder="1" applyAlignment="1">
      <alignment horizontal="center" vertical="top" wrapText="1"/>
    </xf>
    <xf numFmtId="43" fontId="43" fillId="34" borderId="1" xfId="49" applyFont="1" applyFill="1" applyBorder="1" applyAlignment="1">
      <alignment horizontal="center" vertical="top" wrapText="1"/>
    </xf>
    <xf numFmtId="187" fontId="4" fillId="0" borderId="0" xfId="42" applyNumberFormat="1" applyFont="1" applyAlignment="1">
      <alignment vertical="top"/>
    </xf>
    <xf numFmtId="0" fontId="2" fillId="35" borderId="1" xfId="70" applyFont="1" applyFill="1" applyBorder="1" applyAlignment="1">
      <alignment horizontal="center" vertical="top" wrapText="1"/>
    </xf>
    <xf numFmtId="0" fontId="11" fillId="35" borderId="1" xfId="70" applyFont="1" applyFill="1" applyBorder="1" applyAlignment="1">
      <alignment horizontal="center" vertical="top" wrapText="1"/>
    </xf>
    <xf numFmtId="0" fontId="4" fillId="35" borderId="1" xfId="70" applyFont="1" applyFill="1" applyBorder="1" applyAlignment="1">
      <alignment horizontal="center" vertical="top" wrapText="1"/>
    </xf>
    <xf numFmtId="43" fontId="2" fillId="35" borderId="1" xfId="52" applyFont="1" applyFill="1" applyBorder="1" applyAlignment="1">
      <alignment horizontal="left" vertical="top"/>
    </xf>
    <xf numFmtId="194" fontId="11" fillId="21" borderId="1" xfId="0" applyNumberFormat="1" applyFont="1" applyFill="1" applyBorder="1" applyAlignment="1">
      <alignment vertical="top"/>
    </xf>
    <xf numFmtId="187" fontId="6" fillId="21" borderId="1" xfId="42" applyNumberFormat="1" applyFont="1" applyFill="1" applyBorder="1" applyAlignment="1">
      <alignment horizontal="center" vertical="top"/>
    </xf>
    <xf numFmtId="187" fontId="11" fillId="21" borderId="1" xfId="42" applyNumberFormat="1" applyFont="1" applyFill="1" applyBorder="1" applyAlignment="1">
      <alignment vertical="top"/>
    </xf>
    <xf numFmtId="187" fontId="4" fillId="44" borderId="1" xfId="42" applyNumberFormat="1" applyFont="1" applyFill="1" applyBorder="1" applyAlignment="1">
      <alignment horizontal="center" vertical="top"/>
    </xf>
    <xf numFmtId="187" fontId="44" fillId="0" borderId="0" xfId="49" applyNumberFormat="1" applyFont="1" applyFill="1" applyBorder="1" applyAlignment="1">
      <alignment vertical="top"/>
    </xf>
    <xf numFmtId="187" fontId="44" fillId="20" borderId="0" xfId="49" applyNumberFormat="1" applyFont="1" applyFill="1" applyBorder="1" applyAlignment="1">
      <alignment vertical="top"/>
    </xf>
    <xf numFmtId="187" fontId="45" fillId="0" borderId="0" xfId="49" applyNumberFormat="1" applyFont="1" applyFill="1" applyBorder="1" applyAlignment="1">
      <alignment vertical="top"/>
    </xf>
    <xf numFmtId="0" fontId="49" fillId="0" borderId="0" xfId="0" applyFont="1" applyBorder="1" applyAlignment="1">
      <alignment vertical="top"/>
    </xf>
    <xf numFmtId="194" fontId="49" fillId="21" borderId="1" xfId="0" applyNumberFormat="1" applyFont="1" applyFill="1" applyBorder="1" applyAlignment="1">
      <alignment vertical="top"/>
    </xf>
    <xf numFmtId="194" fontId="11" fillId="26" borderId="1" xfId="0" applyNumberFormat="1" applyFont="1" applyFill="1" applyBorder="1" applyAlignment="1">
      <alignment vertical="top"/>
    </xf>
    <xf numFmtId="194" fontId="49" fillId="0" borderId="0" xfId="0" applyNumberFormat="1" applyFont="1" applyAlignment="1">
      <alignment vertical="top"/>
    </xf>
    <xf numFmtId="194" fontId="49" fillId="45" borderId="1" xfId="0" applyNumberFormat="1" applyFont="1" applyFill="1" applyBorder="1" applyAlignment="1">
      <alignment vertical="top"/>
    </xf>
    <xf numFmtId="0" fontId="49" fillId="28" borderId="1" xfId="0" applyFont="1" applyFill="1" applyBorder="1" applyAlignment="1">
      <alignment vertical="top"/>
    </xf>
    <xf numFmtId="194" fontId="49" fillId="0" borderId="0" xfId="0" applyNumberFormat="1" applyFont="1" applyFill="1" applyAlignment="1">
      <alignment vertical="top"/>
    </xf>
    <xf numFmtId="194" fontId="49" fillId="45" borderId="0" xfId="0" applyNumberFormat="1" applyFont="1" applyFill="1" applyAlignment="1">
      <alignment vertical="top"/>
    </xf>
    <xf numFmtId="194" fontId="11" fillId="45" borderId="1" xfId="0" applyNumberFormat="1" applyFont="1" applyFill="1" applyBorder="1" applyAlignment="1">
      <alignment vertical="top"/>
    </xf>
    <xf numFmtId="0" fontId="6" fillId="38" borderId="1" xfId="0" applyFont="1" applyFill="1" applyBorder="1" applyAlignment="1">
      <alignment horizontal="center" vertical="top"/>
    </xf>
    <xf numFmtId="0" fontId="89" fillId="38" borderId="1" xfId="0" applyFont="1" applyFill="1" applyBorder="1" applyAlignment="1">
      <alignment horizontal="left" vertical="top" wrapText="1"/>
    </xf>
    <xf numFmtId="3" fontId="89" fillId="38" borderId="1" xfId="0" applyNumberFormat="1" applyFont="1" applyFill="1" applyBorder="1" applyAlignment="1">
      <alignment horizontal="right" vertical="top"/>
    </xf>
    <xf numFmtId="3" fontId="6" fillId="38" borderId="1" xfId="0" applyNumberFormat="1" applyFont="1" applyFill="1" applyBorder="1" applyAlignment="1">
      <alignment horizontal="center" vertical="top"/>
    </xf>
    <xf numFmtId="3" fontId="6" fillId="38" borderId="1" xfId="52" applyNumberFormat="1" applyFont="1" applyFill="1" applyBorder="1" applyAlignment="1">
      <alignment horizontal="right" vertical="top"/>
    </xf>
    <xf numFmtId="0" fontId="6" fillId="38" borderId="1" xfId="0" applyFont="1" applyFill="1" applyBorder="1" applyAlignment="1">
      <alignment horizontal="left" vertical="top"/>
    </xf>
    <xf numFmtId="0" fontId="4" fillId="38" borderId="0" xfId="0" applyNumberFormat="1" applyFont="1" applyFill="1" applyBorder="1" applyAlignment="1">
      <alignment vertical="top"/>
    </xf>
    <xf numFmtId="0" fontId="6" fillId="38" borderId="0" xfId="0" applyNumberFormat="1" applyFont="1" applyFill="1" applyBorder="1" applyAlignment="1">
      <alignment vertical="top"/>
    </xf>
    <xf numFmtId="194" fontId="89" fillId="0" borderId="1" xfId="35" applyNumberFormat="1" applyFont="1" applyFill="1" applyBorder="1" applyAlignment="1">
      <alignment horizontal="right" vertical="top"/>
    </xf>
    <xf numFmtId="0" fontId="25" fillId="2" borderId="0" xfId="70" applyFont="1" applyFill="1" applyBorder="1" applyAlignment="1">
      <alignment horizontal="left" vertical="top"/>
    </xf>
    <xf numFmtId="187" fontId="4" fillId="4" borderId="1" xfId="42" applyNumberFormat="1" applyFont="1" applyFill="1" applyBorder="1" applyAlignment="1">
      <alignment horizontal="center" vertical="top" wrapText="1"/>
    </xf>
    <xf numFmtId="187" fontId="6" fillId="0" borderId="0" xfId="0" applyNumberFormat="1" applyFont="1" applyAlignment="1">
      <alignment horizontal="center" vertical="top" wrapText="1"/>
    </xf>
    <xf numFmtId="0" fontId="6" fillId="0" borderId="1" xfId="20" applyFont="1" applyFill="1" applyBorder="1" applyAlignment="1">
      <alignment horizontal="center" vertical="top" wrapText="1"/>
    </xf>
    <xf numFmtId="16" fontId="6" fillId="0" borderId="1" xfId="70" applyNumberFormat="1" applyFont="1" applyFill="1" applyBorder="1" applyAlignment="1">
      <alignment horizontal="center" vertical="top" wrapText="1"/>
    </xf>
    <xf numFmtId="43" fontId="25" fillId="2" borderId="0" xfId="42" applyFont="1" applyFill="1" applyBorder="1" applyAlignment="1">
      <alignment vertical="top" wrapText="1"/>
    </xf>
    <xf numFmtId="43" fontId="6" fillId="0" borderId="1" xfId="42" applyFont="1" applyFill="1" applyBorder="1" applyAlignment="1">
      <alignment horizontal="center" vertical="top" wrapText="1"/>
    </xf>
    <xf numFmtId="0" fontId="91" fillId="0" borderId="1" xfId="0" applyFont="1" applyFill="1" applyBorder="1" applyAlignment="1">
      <alignment vertical="top" wrapText="1"/>
    </xf>
    <xf numFmtId="0" fontId="4" fillId="45" borderId="0" xfId="0" applyFont="1" applyFill="1" applyAlignment="1">
      <alignment horizontal="center" vertical="top" wrapText="1"/>
    </xf>
    <xf numFmtId="0" fontId="4" fillId="45" borderId="0" xfId="0" applyFont="1" applyFill="1" applyAlignment="1">
      <alignment vertical="top" wrapText="1"/>
    </xf>
    <xf numFmtId="0" fontId="4" fillId="45" borderId="1" xfId="0" applyFont="1" applyFill="1" applyBorder="1" applyAlignment="1">
      <alignment horizontal="center" vertical="top" wrapText="1"/>
    </xf>
    <xf numFmtId="0" fontId="4" fillId="45" borderId="1" xfId="41" applyFont="1" applyFill="1" applyBorder="1" applyAlignment="1">
      <alignment horizontal="center" vertical="top" wrapText="1"/>
    </xf>
    <xf numFmtId="0" fontId="4" fillId="45" borderId="1" xfId="70" applyFont="1" applyFill="1" applyBorder="1" applyAlignment="1">
      <alignment horizontal="center" vertical="top"/>
    </xf>
    <xf numFmtId="0" fontId="4" fillId="45" borderId="1" xfId="70" applyFont="1" applyFill="1" applyBorder="1" applyAlignment="1">
      <alignment horizontal="center" vertical="top" wrapText="1"/>
    </xf>
    <xf numFmtId="187" fontId="4" fillId="45" borderId="1" xfId="13" applyNumberFormat="1" applyFont="1" applyFill="1" applyBorder="1" applyAlignment="1">
      <alignment horizontal="center" vertical="top" wrapText="1"/>
    </xf>
    <xf numFmtId="0" fontId="2" fillId="45" borderId="1" xfId="0" applyFont="1" applyFill="1" applyBorder="1" applyAlignment="1">
      <alignment horizontal="center" vertical="top" wrapText="1"/>
    </xf>
    <xf numFmtId="187" fontId="2" fillId="45" borderId="1" xfId="0" applyNumberFormat="1" applyFont="1" applyFill="1" applyBorder="1" applyAlignment="1">
      <alignment horizontal="center" vertical="top" wrapText="1"/>
    </xf>
    <xf numFmtId="187" fontId="4" fillId="0" borderId="0" xfId="0" applyNumberFormat="1" applyFont="1" applyAlignment="1">
      <alignment horizontal="center" vertical="top" wrapText="1"/>
    </xf>
    <xf numFmtId="0" fontId="11" fillId="0" borderId="0" xfId="0" applyFont="1" applyFill="1" applyAlignment="1"/>
    <xf numFmtId="0" fontId="4" fillId="21" borderId="0" xfId="0" applyFont="1" applyFill="1" applyAlignment="1">
      <alignment horizontal="center" vertical="top" wrapText="1"/>
    </xf>
    <xf numFmtId="43" fontId="6" fillId="0" borderId="1" xfId="42" applyFont="1" applyFill="1" applyBorder="1" applyAlignment="1">
      <alignment horizontal="left" vertical="top" wrapText="1"/>
    </xf>
    <xf numFmtId="43" fontId="6" fillId="0" borderId="1" xfId="42" applyFont="1" applyFill="1" applyBorder="1" applyAlignment="1">
      <alignment vertical="top" wrapText="1"/>
    </xf>
    <xf numFmtId="0" fontId="63" fillId="0" borderId="0" xfId="0" applyFont="1" applyAlignment="1">
      <alignment vertical="top"/>
    </xf>
    <xf numFmtId="0" fontId="62" fillId="0" borderId="0" xfId="0" applyFont="1" applyAlignment="1">
      <alignment vertical="top"/>
    </xf>
    <xf numFmtId="0" fontId="33" fillId="0" borderId="0" xfId="0" applyFont="1" applyAlignment="1">
      <alignment vertical="top"/>
    </xf>
    <xf numFmtId="0" fontId="32" fillId="0" borderId="0" xfId="0" applyFont="1" applyAlignment="1">
      <alignment vertical="top"/>
    </xf>
    <xf numFmtId="0" fontId="32" fillId="0" borderId="7" xfId="0" applyFont="1" applyBorder="1" applyAlignment="1">
      <alignment horizontal="center" vertical="top"/>
    </xf>
    <xf numFmtId="0" fontId="32" fillId="0" borderId="3" xfId="0" applyFont="1" applyBorder="1" applyAlignment="1">
      <alignment horizontal="center" vertical="top"/>
    </xf>
    <xf numFmtId="0" fontId="32" fillId="0" borderId="1" xfId="0" applyFont="1" applyBorder="1" applyAlignment="1">
      <alignment horizontal="center" vertical="top" wrapText="1"/>
    </xf>
    <xf numFmtId="0" fontId="32" fillId="39" borderId="1" xfId="0" applyFont="1" applyFill="1" applyBorder="1" applyAlignment="1">
      <alignment horizontal="center" vertical="top"/>
    </xf>
    <xf numFmtId="0" fontId="33" fillId="0" borderId="0" xfId="0" applyFont="1" applyAlignment="1">
      <alignment horizontal="center" vertical="top"/>
    </xf>
    <xf numFmtId="0" fontId="32" fillId="22" borderId="7" xfId="0" applyFont="1" applyFill="1" applyBorder="1" applyAlignment="1">
      <alignment vertical="top"/>
    </xf>
    <xf numFmtId="0" fontId="32" fillId="22" borderId="3" xfId="0" applyFont="1" applyFill="1" applyBorder="1" applyAlignment="1">
      <alignment horizontal="center" vertical="top"/>
    </xf>
    <xf numFmtId="0" fontId="32" fillId="22" borderId="1" xfId="0" applyFont="1" applyFill="1" applyBorder="1" applyAlignment="1">
      <alignment horizontal="center" vertical="top"/>
    </xf>
    <xf numFmtId="0" fontId="32" fillId="20" borderId="7" xfId="0" applyFont="1" applyFill="1" applyBorder="1" applyAlignment="1">
      <alignment horizontal="left" vertical="top"/>
    </xf>
    <xf numFmtId="0" fontId="32" fillId="20" borderId="3" xfId="0" applyFont="1" applyFill="1" applyBorder="1" applyAlignment="1">
      <alignment horizontal="left" vertical="top"/>
    </xf>
    <xf numFmtId="0" fontId="32" fillId="20" borderId="1" xfId="0" applyFont="1" applyFill="1" applyBorder="1" applyAlignment="1">
      <alignment horizontal="center" vertical="top"/>
    </xf>
    <xf numFmtId="0" fontId="32" fillId="0" borderId="1" xfId="0" applyFont="1" applyBorder="1" applyAlignment="1">
      <alignment horizontal="center" vertical="top"/>
    </xf>
    <xf numFmtId="0" fontId="32" fillId="20" borderId="7" xfId="0" applyFont="1" applyFill="1" applyBorder="1" applyAlignment="1">
      <alignment horizontal="center" vertical="top"/>
    </xf>
    <xf numFmtId="194" fontId="6" fillId="0" borderId="1" xfId="70" applyNumberFormat="1" applyFont="1" applyFill="1" applyBorder="1" applyAlignment="1">
      <alignment horizontal="center" vertical="top" wrapText="1"/>
    </xf>
    <xf numFmtId="187" fontId="6" fillId="0" borderId="0" xfId="42" applyNumberFormat="1" applyFont="1" applyFill="1" applyAlignment="1">
      <alignment vertical="top" wrapText="1"/>
    </xf>
    <xf numFmtId="187" fontId="6" fillId="0" borderId="0" xfId="42" applyNumberFormat="1" applyFont="1" applyAlignment="1">
      <alignment vertical="top" wrapText="1"/>
    </xf>
    <xf numFmtId="0" fontId="25" fillId="35" borderId="1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>
      <alignment horizontal="center" vertical="top" wrapText="1"/>
    </xf>
    <xf numFmtId="0" fontId="25" fillId="0" borderId="1" xfId="41" applyFont="1" applyFill="1" applyBorder="1" applyAlignment="1">
      <alignment horizontal="center" vertical="top" wrapText="1"/>
    </xf>
    <xf numFmtId="0" fontId="25" fillId="0" borderId="2" xfId="0" applyFont="1" applyFill="1" applyBorder="1" applyAlignment="1">
      <alignment horizontal="center" vertical="top" wrapText="1"/>
    </xf>
    <xf numFmtId="0" fontId="33" fillId="0" borderId="2" xfId="0" applyFont="1" applyBorder="1" applyAlignment="1">
      <alignment vertical="top"/>
    </xf>
    <xf numFmtId="0" fontId="32" fillId="3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vertical="top"/>
    </xf>
    <xf numFmtId="0" fontId="32" fillId="0" borderId="0" xfId="0" applyFont="1" applyAlignment="1">
      <alignment horizontal="left" vertical="top"/>
    </xf>
    <xf numFmtId="0" fontId="32" fillId="0" borderId="2" xfId="0" applyFont="1" applyBorder="1" applyAlignment="1">
      <alignment horizontal="center" vertical="top"/>
    </xf>
    <xf numFmtId="0" fontId="32" fillId="0" borderId="4" xfId="0" applyFont="1" applyBorder="1" applyAlignment="1">
      <alignment horizontal="center" vertical="top"/>
    </xf>
    <xf numFmtId="0" fontId="32" fillId="0" borderId="2" xfId="0" applyFont="1" applyBorder="1" applyAlignment="1">
      <alignment horizontal="center" vertical="top" wrapText="1"/>
    </xf>
    <xf numFmtId="187" fontId="33" fillId="0" borderId="1" xfId="0" applyNumberFormat="1" applyFont="1" applyBorder="1" applyAlignment="1">
      <alignment vertical="top"/>
    </xf>
    <xf numFmtId="2" fontId="33" fillId="0" borderId="1" xfId="0" applyNumberFormat="1" applyFont="1" applyBorder="1" applyAlignment="1">
      <alignment vertical="top"/>
    </xf>
    <xf numFmtId="0" fontId="4" fillId="4" borderId="1" xfId="42" applyNumberFormat="1" applyFont="1" applyFill="1" applyBorder="1" applyAlignment="1">
      <alignment horizontal="left" vertical="top"/>
    </xf>
    <xf numFmtId="0" fontId="32" fillId="35" borderId="1" xfId="0" applyFont="1" applyFill="1" applyBorder="1" applyAlignment="1">
      <alignment horizontal="center" vertical="top"/>
    </xf>
    <xf numFmtId="187" fontId="25" fillId="35" borderId="1" xfId="42" applyNumberFormat="1" applyFont="1" applyFill="1" applyBorder="1" applyAlignment="1">
      <alignment horizontal="center" vertical="top" wrapText="1"/>
    </xf>
    <xf numFmtId="0" fontId="11" fillId="46" borderId="1" xfId="70" applyNumberFormat="1" applyFont="1" applyFill="1" applyBorder="1" applyAlignment="1">
      <alignment horizontal="center" vertical="top"/>
    </xf>
    <xf numFmtId="0" fontId="11" fillId="46" borderId="1" xfId="11" applyNumberFormat="1" applyFont="1" applyFill="1" applyBorder="1" applyAlignment="1">
      <alignment vertical="top" wrapText="1"/>
    </xf>
    <xf numFmtId="3" fontId="11" fillId="46" borderId="1" xfId="52" applyNumberFormat="1" applyFont="1" applyFill="1" applyBorder="1" applyAlignment="1">
      <alignment horizontal="right" vertical="top"/>
    </xf>
    <xf numFmtId="0" fontId="11" fillId="46" borderId="1" xfId="70" applyNumberFormat="1" applyFont="1" applyFill="1" applyBorder="1" applyAlignment="1">
      <alignment horizontal="left" vertical="top" wrapText="1"/>
    </xf>
    <xf numFmtId="0" fontId="11" fillId="46" borderId="1" xfId="70" applyNumberFormat="1" applyFont="1" applyFill="1" applyBorder="1" applyAlignment="1">
      <alignment horizontal="left" vertical="top"/>
    </xf>
    <xf numFmtId="0" fontId="11" fillId="46" borderId="1" xfId="0" applyNumberFormat="1" applyFont="1" applyFill="1" applyBorder="1" applyAlignment="1">
      <alignment horizontal="center" vertical="top"/>
    </xf>
    <xf numFmtId="0" fontId="11" fillId="46" borderId="0" xfId="0" applyNumberFormat="1" applyFont="1" applyFill="1" applyBorder="1" applyAlignment="1">
      <alignment vertical="top"/>
    </xf>
    <xf numFmtId="0" fontId="33" fillId="0" borderId="1" xfId="0" applyFont="1" applyBorder="1" applyAlignment="1">
      <alignment horizontal="center" vertical="top"/>
    </xf>
    <xf numFmtId="187" fontId="33" fillId="0" borderId="1" xfId="42" applyNumberFormat="1" applyFont="1" applyBorder="1" applyAlignment="1">
      <alignment vertical="top"/>
    </xf>
    <xf numFmtId="0" fontId="26" fillId="0" borderId="1" xfId="42" applyNumberFormat="1" applyFont="1" applyFill="1" applyBorder="1" applyAlignment="1">
      <alignment horizontal="center" vertical="top" wrapText="1"/>
    </xf>
    <xf numFmtId="187" fontId="26" fillId="0" borderId="1" xfId="42" applyNumberFormat="1" applyFont="1" applyFill="1" applyBorder="1" applyAlignment="1">
      <alignment horizontal="center" vertical="top" wrapText="1"/>
    </xf>
    <xf numFmtId="187" fontId="33" fillId="0" borderId="1" xfId="42" applyNumberFormat="1" applyFont="1" applyBorder="1" applyAlignment="1">
      <alignment horizontal="center" vertical="top"/>
    </xf>
    <xf numFmtId="187" fontId="33" fillId="0" borderId="0" xfId="0" applyNumberFormat="1" applyFont="1" applyAlignment="1">
      <alignment vertical="top"/>
    </xf>
    <xf numFmtId="0" fontId="33" fillId="0" borderId="0" xfId="0" applyFont="1" applyFill="1" applyBorder="1" applyAlignment="1">
      <alignment vertical="top"/>
    </xf>
    <xf numFmtId="3" fontId="2" fillId="0" borderId="0" xfId="0" applyNumberFormat="1" applyFont="1" applyBorder="1" applyAlignment="1">
      <alignment vertical="top"/>
    </xf>
    <xf numFmtId="3" fontId="4" fillId="0" borderId="0" xfId="0" applyNumberFormat="1" applyFont="1" applyFill="1" applyBorder="1" applyAlignment="1">
      <alignment vertical="top"/>
    </xf>
    <xf numFmtId="187" fontId="4" fillId="45" borderId="1" xfId="42" applyNumberFormat="1" applyFont="1" applyFill="1" applyBorder="1" applyAlignment="1">
      <alignment horizontal="center" vertical="top" wrapText="1"/>
    </xf>
    <xf numFmtId="187" fontId="11" fillId="0" borderId="1" xfId="42" applyNumberFormat="1" applyFont="1" applyFill="1" applyBorder="1" applyAlignment="1">
      <alignment vertical="top" wrapText="1"/>
    </xf>
    <xf numFmtId="187" fontId="11" fillId="0" borderId="1" xfId="42" applyNumberFormat="1" applyFont="1" applyFill="1" applyBorder="1"/>
    <xf numFmtId="0" fontId="4" fillId="35" borderId="1" xfId="0" applyFont="1" applyFill="1" applyBorder="1" applyAlignment="1">
      <alignment vertical="top" wrapText="1"/>
    </xf>
    <xf numFmtId="187" fontId="4" fillId="35" borderId="1" xfId="42" applyNumberFormat="1" applyFont="1" applyFill="1" applyBorder="1" applyAlignment="1">
      <alignment vertical="top" wrapText="1"/>
    </xf>
    <xf numFmtId="0" fontId="6" fillId="20" borderId="1" xfId="32" applyFont="1" applyFill="1" applyBorder="1" applyAlignment="1">
      <alignment horizontal="center" vertical="top" wrapText="1"/>
    </xf>
    <xf numFmtId="0" fontId="91" fillId="20" borderId="1" xfId="0" applyFont="1" applyFill="1" applyBorder="1" applyAlignment="1">
      <alignment vertical="top" wrapText="1"/>
    </xf>
    <xf numFmtId="0" fontId="11" fillId="20" borderId="1" xfId="0" applyFont="1" applyFill="1" applyBorder="1" applyAlignment="1">
      <alignment horizontal="left" vertical="top" wrapText="1"/>
    </xf>
    <xf numFmtId="0" fontId="11" fillId="20" borderId="1" xfId="0" applyNumberFormat="1" applyFont="1" applyFill="1" applyBorder="1" applyAlignment="1">
      <alignment horizontal="center" vertical="top" wrapText="1"/>
    </xf>
    <xf numFmtId="187" fontId="11" fillId="20" borderId="1" xfId="52" applyNumberFormat="1" applyFont="1" applyFill="1" applyBorder="1" applyAlignment="1">
      <alignment horizontal="right" vertical="top" wrapText="1"/>
    </xf>
    <xf numFmtId="0" fontId="11" fillId="20" borderId="1" xfId="0" applyFont="1" applyFill="1" applyBorder="1" applyAlignment="1">
      <alignment horizontal="center" vertical="top" wrapText="1"/>
    </xf>
    <xf numFmtId="187" fontId="11" fillId="20" borderId="1" xfId="52" applyNumberFormat="1" applyFont="1" applyFill="1" applyBorder="1" applyAlignment="1">
      <alignment vertical="top" wrapText="1"/>
    </xf>
    <xf numFmtId="194" fontId="11" fillId="20" borderId="1" xfId="0" applyNumberFormat="1" applyFont="1" applyFill="1" applyBorder="1" applyAlignment="1">
      <alignment horizontal="center" vertical="top"/>
    </xf>
    <xf numFmtId="187" fontId="11" fillId="20" borderId="1" xfId="46" applyNumberFormat="1" applyFont="1" applyFill="1" applyBorder="1" applyAlignment="1">
      <alignment horizontal="center" vertical="top" wrapText="1"/>
    </xf>
    <xf numFmtId="187" fontId="6" fillId="20" borderId="1" xfId="0" applyNumberFormat="1" applyFont="1" applyFill="1" applyBorder="1" applyAlignment="1">
      <alignment horizontal="left" vertical="top" wrapText="1"/>
    </xf>
    <xf numFmtId="0" fontId="2" fillId="20" borderId="1" xfId="0" applyFont="1" applyFill="1" applyBorder="1" applyAlignment="1">
      <alignment horizontal="center" vertical="top" wrapText="1"/>
    </xf>
    <xf numFmtId="2" fontId="32" fillId="46" borderId="4" xfId="0" applyNumberFormat="1" applyFont="1" applyFill="1" applyBorder="1" applyAlignment="1">
      <alignment horizontal="center" vertical="center"/>
    </xf>
    <xf numFmtId="2" fontId="32" fillId="46" borderId="2" xfId="0" applyNumberFormat="1" applyFont="1" applyFill="1" applyBorder="1" applyAlignment="1">
      <alignment horizontal="center" vertical="center"/>
    </xf>
    <xf numFmtId="2" fontId="32" fillId="30" borderId="4" xfId="0" applyNumberFormat="1" applyFont="1" applyFill="1" applyBorder="1" applyAlignment="1">
      <alignment horizontal="center" vertical="center"/>
    </xf>
    <xf numFmtId="2" fontId="32" fillId="30" borderId="2" xfId="0" applyNumberFormat="1" applyFont="1" applyFill="1" applyBorder="1" applyAlignment="1">
      <alignment horizontal="center" vertical="center"/>
    </xf>
    <xf numFmtId="43" fontId="32" fillId="21" borderId="18" xfId="0" applyNumberFormat="1" applyFont="1" applyFill="1" applyBorder="1" applyAlignment="1">
      <alignment horizontal="center" vertical="top"/>
    </xf>
    <xf numFmtId="194" fontId="6" fillId="0" borderId="1" xfId="0" applyNumberFormat="1" applyFont="1" applyFill="1" applyBorder="1" applyAlignment="1">
      <alignment horizontal="center" vertical="top" wrapText="1"/>
    </xf>
    <xf numFmtId="0" fontId="4" fillId="39" borderId="1" xfId="0" applyFont="1" applyFill="1" applyBorder="1" applyAlignment="1">
      <alignment horizontal="center" vertical="top" wrapText="1"/>
    </xf>
    <xf numFmtId="0" fontId="4" fillId="39" borderId="0" xfId="0" applyFont="1" applyFill="1" applyAlignment="1">
      <alignment horizontal="center" vertical="top" wrapText="1"/>
    </xf>
    <xf numFmtId="187" fontId="4" fillId="39" borderId="0" xfId="42" applyNumberFormat="1" applyFont="1" applyFill="1" applyAlignment="1">
      <alignment horizontal="center" vertical="top" wrapText="1"/>
    </xf>
    <xf numFmtId="3" fontId="6" fillId="0" borderId="1" xfId="0" applyNumberFormat="1" applyFont="1" applyFill="1" applyBorder="1" applyAlignment="1">
      <alignment vertical="top"/>
    </xf>
    <xf numFmtId="0" fontId="4" fillId="0" borderId="1" xfId="0" applyNumberFormat="1" applyFont="1" applyFill="1" applyBorder="1" applyAlignment="1">
      <alignment vertical="top"/>
    </xf>
    <xf numFmtId="0" fontId="11" fillId="46" borderId="1" xfId="0" applyNumberFormat="1" applyFont="1" applyFill="1" applyBorder="1" applyAlignment="1">
      <alignment vertical="top"/>
    </xf>
    <xf numFmtId="0" fontId="4" fillId="39" borderId="1" xfId="70" applyFont="1" applyFill="1" applyBorder="1" applyAlignment="1">
      <alignment horizontal="center" vertical="top" wrapText="1"/>
    </xf>
    <xf numFmtId="187" fontId="4" fillId="39" borderId="1" xfId="13" applyNumberFormat="1" applyFont="1" applyFill="1" applyBorder="1" applyAlignment="1">
      <alignment horizontal="center" vertical="top" wrapText="1"/>
    </xf>
    <xf numFmtId="187" fontId="4" fillId="39" borderId="1" xfId="42" applyNumberFormat="1" applyFont="1" applyFill="1" applyBorder="1" applyAlignment="1">
      <alignment horizontal="center" vertical="top" wrapText="1"/>
    </xf>
    <xf numFmtId="187" fontId="4" fillId="39" borderId="0" xfId="42" applyNumberFormat="1" applyFont="1" applyFill="1" applyBorder="1" applyAlignment="1">
      <alignment horizontal="center" vertical="top" wrapText="1"/>
    </xf>
    <xf numFmtId="3" fontId="2" fillId="0" borderId="0" xfId="0" applyNumberFormat="1" applyFont="1" applyFill="1" applyBorder="1" applyAlignment="1">
      <alignment horizontal="center" vertical="top"/>
    </xf>
    <xf numFmtId="3" fontId="2" fillId="0" borderId="0" xfId="0" applyNumberFormat="1" applyFont="1" applyFill="1" applyBorder="1" applyAlignment="1">
      <alignment vertical="top"/>
    </xf>
    <xf numFmtId="3" fontId="11" fillId="0" borderId="0" xfId="0" applyNumberFormat="1" applyFont="1" applyBorder="1" applyAlignment="1">
      <alignment horizontal="center" vertical="top"/>
    </xf>
    <xf numFmtId="0" fontId="25" fillId="39" borderId="1" xfId="41" applyFont="1" applyFill="1" applyBorder="1" applyAlignment="1">
      <alignment horizontal="center" vertical="top" wrapText="1"/>
    </xf>
    <xf numFmtId="0" fontId="26" fillId="39" borderId="1" xfId="42" applyNumberFormat="1" applyFont="1" applyFill="1" applyBorder="1" applyAlignment="1">
      <alignment horizontal="center" vertical="top" wrapText="1"/>
    </xf>
    <xf numFmtId="187" fontId="26" fillId="39" borderId="1" xfId="42" applyNumberFormat="1" applyFont="1" applyFill="1" applyBorder="1" applyAlignment="1">
      <alignment horizontal="center" vertical="top" wrapText="1"/>
    </xf>
    <xf numFmtId="187" fontId="33" fillId="39" borderId="1" xfId="0" applyNumberFormat="1" applyFont="1" applyFill="1" applyBorder="1" applyAlignment="1">
      <alignment vertical="top"/>
    </xf>
    <xf numFmtId="2" fontId="33" fillId="39" borderId="1" xfId="0" applyNumberFormat="1" applyFont="1" applyFill="1" applyBorder="1" applyAlignment="1">
      <alignment vertical="top"/>
    </xf>
    <xf numFmtId="3" fontId="33" fillId="39" borderId="1" xfId="0" applyNumberFormat="1" applyFont="1" applyFill="1" applyBorder="1" applyAlignment="1">
      <alignment horizontal="center" vertical="top"/>
    </xf>
    <xf numFmtId="0" fontId="25" fillId="0" borderId="1" xfId="42" applyNumberFormat="1" applyFont="1" applyFill="1" applyBorder="1" applyAlignment="1">
      <alignment horizontal="center" vertical="top" wrapText="1"/>
    </xf>
    <xf numFmtId="187" fontId="25" fillId="0" borderId="1" xfId="42" applyNumberFormat="1" applyFont="1" applyFill="1" applyBorder="1" applyAlignment="1">
      <alignment horizontal="center" vertical="top" wrapText="1"/>
    </xf>
    <xf numFmtId="187" fontId="32" fillId="0" borderId="1" xfId="42" applyNumberFormat="1" applyFont="1" applyBorder="1" applyAlignment="1">
      <alignment vertical="top"/>
    </xf>
    <xf numFmtId="187" fontId="32" fillId="0" borderId="1" xfId="0" applyNumberFormat="1" applyFont="1" applyBorder="1" applyAlignment="1">
      <alignment vertical="top"/>
    </xf>
    <xf numFmtId="2" fontId="32" fillId="0" borderId="1" xfId="0" applyNumberFormat="1" applyFont="1" applyBorder="1" applyAlignment="1">
      <alignment vertical="top"/>
    </xf>
    <xf numFmtId="2" fontId="32" fillId="20" borderId="4" xfId="0" applyNumberFormat="1" applyFont="1" applyFill="1" applyBorder="1" applyAlignment="1">
      <alignment vertical="center"/>
    </xf>
    <xf numFmtId="2" fontId="32" fillId="20" borderId="2" xfId="0" applyNumberFormat="1" applyFont="1" applyFill="1" applyBorder="1" applyAlignment="1">
      <alignment vertical="center"/>
    </xf>
    <xf numFmtId="2" fontId="32" fillId="23" borderId="4" xfId="0" applyNumberFormat="1" applyFont="1" applyFill="1" applyBorder="1" applyAlignment="1">
      <alignment vertical="center"/>
    </xf>
    <xf numFmtId="2" fontId="32" fillId="23" borderId="18" xfId="0" applyNumberFormat="1" applyFont="1" applyFill="1" applyBorder="1" applyAlignment="1">
      <alignment vertical="center"/>
    </xf>
    <xf numFmtId="2" fontId="32" fillId="23" borderId="2" xfId="0" applyNumberFormat="1" applyFont="1" applyFill="1" applyBorder="1" applyAlignment="1">
      <alignment vertical="center"/>
    </xf>
    <xf numFmtId="43" fontId="32" fillId="33" borderId="18" xfId="0" applyNumberFormat="1" applyFont="1" applyFill="1" applyBorder="1" applyAlignment="1">
      <alignment horizontal="center" vertical="top"/>
    </xf>
    <xf numFmtId="2" fontId="32" fillId="33" borderId="4" xfId="0" applyNumberFormat="1" applyFont="1" applyFill="1" applyBorder="1" applyAlignment="1">
      <alignment horizontal="center" vertical="center"/>
    </xf>
    <xf numFmtId="2" fontId="32" fillId="21" borderId="4" xfId="0" applyNumberFormat="1" applyFont="1" applyFill="1" applyBorder="1" applyAlignment="1">
      <alignment horizontal="center" vertical="center"/>
    </xf>
    <xf numFmtId="43" fontId="32" fillId="21" borderId="2" xfId="0" applyNumberFormat="1" applyFont="1" applyFill="1" applyBorder="1" applyAlignment="1">
      <alignment horizontal="center" vertical="top"/>
    </xf>
    <xf numFmtId="2" fontId="32" fillId="35" borderId="1" xfId="0" applyNumberFormat="1" applyFont="1" applyFill="1" applyBorder="1" applyAlignment="1">
      <alignment vertical="top"/>
    </xf>
    <xf numFmtId="187" fontId="4" fillId="0" borderId="0" xfId="42" applyNumberFormat="1" applyFont="1" applyAlignment="1">
      <alignment vertical="top" wrapText="1"/>
    </xf>
    <xf numFmtId="43" fontId="38" fillId="30" borderId="1" xfId="42" applyFont="1" applyFill="1" applyBorder="1" applyAlignment="1">
      <alignment horizontal="center" vertical="top" wrapText="1"/>
    </xf>
    <xf numFmtId="43" fontId="38" fillId="33" borderId="1" xfId="42" applyFont="1" applyFill="1" applyBorder="1" applyAlignment="1">
      <alignment horizontal="center" vertical="top" wrapText="1"/>
    </xf>
    <xf numFmtId="43" fontId="38" fillId="27" borderId="1" xfId="42" applyFont="1" applyFill="1" applyBorder="1" applyAlignment="1">
      <alignment horizontal="center" vertical="top" wrapText="1"/>
    </xf>
    <xf numFmtId="43" fontId="38" fillId="34" borderId="1" xfId="42" applyFont="1" applyFill="1" applyBorder="1" applyAlignment="1">
      <alignment horizontal="center" vertical="top" wrapText="1"/>
    </xf>
    <xf numFmtId="43" fontId="38" fillId="30" borderId="1" xfId="42" applyFont="1" applyFill="1" applyBorder="1" applyAlignment="1">
      <alignment horizontal="center" vertical="top" wrapText="1"/>
    </xf>
    <xf numFmtId="43" fontId="38" fillId="33" borderId="1" xfId="42" applyFont="1" applyFill="1" applyBorder="1" applyAlignment="1">
      <alignment horizontal="center" vertical="top" wrapText="1"/>
    </xf>
    <xf numFmtId="43" fontId="38" fillId="27" borderId="1" xfId="42" applyFont="1" applyFill="1" applyBorder="1" applyAlignment="1">
      <alignment horizontal="center" vertical="top" wrapText="1"/>
    </xf>
    <xf numFmtId="43" fontId="38" fillId="34" borderId="1" xfId="42" applyFont="1" applyFill="1" applyBorder="1" applyAlignment="1">
      <alignment horizontal="center" vertical="top" wrapText="1"/>
    </xf>
    <xf numFmtId="0" fontId="2" fillId="21" borderId="1" xfId="0" applyFont="1" applyFill="1" applyBorder="1" applyAlignment="1">
      <alignment horizontal="center" vertical="top"/>
    </xf>
    <xf numFmtId="43" fontId="38" fillId="30" borderId="1" xfId="49" applyFont="1" applyFill="1" applyBorder="1" applyAlignment="1">
      <alignment horizontal="center" vertical="top" wrapText="1"/>
    </xf>
    <xf numFmtId="43" fontId="38" fillId="33" borderId="1" xfId="49" applyFont="1" applyFill="1" applyBorder="1" applyAlignment="1">
      <alignment horizontal="center" vertical="top" wrapText="1"/>
    </xf>
    <xf numFmtId="43" fontId="38" fillId="27" borderId="1" xfId="49" applyFont="1" applyFill="1" applyBorder="1" applyAlignment="1">
      <alignment horizontal="center" vertical="top" wrapText="1"/>
    </xf>
    <xf numFmtId="43" fontId="38" fillId="34" borderId="1" xfId="49" applyFont="1" applyFill="1" applyBorder="1" applyAlignment="1">
      <alignment horizontal="center" vertical="top" wrapText="1"/>
    </xf>
    <xf numFmtId="0" fontId="4" fillId="21" borderId="1" xfId="95" applyFont="1" applyFill="1" applyBorder="1" applyAlignment="1">
      <alignment horizontal="center" vertical="top" wrapText="1"/>
    </xf>
    <xf numFmtId="0" fontId="11" fillId="27" borderId="1" xfId="0" applyFont="1" applyFill="1" applyBorder="1" applyAlignment="1">
      <alignment vertical="top" wrapText="1"/>
    </xf>
    <xf numFmtId="0" fontId="4" fillId="21" borderId="2" xfId="0" applyFont="1" applyFill="1" applyBorder="1" applyAlignment="1">
      <alignment horizontal="center" vertical="top" wrapText="1"/>
    </xf>
    <xf numFmtId="0" fontId="6" fillId="0" borderId="36" xfId="70" applyFont="1" applyFill="1" applyBorder="1" applyAlignment="1">
      <alignment horizontal="center" vertical="top" wrapText="1"/>
    </xf>
    <xf numFmtId="0" fontId="6" fillId="0" borderId="4" xfId="70" applyFont="1" applyFill="1" applyBorder="1" applyAlignment="1">
      <alignment horizontal="left" vertical="top" wrapText="1"/>
    </xf>
    <xf numFmtId="0" fontId="91" fillId="0" borderId="0" xfId="70" applyFont="1" applyFill="1" applyBorder="1" applyAlignment="1">
      <alignment horizontal="center" vertical="top" wrapText="1"/>
    </xf>
    <xf numFmtId="0" fontId="11" fillId="0" borderId="0" xfId="35" applyFont="1" applyFill="1" applyBorder="1" applyAlignment="1">
      <alignment horizontal="left" vertical="top" wrapText="1"/>
    </xf>
    <xf numFmtId="0" fontId="6" fillId="0" borderId="0" xfId="10" applyNumberFormat="1" applyFont="1" applyFill="1" applyBorder="1" applyAlignment="1">
      <alignment horizontal="center" vertical="top" wrapText="1"/>
    </xf>
    <xf numFmtId="194" fontId="11" fillId="0" borderId="0" xfId="35" applyNumberFormat="1" applyFont="1" applyFill="1" applyBorder="1" applyAlignment="1">
      <alignment horizontal="right" vertical="top"/>
    </xf>
    <xf numFmtId="187" fontId="6" fillId="0" borderId="0" xfId="46" applyNumberFormat="1" applyFont="1" applyFill="1" applyBorder="1" applyAlignment="1">
      <alignment horizontal="center" vertical="top" wrapText="1"/>
    </xf>
    <xf numFmtId="0" fontId="6" fillId="0" borderId="0" xfId="70" applyFont="1" applyFill="1" applyBorder="1" applyAlignment="1">
      <alignment vertical="top" wrapText="1"/>
    </xf>
    <xf numFmtId="187" fontId="4" fillId="22" borderId="1" xfId="46" applyNumberFormat="1" applyFont="1" applyFill="1" applyBorder="1" applyAlignment="1">
      <alignment vertical="top" wrapText="1"/>
    </xf>
    <xf numFmtId="187" fontId="6" fillId="0" borderId="0" xfId="10" applyNumberFormat="1" applyFont="1" applyFill="1" applyBorder="1" applyAlignment="1">
      <alignment horizontal="center" vertical="top" wrapText="1"/>
    </xf>
    <xf numFmtId="0" fontId="6" fillId="31" borderId="0" xfId="70" applyFont="1" applyFill="1" applyBorder="1" applyAlignment="1">
      <alignment horizontal="center" vertical="top" wrapText="1"/>
    </xf>
    <xf numFmtId="0" fontId="91" fillId="31" borderId="0" xfId="70" applyFont="1" applyFill="1" applyBorder="1" applyAlignment="1">
      <alignment horizontal="center" vertical="top" wrapText="1"/>
    </xf>
    <xf numFmtId="0" fontId="11" fillId="31" borderId="0" xfId="35" applyFont="1" applyFill="1" applyBorder="1" applyAlignment="1">
      <alignment horizontal="left" vertical="top" wrapText="1"/>
    </xf>
    <xf numFmtId="187" fontId="6" fillId="31" borderId="0" xfId="42" applyNumberFormat="1" applyFont="1" applyFill="1" applyBorder="1" applyAlignment="1">
      <alignment horizontal="center" vertical="top" wrapText="1"/>
    </xf>
    <xf numFmtId="194" fontId="11" fillId="31" borderId="0" xfId="0" applyNumberFormat="1" applyFont="1" applyFill="1" applyBorder="1" applyAlignment="1">
      <alignment horizontal="right" vertical="top"/>
    </xf>
    <xf numFmtId="187" fontId="6" fillId="31" borderId="0" xfId="10" applyNumberFormat="1" applyFont="1" applyFill="1" applyBorder="1" applyAlignment="1">
      <alignment horizontal="center" vertical="top" wrapText="1"/>
    </xf>
    <xf numFmtId="0" fontId="6" fillId="31" borderId="1" xfId="0" applyFont="1" applyFill="1" applyBorder="1" applyAlignment="1">
      <alignment horizontal="center" vertical="top" wrapText="1"/>
    </xf>
    <xf numFmtId="187" fontId="6" fillId="31" borderId="1" xfId="42" applyNumberFormat="1" applyFont="1" applyFill="1" applyBorder="1" applyAlignment="1">
      <alignment horizontal="center" vertical="top" wrapText="1"/>
    </xf>
    <xf numFmtId="0" fontId="4" fillId="31" borderId="1" xfId="0" applyFont="1" applyFill="1" applyBorder="1" applyAlignment="1">
      <alignment horizontal="center" vertical="top" wrapText="1"/>
    </xf>
    <xf numFmtId="0" fontId="6" fillId="31" borderId="0" xfId="0" applyFont="1" applyFill="1" applyAlignment="1">
      <alignment vertical="top" wrapText="1"/>
    </xf>
    <xf numFmtId="0" fontId="6" fillId="31" borderId="1" xfId="0" applyFont="1" applyFill="1" applyBorder="1" applyAlignment="1">
      <alignment vertical="top" wrapText="1"/>
    </xf>
    <xf numFmtId="0" fontId="6" fillId="0" borderId="0" xfId="32" applyFont="1" applyFill="1" applyBorder="1" applyAlignment="1">
      <alignment horizontal="center" vertical="top" wrapText="1"/>
    </xf>
    <xf numFmtId="0" fontId="6" fillId="0" borderId="0" xfId="0" applyNumberFormat="1" applyFont="1" applyFill="1" applyBorder="1" applyAlignment="1">
      <alignment horizontal="center" vertical="top" wrapText="1"/>
    </xf>
    <xf numFmtId="3" fontId="6" fillId="0" borderId="0" xfId="0" applyNumberFormat="1" applyFont="1" applyFill="1" applyBorder="1" applyAlignment="1">
      <alignment vertical="top" wrapText="1"/>
    </xf>
    <xf numFmtId="0" fontId="6" fillId="31" borderId="0" xfId="0" applyNumberFormat="1" applyFont="1" applyFill="1" applyBorder="1" applyAlignment="1">
      <alignment horizontal="center" vertical="top" wrapText="1"/>
    </xf>
    <xf numFmtId="3" fontId="6" fillId="31" borderId="1" xfId="0" applyNumberFormat="1" applyFont="1" applyFill="1" applyBorder="1" applyAlignment="1">
      <alignment vertical="top" wrapText="1"/>
    </xf>
    <xf numFmtId="0" fontId="6" fillId="31" borderId="0" xfId="0" applyFont="1" applyFill="1" applyBorder="1" applyAlignment="1">
      <alignment vertical="top" wrapText="1"/>
    </xf>
    <xf numFmtId="187" fontId="6" fillId="0" borderId="0" xfId="6" applyNumberFormat="1" applyFont="1" applyFill="1" applyBorder="1" applyAlignment="1">
      <alignment horizontal="center" vertical="top" wrapText="1"/>
    </xf>
    <xf numFmtId="187" fontId="11" fillId="0" borderId="0" xfId="42" applyNumberFormat="1" applyFont="1" applyBorder="1" applyAlignment="1">
      <alignment vertical="top"/>
    </xf>
    <xf numFmtId="0" fontId="6" fillId="0" borderId="0" xfId="0" applyFont="1" applyFill="1" applyBorder="1" applyAlignment="1">
      <alignment horizontal="left" vertical="top" wrapText="1"/>
    </xf>
    <xf numFmtId="0" fontId="6" fillId="31" borderId="0" xfId="0" applyFont="1" applyFill="1" applyBorder="1" applyAlignment="1">
      <alignment horizontal="left" vertical="top" wrapText="1"/>
    </xf>
    <xf numFmtId="0" fontId="6" fillId="31" borderId="0" xfId="86" applyFont="1" applyFill="1" applyBorder="1" applyAlignment="1">
      <alignment horizontal="center" vertical="top" wrapText="1"/>
    </xf>
    <xf numFmtId="0" fontId="6" fillId="31" borderId="0" xfId="0" applyFont="1" applyFill="1" applyBorder="1" applyAlignment="1">
      <alignment vertical="top"/>
    </xf>
    <xf numFmtId="0" fontId="6" fillId="31" borderId="3" xfId="41" applyFont="1" applyFill="1" applyBorder="1" applyAlignment="1">
      <alignment horizontal="center" vertical="top" wrapText="1"/>
    </xf>
    <xf numFmtId="187" fontId="6" fillId="31" borderId="1" xfId="13" applyNumberFormat="1" applyFont="1" applyFill="1" applyBorder="1" applyAlignment="1">
      <alignment horizontal="center" vertical="top" wrapText="1"/>
    </xf>
    <xf numFmtId="0" fontId="11" fillId="31" borderId="1" xfId="70" applyFont="1" applyFill="1" applyBorder="1" applyAlignment="1">
      <alignment horizontal="center" vertical="top" wrapText="1"/>
    </xf>
    <xf numFmtId="0" fontId="11" fillId="31" borderId="0" xfId="0" applyFont="1" applyFill="1" applyAlignment="1">
      <alignment vertical="top" wrapText="1"/>
    </xf>
    <xf numFmtId="187" fontId="6" fillId="31" borderId="0" xfId="42" applyNumberFormat="1" applyFont="1" applyFill="1" applyBorder="1" applyAlignment="1">
      <alignment vertical="top" wrapText="1"/>
    </xf>
    <xf numFmtId="0" fontId="6" fillId="0" borderId="2" xfId="0" applyFont="1" applyFill="1" applyBorder="1" applyAlignment="1">
      <alignment horizontal="left" vertical="top" wrapText="1"/>
    </xf>
    <xf numFmtId="0" fontId="6" fillId="0" borderId="36" xfId="0" applyFont="1" applyFill="1" applyBorder="1" applyAlignment="1">
      <alignment horizontal="center" vertical="top" wrapText="1"/>
    </xf>
    <xf numFmtId="3" fontId="6" fillId="31" borderId="0" xfId="0" applyNumberFormat="1" applyFont="1" applyFill="1" applyBorder="1" applyAlignment="1">
      <alignment horizontal="center" vertical="top"/>
    </xf>
    <xf numFmtId="0" fontId="6" fillId="31" borderId="0" xfId="0" applyFont="1" applyFill="1" applyBorder="1" applyAlignment="1">
      <alignment horizontal="left" vertical="top"/>
    </xf>
    <xf numFmtId="0" fontId="6" fillId="31" borderId="3" xfId="0" applyFont="1" applyFill="1" applyBorder="1" applyAlignment="1">
      <alignment horizontal="center" vertical="top"/>
    </xf>
    <xf numFmtId="0" fontId="6" fillId="31" borderId="1" xfId="0" applyFont="1" applyFill="1" applyBorder="1" applyAlignment="1">
      <alignment horizontal="center" vertical="top"/>
    </xf>
    <xf numFmtId="0" fontId="6" fillId="0" borderId="0" xfId="0" applyFont="1" applyBorder="1" applyAlignment="1">
      <alignment horizontal="center" vertical="top" wrapText="1"/>
    </xf>
    <xf numFmtId="187" fontId="11" fillId="0" borderId="1" xfId="0" applyNumberFormat="1" applyFont="1" applyBorder="1" applyAlignment="1">
      <alignment horizontal="center" vertical="top"/>
    </xf>
    <xf numFmtId="187" fontId="11" fillId="0" borderId="0" xfId="0" applyNumberFormat="1" applyFont="1" applyBorder="1" applyAlignment="1">
      <alignment horizontal="center" vertical="top"/>
    </xf>
    <xf numFmtId="0" fontId="11" fillId="0" borderId="3" xfId="41" applyFont="1" applyFill="1" applyBorder="1" applyAlignment="1">
      <alignment vertical="top" wrapText="1"/>
    </xf>
    <xf numFmtId="0" fontId="11" fillId="0" borderId="4" xfId="41" applyFont="1" applyFill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/>
    </xf>
    <xf numFmtId="0" fontId="6" fillId="0" borderId="4" xfId="52" applyNumberFormat="1" applyFont="1" applyFill="1" applyBorder="1" applyAlignment="1">
      <alignment horizontal="center" vertical="top" wrapText="1"/>
    </xf>
    <xf numFmtId="187" fontId="11" fillId="0" borderId="4" xfId="52" applyNumberFormat="1" applyFont="1" applyFill="1" applyBorder="1" applyAlignment="1">
      <alignment horizontal="center" vertical="top" wrapText="1"/>
    </xf>
    <xf numFmtId="187" fontId="11" fillId="0" borderId="4" xfId="41" applyNumberFormat="1" applyFont="1" applyFill="1" applyBorder="1" applyAlignment="1">
      <alignment horizontal="center" vertical="top" wrapText="1"/>
    </xf>
    <xf numFmtId="0" fontId="11" fillId="0" borderId="4" xfId="41" applyFont="1" applyFill="1" applyBorder="1" applyAlignment="1">
      <alignment horizontal="left" vertical="top" wrapText="1"/>
    </xf>
    <xf numFmtId="0" fontId="6" fillId="0" borderId="0" xfId="52" applyNumberFormat="1" applyFont="1" applyFill="1" applyBorder="1" applyAlignment="1">
      <alignment horizontal="center" vertical="top" wrapText="1"/>
    </xf>
    <xf numFmtId="187" fontId="11" fillId="0" borderId="0" xfId="41" applyNumberFormat="1" applyFont="1" applyFill="1" applyBorder="1" applyAlignment="1">
      <alignment horizontal="center" vertical="top" wrapText="1"/>
    </xf>
    <xf numFmtId="0" fontId="11" fillId="0" borderId="0" xfId="41" applyFont="1" applyFill="1" applyBorder="1" applyAlignment="1">
      <alignment vertical="top" wrapText="1"/>
    </xf>
    <xf numFmtId="49" fontId="11" fillId="0" borderId="3" xfId="41" applyNumberFormat="1" applyFont="1" applyFill="1" applyBorder="1" applyAlignment="1">
      <alignment horizontal="left" vertical="top" wrapText="1"/>
    </xf>
    <xf numFmtId="0" fontId="6" fillId="0" borderId="3" xfId="0" applyNumberFormat="1" applyFont="1" applyFill="1" applyBorder="1" applyAlignment="1">
      <alignment horizontal="left" vertical="top" wrapText="1"/>
    </xf>
    <xf numFmtId="0" fontId="6" fillId="0" borderId="0" xfId="0" applyNumberFormat="1" applyFont="1" applyFill="1" applyBorder="1" applyAlignment="1">
      <alignment horizontal="left" vertical="top" wrapText="1"/>
    </xf>
    <xf numFmtId="0" fontId="6" fillId="0" borderId="3" xfId="70" applyFont="1" applyFill="1" applyBorder="1" applyAlignment="1">
      <alignment horizontal="left" vertical="top" wrapText="1"/>
    </xf>
    <xf numFmtId="0" fontId="11" fillId="0" borderId="3" xfId="41" applyFont="1" applyFill="1" applyBorder="1" applyAlignment="1">
      <alignment horizontal="justify" vertical="top" wrapText="1"/>
    </xf>
    <xf numFmtId="0" fontId="11" fillId="0" borderId="4" xfId="0" applyFont="1" applyFill="1" applyBorder="1" applyAlignment="1">
      <alignment horizontal="left" vertical="top" wrapText="1"/>
    </xf>
    <xf numFmtId="0" fontId="11" fillId="0" borderId="0" xfId="41" applyFont="1" applyFill="1" applyBorder="1" applyAlignment="1">
      <alignment horizontal="justify" vertical="top" wrapText="1"/>
    </xf>
    <xf numFmtId="0" fontId="6" fillId="0" borderId="0" xfId="32" applyFont="1" applyFill="1" applyBorder="1" applyAlignment="1">
      <alignment horizontal="justify" vertical="top" wrapText="1"/>
    </xf>
    <xf numFmtId="187" fontId="6" fillId="0" borderId="0" xfId="13" applyNumberFormat="1" applyFont="1" applyFill="1" applyBorder="1" applyAlignment="1">
      <alignment horizontal="left" vertical="top" wrapText="1"/>
    </xf>
    <xf numFmtId="0" fontId="11" fillId="0" borderId="4" xfId="0" applyFont="1" applyFill="1" applyBorder="1" applyAlignment="1">
      <alignment horizontal="center" vertical="top"/>
    </xf>
    <xf numFmtId="0" fontId="89" fillId="0" borderId="4" xfId="41" applyFont="1" applyFill="1" applyBorder="1" applyAlignment="1">
      <alignment horizontal="left" vertical="top" wrapText="1"/>
    </xf>
    <xf numFmtId="1" fontId="11" fillId="0" borderId="4" xfId="41" applyNumberFormat="1" applyFont="1" applyFill="1" applyBorder="1" applyAlignment="1">
      <alignment horizontal="center" vertical="top" wrapText="1"/>
    </xf>
    <xf numFmtId="187" fontId="4" fillId="0" borderId="4" xfId="49" applyNumberFormat="1" applyFont="1" applyFill="1" applyBorder="1" applyAlignment="1">
      <alignment vertical="top"/>
    </xf>
    <xf numFmtId="187" fontId="4" fillId="20" borderId="4" xfId="49" applyNumberFormat="1" applyFont="1" applyFill="1" applyBorder="1" applyAlignment="1">
      <alignment vertical="top"/>
    </xf>
    <xf numFmtId="43" fontId="6" fillId="0" borderId="4" xfId="42" applyFont="1" applyFill="1" applyBorder="1" applyAlignment="1">
      <alignment vertical="top"/>
    </xf>
    <xf numFmtId="0" fontId="11" fillId="0" borderId="4" xfId="0" applyFont="1" applyBorder="1" applyAlignment="1">
      <alignment vertical="top"/>
    </xf>
    <xf numFmtId="0" fontId="11" fillId="0" borderId="36" xfId="41" applyFont="1" applyFill="1" applyBorder="1" applyAlignment="1">
      <alignment horizontal="justify" vertical="top" wrapText="1"/>
    </xf>
    <xf numFmtId="0" fontId="11" fillId="0" borderId="2" xfId="41" applyFont="1" applyFill="1" applyBorder="1" applyAlignment="1">
      <alignment horizontal="center" vertical="top" wrapText="1"/>
    </xf>
    <xf numFmtId="1" fontId="11" fillId="0" borderId="2" xfId="41" applyNumberFormat="1" applyFont="1" applyFill="1" applyBorder="1" applyAlignment="1">
      <alignment horizontal="center" vertical="top" wrapText="1"/>
    </xf>
    <xf numFmtId="0" fontId="11" fillId="0" borderId="2" xfId="41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top"/>
    </xf>
    <xf numFmtId="187" fontId="4" fillId="0" borderId="2" xfId="49" applyNumberFormat="1" applyFont="1" applyFill="1" applyBorder="1" applyAlignment="1">
      <alignment vertical="top"/>
    </xf>
    <xf numFmtId="187" fontId="4" fillId="20" borderId="2" xfId="49" applyNumberFormat="1" applyFont="1" applyFill="1" applyBorder="1" applyAlignment="1">
      <alignment vertical="top"/>
    </xf>
    <xf numFmtId="43" fontId="6" fillId="0" borderId="2" xfId="42" applyFont="1" applyFill="1" applyBorder="1" applyAlignment="1">
      <alignment vertical="top"/>
    </xf>
    <xf numFmtId="187" fontId="44" fillId="22" borderId="1" xfId="49" applyNumberFormat="1" applyFont="1" applyFill="1" applyBorder="1" applyAlignment="1">
      <alignment vertical="top"/>
    </xf>
    <xf numFmtId="43" fontId="6" fillId="22" borderId="1" xfId="42" applyFont="1" applyFill="1" applyBorder="1" applyAlignment="1">
      <alignment vertical="top"/>
    </xf>
    <xf numFmtId="0" fontId="11" fillId="0" borderId="5" xfId="41" applyFont="1" applyFill="1" applyBorder="1" applyAlignment="1">
      <alignment horizontal="center" vertical="top" wrapText="1"/>
    </xf>
    <xf numFmtId="0" fontId="11" fillId="0" borderId="4" xfId="0" applyFont="1" applyBorder="1" applyAlignment="1">
      <alignment horizontal="left" vertical="top"/>
    </xf>
    <xf numFmtId="0" fontId="11" fillId="0" borderId="36" xfId="41" applyFont="1" applyFill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/>
    </xf>
    <xf numFmtId="0" fontId="11" fillId="0" borderId="2" xfId="0" applyFont="1" applyBorder="1" applyAlignment="1">
      <alignment horizontal="left" vertical="top"/>
    </xf>
    <xf numFmtId="0" fontId="11" fillId="0" borderId="3" xfId="0" applyFont="1" applyBorder="1" applyAlignment="1">
      <alignment horizontal="center" vertical="top"/>
    </xf>
    <xf numFmtId="0" fontId="6" fillId="0" borderId="0" xfId="0" applyFont="1" applyBorder="1" applyAlignment="1">
      <alignment vertical="top" wrapText="1"/>
    </xf>
    <xf numFmtId="0" fontId="11" fillId="0" borderId="3" xfId="0" applyNumberFormat="1" applyFont="1" applyBorder="1" applyAlignment="1">
      <alignment horizontal="center" vertical="top" wrapText="1"/>
    </xf>
    <xf numFmtId="0" fontId="11" fillId="2" borderId="3" xfId="70" applyFont="1" applyFill="1" applyBorder="1" applyAlignment="1">
      <alignment horizontal="left" vertical="top" wrapText="1"/>
    </xf>
    <xf numFmtId="0" fontId="11" fillId="2" borderId="0" xfId="70" applyFont="1" applyFill="1" applyBorder="1" applyAlignment="1">
      <alignment horizontal="center" vertical="top"/>
    </xf>
    <xf numFmtId="0" fontId="11" fillId="2" borderId="0" xfId="70" applyFont="1" applyFill="1" applyBorder="1" applyAlignment="1">
      <alignment horizontal="left" vertical="top" wrapText="1"/>
    </xf>
    <xf numFmtId="187" fontId="6" fillId="0" borderId="1" xfId="42" applyNumberFormat="1" applyFont="1" applyBorder="1"/>
    <xf numFmtId="187" fontId="6" fillId="0" borderId="1" xfId="0" applyNumberFormat="1" applyFont="1" applyBorder="1"/>
    <xf numFmtId="0" fontId="11" fillId="31" borderId="1" xfId="85" quotePrefix="1" applyNumberFormat="1" applyFont="1" applyFill="1" applyBorder="1"/>
    <xf numFmtId="187" fontId="6" fillId="31" borderId="1" xfId="42" applyNumberFormat="1" applyFont="1" applyFill="1" applyBorder="1"/>
    <xf numFmtId="1" fontId="11" fillId="31" borderId="1" xfId="85" applyNumberFormat="1" applyFont="1" applyFill="1" applyBorder="1"/>
    <xf numFmtId="187" fontId="6" fillId="31" borderId="1" xfId="0" applyNumberFormat="1" applyFont="1" applyFill="1" applyBorder="1"/>
    <xf numFmtId="0" fontId="6" fillId="31" borderId="0" xfId="0" applyFont="1" applyFill="1"/>
    <xf numFmtId="0" fontId="11" fillId="22" borderId="1" xfId="0" applyFont="1" applyFill="1" applyBorder="1" applyAlignment="1">
      <alignment vertical="top" wrapText="1"/>
    </xf>
    <xf numFmtId="187" fontId="11" fillId="0" borderId="1" xfId="0" applyNumberFormat="1" applyFont="1" applyFill="1" applyBorder="1" applyAlignment="1">
      <alignment vertical="top" wrapText="1"/>
    </xf>
    <xf numFmtId="0" fontId="2" fillId="21" borderId="4" xfId="0" applyFont="1" applyFill="1" applyBorder="1" applyAlignment="1">
      <alignment horizontal="center" vertical="top"/>
    </xf>
    <xf numFmtId="0" fontId="2" fillId="22" borderId="1" xfId="0" applyFont="1" applyFill="1" applyBorder="1" applyAlignment="1">
      <alignment vertical="top" wrapText="1"/>
    </xf>
    <xf numFmtId="187" fontId="2" fillId="22" borderId="1" xfId="42" applyNumberFormat="1" applyFont="1" applyFill="1" applyBorder="1" applyAlignment="1">
      <alignment vertical="top" wrapText="1"/>
    </xf>
    <xf numFmtId="187" fontId="6" fillId="0" borderId="1" xfId="42" applyNumberFormat="1" applyFont="1" applyBorder="1" applyAlignment="1">
      <alignment horizontal="center" vertical="top" wrapText="1"/>
    </xf>
    <xf numFmtId="0" fontId="2" fillId="0" borderId="1" xfId="0" applyNumberFormat="1" applyFont="1" applyFill="1" applyBorder="1" applyAlignment="1">
      <alignment horizontal="center" vertical="top"/>
    </xf>
    <xf numFmtId="3" fontId="6" fillId="0" borderId="4" xfId="0" applyNumberFormat="1" applyFont="1" applyFill="1" applyBorder="1" applyAlignment="1">
      <alignment horizontal="center" vertical="top"/>
    </xf>
    <xf numFmtId="3" fontId="6" fillId="0" borderId="4" xfId="52" applyNumberFormat="1" applyFont="1" applyFill="1" applyBorder="1" applyAlignment="1">
      <alignment horizontal="right" vertical="top"/>
    </xf>
    <xf numFmtId="3" fontId="6" fillId="0" borderId="2" xfId="0" applyNumberFormat="1" applyFont="1" applyFill="1" applyBorder="1" applyAlignment="1">
      <alignment horizontal="center" vertical="top"/>
    </xf>
    <xf numFmtId="3" fontId="6" fillId="0" borderId="2" xfId="52" applyNumberFormat="1" applyFont="1" applyFill="1" applyBorder="1" applyAlignment="1">
      <alignment horizontal="right" vertical="top"/>
    </xf>
    <xf numFmtId="0" fontId="6" fillId="0" borderId="2" xfId="0" applyFont="1" applyFill="1" applyBorder="1" applyAlignment="1">
      <alignment horizontal="left" vertical="top"/>
    </xf>
    <xf numFmtId="0" fontId="6" fillId="0" borderId="2" xfId="0" applyFont="1" applyFill="1" applyBorder="1" applyAlignment="1">
      <alignment horizontal="center" vertical="top"/>
    </xf>
    <xf numFmtId="0" fontId="6" fillId="0" borderId="2" xfId="70" applyNumberFormat="1" applyFont="1" applyFill="1" applyBorder="1" applyAlignment="1">
      <alignment horizontal="left" vertical="top"/>
    </xf>
    <xf numFmtId="0" fontId="11" fillId="0" borderId="2" xfId="0" applyNumberFormat="1" applyFont="1" applyFill="1" applyBorder="1" applyAlignment="1">
      <alignment vertical="top"/>
    </xf>
    <xf numFmtId="3" fontId="6" fillId="0" borderId="0" xfId="0" applyNumberFormat="1" applyFont="1" applyFill="1" applyBorder="1" applyAlignment="1">
      <alignment horizontal="center" vertical="top"/>
    </xf>
    <xf numFmtId="3" fontId="6" fillId="0" borderId="0" xfId="52" applyNumberFormat="1" applyFont="1" applyFill="1" applyBorder="1" applyAlignment="1">
      <alignment horizontal="right" vertical="top"/>
    </xf>
    <xf numFmtId="3" fontId="11" fillId="0" borderId="1" xfId="0" applyNumberFormat="1" applyFont="1" applyBorder="1" applyAlignment="1">
      <alignment vertical="top"/>
    </xf>
    <xf numFmtId="3" fontId="11" fillId="35" borderId="1" xfId="0" applyNumberFormat="1" applyFont="1" applyFill="1" applyBorder="1" applyAlignment="1">
      <alignment horizontal="center" vertical="top"/>
    </xf>
    <xf numFmtId="3" fontId="11" fillId="0" borderId="0" xfId="0" applyNumberFormat="1" applyFont="1" applyFill="1" applyBorder="1" applyAlignment="1">
      <alignment horizontal="center" vertical="top"/>
    </xf>
    <xf numFmtId="0" fontId="6" fillId="0" borderId="4" xfId="0" applyFont="1" applyFill="1" applyBorder="1" applyAlignment="1">
      <alignment horizontal="center" vertical="top"/>
    </xf>
    <xf numFmtId="0" fontId="6" fillId="0" borderId="4" xfId="0" applyFont="1" applyFill="1" applyBorder="1" applyAlignment="1">
      <alignment horizontal="left" vertical="top" wrapText="1"/>
    </xf>
    <xf numFmtId="3" fontId="6" fillId="0" borderId="4" xfId="0" applyNumberFormat="1" applyFont="1" applyFill="1" applyBorder="1" applyAlignment="1">
      <alignment horizontal="right" vertical="top"/>
    </xf>
    <xf numFmtId="0" fontId="6" fillId="0" borderId="4" xfId="0" applyFont="1" applyFill="1" applyBorder="1" applyAlignment="1">
      <alignment horizontal="left" vertical="top"/>
    </xf>
    <xf numFmtId="0" fontId="6" fillId="0" borderId="4" xfId="70" applyNumberFormat="1" applyFont="1" applyFill="1" applyBorder="1" applyAlignment="1">
      <alignment horizontal="left" vertical="top"/>
    </xf>
    <xf numFmtId="0" fontId="11" fillId="0" borderId="4" xfId="0" applyNumberFormat="1" applyFont="1" applyFill="1" applyBorder="1" applyAlignment="1">
      <alignment vertical="top"/>
    </xf>
    <xf numFmtId="3" fontId="6" fillId="0" borderId="2" xfId="0" applyNumberFormat="1" applyFont="1" applyFill="1" applyBorder="1" applyAlignment="1">
      <alignment horizontal="right" vertical="top"/>
    </xf>
    <xf numFmtId="3" fontId="6" fillId="0" borderId="0" xfId="0" applyNumberFormat="1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left" vertical="top"/>
    </xf>
    <xf numFmtId="0" fontId="6" fillId="0" borderId="0" xfId="0" applyFont="1" applyBorder="1" applyAlignment="1">
      <alignment horizontal="center" vertical="top"/>
    </xf>
    <xf numFmtId="3" fontId="2" fillId="35" borderId="1" xfId="0" applyNumberFormat="1" applyFont="1" applyFill="1" applyBorder="1" applyAlignment="1">
      <alignment horizontal="center" vertical="top"/>
    </xf>
    <xf numFmtId="3" fontId="11" fillId="0" borderId="0" xfId="0" applyNumberFormat="1" applyFont="1" applyBorder="1" applyAlignment="1">
      <alignment vertical="top"/>
    </xf>
    <xf numFmtId="3" fontId="4" fillId="35" borderId="1" xfId="0" applyNumberFormat="1" applyFont="1" applyFill="1" applyBorder="1" applyAlignment="1">
      <alignment vertical="top"/>
    </xf>
    <xf numFmtId="3" fontId="6" fillId="0" borderId="0" xfId="0" applyNumberFormat="1" applyFont="1" applyFill="1" applyBorder="1" applyAlignment="1">
      <alignment vertical="top"/>
    </xf>
    <xf numFmtId="0" fontId="4" fillId="0" borderId="1" xfId="0" applyNumberFormat="1" applyFont="1" applyFill="1" applyBorder="1" applyAlignment="1">
      <alignment horizontal="center" vertical="top"/>
    </xf>
    <xf numFmtId="3" fontId="6" fillId="0" borderId="3" xfId="0" applyNumberFormat="1" applyFont="1" applyFill="1" applyBorder="1" applyAlignment="1">
      <alignment vertical="top"/>
    </xf>
    <xf numFmtId="0" fontId="6" fillId="0" borderId="4" xfId="0" applyNumberFormat="1" applyFont="1" applyFill="1" applyBorder="1" applyAlignment="1">
      <alignment vertical="top"/>
    </xf>
    <xf numFmtId="0" fontId="6" fillId="0" borderId="2" xfId="0" applyNumberFormat="1" applyFont="1" applyFill="1" applyBorder="1" applyAlignment="1">
      <alignment vertical="top"/>
    </xf>
    <xf numFmtId="0" fontId="15" fillId="0" borderId="0" xfId="0" applyFont="1" applyFill="1" applyBorder="1" applyAlignment="1">
      <alignment horizontal="left" vertical="top" wrapText="1"/>
    </xf>
    <xf numFmtId="3" fontId="6" fillId="0" borderId="4" xfId="0" applyNumberFormat="1" applyFont="1" applyFill="1" applyBorder="1" applyAlignment="1">
      <alignment vertical="top"/>
    </xf>
    <xf numFmtId="3" fontId="6" fillId="0" borderId="2" xfId="0" applyNumberFormat="1" applyFont="1" applyFill="1" applyBorder="1" applyAlignment="1">
      <alignment vertical="top"/>
    </xf>
    <xf numFmtId="0" fontId="11" fillId="0" borderId="2" xfId="0" applyFont="1" applyBorder="1" applyAlignment="1">
      <alignment vertical="top"/>
    </xf>
    <xf numFmtId="0" fontId="4" fillId="0" borderId="4" xfId="0" applyNumberFormat="1" applyFont="1" applyFill="1" applyBorder="1" applyAlignment="1">
      <alignment horizontal="center" vertical="top"/>
    </xf>
    <xf numFmtId="3" fontId="11" fillId="35" borderId="1" xfId="0" applyNumberFormat="1" applyFont="1" applyFill="1" applyBorder="1" applyAlignment="1">
      <alignment vertical="top"/>
    </xf>
    <xf numFmtId="3" fontId="2" fillId="35" borderId="1" xfId="0" applyNumberFormat="1" applyFont="1" applyFill="1" applyBorder="1" applyAlignment="1">
      <alignment vertical="top"/>
    </xf>
    <xf numFmtId="0" fontId="4" fillId="0" borderId="3" xfId="0" applyNumberFormat="1" applyFont="1" applyFill="1" applyBorder="1" applyAlignment="1">
      <alignment horizontal="center" vertical="top"/>
    </xf>
    <xf numFmtId="3" fontId="4" fillId="35" borderId="3" xfId="0" applyNumberFormat="1" applyFont="1" applyFill="1" applyBorder="1" applyAlignment="1">
      <alignment vertical="top"/>
    </xf>
    <xf numFmtId="0" fontId="6" fillId="0" borderId="3" xfId="0" applyNumberFormat="1" applyFont="1" applyFill="1" applyBorder="1" applyAlignment="1">
      <alignment vertical="top"/>
    </xf>
    <xf numFmtId="0" fontId="11" fillId="0" borderId="0" xfId="70" applyNumberFormat="1" applyFont="1" applyFill="1" applyBorder="1" applyAlignment="1">
      <alignment horizontal="center" vertical="top"/>
    </xf>
    <xf numFmtId="0" fontId="11" fillId="0" borderId="0" xfId="11" applyNumberFormat="1" applyFont="1" applyFill="1" applyBorder="1" applyAlignment="1">
      <alignment vertical="top" wrapText="1"/>
    </xf>
    <xf numFmtId="3" fontId="11" fillId="0" borderId="0" xfId="52" applyNumberFormat="1" applyFont="1" applyFill="1" applyBorder="1" applyAlignment="1">
      <alignment horizontal="right" vertical="top"/>
    </xf>
    <xf numFmtId="0" fontId="11" fillId="0" borderId="0" xfId="70" applyNumberFormat="1" applyFont="1" applyFill="1" applyBorder="1" applyAlignment="1">
      <alignment horizontal="left" vertical="top" wrapText="1"/>
    </xf>
    <xf numFmtId="0" fontId="6" fillId="0" borderId="4" xfId="95" applyFont="1" applyFill="1" applyBorder="1" applyAlignment="1">
      <alignment vertical="top" wrapText="1"/>
    </xf>
    <xf numFmtId="0" fontId="11" fillId="0" borderId="4" xfId="0" applyFont="1" applyFill="1" applyBorder="1" applyAlignment="1">
      <alignment vertical="top"/>
    </xf>
    <xf numFmtId="187" fontId="15" fillId="0" borderId="0" xfId="52" applyNumberFormat="1" applyFont="1" applyFill="1" applyBorder="1" applyAlignment="1">
      <alignment vertical="top" wrapText="1"/>
    </xf>
    <xf numFmtId="0" fontId="6" fillId="0" borderId="0" xfId="95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center" vertical="top" wrapText="1"/>
    </xf>
    <xf numFmtId="187" fontId="6" fillId="0" borderId="4" xfId="52" applyNumberFormat="1" applyFont="1" applyFill="1" applyBorder="1" applyAlignment="1">
      <alignment vertical="top" wrapText="1"/>
    </xf>
    <xf numFmtId="0" fontId="6" fillId="0" borderId="4" xfId="95" applyNumberFormat="1" applyFont="1" applyFill="1" applyBorder="1" applyAlignment="1">
      <alignment horizontal="center" vertical="top" wrapText="1"/>
    </xf>
    <xf numFmtId="187" fontId="6" fillId="0" borderId="0" xfId="52" applyNumberFormat="1" applyFont="1" applyFill="1" applyBorder="1" applyAlignment="1">
      <alignment vertical="top" wrapText="1"/>
    </xf>
    <xf numFmtId="0" fontId="6" fillId="0" borderId="0" xfId="95" applyNumberFormat="1" applyFont="1" applyFill="1" applyBorder="1" applyAlignment="1">
      <alignment horizontal="center" vertical="top" wrapText="1"/>
    </xf>
    <xf numFmtId="0" fontId="6" fillId="0" borderId="0" xfId="61" applyFont="1" applyFill="1" applyBorder="1" applyAlignment="1">
      <alignment horizontal="left" vertical="top" wrapText="1"/>
    </xf>
    <xf numFmtId="2" fontId="6" fillId="0" borderId="0" xfId="0" applyNumberFormat="1" applyFont="1" applyFill="1" applyBorder="1" applyAlignment="1">
      <alignment horizontal="left" vertical="top" wrapText="1"/>
    </xf>
    <xf numFmtId="0" fontId="6" fillId="0" borderId="4" xfId="25" applyFont="1" applyFill="1" applyBorder="1" applyAlignment="1">
      <alignment horizontal="left" vertical="top" wrapText="1"/>
    </xf>
    <xf numFmtId="3" fontId="6" fillId="0" borderId="4" xfId="0" applyNumberFormat="1" applyFont="1" applyFill="1" applyBorder="1" applyAlignment="1">
      <alignment horizontal="center" vertical="top" wrapText="1"/>
    </xf>
    <xf numFmtId="3" fontId="6" fillId="0" borderId="0" xfId="0" applyNumberFormat="1" applyFont="1" applyFill="1" applyBorder="1" applyAlignment="1">
      <alignment horizontal="center" vertical="top" wrapText="1"/>
    </xf>
    <xf numFmtId="0" fontId="6" fillId="0" borderId="4" xfId="0" applyNumberFormat="1" applyFont="1" applyFill="1" applyBorder="1" applyAlignment="1">
      <alignment horizontal="center" vertical="top"/>
    </xf>
    <xf numFmtId="187" fontId="6" fillId="0" borderId="4" xfId="42" applyNumberFormat="1" applyFont="1" applyFill="1" applyBorder="1" applyAlignment="1">
      <alignment horizontal="center" vertical="top"/>
    </xf>
    <xf numFmtId="0" fontId="6" fillId="0" borderId="2" xfId="0" applyNumberFormat="1" applyFont="1" applyFill="1" applyBorder="1" applyAlignment="1">
      <alignment horizontal="center" vertical="top"/>
    </xf>
    <xf numFmtId="187" fontId="6" fillId="0" borderId="2" xfId="42" applyNumberFormat="1" applyFont="1" applyFill="1" applyBorder="1" applyAlignment="1">
      <alignment horizontal="center" vertical="top"/>
    </xf>
    <xf numFmtId="190" fontId="6" fillId="0" borderId="4" xfId="52" applyNumberFormat="1" applyFont="1" applyFill="1" applyBorder="1" applyAlignment="1">
      <alignment horizontal="center" vertical="top" wrapText="1"/>
    </xf>
    <xf numFmtId="190" fontId="6" fillId="0" borderId="0" xfId="52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vertical="top"/>
    </xf>
    <xf numFmtId="1" fontId="6" fillId="0" borderId="0" xfId="0" applyNumberFormat="1" applyFont="1" applyFill="1" applyBorder="1" applyAlignment="1">
      <alignment horizontal="center" vertical="top" wrapText="1"/>
    </xf>
    <xf numFmtId="1" fontId="6" fillId="0" borderId="0" xfId="45" applyNumberFormat="1" applyFont="1" applyFill="1" applyBorder="1" applyAlignment="1">
      <alignment horizontal="center" vertical="top" wrapText="1"/>
    </xf>
    <xf numFmtId="187" fontId="6" fillId="35" borderId="0" xfId="42" applyNumberFormat="1" applyFont="1" applyFill="1" applyBorder="1" applyAlignment="1">
      <alignment horizontal="center" vertical="top"/>
    </xf>
    <xf numFmtId="0" fontId="6" fillId="35" borderId="0" xfId="0" applyNumberFormat="1" applyFont="1" applyFill="1" applyBorder="1" applyAlignment="1">
      <alignment vertical="top"/>
    </xf>
    <xf numFmtId="0" fontId="6" fillId="0" borderId="5" xfId="0" applyNumberFormat="1" applyFont="1" applyFill="1" applyBorder="1" applyAlignment="1">
      <alignment vertical="top"/>
    </xf>
    <xf numFmtId="0" fontId="25" fillId="0" borderId="0" xfId="0" applyFont="1" applyFill="1" applyBorder="1" applyAlignment="1">
      <alignment horizontal="center" vertical="top"/>
    </xf>
    <xf numFmtId="0" fontId="49" fillId="0" borderId="1" xfId="35" applyFont="1" applyFill="1" applyBorder="1" applyAlignment="1">
      <alignment horizontal="left" vertical="top" wrapText="1"/>
    </xf>
    <xf numFmtId="0" fontId="42" fillId="35" borderId="1" xfId="0" applyFont="1" applyFill="1" applyBorder="1" applyAlignment="1">
      <alignment horizontal="center" vertical="top"/>
    </xf>
    <xf numFmtId="0" fontId="4" fillId="0" borderId="1" xfId="42" applyNumberFormat="1" applyFont="1" applyFill="1" applyBorder="1" applyAlignment="1">
      <alignment horizontal="center" vertical="top" wrapText="1"/>
    </xf>
    <xf numFmtId="187" fontId="2" fillId="47" borderId="1" xfId="50" applyNumberFormat="1" applyFont="1" applyFill="1" applyBorder="1" applyAlignment="1">
      <alignment vertical="top" wrapText="1"/>
    </xf>
    <xf numFmtId="0" fontId="20" fillId="0" borderId="1" xfId="0" applyFont="1" applyFill="1" applyBorder="1" applyAlignment="1">
      <alignment horizontal="center" vertical="top"/>
    </xf>
    <xf numFmtId="187" fontId="4" fillId="0" borderId="1" xfId="0" applyNumberFormat="1" applyFont="1" applyFill="1" applyBorder="1" applyAlignment="1">
      <alignment vertical="top"/>
    </xf>
    <xf numFmtId="0" fontId="4" fillId="0" borderId="1" xfId="0" applyFont="1" applyFill="1" applyBorder="1" applyAlignment="1">
      <alignment vertical="top"/>
    </xf>
    <xf numFmtId="193" fontId="4" fillId="0" borderId="1" xfId="0" applyNumberFormat="1" applyFont="1" applyFill="1" applyBorder="1" applyAlignment="1">
      <alignment vertical="top" wrapText="1"/>
    </xf>
    <xf numFmtId="193" fontId="4" fillId="0" borderId="1" xfId="0" applyNumberFormat="1" applyFont="1" applyFill="1" applyBorder="1" applyAlignment="1">
      <alignment horizontal="left" vertical="top" wrapText="1"/>
    </xf>
    <xf numFmtId="187" fontId="4" fillId="0" borderId="1" xfId="0" applyNumberFormat="1" applyFont="1" applyFill="1" applyBorder="1" applyAlignment="1">
      <alignment horizontal="center" vertical="top"/>
    </xf>
    <xf numFmtId="187" fontId="2" fillId="0" borderId="1" xfId="42" applyNumberFormat="1" applyFont="1" applyFill="1" applyBorder="1" applyAlignment="1">
      <alignment vertical="top"/>
    </xf>
    <xf numFmtId="187" fontId="4" fillId="35" borderId="1" xfId="50" applyNumberFormat="1" applyFont="1" applyFill="1" applyBorder="1" applyAlignment="1">
      <alignment horizontal="center" vertical="top" wrapText="1"/>
    </xf>
    <xf numFmtId="49" fontId="2" fillId="0" borderId="1" xfId="38" applyNumberFormat="1" applyFont="1" applyFill="1" applyBorder="1" applyAlignment="1">
      <alignment horizontal="center" vertical="top"/>
    </xf>
    <xf numFmtId="49" fontId="2" fillId="0" borderId="1" xfId="36" applyNumberFormat="1" applyFont="1" applyFill="1" applyBorder="1" applyAlignment="1">
      <alignment horizontal="center" vertical="top"/>
    </xf>
    <xf numFmtId="187" fontId="4" fillId="21" borderId="0" xfId="0" applyNumberFormat="1" applyFont="1" applyFill="1" applyBorder="1" applyAlignment="1">
      <alignment horizontal="left" vertical="top"/>
    </xf>
    <xf numFmtId="0" fontId="4" fillId="21" borderId="0" xfId="0" applyFont="1" applyFill="1" applyAlignment="1">
      <alignment horizontal="center" vertical="top"/>
    </xf>
    <xf numFmtId="187" fontId="2" fillId="21" borderId="1" xfId="42" applyNumberFormat="1" applyFont="1" applyFill="1" applyBorder="1" applyAlignment="1">
      <alignment horizontal="center" vertical="top"/>
    </xf>
    <xf numFmtId="0" fontId="4" fillId="35" borderId="1" xfId="0" applyFont="1" applyFill="1" applyBorder="1" applyAlignment="1">
      <alignment horizontal="center" vertical="top"/>
    </xf>
    <xf numFmtId="0" fontId="4" fillId="0" borderId="1" xfId="37" applyFont="1" applyFill="1" applyBorder="1" applyAlignment="1">
      <alignment horizontal="left" vertical="top" wrapText="1"/>
    </xf>
    <xf numFmtId="0" fontId="6" fillId="21" borderId="0" xfId="0" applyFont="1" applyFill="1" applyAlignment="1">
      <alignment vertical="top"/>
    </xf>
    <xf numFmtId="0" fontId="4" fillId="21" borderId="1" xfId="0" applyFont="1" applyFill="1" applyBorder="1" applyAlignment="1">
      <alignment horizontal="center" vertical="top"/>
    </xf>
    <xf numFmtId="187" fontId="4" fillId="35" borderId="1" xfId="52" applyNumberFormat="1" applyFont="1" applyFill="1" applyBorder="1" applyAlignment="1">
      <alignment horizontal="center" vertical="top"/>
    </xf>
    <xf numFmtId="187" fontId="4" fillId="0" borderId="1" xfId="52" applyNumberFormat="1" applyFont="1" applyFill="1" applyBorder="1" applyAlignment="1">
      <alignment vertical="top"/>
    </xf>
    <xf numFmtId="0" fontId="44" fillId="21" borderId="1" xfId="0" applyFont="1" applyFill="1" applyBorder="1" applyAlignment="1">
      <alignment horizontal="center" vertical="top" wrapText="1"/>
    </xf>
    <xf numFmtId="0" fontId="44" fillId="21" borderId="7" xfId="0" applyFont="1" applyFill="1" applyBorder="1" applyAlignment="1">
      <alignment horizontal="center" vertical="top" wrapText="1"/>
    </xf>
    <xf numFmtId="187" fontId="44" fillId="21" borderId="1" xfId="52" applyNumberFormat="1" applyFont="1" applyFill="1" applyBorder="1" applyAlignment="1">
      <alignment horizontal="center" vertical="top" wrapText="1"/>
    </xf>
    <xf numFmtId="0" fontId="94" fillId="0" borderId="0" xfId="80" applyFont="1" applyFill="1" applyAlignment="1">
      <alignment vertical="top"/>
    </xf>
    <xf numFmtId="0" fontId="95" fillId="0" borderId="0" xfId="80" applyFont="1" applyFill="1" applyAlignment="1">
      <alignment vertical="top"/>
    </xf>
    <xf numFmtId="187" fontId="94" fillId="0" borderId="0" xfId="42" applyNumberFormat="1" applyFont="1" applyFill="1" applyAlignment="1">
      <alignment vertical="top"/>
    </xf>
    <xf numFmtId="0" fontId="96" fillId="0" borderId="0" xfId="80" applyFont="1" applyFill="1" applyAlignment="1">
      <alignment horizontal="center" vertical="top"/>
    </xf>
    <xf numFmtId="0" fontId="97" fillId="0" borderId="6" xfId="80" applyFont="1" applyFill="1" applyBorder="1" applyAlignment="1">
      <alignment vertical="top"/>
    </xf>
    <xf numFmtId="3" fontId="95" fillId="0" borderId="6" xfId="80" applyNumberFormat="1" applyFont="1" applyFill="1" applyBorder="1" applyAlignment="1">
      <alignment vertical="top"/>
    </xf>
    <xf numFmtId="187" fontId="97" fillId="0" borderId="6" xfId="42" applyNumberFormat="1" applyFont="1" applyFill="1" applyBorder="1" applyAlignment="1">
      <alignment vertical="top"/>
    </xf>
    <xf numFmtId="187" fontId="96" fillId="0" borderId="0" xfId="42" applyNumberFormat="1" applyFont="1" applyFill="1" applyAlignment="1">
      <alignment horizontal="center" vertical="top"/>
    </xf>
    <xf numFmtId="0" fontId="95" fillId="42" borderId="37" xfId="80" applyFont="1" applyFill="1" applyBorder="1" applyAlignment="1">
      <alignment vertical="top"/>
    </xf>
    <xf numFmtId="0" fontId="95" fillId="42" borderId="3" xfId="80" applyFont="1" applyFill="1" applyBorder="1" applyAlignment="1">
      <alignment vertical="top"/>
    </xf>
    <xf numFmtId="187" fontId="95" fillId="20" borderId="4" xfId="42" applyNumberFormat="1" applyFont="1" applyFill="1" applyBorder="1" applyAlignment="1">
      <alignment horizontal="center" vertical="top" wrapText="1"/>
    </xf>
    <xf numFmtId="187" fontId="95" fillId="48" borderId="4" xfId="42" applyNumberFormat="1" applyFont="1" applyFill="1" applyBorder="1" applyAlignment="1">
      <alignment horizontal="center" vertical="top" wrapText="1"/>
    </xf>
    <xf numFmtId="3" fontId="95" fillId="23" borderId="4" xfId="61" applyNumberFormat="1" applyFont="1" applyFill="1" applyBorder="1" applyAlignment="1">
      <alignment horizontal="center" vertical="top" wrapText="1"/>
    </xf>
    <xf numFmtId="187" fontId="95" fillId="41" borderId="4" xfId="42" applyNumberFormat="1" applyFont="1" applyFill="1" applyBorder="1" applyAlignment="1">
      <alignment horizontal="center" vertical="top" wrapText="1"/>
    </xf>
    <xf numFmtId="3" fontId="95" fillId="30" borderId="4" xfId="61" applyNumberFormat="1" applyFont="1" applyFill="1" applyBorder="1" applyAlignment="1">
      <alignment vertical="top" wrapText="1"/>
    </xf>
    <xf numFmtId="187" fontId="95" fillId="30" borderId="4" xfId="42" applyNumberFormat="1" applyFont="1" applyFill="1" applyBorder="1" applyAlignment="1">
      <alignment vertical="top" wrapText="1"/>
    </xf>
    <xf numFmtId="3" fontId="95" fillId="30" borderId="18" xfId="61" applyNumberFormat="1" applyFont="1" applyFill="1" applyBorder="1" applyAlignment="1">
      <alignment horizontal="center" vertical="top" wrapText="1"/>
    </xf>
    <xf numFmtId="187" fontId="95" fillId="30" borderId="18" xfId="42" applyNumberFormat="1" applyFont="1" applyFill="1" applyBorder="1" applyAlignment="1">
      <alignment horizontal="center" vertical="top" wrapText="1"/>
    </xf>
    <xf numFmtId="3" fontId="96" fillId="0" borderId="0" xfId="80" applyNumberFormat="1" applyFont="1" applyFill="1" applyAlignment="1">
      <alignment horizontal="center" vertical="top"/>
    </xf>
    <xf numFmtId="3" fontId="95" fillId="20" borderId="18" xfId="61" applyNumberFormat="1" applyFont="1" applyFill="1" applyBorder="1" applyAlignment="1">
      <alignment horizontal="center" vertical="top" wrapText="1"/>
    </xf>
    <xf numFmtId="187" fontId="95" fillId="20" borderId="18" xfId="42" applyNumberFormat="1" applyFont="1" applyFill="1" applyBorder="1" applyAlignment="1">
      <alignment horizontal="center" vertical="top" wrapText="1"/>
    </xf>
    <xf numFmtId="3" fontId="95" fillId="48" borderId="18" xfId="61" applyNumberFormat="1" applyFont="1" applyFill="1" applyBorder="1" applyAlignment="1">
      <alignment horizontal="center" vertical="top" wrapText="1"/>
    </xf>
    <xf numFmtId="187" fontId="95" fillId="48" borderId="18" xfId="42" applyNumberFormat="1" applyFont="1" applyFill="1" applyBorder="1" applyAlignment="1">
      <alignment horizontal="center" vertical="top" wrapText="1"/>
    </xf>
    <xf numFmtId="3" fontId="95" fillId="23" borderId="18" xfId="61" applyNumberFormat="1" applyFont="1" applyFill="1" applyBorder="1" applyAlignment="1">
      <alignment horizontal="center" vertical="top" wrapText="1"/>
    </xf>
    <xf numFmtId="187" fontId="95" fillId="23" borderId="18" xfId="42" applyNumberFormat="1" applyFont="1" applyFill="1" applyBorder="1" applyAlignment="1">
      <alignment horizontal="center" vertical="top" wrapText="1"/>
    </xf>
    <xf numFmtId="3" fontId="95" fillId="41" borderId="18" xfId="61" applyNumberFormat="1" applyFont="1" applyFill="1" applyBorder="1" applyAlignment="1">
      <alignment horizontal="center" vertical="top" wrapText="1"/>
    </xf>
    <xf numFmtId="187" fontId="95" fillId="41" borderId="18" xfId="42" applyNumberFormat="1" applyFont="1" applyFill="1" applyBorder="1" applyAlignment="1">
      <alignment horizontal="center" vertical="top" wrapText="1"/>
    </xf>
    <xf numFmtId="3" fontId="95" fillId="30" borderId="2" xfId="61" applyNumberFormat="1" applyFont="1" applyFill="1" applyBorder="1" applyAlignment="1">
      <alignment vertical="top" wrapText="1"/>
    </xf>
    <xf numFmtId="187" fontId="95" fillId="30" borderId="2" xfId="42" applyNumberFormat="1" applyFont="1" applyFill="1" applyBorder="1" applyAlignment="1">
      <alignment vertical="top" wrapText="1"/>
    </xf>
    <xf numFmtId="0" fontId="95" fillId="25" borderId="1" xfId="61" applyFont="1" applyFill="1" applyBorder="1" applyAlignment="1">
      <alignment horizontal="center" vertical="top"/>
    </xf>
    <xf numFmtId="3" fontId="95" fillId="25" borderId="1" xfId="61" applyNumberFormat="1" applyFont="1" applyFill="1" applyBorder="1" applyAlignment="1">
      <alignment horizontal="center" vertical="top" wrapText="1"/>
    </xf>
    <xf numFmtId="0" fontId="96" fillId="0" borderId="1" xfId="61" applyFont="1" applyFill="1" applyBorder="1" applyAlignment="1">
      <alignment horizontal="center" vertical="top"/>
    </xf>
    <xf numFmtId="0" fontId="96" fillId="0" borderId="1" xfId="61" applyFont="1" applyFill="1" applyBorder="1" applyAlignment="1">
      <alignment horizontal="left" vertical="top"/>
    </xf>
    <xf numFmtId="3" fontId="96" fillId="0" borderId="1" xfId="61" applyNumberFormat="1" applyFont="1" applyFill="1" applyBorder="1" applyAlignment="1">
      <alignment horizontal="center" vertical="top" wrapText="1"/>
    </xf>
    <xf numFmtId="187" fontId="96" fillId="0" borderId="1" xfId="42" applyNumberFormat="1" applyFont="1" applyFill="1" applyBorder="1" applyAlignment="1">
      <alignment horizontal="center" vertical="top"/>
    </xf>
    <xf numFmtId="0" fontId="96" fillId="0" borderId="1" xfId="80" applyNumberFormat="1" applyFont="1" applyFill="1" applyBorder="1" applyAlignment="1">
      <alignment horizontal="center" vertical="top"/>
    </xf>
    <xf numFmtId="3" fontId="96" fillId="0" borderId="1" xfId="80" applyNumberFormat="1" applyFont="1" applyFill="1" applyBorder="1" applyAlignment="1">
      <alignment horizontal="center" vertical="top"/>
    </xf>
    <xf numFmtId="49" fontId="96" fillId="0" borderId="1" xfId="61" applyNumberFormat="1" applyFont="1" applyFill="1" applyBorder="1" applyAlignment="1">
      <alignment horizontal="center" vertical="top" wrapText="1"/>
    </xf>
    <xf numFmtId="187" fontId="96" fillId="0" borderId="1" xfId="42" applyNumberFormat="1" applyFont="1" applyFill="1" applyBorder="1" applyAlignment="1">
      <alignment horizontal="center" vertical="top" wrapText="1"/>
    </xf>
    <xf numFmtId="49" fontId="96" fillId="0" borderId="1" xfId="80" applyNumberFormat="1" applyFont="1" applyFill="1" applyBorder="1" applyAlignment="1">
      <alignment horizontal="center" vertical="top"/>
    </xf>
    <xf numFmtId="0" fontId="95" fillId="22" borderId="1" xfId="61" applyFont="1" applyFill="1" applyBorder="1" applyAlignment="1">
      <alignment horizontal="center" vertical="top"/>
    </xf>
    <xf numFmtId="0" fontId="95" fillId="22" borderId="1" xfId="60" applyFont="1" applyFill="1" applyBorder="1" applyAlignment="1" applyProtection="1">
      <alignment horizontal="center" vertical="top" wrapText="1"/>
    </xf>
    <xf numFmtId="3" fontId="95" fillId="22" borderId="1" xfId="61" applyNumberFormat="1" applyFont="1" applyFill="1" applyBorder="1" applyAlignment="1">
      <alignment horizontal="center" vertical="top" wrapText="1"/>
    </xf>
    <xf numFmtId="187" fontId="95" fillId="22" borderId="1" xfId="42" applyNumberFormat="1" applyFont="1" applyFill="1" applyBorder="1" applyAlignment="1">
      <alignment horizontal="center" vertical="top" wrapText="1"/>
    </xf>
    <xf numFmtId="0" fontId="96" fillId="0" borderId="1" xfId="80" applyFont="1" applyFill="1" applyBorder="1" applyAlignment="1">
      <alignment horizontal="left" vertical="top"/>
    </xf>
    <xf numFmtId="0" fontId="95" fillId="0" borderId="0" xfId="80" applyFont="1" applyFill="1" applyAlignment="1">
      <alignment horizontal="center" vertical="top"/>
    </xf>
    <xf numFmtId="0" fontId="96" fillId="0" borderId="1" xfId="60" applyFont="1" applyFill="1" applyBorder="1" applyAlignment="1" applyProtection="1">
      <alignment horizontal="left" vertical="top" wrapText="1"/>
    </xf>
    <xf numFmtId="0" fontId="96" fillId="0" borderId="0" xfId="80" applyFont="1" applyFill="1" applyAlignment="1">
      <alignment horizontal="left" vertical="top"/>
    </xf>
    <xf numFmtId="0" fontId="96" fillId="21" borderId="1" xfId="80" applyFont="1" applyFill="1" applyBorder="1" applyAlignment="1">
      <alignment horizontal="center" vertical="top"/>
    </xf>
    <xf numFmtId="3" fontId="95" fillId="21" borderId="1" xfId="80" applyNumberFormat="1" applyFont="1" applyFill="1" applyBorder="1" applyAlignment="1">
      <alignment horizontal="center" vertical="top"/>
    </xf>
    <xf numFmtId="0" fontId="95" fillId="0" borderId="1" xfId="61" applyFont="1" applyFill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 wrapText="1"/>
    </xf>
    <xf numFmtId="0" fontId="2" fillId="35" borderId="1" xfId="0" applyFont="1" applyFill="1" applyBorder="1" applyAlignment="1">
      <alignment horizontal="left" vertical="top"/>
    </xf>
    <xf numFmtId="0" fontId="4" fillId="35" borderId="1" xfId="0" applyFont="1" applyFill="1" applyBorder="1" applyAlignment="1">
      <alignment horizontal="center" vertical="top" wrapText="1"/>
    </xf>
    <xf numFmtId="187" fontId="4" fillId="35" borderId="1" xfId="42" applyNumberFormat="1" applyFont="1" applyFill="1" applyBorder="1" applyAlignment="1">
      <alignment horizontal="center" vertical="top" wrapText="1"/>
    </xf>
    <xf numFmtId="2" fontId="2" fillId="35" borderId="1" xfId="0" applyNumberFormat="1" applyFont="1" applyFill="1" applyBorder="1" applyAlignment="1">
      <alignment vertical="top"/>
    </xf>
    <xf numFmtId="187" fontId="11" fillId="0" borderId="1" xfId="52" applyNumberFormat="1" applyFont="1" applyBorder="1" applyAlignment="1">
      <alignment horizontal="center" vertical="top"/>
    </xf>
    <xf numFmtId="187" fontId="11" fillId="0" borderId="1" xfId="0" applyNumberFormat="1" applyFont="1" applyBorder="1" applyAlignment="1">
      <alignment vertical="top"/>
    </xf>
    <xf numFmtId="2" fontId="11" fillId="0" borderId="1" xfId="0" applyNumberFormat="1" applyFont="1" applyBorder="1" applyAlignment="1">
      <alignment vertical="top"/>
    </xf>
    <xf numFmtId="2" fontId="2" fillId="20" borderId="4" xfId="0" applyNumberFormat="1" applyFont="1" applyFill="1" applyBorder="1" applyAlignment="1">
      <alignment vertical="center"/>
    </xf>
    <xf numFmtId="2" fontId="2" fillId="33" borderId="4" xfId="0" applyNumberFormat="1" applyFont="1" applyFill="1" applyBorder="1" applyAlignment="1">
      <alignment horizontal="center" vertical="center"/>
    </xf>
    <xf numFmtId="0" fontId="4" fillId="0" borderId="1" xfId="41" applyFont="1" applyFill="1" applyBorder="1" applyAlignment="1">
      <alignment horizontal="center" vertical="top" wrapText="1"/>
    </xf>
    <xf numFmtId="2" fontId="2" fillId="20" borderId="2" xfId="0" applyNumberFormat="1" applyFont="1" applyFill="1" applyBorder="1" applyAlignment="1">
      <alignment vertical="center"/>
    </xf>
    <xf numFmtId="43" fontId="2" fillId="33" borderId="18" xfId="0" applyNumberFormat="1" applyFont="1" applyFill="1" applyBorder="1" applyAlignment="1">
      <alignment horizontal="center" vertical="top"/>
    </xf>
    <xf numFmtId="187" fontId="2" fillId="0" borderId="1" xfId="42" applyNumberFormat="1" applyFont="1" applyBorder="1" applyAlignment="1">
      <alignment vertical="top"/>
    </xf>
    <xf numFmtId="187" fontId="2" fillId="0" borderId="1" xfId="0" applyNumberFormat="1" applyFont="1" applyBorder="1" applyAlignment="1">
      <alignment vertical="top"/>
    </xf>
    <xf numFmtId="2" fontId="2" fillId="0" borderId="1" xfId="0" applyNumberFormat="1" applyFont="1" applyBorder="1" applyAlignment="1">
      <alignment vertical="top"/>
    </xf>
    <xf numFmtId="2" fontId="2" fillId="23" borderId="4" xfId="0" applyNumberFormat="1" applyFont="1" applyFill="1" applyBorder="1" applyAlignment="1">
      <alignment vertical="center"/>
    </xf>
    <xf numFmtId="0" fontId="4" fillId="39" borderId="1" xfId="41" applyFont="1" applyFill="1" applyBorder="1" applyAlignment="1">
      <alignment horizontal="center" vertical="top" wrapText="1"/>
    </xf>
    <xf numFmtId="0" fontId="6" fillId="39" borderId="1" xfId="42" applyNumberFormat="1" applyFont="1" applyFill="1" applyBorder="1" applyAlignment="1">
      <alignment horizontal="center" vertical="top" wrapText="1"/>
    </xf>
    <xf numFmtId="187" fontId="6" fillId="39" borderId="1" xfId="42" applyNumberFormat="1" applyFont="1" applyFill="1" applyBorder="1" applyAlignment="1">
      <alignment horizontal="center" vertical="top" wrapText="1"/>
    </xf>
    <xf numFmtId="3" fontId="11" fillId="39" borderId="1" xfId="0" applyNumberFormat="1" applyFont="1" applyFill="1" applyBorder="1" applyAlignment="1">
      <alignment horizontal="center" vertical="top"/>
    </xf>
    <xf numFmtId="187" fontId="11" fillId="39" borderId="1" xfId="52" applyNumberFormat="1" applyFont="1" applyFill="1" applyBorder="1" applyAlignment="1">
      <alignment horizontal="center" vertical="top"/>
    </xf>
    <xf numFmtId="187" fontId="11" fillId="39" borderId="1" xfId="0" applyNumberFormat="1" applyFont="1" applyFill="1" applyBorder="1" applyAlignment="1">
      <alignment vertical="top"/>
    </xf>
    <xf numFmtId="2" fontId="11" fillId="39" borderId="1" xfId="0" applyNumberFormat="1" applyFont="1" applyFill="1" applyBorder="1" applyAlignment="1">
      <alignment vertical="top"/>
    </xf>
    <xf numFmtId="2" fontId="2" fillId="23" borderId="18" xfId="0" applyNumberFormat="1" applyFont="1" applyFill="1" applyBorder="1" applyAlignment="1">
      <alignment vertical="center"/>
    </xf>
    <xf numFmtId="2" fontId="2" fillId="21" borderId="4" xfId="0" applyNumberFormat="1" applyFont="1" applyFill="1" applyBorder="1" applyAlignment="1">
      <alignment horizontal="center" vertical="center"/>
    </xf>
    <xf numFmtId="43" fontId="2" fillId="21" borderId="18" xfId="0" applyNumberFormat="1" applyFont="1" applyFill="1" applyBorder="1" applyAlignment="1">
      <alignment horizontal="center" vertical="top"/>
    </xf>
    <xf numFmtId="2" fontId="2" fillId="23" borderId="2" xfId="0" applyNumberFormat="1" applyFont="1" applyFill="1" applyBorder="1" applyAlignment="1">
      <alignment vertical="center"/>
    </xf>
    <xf numFmtId="43" fontId="2" fillId="21" borderId="2" xfId="0" applyNumberFormat="1" applyFont="1" applyFill="1" applyBorder="1" applyAlignment="1">
      <alignment horizontal="center" vertical="top"/>
    </xf>
    <xf numFmtId="2" fontId="2" fillId="30" borderId="4" xfId="0" applyNumberFormat="1" applyFont="1" applyFill="1" applyBorder="1" applyAlignment="1">
      <alignment horizontal="center" vertical="center"/>
    </xf>
    <xf numFmtId="2" fontId="2" fillId="30" borderId="2" xfId="0" applyNumberFormat="1" applyFont="1" applyFill="1" applyBorder="1" applyAlignment="1">
      <alignment horizontal="center" vertical="center"/>
    </xf>
    <xf numFmtId="187" fontId="11" fillId="0" borderId="1" xfId="42" applyNumberFormat="1" applyFont="1" applyBorder="1" applyAlignment="1">
      <alignment horizontal="center" vertical="top"/>
    </xf>
    <xf numFmtId="2" fontId="2" fillId="46" borderId="4" xfId="0" applyNumberFormat="1" applyFont="1" applyFill="1" applyBorder="1" applyAlignment="1">
      <alignment horizontal="center" vertical="center"/>
    </xf>
    <xf numFmtId="2" fontId="2" fillId="46" borderId="2" xfId="0" applyNumberFormat="1" applyFont="1" applyFill="1" applyBorder="1" applyAlignment="1">
      <alignment horizontal="center" vertical="center"/>
    </xf>
    <xf numFmtId="187" fontId="2" fillId="0" borderId="1" xfId="42" applyNumberFormat="1" applyFont="1" applyBorder="1" applyAlignment="1">
      <alignment horizontal="center" vertical="top"/>
    </xf>
    <xf numFmtId="187" fontId="4" fillId="31" borderId="1" xfId="46" applyNumberFormat="1" applyFont="1" applyFill="1" applyBorder="1" applyAlignment="1">
      <alignment horizontal="center" vertical="top" wrapText="1"/>
    </xf>
    <xf numFmtId="0" fontId="11" fillId="31" borderId="2" xfId="70" applyFont="1" applyFill="1" applyBorder="1" applyAlignment="1">
      <alignment horizontal="center" vertical="top" wrapText="1"/>
    </xf>
    <xf numFmtId="187" fontId="6" fillId="31" borderId="1" xfId="52" applyNumberFormat="1" applyFont="1" applyFill="1" applyBorder="1" applyAlignment="1">
      <alignment horizontal="center" vertical="top" wrapText="1"/>
    </xf>
    <xf numFmtId="194" fontId="11" fillId="31" borderId="1" xfId="0" applyNumberFormat="1" applyFont="1" applyFill="1" applyBorder="1" applyAlignment="1">
      <alignment horizontal="right" vertical="top"/>
    </xf>
    <xf numFmtId="0" fontId="4" fillId="31" borderId="1" xfId="0" applyFont="1" applyFill="1" applyBorder="1" applyAlignment="1">
      <alignment horizontal="center" vertical="center" wrapText="1"/>
    </xf>
    <xf numFmtId="0" fontId="70" fillId="0" borderId="0" xfId="70" applyFont="1" applyFill="1" applyAlignment="1">
      <alignment horizontal="center" vertical="center" wrapText="1"/>
    </xf>
    <xf numFmtId="0" fontId="2" fillId="0" borderId="1" xfId="70" applyNumberFormat="1" applyFont="1" applyFill="1" applyBorder="1" applyAlignment="1">
      <alignment horizontal="center" vertical="center" wrapText="1"/>
    </xf>
    <xf numFmtId="0" fontId="6" fillId="31" borderId="1" xfId="0" applyFont="1" applyFill="1" applyBorder="1" applyAlignment="1">
      <alignment horizontal="left" vertical="top" wrapText="1"/>
    </xf>
    <xf numFmtId="0" fontId="11" fillId="31" borderId="2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11" fillId="31" borderId="1" xfId="0" applyFont="1" applyFill="1" applyBorder="1" applyAlignment="1">
      <alignment vertical="top" wrapText="1"/>
    </xf>
    <xf numFmtId="0" fontId="2" fillId="37" borderId="1" xfId="70" applyFont="1" applyFill="1" applyBorder="1" applyAlignment="1">
      <alignment horizontal="center" vertical="top" wrapText="1"/>
    </xf>
    <xf numFmtId="0" fontId="2" fillId="37" borderId="1" xfId="70" applyNumberFormat="1" applyFont="1" applyFill="1" applyBorder="1" applyAlignment="1">
      <alignment horizontal="center" vertical="top" wrapText="1"/>
    </xf>
    <xf numFmtId="3" fontId="2" fillId="37" borderId="1" xfId="52" applyNumberFormat="1" applyFont="1" applyFill="1" applyBorder="1" applyAlignment="1">
      <alignment horizontal="center" vertical="top" wrapText="1"/>
    </xf>
    <xf numFmtId="0" fontId="11" fillId="37" borderId="1" xfId="70" applyFont="1" applyFill="1" applyBorder="1" applyAlignment="1">
      <alignment horizontal="center" vertical="top" wrapText="1"/>
    </xf>
    <xf numFmtId="187" fontId="2" fillId="37" borderId="1" xfId="52" applyNumberFormat="1" applyFont="1" applyFill="1" applyBorder="1" applyAlignment="1">
      <alignment horizontal="center" vertical="top" wrapText="1"/>
    </xf>
    <xf numFmtId="43" fontId="2" fillId="37" borderId="1" xfId="52" applyFont="1" applyFill="1" applyBorder="1" applyAlignment="1">
      <alignment horizontal="left" vertical="top"/>
    </xf>
    <xf numFmtId="0" fontId="11" fillId="37" borderId="0" xfId="0" applyNumberFormat="1" applyFont="1" applyFill="1" applyBorder="1" applyAlignment="1">
      <alignment horizontal="center" vertical="top"/>
    </xf>
    <xf numFmtId="0" fontId="4" fillId="38" borderId="1" xfId="0" applyNumberFormat="1" applyFont="1" applyFill="1" applyBorder="1" applyAlignment="1">
      <alignment vertical="top"/>
    </xf>
    <xf numFmtId="0" fontId="6" fillId="31" borderId="1" xfId="0" applyFont="1" applyFill="1" applyBorder="1"/>
    <xf numFmtId="187" fontId="2" fillId="37" borderId="1" xfId="46" applyNumberFormat="1" applyFont="1" applyFill="1" applyBorder="1" applyAlignment="1">
      <alignment horizontal="center" vertical="top" wrapText="1"/>
    </xf>
    <xf numFmtId="187" fontId="4" fillId="22" borderId="7" xfId="46" applyNumberFormat="1" applyFont="1" applyFill="1" applyBorder="1" applyAlignment="1">
      <alignment horizontal="center" vertical="center" wrapText="1"/>
    </xf>
    <xf numFmtId="187" fontId="4" fillId="22" borderId="1" xfId="46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1" borderId="7" xfId="0" applyFont="1" applyFill="1" applyBorder="1" applyAlignment="1">
      <alignment horizontal="center" vertical="center" wrapText="1"/>
    </xf>
    <xf numFmtId="187" fontId="4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87" fontId="11" fillId="31" borderId="1" xfId="46" applyNumberFormat="1" applyFont="1" applyFill="1" applyBorder="1" applyAlignment="1">
      <alignment horizontal="center" vertical="top" wrapText="1"/>
    </xf>
    <xf numFmtId="187" fontId="11" fillId="31" borderId="1" xfId="52" applyNumberFormat="1" applyFont="1" applyFill="1" applyBorder="1" applyAlignment="1">
      <alignment horizontal="center" vertical="top" wrapText="1"/>
    </xf>
    <xf numFmtId="0" fontId="11" fillId="31" borderId="1" xfId="70" applyFont="1" applyFill="1" applyBorder="1" applyAlignment="1">
      <alignment vertical="top" wrapText="1"/>
    </xf>
    <xf numFmtId="0" fontId="11" fillId="31" borderId="1" xfId="70" applyFont="1" applyFill="1" applyBorder="1" applyAlignment="1">
      <alignment horizontal="left" vertical="top" wrapText="1"/>
    </xf>
    <xf numFmtId="0" fontId="11" fillId="31" borderId="1" xfId="0" applyFont="1" applyFill="1" applyBorder="1" applyAlignment="1">
      <alignment horizontal="center" vertical="top" wrapText="1"/>
    </xf>
    <xf numFmtId="187" fontId="11" fillId="31" borderId="1" xfId="42" applyNumberFormat="1" applyFont="1" applyFill="1" applyBorder="1" applyAlignment="1">
      <alignment horizontal="center" vertical="top" wrapText="1"/>
    </xf>
    <xf numFmtId="0" fontId="2" fillId="31" borderId="7" xfId="0" applyFont="1" applyFill="1" applyBorder="1" applyAlignment="1">
      <alignment horizontal="center" vertical="top" wrapText="1"/>
    </xf>
    <xf numFmtId="0" fontId="98" fillId="31" borderId="7" xfId="0" applyFont="1" applyFill="1" applyBorder="1" applyAlignment="1">
      <alignment horizontal="center" vertical="center" wrapText="1"/>
    </xf>
    <xf numFmtId="0" fontId="98" fillId="31" borderId="1" xfId="0" applyFont="1" applyFill="1" applyBorder="1" applyAlignment="1">
      <alignment horizontal="center" vertical="center" wrapText="1"/>
    </xf>
    <xf numFmtId="187" fontId="98" fillId="22" borderId="35" xfId="46" applyNumberFormat="1" applyFont="1" applyFill="1" applyBorder="1" applyAlignment="1">
      <alignment horizontal="center" vertical="center" wrapText="1"/>
    </xf>
    <xf numFmtId="187" fontId="98" fillId="22" borderId="1" xfId="46" applyNumberFormat="1" applyFont="1" applyFill="1" applyBorder="1" applyAlignment="1">
      <alignment horizontal="center" vertical="center" wrapText="1"/>
    </xf>
    <xf numFmtId="0" fontId="71" fillId="0" borderId="0" xfId="70" applyFont="1" applyFill="1" applyAlignment="1">
      <alignment horizontal="center" vertical="center"/>
    </xf>
    <xf numFmtId="0" fontId="2" fillId="31" borderId="7" xfId="0" applyFont="1" applyFill="1" applyBorder="1" applyAlignment="1">
      <alignment horizontal="center" vertical="center" wrapText="1"/>
    </xf>
    <xf numFmtId="0" fontId="11" fillId="31" borderId="1" xfId="10" applyNumberFormat="1" applyFont="1" applyFill="1" applyBorder="1" applyAlignment="1">
      <alignment horizontal="center" vertical="top" wrapText="1"/>
    </xf>
    <xf numFmtId="0" fontId="11" fillId="31" borderId="1" xfId="41" applyFont="1" applyFill="1" applyBorder="1" applyAlignment="1">
      <alignment vertical="top" wrapText="1"/>
    </xf>
    <xf numFmtId="0" fontId="11" fillId="31" borderId="1" xfId="32" applyFont="1" applyFill="1" applyBorder="1" applyAlignment="1">
      <alignment vertical="top" wrapText="1"/>
    </xf>
    <xf numFmtId="187" fontId="11" fillId="31" borderId="1" xfId="13" applyNumberFormat="1" applyFont="1" applyFill="1" applyBorder="1" applyAlignment="1">
      <alignment horizontal="left" vertical="top" wrapText="1"/>
    </xf>
    <xf numFmtId="187" fontId="11" fillId="31" borderId="1" xfId="13" applyNumberFormat="1" applyFont="1" applyFill="1" applyBorder="1" applyAlignment="1">
      <alignment horizontal="center" vertical="top" wrapText="1"/>
    </xf>
    <xf numFmtId="0" fontId="11" fillId="31" borderId="1" xfId="49" applyNumberFormat="1" applyFont="1" applyFill="1" applyBorder="1" applyAlignment="1">
      <alignment horizontal="center" vertical="top" wrapText="1"/>
    </xf>
    <xf numFmtId="0" fontId="11" fillId="31" borderId="1" xfId="0" applyFont="1" applyFill="1" applyBorder="1" applyAlignment="1">
      <alignment horizontal="left" vertical="top" wrapText="1"/>
    </xf>
    <xf numFmtId="187" fontId="11" fillId="31" borderId="1" xfId="3" applyNumberFormat="1" applyFont="1" applyFill="1" applyBorder="1" applyAlignment="1">
      <alignment horizontal="right" vertical="top" wrapText="1"/>
    </xf>
    <xf numFmtId="187" fontId="11" fillId="31" borderId="1" xfId="42" applyNumberFormat="1" applyFont="1" applyFill="1" applyBorder="1" applyAlignment="1">
      <alignment vertical="top" wrapText="1"/>
    </xf>
    <xf numFmtId="0" fontId="11" fillId="0" borderId="1" xfId="10" applyNumberFormat="1" applyFont="1" applyFill="1" applyBorder="1" applyAlignment="1">
      <alignment horizontal="center" vertical="top" wrapText="1"/>
    </xf>
    <xf numFmtId="187" fontId="11" fillId="0" borderId="1" xfId="42" applyNumberFormat="1" applyFont="1" applyFill="1" applyBorder="1" applyAlignment="1">
      <alignment horizontal="center" vertical="top" wrapText="1"/>
    </xf>
    <xf numFmtId="0" fontId="2" fillId="0" borderId="7" xfId="0" applyFont="1" applyFill="1" applyBorder="1" applyAlignment="1">
      <alignment horizontal="center" vertical="top" wrapText="1"/>
    </xf>
    <xf numFmtId="187" fontId="11" fillId="0" borderId="1" xfId="10" applyNumberFormat="1" applyFont="1" applyFill="1" applyBorder="1" applyAlignment="1">
      <alignment vertical="top" wrapText="1"/>
    </xf>
    <xf numFmtId="187" fontId="11" fillId="0" borderId="1" xfId="13" applyNumberFormat="1" applyFont="1" applyFill="1" applyBorder="1" applyAlignment="1">
      <alignment horizontal="left" vertical="top" wrapText="1"/>
    </xf>
    <xf numFmtId="187" fontId="11" fillId="0" borderId="1" xfId="13" applyNumberFormat="1" applyFont="1" applyFill="1" applyBorder="1" applyAlignment="1">
      <alignment horizontal="center" vertical="top" wrapText="1"/>
    </xf>
    <xf numFmtId="0" fontId="11" fillId="0" borderId="1" xfId="86" applyFont="1" applyFill="1" applyBorder="1" applyAlignment="1">
      <alignment horizontal="center" vertical="top" wrapText="1"/>
    </xf>
    <xf numFmtId="187" fontId="11" fillId="0" borderId="1" xfId="42" applyNumberFormat="1" applyFont="1" applyFill="1" applyBorder="1" applyAlignment="1" applyProtection="1">
      <alignment horizontal="center" vertical="top" wrapText="1"/>
    </xf>
    <xf numFmtId="0" fontId="11" fillId="0" borderId="1" xfId="45" applyNumberFormat="1" applyFont="1" applyFill="1" applyBorder="1" applyAlignment="1" applyProtection="1">
      <alignment horizontal="center" vertical="top" wrapText="1"/>
    </xf>
    <xf numFmtId="0" fontId="2" fillId="0" borderId="0" xfId="70" applyFont="1" applyFill="1" applyBorder="1" applyAlignment="1">
      <alignment horizontal="center" vertical="top" wrapText="1"/>
    </xf>
    <xf numFmtId="0" fontId="2" fillId="0" borderId="0" xfId="42" applyNumberFormat="1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vertical="top" wrapText="1"/>
    </xf>
    <xf numFmtId="187" fontId="2" fillId="0" borderId="0" xfId="0" applyNumberFormat="1" applyFont="1" applyFill="1" applyBorder="1" applyAlignment="1">
      <alignment horizontal="center" vertical="top" wrapText="1"/>
    </xf>
    <xf numFmtId="0" fontId="11" fillId="0" borderId="0" xfId="0" applyFont="1" applyAlignment="1">
      <alignment horizontal="left" vertical="top" wrapText="1"/>
    </xf>
    <xf numFmtId="0" fontId="11" fillId="0" borderId="0" xfId="0" applyNumberFormat="1" applyFont="1" applyAlignment="1">
      <alignment horizontal="center" vertical="top" wrapText="1"/>
    </xf>
    <xf numFmtId="187" fontId="11" fillId="0" borderId="0" xfId="42" applyNumberFormat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187" fontId="4" fillId="31" borderId="1" xfId="46" applyNumberFormat="1" applyFont="1" applyFill="1" applyBorder="1" applyAlignment="1">
      <alignment horizontal="center" vertical="center" wrapText="1"/>
    </xf>
    <xf numFmtId="187" fontId="98" fillId="31" borderId="1" xfId="46" applyNumberFormat="1" applyFont="1" applyFill="1" applyBorder="1" applyAlignment="1">
      <alignment horizontal="center" vertical="center" wrapText="1"/>
    </xf>
    <xf numFmtId="0" fontId="11" fillId="31" borderId="1" xfId="0" applyFont="1" applyFill="1" applyBorder="1" applyAlignment="1">
      <alignment vertical="top"/>
    </xf>
    <xf numFmtId="187" fontId="4" fillId="0" borderId="1" xfId="46" applyNumberFormat="1" applyFont="1" applyFill="1" applyBorder="1" applyAlignment="1">
      <alignment horizontal="center" vertical="center" wrapText="1"/>
    </xf>
    <xf numFmtId="0" fontId="6" fillId="0" borderId="0" xfId="95" applyFont="1" applyAlignment="1">
      <alignment vertical="center" wrapText="1"/>
    </xf>
    <xf numFmtId="0" fontId="4" fillId="31" borderId="1" xfId="95" applyFont="1" applyFill="1" applyBorder="1" applyAlignment="1">
      <alignment horizontal="center" vertical="top" wrapText="1"/>
    </xf>
    <xf numFmtId="0" fontId="4" fillId="31" borderId="1" xfId="95" applyFont="1" applyFill="1" applyBorder="1" applyAlignment="1">
      <alignment vertical="top" wrapText="1"/>
    </xf>
    <xf numFmtId="187" fontId="4" fillId="31" borderId="1" xfId="52" applyNumberFormat="1" applyFont="1" applyFill="1" applyBorder="1" applyAlignment="1">
      <alignment horizontal="center" vertical="top" wrapText="1"/>
    </xf>
    <xf numFmtId="0" fontId="4" fillId="31" borderId="1" xfId="95" applyFont="1" applyFill="1" applyBorder="1" applyAlignment="1">
      <alignment horizontal="left" vertical="top" wrapText="1"/>
    </xf>
    <xf numFmtId="0" fontId="4" fillId="31" borderId="0" xfId="95" applyFont="1" applyFill="1" applyAlignment="1">
      <alignment vertical="top" wrapText="1"/>
    </xf>
    <xf numFmtId="0" fontId="6" fillId="31" borderId="1" xfId="95" applyFont="1" applyFill="1" applyBorder="1" applyAlignment="1">
      <alignment horizontal="center" vertical="top" wrapText="1"/>
    </xf>
    <xf numFmtId="0" fontId="6" fillId="31" borderId="1" xfId="95" applyFont="1" applyFill="1" applyBorder="1" applyAlignment="1">
      <alignment vertical="top" wrapText="1"/>
    </xf>
    <xf numFmtId="187" fontId="15" fillId="31" borderId="1" xfId="52" applyNumberFormat="1" applyFont="1" applyFill="1" applyBorder="1" applyAlignment="1">
      <alignment vertical="top" wrapText="1"/>
    </xf>
    <xf numFmtId="3" fontId="6" fillId="31" borderId="1" xfId="95" applyNumberFormat="1" applyFont="1" applyFill="1" applyBorder="1" applyAlignment="1">
      <alignment vertical="top" wrapText="1"/>
    </xf>
    <xf numFmtId="0" fontId="6" fillId="31" borderId="1" xfId="95" applyFont="1" applyFill="1" applyBorder="1" applyAlignment="1">
      <alignment horizontal="left" vertical="top" wrapText="1"/>
    </xf>
    <xf numFmtId="0" fontId="6" fillId="31" borderId="0" xfId="95" applyFont="1" applyFill="1" applyAlignment="1">
      <alignment vertical="top" wrapText="1"/>
    </xf>
    <xf numFmtId="0" fontId="6" fillId="31" borderId="1" xfId="95" applyNumberFormat="1" applyFont="1" applyFill="1" applyBorder="1" applyAlignment="1">
      <alignment horizontal="center" vertical="top" wrapText="1"/>
    </xf>
    <xf numFmtId="187" fontId="6" fillId="31" borderId="1" xfId="10" applyNumberFormat="1" applyFont="1" applyFill="1" applyBorder="1" applyAlignment="1">
      <alignment vertical="top" wrapText="1"/>
    </xf>
    <xf numFmtId="0" fontId="6" fillId="31" borderId="1" xfId="95" applyNumberFormat="1" applyFont="1" applyFill="1" applyBorder="1" applyAlignment="1">
      <alignment horizontal="left" vertical="top" wrapText="1"/>
    </xf>
    <xf numFmtId="187" fontId="4" fillId="31" borderId="1" xfId="10" applyNumberFormat="1" applyFont="1" applyFill="1" applyBorder="1" applyAlignment="1">
      <alignment horizontal="center" vertical="top" wrapText="1"/>
    </xf>
    <xf numFmtId="187" fontId="6" fillId="31" borderId="1" xfId="52" applyNumberFormat="1" applyFont="1" applyFill="1" applyBorder="1" applyAlignment="1">
      <alignment vertical="top" wrapText="1"/>
    </xf>
    <xf numFmtId="187" fontId="6" fillId="31" borderId="1" xfId="10" applyNumberFormat="1" applyFont="1" applyFill="1" applyBorder="1" applyAlignment="1">
      <alignment horizontal="left" vertical="top" wrapText="1"/>
    </xf>
    <xf numFmtId="0" fontId="6" fillId="31" borderId="1" xfId="25" applyFont="1" applyFill="1" applyBorder="1" applyAlignment="1">
      <alignment horizontal="left" vertical="top" wrapText="1"/>
    </xf>
    <xf numFmtId="0" fontId="6" fillId="31" borderId="1" xfId="61" applyFont="1" applyFill="1" applyBorder="1" applyAlignment="1">
      <alignment horizontal="left" vertical="top" wrapText="1"/>
    </xf>
    <xf numFmtId="2" fontId="6" fillId="31" borderId="1" xfId="0" applyNumberFormat="1" applyFont="1" applyFill="1" applyBorder="1" applyAlignment="1">
      <alignment horizontal="left" vertical="top" wrapText="1"/>
    </xf>
    <xf numFmtId="3" fontId="6" fillId="31" borderId="1" xfId="0" applyNumberFormat="1" applyFont="1" applyFill="1" applyBorder="1" applyAlignment="1">
      <alignment horizontal="left" vertical="top" wrapText="1"/>
    </xf>
    <xf numFmtId="3" fontId="6" fillId="31" borderId="1" xfId="0" applyNumberFormat="1" applyFont="1" applyFill="1" applyBorder="1" applyAlignment="1">
      <alignment horizontal="center" vertical="top" wrapText="1"/>
    </xf>
    <xf numFmtId="187" fontId="6" fillId="31" borderId="1" xfId="52" applyNumberFormat="1" applyFont="1" applyFill="1" applyBorder="1" applyAlignment="1">
      <alignment horizontal="left" vertical="top" wrapText="1"/>
    </xf>
    <xf numFmtId="0" fontId="4" fillId="31" borderId="1" xfId="70" applyFont="1" applyFill="1" applyBorder="1" applyAlignment="1">
      <alignment horizontal="center" vertical="top" wrapText="1"/>
    </xf>
    <xf numFmtId="0" fontId="4" fillId="31" borderId="1" xfId="52" applyNumberFormat="1" applyFont="1" applyFill="1" applyBorder="1" applyAlignment="1">
      <alignment vertical="top" wrapText="1"/>
    </xf>
    <xf numFmtId="187" fontId="4" fillId="31" borderId="1" xfId="46" applyNumberFormat="1" applyFont="1" applyFill="1" applyBorder="1" applyAlignment="1">
      <alignment horizontal="left" vertical="top" wrapText="1"/>
    </xf>
    <xf numFmtId="0" fontId="16" fillId="31" borderId="0" xfId="0" applyFont="1" applyFill="1" applyAlignment="1">
      <alignment vertical="top" wrapText="1"/>
    </xf>
    <xf numFmtId="3" fontId="6" fillId="31" borderId="1" xfId="52" applyNumberFormat="1" applyFont="1" applyFill="1" applyBorder="1" applyAlignment="1">
      <alignment horizontal="left" vertical="top" wrapText="1"/>
    </xf>
    <xf numFmtId="43" fontId="6" fillId="31" borderId="1" xfId="45" applyFont="1" applyFill="1" applyBorder="1" applyAlignment="1">
      <alignment horizontal="left" vertical="top" wrapText="1" shrinkToFit="1"/>
    </xf>
    <xf numFmtId="190" fontId="6" fillId="31" borderId="1" xfId="52" applyNumberFormat="1" applyFont="1" applyFill="1" applyBorder="1" applyAlignment="1">
      <alignment horizontal="center" vertical="top" wrapText="1"/>
    </xf>
    <xf numFmtId="1" fontId="6" fillId="31" borderId="1" xfId="45" applyNumberFormat="1" applyFont="1" applyFill="1" applyBorder="1" applyAlignment="1">
      <alignment horizontal="center" vertical="top" wrapText="1"/>
    </xf>
    <xf numFmtId="1" fontId="6" fillId="31" borderId="1" xfId="0" applyNumberFormat="1" applyFont="1" applyFill="1" applyBorder="1" applyAlignment="1">
      <alignment horizontal="center" vertical="top" wrapText="1"/>
    </xf>
    <xf numFmtId="187" fontId="6" fillId="31" borderId="1" xfId="10" applyNumberFormat="1" applyFont="1" applyFill="1" applyBorder="1" applyAlignment="1">
      <alignment horizontal="center" vertical="top" wrapText="1"/>
    </xf>
    <xf numFmtId="187" fontId="6" fillId="31" borderId="1" xfId="95" applyNumberFormat="1" applyFont="1" applyFill="1" applyBorder="1" applyAlignment="1">
      <alignment vertical="top" wrapText="1"/>
    </xf>
    <xf numFmtId="0" fontId="6" fillId="31" borderId="1" xfId="0" applyNumberFormat="1" applyFont="1" applyFill="1" applyBorder="1" applyAlignment="1">
      <alignment horizontal="center" vertical="top" wrapText="1"/>
    </xf>
    <xf numFmtId="0" fontId="6" fillId="31" borderId="1" xfId="0" applyNumberFormat="1" applyFont="1" applyFill="1" applyBorder="1" applyAlignment="1">
      <alignment horizontal="left" vertical="top" wrapText="1"/>
    </xf>
    <xf numFmtId="187" fontId="6" fillId="31" borderId="1" xfId="45" applyNumberFormat="1" applyFont="1" applyFill="1" applyBorder="1" applyAlignment="1">
      <alignment horizontal="left" vertical="top" wrapText="1"/>
    </xf>
    <xf numFmtId="187" fontId="11" fillId="31" borderId="1" xfId="10" applyNumberFormat="1" applyFont="1" applyFill="1" applyBorder="1" applyAlignment="1">
      <alignment horizontal="center" vertical="top" wrapText="1"/>
    </xf>
    <xf numFmtId="0" fontId="11" fillId="31" borderId="1" xfId="70" applyFont="1" applyFill="1" applyBorder="1" applyAlignment="1">
      <alignment vertical="top"/>
    </xf>
    <xf numFmtId="0" fontId="2" fillId="31" borderId="1" xfId="0" applyFont="1" applyFill="1" applyBorder="1" applyAlignment="1">
      <alignment horizontal="center" vertical="center" wrapText="1"/>
    </xf>
    <xf numFmtId="0" fontId="70" fillId="0" borderId="0" xfId="73" applyFont="1" applyFill="1" applyAlignment="1">
      <alignment vertical="center" wrapText="1"/>
    </xf>
    <xf numFmtId="0" fontId="68" fillId="0" borderId="0" xfId="73" applyFont="1" applyFill="1" applyBorder="1" applyAlignment="1">
      <alignment horizontal="center" vertical="center" wrapText="1"/>
    </xf>
    <xf numFmtId="0" fontId="67" fillId="0" borderId="0" xfId="73" applyFont="1" applyFill="1" applyBorder="1" applyAlignment="1">
      <alignment horizontal="center" vertical="center" wrapText="1"/>
    </xf>
    <xf numFmtId="0" fontId="67" fillId="0" borderId="0" xfId="73" applyFont="1" applyFill="1" applyBorder="1" applyAlignment="1">
      <alignment horizontal="right" vertical="center" wrapText="1"/>
    </xf>
    <xf numFmtId="0" fontId="75" fillId="0" borderId="0" xfId="73" applyFont="1" applyFill="1" applyBorder="1" applyAlignment="1">
      <alignment horizontal="center" vertical="center" wrapText="1"/>
    </xf>
    <xf numFmtId="3" fontId="66" fillId="0" borderId="0" xfId="73" applyNumberFormat="1" applyFont="1" applyFill="1" applyAlignment="1">
      <alignment vertical="center" wrapText="1"/>
    </xf>
    <xf numFmtId="0" fontId="66" fillId="0" borderId="0" xfId="73" applyFont="1" applyFill="1" applyAlignment="1">
      <alignment vertical="center" wrapText="1"/>
    </xf>
    <xf numFmtId="0" fontId="66" fillId="0" borderId="1" xfId="73" applyNumberFormat="1" applyFont="1" applyFill="1" applyBorder="1" applyAlignment="1">
      <alignment horizontal="center" vertical="center" wrapText="1"/>
    </xf>
    <xf numFmtId="0" fontId="75" fillId="0" borderId="1" xfId="73" applyFont="1" applyFill="1" applyBorder="1" applyAlignment="1">
      <alignment horizontal="center" vertical="top" wrapText="1"/>
    </xf>
    <xf numFmtId="0" fontId="75" fillId="0" borderId="1" xfId="73" applyFont="1" applyFill="1" applyBorder="1" applyAlignment="1">
      <alignment vertical="top" wrapText="1"/>
    </xf>
    <xf numFmtId="0" fontId="66" fillId="0" borderId="1" xfId="73" applyFont="1" applyFill="1" applyBorder="1" applyAlignment="1">
      <alignment vertical="center" wrapText="1"/>
    </xf>
    <xf numFmtId="0" fontId="67" fillId="15" borderId="1" xfId="73" applyFont="1" applyFill="1" applyBorder="1" applyAlignment="1">
      <alignment horizontal="center" vertical="top" wrapText="1"/>
    </xf>
    <xf numFmtId="3" fontId="67" fillId="15" borderId="1" xfId="73" applyNumberFormat="1" applyFont="1" applyFill="1" applyBorder="1" applyAlignment="1">
      <alignment horizontal="center" vertical="top" wrapText="1"/>
    </xf>
    <xf numFmtId="0" fontId="68" fillId="15" borderId="1" xfId="73" applyFont="1" applyFill="1" applyBorder="1" applyAlignment="1">
      <alignment vertical="top" wrapText="1"/>
    </xf>
    <xf numFmtId="0" fontId="69" fillId="15" borderId="1" xfId="73" applyFont="1" applyFill="1" applyBorder="1" applyAlignment="1">
      <alignment vertical="top" wrapText="1"/>
    </xf>
    <xf numFmtId="0" fontId="68" fillId="0" borderId="1" xfId="73" applyFont="1" applyFill="1" applyBorder="1" applyAlignment="1">
      <alignment horizontal="center" vertical="center" wrapText="1"/>
    </xf>
    <xf numFmtId="0" fontId="68" fillId="0" borderId="1" xfId="73" applyFont="1" applyFill="1" applyBorder="1" applyAlignment="1">
      <alignment vertical="center" wrapText="1"/>
    </xf>
    <xf numFmtId="0" fontId="68" fillId="0" borderId="0" xfId="73" applyFont="1" applyFill="1" applyAlignment="1">
      <alignment vertical="center" wrapText="1"/>
    </xf>
    <xf numFmtId="0" fontId="70" fillId="0" borderId="1" xfId="73" applyFont="1" applyFill="1" applyBorder="1" applyAlignment="1">
      <alignment horizontal="center" vertical="top" wrapText="1"/>
    </xf>
    <xf numFmtId="1" fontId="70" fillId="0" borderId="1" xfId="90" applyNumberFormat="1" applyFont="1" applyFill="1" applyBorder="1" applyAlignment="1">
      <alignment horizontal="center" vertical="top" wrapText="1"/>
    </xf>
    <xf numFmtId="0" fontId="66" fillId="0" borderId="1" xfId="92" applyFont="1" applyFill="1" applyBorder="1" applyAlignment="1">
      <alignment vertical="top" wrapText="1"/>
    </xf>
    <xf numFmtId="3" fontId="70" fillId="0" borderId="1" xfId="73" applyNumberFormat="1" applyFont="1" applyFill="1" applyBorder="1" applyAlignment="1">
      <alignment horizontal="right" vertical="top" wrapText="1"/>
    </xf>
    <xf numFmtId="0" fontId="70" fillId="0" borderId="1" xfId="73" applyFont="1" applyFill="1" applyBorder="1" applyAlignment="1">
      <alignment horizontal="left" vertical="top" wrapText="1"/>
    </xf>
    <xf numFmtId="0" fontId="71" fillId="0" borderId="1" xfId="73" applyFont="1" applyFill="1" applyBorder="1" applyAlignment="1">
      <alignment horizontal="left" vertical="top" wrapText="1"/>
    </xf>
    <xf numFmtId="0" fontId="71" fillId="0" borderId="1" xfId="73" applyFont="1" applyFill="1" applyBorder="1" applyAlignment="1">
      <alignment horizontal="center" vertical="top" wrapText="1"/>
    </xf>
    <xf numFmtId="0" fontId="68" fillId="0" borderId="1" xfId="73" applyFont="1" applyFill="1" applyBorder="1" applyAlignment="1">
      <alignment horizontal="center" vertical="top" wrapText="1"/>
    </xf>
    <xf numFmtId="0" fontId="71" fillId="0" borderId="1" xfId="89" applyFont="1" applyFill="1" applyBorder="1" applyAlignment="1">
      <alignment vertical="top" wrapText="1"/>
    </xf>
    <xf numFmtId="0" fontId="76" fillId="0" borderId="1" xfId="73" applyFont="1" applyFill="1" applyBorder="1" applyAlignment="1">
      <alignment horizontal="center" vertical="top" wrapText="1"/>
    </xf>
    <xf numFmtId="3" fontId="68" fillId="0" borderId="1" xfId="73" applyNumberFormat="1" applyFont="1" applyFill="1" applyBorder="1" applyAlignment="1">
      <alignment horizontal="right" vertical="top" wrapText="1"/>
    </xf>
    <xf numFmtId="0" fontId="68" fillId="0" borderId="1" xfId="73" applyFont="1" applyFill="1" applyBorder="1" applyAlignment="1">
      <alignment vertical="top" wrapText="1"/>
    </xf>
    <xf numFmtId="0" fontId="70" fillId="0" borderId="1" xfId="92" applyFont="1" applyFill="1" applyBorder="1" applyAlignment="1">
      <alignment horizontal="center" vertical="top" wrapText="1"/>
    </xf>
    <xf numFmtId="0" fontId="70" fillId="0" borderId="1" xfId="73" quotePrefix="1" applyNumberFormat="1" applyFont="1" applyFill="1" applyBorder="1" applyAlignment="1">
      <alignment horizontal="left" vertical="top" wrapText="1"/>
    </xf>
    <xf numFmtId="0" fontId="71" fillId="0" borderId="1" xfId="73" applyNumberFormat="1" applyFont="1" applyFill="1" applyBorder="1" applyAlignment="1">
      <alignment horizontal="center" vertical="top" wrapText="1"/>
    </xf>
    <xf numFmtId="3" fontId="71" fillId="0" borderId="1" xfId="73" quotePrefix="1" applyNumberFormat="1" applyFont="1" applyFill="1" applyBorder="1" applyAlignment="1">
      <alignment horizontal="left" vertical="top" wrapText="1"/>
    </xf>
    <xf numFmtId="0" fontId="71" fillId="0" borderId="1" xfId="73" quotePrefix="1" applyNumberFormat="1" applyFont="1" applyFill="1" applyBorder="1" applyAlignment="1">
      <alignment horizontal="left" vertical="top" wrapText="1"/>
    </xf>
    <xf numFmtId="0" fontId="70" fillId="0" borderId="1" xfId="89" applyFont="1" applyFill="1" applyBorder="1" applyAlignment="1">
      <alignment vertical="top" wrapText="1"/>
    </xf>
    <xf numFmtId="0" fontId="19" fillId="0" borderId="1" xfId="90" applyFont="1" applyFill="1" applyBorder="1" applyAlignment="1">
      <alignment horizontal="center" vertical="top" wrapText="1"/>
    </xf>
    <xf numFmtId="0" fontId="70" fillId="0" borderId="1" xfId="90" applyFont="1" applyFill="1" applyBorder="1" applyAlignment="1">
      <alignment horizontal="center" vertical="top" wrapText="1"/>
    </xf>
    <xf numFmtId="0" fontId="70" fillId="0" borderId="1" xfId="90" applyFont="1" applyFill="1" applyBorder="1" applyAlignment="1">
      <alignment vertical="top" wrapText="1"/>
    </xf>
    <xf numFmtId="0" fontId="71" fillId="0" borderId="1" xfId="73" applyNumberFormat="1" applyFont="1" applyFill="1" applyBorder="1" applyAlignment="1">
      <alignment horizontal="left" vertical="top" wrapText="1"/>
    </xf>
    <xf numFmtId="0" fontId="77" fillId="0" borderId="1" xfId="92" applyFont="1" applyFill="1" applyBorder="1" applyAlignment="1">
      <alignment horizontal="center" vertical="top" wrapText="1"/>
    </xf>
    <xf numFmtId="0" fontId="68" fillId="0" borderId="0" xfId="73" applyFont="1" applyFill="1" applyAlignment="1">
      <alignment vertical="center"/>
    </xf>
    <xf numFmtId="0" fontId="66" fillId="0" borderId="0" xfId="73" applyFont="1" applyFill="1" applyAlignment="1">
      <alignment horizontal="left"/>
    </xf>
    <xf numFmtId="0" fontId="68" fillId="0" borderId="0" xfId="73" applyFont="1" applyFill="1" applyAlignment="1">
      <alignment wrapText="1"/>
    </xf>
    <xf numFmtId="3" fontId="68" fillId="0" borderId="0" xfId="73" applyNumberFormat="1" applyFont="1" applyFill="1" applyAlignment="1">
      <alignment horizontal="center"/>
    </xf>
    <xf numFmtId="0" fontId="68" fillId="0" borderId="0" xfId="73" applyFont="1" applyFill="1" applyAlignment="1">
      <alignment horizontal="center"/>
    </xf>
    <xf numFmtId="0" fontId="68" fillId="0" borderId="0" xfId="73" applyNumberFormat="1" applyFont="1" applyFill="1" applyAlignment="1">
      <alignment horizontal="center" vertical="center"/>
    </xf>
    <xf numFmtId="0" fontId="69" fillId="0" borderId="0" xfId="73" applyFont="1" applyFill="1" applyAlignment="1">
      <alignment vertical="center"/>
    </xf>
    <xf numFmtId="0" fontId="68" fillId="0" borderId="0" xfId="73" applyFont="1" applyFill="1" applyAlignment="1">
      <alignment horizontal="center" vertical="top" wrapText="1"/>
    </xf>
    <xf numFmtId="0" fontId="68" fillId="0" borderId="0" xfId="73" applyFont="1" applyFill="1" applyAlignment="1">
      <alignment horizontal="center" vertical="center"/>
    </xf>
    <xf numFmtId="0" fontId="68" fillId="0" borderId="0" xfId="73" applyFont="1" applyFill="1" applyAlignment="1">
      <alignment horizontal="left" vertical="center" wrapText="1"/>
    </xf>
    <xf numFmtId="3" fontId="68" fillId="0" borderId="0" xfId="73" applyNumberFormat="1" applyFont="1" applyFill="1" applyAlignment="1">
      <alignment horizontal="center" vertical="center"/>
    </xf>
    <xf numFmtId="1" fontId="68" fillId="0" borderId="0" xfId="73" applyNumberFormat="1" applyFont="1" applyFill="1" applyAlignment="1">
      <alignment horizontal="center" vertical="center"/>
    </xf>
    <xf numFmtId="0" fontId="66" fillId="0" borderId="0" xfId="73" applyFont="1" applyFill="1" applyAlignment="1">
      <alignment vertical="center"/>
    </xf>
    <xf numFmtId="0" fontId="70" fillId="0" borderId="0" xfId="73" applyFont="1" applyFill="1" applyAlignment="1">
      <alignment horizontal="center" vertical="center"/>
    </xf>
    <xf numFmtId="0" fontId="70" fillId="0" borderId="0" xfId="73" applyFont="1" applyFill="1" applyAlignment="1">
      <alignment vertical="center"/>
    </xf>
    <xf numFmtId="0" fontId="70" fillId="0" borderId="0" xfId="73" applyNumberFormat="1" applyFont="1" applyFill="1" applyAlignment="1">
      <alignment horizontal="center" vertical="center"/>
    </xf>
    <xf numFmtId="0" fontId="71" fillId="0" borderId="0" xfId="73" applyFont="1" applyFill="1" applyAlignment="1">
      <alignment vertical="center"/>
    </xf>
    <xf numFmtId="0" fontId="71" fillId="0" borderId="0" xfId="73" applyFont="1" applyFill="1" applyAlignment="1">
      <alignment horizontal="center" vertical="center"/>
    </xf>
    <xf numFmtId="0" fontId="70" fillId="0" borderId="0" xfId="73" applyFont="1" applyFill="1" applyAlignment="1">
      <alignment horizontal="center" vertical="center" wrapText="1"/>
    </xf>
    <xf numFmtId="3" fontId="70" fillId="0" borderId="0" xfId="73" applyNumberFormat="1" applyFont="1" applyFill="1" applyAlignment="1">
      <alignment horizontal="center" vertical="center" wrapText="1"/>
    </xf>
    <xf numFmtId="0" fontId="70" fillId="0" borderId="0" xfId="73" applyNumberFormat="1" applyFont="1" applyFill="1" applyAlignment="1">
      <alignment horizontal="center" vertical="center" wrapText="1"/>
    </xf>
    <xf numFmtId="0" fontId="71" fillId="0" borderId="0" xfId="73" applyFont="1" applyFill="1" applyAlignment="1">
      <alignment vertical="center" wrapText="1"/>
    </xf>
    <xf numFmtId="0" fontId="71" fillId="0" borderId="0" xfId="73" applyFont="1" applyFill="1" applyAlignment="1">
      <alignment horizontal="center" vertical="center" wrapText="1"/>
    </xf>
    <xf numFmtId="0" fontId="66" fillId="0" borderId="0" xfId="73" applyFont="1" applyFill="1" applyBorder="1" applyAlignment="1">
      <alignment vertical="center" wrapText="1"/>
    </xf>
    <xf numFmtId="0" fontId="68" fillId="0" borderId="0" xfId="73" applyFont="1" applyFill="1" applyBorder="1" applyAlignment="1">
      <alignment vertical="center" wrapText="1"/>
    </xf>
    <xf numFmtId="0" fontId="66" fillId="0" borderId="6" xfId="73" applyFont="1" applyFill="1" applyBorder="1" applyAlignment="1">
      <alignment vertical="center" wrapText="1"/>
    </xf>
    <xf numFmtId="0" fontId="67" fillId="0" borderId="1" xfId="73" applyFont="1" applyFill="1" applyBorder="1" applyAlignment="1">
      <alignment textRotation="90" wrapText="1"/>
    </xf>
    <xf numFmtId="3" fontId="67" fillId="0" borderId="1" xfId="73" applyNumberFormat="1" applyFont="1" applyFill="1" applyBorder="1" applyAlignment="1">
      <alignment horizontal="center" textRotation="90" wrapText="1"/>
    </xf>
    <xf numFmtId="0" fontId="74" fillId="0" borderId="1" xfId="92" applyFont="1" applyFill="1" applyBorder="1" applyAlignment="1">
      <alignment vertical="top" wrapText="1"/>
    </xf>
    <xf numFmtId="0" fontId="70" fillId="0" borderId="1" xfId="39" applyFont="1" applyFill="1" applyBorder="1" applyAlignment="1">
      <alignment horizontal="center" vertical="top" wrapText="1"/>
    </xf>
    <xf numFmtId="0" fontId="70" fillId="0" borderId="1" xfId="39" applyFont="1" applyFill="1" applyBorder="1" applyAlignment="1">
      <alignment vertical="top" wrapText="1"/>
    </xf>
    <xf numFmtId="0" fontId="77" fillId="0" borderId="1" xfId="39" applyFont="1" applyFill="1" applyBorder="1" applyAlignment="1">
      <alignment horizontal="center" vertical="top" wrapText="1"/>
    </xf>
    <xf numFmtId="0" fontId="66" fillId="0" borderId="0" xfId="73" applyFont="1" applyFill="1" applyAlignment="1">
      <alignment wrapText="1"/>
    </xf>
    <xf numFmtId="0" fontId="68" fillId="0" borderId="0" xfId="73" applyFont="1" applyFill="1" applyAlignment="1">
      <alignment horizontal="left"/>
    </xf>
    <xf numFmtId="0" fontId="66" fillId="0" borderId="0" xfId="73" applyNumberFormat="1" applyFont="1" applyFill="1" applyAlignment="1">
      <alignment horizontal="left" vertical="center"/>
    </xf>
    <xf numFmtId="0" fontId="68" fillId="0" borderId="0" xfId="73" applyFont="1" applyFill="1" applyAlignment="1">
      <alignment horizontal="left" vertical="center"/>
    </xf>
    <xf numFmtId="0" fontId="78" fillId="0" borderId="0" xfId="73" applyFont="1" applyFill="1" applyAlignment="1">
      <alignment horizontal="center" vertical="center"/>
    </xf>
    <xf numFmtId="0" fontId="78" fillId="0" borderId="0" xfId="73" applyFont="1" applyFill="1" applyAlignment="1">
      <alignment vertical="center"/>
    </xf>
    <xf numFmtId="0" fontId="68" fillId="0" borderId="0" xfId="73" applyNumberFormat="1" applyFont="1" applyFill="1" applyAlignment="1">
      <alignment horizontal="left" vertical="center"/>
    </xf>
    <xf numFmtId="0" fontId="97" fillId="0" borderId="0" xfId="0" applyFont="1" applyBorder="1" applyAlignment="1">
      <alignment vertical="top"/>
    </xf>
    <xf numFmtId="0" fontId="92" fillId="0" borderId="0" xfId="0" applyFont="1" applyBorder="1" applyAlignment="1">
      <alignment horizontal="left" vertical="top"/>
    </xf>
    <xf numFmtId="0" fontId="92" fillId="0" borderId="0" xfId="0" applyFont="1" applyBorder="1" applyAlignment="1">
      <alignment vertical="top"/>
    </xf>
    <xf numFmtId="0" fontId="91" fillId="0" borderId="0" xfId="0" applyFont="1" applyAlignment="1">
      <alignment horizontal="left" vertical="top"/>
    </xf>
    <xf numFmtId="0" fontId="91" fillId="0" borderId="0" xfId="0" applyFont="1" applyBorder="1" applyAlignment="1">
      <alignment horizontal="center" vertical="top"/>
    </xf>
    <xf numFmtId="0" fontId="91" fillId="0" borderId="0" xfId="0" applyFont="1" applyBorder="1" applyAlignment="1">
      <alignment horizontal="left" vertical="top"/>
    </xf>
    <xf numFmtId="0" fontId="92" fillId="0" borderId="0" xfId="0" applyFont="1" applyAlignment="1">
      <alignment horizontal="center" vertical="top"/>
    </xf>
    <xf numFmtId="0" fontId="92" fillId="22" borderId="1" xfId="41" applyFont="1" applyFill="1" applyBorder="1" applyAlignment="1">
      <alignment horizontal="center" vertical="top" wrapText="1"/>
    </xf>
    <xf numFmtId="0" fontId="92" fillId="22" borderId="1" xfId="0" applyFont="1" applyFill="1" applyBorder="1" applyAlignment="1">
      <alignment horizontal="center" vertical="top"/>
    </xf>
    <xf numFmtId="187" fontId="92" fillId="22" borderId="1" xfId="52" applyNumberFormat="1" applyFont="1" applyFill="1" applyBorder="1" applyAlignment="1">
      <alignment horizontal="center" vertical="top" wrapText="1"/>
    </xf>
    <xf numFmtId="187" fontId="92" fillId="22" borderId="7" xfId="46" applyNumberFormat="1" applyFont="1" applyFill="1" applyBorder="1" applyAlignment="1">
      <alignment horizontal="center" vertical="center" wrapText="1"/>
    </xf>
    <xf numFmtId="187" fontId="92" fillId="22" borderId="1" xfId="46" applyNumberFormat="1" applyFont="1" applyFill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top"/>
    </xf>
    <xf numFmtId="0" fontId="91" fillId="0" borderId="1" xfId="41" applyFont="1" applyFill="1" applyBorder="1" applyAlignment="1">
      <alignment horizontal="center" vertical="top" wrapText="1"/>
    </xf>
    <xf numFmtId="0" fontId="91" fillId="0" borderId="1" xfId="0" applyFont="1" applyBorder="1" applyAlignment="1">
      <alignment horizontal="center" vertical="top"/>
    </xf>
    <xf numFmtId="0" fontId="91" fillId="0" borderId="1" xfId="70" applyFont="1" applyFill="1" applyBorder="1" applyAlignment="1">
      <alignment horizontal="left" vertical="top" wrapText="1"/>
    </xf>
    <xf numFmtId="0" fontId="91" fillId="0" borderId="1" xfId="52" applyNumberFormat="1" applyFont="1" applyFill="1" applyBorder="1" applyAlignment="1">
      <alignment horizontal="center" vertical="top" wrapText="1"/>
    </xf>
    <xf numFmtId="187" fontId="91" fillId="0" borderId="1" xfId="52" applyNumberFormat="1" applyFont="1" applyFill="1" applyBorder="1" applyAlignment="1">
      <alignment horizontal="center" vertical="top" wrapText="1"/>
    </xf>
    <xf numFmtId="187" fontId="91" fillId="0" borderId="1" xfId="41" applyNumberFormat="1" applyFont="1" applyFill="1" applyBorder="1" applyAlignment="1">
      <alignment horizontal="center" vertical="top" wrapText="1"/>
    </xf>
    <xf numFmtId="0" fontId="91" fillId="2" borderId="1" xfId="0" applyFont="1" applyFill="1" applyBorder="1" applyAlignment="1">
      <alignment horizontal="left" vertical="top" wrapText="1"/>
    </xf>
    <xf numFmtId="0" fontId="91" fillId="0" borderId="1" xfId="0" applyFont="1" applyBorder="1" applyAlignment="1">
      <alignment vertical="top" wrapText="1"/>
    </xf>
    <xf numFmtId="0" fontId="91" fillId="0" borderId="1" xfId="0" applyFont="1" applyBorder="1" applyAlignment="1">
      <alignment horizontal="left" vertical="top" wrapText="1"/>
    </xf>
    <xf numFmtId="0" fontId="92" fillId="31" borderId="7" xfId="0" applyFont="1" applyFill="1" applyBorder="1" applyAlignment="1">
      <alignment horizontal="center" vertical="center" wrapText="1"/>
    </xf>
    <xf numFmtId="0" fontId="92" fillId="31" borderId="1" xfId="0" applyFont="1" applyFill="1" applyBorder="1" applyAlignment="1">
      <alignment horizontal="center" vertical="center" wrapText="1"/>
    </xf>
    <xf numFmtId="0" fontId="91" fillId="0" borderId="1" xfId="0" applyFont="1" applyBorder="1" applyAlignment="1">
      <alignment horizontal="left" vertical="top"/>
    </xf>
    <xf numFmtId="0" fontId="91" fillId="31" borderId="1" xfId="70" applyFont="1" applyFill="1" applyBorder="1" applyAlignment="1">
      <alignment horizontal="left" vertical="top" wrapText="1"/>
    </xf>
    <xf numFmtId="0" fontId="91" fillId="0" borderId="1" xfId="41" applyFont="1" applyFill="1" applyBorder="1" applyAlignment="1">
      <alignment horizontal="left" vertical="top" wrapText="1"/>
    </xf>
    <xf numFmtId="0" fontId="91" fillId="2" borderId="1" xfId="70" applyFont="1" applyFill="1" applyBorder="1" applyAlignment="1">
      <alignment horizontal="left" vertical="top" wrapText="1"/>
    </xf>
    <xf numFmtId="0" fontId="91" fillId="0" borderId="1" xfId="41" applyFont="1" applyFill="1" applyBorder="1" applyAlignment="1">
      <alignment vertical="top" wrapText="1"/>
    </xf>
    <xf numFmtId="0" fontId="91" fillId="0" borderId="1" xfId="0" applyFont="1" applyFill="1" applyBorder="1" applyAlignment="1">
      <alignment horizontal="left" vertical="top" wrapText="1"/>
    </xf>
    <xf numFmtId="0" fontId="91" fillId="0" borderId="1" xfId="0" applyFont="1" applyFill="1" applyBorder="1" applyAlignment="1">
      <alignment vertical="top"/>
    </xf>
    <xf numFmtId="0" fontId="91" fillId="0" borderId="0" xfId="0" applyFont="1" applyFill="1" applyAlignment="1">
      <alignment vertical="top"/>
    </xf>
    <xf numFmtId="0" fontId="91" fillId="0" borderId="1" xfId="0" applyFont="1" applyBorder="1" applyAlignment="1">
      <alignment vertical="top"/>
    </xf>
    <xf numFmtId="0" fontId="91" fillId="0" borderId="0" xfId="0" applyFont="1" applyAlignment="1">
      <alignment vertical="top"/>
    </xf>
    <xf numFmtId="49" fontId="91" fillId="0" borderId="1" xfId="41" applyNumberFormat="1" applyFont="1" applyFill="1" applyBorder="1" applyAlignment="1">
      <alignment horizontal="left" vertical="top" wrapText="1" shrinkToFit="1"/>
    </xf>
    <xf numFmtId="0" fontId="91" fillId="0" borderId="1" xfId="0" applyNumberFormat="1" applyFont="1" applyFill="1" applyBorder="1" applyAlignment="1">
      <alignment horizontal="center" vertical="top" wrapText="1"/>
    </xf>
    <xf numFmtId="0" fontId="91" fillId="0" borderId="1" xfId="0" applyNumberFormat="1" applyFont="1" applyFill="1" applyBorder="1" applyAlignment="1">
      <alignment horizontal="left" vertical="top" wrapText="1"/>
    </xf>
    <xf numFmtId="0" fontId="92" fillId="0" borderId="7" xfId="0" applyFont="1" applyFill="1" applyBorder="1" applyAlignment="1">
      <alignment horizontal="center" vertical="center" wrapText="1"/>
    </xf>
    <xf numFmtId="0" fontId="92" fillId="0" borderId="1" xfId="0" applyFont="1" applyFill="1" applyBorder="1" applyAlignment="1">
      <alignment horizontal="center" vertical="center" wrapText="1"/>
    </xf>
    <xf numFmtId="0" fontId="91" fillId="0" borderId="1" xfId="70" applyFont="1" applyFill="1" applyBorder="1" applyAlignment="1">
      <alignment vertical="top" wrapText="1"/>
    </xf>
    <xf numFmtId="0" fontId="92" fillId="21" borderId="7" xfId="0" applyFont="1" applyFill="1" applyBorder="1" applyAlignment="1">
      <alignment horizontal="center" vertical="center" wrapText="1"/>
    </xf>
    <xf numFmtId="0" fontId="92" fillId="21" borderId="1" xfId="0" applyFont="1" applyFill="1" applyBorder="1" applyAlignment="1">
      <alignment horizontal="center" vertical="center" wrapText="1"/>
    </xf>
    <xf numFmtId="0" fontId="91" fillId="0" borderId="1" xfId="41" applyFont="1" applyFill="1" applyBorder="1" applyAlignment="1">
      <alignment horizontal="justify" vertical="top" wrapText="1"/>
    </xf>
    <xf numFmtId="0" fontId="91" fillId="0" borderId="1" xfId="0" applyFont="1" applyFill="1" applyBorder="1" applyAlignment="1">
      <alignment horizontal="center" vertical="top"/>
    </xf>
    <xf numFmtId="0" fontId="91" fillId="0" borderId="1" xfId="32" applyFont="1" applyFill="1" applyBorder="1" applyAlignment="1">
      <alignment horizontal="justify" vertical="top" wrapText="1"/>
    </xf>
    <xf numFmtId="187" fontId="91" fillId="0" borderId="1" xfId="13" applyNumberFormat="1" applyFont="1" applyFill="1" applyBorder="1" applyAlignment="1">
      <alignment horizontal="left" vertical="top" wrapText="1"/>
    </xf>
    <xf numFmtId="0" fontId="91" fillId="0" borderId="23" xfId="0" applyFont="1" applyBorder="1" applyAlignment="1">
      <alignment horizontal="center" vertical="top"/>
    </xf>
    <xf numFmtId="0" fontId="91" fillId="0" borderId="6" xfId="0" applyFont="1" applyBorder="1" applyAlignment="1">
      <alignment horizontal="center" vertical="top"/>
    </xf>
    <xf numFmtId="0" fontId="91" fillId="0" borderId="1" xfId="87" applyFont="1" applyFill="1" applyBorder="1" applyAlignment="1">
      <alignment horizontal="left" vertical="top" wrapText="1"/>
    </xf>
    <xf numFmtId="0" fontId="91" fillId="0" borderId="1" xfId="0" applyFont="1" applyFill="1" applyBorder="1" applyAlignment="1">
      <alignment horizontal="left" vertical="top"/>
    </xf>
    <xf numFmtId="0" fontId="91" fillId="0" borderId="1" xfId="87" applyFont="1" applyFill="1" applyBorder="1" applyAlignment="1">
      <alignment horizontal="left" vertical="top"/>
    </xf>
    <xf numFmtId="0" fontId="91" fillId="0" borderId="1" xfId="0" applyFont="1" applyBorder="1" applyAlignment="1">
      <alignment horizontal="center" vertical="top" wrapText="1"/>
    </xf>
    <xf numFmtId="0" fontId="91" fillId="0" borderId="1" xfId="0" applyNumberFormat="1" applyFont="1" applyBorder="1" applyAlignment="1">
      <alignment vertical="top"/>
    </xf>
    <xf numFmtId="0" fontId="91" fillId="2" borderId="1" xfId="70" applyFont="1" applyFill="1" applyBorder="1" applyAlignment="1">
      <alignment horizontal="center" vertical="top"/>
    </xf>
    <xf numFmtId="0" fontId="91" fillId="0" borderId="1" xfId="32" applyFont="1" applyFill="1" applyBorder="1" applyAlignment="1">
      <alignment horizontal="left" vertical="top" wrapText="1"/>
    </xf>
    <xf numFmtId="187" fontId="91" fillId="0" borderId="1" xfId="14" applyNumberFormat="1" applyFont="1" applyFill="1" applyBorder="1" applyAlignment="1">
      <alignment horizontal="left" vertical="top" wrapText="1"/>
    </xf>
    <xf numFmtId="0" fontId="91" fillId="2" borderId="1" xfId="41" applyFont="1" applyFill="1" applyBorder="1" applyAlignment="1">
      <alignment horizontal="left" vertical="top" wrapText="1"/>
    </xf>
    <xf numFmtId="0" fontId="91" fillId="2" borderId="1" xfId="32" applyFont="1" applyFill="1" applyBorder="1" applyAlignment="1">
      <alignment horizontal="left" vertical="top" wrapText="1"/>
    </xf>
    <xf numFmtId="0" fontId="91" fillId="21" borderId="1" xfId="41" applyFont="1" applyFill="1" applyBorder="1" applyAlignment="1">
      <alignment horizontal="center" vertical="top" wrapText="1"/>
    </xf>
    <xf numFmtId="0" fontId="91" fillId="21" borderId="1" xfId="0" applyFont="1" applyFill="1" applyBorder="1" applyAlignment="1">
      <alignment horizontal="center" vertical="top"/>
    </xf>
    <xf numFmtId="0" fontId="91" fillId="21" borderId="1" xfId="70" applyFont="1" applyFill="1" applyBorder="1" applyAlignment="1">
      <alignment horizontal="left" vertical="top" wrapText="1"/>
    </xf>
    <xf numFmtId="0" fontId="91" fillId="21" borderId="1" xfId="52" applyNumberFormat="1" applyFont="1" applyFill="1" applyBorder="1" applyAlignment="1">
      <alignment horizontal="center" vertical="top" wrapText="1"/>
    </xf>
    <xf numFmtId="187" fontId="91" fillId="21" borderId="1" xfId="52" applyNumberFormat="1" applyFont="1" applyFill="1" applyBorder="1" applyAlignment="1">
      <alignment horizontal="center" vertical="top" wrapText="1"/>
    </xf>
    <xf numFmtId="187" fontId="91" fillId="21" borderId="1" xfId="41" applyNumberFormat="1" applyFont="1" applyFill="1" applyBorder="1" applyAlignment="1">
      <alignment horizontal="center" vertical="top" wrapText="1"/>
    </xf>
    <xf numFmtId="0" fontId="91" fillId="21" borderId="1" xfId="41" applyFont="1" applyFill="1" applyBorder="1" applyAlignment="1">
      <alignment horizontal="left" vertical="top" wrapText="1"/>
    </xf>
    <xf numFmtId="0" fontId="91" fillId="21" borderId="1" xfId="41" applyFont="1" applyFill="1" applyBorder="1" applyAlignment="1">
      <alignment vertical="top" wrapText="1"/>
    </xf>
    <xf numFmtId="0" fontId="91" fillId="0" borderId="0" xfId="0" applyFont="1" applyAlignment="1">
      <alignment horizontal="center" vertical="top"/>
    </xf>
    <xf numFmtId="0" fontId="68" fillId="0" borderId="0" xfId="70" applyFont="1" applyFill="1" applyAlignment="1">
      <alignment vertical="top"/>
    </xf>
    <xf numFmtId="3" fontId="68" fillId="0" borderId="0" xfId="70" applyNumberFormat="1" applyFont="1" applyFill="1" applyAlignment="1">
      <alignment horizontal="center" vertical="top"/>
    </xf>
    <xf numFmtId="0" fontId="68" fillId="0" borderId="0" xfId="70" applyNumberFormat="1" applyFont="1" applyFill="1" applyAlignment="1">
      <alignment horizontal="center" vertical="top"/>
    </xf>
    <xf numFmtId="0" fontId="92" fillId="37" borderId="1" xfId="70" applyFont="1" applyFill="1" applyBorder="1" applyAlignment="1">
      <alignment horizontal="center" vertical="top" wrapText="1"/>
    </xf>
    <xf numFmtId="0" fontId="91" fillId="37" borderId="1" xfId="70" applyFont="1" applyFill="1" applyBorder="1" applyAlignment="1">
      <alignment horizontal="center" vertical="top" wrapText="1"/>
    </xf>
    <xf numFmtId="0" fontId="92" fillId="37" borderId="1" xfId="52" applyNumberFormat="1" applyFont="1" applyFill="1" applyBorder="1" applyAlignment="1">
      <alignment horizontal="center" vertical="top" wrapText="1"/>
    </xf>
    <xf numFmtId="187" fontId="92" fillId="37" borderId="1" xfId="46" applyNumberFormat="1" applyFont="1" applyFill="1" applyBorder="1" applyAlignment="1">
      <alignment horizontal="center" vertical="top" wrapText="1"/>
    </xf>
    <xf numFmtId="187" fontId="92" fillId="37" borderId="1" xfId="46" applyNumberFormat="1" applyFont="1" applyFill="1" applyBorder="1" applyAlignment="1">
      <alignment vertical="top" wrapText="1"/>
    </xf>
    <xf numFmtId="0" fontId="91" fillId="37" borderId="1" xfId="0" applyFont="1" applyFill="1" applyBorder="1" applyAlignment="1">
      <alignment vertical="top"/>
    </xf>
    <xf numFmtId="0" fontId="91" fillId="37" borderId="0" xfId="0" applyFont="1" applyFill="1" applyAlignment="1">
      <alignment vertical="top"/>
    </xf>
    <xf numFmtId="0" fontId="91" fillId="22" borderId="1" xfId="70" applyFont="1" applyFill="1" applyBorder="1" applyAlignment="1">
      <alignment horizontal="center" vertical="top" wrapText="1"/>
    </xf>
    <xf numFmtId="0" fontId="92" fillId="22" borderId="1" xfId="52" applyNumberFormat="1" applyFont="1" applyFill="1" applyBorder="1" applyAlignment="1">
      <alignment horizontal="center" vertical="top" wrapText="1"/>
    </xf>
    <xf numFmtId="187" fontId="92" fillId="22" borderId="1" xfId="46" applyNumberFormat="1" applyFont="1" applyFill="1" applyBorder="1" applyAlignment="1">
      <alignment horizontal="center" vertical="top" wrapText="1"/>
    </xf>
    <xf numFmtId="187" fontId="92" fillId="22" borderId="1" xfId="46" applyNumberFormat="1" applyFont="1" applyFill="1" applyBorder="1" applyAlignment="1">
      <alignment vertical="top" wrapText="1"/>
    </xf>
    <xf numFmtId="0" fontId="91" fillId="22" borderId="1" xfId="0" applyFont="1" applyFill="1" applyBorder="1" applyAlignment="1">
      <alignment vertical="top" wrapText="1"/>
    </xf>
    <xf numFmtId="0" fontId="91" fillId="22" borderId="0" xfId="0" applyFont="1" applyFill="1" applyAlignment="1">
      <alignment vertical="top" wrapText="1"/>
    </xf>
    <xf numFmtId="0" fontId="91" fillId="0" borderId="1" xfId="0" applyFont="1" applyFill="1" applyBorder="1" applyAlignment="1">
      <alignment horizontal="center" vertical="top" wrapText="1"/>
    </xf>
    <xf numFmtId="0" fontId="91" fillId="0" borderId="1" xfId="35" applyFont="1" applyBorder="1" applyAlignment="1">
      <alignment horizontal="left" vertical="top" wrapText="1"/>
    </xf>
    <xf numFmtId="194" fontId="91" fillId="0" borderId="1" xfId="35" applyNumberFormat="1" applyFont="1" applyBorder="1" applyAlignment="1">
      <alignment horizontal="right" vertical="top"/>
    </xf>
    <xf numFmtId="194" fontId="91" fillId="0" borderId="1" xfId="0" applyNumberFormat="1" applyFont="1" applyBorder="1" applyAlignment="1">
      <alignment horizontal="right" vertical="top"/>
    </xf>
    <xf numFmtId="187" fontId="91" fillId="0" borderId="1" xfId="52" applyNumberFormat="1" applyFont="1" applyFill="1" applyBorder="1" applyAlignment="1">
      <alignment vertical="top" wrapText="1"/>
    </xf>
    <xf numFmtId="0" fontId="91" fillId="0" borderId="0" xfId="0" applyFont="1" applyFill="1" applyAlignment="1">
      <alignment vertical="top" wrapText="1"/>
    </xf>
    <xf numFmtId="0" fontId="91" fillId="31" borderId="1" xfId="35" applyFont="1" applyFill="1" applyBorder="1" applyAlignment="1">
      <alignment horizontal="left" vertical="top" wrapText="1"/>
    </xf>
    <xf numFmtId="0" fontId="91" fillId="0" borderId="1" xfId="0" applyNumberFormat="1" applyFont="1" applyFill="1" applyBorder="1" applyAlignment="1">
      <alignment vertical="top" wrapText="1"/>
    </xf>
    <xf numFmtId="187" fontId="91" fillId="0" borderId="1" xfId="0" applyNumberFormat="1" applyFont="1" applyFill="1" applyBorder="1" applyAlignment="1">
      <alignment horizontal="center" vertical="top" wrapText="1"/>
    </xf>
    <xf numFmtId="0" fontId="91" fillId="0" borderId="1" xfId="35" applyFont="1" applyFill="1" applyBorder="1" applyAlignment="1">
      <alignment horizontal="left" vertical="top" wrapText="1"/>
    </xf>
    <xf numFmtId="0" fontId="91" fillId="0" borderId="1" xfId="27" applyFont="1" applyFill="1" applyBorder="1" applyAlignment="1">
      <alignment horizontal="center" vertical="top" wrapText="1"/>
    </xf>
    <xf numFmtId="194" fontId="91" fillId="0" borderId="1" xfId="35" applyNumberFormat="1" applyFont="1" applyFill="1" applyBorder="1" applyAlignment="1">
      <alignment horizontal="right" vertical="top"/>
    </xf>
    <xf numFmtId="49" fontId="91" fillId="0" borderId="1" xfId="0" applyNumberFormat="1" applyFont="1" applyFill="1" applyBorder="1" applyAlignment="1">
      <alignment horizontal="center" vertical="top" wrapText="1"/>
    </xf>
    <xf numFmtId="187" fontId="91" fillId="0" borderId="1" xfId="46" applyNumberFormat="1" applyFont="1" applyFill="1" applyBorder="1" applyAlignment="1">
      <alignment horizontal="right" vertical="top" wrapText="1"/>
    </xf>
    <xf numFmtId="0" fontId="91" fillId="21" borderId="1" xfId="0" applyFont="1" applyFill="1" applyBorder="1" applyAlignment="1">
      <alignment horizontal="center" vertical="top" wrapText="1"/>
    </xf>
    <xf numFmtId="0" fontId="91" fillId="2" borderId="1" xfId="0" applyFont="1" applyFill="1" applyBorder="1" applyAlignment="1">
      <alignment horizontal="center" vertical="top" wrapText="1"/>
    </xf>
    <xf numFmtId="3" fontId="91" fillId="0" borderId="1" xfId="0" applyNumberFormat="1" applyFont="1" applyFill="1" applyBorder="1" applyAlignment="1">
      <alignment vertical="top" wrapText="1"/>
    </xf>
    <xf numFmtId="0" fontId="91" fillId="0" borderId="1" xfId="0" applyFont="1" applyFill="1" applyBorder="1"/>
    <xf numFmtId="0" fontId="91" fillId="0" borderId="0" xfId="0" applyFont="1" applyFill="1"/>
    <xf numFmtId="3" fontId="91" fillId="0" borderId="1" xfId="0" applyNumberFormat="1" applyFont="1" applyFill="1" applyBorder="1" applyAlignment="1">
      <alignment horizontal="center" vertical="top" wrapText="1"/>
    </xf>
    <xf numFmtId="3" fontId="91" fillId="0" borderId="1" xfId="0" applyNumberFormat="1" applyFont="1" applyFill="1" applyBorder="1" applyAlignment="1">
      <alignment horizontal="left" vertical="top" wrapText="1"/>
    </xf>
    <xf numFmtId="0" fontId="91" fillId="29" borderId="1" xfId="0" applyFont="1" applyFill="1" applyBorder="1" applyAlignment="1">
      <alignment vertical="top" wrapText="1"/>
    </xf>
    <xf numFmtId="0" fontId="91" fillId="29" borderId="1" xfId="0" applyFont="1" applyFill="1" applyBorder="1" applyAlignment="1">
      <alignment horizontal="left" vertical="top" wrapText="1"/>
    </xf>
    <xf numFmtId="1" fontId="91" fillId="0" borderId="1" xfId="0" applyNumberFormat="1" applyFont="1" applyFill="1" applyBorder="1" applyAlignment="1">
      <alignment horizontal="center" vertical="top" wrapText="1"/>
    </xf>
    <xf numFmtId="0" fontId="91" fillId="8" borderId="1" xfId="0" applyFont="1" applyFill="1" applyBorder="1" applyAlignment="1">
      <alignment vertical="top" wrapText="1"/>
    </xf>
    <xf numFmtId="0" fontId="91" fillId="8" borderId="1" xfId="0" applyFont="1" applyFill="1" applyBorder="1" applyAlignment="1">
      <alignment horizontal="center" vertical="top" wrapText="1"/>
    </xf>
    <xf numFmtId="0" fontId="91" fillId="0" borderId="1" xfId="32" applyFont="1" applyFill="1" applyBorder="1" applyAlignment="1">
      <alignment horizontal="center" vertical="top" wrapText="1"/>
    </xf>
    <xf numFmtId="187" fontId="91" fillId="0" borderId="1" xfId="13" applyNumberFormat="1" applyFont="1" applyFill="1" applyBorder="1" applyAlignment="1">
      <alignment vertical="top" wrapText="1"/>
    </xf>
    <xf numFmtId="187" fontId="91" fillId="29" borderId="1" xfId="13" applyNumberFormat="1" applyFont="1" applyFill="1" applyBorder="1" applyAlignment="1">
      <alignment vertical="top" wrapText="1"/>
    </xf>
    <xf numFmtId="0" fontId="91" fillId="0" borderId="1" xfId="44" applyNumberFormat="1" applyFont="1" applyFill="1" applyBorder="1" applyAlignment="1">
      <alignment horizontal="center" vertical="top" wrapText="1"/>
    </xf>
    <xf numFmtId="0" fontId="92" fillId="22" borderId="2" xfId="70" applyFont="1" applyFill="1" applyBorder="1" applyAlignment="1">
      <alignment horizontal="center" vertical="top" wrapText="1"/>
    </xf>
    <xf numFmtId="187" fontId="91" fillId="0" borderId="1" xfId="52" applyNumberFormat="1" applyFont="1" applyFill="1" applyBorder="1" applyAlignment="1">
      <alignment horizontal="right" vertical="top" wrapText="1"/>
    </xf>
    <xf numFmtId="0" fontId="91" fillId="0" borderId="0" xfId="0" applyFont="1" applyFill="1" applyBorder="1" applyAlignment="1">
      <alignment horizontal="center" vertical="top"/>
    </xf>
    <xf numFmtId="0" fontId="91" fillId="0" borderId="0" xfId="0" applyFont="1" applyFill="1" applyBorder="1" applyAlignment="1">
      <alignment horizontal="left" vertical="top"/>
    </xf>
    <xf numFmtId="0" fontId="92" fillId="0" borderId="0" xfId="0" applyFont="1" applyFill="1" applyBorder="1" applyAlignment="1">
      <alignment vertical="top"/>
    </xf>
    <xf numFmtId="0" fontId="91" fillId="0" borderId="0" xfId="0" applyFont="1" applyFill="1" applyBorder="1" applyAlignment="1">
      <alignment vertical="top"/>
    </xf>
    <xf numFmtId="187" fontId="91" fillId="0" borderId="0" xfId="0" applyNumberFormat="1" applyFont="1" applyAlignment="1">
      <alignment vertical="top"/>
    </xf>
    <xf numFmtId="0" fontId="92" fillId="28" borderId="0" xfId="0" applyFont="1" applyFill="1" applyAlignment="1">
      <alignment horizontal="left" vertical="top"/>
    </xf>
    <xf numFmtId="0" fontId="92" fillId="21" borderId="0" xfId="0" applyFont="1" applyFill="1" applyAlignment="1">
      <alignment vertical="top"/>
    </xf>
    <xf numFmtId="0" fontId="91" fillId="21" borderId="0" xfId="0" applyFont="1" applyFill="1" applyAlignment="1">
      <alignment vertical="top"/>
    </xf>
    <xf numFmtId="0" fontId="91" fillId="21" borderId="0" xfId="0" applyFont="1" applyFill="1" applyAlignment="1">
      <alignment horizontal="center" vertical="top"/>
    </xf>
    <xf numFmtId="0" fontId="91" fillId="28" borderId="0" xfId="0" applyFont="1" applyFill="1" applyAlignment="1">
      <alignment horizontal="left" vertical="top"/>
    </xf>
    <xf numFmtId="0" fontId="91" fillId="28" borderId="0" xfId="0" applyFont="1" applyFill="1" applyAlignment="1">
      <alignment vertical="top"/>
    </xf>
    <xf numFmtId="0" fontId="92" fillId="0" borderId="0" xfId="0" applyFont="1" applyAlignment="1">
      <alignment vertical="top"/>
    </xf>
    <xf numFmtId="0" fontId="91" fillId="4" borderId="1" xfId="70" applyFont="1" applyFill="1" applyBorder="1" applyAlignment="1">
      <alignment horizontal="center" vertical="top" wrapText="1"/>
    </xf>
    <xf numFmtId="0" fontId="92" fillId="4" borderId="1" xfId="52" applyNumberFormat="1" applyFont="1" applyFill="1" applyBorder="1" applyAlignment="1">
      <alignment horizontal="center" vertical="top" wrapText="1"/>
    </xf>
    <xf numFmtId="187" fontId="92" fillId="4" borderId="1" xfId="46" applyNumberFormat="1" applyFont="1" applyFill="1" applyBorder="1" applyAlignment="1">
      <alignment horizontal="center" vertical="top" wrapText="1"/>
    </xf>
    <xf numFmtId="187" fontId="92" fillId="4" borderId="1" xfId="46" applyNumberFormat="1" applyFont="1" applyFill="1" applyBorder="1" applyAlignment="1">
      <alignment vertical="top" wrapText="1"/>
    </xf>
    <xf numFmtId="3" fontId="91" fillId="29" borderId="1" xfId="0" applyNumberFormat="1" applyFont="1" applyFill="1" applyBorder="1" applyAlignment="1">
      <alignment horizontal="center" vertical="top" wrapText="1"/>
    </xf>
    <xf numFmtId="0" fontId="91" fillId="29" borderId="1" xfId="0" applyFont="1" applyFill="1" applyBorder="1" applyAlignment="1">
      <alignment horizontal="center" vertical="top" wrapText="1"/>
    </xf>
    <xf numFmtId="187" fontId="91" fillId="25" borderId="1" xfId="52" applyNumberFormat="1" applyFont="1" applyFill="1" applyBorder="1" applyAlignment="1">
      <alignment horizontal="center" vertical="top" wrapText="1" shrinkToFit="1"/>
    </xf>
    <xf numFmtId="187" fontId="91" fillId="29" borderId="1" xfId="52" applyNumberFormat="1" applyFont="1" applyFill="1" applyBorder="1" applyAlignment="1">
      <alignment vertical="top" wrapText="1"/>
    </xf>
    <xf numFmtId="187" fontId="91" fillId="29" borderId="1" xfId="46" applyNumberFormat="1" applyFont="1" applyFill="1" applyBorder="1" applyAlignment="1">
      <alignment horizontal="center" vertical="top" wrapText="1"/>
    </xf>
    <xf numFmtId="191" fontId="91" fillId="29" borderId="1" xfId="52" applyNumberFormat="1" applyFont="1" applyFill="1" applyBorder="1" applyAlignment="1">
      <alignment horizontal="left" vertical="top" wrapText="1"/>
    </xf>
    <xf numFmtId="0" fontId="91" fillId="29" borderId="1" xfId="32" applyFont="1" applyFill="1" applyBorder="1" applyAlignment="1">
      <alignment horizontal="center" vertical="top" wrapText="1"/>
    </xf>
    <xf numFmtId="187" fontId="91" fillId="25" borderId="1" xfId="46" applyNumberFormat="1" applyFont="1" applyFill="1" applyBorder="1" applyAlignment="1">
      <alignment horizontal="center" vertical="top" wrapText="1"/>
    </xf>
    <xf numFmtId="0" fontId="91" fillId="29" borderId="1" xfId="41" applyFont="1" applyFill="1" applyBorder="1" applyAlignment="1">
      <alignment vertical="top" wrapText="1"/>
    </xf>
    <xf numFmtId="0" fontId="91" fillId="0" borderId="4" xfId="0" applyFont="1" applyFill="1" applyBorder="1" applyAlignment="1">
      <alignment vertical="top" wrapText="1"/>
    </xf>
    <xf numFmtId="0" fontId="91" fillId="0" borderId="4" xfId="0" applyFont="1" applyFill="1" applyBorder="1" applyAlignment="1">
      <alignment horizontal="center" vertical="top" wrapText="1"/>
    </xf>
    <xf numFmtId="0" fontId="92" fillId="18" borderId="0" xfId="0" applyFont="1" applyFill="1" applyAlignment="1">
      <alignment horizontal="left" vertical="top"/>
    </xf>
    <xf numFmtId="0" fontId="91" fillId="18" borderId="0" xfId="0" applyFont="1" applyFill="1" applyAlignment="1">
      <alignment vertical="top"/>
    </xf>
    <xf numFmtId="0" fontId="92" fillId="18" borderId="0" xfId="0" applyFont="1" applyFill="1" applyAlignment="1">
      <alignment vertical="top"/>
    </xf>
    <xf numFmtId="0" fontId="92" fillId="18" borderId="0" xfId="0" applyFont="1" applyFill="1" applyAlignment="1">
      <alignment horizontal="center" vertical="top"/>
    </xf>
    <xf numFmtId="0" fontId="92" fillId="18" borderId="1" xfId="0" applyFont="1" applyFill="1" applyBorder="1" applyAlignment="1">
      <alignment horizontal="center" vertical="top"/>
    </xf>
    <xf numFmtId="187" fontId="92" fillId="18" borderId="1" xfId="42" applyNumberFormat="1" applyFont="1" applyFill="1" applyBorder="1" applyAlignment="1">
      <alignment horizontal="center" vertical="top"/>
    </xf>
    <xf numFmtId="0" fontId="91" fillId="30" borderId="1" xfId="0" applyFont="1" applyFill="1" applyBorder="1" applyAlignment="1">
      <alignment horizontal="center" vertical="top" wrapText="1"/>
    </xf>
    <xf numFmtId="0" fontId="91" fillId="30" borderId="1" xfId="0" applyFont="1" applyFill="1" applyBorder="1" applyAlignment="1">
      <alignment horizontal="left" vertical="top" wrapText="1"/>
    </xf>
    <xf numFmtId="187" fontId="91" fillId="30" borderId="1" xfId="52" applyNumberFormat="1" applyFont="1" applyFill="1" applyBorder="1" applyAlignment="1">
      <alignment horizontal="center" vertical="top" wrapText="1" shrinkToFit="1"/>
    </xf>
    <xf numFmtId="0" fontId="91" fillId="30" borderId="1" xfId="0" applyFont="1" applyFill="1" applyBorder="1" applyAlignment="1">
      <alignment vertical="top" wrapText="1"/>
    </xf>
    <xf numFmtId="187" fontId="91" fillId="30" borderId="1" xfId="52" applyNumberFormat="1" applyFont="1" applyFill="1" applyBorder="1" applyAlignment="1">
      <alignment vertical="top" wrapText="1"/>
    </xf>
    <xf numFmtId="187" fontId="91" fillId="30" borderId="1" xfId="46" applyNumberFormat="1" applyFont="1" applyFill="1" applyBorder="1" applyAlignment="1">
      <alignment horizontal="center" vertical="top" wrapText="1"/>
    </xf>
    <xf numFmtId="0" fontId="91" fillId="0" borderId="2" xfId="0" applyFont="1" applyFill="1" applyBorder="1" applyAlignment="1">
      <alignment vertical="top" wrapText="1"/>
    </xf>
    <xf numFmtId="0" fontId="91" fillId="0" borderId="2" xfId="0" applyFont="1" applyFill="1" applyBorder="1" applyAlignment="1">
      <alignment horizontal="center" vertical="top" wrapText="1"/>
    </xf>
    <xf numFmtId="187" fontId="91" fillId="30" borderId="1" xfId="52" applyNumberFormat="1" applyFont="1" applyFill="1" applyBorder="1" applyAlignment="1">
      <alignment horizontal="center" vertical="top" wrapText="1"/>
    </xf>
    <xf numFmtId="1" fontId="91" fillId="30" borderId="1" xfId="0" applyNumberFormat="1" applyFont="1" applyFill="1" applyBorder="1" applyAlignment="1">
      <alignment horizontal="center" vertical="top" wrapText="1"/>
    </xf>
    <xf numFmtId="0" fontId="91" fillId="30" borderId="1" xfId="84" applyFont="1" applyFill="1" applyBorder="1" applyAlignment="1">
      <alignment horizontal="left" vertical="top" wrapText="1"/>
    </xf>
    <xf numFmtId="0" fontId="91" fillId="30" borderId="1" xfId="32" applyFont="1" applyFill="1" applyBorder="1" applyAlignment="1">
      <alignment horizontal="center" vertical="top" wrapText="1"/>
    </xf>
    <xf numFmtId="0" fontId="91" fillId="30" borderId="3" xfId="27" applyFont="1" applyFill="1" applyBorder="1" applyAlignment="1">
      <alignment horizontal="left" vertical="top" wrapText="1"/>
    </xf>
    <xf numFmtId="0" fontId="91" fillId="30" borderId="3" xfId="27" applyFont="1" applyFill="1" applyBorder="1" applyAlignment="1">
      <alignment horizontal="center" vertical="top" wrapText="1"/>
    </xf>
    <xf numFmtId="0" fontId="91" fillId="18" borderId="1" xfId="0" applyFont="1" applyFill="1" applyBorder="1" applyAlignment="1">
      <alignment horizontal="center" vertical="top" wrapText="1"/>
    </xf>
    <xf numFmtId="0" fontId="91" fillId="18" borderId="1" xfId="27" applyFont="1" applyFill="1" applyBorder="1" applyAlignment="1">
      <alignment horizontal="left" vertical="top" wrapText="1"/>
    </xf>
    <xf numFmtId="0" fontId="91" fillId="18" borderId="1" xfId="27" applyFont="1" applyFill="1" applyBorder="1" applyAlignment="1">
      <alignment horizontal="center" vertical="top" wrapText="1"/>
    </xf>
    <xf numFmtId="187" fontId="91" fillId="18" borderId="1" xfId="52" applyNumberFormat="1" applyFont="1" applyFill="1" applyBorder="1" applyAlignment="1">
      <alignment vertical="top" wrapText="1"/>
    </xf>
    <xf numFmtId="49" fontId="91" fillId="18" borderId="1" xfId="0" applyNumberFormat="1" applyFont="1" applyFill="1" applyBorder="1" applyAlignment="1">
      <alignment horizontal="center" vertical="top" wrapText="1"/>
    </xf>
    <xf numFmtId="187" fontId="91" fillId="18" borderId="1" xfId="46" applyNumberFormat="1" applyFont="1" applyFill="1" applyBorder="1" applyAlignment="1">
      <alignment horizontal="right" vertical="top" wrapText="1"/>
    </xf>
    <xf numFmtId="194" fontId="91" fillId="18" borderId="1" xfId="0" applyNumberFormat="1" applyFont="1" applyFill="1" applyBorder="1" applyAlignment="1">
      <alignment horizontal="right" vertical="top"/>
    </xf>
    <xf numFmtId="187" fontId="91" fillId="18" borderId="1" xfId="46" applyNumberFormat="1" applyFont="1" applyFill="1" applyBorder="1" applyAlignment="1">
      <alignment horizontal="center" vertical="top" wrapText="1"/>
    </xf>
    <xf numFmtId="0" fontId="91" fillId="18" borderId="1" xfId="0" applyFont="1" applyFill="1" applyBorder="1" applyAlignment="1">
      <alignment horizontal="left" vertical="top" wrapText="1"/>
    </xf>
    <xf numFmtId="0" fontId="91" fillId="30" borderId="1" xfId="27" applyFont="1" applyFill="1" applyBorder="1" applyAlignment="1">
      <alignment horizontal="center" vertical="top" wrapText="1"/>
    </xf>
    <xf numFmtId="187" fontId="91" fillId="30" borderId="1" xfId="49" applyNumberFormat="1" applyFont="1" applyFill="1" applyBorder="1" applyAlignment="1">
      <alignment horizontal="center" vertical="top" wrapText="1"/>
    </xf>
    <xf numFmtId="2" fontId="91" fillId="30" borderId="1" xfId="0" applyNumberFormat="1" applyFont="1" applyFill="1" applyBorder="1" applyAlignment="1">
      <alignment horizontal="left" vertical="top" wrapText="1"/>
    </xf>
    <xf numFmtId="187" fontId="4" fillId="0" borderId="7" xfId="46" applyNumberFormat="1" applyFont="1" applyFill="1" applyBorder="1" applyAlignment="1">
      <alignment horizontal="center" vertical="center" wrapText="1"/>
    </xf>
    <xf numFmtId="0" fontId="11" fillId="31" borderId="1" xfId="70" applyNumberFormat="1" applyFont="1" applyFill="1" applyBorder="1" applyAlignment="1">
      <alignment horizontal="center" vertical="top" wrapText="1"/>
    </xf>
    <xf numFmtId="0" fontId="11" fillId="31" borderId="1" xfId="70" applyNumberFormat="1" applyFont="1" applyFill="1" applyBorder="1" applyAlignment="1">
      <alignment horizontal="center" vertical="top"/>
    </xf>
    <xf numFmtId="0" fontId="20" fillId="31" borderId="7" xfId="0" applyFont="1" applyFill="1" applyBorder="1" applyAlignment="1">
      <alignment horizontal="center" vertical="top" wrapText="1"/>
    </xf>
    <xf numFmtId="187" fontId="2" fillId="31" borderId="7" xfId="46" applyNumberFormat="1" applyFont="1" applyFill="1" applyBorder="1" applyAlignment="1">
      <alignment horizontal="center" vertical="center" wrapText="1"/>
    </xf>
    <xf numFmtId="187" fontId="2" fillId="31" borderId="1" xfId="46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center" vertical="top" wrapText="1"/>
    </xf>
    <xf numFmtId="0" fontId="2" fillId="31" borderId="1" xfId="0" applyFont="1" applyFill="1" applyBorder="1" applyAlignment="1">
      <alignment horizontal="center" vertical="center" wrapText="1"/>
    </xf>
    <xf numFmtId="0" fontId="11" fillId="31" borderId="1" xfId="0" applyFont="1" applyFill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center" wrapText="1"/>
    </xf>
    <xf numFmtId="187" fontId="2" fillId="0" borderId="19" xfId="46" applyNumberFormat="1" applyFont="1" applyFill="1" applyBorder="1" applyAlignment="1">
      <alignment horizontal="center" vertical="center" wrapText="1"/>
    </xf>
    <xf numFmtId="0" fontId="11" fillId="28" borderId="1" xfId="0" applyFont="1" applyFill="1" applyBorder="1" applyAlignment="1">
      <alignment vertical="top" wrapText="1"/>
    </xf>
    <xf numFmtId="0" fontId="2" fillId="28" borderId="1" xfId="70" applyFont="1" applyFill="1" applyBorder="1" applyAlignment="1">
      <alignment horizontal="center" vertical="top" wrapText="1"/>
    </xf>
    <xf numFmtId="0" fontId="2" fillId="28" borderId="1" xfId="42" applyNumberFormat="1" applyFont="1" applyFill="1" applyBorder="1" applyAlignment="1">
      <alignment horizontal="center" vertical="top" wrapText="1"/>
    </xf>
    <xf numFmtId="187" fontId="2" fillId="28" borderId="1" xfId="46" applyNumberFormat="1" applyFont="1" applyFill="1" applyBorder="1" applyAlignment="1">
      <alignment horizontal="center" vertical="top" wrapText="1"/>
    </xf>
    <xf numFmtId="187" fontId="2" fillId="28" borderId="7" xfId="46" applyNumberFormat="1" applyFont="1" applyFill="1" applyBorder="1" applyAlignment="1">
      <alignment horizontal="center" vertical="top" wrapText="1"/>
    </xf>
    <xf numFmtId="0" fontId="2" fillId="28" borderId="1" xfId="10" applyNumberFormat="1" applyFont="1" applyFill="1" applyBorder="1" applyAlignment="1">
      <alignment horizontal="center" vertical="top" wrapText="1"/>
    </xf>
    <xf numFmtId="0" fontId="2" fillId="28" borderId="2" xfId="70" applyFont="1" applyFill="1" applyBorder="1" applyAlignment="1">
      <alignment horizontal="center" vertical="top" wrapText="1"/>
    </xf>
    <xf numFmtId="0" fontId="2" fillId="28" borderId="4" xfId="70" applyFont="1" applyFill="1" applyBorder="1" applyAlignment="1">
      <alignment horizontal="center" vertical="top" wrapText="1"/>
    </xf>
    <xf numFmtId="0" fontId="2" fillId="28" borderId="36" xfId="10" applyNumberFormat="1" applyFont="1" applyFill="1" applyBorder="1" applyAlignment="1">
      <alignment horizontal="center" vertical="top" wrapText="1"/>
    </xf>
    <xf numFmtId="0" fontId="11" fillId="28" borderId="0" xfId="0" applyFont="1" applyFill="1" applyAlignment="1">
      <alignment vertical="top" wrapText="1"/>
    </xf>
    <xf numFmtId="0" fontId="2" fillId="28" borderId="2" xfId="10" applyNumberFormat="1" applyFont="1" applyFill="1" applyBorder="1" applyAlignment="1">
      <alignment horizontal="center" vertical="top" wrapText="1"/>
    </xf>
    <xf numFmtId="187" fontId="2" fillId="28" borderId="2" xfId="46" applyNumberFormat="1" applyFont="1" applyFill="1" applyBorder="1" applyAlignment="1">
      <alignment vertical="top" wrapText="1"/>
    </xf>
    <xf numFmtId="187" fontId="2" fillId="28" borderId="35" xfId="46" applyNumberFormat="1" applyFont="1" applyFill="1" applyBorder="1" applyAlignment="1">
      <alignment vertical="top" wrapText="1"/>
    </xf>
    <xf numFmtId="0" fontId="11" fillId="31" borderId="1" xfId="46" applyNumberFormat="1" applyFont="1" applyFill="1" applyBorder="1" applyAlignment="1">
      <alignment horizontal="center" vertical="top" wrapText="1"/>
    </xf>
    <xf numFmtId="0" fontId="11" fillId="31" borderId="1" xfId="81" applyFont="1" applyFill="1" applyBorder="1" applyAlignment="1">
      <alignment horizontal="center" vertical="top" wrapText="1"/>
    </xf>
    <xf numFmtId="187" fontId="11" fillId="31" borderId="1" xfId="42" applyNumberFormat="1" applyFont="1" applyFill="1" applyBorder="1" applyAlignment="1">
      <alignment horizontal="left" vertical="top" wrapText="1"/>
    </xf>
    <xf numFmtId="187" fontId="11" fillId="31" borderId="1" xfId="42" applyNumberFormat="1" applyFont="1" applyFill="1" applyBorder="1" applyAlignment="1">
      <alignment horizontal="right" vertical="top" wrapText="1"/>
    </xf>
    <xf numFmtId="187" fontId="2" fillId="28" borderId="2" xfId="46" applyNumberFormat="1" applyFont="1" applyFill="1" applyBorder="1" applyAlignment="1">
      <alignment horizontal="center" vertical="top" wrapText="1"/>
    </xf>
    <xf numFmtId="0" fontId="11" fillId="31" borderId="1" xfId="32" applyFont="1" applyFill="1" applyBorder="1" applyAlignment="1">
      <alignment horizontal="center" vertical="top" wrapText="1"/>
    </xf>
    <xf numFmtId="187" fontId="11" fillId="31" borderId="1" xfId="10" applyNumberFormat="1" applyFont="1" applyFill="1" applyBorder="1" applyAlignment="1">
      <alignment vertical="top" wrapText="1"/>
    </xf>
    <xf numFmtId="0" fontId="11" fillId="31" borderId="1" xfId="52" applyNumberFormat="1" applyFont="1" applyFill="1" applyBorder="1" applyAlignment="1">
      <alignment horizontal="center" vertical="top" wrapText="1"/>
    </xf>
    <xf numFmtId="0" fontId="11" fillId="31" borderId="1" xfId="19" applyFont="1" applyFill="1" applyBorder="1" applyAlignment="1">
      <alignment vertical="top" wrapText="1"/>
    </xf>
    <xf numFmtId="0" fontId="11" fillId="31" borderId="1" xfId="19" applyFont="1" applyFill="1" applyBorder="1" applyAlignment="1">
      <alignment horizontal="left" vertical="top" wrapText="1"/>
    </xf>
    <xf numFmtId="0" fontId="11" fillId="31" borderId="1" xfId="0" applyNumberFormat="1" applyFont="1" applyFill="1" applyBorder="1" applyAlignment="1">
      <alignment horizontal="center" vertical="top" wrapText="1"/>
    </xf>
    <xf numFmtId="187" fontId="11" fillId="31" borderId="1" xfId="14" applyNumberFormat="1" applyFont="1" applyFill="1" applyBorder="1" applyAlignment="1">
      <alignment horizontal="left" vertical="top" wrapText="1"/>
    </xf>
    <xf numFmtId="0" fontId="11" fillId="31" borderId="1" xfId="6" applyNumberFormat="1" applyFont="1" applyFill="1" applyBorder="1" applyAlignment="1">
      <alignment horizontal="center" vertical="top" wrapText="1"/>
    </xf>
    <xf numFmtId="187" fontId="11" fillId="31" borderId="1" xfId="6" applyNumberFormat="1" applyFont="1" applyFill="1" applyBorder="1" applyAlignment="1">
      <alignment vertical="top" wrapText="1"/>
    </xf>
    <xf numFmtId="3" fontId="11" fillId="31" borderId="1" xfId="0" applyNumberFormat="1" applyFont="1" applyFill="1" applyBorder="1" applyAlignment="1">
      <alignment vertical="top" wrapText="1"/>
    </xf>
    <xf numFmtId="49" fontId="11" fillId="31" borderId="1" xfId="49" applyNumberFormat="1" applyFont="1" applyFill="1" applyBorder="1" applyAlignment="1">
      <alignment horizontal="center" vertical="top" wrapText="1"/>
    </xf>
    <xf numFmtId="187" fontId="11" fillId="31" borderId="1" xfId="6" applyNumberFormat="1" applyFont="1" applyFill="1" applyBorder="1" applyAlignment="1">
      <alignment horizontal="center" vertical="top" wrapText="1"/>
    </xf>
    <xf numFmtId="187" fontId="11" fillId="31" borderId="1" xfId="42" applyNumberFormat="1" applyFont="1" applyFill="1" applyBorder="1" applyAlignment="1">
      <alignment vertical="top"/>
    </xf>
    <xf numFmtId="0" fontId="11" fillId="31" borderId="1" xfId="19" applyFont="1" applyFill="1" applyBorder="1" applyAlignment="1">
      <alignment horizontal="center" vertical="top" wrapText="1"/>
    </xf>
    <xf numFmtId="187" fontId="2" fillId="28" borderId="1" xfId="42" applyNumberFormat="1" applyFont="1" applyFill="1" applyBorder="1" applyAlignment="1">
      <alignment horizontal="center" vertical="top" wrapText="1"/>
    </xf>
    <xf numFmtId="0" fontId="11" fillId="28" borderId="2" xfId="70" applyFont="1" applyFill="1" applyBorder="1" applyAlignment="1">
      <alignment horizontal="center" vertical="top" wrapText="1"/>
    </xf>
    <xf numFmtId="187" fontId="11" fillId="31" borderId="1" xfId="52" applyNumberFormat="1" applyFont="1" applyFill="1" applyBorder="1" applyAlignment="1">
      <alignment horizontal="right" vertical="top" wrapText="1"/>
    </xf>
    <xf numFmtId="0" fontId="11" fillId="31" borderId="1" xfId="5" applyNumberFormat="1" applyFont="1" applyFill="1" applyBorder="1" applyAlignment="1">
      <alignment horizontal="center" vertical="top" wrapText="1"/>
    </xf>
    <xf numFmtId="187" fontId="11" fillId="31" borderId="1" xfId="5" applyNumberFormat="1" applyFont="1" applyFill="1" applyBorder="1" applyAlignment="1">
      <alignment vertical="top" wrapText="1"/>
    </xf>
    <xf numFmtId="187" fontId="11" fillId="31" borderId="1" xfId="5" applyNumberFormat="1" applyFont="1" applyFill="1" applyBorder="1" applyAlignment="1">
      <alignment horizontal="left" vertical="top" wrapText="1"/>
    </xf>
    <xf numFmtId="190" fontId="11" fillId="31" borderId="1" xfId="1" applyNumberFormat="1" applyFont="1" applyFill="1" applyBorder="1" applyAlignment="1">
      <alignment horizontal="center" vertical="top" wrapText="1"/>
    </xf>
    <xf numFmtId="187" fontId="11" fillId="31" borderId="1" xfId="3" applyNumberFormat="1" applyFont="1" applyFill="1" applyBorder="1" applyAlignment="1">
      <alignment horizontal="left" vertical="top" wrapText="1"/>
    </xf>
    <xf numFmtId="0" fontId="11" fillId="31" borderId="1" xfId="20" applyFont="1" applyFill="1" applyBorder="1" applyAlignment="1">
      <alignment vertical="top" wrapText="1"/>
    </xf>
    <xf numFmtId="0" fontId="11" fillId="31" borderId="1" xfId="20" applyFont="1" applyFill="1" applyBorder="1" applyAlignment="1">
      <alignment horizontal="left" vertical="top" wrapText="1"/>
    </xf>
    <xf numFmtId="187" fontId="11" fillId="31" borderId="1" xfId="1" applyNumberFormat="1" applyFont="1" applyFill="1" applyBorder="1" applyAlignment="1">
      <alignment horizontal="center" vertical="top" wrapText="1" shrinkToFit="1"/>
    </xf>
    <xf numFmtId="187" fontId="11" fillId="31" borderId="1" xfId="3" applyNumberFormat="1" applyFont="1" applyFill="1" applyBorder="1" applyAlignment="1">
      <alignment horizontal="center" vertical="top" wrapText="1"/>
    </xf>
    <xf numFmtId="187" fontId="11" fillId="31" borderId="1" xfId="42" applyNumberFormat="1" applyFont="1" applyFill="1" applyBorder="1" applyAlignment="1">
      <alignment horizontal="left" vertical="top"/>
    </xf>
    <xf numFmtId="0" fontId="11" fillId="31" borderId="1" xfId="3" applyNumberFormat="1" applyFont="1" applyFill="1" applyBorder="1" applyAlignment="1">
      <alignment horizontal="center" vertical="top" wrapText="1"/>
    </xf>
    <xf numFmtId="0" fontId="11" fillId="31" borderId="1" xfId="1" applyNumberFormat="1" applyFont="1" applyFill="1" applyBorder="1" applyAlignment="1">
      <alignment horizontal="center" vertical="top" wrapText="1"/>
    </xf>
    <xf numFmtId="187" fontId="11" fillId="31" borderId="1" xfId="1" applyNumberFormat="1" applyFont="1" applyFill="1" applyBorder="1" applyAlignment="1">
      <alignment vertical="top" wrapText="1"/>
    </xf>
    <xf numFmtId="187" fontId="11" fillId="31" borderId="1" xfId="1" applyNumberFormat="1" applyFont="1" applyFill="1" applyBorder="1" applyAlignment="1">
      <alignment horizontal="left" vertical="top" wrapText="1"/>
    </xf>
    <xf numFmtId="190" fontId="11" fillId="31" borderId="1" xfId="5" applyNumberFormat="1" applyFont="1" applyFill="1" applyBorder="1" applyAlignment="1">
      <alignment horizontal="center" vertical="top" wrapText="1"/>
    </xf>
    <xf numFmtId="0" fontId="11" fillId="31" borderId="1" xfId="70" applyFont="1" applyFill="1" applyBorder="1" applyAlignment="1">
      <alignment horizontal="center" vertical="top"/>
    </xf>
    <xf numFmtId="0" fontId="11" fillId="31" borderId="1" xfId="0" applyFont="1" applyFill="1" applyBorder="1" applyAlignment="1">
      <alignment horizontal="center" vertical="top"/>
    </xf>
    <xf numFmtId="0" fontId="11" fillId="31" borderId="1" xfId="0" applyFont="1" applyFill="1" applyBorder="1" applyAlignment="1">
      <alignment horizontal="left" vertical="top"/>
    </xf>
    <xf numFmtId="187" fontId="2" fillId="31" borderId="1" xfId="52" applyNumberFormat="1" applyFont="1" applyFill="1" applyBorder="1" applyAlignment="1">
      <alignment horizontal="right" vertical="top" wrapText="1"/>
    </xf>
    <xf numFmtId="3" fontId="11" fillId="31" borderId="1" xfId="0" applyNumberFormat="1" applyFont="1" applyFill="1" applyBorder="1" applyAlignment="1">
      <alignment horizontal="center" vertical="top"/>
    </xf>
    <xf numFmtId="0" fontId="11" fillId="31" borderId="1" xfId="42" applyNumberFormat="1" applyFont="1" applyFill="1" applyBorder="1" applyAlignment="1">
      <alignment horizontal="center" vertical="top" wrapText="1"/>
    </xf>
    <xf numFmtId="187" fontId="2" fillId="28" borderId="35" xfId="46" applyNumberFormat="1" applyFont="1" applyFill="1" applyBorder="1" applyAlignment="1">
      <alignment horizontal="center" vertical="top" wrapText="1"/>
    </xf>
    <xf numFmtId="0" fontId="11" fillId="31" borderId="1" xfId="86" applyFont="1" applyFill="1" applyBorder="1" applyAlignment="1">
      <alignment horizontal="center" vertical="top" wrapText="1"/>
    </xf>
    <xf numFmtId="0" fontId="11" fillId="31" borderId="1" xfId="41" applyFont="1" applyFill="1" applyBorder="1" applyAlignment="1">
      <alignment horizontal="center" vertical="top" wrapText="1"/>
    </xf>
    <xf numFmtId="0" fontId="2" fillId="37" borderId="1" xfId="42" applyNumberFormat="1" applyFont="1" applyFill="1" applyBorder="1" applyAlignment="1">
      <alignment horizontal="center" vertical="top" wrapText="1"/>
    </xf>
    <xf numFmtId="187" fontId="2" fillId="37" borderId="7" xfId="46" applyNumberFormat="1" applyFont="1" applyFill="1" applyBorder="1" applyAlignment="1">
      <alignment horizontal="center" vertical="top" wrapText="1"/>
    </xf>
    <xf numFmtId="0" fontId="2" fillId="37" borderId="1" xfId="0" applyFont="1" applyFill="1" applyBorder="1" applyAlignment="1">
      <alignment vertical="top" wrapText="1"/>
    </xf>
    <xf numFmtId="0" fontId="2" fillId="37" borderId="0" xfId="0" applyFont="1" applyFill="1" applyAlignment="1">
      <alignment vertical="top" wrapText="1"/>
    </xf>
    <xf numFmtId="3" fontId="2" fillId="37" borderId="7" xfId="52" applyNumberFormat="1" applyFont="1" applyFill="1" applyBorder="1" applyAlignment="1">
      <alignment horizontal="center" vertical="top" wrapText="1"/>
    </xf>
    <xf numFmtId="0" fontId="68" fillId="0" borderId="7" xfId="7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11" fillId="37" borderId="1" xfId="0" applyNumberFormat="1" applyFont="1" applyFill="1" applyBorder="1" applyAlignment="1">
      <alignment horizontal="center" vertical="top"/>
    </xf>
    <xf numFmtId="0" fontId="2" fillId="28" borderId="1" xfId="70" applyNumberFormat="1" applyFont="1" applyFill="1" applyBorder="1" applyAlignment="1">
      <alignment horizontal="center" vertical="top" wrapText="1"/>
    </xf>
    <xf numFmtId="3" fontId="2" fillId="28" borderId="1" xfId="52" applyNumberFormat="1" applyFont="1" applyFill="1" applyBorder="1" applyAlignment="1">
      <alignment horizontal="right" vertical="top" wrapText="1"/>
    </xf>
    <xf numFmtId="3" fontId="2" fillId="28" borderId="1" xfId="52" applyNumberFormat="1" applyFont="1" applyFill="1" applyBorder="1" applyAlignment="1">
      <alignment horizontal="center" vertical="top" wrapText="1"/>
    </xf>
    <xf numFmtId="0" fontId="2" fillId="28" borderId="1" xfId="70" applyNumberFormat="1" applyFont="1" applyFill="1" applyBorder="1" applyAlignment="1">
      <alignment horizontal="left" vertical="top" wrapText="1"/>
    </xf>
    <xf numFmtId="0" fontId="2" fillId="28" borderId="1" xfId="70" applyNumberFormat="1" applyFont="1" applyFill="1" applyBorder="1" applyAlignment="1">
      <alignment vertical="top" wrapText="1"/>
    </xf>
    <xf numFmtId="0" fontId="2" fillId="28" borderId="1" xfId="70" applyFont="1" applyFill="1" applyBorder="1" applyAlignment="1">
      <alignment horizontal="left" vertical="top" wrapText="1"/>
    </xf>
    <xf numFmtId="3" fontId="2" fillId="28" borderId="7" xfId="52" applyNumberFormat="1" applyFont="1" applyFill="1" applyBorder="1" applyAlignment="1">
      <alignment horizontal="center" vertical="top" wrapText="1"/>
    </xf>
    <xf numFmtId="0" fontId="11" fillId="28" borderId="1" xfId="0" applyNumberFormat="1" applyFont="1" applyFill="1" applyBorder="1" applyAlignment="1">
      <alignment vertical="top"/>
    </xf>
    <xf numFmtId="0" fontId="11" fillId="28" borderId="0" xfId="0" applyNumberFormat="1" applyFont="1" applyFill="1" applyBorder="1" applyAlignment="1">
      <alignment vertical="top"/>
    </xf>
    <xf numFmtId="187" fontId="2" fillId="22" borderId="1" xfId="46" applyNumberFormat="1" applyFont="1" applyFill="1" applyBorder="1" applyAlignment="1">
      <alignment horizontal="center" vertical="center" wrapText="1"/>
    </xf>
    <xf numFmtId="187" fontId="2" fillId="22" borderId="7" xfId="46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 wrapText="1"/>
    </xf>
    <xf numFmtId="0" fontId="2" fillId="21" borderId="7" xfId="0" applyFont="1" applyFill="1" applyBorder="1" applyAlignment="1">
      <alignment horizontal="center" vertical="center" wrapText="1"/>
    </xf>
    <xf numFmtId="0" fontId="11" fillId="40" borderId="1" xfId="0" applyFont="1" applyFill="1" applyBorder="1" applyAlignment="1">
      <alignment horizontal="left" vertical="top" wrapText="1"/>
    </xf>
    <xf numFmtId="3" fontId="11" fillId="40" borderId="1" xfId="0" applyNumberFormat="1" applyFont="1" applyFill="1" applyBorder="1" applyAlignment="1">
      <alignment horizontal="right" vertical="top"/>
    </xf>
    <xf numFmtId="0" fontId="2" fillId="0" borderId="1" xfId="0" applyNumberFormat="1" applyFont="1" applyFill="1" applyBorder="1" applyAlignment="1">
      <alignment vertical="top"/>
    </xf>
    <xf numFmtId="187" fontId="2" fillId="0" borderId="1" xfId="0" applyNumberFormat="1" applyFont="1" applyFill="1" applyBorder="1" applyAlignment="1">
      <alignment horizontal="center" vertical="center" wrapText="1"/>
    </xf>
    <xf numFmtId="187" fontId="2" fillId="0" borderId="7" xfId="0" applyNumberFormat="1" applyFont="1" applyFill="1" applyBorder="1" applyAlignment="1">
      <alignment horizontal="center" vertical="center" wrapText="1"/>
    </xf>
    <xf numFmtId="0" fontId="68" fillId="0" borderId="1" xfId="7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2" fillId="28" borderId="1" xfId="70" applyNumberFormat="1" applyFont="1" applyFill="1" applyBorder="1" applyAlignment="1">
      <alignment horizontal="center" vertical="top"/>
    </xf>
    <xf numFmtId="0" fontId="2" fillId="28" borderId="1" xfId="0" applyNumberFormat="1" applyFont="1" applyFill="1" applyBorder="1" applyAlignment="1">
      <alignment horizontal="center" vertical="top"/>
    </xf>
    <xf numFmtId="0" fontId="4" fillId="28" borderId="1" xfId="30" applyNumberFormat="1" applyFont="1" applyFill="1" applyBorder="1" applyAlignment="1">
      <alignment horizontal="center" vertical="top" wrapText="1"/>
    </xf>
    <xf numFmtId="0" fontId="2" fillId="28" borderId="1" xfId="70" applyNumberFormat="1" applyFont="1" applyFill="1" applyBorder="1" applyAlignment="1">
      <alignment horizontal="left" vertical="top"/>
    </xf>
    <xf numFmtId="0" fontId="11" fillId="28" borderId="1" xfId="4" applyNumberFormat="1" applyFont="1" applyFill="1" applyBorder="1" applyAlignment="1">
      <alignment horizontal="left" vertical="top"/>
    </xf>
    <xf numFmtId="0" fontId="11" fillId="28" borderId="1" xfId="70" applyNumberFormat="1" applyFont="1" applyFill="1" applyBorder="1" applyAlignment="1">
      <alignment vertical="top"/>
    </xf>
    <xf numFmtId="0" fontId="11" fillId="28" borderId="0" xfId="70" applyNumberFormat="1" applyFont="1" applyFill="1" applyBorder="1" applyAlignment="1">
      <alignment vertical="top"/>
    </xf>
    <xf numFmtId="3" fontId="11" fillId="31" borderId="1" xfId="0" applyNumberFormat="1" applyFont="1" applyFill="1" applyBorder="1" applyAlignment="1">
      <alignment horizontal="right" vertical="top"/>
    </xf>
    <xf numFmtId="3" fontId="11" fillId="31" borderId="1" xfId="52" applyNumberFormat="1" applyFont="1" applyFill="1" applyBorder="1" applyAlignment="1">
      <alignment horizontal="right" vertical="top"/>
    </xf>
    <xf numFmtId="0" fontId="11" fillId="31" borderId="7" xfId="0" applyFont="1" applyFill="1" applyBorder="1" applyAlignment="1">
      <alignment horizontal="center" vertical="center" wrapText="1"/>
    </xf>
    <xf numFmtId="0" fontId="11" fillId="31" borderId="1" xfId="0" applyNumberFormat="1" applyFont="1" applyFill="1" applyBorder="1" applyAlignment="1">
      <alignment vertical="top"/>
    </xf>
    <xf numFmtId="0" fontId="11" fillId="31" borderId="0" xfId="0" applyNumberFormat="1" applyFont="1" applyFill="1" applyBorder="1" applyAlignment="1">
      <alignment vertical="top"/>
    </xf>
    <xf numFmtId="0" fontId="11" fillId="31" borderId="0" xfId="70" applyNumberFormat="1" applyFont="1" applyFill="1" applyBorder="1" applyAlignment="1">
      <alignment vertical="top"/>
    </xf>
    <xf numFmtId="0" fontId="11" fillId="31" borderId="1" xfId="70" applyNumberFormat="1" applyFont="1" applyFill="1" applyBorder="1" applyAlignment="1">
      <alignment vertical="top"/>
    </xf>
    <xf numFmtId="0" fontId="11" fillId="31" borderId="1" xfId="70" applyNumberFormat="1" applyFont="1" applyFill="1" applyBorder="1" applyAlignment="1">
      <alignment horizontal="left" vertical="top"/>
    </xf>
    <xf numFmtId="0" fontId="11" fillId="31" borderId="1" xfId="11" applyNumberFormat="1" applyFont="1" applyFill="1" applyBorder="1" applyAlignment="1">
      <alignment vertical="top" wrapText="1"/>
    </xf>
    <xf numFmtId="0" fontId="11" fillId="31" borderId="1" xfId="70" applyNumberFormat="1" applyFont="1" applyFill="1" applyBorder="1" applyAlignment="1">
      <alignment horizontal="left" vertical="top" wrapText="1"/>
    </xf>
    <xf numFmtId="0" fontId="11" fillId="31" borderId="1" xfId="0" applyNumberFormat="1" applyFont="1" applyFill="1" applyBorder="1" applyAlignment="1">
      <alignment horizontal="center" vertical="top"/>
    </xf>
    <xf numFmtId="0" fontId="11" fillId="31" borderId="0" xfId="0" applyFont="1" applyFill="1" applyBorder="1" applyAlignment="1">
      <alignment vertical="top"/>
    </xf>
    <xf numFmtId="0" fontId="11" fillId="31" borderId="0" xfId="0" applyFont="1" applyFill="1" applyBorder="1" applyAlignment="1">
      <alignment horizontal="center" vertical="top"/>
    </xf>
    <xf numFmtId="0" fontId="11" fillId="31" borderId="0" xfId="0" applyNumberFormat="1" applyFont="1" applyFill="1" applyBorder="1" applyAlignment="1">
      <alignment horizontal="left" vertical="top" wrapText="1"/>
    </xf>
    <xf numFmtId="3" fontId="11" fillId="31" borderId="0" xfId="52" applyNumberFormat="1" applyFont="1" applyFill="1" applyBorder="1" applyAlignment="1">
      <alignment horizontal="right" vertical="top"/>
    </xf>
    <xf numFmtId="0" fontId="11" fillId="31" borderId="0" xfId="0" applyFont="1" applyFill="1" applyBorder="1" applyAlignment="1">
      <alignment horizontal="left" vertical="top"/>
    </xf>
    <xf numFmtId="0" fontId="11" fillId="28" borderId="1" xfId="70" applyNumberFormat="1" applyFont="1" applyFill="1" applyBorder="1" applyAlignment="1">
      <alignment horizontal="left" vertical="top"/>
    </xf>
    <xf numFmtId="0" fontId="11" fillId="28" borderId="1" xfId="70" applyNumberFormat="1" applyFont="1" applyFill="1" applyBorder="1" applyAlignment="1">
      <alignment vertical="top" wrapText="1"/>
    </xf>
    <xf numFmtId="0" fontId="11" fillId="28" borderId="0" xfId="0" applyFont="1" applyFill="1" applyAlignment="1">
      <alignment horizontal="center" vertical="center" wrapText="1"/>
    </xf>
    <xf numFmtId="0" fontId="2" fillId="28" borderId="1" xfId="30" applyNumberFormat="1" applyFont="1" applyFill="1" applyBorder="1" applyAlignment="1">
      <alignment horizontal="center" vertical="top" wrapText="1" readingOrder="1"/>
    </xf>
    <xf numFmtId="0" fontId="2" fillId="28" borderId="1" xfId="0" applyNumberFormat="1" applyFont="1" applyFill="1" applyBorder="1" applyAlignment="1">
      <alignment horizontal="left" vertical="top" wrapText="1"/>
    </xf>
    <xf numFmtId="0" fontId="11" fillId="28" borderId="1" xfId="0" applyNumberFormat="1" applyFont="1" applyFill="1" applyBorder="1" applyAlignment="1">
      <alignment horizontal="left" vertical="top"/>
    </xf>
    <xf numFmtId="0" fontId="2" fillId="28" borderId="1" xfId="0" applyNumberFormat="1" applyFont="1" applyFill="1" applyBorder="1" applyAlignment="1">
      <alignment horizontal="left" vertical="top"/>
    </xf>
    <xf numFmtId="0" fontId="2" fillId="28" borderId="1" xfId="72" applyNumberFormat="1" applyFont="1" applyFill="1" applyBorder="1" applyAlignment="1">
      <alignment horizontal="center" vertical="top" readingOrder="1"/>
    </xf>
    <xf numFmtId="0" fontId="11" fillId="28" borderId="1" xfId="0" applyFont="1" applyFill="1" applyBorder="1" applyAlignment="1">
      <alignment horizontal="center" vertical="center" wrapText="1"/>
    </xf>
    <xf numFmtId="0" fontId="11" fillId="28" borderId="7" xfId="0" applyFont="1" applyFill="1" applyBorder="1" applyAlignment="1">
      <alignment horizontal="center" vertical="center" wrapText="1"/>
    </xf>
    <xf numFmtId="0" fontId="2" fillId="28" borderId="1" xfId="40" applyNumberFormat="1" applyFont="1" applyFill="1" applyBorder="1" applyAlignment="1">
      <alignment horizontal="center" vertical="top" wrapText="1"/>
    </xf>
    <xf numFmtId="0" fontId="2" fillId="28" borderId="1" xfId="98" applyNumberFormat="1" applyFont="1" applyFill="1" applyBorder="1" applyAlignment="1">
      <alignment horizontal="center" vertical="top" wrapText="1"/>
    </xf>
    <xf numFmtId="0" fontId="2" fillId="28" borderId="1" xfId="0" applyFont="1" applyFill="1" applyBorder="1" applyAlignment="1">
      <alignment horizontal="center" vertical="center" wrapText="1"/>
    </xf>
    <xf numFmtId="0" fontId="2" fillId="28" borderId="7" xfId="0" applyFont="1" applyFill="1" applyBorder="1" applyAlignment="1">
      <alignment horizontal="center" vertical="center" wrapText="1"/>
    </xf>
    <xf numFmtId="0" fontId="2" fillId="28" borderId="1" xfId="30" applyNumberFormat="1" applyFont="1" applyFill="1" applyBorder="1" applyAlignment="1">
      <alignment horizontal="center" vertical="top" wrapText="1"/>
    </xf>
    <xf numFmtId="0" fontId="2" fillId="28" borderId="1" xfId="76" applyNumberFormat="1" applyFont="1" applyFill="1" applyBorder="1" applyAlignment="1">
      <alignment horizontal="center" vertical="top"/>
    </xf>
    <xf numFmtId="0" fontId="2" fillId="28" borderId="1" xfId="32" applyNumberFormat="1" applyFont="1" applyFill="1" applyBorder="1" applyAlignment="1">
      <alignment horizontal="center" vertical="top"/>
    </xf>
    <xf numFmtId="0" fontId="2" fillId="28" borderId="1" xfId="0" applyNumberFormat="1" applyFont="1" applyFill="1" applyBorder="1" applyAlignment="1">
      <alignment horizontal="center" vertical="top" wrapText="1"/>
    </xf>
    <xf numFmtId="0" fontId="95" fillId="31" borderId="1" xfId="41" applyFont="1" applyFill="1" applyBorder="1" applyAlignment="1">
      <alignment horizontal="center" vertical="center" wrapText="1"/>
    </xf>
    <xf numFmtId="0" fontId="92" fillId="28" borderId="1" xfId="41" applyFont="1" applyFill="1" applyBorder="1" applyAlignment="1">
      <alignment horizontal="center" vertical="top" wrapText="1"/>
    </xf>
    <xf numFmtId="0" fontId="92" fillId="28" borderId="1" xfId="0" applyFont="1" applyFill="1" applyBorder="1" applyAlignment="1">
      <alignment horizontal="center" vertical="top"/>
    </xf>
    <xf numFmtId="187" fontId="92" fillId="28" borderId="1" xfId="42" applyNumberFormat="1" applyFont="1" applyFill="1" applyBorder="1" applyAlignment="1">
      <alignment horizontal="center" vertical="top" wrapText="1"/>
    </xf>
    <xf numFmtId="0" fontId="92" fillId="28" borderId="0" xfId="0" applyFont="1" applyFill="1" applyAlignment="1">
      <alignment horizontal="center" vertical="top"/>
    </xf>
    <xf numFmtId="0" fontId="92" fillId="37" borderId="1" xfId="41" applyFont="1" applyFill="1" applyBorder="1" applyAlignment="1">
      <alignment horizontal="center" vertical="top" wrapText="1"/>
    </xf>
    <xf numFmtId="0" fontId="92" fillId="37" borderId="1" xfId="0" applyFont="1" applyFill="1" applyBorder="1" applyAlignment="1">
      <alignment horizontal="center" vertical="top"/>
    </xf>
    <xf numFmtId="187" fontId="92" fillId="37" borderId="1" xfId="52" applyNumberFormat="1" applyFont="1" applyFill="1" applyBorder="1" applyAlignment="1">
      <alignment horizontal="center" vertical="top" wrapText="1"/>
    </xf>
    <xf numFmtId="0" fontId="92" fillId="37" borderId="0" xfId="0" applyFont="1" applyFill="1" applyAlignment="1">
      <alignment horizontal="center" vertical="top"/>
    </xf>
    <xf numFmtId="0" fontId="11" fillId="28" borderId="1" xfId="85" quotePrefix="1" applyNumberFormat="1" applyFont="1" applyFill="1" applyBorder="1" applyAlignment="1">
      <alignment horizontal="center" vertical="top" wrapText="1"/>
    </xf>
    <xf numFmtId="0" fontId="2" fillId="28" borderId="1" xfId="85" applyNumberFormat="1" applyFont="1" applyFill="1" applyBorder="1" applyAlignment="1">
      <alignment horizontal="center" vertical="top" wrapText="1"/>
    </xf>
    <xf numFmtId="0" fontId="6" fillId="28" borderId="1" xfId="0" applyFont="1" applyFill="1" applyBorder="1"/>
    <xf numFmtId="1" fontId="2" fillId="28" borderId="1" xfId="85" applyNumberFormat="1" applyFont="1" applyFill="1" applyBorder="1"/>
    <xf numFmtId="0" fontId="6" fillId="28" borderId="0" xfId="0" applyFont="1" applyFill="1"/>
    <xf numFmtId="0" fontId="11" fillId="28" borderId="1" xfId="85" quotePrefix="1" applyNumberFormat="1" applyFont="1" applyFill="1" applyBorder="1"/>
    <xf numFmtId="0" fontId="2" fillId="28" borderId="1" xfId="85" applyNumberFormat="1" applyFont="1" applyFill="1" applyBorder="1" applyAlignment="1">
      <alignment horizontal="center"/>
    </xf>
    <xf numFmtId="187" fontId="6" fillId="28" borderId="1" xfId="42" applyNumberFormat="1" applyFont="1" applyFill="1" applyBorder="1"/>
    <xf numFmtId="187" fontId="2" fillId="28" borderId="1" xfId="42" applyNumberFormat="1" applyFont="1" applyFill="1" applyBorder="1"/>
    <xf numFmtId="0" fontId="98" fillId="28" borderId="7" xfId="0" applyFont="1" applyFill="1" applyBorder="1" applyAlignment="1">
      <alignment horizontal="center" vertical="center" wrapText="1"/>
    </xf>
    <xf numFmtId="0" fontId="98" fillId="28" borderId="1" xfId="0" applyFont="1" applyFill="1" applyBorder="1" applyAlignment="1">
      <alignment horizontal="center" vertical="center" wrapText="1"/>
    </xf>
    <xf numFmtId="0" fontId="2" fillId="28" borderId="1" xfId="85" quotePrefix="1" applyNumberFormat="1" applyFont="1" applyFill="1" applyBorder="1"/>
    <xf numFmtId="187" fontId="4" fillId="28" borderId="1" xfId="42" applyNumberFormat="1" applyFont="1" applyFill="1" applyBorder="1"/>
    <xf numFmtId="0" fontId="4" fillId="28" borderId="7" xfId="0" applyFont="1" applyFill="1" applyBorder="1" applyAlignment="1">
      <alignment horizontal="center" vertical="center" wrapText="1"/>
    </xf>
    <xf numFmtId="0" fontId="4" fillId="28" borderId="1" xfId="0" applyFont="1" applyFill="1" applyBorder="1" applyAlignment="1">
      <alignment horizontal="center" vertical="center" wrapText="1"/>
    </xf>
    <xf numFmtId="0" fontId="6" fillId="0" borderId="1" xfId="0" applyFont="1" applyFill="1" applyBorder="1"/>
    <xf numFmtId="0" fontId="4" fillId="35" borderId="1" xfId="52" applyNumberFormat="1" applyFont="1" applyFill="1" applyBorder="1" applyAlignment="1">
      <alignment horizontal="center" vertical="top" wrapText="1"/>
    </xf>
    <xf numFmtId="187" fontId="4" fillId="35" borderId="1" xfId="52" applyNumberFormat="1" applyFont="1" applyFill="1" applyBorder="1" applyAlignment="1">
      <alignment horizontal="center" vertical="top" wrapText="1"/>
    </xf>
    <xf numFmtId="187" fontId="4" fillId="35" borderId="1" xfId="46" applyNumberFormat="1" applyFont="1" applyFill="1" applyBorder="1" applyAlignment="1">
      <alignment horizontal="center" vertical="top" wrapText="1"/>
    </xf>
    <xf numFmtId="187" fontId="4" fillId="35" borderId="1" xfId="46" applyNumberFormat="1" applyFont="1" applyFill="1" applyBorder="1" applyAlignment="1">
      <alignment vertical="top" wrapText="1"/>
    </xf>
    <xf numFmtId="0" fontId="6" fillId="35" borderId="0" xfId="0" applyFont="1" applyFill="1"/>
    <xf numFmtId="43" fontId="6" fillId="35" borderId="0" xfId="0" applyNumberFormat="1" applyFont="1" applyFill="1" applyAlignment="1">
      <alignment vertical="top" wrapText="1"/>
    </xf>
    <xf numFmtId="0" fontId="6" fillId="35" borderId="1" xfId="0" applyFont="1" applyFill="1" applyBorder="1"/>
    <xf numFmtId="0" fontId="4" fillId="0" borderId="1" xfId="95" applyFont="1" applyBorder="1" applyAlignment="1">
      <alignment vertical="top" wrapText="1"/>
    </xf>
    <xf numFmtId="0" fontId="16" fillId="31" borderId="1" xfId="0" applyFont="1" applyFill="1" applyBorder="1" applyAlignment="1">
      <alignment vertical="top" wrapText="1"/>
    </xf>
    <xf numFmtId="0" fontId="4" fillId="28" borderId="4" xfId="0" applyFont="1" applyFill="1" applyBorder="1" applyAlignment="1">
      <alignment horizontal="center" vertical="top" wrapText="1"/>
    </xf>
    <xf numFmtId="0" fontId="4" fillId="28" borderId="4" xfId="0" applyFont="1" applyFill="1" applyBorder="1" applyAlignment="1">
      <alignment horizontal="center" vertical="top"/>
    </xf>
    <xf numFmtId="0" fontId="4" fillId="28" borderId="23" xfId="0" applyFont="1" applyFill="1" applyBorder="1" applyAlignment="1">
      <alignment horizontal="center" vertical="top" wrapText="1"/>
    </xf>
    <xf numFmtId="0" fontId="4" fillId="28" borderId="2" xfId="0" applyFont="1" applyFill="1" applyBorder="1" applyAlignment="1">
      <alignment horizontal="center" vertical="top" wrapText="1"/>
    </xf>
    <xf numFmtId="0" fontId="4" fillId="28" borderId="1" xfId="0" applyFont="1" applyFill="1" applyBorder="1" applyAlignment="1">
      <alignment horizontal="center" vertical="top"/>
    </xf>
    <xf numFmtId="0" fontId="4" fillId="28" borderId="1" xfId="0" applyFont="1" applyFill="1" applyBorder="1" applyAlignment="1">
      <alignment horizontal="center" vertical="top" wrapText="1"/>
    </xf>
    <xf numFmtId="0" fontId="4" fillId="28" borderId="2" xfId="0" applyFont="1" applyFill="1" applyBorder="1" applyAlignment="1">
      <alignment horizontal="center" vertical="top"/>
    </xf>
    <xf numFmtId="0" fontId="2" fillId="28" borderId="1" xfId="70" applyNumberFormat="1" applyFont="1" applyFill="1" applyBorder="1" applyAlignment="1">
      <alignment horizontal="center" vertical="center" wrapText="1"/>
    </xf>
    <xf numFmtId="0" fontId="2" fillId="28" borderId="0" xfId="0" applyNumberFormat="1" applyFont="1" applyFill="1" applyBorder="1" applyAlignment="1">
      <alignment vertical="top"/>
    </xf>
    <xf numFmtId="0" fontId="4" fillId="28" borderId="7" xfId="0" applyFont="1" applyFill="1" applyBorder="1" applyAlignment="1">
      <alignment horizontal="center" vertical="center" textRotation="90" wrapText="1"/>
    </xf>
    <xf numFmtId="0" fontId="74" fillId="28" borderId="1" xfId="70" applyFont="1" applyFill="1" applyBorder="1" applyAlignment="1">
      <alignment horizontal="center" vertical="center" textRotation="90" wrapText="1"/>
    </xf>
    <xf numFmtId="3" fontId="74" fillId="28" borderId="1" xfId="70" applyNumberFormat="1" applyFont="1" applyFill="1" applyBorder="1" applyAlignment="1">
      <alignment horizontal="center" vertical="center" textRotation="90" wrapText="1"/>
    </xf>
    <xf numFmtId="0" fontId="38" fillId="28" borderId="4" xfId="0" applyFont="1" applyFill="1" applyBorder="1" applyAlignment="1">
      <alignment horizontal="center" vertical="top" wrapText="1"/>
    </xf>
    <xf numFmtId="0" fontId="38" fillId="28" borderId="4" xfId="0" applyFont="1" applyFill="1" applyBorder="1" applyAlignment="1">
      <alignment horizontal="center" vertical="top"/>
    </xf>
    <xf numFmtId="0" fontId="38" fillId="28" borderId="23" xfId="0" applyFont="1" applyFill="1" applyBorder="1" applyAlignment="1">
      <alignment horizontal="center" vertical="top" wrapText="1"/>
    </xf>
    <xf numFmtId="0" fontId="38" fillId="28" borderId="18" xfId="0" applyFont="1" applyFill="1" applyBorder="1" applyAlignment="1">
      <alignment horizontal="center" vertical="top" wrapText="1"/>
    </xf>
    <xf numFmtId="0" fontId="38" fillId="28" borderId="18" xfId="0" applyFont="1" applyFill="1" applyBorder="1" applyAlignment="1">
      <alignment horizontal="center" vertical="top"/>
    </xf>
    <xf numFmtId="0" fontId="11" fillId="28" borderId="1" xfId="85" applyFont="1" applyFill="1" applyBorder="1" applyAlignment="1">
      <alignment horizontal="center" vertical="center" wrapText="1"/>
    </xf>
    <xf numFmtId="0" fontId="6" fillId="28" borderId="0" xfId="0" applyFont="1" applyFill="1" applyAlignment="1">
      <alignment vertical="center"/>
    </xf>
    <xf numFmtId="1" fontId="2" fillId="28" borderId="1" xfId="85" applyNumberFormat="1" applyFont="1" applyFill="1" applyBorder="1" applyAlignment="1">
      <alignment horizontal="center" vertical="top" wrapText="1"/>
    </xf>
    <xf numFmtId="187" fontId="6" fillId="0" borderId="1" xfId="42" applyNumberFormat="1" applyFont="1" applyFill="1" applyBorder="1"/>
    <xf numFmtId="1" fontId="11" fillId="0" borderId="1" xfId="85" applyNumberFormat="1" applyFont="1" applyFill="1" applyBorder="1"/>
    <xf numFmtId="187" fontId="6" fillId="0" borderId="1" xfId="0" applyNumberFormat="1" applyFont="1" applyFill="1" applyBorder="1"/>
    <xf numFmtId="0" fontId="11" fillId="0" borderId="0" xfId="85" applyFont="1" applyFill="1"/>
    <xf numFmtId="194" fontId="91" fillId="0" borderId="1" xfId="0" applyNumberFormat="1" applyFont="1" applyFill="1" applyBorder="1" applyAlignment="1">
      <alignment horizontal="right" vertical="top"/>
    </xf>
    <xf numFmtId="0" fontId="38" fillId="28" borderId="1" xfId="70" applyFont="1" applyFill="1" applyBorder="1" applyAlignment="1">
      <alignment horizontal="center" vertical="center" wrapText="1"/>
    </xf>
    <xf numFmtId="0" fontId="38" fillId="28" borderId="4" xfId="70" applyFont="1" applyFill="1" applyBorder="1" applyAlignment="1">
      <alignment horizontal="center" vertical="center" wrapText="1"/>
    </xf>
    <xf numFmtId="0" fontId="38" fillId="28" borderId="4" xfId="0" applyFont="1" applyFill="1" applyBorder="1" applyAlignment="1">
      <alignment horizontal="center" vertical="center"/>
    </xf>
    <xf numFmtId="0" fontId="16" fillId="28" borderId="0" xfId="0" applyFont="1" applyFill="1" applyAlignment="1">
      <alignment vertical="center"/>
    </xf>
    <xf numFmtId="187" fontId="38" fillId="28" borderId="0" xfId="0" applyNumberFormat="1" applyFont="1" applyFill="1" applyAlignment="1">
      <alignment vertical="center"/>
    </xf>
    <xf numFmtId="43" fontId="38" fillId="28" borderId="1" xfId="42" applyFont="1" applyFill="1" applyBorder="1" applyAlignment="1">
      <alignment horizontal="center" vertical="center" wrapText="1"/>
    </xf>
    <xf numFmtId="43" fontId="38" fillId="28" borderId="18" xfId="42" applyFont="1" applyFill="1" applyBorder="1" applyAlignment="1">
      <alignment horizontal="center" vertical="center" wrapText="1"/>
    </xf>
    <xf numFmtId="0" fontId="38" fillId="28" borderId="2" xfId="70" applyFont="1" applyFill="1" applyBorder="1" applyAlignment="1">
      <alignment horizontal="center" vertical="center" wrapText="1"/>
    </xf>
    <xf numFmtId="0" fontId="38" fillId="28" borderId="2" xfId="0" applyFont="1" applyFill="1" applyBorder="1" applyAlignment="1">
      <alignment vertical="center"/>
    </xf>
    <xf numFmtId="0" fontId="38" fillId="28" borderId="0" xfId="0" applyFont="1" applyFill="1" applyAlignment="1">
      <alignment vertical="center"/>
    </xf>
    <xf numFmtId="187" fontId="38" fillId="28" borderId="1" xfId="46" applyNumberFormat="1" applyFont="1" applyFill="1" applyBorder="1" applyAlignment="1">
      <alignment vertical="center" wrapText="1"/>
    </xf>
    <xf numFmtId="0" fontId="79" fillId="28" borderId="1" xfId="70" applyFont="1" applyFill="1" applyBorder="1" applyAlignment="1">
      <alignment horizontal="center" vertical="center" textRotation="90" wrapText="1"/>
    </xf>
    <xf numFmtId="3" fontId="79" fillId="28" borderId="1" xfId="70" applyNumberFormat="1" applyFont="1" applyFill="1" applyBorder="1" applyAlignment="1">
      <alignment horizontal="center" vertical="center" textRotation="90" wrapText="1"/>
    </xf>
    <xf numFmtId="188" fontId="81" fillId="0" borderId="0" xfId="42" applyNumberFormat="1" applyFont="1" applyFill="1" applyBorder="1" applyAlignment="1">
      <alignment horizontal="center" vertical="top"/>
    </xf>
    <xf numFmtId="0" fontId="81" fillId="0" borderId="0" xfId="0" applyFont="1" applyBorder="1" applyAlignment="1">
      <alignment horizontal="left" vertical="top" wrapText="1"/>
    </xf>
    <xf numFmtId="0" fontId="81" fillId="0" borderId="0" xfId="0" applyFont="1" applyBorder="1" applyAlignment="1">
      <alignment vertical="top" wrapText="1"/>
    </xf>
    <xf numFmtId="0" fontId="81" fillId="0" borderId="0" xfId="0" applyFont="1" applyBorder="1" applyAlignment="1">
      <alignment vertical="top"/>
    </xf>
    <xf numFmtId="0" fontId="81" fillId="0" borderId="0" xfId="73" applyFont="1" applyFill="1" applyBorder="1" applyAlignment="1">
      <alignment horizontal="right" vertical="top"/>
    </xf>
    <xf numFmtId="0" fontId="81" fillId="0" borderId="0" xfId="73" applyFont="1" applyFill="1" applyBorder="1" applyAlignment="1">
      <alignment horizontal="center" vertical="top" wrapText="1"/>
    </xf>
    <xf numFmtId="0" fontId="81" fillId="0" borderId="0" xfId="73" applyFont="1" applyFill="1" applyBorder="1" applyAlignment="1">
      <alignment vertical="center" wrapText="1"/>
    </xf>
    <xf numFmtId="3" fontId="81" fillId="0" borderId="0" xfId="73" applyNumberFormat="1" applyFont="1" applyFill="1" applyBorder="1" applyAlignment="1">
      <alignment horizontal="center" vertical="center" wrapText="1"/>
    </xf>
    <xf numFmtId="0" fontId="81" fillId="0" borderId="0" xfId="73" applyFont="1" applyFill="1" applyAlignment="1">
      <alignment horizontal="center" vertical="center" wrapText="1"/>
    </xf>
    <xf numFmtId="0" fontId="81" fillId="0" borderId="0" xfId="73" applyNumberFormat="1" applyFont="1" applyFill="1" applyAlignment="1">
      <alignment horizontal="center" vertical="center" wrapText="1"/>
    </xf>
    <xf numFmtId="0" fontId="81" fillId="0" borderId="0" xfId="73" applyFont="1" applyFill="1" applyAlignment="1">
      <alignment vertical="center" wrapText="1"/>
    </xf>
    <xf numFmtId="0" fontId="82" fillId="0" borderId="0" xfId="73" applyFont="1" applyFill="1" applyAlignment="1">
      <alignment vertical="center" wrapText="1"/>
    </xf>
    <xf numFmtId="0" fontId="82" fillId="0" borderId="0" xfId="73" applyFont="1" applyFill="1" applyAlignment="1">
      <alignment horizontal="center" vertical="center" wrapText="1"/>
    </xf>
    <xf numFmtId="0" fontId="81" fillId="0" borderId="0" xfId="73" applyFont="1" applyFill="1" applyAlignment="1">
      <alignment horizontal="center" vertical="top"/>
    </xf>
    <xf numFmtId="0" fontId="81" fillId="0" borderId="0" xfId="73" applyFont="1" applyFill="1" applyAlignment="1">
      <alignment vertical="center"/>
    </xf>
    <xf numFmtId="0" fontId="81" fillId="0" borderId="0" xfId="73" applyFont="1" applyFill="1" applyAlignment="1">
      <alignment horizontal="center" vertical="center"/>
    </xf>
    <xf numFmtId="0" fontId="81" fillId="0" borderId="0" xfId="73" applyNumberFormat="1" applyFont="1" applyFill="1" applyAlignment="1">
      <alignment horizontal="center" vertical="center"/>
    </xf>
    <xf numFmtId="0" fontId="82" fillId="0" borderId="0" xfId="73" applyFont="1" applyFill="1" applyAlignment="1">
      <alignment vertical="center"/>
    </xf>
    <xf numFmtId="0" fontId="82" fillId="0" borderId="0" xfId="73" applyFont="1" applyFill="1" applyAlignment="1">
      <alignment horizontal="center" vertical="center"/>
    </xf>
    <xf numFmtId="0" fontId="81" fillId="0" borderId="0" xfId="73" applyFont="1" applyFill="1" applyAlignment="1">
      <alignment horizontal="center" vertical="top" wrapText="1"/>
    </xf>
    <xf numFmtId="3" fontId="81" fillId="0" borderId="0" xfId="73" applyNumberFormat="1" applyFont="1" applyFill="1" applyAlignment="1">
      <alignment horizontal="center" vertical="center" wrapText="1"/>
    </xf>
    <xf numFmtId="0" fontId="79" fillId="0" borderId="0" xfId="73" applyFont="1" applyFill="1" applyAlignment="1">
      <alignment horizontal="left" vertical="top"/>
    </xf>
    <xf numFmtId="0" fontId="81" fillId="0" borderId="0" xfId="73" applyFont="1" applyFill="1" applyAlignment="1">
      <alignment wrapText="1"/>
    </xf>
    <xf numFmtId="3" fontId="81" fillId="0" borderId="0" xfId="73" applyNumberFormat="1" applyFont="1" applyFill="1" applyAlignment="1">
      <alignment horizontal="center"/>
    </xf>
    <xf numFmtId="0" fontId="81" fillId="0" borderId="0" xfId="73" applyFont="1" applyFill="1" applyAlignment="1">
      <alignment horizontal="center"/>
    </xf>
    <xf numFmtId="0" fontId="79" fillId="0" borderId="0" xfId="73" applyFont="1" applyFill="1" applyAlignment="1">
      <alignment horizontal="center" vertical="top"/>
    </xf>
    <xf numFmtId="0" fontId="83" fillId="0" borderId="0" xfId="73" applyFont="1" applyFill="1" applyAlignment="1">
      <alignment vertical="center"/>
    </xf>
    <xf numFmtId="0" fontId="79" fillId="0" borderId="0" xfId="73" applyFont="1" applyFill="1" applyBorder="1" applyAlignment="1">
      <alignment horizontal="center" vertical="top"/>
    </xf>
    <xf numFmtId="0" fontId="79" fillId="0" borderId="0" xfId="73" applyFont="1" applyFill="1" applyBorder="1" applyAlignment="1">
      <alignment horizontal="left" vertical="center" wrapText="1"/>
    </xf>
    <xf numFmtId="3" fontId="81" fillId="0" borderId="0" xfId="73" applyNumberFormat="1" applyFont="1" applyFill="1" applyAlignment="1">
      <alignment horizontal="center" vertical="center"/>
    </xf>
    <xf numFmtId="1" fontId="79" fillId="0" borderId="0" xfId="73" applyNumberFormat="1" applyFont="1" applyFill="1" applyBorder="1" applyAlignment="1">
      <alignment horizontal="center" vertical="top"/>
    </xf>
    <xf numFmtId="0" fontId="79" fillId="0" borderId="0" xfId="73" applyFont="1" applyFill="1" applyBorder="1" applyAlignment="1">
      <alignment vertical="center"/>
    </xf>
    <xf numFmtId="0" fontId="79" fillId="0" borderId="0" xfId="73" applyFont="1" applyFill="1" applyBorder="1" applyAlignment="1">
      <alignment vertical="center" wrapText="1"/>
    </xf>
    <xf numFmtId="0" fontId="81" fillId="0" borderId="0" xfId="73" applyFont="1" applyFill="1" applyBorder="1" applyAlignment="1">
      <alignment horizontal="left" vertical="center" wrapText="1"/>
    </xf>
    <xf numFmtId="3" fontId="81" fillId="0" borderId="0" xfId="73" applyNumberFormat="1" applyFont="1" applyFill="1" applyBorder="1" applyAlignment="1">
      <alignment horizontal="center" vertical="center"/>
    </xf>
    <xf numFmtId="0" fontId="80" fillId="2" borderId="0" xfId="70" applyFont="1" applyFill="1" applyBorder="1" applyAlignment="1">
      <alignment horizontal="left" vertical="top"/>
    </xf>
    <xf numFmtId="0" fontId="80" fillId="2" borderId="0" xfId="70" applyFont="1" applyFill="1" applyBorder="1" applyAlignment="1">
      <alignment horizontal="center" vertical="top" wrapText="1"/>
    </xf>
    <xf numFmtId="187" fontId="80" fillId="2" borderId="0" xfId="52" applyNumberFormat="1" applyFont="1" applyFill="1" applyBorder="1" applyAlignment="1">
      <alignment horizontal="center" vertical="top" wrapText="1"/>
    </xf>
    <xf numFmtId="0" fontId="80" fillId="2" borderId="0" xfId="70" applyFont="1" applyFill="1" applyBorder="1" applyAlignment="1">
      <alignment vertical="top" wrapText="1"/>
    </xf>
    <xf numFmtId="0" fontId="82" fillId="0" borderId="0" xfId="0" applyFont="1"/>
    <xf numFmtId="0" fontId="84" fillId="28" borderId="1" xfId="0" applyFont="1" applyFill="1" applyBorder="1" applyAlignment="1">
      <alignment horizontal="center" vertical="center" wrapText="1"/>
    </xf>
    <xf numFmtId="0" fontId="84" fillId="28" borderId="1" xfId="0" applyFont="1" applyFill="1" applyBorder="1" applyAlignment="1">
      <alignment horizontal="center" vertical="center"/>
    </xf>
    <xf numFmtId="0" fontId="86" fillId="28" borderId="0" xfId="0" applyFont="1" applyFill="1" applyAlignment="1">
      <alignment vertical="center"/>
    </xf>
    <xf numFmtId="0" fontId="84" fillId="28" borderId="7" xfId="0" applyFont="1" applyFill="1" applyBorder="1" applyAlignment="1">
      <alignment horizontal="center" vertical="center" textRotation="90" wrapText="1"/>
    </xf>
    <xf numFmtId="0" fontId="85" fillId="28" borderId="1" xfId="70" applyFont="1" applyFill="1" applyBorder="1" applyAlignment="1">
      <alignment horizontal="center" vertical="center" textRotation="90" wrapText="1"/>
    </xf>
    <xf numFmtId="3" fontId="85" fillId="28" borderId="1" xfId="70" applyNumberFormat="1" applyFont="1" applyFill="1" applyBorder="1" applyAlignment="1">
      <alignment horizontal="center" vertical="center" textRotation="90" wrapText="1"/>
    </xf>
    <xf numFmtId="0" fontId="80" fillId="0" borderId="1" xfId="0" applyFont="1" applyFill="1" applyBorder="1" applyAlignment="1">
      <alignment horizontal="center" vertical="top" wrapText="1"/>
    </xf>
    <xf numFmtId="0" fontId="82" fillId="0" borderId="1" xfId="0" applyFont="1" applyFill="1" applyBorder="1" applyAlignment="1">
      <alignment horizontal="center" vertical="top" wrapText="1"/>
    </xf>
    <xf numFmtId="0" fontId="82" fillId="0" borderId="1" xfId="0" applyFont="1" applyFill="1" applyBorder="1" applyAlignment="1">
      <alignment vertical="top" wrapText="1"/>
    </xf>
    <xf numFmtId="187" fontId="82" fillId="0" borderId="1" xfId="52" applyNumberFormat="1" applyFont="1" applyFill="1" applyBorder="1" applyAlignment="1">
      <alignment horizontal="center" vertical="top" wrapText="1"/>
    </xf>
    <xf numFmtId="187" fontId="82" fillId="0" borderId="1" xfId="46" applyNumberFormat="1" applyFont="1" applyFill="1" applyBorder="1" applyAlignment="1">
      <alignment horizontal="center" vertical="top" wrapText="1"/>
    </xf>
    <xf numFmtId="0" fontId="82" fillId="0" borderId="1" xfId="0" applyFont="1" applyFill="1" applyBorder="1" applyAlignment="1">
      <alignment horizontal="left" vertical="top" wrapText="1"/>
    </xf>
    <xf numFmtId="3" fontId="82" fillId="0" borderId="1" xfId="0" applyNumberFormat="1" applyFont="1" applyFill="1" applyBorder="1" applyAlignment="1">
      <alignment horizontal="center" vertical="top" wrapText="1"/>
    </xf>
    <xf numFmtId="0" fontId="82" fillId="0" borderId="1" xfId="0" applyFont="1" applyFill="1" applyBorder="1" applyAlignment="1">
      <alignment horizontal="left" vertical="top"/>
    </xf>
    <xf numFmtId="0" fontId="80" fillId="31" borderId="1" xfId="0" applyFont="1" applyFill="1" applyBorder="1" applyAlignment="1">
      <alignment horizontal="center" vertical="center" wrapText="1"/>
    </xf>
    <xf numFmtId="0" fontId="82" fillId="0" borderId="0" xfId="0" applyFont="1" applyFill="1" applyAlignment="1">
      <alignment vertical="top" wrapText="1"/>
    </xf>
    <xf numFmtId="0" fontId="82" fillId="0" borderId="0" xfId="0" applyFont="1" applyAlignment="1">
      <alignment horizontal="center"/>
    </xf>
    <xf numFmtId="0" fontId="82" fillId="0" borderId="0" xfId="0" applyFont="1" applyAlignment="1">
      <alignment horizontal="left"/>
    </xf>
    <xf numFmtId="0" fontId="82" fillId="0" borderId="0" xfId="70" applyFont="1" applyFill="1" applyAlignment="1">
      <alignment horizontal="center" vertical="center"/>
    </xf>
    <xf numFmtId="0" fontId="81" fillId="0" borderId="0" xfId="70" applyFont="1" applyFill="1" applyAlignment="1">
      <alignment horizontal="center" vertical="center" wrapText="1"/>
    </xf>
    <xf numFmtId="187" fontId="80" fillId="0" borderId="0" xfId="0" applyNumberFormat="1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center" vertical="center" wrapText="1"/>
    </xf>
    <xf numFmtId="0" fontId="99" fillId="0" borderId="0" xfId="0" applyFont="1" applyBorder="1" applyAlignment="1">
      <alignment vertical="top"/>
    </xf>
    <xf numFmtId="0" fontId="100" fillId="0" borderId="0" xfId="0" applyFont="1" applyBorder="1" applyAlignment="1">
      <alignment horizontal="center" vertical="top"/>
    </xf>
    <xf numFmtId="0" fontId="101" fillId="0" borderId="0" xfId="0" applyFont="1" applyBorder="1" applyAlignment="1">
      <alignment horizontal="center" vertical="top"/>
    </xf>
    <xf numFmtId="0" fontId="102" fillId="0" borderId="0" xfId="0" applyFont="1" applyBorder="1" applyAlignment="1">
      <alignment horizontal="center" vertical="top"/>
    </xf>
    <xf numFmtId="0" fontId="99" fillId="0" borderId="0" xfId="0" applyFont="1" applyBorder="1" applyAlignment="1">
      <alignment horizontal="center" vertical="top"/>
    </xf>
    <xf numFmtId="0" fontId="102" fillId="0" borderId="0" xfId="0" applyFont="1" applyBorder="1" applyAlignment="1">
      <alignment horizontal="left" vertical="top"/>
    </xf>
    <xf numFmtId="0" fontId="101" fillId="2" borderId="0" xfId="70" applyFont="1" applyFill="1" applyBorder="1" applyAlignment="1">
      <alignment vertical="top" wrapText="1"/>
    </xf>
    <xf numFmtId="0" fontId="102" fillId="0" borderId="0" xfId="0" applyFont="1" applyAlignment="1">
      <alignment horizontal="left" vertical="top"/>
    </xf>
    <xf numFmtId="0" fontId="84" fillId="28" borderId="4" xfId="0" applyFont="1" applyFill="1" applyBorder="1" applyAlignment="1">
      <alignment horizontal="center" vertical="top" wrapText="1"/>
    </xf>
    <xf numFmtId="0" fontId="84" fillId="28" borderId="4" xfId="0" applyFont="1" applyFill="1" applyBorder="1" applyAlignment="1">
      <alignment horizontal="center" vertical="top"/>
    </xf>
    <xf numFmtId="0" fontId="84" fillId="28" borderId="23" xfId="0" applyFont="1" applyFill="1" applyBorder="1" applyAlignment="1">
      <alignment horizontal="center" vertical="top" wrapText="1"/>
    </xf>
    <xf numFmtId="0" fontId="103" fillId="28" borderId="0" xfId="0" applyFont="1" applyFill="1" applyAlignment="1">
      <alignment horizontal="center" vertical="center"/>
    </xf>
    <xf numFmtId="0" fontId="103" fillId="28" borderId="7" xfId="0" applyFont="1" applyFill="1" applyBorder="1" applyAlignment="1">
      <alignment horizontal="center" vertical="center" textRotation="90" wrapText="1"/>
    </xf>
    <xf numFmtId="0" fontId="103" fillId="28" borderId="1" xfId="70" applyFont="1" applyFill="1" applyBorder="1" applyAlignment="1">
      <alignment horizontal="center" vertical="center" textRotation="90" wrapText="1"/>
    </xf>
    <xf numFmtId="3" fontId="103" fillId="28" borderId="1" xfId="70" applyNumberFormat="1" applyFont="1" applyFill="1" applyBorder="1" applyAlignment="1">
      <alignment horizontal="center" vertical="center" textRotation="90" wrapText="1"/>
    </xf>
    <xf numFmtId="0" fontId="84" fillId="28" borderId="18" xfId="0" applyFont="1" applyFill="1" applyBorder="1" applyAlignment="1">
      <alignment horizontal="center" vertical="top" wrapText="1"/>
    </xf>
    <xf numFmtId="0" fontId="84" fillId="28" borderId="18" xfId="0" applyFont="1" applyFill="1" applyBorder="1" applyAlignment="1">
      <alignment horizontal="center" vertical="top"/>
    </xf>
    <xf numFmtId="0" fontId="102" fillId="0" borderId="1" xfId="0" applyFont="1" applyBorder="1" applyAlignment="1">
      <alignment horizontal="center" vertical="top"/>
    </xf>
    <xf numFmtId="0" fontId="102" fillId="0" borderId="1" xfId="70" applyFont="1" applyFill="1" applyBorder="1" applyAlignment="1">
      <alignment horizontal="left" vertical="top" wrapText="1"/>
    </xf>
    <xf numFmtId="187" fontId="102" fillId="0" borderId="1" xfId="52" applyNumberFormat="1" applyFont="1" applyFill="1" applyBorder="1" applyAlignment="1">
      <alignment horizontal="center" vertical="top" wrapText="1"/>
    </xf>
    <xf numFmtId="0" fontId="102" fillId="0" borderId="1" xfId="41" applyFont="1" applyFill="1" applyBorder="1" applyAlignment="1">
      <alignment horizontal="center" vertical="top" wrapText="1"/>
    </xf>
    <xf numFmtId="187" fontId="102" fillId="0" borderId="1" xfId="41" applyNumberFormat="1" applyFont="1" applyFill="1" applyBorder="1" applyAlignment="1">
      <alignment horizontal="center" vertical="top" wrapText="1"/>
    </xf>
    <xf numFmtId="0" fontId="102" fillId="0" borderId="1" xfId="41" applyFont="1" applyFill="1" applyBorder="1" applyAlignment="1">
      <alignment horizontal="left" vertical="top" wrapText="1"/>
    </xf>
    <xf numFmtId="0" fontId="102" fillId="0" borderId="1" xfId="44" applyNumberFormat="1" applyFont="1" applyFill="1" applyBorder="1" applyAlignment="1">
      <alignment horizontal="left" vertical="top" wrapText="1"/>
    </xf>
    <xf numFmtId="0" fontId="102" fillId="0" borderId="1" xfId="0" applyNumberFormat="1" applyFont="1" applyBorder="1" applyAlignment="1">
      <alignment horizontal="left" vertical="top"/>
    </xf>
    <xf numFmtId="0" fontId="102" fillId="0" borderId="1" xfId="0" applyFont="1" applyBorder="1" applyAlignment="1">
      <alignment horizontal="left" vertical="top"/>
    </xf>
    <xf numFmtId="0" fontId="101" fillId="0" borderId="7" xfId="0" applyFont="1" applyFill="1" applyBorder="1" applyAlignment="1">
      <alignment horizontal="center" vertical="center" wrapText="1"/>
    </xf>
    <xf numFmtId="0" fontId="101" fillId="0" borderId="1" xfId="0" applyFont="1" applyFill="1" applyBorder="1" applyAlignment="1">
      <alignment horizontal="center" vertical="center" wrapText="1"/>
    </xf>
    <xf numFmtId="0" fontId="102" fillId="0" borderId="1" xfId="0" applyFont="1" applyBorder="1" applyAlignment="1">
      <alignment vertical="top"/>
    </xf>
    <xf numFmtId="0" fontId="102" fillId="0" borderId="0" xfId="0" applyFont="1" applyAlignment="1">
      <alignment vertical="top"/>
    </xf>
    <xf numFmtId="0" fontId="102" fillId="0" borderId="0" xfId="0" applyFont="1" applyAlignment="1">
      <alignment horizontal="center" vertical="top"/>
    </xf>
    <xf numFmtId="0" fontId="102" fillId="0" borderId="0" xfId="70" applyFont="1" applyFill="1" applyAlignment="1">
      <alignment horizontal="center" vertical="center"/>
    </xf>
    <xf numFmtId="0" fontId="102" fillId="0" borderId="0" xfId="70" applyFont="1" applyFill="1" applyAlignment="1">
      <alignment horizontal="center" vertical="center" wrapText="1"/>
    </xf>
    <xf numFmtId="187" fontId="101" fillId="0" borderId="0" xfId="0" applyNumberFormat="1" applyFont="1" applyFill="1" applyBorder="1" applyAlignment="1">
      <alignment horizontal="center" vertical="center" wrapText="1"/>
    </xf>
    <xf numFmtId="0" fontId="102" fillId="0" borderId="0" xfId="0" applyFont="1" applyFill="1" applyAlignment="1">
      <alignment horizontal="center" vertical="center" wrapText="1"/>
    </xf>
    <xf numFmtId="0" fontId="104" fillId="0" borderId="0" xfId="0" applyFont="1" applyBorder="1" applyAlignment="1">
      <alignment horizontal="left" vertical="top" wrapText="1"/>
    </xf>
    <xf numFmtId="0" fontId="104" fillId="0" borderId="0" xfId="0" applyFont="1" applyAlignment="1">
      <alignment vertical="top"/>
    </xf>
    <xf numFmtId="187" fontId="104" fillId="0" borderId="0" xfId="10" applyNumberFormat="1" applyFont="1" applyAlignment="1">
      <alignment vertical="top"/>
    </xf>
    <xf numFmtId="0" fontId="101" fillId="28" borderId="7" xfId="0" applyFont="1" applyFill="1" applyBorder="1" applyAlignment="1">
      <alignment horizontal="center" vertical="center"/>
    </xf>
    <xf numFmtId="0" fontId="84" fillId="28" borderId="1" xfId="0" applyFont="1" applyFill="1" applyBorder="1" applyAlignment="1">
      <alignment horizontal="center" vertical="top" wrapText="1"/>
    </xf>
    <xf numFmtId="0" fontId="84" fillId="28" borderId="1" xfId="0" applyFont="1" applyFill="1" applyBorder="1" applyAlignment="1">
      <alignment horizontal="center" vertical="top"/>
    </xf>
    <xf numFmtId="0" fontId="102" fillId="28" borderId="0" xfId="0" applyFont="1" applyFill="1" applyAlignment="1">
      <alignment horizontal="center" vertical="center"/>
    </xf>
    <xf numFmtId="0" fontId="101" fillId="28" borderId="1" xfId="0" applyFont="1" applyFill="1" applyBorder="1" applyAlignment="1">
      <alignment horizontal="center" vertical="center"/>
    </xf>
    <xf numFmtId="0" fontId="101" fillId="28" borderId="7" xfId="0" applyFont="1" applyFill="1" applyBorder="1" applyAlignment="1">
      <alignment horizontal="center" vertical="center" textRotation="90" wrapText="1"/>
    </xf>
    <xf numFmtId="0" fontId="101" fillId="28" borderId="1" xfId="70" applyFont="1" applyFill="1" applyBorder="1" applyAlignment="1">
      <alignment horizontal="center" vertical="center" textRotation="90" wrapText="1"/>
    </xf>
    <xf numFmtId="3" fontId="101" fillId="28" borderId="1" xfId="70" applyNumberFormat="1" applyFont="1" applyFill="1" applyBorder="1" applyAlignment="1">
      <alignment horizontal="center" vertical="center" textRotation="90" wrapText="1"/>
    </xf>
    <xf numFmtId="0" fontId="101" fillId="28" borderId="0" xfId="0" applyFont="1" applyFill="1" applyAlignment="1">
      <alignment horizontal="center" vertical="center"/>
    </xf>
    <xf numFmtId="1" fontId="102" fillId="0" borderId="1" xfId="0" applyNumberFormat="1" applyFont="1" applyFill="1" applyBorder="1" applyAlignment="1">
      <alignment horizontal="center" vertical="top" wrapText="1"/>
    </xf>
    <xf numFmtId="0" fontId="102" fillId="0" borderId="1" xfId="0" applyFont="1" applyFill="1" applyBorder="1" applyAlignment="1">
      <alignment horizontal="center" vertical="top" wrapText="1"/>
    </xf>
    <xf numFmtId="0" fontId="102" fillId="0" borderId="1" xfId="35" applyFont="1" applyFill="1" applyBorder="1" applyAlignment="1">
      <alignment horizontal="left" vertical="top" wrapText="1"/>
    </xf>
    <xf numFmtId="194" fontId="102" fillId="0" borderId="1" xfId="35" applyNumberFormat="1" applyFont="1" applyFill="1" applyBorder="1" applyAlignment="1">
      <alignment horizontal="right" vertical="top"/>
    </xf>
    <xf numFmtId="194" fontId="102" fillId="0" borderId="1" xfId="0" applyNumberFormat="1" applyFont="1" applyFill="1" applyBorder="1" applyAlignment="1">
      <alignment horizontal="right" vertical="top"/>
    </xf>
    <xf numFmtId="3" fontId="102" fillId="0" borderId="1" xfId="0" applyNumberFormat="1" applyFont="1" applyFill="1" applyBorder="1" applyAlignment="1">
      <alignment horizontal="center" vertical="top" wrapText="1"/>
    </xf>
    <xf numFmtId="187" fontId="102" fillId="0" borderId="1" xfId="46" applyNumberFormat="1" applyFont="1" applyFill="1" applyBorder="1" applyAlignment="1">
      <alignment horizontal="center" vertical="top" wrapText="1"/>
    </xf>
    <xf numFmtId="0" fontId="102" fillId="0" borderId="1" xfId="0" applyFont="1" applyFill="1" applyBorder="1" applyAlignment="1">
      <alignment horizontal="left" vertical="top" wrapText="1"/>
    </xf>
    <xf numFmtId="0" fontId="102" fillId="0" borderId="1" xfId="0" applyFont="1" applyFill="1" applyBorder="1" applyAlignment="1">
      <alignment vertical="top" wrapText="1"/>
    </xf>
    <xf numFmtId="0" fontId="102" fillId="0" borderId="0" xfId="0" applyFont="1" applyFill="1" applyAlignment="1">
      <alignment vertical="top" wrapText="1"/>
    </xf>
    <xf numFmtId="187" fontId="102" fillId="0" borderId="0" xfId="10" applyNumberFormat="1" applyFont="1" applyAlignment="1">
      <alignment vertical="top"/>
    </xf>
    <xf numFmtId="0" fontId="80" fillId="0" borderId="0" xfId="95" applyFont="1" applyAlignment="1">
      <alignment horizontal="center" vertical="top" wrapText="1"/>
    </xf>
    <xf numFmtId="0" fontId="80" fillId="0" borderId="0" xfId="0" applyNumberFormat="1" applyFont="1" applyAlignment="1">
      <alignment horizontal="left" vertical="top"/>
    </xf>
    <xf numFmtId="0" fontId="82" fillId="0" borderId="0" xfId="95" applyFont="1" applyAlignment="1">
      <alignment vertical="top" wrapText="1"/>
    </xf>
    <xf numFmtId="0" fontId="80" fillId="0" borderId="0" xfId="95" applyFont="1" applyAlignment="1">
      <alignment horizontal="left" vertical="top" wrapText="1"/>
    </xf>
    <xf numFmtId="0" fontId="82" fillId="28" borderId="0" xfId="95" applyFont="1" applyFill="1" applyAlignment="1">
      <alignment vertical="center" wrapText="1"/>
    </xf>
    <xf numFmtId="0" fontId="80" fillId="28" borderId="7" xfId="0" applyFont="1" applyFill="1" applyBorder="1" applyAlignment="1">
      <alignment horizontal="center" vertical="center" textRotation="90" wrapText="1"/>
    </xf>
    <xf numFmtId="1" fontId="82" fillId="31" borderId="1" xfId="0" applyNumberFormat="1" applyFont="1" applyFill="1" applyBorder="1" applyAlignment="1">
      <alignment horizontal="center" vertical="top" wrapText="1"/>
    </xf>
    <xf numFmtId="0" fontId="82" fillId="31" borderId="1" xfId="0" applyFont="1" applyFill="1" applyBorder="1" applyAlignment="1">
      <alignment horizontal="center" vertical="top" wrapText="1"/>
    </xf>
    <xf numFmtId="0" fontId="82" fillId="31" borderId="1" xfId="95" applyFont="1" applyFill="1" applyBorder="1" applyAlignment="1">
      <alignment horizontal="left" vertical="top" wrapText="1"/>
    </xf>
    <xf numFmtId="187" fontId="87" fillId="31" borderId="1" xfId="52" applyNumberFormat="1" applyFont="1" applyFill="1" applyBorder="1" applyAlignment="1">
      <alignment vertical="top" wrapText="1"/>
    </xf>
    <xf numFmtId="3" fontId="82" fillId="31" borderId="1" xfId="0" applyNumberFormat="1" applyFont="1" applyFill="1" applyBorder="1" applyAlignment="1">
      <alignment horizontal="center" vertical="top" wrapText="1"/>
    </xf>
    <xf numFmtId="187" fontId="82" fillId="31" borderId="1" xfId="10" applyNumberFormat="1" applyFont="1" applyFill="1" applyBorder="1" applyAlignment="1">
      <alignment horizontal="center" vertical="top" wrapText="1"/>
    </xf>
    <xf numFmtId="0" fontId="82" fillId="31" borderId="1" xfId="95" applyFont="1" applyFill="1" applyBorder="1" applyAlignment="1">
      <alignment vertical="top" wrapText="1"/>
    </xf>
    <xf numFmtId="187" fontId="82" fillId="31" borderId="1" xfId="52" applyNumberFormat="1" applyFont="1" applyFill="1" applyBorder="1" applyAlignment="1">
      <alignment vertical="top" wrapText="1"/>
    </xf>
    <xf numFmtId="0" fontId="82" fillId="31" borderId="1" xfId="0" applyFont="1" applyFill="1" applyBorder="1" applyAlignment="1">
      <alignment horizontal="left" vertical="top" wrapText="1"/>
    </xf>
    <xf numFmtId="187" fontId="80" fillId="31" borderId="1" xfId="46" applyNumberFormat="1" applyFont="1" applyFill="1" applyBorder="1" applyAlignment="1">
      <alignment horizontal="center" vertical="center" wrapText="1"/>
    </xf>
    <xf numFmtId="0" fontId="82" fillId="31" borderId="0" xfId="95" applyFont="1" applyFill="1" applyAlignment="1">
      <alignment vertical="top" wrapText="1"/>
    </xf>
    <xf numFmtId="0" fontId="82" fillId="0" borderId="0" xfId="95" applyFont="1" applyAlignment="1">
      <alignment horizontal="center" vertical="top" wrapText="1"/>
    </xf>
    <xf numFmtId="0" fontId="82" fillId="0" borderId="0" xfId="95" applyFont="1" applyAlignment="1">
      <alignment horizontal="left" vertical="top" wrapText="1"/>
    </xf>
    <xf numFmtId="0" fontId="11" fillId="0" borderId="0" xfId="0" applyFont="1" applyFill="1" applyBorder="1" applyAlignment="1">
      <alignment horizontal="center" vertical="top" wrapText="1"/>
    </xf>
    <xf numFmtId="187" fontId="102" fillId="0" borderId="1" xfId="42" applyNumberFormat="1" applyFont="1" applyBorder="1" applyAlignment="1">
      <alignment vertical="top"/>
    </xf>
    <xf numFmtId="49" fontId="102" fillId="0" borderId="1" xfId="0" applyNumberFormat="1" applyFont="1" applyBorder="1" applyAlignment="1">
      <alignment horizontal="center" vertical="top"/>
    </xf>
    <xf numFmtId="15" fontId="82" fillId="0" borderId="1" xfId="0" applyNumberFormat="1" applyFont="1" applyFill="1" applyBorder="1" applyAlignment="1">
      <alignment vertical="top" wrapText="1"/>
    </xf>
    <xf numFmtId="187" fontId="82" fillId="0" borderId="1" xfId="42" applyNumberFormat="1" applyFont="1" applyFill="1" applyBorder="1" applyAlignment="1">
      <alignment vertical="top" wrapText="1"/>
    </xf>
    <xf numFmtId="49" fontId="82" fillId="0" borderId="1" xfId="0" applyNumberFormat="1" applyFont="1" applyFill="1" applyBorder="1" applyAlignment="1">
      <alignment horizontal="center" vertical="top" wrapText="1"/>
    </xf>
    <xf numFmtId="0" fontId="101" fillId="0" borderId="7" xfId="0" applyFont="1" applyFill="1" applyBorder="1" applyAlignment="1">
      <alignment horizontal="center" vertical="center"/>
    </xf>
    <xf numFmtId="0" fontId="101" fillId="0" borderId="1" xfId="0" applyFont="1" applyFill="1" applyBorder="1" applyAlignment="1">
      <alignment horizontal="center" vertical="center"/>
    </xf>
    <xf numFmtId="187" fontId="101" fillId="0" borderId="7" xfId="46" applyNumberFormat="1" applyFont="1" applyFill="1" applyBorder="1" applyAlignment="1">
      <alignment horizontal="center" vertical="center"/>
    </xf>
    <xf numFmtId="187" fontId="101" fillId="0" borderId="1" xfId="46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5" fontId="82" fillId="31" borderId="1" xfId="95" applyNumberFormat="1" applyFont="1" applyFill="1" applyBorder="1" applyAlignment="1">
      <alignment vertical="top" wrapText="1"/>
    </xf>
    <xf numFmtId="0" fontId="102" fillId="31" borderId="1" xfId="0" applyFont="1" applyFill="1" applyBorder="1" applyAlignment="1">
      <alignment vertical="top" wrapText="1"/>
    </xf>
    <xf numFmtId="49" fontId="82" fillId="0" borderId="1" xfId="0" applyNumberFormat="1" applyFont="1" applyFill="1" applyBorder="1" applyAlignment="1">
      <alignment vertical="top" wrapText="1"/>
    </xf>
    <xf numFmtId="49" fontId="6" fillId="0" borderId="1" xfId="0" applyNumberFormat="1" applyFont="1" applyFill="1" applyBorder="1" applyAlignment="1">
      <alignment horizontal="center" vertical="center" wrapText="1"/>
    </xf>
    <xf numFmtId="187" fontId="6" fillId="0" borderId="1" xfId="42" applyNumberFormat="1" applyFont="1" applyFill="1" applyBorder="1" applyAlignment="1">
      <alignment vertical="center"/>
    </xf>
    <xf numFmtId="187" fontId="6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wrapText="1"/>
    </xf>
    <xf numFmtId="0" fontId="11" fillId="0" borderId="1" xfId="85" quotePrefix="1" applyNumberFormat="1" applyFont="1" applyFill="1" applyBorder="1" applyAlignment="1">
      <alignment horizontal="left" vertical="center"/>
    </xf>
    <xf numFmtId="187" fontId="6" fillId="0" borderId="1" xfId="42" applyNumberFormat="1" applyFont="1" applyFill="1" applyBorder="1" applyAlignment="1">
      <alignment horizontal="left" vertical="center"/>
    </xf>
    <xf numFmtId="1" fontId="11" fillId="0" borderId="1" xfId="85" applyNumberFormat="1" applyFont="1" applyFill="1" applyBorder="1" applyAlignment="1">
      <alignment horizontal="left" vertical="center"/>
    </xf>
    <xf numFmtId="187" fontId="6" fillId="0" borderId="1" xfId="0" applyNumberFormat="1" applyFont="1" applyFill="1" applyBorder="1" applyAlignment="1">
      <alignment horizontal="left" vertical="center"/>
    </xf>
    <xf numFmtId="0" fontId="11" fillId="0" borderId="1" xfId="85" quotePrefix="1" applyNumberFormat="1" applyFont="1" applyFill="1" applyBorder="1" applyAlignment="1">
      <alignment horizontal="left"/>
    </xf>
    <xf numFmtId="187" fontId="6" fillId="0" borderId="1" xfId="42" applyNumberFormat="1" applyFont="1" applyFill="1" applyBorder="1" applyAlignment="1">
      <alignment horizontal="left"/>
    </xf>
    <xf numFmtId="1" fontId="11" fillId="0" borderId="1" xfId="85" applyNumberFormat="1" applyFont="1" applyFill="1" applyBorder="1" applyAlignment="1">
      <alignment horizontal="left"/>
    </xf>
    <xf numFmtId="187" fontId="6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vertical="center"/>
    </xf>
    <xf numFmtId="49" fontId="11" fillId="0" borderId="1" xfId="0" applyNumberFormat="1" applyFont="1" applyFill="1" applyBorder="1" applyAlignment="1">
      <alignment vertical="top" wrapText="1"/>
    </xf>
    <xf numFmtId="4" fontId="11" fillId="0" borderId="1" xfId="0" applyNumberFormat="1" applyFont="1" applyFill="1" applyBorder="1" applyAlignment="1">
      <alignment vertical="top"/>
    </xf>
    <xf numFmtId="187" fontId="91" fillId="0" borderId="1" xfId="42" applyNumberFormat="1" applyFont="1" applyFill="1" applyBorder="1" applyAlignment="1">
      <alignment vertical="top" wrapText="1"/>
    </xf>
    <xf numFmtId="0" fontId="6" fillId="21" borderId="1" xfId="0" applyFont="1" applyFill="1" applyBorder="1" applyAlignment="1">
      <alignment vertical="top" wrapText="1"/>
    </xf>
    <xf numFmtId="0" fontId="11" fillId="0" borderId="0" xfId="0" applyFont="1" applyFill="1" applyAlignment="1">
      <alignment horizontal="center" vertical="center" wrapText="1"/>
    </xf>
    <xf numFmtId="0" fontId="105" fillId="0" borderId="1" xfId="0" applyFont="1" applyFill="1" applyBorder="1" applyAlignment="1">
      <alignment horizontal="center" vertical="center" wrapText="1"/>
    </xf>
    <xf numFmtId="0" fontId="10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105" fillId="0" borderId="0" xfId="0" applyFont="1" applyAlignment="1">
      <alignment horizontal="center"/>
    </xf>
    <xf numFmtId="0" fontId="105" fillId="35" borderId="1" xfId="0" applyFont="1" applyFill="1" applyBorder="1" applyAlignment="1">
      <alignment horizontal="left"/>
    </xf>
    <xf numFmtId="0" fontId="105" fillId="0" borderId="0" xfId="0" applyFont="1" applyAlignment="1">
      <alignment horizontal="left"/>
    </xf>
    <xf numFmtId="2" fontId="105" fillId="35" borderId="1" xfId="0" applyNumberFormat="1" applyFont="1" applyFill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106" fillId="35" borderId="1" xfId="0" applyFont="1" applyFill="1" applyBorder="1" applyAlignment="1">
      <alignment horizontal="center"/>
    </xf>
    <xf numFmtId="2" fontId="106" fillId="35" borderId="1" xfId="0" applyNumberFormat="1" applyFont="1" applyFill="1" applyBorder="1" applyAlignment="1">
      <alignment horizontal="center"/>
    </xf>
    <xf numFmtId="1" fontId="106" fillId="35" borderId="1" xfId="0" applyNumberFormat="1" applyFont="1" applyFill="1" applyBorder="1" applyAlignment="1">
      <alignment horizontal="center"/>
    </xf>
    <xf numFmtId="187" fontId="6" fillId="31" borderId="1" xfId="42" applyNumberFormat="1" applyFont="1" applyFill="1" applyBorder="1" applyAlignment="1">
      <alignment vertical="top" wrapText="1"/>
    </xf>
    <xf numFmtId="43" fontId="11" fillId="31" borderId="1" xfId="42" applyFont="1" applyFill="1" applyBorder="1" applyAlignment="1">
      <alignment horizontal="center" vertical="top"/>
    </xf>
    <xf numFmtId="0" fontId="11" fillId="0" borderId="1" xfId="85" quotePrefix="1" applyNumberFormat="1" applyFont="1" applyFill="1" applyBorder="1" applyAlignment="1">
      <alignment vertical="center"/>
    </xf>
    <xf numFmtId="1" fontId="11" fillId="0" borderId="1" xfId="85" applyNumberFormat="1" applyFont="1" applyFill="1" applyBorder="1" applyAlignment="1">
      <alignment vertical="center"/>
    </xf>
    <xf numFmtId="0" fontId="106" fillId="0" borderId="1" xfId="0" applyFont="1" applyFill="1" applyBorder="1" applyAlignment="1">
      <alignment horizontal="center"/>
    </xf>
    <xf numFmtId="0" fontId="105" fillId="21" borderId="1" xfId="0" applyFont="1" applyFill="1" applyBorder="1" applyAlignment="1">
      <alignment horizontal="center"/>
    </xf>
    <xf numFmtId="15" fontId="6" fillId="0" borderId="1" xfId="0" applyNumberFormat="1" applyFont="1" applyFill="1" applyBorder="1" applyAlignment="1">
      <alignment horizontal="center" vertical="center" wrapText="1"/>
    </xf>
    <xf numFmtId="0" fontId="105" fillId="28" borderId="1" xfId="0" applyFont="1" applyFill="1" applyBorder="1" applyAlignment="1">
      <alignment horizontal="center"/>
    </xf>
    <xf numFmtId="0" fontId="105" fillId="35" borderId="1" xfId="0" applyFont="1" applyFill="1" applyBorder="1" applyAlignment="1">
      <alignment horizontal="center"/>
    </xf>
    <xf numFmtId="0" fontId="82" fillId="0" borderId="1" xfId="95" applyFont="1" applyFill="1" applyBorder="1" applyAlignment="1">
      <alignment vertical="top" wrapText="1"/>
    </xf>
    <xf numFmtId="187" fontId="82" fillId="0" borderId="1" xfId="52" applyNumberFormat="1" applyFont="1" applyFill="1" applyBorder="1" applyAlignment="1">
      <alignment vertical="top" wrapText="1"/>
    </xf>
    <xf numFmtId="187" fontId="82" fillId="0" borderId="1" xfId="10" applyNumberFormat="1" applyFont="1" applyFill="1" applyBorder="1" applyAlignment="1">
      <alignment horizontal="center" vertical="top" wrapText="1"/>
    </xf>
    <xf numFmtId="0" fontId="82" fillId="0" borderId="1" xfId="95" applyFont="1" applyFill="1" applyBorder="1" applyAlignment="1">
      <alignment horizontal="left" vertical="top" wrapText="1"/>
    </xf>
    <xf numFmtId="187" fontId="87" fillId="0" borderId="1" xfId="52" applyNumberFormat="1" applyFont="1" applyFill="1" applyBorder="1" applyAlignment="1">
      <alignment vertical="top" wrapText="1"/>
    </xf>
    <xf numFmtId="0" fontId="80" fillId="0" borderId="1" xfId="0" applyFont="1" applyFill="1" applyBorder="1" applyAlignment="1">
      <alignment horizontal="center" vertical="center" wrapText="1"/>
    </xf>
    <xf numFmtId="0" fontId="82" fillId="0" borderId="1" xfId="95" applyFont="1" applyFill="1" applyBorder="1" applyAlignment="1">
      <alignment horizontal="center" vertical="top" wrapText="1"/>
    </xf>
    <xf numFmtId="0" fontId="82" fillId="0" borderId="0" xfId="95" applyFont="1" applyFill="1" applyAlignment="1">
      <alignment vertical="top" wrapText="1"/>
    </xf>
    <xf numFmtId="3" fontId="82" fillId="0" borderId="1" xfId="95" applyNumberFormat="1" applyFont="1" applyFill="1" applyBorder="1" applyAlignment="1">
      <alignment vertical="top" wrapText="1"/>
    </xf>
    <xf numFmtId="0" fontId="82" fillId="0" borderId="1" xfId="0" applyFont="1" applyFill="1" applyBorder="1" applyAlignment="1">
      <alignment horizontal="center" vertical="center" wrapText="1"/>
    </xf>
    <xf numFmtId="0" fontId="102" fillId="0" borderId="1" xfId="0" applyFont="1" applyFill="1" applyBorder="1" applyAlignment="1">
      <alignment horizontal="center" vertical="top"/>
    </xf>
    <xf numFmtId="0" fontId="102" fillId="0" borderId="1" xfId="82" applyFont="1" applyFill="1" applyBorder="1" applyAlignment="1">
      <alignment horizontal="left" vertical="top"/>
    </xf>
    <xf numFmtId="0" fontId="102" fillId="0" borderId="1" xfId="0" applyNumberFormat="1" applyFont="1" applyFill="1" applyBorder="1" applyAlignment="1">
      <alignment horizontal="left" vertical="top"/>
    </xf>
    <xf numFmtId="0" fontId="102" fillId="0" borderId="1" xfId="0" applyFont="1" applyFill="1" applyBorder="1" applyAlignment="1">
      <alignment horizontal="left" vertical="top"/>
    </xf>
    <xf numFmtId="0" fontId="102" fillId="0" borderId="1" xfId="0" applyFont="1" applyFill="1" applyBorder="1" applyAlignment="1">
      <alignment vertical="top"/>
    </xf>
    <xf numFmtId="0" fontId="102" fillId="0" borderId="0" xfId="0" applyFont="1" applyFill="1" applyAlignment="1">
      <alignment vertical="top"/>
    </xf>
    <xf numFmtId="49" fontId="102" fillId="0" borderId="1" xfId="0" applyNumberFormat="1" applyFont="1" applyFill="1" applyBorder="1" applyAlignment="1">
      <alignment horizontal="center" vertical="top" wrapText="1"/>
    </xf>
    <xf numFmtId="187" fontId="102" fillId="0" borderId="1" xfId="42" applyNumberFormat="1" applyFont="1" applyFill="1" applyBorder="1" applyAlignment="1">
      <alignment vertical="top"/>
    </xf>
    <xf numFmtId="49" fontId="102" fillId="0" borderId="1" xfId="0" applyNumberFormat="1" applyFont="1" applyFill="1" applyBorder="1" applyAlignment="1">
      <alignment horizontal="center" vertical="top"/>
    </xf>
    <xf numFmtId="187" fontId="11" fillId="0" borderId="1" xfId="52" applyNumberFormat="1" applyFont="1" applyFill="1" applyBorder="1" applyAlignment="1">
      <alignment vertical="top"/>
    </xf>
    <xf numFmtId="10" fontId="11" fillId="0" borderId="1" xfId="0" applyNumberFormat="1" applyFont="1" applyFill="1" applyBorder="1" applyAlignment="1">
      <alignment horizontal="center" vertical="top"/>
    </xf>
    <xf numFmtId="15" fontId="11" fillId="0" borderId="1" xfId="0" applyNumberFormat="1" applyFont="1" applyFill="1" applyBorder="1" applyAlignment="1">
      <alignment vertical="top"/>
    </xf>
    <xf numFmtId="43" fontId="11" fillId="0" borderId="1" xfId="52" applyFont="1" applyFill="1" applyBorder="1" applyAlignment="1">
      <alignment vertical="top"/>
    </xf>
    <xf numFmtId="49" fontId="11" fillId="0" borderId="1" xfId="0" applyNumberFormat="1" applyFont="1" applyFill="1" applyBorder="1" applyAlignment="1">
      <alignment vertical="top"/>
    </xf>
    <xf numFmtId="0" fontId="109" fillId="0" borderId="1" xfId="0" applyFont="1" applyFill="1" applyBorder="1" applyAlignment="1">
      <alignment horizontal="center" vertical="center" wrapText="1"/>
    </xf>
    <xf numFmtId="0" fontId="110" fillId="0" borderId="1" xfId="0" applyFont="1" applyFill="1" applyBorder="1" applyAlignment="1">
      <alignment vertical="top" wrapText="1"/>
    </xf>
    <xf numFmtId="0" fontId="111" fillId="0" borderId="1" xfId="0" applyNumberFormat="1" applyFont="1" applyFill="1" applyBorder="1" applyAlignment="1">
      <alignment vertical="top"/>
    </xf>
    <xf numFmtId="0" fontId="111" fillId="0" borderId="1" xfId="0" applyFont="1" applyFill="1" applyBorder="1" applyAlignment="1">
      <alignment horizontal="center" vertical="center" wrapText="1"/>
    </xf>
    <xf numFmtId="43" fontId="11" fillId="0" borderId="1" xfId="42" applyFont="1" applyFill="1" applyBorder="1" applyAlignment="1">
      <alignment vertical="top"/>
    </xf>
    <xf numFmtId="43" fontId="11" fillId="0" borderId="1" xfId="42" applyFont="1" applyFill="1" applyBorder="1" applyAlignment="1">
      <alignment vertical="top" wrapText="1"/>
    </xf>
    <xf numFmtId="0" fontId="102" fillId="21" borderId="1" xfId="0" applyFont="1" applyFill="1" applyBorder="1" applyAlignment="1">
      <alignment horizontal="center" vertical="top"/>
    </xf>
    <xf numFmtId="0" fontId="102" fillId="21" borderId="1" xfId="0" applyFont="1" applyFill="1" applyBorder="1" applyAlignment="1">
      <alignment vertical="top" wrapText="1"/>
    </xf>
    <xf numFmtId="0" fontId="102" fillId="21" borderId="1" xfId="0" applyFont="1" applyFill="1" applyBorder="1" applyAlignment="1">
      <alignment vertical="top"/>
    </xf>
    <xf numFmtId="0" fontId="91" fillId="21" borderId="1" xfId="0" applyFont="1" applyFill="1" applyBorder="1" applyAlignment="1">
      <alignment vertical="top" wrapText="1"/>
    </xf>
    <xf numFmtId="3" fontId="6" fillId="0" borderId="1" xfId="0" applyNumberFormat="1" applyFont="1" applyFill="1" applyBorder="1"/>
    <xf numFmtId="0" fontId="102" fillId="21" borderId="1" xfId="0" applyFont="1" applyFill="1" applyBorder="1" applyAlignment="1">
      <alignment horizontal="center" vertical="top" wrapText="1"/>
    </xf>
    <xf numFmtId="3" fontId="102" fillId="21" borderId="1" xfId="0" applyNumberFormat="1" applyFont="1" applyFill="1" applyBorder="1" applyAlignment="1">
      <alignment vertical="top" wrapText="1"/>
    </xf>
    <xf numFmtId="49" fontId="81" fillId="21" borderId="1" xfId="0" applyNumberFormat="1" applyFont="1" applyFill="1" applyBorder="1" applyAlignment="1">
      <alignment horizontal="center" vertical="top" wrapText="1"/>
    </xf>
    <xf numFmtId="0" fontId="81" fillId="0" borderId="1" xfId="73" applyFont="1" applyFill="1" applyBorder="1" applyAlignment="1">
      <alignment vertical="center"/>
    </xf>
    <xf numFmtId="15" fontId="102" fillId="0" borderId="1" xfId="0" applyNumberFormat="1" applyFont="1" applyFill="1" applyBorder="1" applyAlignment="1">
      <alignment vertical="top" wrapText="1"/>
    </xf>
    <xf numFmtId="0" fontId="81" fillId="0" borderId="37" xfId="73" applyFont="1" applyFill="1" applyBorder="1" applyAlignment="1">
      <alignment vertical="center" wrapText="1"/>
    </xf>
    <xf numFmtId="0" fontId="11" fillId="31" borderId="1" xfId="0" applyNumberFormat="1" applyFont="1" applyFill="1" applyBorder="1" applyAlignment="1">
      <alignment vertical="top" wrapText="1"/>
    </xf>
    <xf numFmtId="0" fontId="102" fillId="36" borderId="1" xfId="0" applyFont="1" applyFill="1" applyBorder="1" applyAlignment="1">
      <alignment horizontal="center" vertical="top"/>
    </xf>
    <xf numFmtId="0" fontId="102" fillId="36" borderId="1" xfId="0" applyFont="1" applyFill="1" applyBorder="1" applyAlignment="1">
      <alignment vertical="top" wrapText="1"/>
    </xf>
    <xf numFmtId="15" fontId="11" fillId="23" borderId="1" xfId="0" applyNumberFormat="1" applyFont="1" applyFill="1" applyBorder="1" applyAlignment="1">
      <alignment horizontal="center" vertical="top" wrapText="1"/>
    </xf>
    <xf numFmtId="0" fontId="102" fillId="23" borderId="1" xfId="0" applyFont="1" applyFill="1" applyBorder="1" applyAlignment="1">
      <alignment vertical="top" wrapText="1"/>
    </xf>
    <xf numFmtId="0" fontId="102" fillId="23" borderId="1" xfId="0" applyFont="1" applyFill="1" applyBorder="1" applyAlignment="1">
      <alignment horizontal="center" vertical="top"/>
    </xf>
    <xf numFmtId="0" fontId="82" fillId="20" borderId="1" xfId="0" applyFont="1" applyFill="1" applyBorder="1" applyAlignment="1">
      <alignment horizontal="center" vertical="top" wrapText="1"/>
    </xf>
    <xf numFmtId="0" fontId="82" fillId="20" borderId="1" xfId="0" applyFont="1" applyFill="1" applyBorder="1" applyAlignment="1">
      <alignment vertical="top" wrapText="1"/>
    </xf>
    <xf numFmtId="0" fontId="82" fillId="20" borderId="1" xfId="95" applyFont="1" applyFill="1" applyBorder="1" applyAlignment="1">
      <alignment horizontal="center" vertical="top" wrapText="1"/>
    </xf>
    <xf numFmtId="0" fontId="82" fillId="20" borderId="1" xfId="95" applyFont="1" applyFill="1" applyBorder="1" applyAlignment="1">
      <alignment vertical="top" wrapText="1"/>
    </xf>
    <xf numFmtId="43" fontId="82" fillId="20" borderId="1" xfId="42" applyFont="1" applyFill="1" applyBorder="1" applyAlignment="1">
      <alignment vertical="top" wrapText="1"/>
    </xf>
    <xf numFmtId="43" fontId="82" fillId="20" borderId="1" xfId="42" applyFont="1" applyFill="1" applyBorder="1" applyAlignment="1">
      <alignment horizontal="center" vertical="top" wrapText="1"/>
    </xf>
    <xf numFmtId="9" fontId="91" fillId="0" borderId="1" xfId="0" applyNumberFormat="1" applyFont="1" applyFill="1" applyBorder="1" applyAlignment="1">
      <alignment vertical="top" wrapText="1"/>
    </xf>
    <xf numFmtId="15" fontId="6" fillId="31" borderId="1" xfId="95" applyNumberFormat="1" applyFont="1" applyFill="1" applyBorder="1" applyAlignment="1">
      <alignment vertical="top" wrapText="1"/>
    </xf>
    <xf numFmtId="9" fontId="6" fillId="31" borderId="1" xfId="95" applyNumberFormat="1" applyFont="1" applyFill="1" applyBorder="1" applyAlignment="1">
      <alignment horizontal="left" vertical="top" wrapText="1"/>
    </xf>
    <xf numFmtId="0" fontId="4" fillId="28" borderId="1" xfId="0" applyFont="1" applyFill="1" applyBorder="1" applyAlignment="1">
      <alignment horizontal="center" vertical="top" wrapText="1"/>
    </xf>
    <xf numFmtId="0" fontId="4" fillId="28" borderId="4" xfId="0" applyFont="1" applyFill="1" applyBorder="1" applyAlignment="1">
      <alignment horizontal="center" vertical="top" wrapText="1"/>
    </xf>
    <xf numFmtId="0" fontId="4" fillId="28" borderId="2" xfId="0" applyFont="1" applyFill="1" applyBorder="1" applyAlignment="1">
      <alignment horizontal="center" vertical="top" wrapText="1"/>
    </xf>
    <xf numFmtId="0" fontId="4" fillId="28" borderId="1" xfId="0" applyFont="1" applyFill="1" applyBorder="1" applyAlignment="1">
      <alignment horizontal="center" vertical="top"/>
    </xf>
    <xf numFmtId="0" fontId="86" fillId="0" borderId="1" xfId="0" applyFont="1" applyFill="1" applyBorder="1" applyAlignment="1">
      <alignment horizontal="center" vertical="top" wrapText="1"/>
    </xf>
    <xf numFmtId="3" fontId="82" fillId="0" borderId="1" xfId="0" applyNumberFormat="1" applyFont="1" applyFill="1" applyBorder="1" applyAlignment="1">
      <alignment vertical="top" wrapText="1"/>
    </xf>
    <xf numFmtId="187" fontId="11" fillId="0" borderId="1" xfId="42" applyNumberFormat="1" applyFont="1" applyFill="1" applyBorder="1" applyAlignment="1">
      <alignment horizontal="right" vertical="top"/>
    </xf>
    <xf numFmtId="0" fontId="11" fillId="0" borderId="1" xfId="0" applyNumberFormat="1" applyFont="1" applyFill="1" applyBorder="1" applyAlignment="1">
      <alignment horizontal="right" vertical="top"/>
    </xf>
    <xf numFmtId="15" fontId="11" fillId="0" borderId="1" xfId="0" applyNumberFormat="1" applyFont="1" applyFill="1" applyBorder="1" applyAlignment="1">
      <alignment horizontal="right" vertical="top"/>
    </xf>
    <xf numFmtId="15" fontId="11" fillId="0" borderId="1" xfId="0" applyNumberFormat="1" applyFont="1" applyFill="1" applyBorder="1" applyAlignment="1">
      <alignment vertical="top" wrapText="1"/>
    </xf>
    <xf numFmtId="49" fontId="11" fillId="0" borderId="1" xfId="10" applyNumberFormat="1" applyFont="1" applyFill="1" applyBorder="1" applyAlignment="1">
      <alignment horizontal="center" vertical="top" wrapText="1"/>
    </xf>
    <xf numFmtId="49" fontId="11" fillId="0" borderId="1" xfId="0" applyNumberFormat="1" applyFont="1" applyFill="1" applyBorder="1" applyAlignment="1">
      <alignment horizontal="right" vertical="top" wrapText="1"/>
    </xf>
    <xf numFmtId="0" fontId="89" fillId="0" borderId="1" xfId="0" applyFont="1" applyFill="1" applyBorder="1" applyAlignment="1">
      <alignment vertical="top" wrapText="1"/>
    </xf>
    <xf numFmtId="3" fontId="11" fillId="0" borderId="0" xfId="0" applyNumberFormat="1" applyFont="1" applyFill="1" applyAlignment="1">
      <alignment vertical="top"/>
    </xf>
    <xf numFmtId="0" fontId="4" fillId="0" borderId="0" xfId="0" applyFont="1" applyAlignment="1">
      <alignment horizontal="center" vertical="top"/>
    </xf>
    <xf numFmtId="0" fontId="38" fillId="11" borderId="4" xfId="0" applyFont="1" applyFill="1" applyBorder="1" applyAlignment="1">
      <alignment horizontal="center" vertical="top" wrapText="1"/>
    </xf>
    <xf numFmtId="0" fontId="38" fillId="11" borderId="2" xfId="0" applyFont="1" applyFill="1" applyBorder="1" applyAlignment="1">
      <alignment horizontal="center" vertical="top"/>
    </xf>
    <xf numFmtId="0" fontId="38" fillId="11" borderId="10" xfId="0" applyFont="1" applyFill="1" applyBorder="1" applyAlignment="1">
      <alignment horizontal="center" vertical="top" wrapText="1"/>
    </xf>
    <xf numFmtId="0" fontId="38" fillId="11" borderId="35" xfId="0" applyFont="1" applyFill="1" applyBorder="1" applyAlignment="1">
      <alignment horizontal="center" vertical="top"/>
    </xf>
    <xf numFmtId="0" fontId="38" fillId="11" borderId="38" xfId="0" applyFont="1" applyFill="1" applyBorder="1" applyAlignment="1">
      <alignment horizontal="center" vertical="top" wrapText="1"/>
    </xf>
    <xf numFmtId="0" fontId="38" fillId="11" borderId="11" xfId="0" applyFont="1" applyFill="1" applyBorder="1" applyAlignment="1">
      <alignment horizontal="center" vertical="top"/>
    </xf>
    <xf numFmtId="187" fontId="38" fillId="9" borderId="39" xfId="7" applyNumberFormat="1" applyFont="1" applyFill="1" applyBorder="1" applyAlignment="1">
      <alignment horizontal="center" vertical="top" wrapText="1"/>
    </xf>
    <xf numFmtId="187" fontId="38" fillId="9" borderId="40" xfId="7" applyNumberFormat="1" applyFont="1" applyFill="1" applyBorder="1" applyAlignment="1">
      <alignment horizontal="center" vertical="top" wrapText="1"/>
    </xf>
    <xf numFmtId="187" fontId="38" fillId="9" borderId="41" xfId="7" applyNumberFormat="1" applyFont="1" applyFill="1" applyBorder="1" applyAlignment="1">
      <alignment horizontal="center" vertical="top" wrapText="1"/>
    </xf>
    <xf numFmtId="0" fontId="38" fillId="10" borderId="39" xfId="0" applyFont="1" applyFill="1" applyBorder="1" applyAlignment="1">
      <alignment horizontal="center" wrapText="1"/>
    </xf>
    <xf numFmtId="0" fontId="38" fillId="10" borderId="40" xfId="0" applyFont="1" applyFill="1" applyBorder="1" applyAlignment="1">
      <alignment horizontal="center" wrapText="1"/>
    </xf>
    <xf numFmtId="0" fontId="38" fillId="10" borderId="41" xfId="0" applyFont="1" applyFill="1" applyBorder="1" applyAlignment="1">
      <alignment horizontal="center" wrapText="1"/>
    </xf>
    <xf numFmtId="0" fontId="38" fillId="3" borderId="39" xfId="0" applyFont="1" applyFill="1" applyBorder="1" applyAlignment="1">
      <alignment horizontal="center" vertical="top" wrapText="1"/>
    </xf>
    <xf numFmtId="0" fontId="38" fillId="3" borderId="40" xfId="0" applyFont="1" applyFill="1" applyBorder="1" applyAlignment="1">
      <alignment horizontal="center" vertical="top" wrapText="1"/>
    </xf>
    <xf numFmtId="0" fontId="38" fillId="3" borderId="42" xfId="0" applyFont="1" applyFill="1" applyBorder="1" applyAlignment="1">
      <alignment horizontal="center" vertical="top" wrapText="1"/>
    </xf>
    <xf numFmtId="0" fontId="54" fillId="18" borderId="0" xfId="80" applyFont="1" applyFill="1" applyBorder="1" applyAlignment="1">
      <alignment horizontal="center" vertical="top"/>
    </xf>
    <xf numFmtId="187" fontId="54" fillId="21" borderId="0" xfId="50" applyNumberFormat="1" applyFont="1" applyFill="1" applyAlignment="1">
      <alignment horizontal="center" vertical="top"/>
    </xf>
    <xf numFmtId="193" fontId="43" fillId="41" borderId="7" xfId="0" applyNumberFormat="1" applyFont="1" applyFill="1" applyBorder="1" applyAlignment="1">
      <alignment horizontal="center" vertical="top" wrapText="1"/>
    </xf>
    <xf numFmtId="193" fontId="43" fillId="41" borderId="3" xfId="0" applyNumberFormat="1" applyFont="1" applyFill="1" applyBorder="1" applyAlignment="1">
      <alignment horizontal="center" vertical="top" wrapText="1"/>
    </xf>
    <xf numFmtId="187" fontId="43" fillId="0" borderId="35" xfId="50" applyNumberFormat="1" applyFont="1" applyBorder="1" applyAlignment="1">
      <alignment horizontal="center" vertical="top" wrapText="1"/>
    </xf>
    <xf numFmtId="187" fontId="43" fillId="0" borderId="36" xfId="50" applyNumberFormat="1" applyFont="1" applyBorder="1" applyAlignment="1">
      <alignment horizontal="center" vertical="top" wrapText="1"/>
    </xf>
    <xf numFmtId="187" fontId="43" fillId="0" borderId="6" xfId="50" applyNumberFormat="1" applyFont="1" applyBorder="1" applyAlignment="1">
      <alignment horizontal="center" vertical="top" wrapText="1"/>
    </xf>
    <xf numFmtId="187" fontId="43" fillId="0" borderId="1" xfId="50" applyNumberFormat="1" applyFont="1" applyBorder="1" applyAlignment="1">
      <alignment horizontal="center" vertical="top" wrapText="1"/>
    </xf>
    <xf numFmtId="0" fontId="54" fillId="0" borderId="0" xfId="0" applyFont="1" applyAlignment="1">
      <alignment horizontal="center" vertical="top"/>
    </xf>
    <xf numFmtId="0" fontId="54" fillId="0" borderId="0" xfId="0" applyFont="1" applyBorder="1" applyAlignment="1">
      <alignment horizontal="center" vertical="top"/>
    </xf>
    <xf numFmtId="187" fontId="43" fillId="0" borderId="10" xfId="50" applyNumberFormat="1" applyFont="1" applyBorder="1" applyAlignment="1">
      <alignment horizontal="center" vertical="top" wrapText="1"/>
    </xf>
    <xf numFmtId="187" fontId="43" fillId="0" borderId="23" xfId="50" applyNumberFormat="1" applyFont="1" applyBorder="1" applyAlignment="1">
      <alignment horizontal="center" vertical="top" wrapText="1"/>
    </xf>
    <xf numFmtId="187" fontId="43" fillId="0" borderId="5" xfId="50" applyNumberFormat="1" applyFont="1" applyBorder="1" applyAlignment="1">
      <alignment horizontal="center" vertical="top" wrapText="1"/>
    </xf>
    <xf numFmtId="187" fontId="43" fillId="0" borderId="7" xfId="50" applyNumberFormat="1" applyFont="1" applyBorder="1" applyAlignment="1">
      <alignment horizontal="center" vertical="top"/>
    </xf>
    <xf numFmtId="187" fontId="43" fillId="0" borderId="37" xfId="50" applyNumberFormat="1" applyFont="1" applyBorder="1" applyAlignment="1">
      <alignment horizontal="center" vertical="top"/>
    </xf>
    <xf numFmtId="187" fontId="43" fillId="0" borderId="3" xfId="50" applyNumberFormat="1" applyFont="1" applyBorder="1" applyAlignment="1">
      <alignment horizontal="center" vertical="top"/>
    </xf>
    <xf numFmtId="187" fontId="43" fillId="0" borderId="1" xfId="50" applyNumberFormat="1" applyFont="1" applyBorder="1" applyAlignment="1">
      <alignment horizontal="center" vertical="top"/>
    </xf>
    <xf numFmtId="3" fontId="95" fillId="30" borderId="10" xfId="61" applyNumberFormat="1" applyFont="1" applyFill="1" applyBorder="1" applyAlignment="1">
      <alignment horizontal="center" vertical="top" wrapText="1"/>
    </xf>
    <xf numFmtId="3" fontId="95" fillId="30" borderId="5" xfId="61" applyNumberFormat="1" applyFont="1" applyFill="1" applyBorder="1" applyAlignment="1">
      <alignment horizontal="center" vertical="top" wrapText="1"/>
    </xf>
    <xf numFmtId="3" fontId="95" fillId="30" borderId="35" xfId="61" applyNumberFormat="1" applyFont="1" applyFill="1" applyBorder="1" applyAlignment="1">
      <alignment horizontal="center" vertical="top" wrapText="1"/>
    </xf>
    <xf numFmtId="3" fontId="95" fillId="30" borderId="36" xfId="61" applyNumberFormat="1" applyFont="1" applyFill="1" applyBorder="1" applyAlignment="1">
      <alignment horizontal="center" vertical="top" wrapText="1"/>
    </xf>
    <xf numFmtId="0" fontId="95" fillId="30" borderId="7" xfId="80" applyFont="1" applyFill="1" applyBorder="1" applyAlignment="1">
      <alignment horizontal="center" vertical="top"/>
    </xf>
    <xf numFmtId="0" fontId="95" fillId="30" borderId="37" xfId="80" applyFont="1" applyFill="1" applyBorder="1" applyAlignment="1">
      <alignment horizontal="center" vertical="top"/>
    </xf>
    <xf numFmtId="3" fontId="95" fillId="30" borderId="7" xfId="61" applyNumberFormat="1" applyFont="1" applyFill="1" applyBorder="1" applyAlignment="1">
      <alignment horizontal="center" vertical="top" wrapText="1"/>
    </xf>
    <xf numFmtId="3" fontId="95" fillId="30" borderId="3" xfId="61" applyNumberFormat="1" applyFont="1" applyFill="1" applyBorder="1" applyAlignment="1">
      <alignment horizontal="center" vertical="top" wrapText="1"/>
    </xf>
    <xf numFmtId="0" fontId="95" fillId="27" borderId="1" xfId="61" applyFont="1" applyFill="1" applyBorder="1" applyAlignment="1">
      <alignment horizontal="center" vertical="top" wrapText="1"/>
    </xf>
    <xf numFmtId="0" fontId="95" fillId="27" borderId="1" xfId="61" applyFont="1" applyFill="1" applyBorder="1" applyAlignment="1">
      <alignment horizontal="center" vertical="top"/>
    </xf>
    <xf numFmtId="3" fontId="95" fillId="41" borderId="7" xfId="61" applyNumberFormat="1" applyFont="1" applyFill="1" applyBorder="1" applyAlignment="1">
      <alignment horizontal="center" vertical="top" wrapText="1"/>
    </xf>
    <xf numFmtId="3" fontId="95" fillId="41" borderId="37" xfId="61" applyNumberFormat="1" applyFont="1" applyFill="1" applyBorder="1" applyAlignment="1">
      <alignment horizontal="center" vertical="top" wrapText="1"/>
    </xf>
    <xf numFmtId="3" fontId="95" fillId="41" borderId="3" xfId="61" applyNumberFormat="1" applyFont="1" applyFill="1" applyBorder="1" applyAlignment="1">
      <alignment horizontal="center" vertical="top" wrapText="1"/>
    </xf>
    <xf numFmtId="3" fontId="95" fillId="23" borderId="7" xfId="61" applyNumberFormat="1" applyFont="1" applyFill="1" applyBorder="1" applyAlignment="1">
      <alignment horizontal="center" vertical="top" wrapText="1"/>
    </xf>
    <xf numFmtId="3" fontId="95" fillId="23" borderId="3" xfId="61" applyNumberFormat="1" applyFont="1" applyFill="1" applyBorder="1" applyAlignment="1">
      <alignment horizontal="center" vertical="top" wrapText="1"/>
    </xf>
    <xf numFmtId="3" fontId="95" fillId="20" borderId="7" xfId="61" applyNumberFormat="1" applyFont="1" applyFill="1" applyBorder="1" applyAlignment="1">
      <alignment horizontal="center" vertical="top" wrapText="1"/>
    </xf>
    <xf numFmtId="3" fontId="95" fillId="20" borderId="3" xfId="61" applyNumberFormat="1" applyFont="1" applyFill="1" applyBorder="1" applyAlignment="1">
      <alignment horizontal="center" vertical="top" wrapText="1"/>
    </xf>
    <xf numFmtId="3" fontId="95" fillId="48" borderId="7" xfId="61" applyNumberFormat="1" applyFont="1" applyFill="1" applyBorder="1" applyAlignment="1">
      <alignment horizontal="center" vertical="top" wrapText="1"/>
    </xf>
    <xf numFmtId="3" fontId="95" fillId="48" borderId="37" xfId="61" applyNumberFormat="1" applyFont="1" applyFill="1" applyBorder="1" applyAlignment="1">
      <alignment horizontal="center" vertical="top" wrapText="1"/>
    </xf>
    <xf numFmtId="3" fontId="95" fillId="48" borderId="3" xfId="61" applyNumberFormat="1" applyFont="1" applyFill="1" applyBorder="1" applyAlignment="1">
      <alignment horizontal="center" vertical="top" wrapText="1"/>
    </xf>
    <xf numFmtId="187" fontId="95" fillId="27" borderId="1" xfId="42" applyNumberFormat="1" applyFont="1" applyFill="1" applyBorder="1" applyAlignment="1">
      <alignment horizontal="center" vertical="top" wrapText="1" shrinkToFit="1"/>
    </xf>
    <xf numFmtId="0" fontId="95" fillId="41" borderId="7" xfId="80" applyFont="1" applyFill="1" applyBorder="1" applyAlignment="1">
      <alignment horizontal="center" vertical="top"/>
    </xf>
    <xf numFmtId="0" fontId="95" fillId="41" borderId="37" xfId="80" applyFont="1" applyFill="1" applyBorder="1" applyAlignment="1">
      <alignment horizontal="center" vertical="top"/>
    </xf>
    <xf numFmtId="0" fontId="95" fillId="41" borderId="3" xfId="80" applyFont="1" applyFill="1" applyBorder="1" applyAlignment="1">
      <alignment horizontal="center" vertical="top"/>
    </xf>
    <xf numFmtId="3" fontId="95" fillId="23" borderId="37" xfId="61" applyNumberFormat="1" applyFont="1" applyFill="1" applyBorder="1" applyAlignment="1">
      <alignment horizontal="center" vertical="top" wrapText="1"/>
    </xf>
    <xf numFmtId="3" fontId="95" fillId="20" borderId="7" xfId="80" applyNumberFormat="1" applyFont="1" applyFill="1" applyBorder="1" applyAlignment="1">
      <alignment horizontal="center" vertical="top"/>
    </xf>
    <xf numFmtId="3" fontId="95" fillId="20" borderId="37" xfId="80" applyNumberFormat="1" applyFont="1" applyFill="1" applyBorder="1" applyAlignment="1">
      <alignment horizontal="center" vertical="top"/>
    </xf>
    <xf numFmtId="3" fontId="95" fillId="20" borderId="3" xfId="80" applyNumberFormat="1" applyFont="1" applyFill="1" applyBorder="1" applyAlignment="1">
      <alignment horizontal="center" vertical="top"/>
    </xf>
    <xf numFmtId="3" fontId="95" fillId="20" borderId="37" xfId="61" applyNumberFormat="1" applyFont="1" applyFill="1" applyBorder="1" applyAlignment="1">
      <alignment horizontal="center" vertical="top" wrapText="1"/>
    </xf>
    <xf numFmtId="0" fontId="95" fillId="42" borderId="7" xfId="80" applyFont="1" applyFill="1" applyBorder="1" applyAlignment="1">
      <alignment horizontal="center" vertical="top"/>
    </xf>
    <xf numFmtId="0" fontId="95" fillId="42" borderId="37" xfId="80" applyFont="1" applyFill="1" applyBorder="1" applyAlignment="1">
      <alignment horizontal="center" vertical="top"/>
    </xf>
    <xf numFmtId="0" fontId="51" fillId="33" borderId="7" xfId="0" applyFont="1" applyFill="1" applyBorder="1" applyAlignment="1">
      <alignment horizontal="center"/>
    </xf>
    <xf numFmtId="0" fontId="51" fillId="33" borderId="37" xfId="0" applyFont="1" applyFill="1" applyBorder="1" applyAlignment="1">
      <alignment horizontal="center"/>
    </xf>
    <xf numFmtId="0" fontId="51" fillId="33" borderId="3" xfId="0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51" fillId="42" borderId="7" xfId="0" applyFont="1" applyFill="1" applyBorder="1" applyAlignment="1">
      <alignment horizontal="center"/>
    </xf>
    <xf numFmtId="0" fontId="51" fillId="42" borderId="3" xfId="0" applyFont="1" applyFill="1" applyBorder="1" applyAlignment="1">
      <alignment horizontal="center"/>
    </xf>
    <xf numFmtId="0" fontId="51" fillId="39" borderId="7" xfId="0" applyFont="1" applyFill="1" applyBorder="1" applyAlignment="1">
      <alignment horizontal="center"/>
    </xf>
    <xf numFmtId="0" fontId="51" fillId="39" borderId="3" xfId="0" applyFont="1" applyFill="1" applyBorder="1" applyAlignment="1">
      <alignment horizontal="center"/>
    </xf>
    <xf numFmtId="0" fontId="32" fillId="0" borderId="1" xfId="0" applyFont="1" applyBorder="1" applyAlignment="1">
      <alignment horizontal="center" vertical="top"/>
    </xf>
    <xf numFmtId="0" fontId="32" fillId="46" borderId="4" xfId="0" applyFont="1" applyFill="1" applyBorder="1" applyAlignment="1">
      <alignment horizontal="center" vertical="top"/>
    </xf>
    <xf numFmtId="0" fontId="32" fillId="46" borderId="2" xfId="0" applyFont="1" applyFill="1" applyBorder="1" applyAlignment="1">
      <alignment horizontal="center" vertical="top"/>
    </xf>
    <xf numFmtId="0" fontId="32" fillId="0" borderId="0" xfId="0" applyFont="1" applyAlignment="1">
      <alignment horizontal="center" vertical="top"/>
    </xf>
    <xf numFmtId="0" fontId="32" fillId="36" borderId="4" xfId="0" applyFont="1" applyFill="1" applyBorder="1" applyAlignment="1">
      <alignment horizontal="center" vertical="center"/>
    </xf>
    <xf numFmtId="0" fontId="32" fillId="36" borderId="2" xfId="0" applyFont="1" applyFill="1" applyBorder="1" applyAlignment="1">
      <alignment horizontal="center" vertical="center"/>
    </xf>
    <xf numFmtId="0" fontId="32" fillId="23" borderId="4" xfId="0" applyFont="1" applyFill="1" applyBorder="1" applyAlignment="1">
      <alignment horizontal="center" vertical="center"/>
    </xf>
    <xf numFmtId="0" fontId="32" fillId="23" borderId="18" xfId="0" applyFont="1" applyFill="1" applyBorder="1" applyAlignment="1">
      <alignment horizontal="center" vertical="center"/>
    </xf>
    <xf numFmtId="0" fontId="32" fillId="23" borderId="2" xfId="0" applyFont="1" applyFill="1" applyBorder="1" applyAlignment="1">
      <alignment horizontal="center" vertical="center"/>
    </xf>
    <xf numFmtId="0" fontId="32" fillId="33" borderId="4" xfId="0" applyFont="1" applyFill="1" applyBorder="1" applyAlignment="1">
      <alignment horizontal="center" vertical="center"/>
    </xf>
    <xf numFmtId="0" fontId="32" fillId="33" borderId="2" xfId="0" applyFont="1" applyFill="1" applyBorder="1" applyAlignment="1">
      <alignment horizontal="center" vertical="center"/>
    </xf>
    <xf numFmtId="0" fontId="32" fillId="39" borderId="7" xfId="0" applyFont="1" applyFill="1" applyBorder="1" applyAlignment="1">
      <alignment horizontal="center" vertical="top"/>
    </xf>
    <xf numFmtId="0" fontId="32" fillId="39" borderId="3" xfId="0" applyFont="1" applyFill="1" applyBorder="1" applyAlignment="1">
      <alignment horizontal="center" vertical="top"/>
    </xf>
    <xf numFmtId="0" fontId="62" fillId="0" borderId="0" xfId="0" applyFont="1" applyAlignment="1">
      <alignment horizontal="center" vertical="top"/>
    </xf>
    <xf numFmtId="0" fontId="32" fillId="0" borderId="4" xfId="0" applyFont="1" applyFill="1" applyBorder="1" applyAlignment="1">
      <alignment horizontal="left" vertical="top" wrapText="1"/>
    </xf>
    <xf numFmtId="0" fontId="32" fillId="0" borderId="18" xfId="0" applyFont="1" applyFill="1" applyBorder="1" applyAlignment="1">
      <alignment horizontal="left" vertical="top" wrapText="1"/>
    </xf>
    <xf numFmtId="0" fontId="32" fillId="0" borderId="2" xfId="0" applyFont="1" applyFill="1" applyBorder="1" applyAlignment="1">
      <alignment horizontal="left" vertical="top" wrapText="1"/>
    </xf>
    <xf numFmtId="187" fontId="4" fillId="0" borderId="1" xfId="46" applyNumberFormat="1" applyFont="1" applyFill="1" applyBorder="1" applyAlignment="1">
      <alignment horizontal="center" vertical="top" wrapText="1"/>
    </xf>
    <xf numFmtId="187" fontId="4" fillId="0" borderId="4" xfId="46" applyNumberFormat="1" applyFont="1" applyFill="1" applyBorder="1" applyAlignment="1">
      <alignment horizontal="center" vertical="top" wrapText="1"/>
    </xf>
    <xf numFmtId="187" fontId="4" fillId="0" borderId="2" xfId="46" applyNumberFormat="1" applyFont="1" applyFill="1" applyBorder="1" applyAlignment="1">
      <alignment horizontal="center" vertical="top" wrapText="1"/>
    </xf>
    <xf numFmtId="0" fontId="4" fillId="0" borderId="1" xfId="70" applyFont="1" applyFill="1" applyBorder="1" applyAlignment="1">
      <alignment horizontal="center" vertical="top" wrapText="1"/>
    </xf>
    <xf numFmtId="0" fontId="92" fillId="0" borderId="1" xfId="70" applyFont="1" applyFill="1" applyBorder="1" applyAlignment="1">
      <alignment horizontal="center" vertical="top" wrapText="1"/>
    </xf>
    <xf numFmtId="0" fontId="4" fillId="0" borderId="1" xfId="42" applyNumberFormat="1" applyFont="1" applyFill="1" applyBorder="1" applyAlignment="1">
      <alignment horizontal="center" vertical="top" wrapText="1"/>
    </xf>
    <xf numFmtId="187" fontId="4" fillId="0" borderId="1" xfId="42" applyNumberFormat="1" applyFont="1" applyFill="1" applyBorder="1" applyAlignment="1">
      <alignment horizontal="center" vertical="top" wrapText="1"/>
    </xf>
    <xf numFmtId="187" fontId="4" fillId="0" borderId="10" xfId="46" applyNumberFormat="1" applyFont="1" applyFill="1" applyBorder="1" applyAlignment="1">
      <alignment horizontal="center" vertical="top" wrapText="1"/>
    </xf>
    <xf numFmtId="187" fontId="4" fillId="0" borderId="35" xfId="46" applyNumberFormat="1" applyFont="1" applyFill="1" applyBorder="1" applyAlignment="1">
      <alignment horizontal="center" vertical="top" wrapText="1"/>
    </xf>
    <xf numFmtId="0" fontId="2" fillId="31" borderId="1" xfId="0" applyFont="1" applyFill="1" applyBorder="1" applyAlignment="1">
      <alignment horizontal="center" vertical="top" wrapText="1"/>
    </xf>
    <xf numFmtId="43" fontId="4" fillId="0" borderId="1" xfId="42" applyFont="1" applyFill="1" applyBorder="1" applyAlignment="1">
      <alignment horizontal="center" vertical="top" wrapText="1"/>
    </xf>
    <xf numFmtId="187" fontId="4" fillId="0" borderId="5" xfId="46" applyNumberFormat="1" applyFont="1" applyFill="1" applyBorder="1" applyAlignment="1">
      <alignment horizontal="center" vertical="top" wrapText="1"/>
    </xf>
    <xf numFmtId="187" fontId="4" fillId="0" borderId="36" xfId="46" applyNumberFormat="1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36" borderId="4" xfId="0" applyFont="1" applyFill="1" applyBorder="1" applyAlignment="1">
      <alignment horizontal="center" vertical="center"/>
    </xf>
    <xf numFmtId="0" fontId="2" fillId="36" borderId="2" xfId="0" applyFont="1" applyFill="1" applyBorder="1" applyAlignment="1">
      <alignment horizontal="center" vertical="center"/>
    </xf>
    <xf numFmtId="0" fontId="2" fillId="23" borderId="4" xfId="0" applyFont="1" applyFill="1" applyBorder="1" applyAlignment="1">
      <alignment horizontal="center" vertical="center"/>
    </xf>
    <xf numFmtId="0" fontId="2" fillId="23" borderId="18" xfId="0" applyFont="1" applyFill="1" applyBorder="1" applyAlignment="1">
      <alignment horizontal="center" vertical="center"/>
    </xf>
    <xf numFmtId="0" fontId="2" fillId="23" borderId="2" xfId="0" applyFont="1" applyFill="1" applyBorder="1" applyAlignment="1">
      <alignment horizontal="center" vertical="center"/>
    </xf>
    <xf numFmtId="0" fontId="2" fillId="33" borderId="4" xfId="0" applyFont="1" applyFill="1" applyBorder="1" applyAlignment="1">
      <alignment horizontal="center" vertical="center"/>
    </xf>
    <xf numFmtId="0" fontId="2" fillId="33" borderId="2" xfId="0" applyFont="1" applyFill="1" applyBorder="1" applyAlignment="1">
      <alignment horizontal="center" vertical="center"/>
    </xf>
    <xf numFmtId="0" fontId="2" fillId="46" borderId="4" xfId="0" applyFont="1" applyFill="1" applyBorder="1" applyAlignment="1">
      <alignment horizontal="center" vertical="top"/>
    </xf>
    <xf numFmtId="0" fontId="2" fillId="46" borderId="2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0" fontId="4" fillId="0" borderId="7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/>
    </xf>
    <xf numFmtId="0" fontId="4" fillId="0" borderId="10" xfId="0" applyFont="1" applyFill="1" applyBorder="1" applyAlignment="1">
      <alignment horizontal="center" vertical="top"/>
    </xf>
    <xf numFmtId="0" fontId="4" fillId="0" borderId="23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horizontal="center" vertical="top"/>
    </xf>
    <xf numFmtId="0" fontId="32" fillId="2" borderId="0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NumberFormat="1" applyFont="1" applyFill="1" applyBorder="1" applyAlignment="1">
      <alignment horizontal="center" vertical="top" wrapText="1"/>
    </xf>
    <xf numFmtId="0" fontId="4" fillId="2" borderId="1" xfId="0" applyNumberFormat="1" applyFont="1" applyFill="1" applyBorder="1" applyAlignment="1">
      <alignment horizontal="center" vertical="top" wrapText="1"/>
    </xf>
    <xf numFmtId="0" fontId="4" fillId="0" borderId="1" xfId="95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37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1" xfId="25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68" fillId="0" borderId="0" xfId="73" applyFont="1" applyFill="1" applyAlignment="1">
      <alignment horizontal="left" vertical="center" wrapText="1"/>
    </xf>
    <xf numFmtId="0" fontId="66" fillId="0" borderId="4" xfId="73" applyFont="1" applyFill="1" applyBorder="1" applyAlignment="1">
      <alignment horizontal="left" textRotation="88" wrapText="1"/>
    </xf>
    <xf numFmtId="0" fontId="66" fillId="0" borderId="2" xfId="73" applyFont="1" applyFill="1" applyBorder="1" applyAlignment="1">
      <alignment horizontal="left" textRotation="88" wrapText="1"/>
    </xf>
    <xf numFmtId="0" fontId="66" fillId="0" borderId="4" xfId="73" applyFont="1" applyFill="1" applyBorder="1" applyAlignment="1">
      <alignment horizontal="center" textRotation="88" wrapText="1"/>
    </xf>
    <xf numFmtId="0" fontId="66" fillId="0" borderId="2" xfId="73" applyFont="1" applyFill="1" applyBorder="1" applyAlignment="1">
      <alignment horizontal="center" textRotation="88" wrapText="1"/>
    </xf>
    <xf numFmtId="0" fontId="75" fillId="0" borderId="4" xfId="73" applyFont="1" applyFill="1" applyBorder="1" applyAlignment="1">
      <alignment horizontal="center" vertical="center" wrapText="1"/>
    </xf>
    <xf numFmtId="0" fontId="75" fillId="0" borderId="2" xfId="73" applyFont="1" applyFill="1" applyBorder="1" applyAlignment="1">
      <alignment horizontal="center" vertical="center" wrapText="1"/>
    </xf>
    <xf numFmtId="0" fontId="66" fillId="0" borderId="7" xfId="73" applyFont="1" applyFill="1" applyBorder="1" applyAlignment="1">
      <alignment horizontal="center" vertical="center" wrapText="1"/>
    </xf>
    <xf numFmtId="0" fontId="66" fillId="0" borderId="37" xfId="73" applyFont="1" applyFill="1" applyBorder="1" applyAlignment="1">
      <alignment horizontal="center" vertical="center" wrapText="1"/>
    </xf>
    <xf numFmtId="0" fontId="66" fillId="0" borderId="3" xfId="73" applyFont="1" applyFill="1" applyBorder="1" applyAlignment="1">
      <alignment horizontal="center" vertical="center" wrapText="1"/>
    </xf>
    <xf numFmtId="0" fontId="66" fillId="0" borderId="7" xfId="73" applyNumberFormat="1" applyFont="1" applyFill="1" applyBorder="1" applyAlignment="1">
      <alignment horizontal="center" vertical="center" wrapText="1"/>
    </xf>
    <xf numFmtId="0" fontId="66" fillId="0" borderId="37" xfId="73" applyNumberFormat="1" applyFont="1" applyFill="1" applyBorder="1" applyAlignment="1">
      <alignment horizontal="center" vertical="center" wrapText="1"/>
    </xf>
    <xf numFmtId="0" fontId="66" fillId="0" borderId="3" xfId="73" applyNumberFormat="1" applyFont="1" applyFill="1" applyBorder="1" applyAlignment="1">
      <alignment horizontal="center" vertical="center" wrapText="1"/>
    </xf>
    <xf numFmtId="0" fontId="5" fillId="0" borderId="4" xfId="73" applyFont="1" applyFill="1" applyBorder="1" applyAlignment="1">
      <alignment horizontal="center" vertical="top" wrapText="1"/>
    </xf>
    <xf numFmtId="0" fontId="5" fillId="0" borderId="2" xfId="73" applyFont="1" applyFill="1" applyBorder="1" applyAlignment="1">
      <alignment horizontal="center" vertical="top" wrapText="1"/>
    </xf>
    <xf numFmtId="0" fontId="66" fillId="0" borderId="7" xfId="73" applyFont="1" applyFill="1" applyBorder="1" applyAlignment="1">
      <alignment horizontal="center" vertical="top" wrapText="1"/>
    </xf>
    <xf numFmtId="0" fontId="66" fillId="0" borderId="3" xfId="73" applyFont="1" applyFill="1" applyBorder="1" applyAlignment="1">
      <alignment horizontal="center" vertical="top" wrapText="1"/>
    </xf>
    <xf numFmtId="0" fontId="66" fillId="0" borderId="4" xfId="73" applyFont="1" applyFill="1" applyBorder="1" applyAlignment="1">
      <alignment horizontal="center" vertical="top" wrapText="1"/>
    </xf>
    <xf numFmtId="0" fontId="66" fillId="0" borderId="18" xfId="73" applyFont="1" applyFill="1" applyBorder="1" applyAlignment="1">
      <alignment horizontal="center" vertical="top" wrapText="1"/>
    </xf>
    <xf numFmtId="0" fontId="66" fillId="0" borderId="2" xfId="73" applyFont="1" applyFill="1" applyBorder="1" applyAlignment="1">
      <alignment horizontal="center" vertical="top" wrapText="1"/>
    </xf>
    <xf numFmtId="0" fontId="66" fillId="0" borderId="4" xfId="73" applyFont="1" applyFill="1" applyBorder="1" applyAlignment="1">
      <alignment horizontal="center" vertical="center" wrapText="1"/>
    </xf>
    <xf numFmtId="0" fontId="66" fillId="0" borderId="2" xfId="73" applyFont="1" applyFill="1" applyBorder="1" applyAlignment="1">
      <alignment horizontal="center" vertical="center" wrapText="1"/>
    </xf>
    <xf numFmtId="3" fontId="66" fillId="0" borderId="4" xfId="73" applyNumberFormat="1" applyFont="1" applyFill="1" applyBorder="1" applyAlignment="1">
      <alignment horizontal="center" vertical="center" wrapText="1"/>
    </xf>
    <xf numFmtId="3" fontId="66" fillId="0" borderId="2" xfId="73" applyNumberFormat="1" applyFont="1" applyFill="1" applyBorder="1" applyAlignment="1">
      <alignment horizontal="center" vertical="center" wrapText="1"/>
    </xf>
    <xf numFmtId="187" fontId="2" fillId="0" borderId="4" xfId="42" applyNumberFormat="1" applyFont="1" applyFill="1" applyBorder="1" applyAlignment="1">
      <alignment horizontal="center" vertical="center" wrapText="1"/>
    </xf>
    <xf numFmtId="187" fontId="2" fillId="0" borderId="18" xfId="42" applyNumberFormat="1" applyFont="1" applyFill="1" applyBorder="1" applyAlignment="1">
      <alignment horizontal="center" vertical="center" wrapText="1"/>
    </xf>
    <xf numFmtId="0" fontId="2" fillId="0" borderId="4" xfId="42" applyNumberFormat="1" applyFont="1" applyFill="1" applyBorder="1" applyAlignment="1">
      <alignment horizontal="center" vertical="center" wrapText="1"/>
    </xf>
    <xf numFmtId="0" fontId="2" fillId="0" borderId="18" xfId="42" applyNumberFormat="1" applyFont="1" applyFill="1" applyBorder="1" applyAlignment="1">
      <alignment horizontal="center" vertical="center" wrapText="1"/>
    </xf>
    <xf numFmtId="0" fontId="2" fillId="0" borderId="4" xfId="70" applyFont="1" applyFill="1" applyBorder="1" applyAlignment="1">
      <alignment horizontal="center" vertical="center" wrapText="1"/>
    </xf>
    <xf numFmtId="0" fontId="2" fillId="0" borderId="18" xfId="70" applyFont="1" applyFill="1" applyBorder="1" applyAlignment="1">
      <alignment horizontal="center" vertical="center" wrapText="1"/>
    </xf>
    <xf numFmtId="0" fontId="32" fillId="2" borderId="0" xfId="70" applyFont="1" applyFill="1" applyBorder="1" applyAlignment="1">
      <alignment horizontal="center" vertical="top" wrapText="1"/>
    </xf>
    <xf numFmtId="0" fontId="79" fillId="28" borderId="7" xfId="70" applyFont="1" applyFill="1" applyBorder="1" applyAlignment="1">
      <alignment horizontal="center" vertical="center" wrapText="1"/>
    </xf>
    <xf numFmtId="0" fontId="79" fillId="28" borderId="37" xfId="70" applyFont="1" applyFill="1" applyBorder="1" applyAlignment="1">
      <alignment horizontal="center" vertical="center" wrapText="1"/>
    </xf>
    <xf numFmtId="0" fontId="79" fillId="28" borderId="3" xfId="70" applyFont="1" applyFill="1" applyBorder="1" applyAlignment="1">
      <alignment horizontal="center" vertical="center" wrapText="1"/>
    </xf>
    <xf numFmtId="187" fontId="2" fillId="0" borderId="37" xfId="42" applyNumberFormat="1" applyFont="1" applyFill="1" applyBorder="1" applyAlignment="1">
      <alignment horizontal="center" vertical="center" wrapText="1" shrinkToFit="1"/>
    </xf>
    <xf numFmtId="187" fontId="2" fillId="0" borderId="3" xfId="42" applyNumberFormat="1" applyFont="1" applyFill="1" applyBorder="1" applyAlignment="1">
      <alignment horizontal="center" vertical="center" wrapText="1" shrinkToFit="1"/>
    </xf>
    <xf numFmtId="0" fontId="84" fillId="28" borderId="4" xfId="0" applyFont="1" applyFill="1" applyBorder="1" applyAlignment="1">
      <alignment horizontal="center" vertical="top" wrapText="1"/>
    </xf>
    <xf numFmtId="0" fontId="4" fillId="0" borderId="4" xfId="70" applyFont="1" applyFill="1" applyBorder="1" applyAlignment="1">
      <alignment horizontal="center" vertical="top" wrapText="1"/>
    </xf>
    <xf numFmtId="0" fontId="4" fillId="0" borderId="18" xfId="7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187" fontId="4" fillId="0" borderId="19" xfId="46" applyNumberFormat="1" applyFont="1" applyFill="1" applyBorder="1" applyAlignment="1">
      <alignment horizontal="center" vertical="top" wrapText="1"/>
    </xf>
    <xf numFmtId="0" fontId="92" fillId="0" borderId="4" xfId="70" applyFont="1" applyFill="1" applyBorder="1" applyAlignment="1">
      <alignment horizontal="center" vertical="top" wrapText="1"/>
    </xf>
    <xf numFmtId="0" fontId="92" fillId="0" borderId="18" xfId="70" applyFont="1" applyFill="1" applyBorder="1" applyAlignment="1">
      <alignment horizontal="center" vertical="top" wrapText="1"/>
    </xf>
    <xf numFmtId="0" fontId="4" fillId="0" borderId="4" xfId="42" applyNumberFormat="1" applyFont="1" applyFill="1" applyBorder="1" applyAlignment="1">
      <alignment horizontal="center" vertical="top" wrapText="1"/>
    </xf>
    <xf numFmtId="0" fontId="4" fillId="0" borderId="18" xfId="42" applyNumberFormat="1" applyFont="1" applyFill="1" applyBorder="1" applyAlignment="1">
      <alignment horizontal="center" vertical="top" wrapText="1"/>
    </xf>
    <xf numFmtId="187" fontId="4" fillId="0" borderId="4" xfId="42" applyNumberFormat="1" applyFont="1" applyFill="1" applyBorder="1" applyAlignment="1">
      <alignment horizontal="center" vertical="top" wrapText="1"/>
    </xf>
    <xf numFmtId="187" fontId="4" fillId="0" borderId="18" xfId="42" applyNumberFormat="1" applyFont="1" applyFill="1" applyBorder="1" applyAlignment="1">
      <alignment horizontal="center" vertical="top" wrapText="1"/>
    </xf>
    <xf numFmtId="187" fontId="4" fillId="0" borderId="18" xfId="46" applyNumberFormat="1" applyFont="1" applyFill="1" applyBorder="1" applyAlignment="1">
      <alignment horizontal="center" vertical="top" wrapText="1"/>
    </xf>
    <xf numFmtId="187" fontId="4" fillId="0" borderId="37" xfId="42" applyNumberFormat="1" applyFont="1" applyFill="1" applyBorder="1" applyAlignment="1">
      <alignment horizontal="center" vertical="top" wrapText="1" shrinkToFit="1"/>
    </xf>
    <xf numFmtId="187" fontId="4" fillId="0" borderId="3" xfId="42" applyNumberFormat="1" applyFont="1" applyFill="1" applyBorder="1" applyAlignment="1">
      <alignment horizontal="center" vertical="top" wrapText="1" shrinkToFit="1"/>
    </xf>
    <xf numFmtId="0" fontId="4" fillId="18" borderId="7" xfId="0" applyFont="1" applyFill="1" applyBorder="1" applyAlignment="1">
      <alignment horizontal="center" vertical="top"/>
    </xf>
    <xf numFmtId="0" fontId="4" fillId="18" borderId="3" xfId="0" applyFont="1" applyFill="1" applyBorder="1" applyAlignment="1">
      <alignment horizontal="center" vertical="top"/>
    </xf>
    <xf numFmtId="0" fontId="2" fillId="0" borderId="1" xfId="70" applyFont="1" applyFill="1" applyBorder="1" applyAlignment="1">
      <alignment horizontal="center" vertical="center" wrapText="1"/>
    </xf>
    <xf numFmtId="0" fontId="25" fillId="2" borderId="0" xfId="70" applyFont="1" applyFill="1" applyBorder="1" applyAlignment="1">
      <alignment horizontal="center" vertical="top" wrapText="1"/>
    </xf>
    <xf numFmtId="0" fontId="11" fillId="0" borderId="2" xfId="0" applyFont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/>
    </xf>
    <xf numFmtId="0" fontId="2" fillId="0" borderId="1" xfId="7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31" borderId="1" xfId="0" applyFont="1" applyFill="1" applyBorder="1" applyAlignment="1">
      <alignment horizontal="center" vertical="center" wrapText="1"/>
    </xf>
    <xf numFmtId="0" fontId="2" fillId="0" borderId="5" xfId="70" applyFont="1" applyFill="1" applyBorder="1" applyAlignment="1">
      <alignment horizontal="center" vertical="center" wrapText="1"/>
    </xf>
    <xf numFmtId="0" fontId="11" fillId="0" borderId="36" xfId="0" applyFont="1" applyBorder="1" applyAlignment="1">
      <alignment vertical="center" wrapText="1"/>
    </xf>
    <xf numFmtId="0" fontId="2" fillId="28" borderId="7" xfId="70" applyFont="1" applyFill="1" applyBorder="1" applyAlignment="1">
      <alignment horizontal="center" vertical="center" wrapText="1"/>
    </xf>
    <xf numFmtId="0" fontId="2" fillId="28" borderId="37" xfId="70" applyFont="1" applyFill="1" applyBorder="1" applyAlignment="1">
      <alignment horizontal="center" vertical="center" wrapText="1"/>
    </xf>
    <xf numFmtId="0" fontId="2" fillId="28" borderId="3" xfId="70" applyFont="1" applyFill="1" applyBorder="1" applyAlignment="1">
      <alignment horizontal="center" vertical="center" wrapText="1"/>
    </xf>
    <xf numFmtId="0" fontId="2" fillId="28" borderId="1" xfId="70" applyNumberFormat="1" applyFont="1" applyFill="1" applyBorder="1" applyAlignment="1">
      <alignment horizontal="center" vertical="center" wrapText="1"/>
    </xf>
    <xf numFmtId="0" fontId="2" fillId="28" borderId="1" xfId="70" applyFont="1" applyFill="1" applyBorder="1" applyAlignment="1">
      <alignment horizontal="center" vertical="center" wrapText="1"/>
    </xf>
    <xf numFmtId="3" fontId="2" fillId="28" borderId="1" xfId="52" applyNumberFormat="1" applyFont="1" applyFill="1" applyBorder="1" applyAlignment="1">
      <alignment horizontal="center" vertical="center" wrapText="1"/>
    </xf>
    <xf numFmtId="0" fontId="2" fillId="28" borderId="1" xfId="0" applyFont="1" applyFill="1" applyBorder="1" applyAlignment="1">
      <alignment horizontal="center" vertical="center" wrapText="1"/>
    </xf>
    <xf numFmtId="0" fontId="4" fillId="28" borderId="7" xfId="0" applyFont="1" applyFill="1" applyBorder="1" applyAlignment="1">
      <alignment horizontal="center" vertical="top"/>
    </xf>
    <xf numFmtId="0" fontId="4" fillId="28" borderId="37" xfId="0" applyFont="1" applyFill="1" applyBorder="1" applyAlignment="1">
      <alignment horizontal="center" vertical="top"/>
    </xf>
    <xf numFmtId="0" fontId="4" fillId="28" borderId="3" xfId="0" applyFont="1" applyFill="1" applyBorder="1" applyAlignment="1">
      <alignment horizontal="center" vertical="top"/>
    </xf>
    <xf numFmtId="0" fontId="4" fillId="28" borderId="1" xfId="0" applyFont="1" applyFill="1" applyBorder="1" applyAlignment="1">
      <alignment horizontal="center" vertical="top" wrapText="1"/>
    </xf>
    <xf numFmtId="0" fontId="4" fillId="28" borderId="4" xfId="0" applyFont="1" applyFill="1" applyBorder="1" applyAlignment="1">
      <alignment horizontal="center" vertical="top" wrapText="1"/>
    </xf>
    <xf numFmtId="0" fontId="4" fillId="28" borderId="2" xfId="0" applyFont="1" applyFill="1" applyBorder="1" applyAlignment="1">
      <alignment horizontal="center" vertical="top" wrapText="1"/>
    </xf>
    <xf numFmtId="0" fontId="4" fillId="28" borderId="1" xfId="0" applyFont="1" applyFill="1" applyBorder="1" applyAlignment="1">
      <alignment horizontal="center" vertical="top"/>
    </xf>
    <xf numFmtId="0" fontId="4" fillId="28" borderId="10" xfId="0" applyFont="1" applyFill="1" applyBorder="1" applyAlignment="1">
      <alignment horizontal="center" vertical="top" wrapText="1"/>
    </xf>
    <xf numFmtId="0" fontId="4" fillId="28" borderId="5" xfId="0" applyFont="1" applyFill="1" applyBorder="1" applyAlignment="1">
      <alignment horizontal="center" vertical="top" wrapText="1"/>
    </xf>
    <xf numFmtId="0" fontId="2" fillId="0" borderId="1" xfId="41" applyFont="1" applyFill="1" applyBorder="1" applyAlignment="1">
      <alignment horizontal="center" vertical="top" wrapText="1"/>
    </xf>
    <xf numFmtId="187" fontId="4" fillId="0" borderId="1" xfId="14" applyNumberFormat="1" applyFont="1" applyFill="1" applyBorder="1" applyAlignment="1">
      <alignment horizontal="center" vertical="top" wrapText="1"/>
    </xf>
    <xf numFmtId="0" fontId="2" fillId="31" borderId="1" xfId="70" applyFont="1" applyFill="1" applyBorder="1" applyAlignment="1">
      <alignment horizontal="center" vertical="top" wrapText="1"/>
    </xf>
    <xf numFmtId="0" fontId="2" fillId="0" borderId="7" xfId="41" applyFont="1" applyFill="1" applyBorder="1" applyAlignment="1">
      <alignment horizontal="center" vertical="top" wrapText="1"/>
    </xf>
    <xf numFmtId="0" fontId="2" fillId="0" borderId="3" xfId="4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2" fillId="0" borderId="10" xfId="41" applyFont="1" applyFill="1" applyBorder="1" applyAlignment="1">
      <alignment horizontal="center" vertical="top" wrapText="1"/>
    </xf>
    <xf numFmtId="0" fontId="2" fillId="0" borderId="23" xfId="41" applyFont="1" applyFill="1" applyBorder="1" applyAlignment="1">
      <alignment horizontal="center" vertical="top" wrapText="1"/>
    </xf>
    <xf numFmtId="0" fontId="2" fillId="0" borderId="37" xfId="41" applyFont="1" applyFill="1" applyBorder="1" applyAlignment="1">
      <alignment horizontal="center" vertical="top" wrapText="1"/>
    </xf>
    <xf numFmtId="187" fontId="4" fillId="0" borderId="1" xfId="13" applyNumberFormat="1" applyFont="1" applyFill="1" applyBorder="1" applyAlignment="1">
      <alignment horizontal="center" vertical="top" wrapText="1"/>
    </xf>
    <xf numFmtId="49" fontId="65" fillId="0" borderId="1" xfId="41" applyNumberFormat="1" applyFont="1" applyFill="1" applyBorder="1" applyAlignment="1">
      <alignment horizontal="center" vertical="top" wrapText="1" shrinkToFit="1"/>
    </xf>
    <xf numFmtId="0" fontId="4" fillId="0" borderId="7" xfId="0" applyNumberFormat="1" applyFont="1" applyFill="1" applyBorder="1" applyAlignment="1">
      <alignment horizontal="center" vertical="top" wrapText="1"/>
    </xf>
    <xf numFmtId="0" fontId="4" fillId="0" borderId="37" xfId="0" applyNumberFormat="1" applyFont="1" applyFill="1" applyBorder="1" applyAlignment="1">
      <alignment horizontal="center" vertical="top" wrapText="1"/>
    </xf>
    <xf numFmtId="43" fontId="38" fillId="30" borderId="1" xfId="42" applyFont="1" applyFill="1" applyBorder="1" applyAlignment="1">
      <alignment horizontal="center" vertical="top" wrapText="1"/>
    </xf>
    <xf numFmtId="43" fontId="38" fillId="33" borderId="1" xfId="42" applyFont="1" applyFill="1" applyBorder="1" applyAlignment="1">
      <alignment horizontal="center" vertical="top" wrapText="1"/>
    </xf>
    <xf numFmtId="43" fontId="38" fillId="27" borderId="1" xfId="42" applyFont="1" applyFill="1" applyBorder="1" applyAlignment="1">
      <alignment horizontal="center" vertical="top" wrapText="1"/>
    </xf>
    <xf numFmtId="43" fontId="38" fillId="34" borderId="1" xfId="42" applyFont="1" applyFill="1" applyBorder="1" applyAlignment="1">
      <alignment horizontal="center" vertical="top" wrapText="1"/>
    </xf>
    <xf numFmtId="0" fontId="103" fillId="28" borderId="7" xfId="70" applyFont="1" applyFill="1" applyBorder="1" applyAlignment="1">
      <alignment horizontal="center" vertical="center" wrapText="1"/>
    </xf>
    <xf numFmtId="0" fontId="103" fillId="28" borderId="37" xfId="70" applyFont="1" applyFill="1" applyBorder="1" applyAlignment="1">
      <alignment horizontal="center" vertical="center" wrapText="1"/>
    </xf>
    <xf numFmtId="0" fontId="103" fillId="28" borderId="3" xfId="70" applyFont="1" applyFill="1" applyBorder="1" applyAlignment="1">
      <alignment horizontal="center" vertical="center" wrapText="1"/>
    </xf>
    <xf numFmtId="0" fontId="103" fillId="28" borderId="1" xfId="41" applyFont="1" applyFill="1" applyBorder="1" applyAlignment="1">
      <alignment horizontal="center" vertical="center" wrapText="1"/>
    </xf>
    <xf numFmtId="0" fontId="103" fillId="28" borderId="4" xfId="41" applyFont="1" applyFill="1" applyBorder="1" applyAlignment="1">
      <alignment horizontal="center" vertical="center" wrapText="1"/>
    </xf>
    <xf numFmtId="0" fontId="103" fillId="28" borderId="2" xfId="41" applyFont="1" applyFill="1" applyBorder="1" applyAlignment="1">
      <alignment horizontal="center" vertical="center" wrapText="1"/>
    </xf>
    <xf numFmtId="0" fontId="103" fillId="28" borderId="4" xfId="0" applyFont="1" applyFill="1" applyBorder="1" applyAlignment="1">
      <alignment horizontal="center" vertical="center"/>
    </xf>
    <xf numFmtId="0" fontId="103" fillId="28" borderId="2" xfId="0" applyFont="1" applyFill="1" applyBorder="1" applyAlignment="1">
      <alignment horizontal="center" vertical="center"/>
    </xf>
    <xf numFmtId="0" fontId="95" fillId="31" borderId="4" xfId="41" applyFont="1" applyFill="1" applyBorder="1" applyAlignment="1">
      <alignment horizontal="center" vertical="center" wrapText="1"/>
    </xf>
    <xf numFmtId="0" fontId="95" fillId="31" borderId="2" xfId="41" applyFont="1" applyFill="1" applyBorder="1" applyAlignment="1">
      <alignment horizontal="center" vertical="center" wrapText="1"/>
    </xf>
    <xf numFmtId="0" fontId="84" fillId="28" borderId="7" xfId="0" applyFont="1" applyFill="1" applyBorder="1" applyAlignment="1">
      <alignment horizontal="center" vertical="top"/>
    </xf>
    <xf numFmtId="0" fontId="84" fillId="28" borderId="37" xfId="0" applyFont="1" applyFill="1" applyBorder="1" applyAlignment="1">
      <alignment horizontal="center" vertical="top"/>
    </xf>
    <xf numFmtId="0" fontId="84" fillId="28" borderId="3" xfId="0" applyFont="1" applyFill="1" applyBorder="1" applyAlignment="1">
      <alignment horizontal="center" vertical="top"/>
    </xf>
    <xf numFmtId="0" fontId="84" fillId="28" borderId="1" xfId="0" applyFont="1" applyFill="1" applyBorder="1" applyAlignment="1">
      <alignment horizontal="center" vertical="top" wrapText="1"/>
    </xf>
    <xf numFmtId="0" fontId="84" fillId="28" borderId="18" xfId="0" applyFont="1" applyFill="1" applyBorder="1" applyAlignment="1">
      <alignment horizontal="center" vertical="top" wrapText="1"/>
    </xf>
    <xf numFmtId="0" fontId="84" fillId="28" borderId="1" xfId="0" applyFont="1" applyFill="1" applyBorder="1" applyAlignment="1">
      <alignment horizontal="center" vertical="top"/>
    </xf>
    <xf numFmtId="0" fontId="84" fillId="28" borderId="10" xfId="0" applyFont="1" applyFill="1" applyBorder="1" applyAlignment="1">
      <alignment horizontal="center" vertical="top" wrapText="1"/>
    </xf>
    <xf numFmtId="0" fontId="84" fillId="28" borderId="5" xfId="0" applyFont="1" applyFill="1" applyBorder="1" applyAlignment="1">
      <alignment horizontal="center" vertical="top" wrapText="1"/>
    </xf>
    <xf numFmtId="0" fontId="38" fillId="28" borderId="1" xfId="0" applyFont="1" applyFill="1" applyBorder="1" applyAlignment="1">
      <alignment horizontal="center" vertical="top" wrapText="1"/>
    </xf>
    <xf numFmtId="0" fontId="11" fillId="28" borderId="4" xfId="85" quotePrefix="1" applyNumberFormat="1" applyFont="1" applyFill="1" applyBorder="1" applyAlignment="1">
      <alignment horizontal="center" vertical="center" wrapText="1"/>
    </xf>
    <xf numFmtId="0" fontId="11" fillId="28" borderId="2" xfId="85" quotePrefix="1" applyNumberFormat="1" applyFont="1" applyFill="1" applyBorder="1" applyAlignment="1">
      <alignment horizontal="center" vertical="center" wrapText="1"/>
    </xf>
    <xf numFmtId="0" fontId="6" fillId="28" borderId="4" xfId="0" applyFont="1" applyFill="1" applyBorder="1" applyAlignment="1">
      <alignment horizontal="center" vertical="center"/>
    </xf>
    <xf numFmtId="0" fontId="6" fillId="28" borderId="2" xfId="0" applyFont="1" applyFill="1" applyBorder="1" applyAlignment="1">
      <alignment horizontal="center" vertical="center"/>
    </xf>
    <xf numFmtId="0" fontId="38" fillId="28" borderId="7" xfId="0" applyFont="1" applyFill="1" applyBorder="1" applyAlignment="1">
      <alignment horizontal="center" vertical="top"/>
    </xf>
    <xf numFmtId="0" fontId="38" fillId="28" borderId="37" xfId="0" applyFont="1" applyFill="1" applyBorder="1" applyAlignment="1">
      <alignment horizontal="center" vertical="top"/>
    </xf>
    <xf numFmtId="0" fontId="38" fillId="28" borderId="3" xfId="0" applyFont="1" applyFill="1" applyBorder="1" applyAlignment="1">
      <alignment horizontal="center" vertical="top"/>
    </xf>
    <xf numFmtId="0" fontId="38" fillId="28" borderId="4" xfId="0" applyFont="1" applyFill="1" applyBorder="1" applyAlignment="1">
      <alignment horizontal="center" vertical="top" wrapText="1"/>
    </xf>
    <xf numFmtId="0" fontId="38" fillId="28" borderId="18" xfId="0" applyFont="1" applyFill="1" applyBorder="1" applyAlignment="1">
      <alignment horizontal="center" vertical="top" wrapText="1"/>
    </xf>
    <xf numFmtId="0" fontId="38" fillId="28" borderId="1" xfId="0" applyFont="1" applyFill="1" applyBorder="1" applyAlignment="1">
      <alignment horizontal="center" vertical="top"/>
    </xf>
    <xf numFmtId="0" fontId="38" fillId="28" borderId="10" xfId="0" applyFont="1" applyFill="1" applyBorder="1" applyAlignment="1">
      <alignment horizontal="center" vertical="top" wrapText="1"/>
    </xf>
    <xf numFmtId="0" fontId="38" fillId="28" borderId="5" xfId="0" applyFont="1" applyFill="1" applyBorder="1" applyAlignment="1">
      <alignment horizontal="center" vertical="top" wrapText="1"/>
    </xf>
    <xf numFmtId="0" fontId="103" fillId="2" borderId="0" xfId="70" applyFont="1" applyFill="1" applyBorder="1" applyAlignment="1">
      <alignment horizontal="center" vertical="top" wrapText="1"/>
    </xf>
    <xf numFmtId="0" fontId="95" fillId="2" borderId="0" xfId="70" applyFont="1" applyFill="1" applyBorder="1" applyAlignment="1">
      <alignment horizontal="center" vertical="top" wrapText="1"/>
    </xf>
    <xf numFmtId="187" fontId="95" fillId="2" borderId="0" xfId="52" applyNumberFormat="1" applyFont="1" applyFill="1" applyBorder="1" applyAlignment="1">
      <alignment horizontal="center" vertical="top" wrapText="1"/>
    </xf>
    <xf numFmtId="0" fontId="103" fillId="2" borderId="0" xfId="70" applyFont="1" applyFill="1" applyBorder="1" applyAlignment="1">
      <alignment vertical="top" wrapText="1"/>
    </xf>
    <xf numFmtId="187" fontId="92" fillId="0" borderId="1" xfId="52" applyNumberFormat="1" applyFont="1" applyFill="1" applyBorder="1" applyAlignment="1">
      <alignment horizontal="center" vertical="top" wrapText="1"/>
    </xf>
    <xf numFmtId="0" fontId="92" fillId="0" borderId="1" xfId="52" applyNumberFormat="1" applyFont="1" applyFill="1" applyBorder="1" applyAlignment="1">
      <alignment horizontal="center" vertical="top" wrapText="1"/>
    </xf>
    <xf numFmtId="187" fontId="92" fillId="0" borderId="4" xfId="46" applyNumberFormat="1" applyFont="1" applyFill="1" applyBorder="1" applyAlignment="1">
      <alignment horizontal="center" vertical="top" wrapText="1"/>
    </xf>
    <xf numFmtId="187" fontId="92" fillId="0" borderId="2" xfId="46" applyNumberFormat="1" applyFont="1" applyFill="1" applyBorder="1" applyAlignment="1">
      <alignment horizontal="center" vertical="top" wrapText="1"/>
    </xf>
    <xf numFmtId="187" fontId="92" fillId="31" borderId="1" xfId="52" applyNumberFormat="1" applyFont="1" applyFill="1" applyBorder="1" applyAlignment="1">
      <alignment horizontal="center" vertical="center" wrapText="1"/>
    </xf>
    <xf numFmtId="187" fontId="92" fillId="0" borderId="1" xfId="46" applyNumberFormat="1" applyFont="1" applyFill="1" applyBorder="1" applyAlignment="1">
      <alignment vertical="top" wrapText="1"/>
    </xf>
    <xf numFmtId="0" fontId="101" fillId="28" borderId="1" xfId="70" applyFont="1" applyFill="1" applyBorder="1" applyAlignment="1">
      <alignment horizontal="center" vertical="center" wrapText="1"/>
    </xf>
    <xf numFmtId="0" fontId="92" fillId="31" borderId="1" xfId="52" applyNumberFormat="1" applyFont="1" applyFill="1" applyBorder="1" applyAlignment="1">
      <alignment horizontal="center" vertical="center" wrapText="1"/>
    </xf>
    <xf numFmtId="187" fontId="101" fillId="28" borderId="1" xfId="46" applyNumberFormat="1" applyFont="1" applyFill="1" applyBorder="1" applyAlignment="1">
      <alignment horizontal="center" vertical="center" wrapText="1"/>
    </xf>
    <xf numFmtId="187" fontId="101" fillId="28" borderId="1" xfId="42" applyNumberFormat="1" applyFont="1" applyFill="1" applyBorder="1" applyAlignment="1">
      <alignment horizontal="center" vertical="center" wrapText="1"/>
    </xf>
    <xf numFmtId="187" fontId="101" fillId="28" borderId="4" xfId="42" applyNumberFormat="1" applyFont="1" applyFill="1" applyBorder="1" applyAlignment="1">
      <alignment horizontal="center" vertical="center" wrapText="1"/>
    </xf>
    <xf numFmtId="187" fontId="92" fillId="31" borderId="4" xfId="46" applyNumberFormat="1" applyFont="1" applyFill="1" applyBorder="1" applyAlignment="1">
      <alignment horizontal="center" vertical="center" wrapText="1"/>
    </xf>
    <xf numFmtId="187" fontId="92" fillId="31" borderId="2" xfId="46" applyNumberFormat="1" applyFont="1" applyFill="1" applyBorder="1" applyAlignment="1">
      <alignment horizontal="center" vertical="center" wrapText="1"/>
    </xf>
    <xf numFmtId="187" fontId="101" fillId="28" borderId="4" xfId="46" applyNumberFormat="1" applyFont="1" applyFill="1" applyBorder="1" applyAlignment="1">
      <alignment horizontal="center" vertical="center" wrapText="1"/>
    </xf>
    <xf numFmtId="187" fontId="101" fillId="28" borderId="2" xfId="46" applyNumberFormat="1" applyFont="1" applyFill="1" applyBorder="1" applyAlignment="1">
      <alignment horizontal="center" vertical="center" wrapText="1"/>
    </xf>
    <xf numFmtId="0" fontId="101" fillId="28" borderId="7" xfId="70" applyFont="1" applyFill="1" applyBorder="1" applyAlignment="1">
      <alignment horizontal="center" vertical="center" wrapText="1"/>
    </xf>
    <xf numFmtId="0" fontId="101" fillId="28" borderId="37" xfId="70" applyFont="1" applyFill="1" applyBorder="1" applyAlignment="1">
      <alignment horizontal="center" vertical="center" wrapText="1"/>
    </xf>
    <xf numFmtId="0" fontId="101" fillId="28" borderId="3" xfId="70" applyFont="1" applyFill="1" applyBorder="1" applyAlignment="1">
      <alignment horizontal="center" vertical="center" wrapText="1"/>
    </xf>
    <xf numFmtId="187" fontId="92" fillId="0" borderId="1" xfId="46" applyNumberFormat="1" applyFont="1" applyFill="1" applyBorder="1" applyAlignment="1">
      <alignment horizontal="center" vertical="top" wrapText="1"/>
    </xf>
    <xf numFmtId="0" fontId="84" fillId="28" borderId="4" xfId="70" applyFont="1" applyFill="1" applyBorder="1" applyAlignment="1">
      <alignment horizontal="center" vertical="center" wrapText="1"/>
    </xf>
    <xf numFmtId="0" fontId="84" fillId="28" borderId="2" xfId="70" applyFont="1" applyFill="1" applyBorder="1" applyAlignment="1">
      <alignment horizontal="center" vertical="center" wrapText="1"/>
    </xf>
    <xf numFmtId="0" fontId="84" fillId="28" borderId="4" xfId="52" applyNumberFormat="1" applyFont="1" applyFill="1" applyBorder="1" applyAlignment="1">
      <alignment horizontal="center" vertical="center" wrapText="1"/>
    </xf>
    <xf numFmtId="0" fontId="84" fillId="28" borderId="2" xfId="52" applyNumberFormat="1" applyFont="1" applyFill="1" applyBorder="1" applyAlignment="1">
      <alignment horizontal="center" vertical="center" wrapText="1"/>
    </xf>
    <xf numFmtId="187" fontId="84" fillId="28" borderId="4" xfId="52" applyNumberFormat="1" applyFont="1" applyFill="1" applyBorder="1" applyAlignment="1">
      <alignment horizontal="center" vertical="center" wrapText="1"/>
    </xf>
    <xf numFmtId="187" fontId="84" fillId="28" borderId="2" xfId="52" applyNumberFormat="1" applyFont="1" applyFill="1" applyBorder="1" applyAlignment="1">
      <alignment horizontal="center" vertical="center" wrapText="1"/>
    </xf>
    <xf numFmtId="187" fontId="84" fillId="28" borderId="4" xfId="46" applyNumberFormat="1" applyFont="1" applyFill="1" applyBorder="1" applyAlignment="1">
      <alignment horizontal="center" vertical="center" wrapText="1"/>
    </xf>
    <xf numFmtId="187" fontId="84" fillId="28" borderId="2" xfId="46" applyNumberFormat="1" applyFont="1" applyFill="1" applyBorder="1" applyAlignment="1">
      <alignment horizontal="center" vertical="center" wrapText="1"/>
    </xf>
    <xf numFmtId="0" fontId="85" fillId="28" borderId="7" xfId="70" applyFont="1" applyFill="1" applyBorder="1" applyAlignment="1">
      <alignment horizontal="center" vertical="center" wrapText="1"/>
    </xf>
    <xf numFmtId="0" fontId="85" fillId="28" borderId="37" xfId="70" applyFont="1" applyFill="1" applyBorder="1" applyAlignment="1">
      <alignment horizontal="center" vertical="center" wrapText="1"/>
    </xf>
    <xf numFmtId="0" fontId="85" fillId="28" borderId="3" xfId="70" applyFont="1" applyFill="1" applyBorder="1" applyAlignment="1">
      <alignment horizontal="center" vertical="center" wrapText="1"/>
    </xf>
    <xf numFmtId="0" fontId="84" fillId="28" borderId="1" xfId="0" applyFont="1" applyFill="1" applyBorder="1" applyAlignment="1">
      <alignment horizontal="center" vertical="center" wrapText="1"/>
    </xf>
    <xf numFmtId="187" fontId="84" fillId="28" borderId="5" xfId="46" applyNumberFormat="1" applyFont="1" applyFill="1" applyBorder="1" applyAlignment="1">
      <alignment horizontal="center" vertical="center" wrapText="1"/>
    </xf>
    <xf numFmtId="187" fontId="84" fillId="28" borderId="36" xfId="46" applyNumberFormat="1" applyFont="1" applyFill="1" applyBorder="1" applyAlignment="1">
      <alignment horizontal="center" vertical="center" wrapText="1"/>
    </xf>
    <xf numFmtId="0" fontId="38" fillId="28" borderId="4" xfId="70" applyFont="1" applyFill="1" applyBorder="1" applyAlignment="1">
      <alignment horizontal="center" vertical="center" wrapText="1"/>
    </xf>
    <xf numFmtId="0" fontId="38" fillId="28" borderId="2" xfId="70" applyFont="1" applyFill="1" applyBorder="1" applyAlignment="1">
      <alignment horizontal="center" vertical="center" wrapText="1"/>
    </xf>
    <xf numFmtId="187" fontId="38" fillId="28" borderId="4" xfId="46" applyNumberFormat="1" applyFont="1" applyFill="1" applyBorder="1" applyAlignment="1">
      <alignment vertical="center" wrapText="1"/>
    </xf>
    <xf numFmtId="187" fontId="38" fillId="28" borderId="2" xfId="46" applyNumberFormat="1" applyFont="1" applyFill="1" applyBorder="1" applyAlignment="1">
      <alignment vertical="center" wrapText="1"/>
    </xf>
    <xf numFmtId="0" fontId="38" fillId="28" borderId="1" xfId="70" applyFont="1" applyFill="1" applyBorder="1" applyAlignment="1">
      <alignment horizontal="center" vertical="center" wrapText="1"/>
    </xf>
    <xf numFmtId="0" fontId="84" fillId="28" borderId="1" xfId="0" applyFont="1" applyFill="1" applyBorder="1" applyAlignment="1">
      <alignment horizontal="center" vertical="center"/>
    </xf>
    <xf numFmtId="0" fontId="20" fillId="2" borderId="0" xfId="70" applyFont="1" applyFill="1" applyBorder="1" applyAlignment="1">
      <alignment horizontal="center" vertical="top" wrapText="1"/>
    </xf>
    <xf numFmtId="187" fontId="20" fillId="2" borderId="0" xfId="52" applyNumberFormat="1" applyFont="1" applyFill="1" applyBorder="1" applyAlignment="1">
      <alignment horizontal="center" vertical="top" wrapText="1"/>
    </xf>
    <xf numFmtId="0" fontId="20" fillId="2" borderId="0" xfId="70" applyFont="1" applyFill="1" applyBorder="1" applyAlignment="1">
      <alignment vertical="top" wrapText="1"/>
    </xf>
    <xf numFmtId="0" fontId="2" fillId="21" borderId="1" xfId="0" applyFont="1" applyFill="1" applyBorder="1" applyAlignment="1">
      <alignment horizontal="center" vertical="top"/>
    </xf>
    <xf numFmtId="0" fontId="2" fillId="0" borderId="1" xfId="70" applyFont="1" applyFill="1" applyBorder="1" applyAlignment="1">
      <alignment horizontal="center" vertical="top" wrapText="1"/>
    </xf>
    <xf numFmtId="0" fontId="2" fillId="0" borderId="1" xfId="52" applyNumberFormat="1" applyFont="1" applyFill="1" applyBorder="1" applyAlignment="1">
      <alignment horizontal="center" vertical="top" wrapText="1"/>
    </xf>
    <xf numFmtId="187" fontId="2" fillId="0" borderId="1" xfId="52" applyNumberFormat="1" applyFont="1" applyFill="1" applyBorder="1" applyAlignment="1">
      <alignment horizontal="center" vertical="top" wrapText="1"/>
    </xf>
    <xf numFmtId="187" fontId="2" fillId="0" borderId="4" xfId="46" applyNumberFormat="1" applyFont="1" applyFill="1" applyBorder="1" applyAlignment="1">
      <alignment horizontal="center" vertical="top" wrapText="1"/>
    </xf>
    <xf numFmtId="187" fontId="2" fillId="0" borderId="2" xfId="46" applyNumberFormat="1" applyFont="1" applyFill="1" applyBorder="1" applyAlignment="1">
      <alignment horizontal="center" vertical="top" wrapText="1"/>
    </xf>
    <xf numFmtId="187" fontId="2" fillId="0" borderId="1" xfId="46" applyNumberFormat="1" applyFont="1" applyFill="1" applyBorder="1" applyAlignment="1">
      <alignment horizontal="center" vertical="top" wrapText="1"/>
    </xf>
    <xf numFmtId="187" fontId="2" fillId="0" borderId="1" xfId="10" applyNumberFormat="1" applyFont="1" applyBorder="1" applyAlignment="1">
      <alignment horizontal="center" vertical="top"/>
    </xf>
    <xf numFmtId="187" fontId="2" fillId="0" borderId="1" xfId="46" applyNumberFormat="1" applyFont="1" applyFill="1" applyBorder="1" applyAlignment="1">
      <alignment vertical="top" wrapText="1"/>
    </xf>
    <xf numFmtId="0" fontId="80" fillId="0" borderId="0" xfId="95" applyFont="1" applyAlignment="1">
      <alignment horizontal="center" vertical="top" wrapText="1"/>
    </xf>
    <xf numFmtId="0" fontId="4" fillId="0" borderId="0" xfId="95" applyFont="1" applyAlignment="1">
      <alignment horizontal="center" vertical="top" wrapText="1"/>
    </xf>
    <xf numFmtId="0" fontId="80" fillId="28" borderId="4" xfId="95" applyFont="1" applyFill="1" applyBorder="1" applyAlignment="1">
      <alignment horizontal="center" vertical="center" wrapText="1"/>
    </xf>
    <xf numFmtId="0" fontId="80" fillId="28" borderId="2" xfId="95" applyFont="1" applyFill="1" applyBorder="1" applyAlignment="1">
      <alignment horizontal="center" vertical="center" wrapText="1"/>
    </xf>
    <xf numFmtId="0" fontId="4" fillId="21" borderId="1" xfId="95" applyFont="1" applyFill="1" applyBorder="1" applyAlignment="1">
      <alignment horizontal="center" vertical="top" wrapText="1"/>
    </xf>
    <xf numFmtId="43" fontId="38" fillId="34" borderId="1" xfId="49" applyFont="1" applyFill="1" applyBorder="1" applyAlignment="1">
      <alignment horizontal="center" vertical="top" wrapText="1"/>
    </xf>
    <xf numFmtId="0" fontId="4" fillId="24" borderId="1" xfId="95" applyFont="1" applyFill="1" applyBorder="1" applyAlignment="1">
      <alignment horizontal="center" vertical="top" wrapText="1"/>
    </xf>
    <xf numFmtId="43" fontId="38" fillId="30" borderId="1" xfId="49" applyFont="1" applyFill="1" applyBorder="1" applyAlignment="1">
      <alignment horizontal="center" vertical="top" wrapText="1"/>
    </xf>
    <xf numFmtId="43" fontId="38" fillId="33" borderId="1" xfId="49" applyFont="1" applyFill="1" applyBorder="1" applyAlignment="1">
      <alignment horizontal="center" vertical="top" wrapText="1"/>
    </xf>
    <xf numFmtId="43" fontId="38" fillId="27" borderId="1" xfId="49" applyFont="1" applyFill="1" applyBorder="1" applyAlignment="1">
      <alignment horizontal="center" vertical="top" wrapText="1"/>
    </xf>
    <xf numFmtId="43" fontId="43" fillId="30" borderId="1" xfId="49" applyFont="1" applyFill="1" applyBorder="1" applyAlignment="1">
      <alignment horizontal="center" vertical="top" wrapText="1"/>
    </xf>
    <xf numFmtId="43" fontId="43" fillId="33" borderId="1" xfId="49" applyFont="1" applyFill="1" applyBorder="1" applyAlignment="1">
      <alignment horizontal="center" vertical="top" wrapText="1"/>
    </xf>
    <xf numFmtId="43" fontId="43" fillId="27" borderId="1" xfId="49" applyFont="1" applyFill="1" applyBorder="1" applyAlignment="1">
      <alignment horizontal="center" vertical="top" wrapText="1"/>
    </xf>
    <xf numFmtId="43" fontId="43" fillId="34" borderId="1" xfId="49" applyFont="1" applyFill="1" applyBorder="1" applyAlignment="1">
      <alignment horizontal="center" vertical="top" wrapText="1"/>
    </xf>
    <xf numFmtId="187" fontId="25" fillId="2" borderId="0" xfId="52" applyNumberFormat="1" applyFont="1" applyFill="1" applyBorder="1" applyAlignment="1">
      <alignment horizontal="center" vertical="top" wrapText="1"/>
    </xf>
    <xf numFmtId="187" fontId="35" fillId="0" borderId="4" xfId="46" applyNumberFormat="1" applyFont="1" applyFill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/>
    </xf>
    <xf numFmtId="0" fontId="4" fillId="12" borderId="6" xfId="95" applyFont="1" applyFill="1" applyBorder="1" applyAlignment="1">
      <alignment horizontal="left" vertical="top" wrapText="1"/>
    </xf>
    <xf numFmtId="0" fontId="35" fillId="12" borderId="6" xfId="95" applyFont="1" applyFill="1" applyBorder="1" applyAlignment="1">
      <alignment horizontal="left" vertical="top" wrapText="1"/>
    </xf>
    <xf numFmtId="0" fontId="35" fillId="0" borderId="1" xfId="52" applyNumberFormat="1" applyFont="1" applyFill="1" applyBorder="1" applyAlignment="1">
      <alignment horizontal="center" vertical="top" wrapText="1"/>
    </xf>
    <xf numFmtId="0" fontId="4" fillId="0" borderId="1" xfId="52" applyNumberFormat="1" applyFont="1" applyFill="1" applyBorder="1" applyAlignment="1">
      <alignment horizontal="center" vertical="top" wrapText="1"/>
    </xf>
    <xf numFmtId="187" fontId="2" fillId="0" borderId="4" xfId="52" applyNumberFormat="1" applyFont="1" applyFill="1" applyBorder="1" applyAlignment="1">
      <alignment horizontal="center" vertical="top" wrapText="1"/>
    </xf>
    <xf numFmtId="0" fontId="30" fillId="5" borderId="1" xfId="0" applyFont="1" applyFill="1" applyBorder="1" applyAlignment="1">
      <alignment horizontal="center" vertical="top"/>
    </xf>
    <xf numFmtId="0" fontId="35" fillId="0" borderId="1" xfId="70" applyFont="1" applyFill="1" applyBorder="1" applyAlignment="1">
      <alignment horizontal="center" vertical="top" wrapText="1"/>
    </xf>
    <xf numFmtId="187" fontId="35" fillId="0" borderId="1" xfId="42" applyNumberFormat="1" applyFont="1" applyBorder="1" applyAlignment="1">
      <alignment horizontal="center" vertical="top"/>
    </xf>
    <xf numFmtId="187" fontId="35" fillId="0" borderId="1" xfId="46" applyNumberFormat="1" applyFont="1" applyFill="1" applyBorder="1" applyAlignment="1">
      <alignment horizontal="center" vertical="top" wrapText="1"/>
    </xf>
    <xf numFmtId="43" fontId="43" fillId="30" borderId="2" xfId="49" applyFont="1" applyFill="1" applyBorder="1" applyAlignment="1">
      <alignment horizontal="center" vertical="top" wrapText="1"/>
    </xf>
    <xf numFmtId="43" fontId="43" fillId="30" borderId="2" xfId="42" applyFont="1" applyFill="1" applyBorder="1" applyAlignment="1">
      <alignment horizontal="center" vertical="top" wrapText="1"/>
    </xf>
    <xf numFmtId="43" fontId="43" fillId="33" borderId="2" xfId="49" applyFont="1" applyFill="1" applyBorder="1" applyAlignment="1">
      <alignment horizontal="center" vertical="top" wrapText="1"/>
    </xf>
    <xf numFmtId="43" fontId="43" fillId="33" borderId="2" xfId="42" applyFont="1" applyFill="1" applyBorder="1" applyAlignment="1">
      <alignment horizontal="center" vertical="top" wrapText="1"/>
    </xf>
    <xf numFmtId="43" fontId="43" fillId="27" borderId="2" xfId="49" applyFont="1" applyFill="1" applyBorder="1" applyAlignment="1">
      <alignment horizontal="center" vertical="top" wrapText="1"/>
    </xf>
    <xf numFmtId="43" fontId="43" fillId="27" borderId="2" xfId="42" applyFont="1" applyFill="1" applyBorder="1" applyAlignment="1">
      <alignment horizontal="center" vertical="top" wrapText="1"/>
    </xf>
    <xf numFmtId="43" fontId="43" fillId="34" borderId="2" xfId="42" applyFont="1" applyFill="1" applyBorder="1" applyAlignment="1">
      <alignment horizontal="center" vertical="top" wrapText="1"/>
    </xf>
    <xf numFmtId="43" fontId="43" fillId="34" borderId="2" xfId="49" applyFont="1" applyFill="1" applyBorder="1" applyAlignment="1">
      <alignment horizontal="center" vertical="top" wrapText="1"/>
    </xf>
    <xf numFmtId="43" fontId="43" fillId="33" borderId="1" xfId="42" applyFont="1" applyFill="1" applyBorder="1" applyAlignment="1">
      <alignment horizontal="center" vertical="top" wrapText="1"/>
    </xf>
    <xf numFmtId="43" fontId="43" fillId="27" borderId="1" xfId="42" applyFont="1" applyFill="1" applyBorder="1" applyAlignment="1">
      <alignment horizontal="center" vertical="top" wrapText="1"/>
    </xf>
    <xf numFmtId="43" fontId="43" fillId="34" borderId="1" xfId="42" applyFont="1" applyFill="1" applyBorder="1" applyAlignment="1">
      <alignment horizontal="center" vertical="top" wrapText="1"/>
    </xf>
    <xf numFmtId="43" fontId="43" fillId="30" borderId="1" xfId="42" applyFont="1" applyFill="1" applyBorder="1" applyAlignment="1">
      <alignment horizontal="center" vertical="top" wrapText="1"/>
    </xf>
    <xf numFmtId="0" fontId="48" fillId="0" borderId="1" xfId="0" applyFont="1" applyBorder="1" applyAlignment="1">
      <alignment horizontal="left" vertical="top"/>
    </xf>
    <xf numFmtId="0" fontId="48" fillId="5" borderId="1" xfId="0" applyFont="1" applyFill="1" applyBorder="1" applyAlignment="1">
      <alignment horizontal="center" vertical="top"/>
    </xf>
    <xf numFmtId="0" fontId="25" fillId="0" borderId="0" xfId="0" applyFont="1" applyFill="1" applyBorder="1" applyAlignment="1">
      <alignment horizontal="center" vertical="top"/>
    </xf>
    <xf numFmtId="0" fontId="25" fillId="0" borderId="0" xfId="0" applyFont="1" applyFill="1" applyAlignment="1">
      <alignment horizontal="center" vertical="top"/>
    </xf>
    <xf numFmtId="0" fontId="105" fillId="35" borderId="4" xfId="0" applyFont="1" applyFill="1" applyBorder="1" applyAlignment="1">
      <alignment horizontal="center" vertical="center"/>
    </xf>
    <xf numFmtId="0" fontId="105" fillId="35" borderId="2" xfId="0" applyFont="1" applyFill="1" applyBorder="1" applyAlignment="1">
      <alignment horizontal="center" vertical="center"/>
    </xf>
    <xf numFmtId="0" fontId="105" fillId="35" borderId="1" xfId="0" applyFont="1" applyFill="1" applyBorder="1" applyAlignment="1">
      <alignment horizontal="center"/>
    </xf>
    <xf numFmtId="0" fontId="105" fillId="35" borderId="4" xfId="0" applyFont="1" applyFill="1" applyBorder="1" applyAlignment="1">
      <alignment horizontal="center" vertical="center" wrapText="1"/>
    </xf>
    <xf numFmtId="0" fontId="105" fillId="35" borderId="2" xfId="0" applyFont="1" applyFill="1" applyBorder="1" applyAlignment="1">
      <alignment horizontal="center" vertical="center" wrapText="1"/>
    </xf>
    <xf numFmtId="0" fontId="105" fillId="28" borderId="7" xfId="0" applyFont="1" applyFill="1" applyBorder="1" applyAlignment="1">
      <alignment horizontal="center"/>
    </xf>
    <xf numFmtId="0" fontId="105" fillId="28" borderId="37" xfId="0" applyFont="1" applyFill="1" applyBorder="1" applyAlignment="1">
      <alignment horizontal="center"/>
    </xf>
    <xf numFmtId="0" fontId="105" fillId="24" borderId="7" xfId="0" applyFont="1" applyFill="1" applyBorder="1" applyAlignment="1">
      <alignment horizontal="center" wrapText="1"/>
    </xf>
    <xf numFmtId="0" fontId="105" fillId="24" borderId="37" xfId="0" applyFont="1" applyFill="1" applyBorder="1" applyAlignment="1">
      <alignment horizontal="center" wrapText="1"/>
    </xf>
    <xf numFmtId="0" fontId="105" fillId="24" borderId="3" xfId="0" applyFont="1" applyFill="1" applyBorder="1" applyAlignment="1">
      <alignment horizontal="center" wrapText="1"/>
    </xf>
    <xf numFmtId="0" fontId="2" fillId="28" borderId="4" xfId="70" applyFont="1" applyFill="1" applyBorder="1" applyAlignment="1">
      <alignment horizontal="center" vertical="center" wrapText="1"/>
    </xf>
    <xf numFmtId="187" fontId="2" fillId="28" borderId="1" xfId="42" applyNumberFormat="1" applyFont="1" applyFill="1" applyBorder="1" applyAlignment="1">
      <alignment horizontal="center" vertical="center" wrapText="1"/>
    </xf>
    <xf numFmtId="187" fontId="2" fillId="28" borderId="4" xfId="46" applyNumberFormat="1" applyFont="1" applyFill="1" applyBorder="1" applyAlignment="1">
      <alignment horizontal="center" vertical="center" wrapText="1"/>
    </xf>
    <xf numFmtId="0" fontId="2" fillId="28" borderId="18" xfId="70" applyFont="1" applyFill="1" applyBorder="1" applyAlignment="1">
      <alignment horizontal="center" vertical="center" wrapText="1"/>
    </xf>
    <xf numFmtId="187" fontId="2" fillId="28" borderId="4" xfId="42" applyNumberFormat="1" applyFont="1" applyFill="1" applyBorder="1" applyAlignment="1">
      <alignment horizontal="center" vertical="center" wrapText="1"/>
    </xf>
    <xf numFmtId="187" fontId="2" fillId="28" borderId="18" xfId="46" applyNumberFormat="1" applyFont="1" applyFill="1" applyBorder="1" applyAlignment="1">
      <alignment horizontal="center" vertical="center" wrapText="1"/>
    </xf>
    <xf numFmtId="187" fontId="2" fillId="28" borderId="5" xfId="46" applyNumberFormat="1" applyFont="1" applyFill="1" applyBorder="1" applyAlignment="1">
      <alignment horizontal="center" vertical="center" wrapText="1"/>
    </xf>
    <xf numFmtId="187" fontId="2" fillId="28" borderId="19" xfId="46" applyNumberFormat="1" applyFont="1" applyFill="1" applyBorder="1" applyAlignment="1">
      <alignment horizontal="center" vertical="center" wrapText="1"/>
    </xf>
    <xf numFmtId="0" fontId="2" fillId="28" borderId="4" xfId="0" applyFont="1" applyFill="1" applyBorder="1" applyAlignment="1">
      <alignment horizontal="center" vertical="center" wrapText="1"/>
    </xf>
    <xf numFmtId="0" fontId="2" fillId="28" borderId="2" xfId="0" applyFont="1" applyFill="1" applyBorder="1" applyAlignment="1">
      <alignment horizontal="center" vertical="center" wrapText="1"/>
    </xf>
    <xf numFmtId="0" fontId="2" fillId="28" borderId="7" xfId="0" applyFont="1" applyFill="1" applyBorder="1" applyAlignment="1">
      <alignment horizontal="center" vertical="center" textRotation="90" wrapText="1"/>
    </xf>
    <xf numFmtId="0" fontId="2" fillId="28" borderId="1" xfId="70" applyFont="1" applyFill="1" applyBorder="1" applyAlignment="1">
      <alignment horizontal="center" vertical="center" textRotation="90" wrapText="1"/>
    </xf>
    <xf numFmtId="3" fontId="2" fillId="28" borderId="1" xfId="70" applyNumberFormat="1" applyFont="1" applyFill="1" applyBorder="1" applyAlignment="1">
      <alignment horizontal="center" vertical="center" textRotation="90" wrapText="1"/>
    </xf>
    <xf numFmtId="0" fontId="11" fillId="0" borderId="1" xfId="32" applyFont="1" applyFill="1" applyBorder="1" applyAlignment="1">
      <alignment vertical="top" wrapText="1"/>
    </xf>
    <xf numFmtId="187" fontId="11" fillId="0" borderId="1" xfId="41" applyNumberFormat="1" applyFont="1" applyFill="1" applyBorder="1" applyAlignment="1">
      <alignment vertical="top" wrapText="1"/>
    </xf>
    <xf numFmtId="0" fontId="11" fillId="0" borderId="1" xfId="73" applyFont="1" applyFill="1" applyBorder="1" applyAlignment="1">
      <alignment vertical="center" wrapText="1"/>
    </xf>
    <xf numFmtId="0" fontId="11" fillId="0" borderId="0" xfId="70" applyFont="1" applyFill="1" applyAlignment="1">
      <alignment horizontal="center" vertical="top"/>
    </xf>
    <xf numFmtId="0" fontId="11" fillId="0" borderId="0" xfId="70" applyFont="1" applyFill="1" applyAlignment="1">
      <alignment horizontal="center" vertical="top" wrapText="1"/>
    </xf>
    <xf numFmtId="0" fontId="2" fillId="0" borderId="0" xfId="70" applyFont="1" applyFill="1" applyAlignment="1">
      <alignment horizontal="left" vertical="top"/>
    </xf>
    <xf numFmtId="0" fontId="11" fillId="0" borderId="0" xfId="70" applyFont="1" applyFill="1" applyAlignment="1">
      <alignment vertical="top"/>
    </xf>
    <xf numFmtId="3" fontId="11" fillId="0" borderId="0" xfId="70" applyNumberFormat="1" applyFont="1" applyFill="1" applyAlignment="1">
      <alignment horizontal="center" vertical="top"/>
    </xf>
    <xf numFmtId="0" fontId="11" fillId="0" borderId="0" xfId="70" applyNumberFormat="1" applyFont="1" applyFill="1" applyAlignment="1">
      <alignment horizontal="center" vertical="top"/>
    </xf>
    <xf numFmtId="0" fontId="11" fillId="0" borderId="0" xfId="70" applyFont="1" applyFill="1" applyAlignment="1">
      <alignment horizontal="left" vertical="top"/>
    </xf>
    <xf numFmtId="1" fontId="11" fillId="0" borderId="0" xfId="70" applyNumberFormat="1" applyFont="1" applyFill="1" applyAlignment="1">
      <alignment horizontal="center" vertical="top"/>
    </xf>
    <xf numFmtId="0" fontId="11" fillId="0" borderId="0" xfId="70" applyFont="1" applyFill="1" applyAlignment="1">
      <alignment vertical="top" wrapText="1"/>
    </xf>
    <xf numFmtId="0" fontId="2" fillId="2" borderId="0" xfId="70" applyFont="1" applyFill="1" applyBorder="1" applyAlignment="1">
      <alignment horizontal="left" vertical="top" wrapText="1"/>
    </xf>
  </cellXfs>
  <cellStyles count="100">
    <cellStyle name="Comma 11" xfId="1"/>
    <cellStyle name="Comma 2" xfId="2"/>
    <cellStyle name="Comma 2 2" xfId="3"/>
    <cellStyle name="Comma 2 2 2" xfId="4"/>
    <cellStyle name="Comma 2 9" xfId="5"/>
    <cellStyle name="Comma 3" xfId="6"/>
    <cellStyle name="Comma 3 2" xfId="7"/>
    <cellStyle name="Comma 3 3" xfId="8"/>
    <cellStyle name="Comma 4" xfId="9"/>
    <cellStyle name="Comma 5" xfId="10"/>
    <cellStyle name="Comma 6" xfId="11"/>
    <cellStyle name="Comma 7" xfId="12"/>
    <cellStyle name="Comma 9" xfId="13"/>
    <cellStyle name="Comma 9 2" xfId="14"/>
    <cellStyle name="Comma 9 2 3" xfId="15"/>
    <cellStyle name="Comma 9 3" xfId="16"/>
    <cellStyle name="Normal 10" xfId="17"/>
    <cellStyle name="Normal 11" xfId="18"/>
    <cellStyle name="Normal 12" xfId="19"/>
    <cellStyle name="Normal 13" xfId="20"/>
    <cellStyle name="Normal 2" xfId="21"/>
    <cellStyle name="Normal 2 3" xfId="22"/>
    <cellStyle name="Normal 2 5" xfId="23"/>
    <cellStyle name="Normal 2_สำเนาของ งบลงทุน ปี 58-60 กบ" xfId="24"/>
    <cellStyle name="Normal 3" xfId="25"/>
    <cellStyle name="Normal 3 2_รพ.กุมภวาปแก้ไข 13 มิ.ย.55" xfId="26"/>
    <cellStyle name="Normal 4" xfId="27"/>
    <cellStyle name="Normal 5" xfId="28"/>
    <cellStyle name="Normal 6" xfId="29"/>
    <cellStyle name="Normal 7" xfId="30"/>
    <cellStyle name="Normal 8" xfId="31"/>
    <cellStyle name="Normal 8_พวงรายการพี่หญิงปรับแก้(ใหม่)" xfId="32"/>
    <cellStyle name="Normal 8_พวงรายการพี่หญิงปรับแก้(ใหม่)_ฉบับทบทวนใหม่58-601" xfId="33"/>
    <cellStyle name="Normal 9" xfId="34"/>
    <cellStyle name="Normal_mask" xfId="35"/>
    <cellStyle name="Normal_Org structure from questionaire กท ท่องเที่ยวและกีฬา draft 8" xfId="36"/>
    <cellStyle name="Normal_Sheet2" xfId="37"/>
    <cellStyle name="Normal_UA_GFMIS For User_สาธารณสุข-Final" xfId="38"/>
    <cellStyle name="Style 1" xfId="39"/>
    <cellStyle name="Style 1 2" xfId="40"/>
    <cellStyle name="Style 1 3" xfId="41"/>
    <cellStyle name="เครื่องหมายจุลภาค" xfId="42" builtinId="3"/>
    <cellStyle name="เครื่องหมายจุลภาค [0] 2" xfId="43"/>
    <cellStyle name="เครื่องหมายจุลภาค 10" xfId="44"/>
    <cellStyle name="เครื่องหมายจุลภาค 2" xfId="45"/>
    <cellStyle name="เครื่องหมายจุลภาค 2 2" xfId="46"/>
    <cellStyle name="เครื่องหมายจุลภาค 2 2 2" xfId="47"/>
    <cellStyle name="เครื่องหมายจุลภาค 2 3" xfId="48"/>
    <cellStyle name="เครื่องหมายจุลภาค 2 4" xfId="49"/>
    <cellStyle name="เครื่องหมายจุลภาค 3" xfId="50"/>
    <cellStyle name="เครื่องหมายจุลภาค 3 3" xfId="51"/>
    <cellStyle name="เครื่องหมายจุลภาค 4" xfId="52"/>
    <cellStyle name="เครื่องหมายจุลภาค 4 2" xfId="53"/>
    <cellStyle name="เครื่องหมายจุลภาค 5" xfId="54"/>
    <cellStyle name="เครื่องหมายจุลภาค 53" xfId="55"/>
    <cellStyle name="เครื่องหมายจุลภาค 54 2" xfId="56"/>
    <cellStyle name="เครื่องหมายจุลภาค 6" xfId="57"/>
    <cellStyle name="เครื่องหมายจุลภาค 7" xfId="58"/>
    <cellStyle name="เครื่องหมายจุลภาค 9" xfId="59"/>
    <cellStyle name="เชื่อมโยงหลายมิติ_ทุก รพ. รายเขต" xfId="60"/>
    <cellStyle name="ปกติ" xfId="0" builtinId="0"/>
    <cellStyle name="ปกติ 2" xfId="61"/>
    <cellStyle name="ปกติ 2 10" xfId="62"/>
    <cellStyle name="ปกติ 2 11" xfId="63"/>
    <cellStyle name="ปกติ 2 2" xfId="64"/>
    <cellStyle name="ปกติ 2 2 2" xfId="65"/>
    <cellStyle name="ปกติ 2 2 2 2" xfId="66"/>
    <cellStyle name="ปกติ 2 2 4" xfId="67"/>
    <cellStyle name="ปกติ 2 2_มหาสารคาม" xfId="68"/>
    <cellStyle name="ปกติ 2 5" xfId="69"/>
    <cellStyle name="ปกติ 3" xfId="70"/>
    <cellStyle name="ปกติ 3 2" xfId="71"/>
    <cellStyle name="ปกติ 3 2 2" xfId="72"/>
    <cellStyle name="ปกติ 3 3" xfId="73"/>
    <cellStyle name="ปกติ 3_Xl0000007" xfId="74"/>
    <cellStyle name="ปกติ 4" xfId="75"/>
    <cellStyle name="ปกติ 4 2" xfId="76"/>
    <cellStyle name="ปกติ 5" xfId="77"/>
    <cellStyle name="ปกติ 6" xfId="78"/>
    <cellStyle name="ปกติ 7 2" xfId="79"/>
    <cellStyle name="ปกติ_Copy of 3.โควต้าตามพวง" xfId="80"/>
    <cellStyle name="ปกติ_Sheet1" xfId="81"/>
    <cellStyle name="ปกติ_Sheet2" xfId="82"/>
    <cellStyle name="ปกติ_ค่าเสื่อม" xfId="83"/>
    <cellStyle name="ปกติ_งบลงทุน หน่วยบริหาร 56" xfId="84"/>
    <cellStyle name="ปกติ_จำนวนขอเทียบ ทภปี๕๗" xfId="85"/>
    <cellStyle name="ปกติ_ทั้งจังหวัด" xfId="86"/>
    <cellStyle name="ปกติ_แบบฟอร์มครุภัณฑ์และสิ่งก่อสร้าง(รพ.สต.)" xfId="87"/>
    <cellStyle name="ปกติ_แผนรายจ่ายประจำปี56_หนองคาย-อมรินทร์" xfId="88"/>
    <cellStyle name="ปกติ_พรก.ผ่านครม.-19สค52" xfId="89"/>
    <cellStyle name="ปกติ_รวมก่อสร้าง 55" xfId="90"/>
    <cellStyle name="ปกติ_ส่งครุภัณฑ์58 ถึง60 16สค56รพเชียงคำ 2" xfId="91"/>
    <cellStyle name="ปกติ_สงป.อนุมัติ งบปี 55 (ผ่านวาระ19พย.54)‏" xfId="92"/>
    <cellStyle name="ปกติ_สรุปสัญญาจ้าง54-สนับสนุน-พักพยาบาล32ห้อง(1)20มิย.55" xfId="93"/>
    <cellStyle name="ปกติ_สิ่งก่อสร้าง สสจ.สสอ." xfId="94"/>
    <cellStyle name="ปกติ_หน่วยบริหารเขต 1_25พ.ย.56" xfId="95"/>
    <cellStyle name="ปกติ_หน่วยบริหารระยอง" xfId="96"/>
    <cellStyle name="ลักษณะ 1" xfId="97"/>
    <cellStyle name="ลักษณะ 1 2" xfId="98"/>
    <cellStyle name="ลักษณะ 1_สงป.อนุมัติ งบปี 55 (ผ่านวาระ19พย.54)‏" xfId="99"/>
  </cellStyles>
  <dxfs count="1">
    <dxf>
      <font>
        <condense val="0"/>
        <extend val="0"/>
        <color indexed="20"/>
      </font>
      <fill>
        <patternFill>
          <bgColor indexed="45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952</xdr:row>
      <xdr:rowOff>0</xdr:rowOff>
    </xdr:from>
    <xdr:to>
      <xdr:col>6</xdr:col>
      <xdr:colOff>0</xdr:colOff>
      <xdr:row>952</xdr:row>
      <xdr:rowOff>0</xdr:rowOff>
    </xdr:to>
    <xdr:sp macro="" textlink="">
      <xdr:nvSpPr>
        <xdr:cNvPr id="74668" name="AutoShape 3"/>
        <xdr:cNvSpPr>
          <a:spLocks/>
        </xdr:cNvSpPr>
      </xdr:nvSpPr>
      <xdr:spPr bwMode="auto">
        <a:xfrm>
          <a:off x="5762625" y="25662255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962</xdr:row>
      <xdr:rowOff>0</xdr:rowOff>
    </xdr:from>
    <xdr:to>
      <xdr:col>6</xdr:col>
      <xdr:colOff>0</xdr:colOff>
      <xdr:row>962</xdr:row>
      <xdr:rowOff>0</xdr:rowOff>
    </xdr:to>
    <xdr:sp macro="" textlink="">
      <xdr:nvSpPr>
        <xdr:cNvPr id="74669" name="AutoShape 3"/>
        <xdr:cNvSpPr>
          <a:spLocks/>
        </xdr:cNvSpPr>
      </xdr:nvSpPr>
      <xdr:spPr bwMode="auto">
        <a:xfrm>
          <a:off x="5762625" y="25957530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921</xdr:row>
      <xdr:rowOff>0</xdr:rowOff>
    </xdr:from>
    <xdr:to>
      <xdr:col>6</xdr:col>
      <xdr:colOff>0</xdr:colOff>
      <xdr:row>921</xdr:row>
      <xdr:rowOff>0</xdr:rowOff>
    </xdr:to>
    <xdr:sp macro="" textlink="">
      <xdr:nvSpPr>
        <xdr:cNvPr id="74670" name="AutoShape 3"/>
        <xdr:cNvSpPr>
          <a:spLocks/>
        </xdr:cNvSpPr>
      </xdr:nvSpPr>
      <xdr:spPr bwMode="auto">
        <a:xfrm>
          <a:off x="5762625" y="247469025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931</xdr:row>
      <xdr:rowOff>0</xdr:rowOff>
    </xdr:from>
    <xdr:to>
      <xdr:col>6</xdr:col>
      <xdr:colOff>0</xdr:colOff>
      <xdr:row>931</xdr:row>
      <xdr:rowOff>0</xdr:rowOff>
    </xdr:to>
    <xdr:sp macro="" textlink="">
      <xdr:nvSpPr>
        <xdr:cNvPr id="74671" name="AutoShape 3"/>
        <xdr:cNvSpPr>
          <a:spLocks/>
        </xdr:cNvSpPr>
      </xdr:nvSpPr>
      <xdr:spPr bwMode="auto">
        <a:xfrm>
          <a:off x="5762625" y="250421775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1067</xdr:row>
      <xdr:rowOff>0</xdr:rowOff>
    </xdr:from>
    <xdr:to>
      <xdr:col>6</xdr:col>
      <xdr:colOff>0</xdr:colOff>
      <xdr:row>1067</xdr:row>
      <xdr:rowOff>0</xdr:rowOff>
    </xdr:to>
    <xdr:sp macro="" textlink="">
      <xdr:nvSpPr>
        <xdr:cNvPr id="73641" name="AutoShape 3"/>
        <xdr:cNvSpPr>
          <a:spLocks/>
        </xdr:cNvSpPr>
      </xdr:nvSpPr>
      <xdr:spPr bwMode="auto">
        <a:xfrm>
          <a:off x="5762625" y="30607635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1077</xdr:row>
      <xdr:rowOff>0</xdr:rowOff>
    </xdr:from>
    <xdr:to>
      <xdr:col>6</xdr:col>
      <xdr:colOff>0</xdr:colOff>
      <xdr:row>1077</xdr:row>
      <xdr:rowOff>0</xdr:rowOff>
    </xdr:to>
    <xdr:sp macro="" textlink="">
      <xdr:nvSpPr>
        <xdr:cNvPr id="73642" name="AutoShape 3"/>
        <xdr:cNvSpPr>
          <a:spLocks/>
        </xdr:cNvSpPr>
      </xdr:nvSpPr>
      <xdr:spPr bwMode="auto">
        <a:xfrm>
          <a:off x="5762625" y="30874335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1036</xdr:row>
      <xdr:rowOff>0</xdr:rowOff>
    </xdr:from>
    <xdr:to>
      <xdr:col>6</xdr:col>
      <xdr:colOff>0</xdr:colOff>
      <xdr:row>1036</xdr:row>
      <xdr:rowOff>0</xdr:rowOff>
    </xdr:to>
    <xdr:sp macro="" textlink="">
      <xdr:nvSpPr>
        <xdr:cNvPr id="73643" name="AutoShape 3"/>
        <xdr:cNvSpPr>
          <a:spLocks/>
        </xdr:cNvSpPr>
      </xdr:nvSpPr>
      <xdr:spPr bwMode="auto">
        <a:xfrm>
          <a:off x="5762625" y="29780865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1046</xdr:row>
      <xdr:rowOff>0</xdr:rowOff>
    </xdr:from>
    <xdr:to>
      <xdr:col>6</xdr:col>
      <xdr:colOff>0</xdr:colOff>
      <xdr:row>1046</xdr:row>
      <xdr:rowOff>0</xdr:rowOff>
    </xdr:to>
    <xdr:sp macro="" textlink="">
      <xdr:nvSpPr>
        <xdr:cNvPr id="73644" name="AutoShape 3"/>
        <xdr:cNvSpPr>
          <a:spLocks/>
        </xdr:cNvSpPr>
      </xdr:nvSpPr>
      <xdr:spPr bwMode="auto">
        <a:xfrm>
          <a:off x="5762625" y="30047565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_58%20&#3648;&#3586;&#3605;&#3607;&#3610;&#3607;&#3623;&#3609;&#3651;&#3627;&#3617;&#3656;/0.&#3591;&#3610;%2058%20&#3648;&#3586;&#3605;&#3611;&#3619;&#3633;&#3610;&#3623;&#3591;&#3648;&#3591;&#3636;&#3609;_29&#3617;&#3636;.&#3618;.57/&#3626;&#3619;&#3640;&#3611;&#3585;&#3619;&#3629;&#3610;&#3623;&#3591;&#3648;&#3591;&#3636;&#3609;&#3621;&#3591;&#3607;&#3640;&#3609;%20&#3611;&#3637;%2058%20&#3626;&#3656;&#3591;%20&#3588;&#3626;&#3594;.&#3648;&#3617;&#3639;&#3656;&#3629;%2021%20&#3617;&#3636;.&#3618;.5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tharat/AppData/Local/Microsoft/Windows/Temporary%20Internet%20Files/Content.IE5/JI8LR0LM/1.&#3592;&#3633;&#3604;&#3626;&#3619;&#3619;&#3591;&#3610;&#3621;&#3591;&#3607;&#3640;&#3609;%20&#3611;&#3637;57_Update%20&#3617;.&#3588;.57/1.&#3626;&#3619;&#3640;&#3611;&#3616;&#3634;&#3614;&#3619;&#3623;&#3617;&#3591;&#3610;&#3621;&#3591;&#3607;&#3640;&#3609;%20&#3611;&#3637;%2057_update%2024%20&#3605;.&#3588;.5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ator/Local%20Settings/Temporary%20Internet%20Files/Content.IE5/AAJEA00L/11.&#3626;&#3619;&#3640;&#3611;%20&#3588;&#3656;&#3634;%20Site%20&#3611;&#3637;%2058__18%20&#3585;.&#3588;.57%20Key%20e-bud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sk1"/>
      <sheetName val="งบปี 57 สป."/>
      <sheetName val="เปรียบเทียบวงเงิน57-58"/>
      <sheetName val="ตั้งคำขอปี 58 21 มิ.ย.57"/>
      <sheetName val="ส่ง คสช.21มิ.ย.57"/>
      <sheetName val="Sheet2"/>
      <sheetName val="ต.ย."/>
    </sheetNames>
    <sheetDataSet>
      <sheetData sheetId="0"/>
      <sheetData sheetId="1">
        <row r="10">
          <cell r="D10">
            <v>24014700</v>
          </cell>
        </row>
      </sheetData>
      <sheetData sheetId="2"/>
      <sheetData sheetId="3">
        <row r="14">
          <cell r="I14">
            <v>37011100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sk1"/>
      <sheetName val="สรุปวงเงินรวม ปี57"/>
      <sheetName val="สรุปวงเงินอนุมัติ ปี 57"/>
      <sheetName val="สรุปวงเงินจัดสรร ปี57"/>
      <sheetName val="สรุปวงเงินเหลือจาการจัดสรร"/>
      <sheetName val="ขอใช้เงินเหลือจัดสรร"/>
      <sheetName val="1.รวมก่อสร้างใหม่หน่วยบริการ"/>
      <sheetName val="1.1 สิ่งก่อสร้างของ 30ต.ใหม่"/>
      <sheetName val="1.2 รพ.สต.80 แห่ง"/>
      <sheetName val="1.3 รายการปรับปรุง ศสม."/>
      <sheetName val="1.4 รายการปรับปรุงผู้พิการ"/>
      <sheetName val="1.5 ก่อสร้างผูกพันเดิม"/>
      <sheetName val="2.ครุภัณฑ์หน่วยบริการ"/>
      <sheetName val="2.1 ครุภัณฑ์ 30 ต.ใหม่"/>
      <sheetName val="2.2 จัดสรรยูนิตทำฟัน ราย รพ.สต."/>
      <sheetName val="จัดสรรยูนิตทำฟันรายจังหวัด"/>
      <sheetName val="2.3 ครุภัณฑ์ส่งต่อ"/>
      <sheetName val="2.4 ครุภัณฑ์ฉุกเฉิน"/>
      <sheetName val="3. ก่อสร้างใหม่ชายแดนใต้"/>
      <sheetName val="3.1 อนุมัติครุภัณฑ์ชายแดนใต้"/>
      <sheetName val="4.ก่อสร้างใหม่หน่วยบริหาร"/>
      <sheetName val="4.1ครุภัณฑ์หน่วยบริหาร"/>
      <sheetName val="4.2 รายการค่าปรับปรุง สสจ.สสอ."/>
      <sheetName val="แยกแบบแปลน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R10">
            <v>49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ey e-budค่า Site สสจ.สสอ.ปี 58"/>
      <sheetName val="ค่า Site 53.8424 ลบ."/>
      <sheetName val="เกณฑ์หน่วยบริหาร"/>
    </sheetNames>
    <sheetDataSet>
      <sheetData sheetId="0" refreshError="1">
        <row r="6">
          <cell r="H6">
            <v>53842400</v>
          </cell>
          <cell r="P6">
            <v>53842400</v>
          </cell>
        </row>
      </sheetData>
      <sheetData sheetId="1" refreshError="1">
        <row r="4">
          <cell r="M4">
            <v>53842400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th.wikipedia.org/wiki/%E0%B8%88%E0%B8%B1%E0%B8%87%E0%B8%AB%E0%B8%A7%E0%B8%B1%E0%B8%94%E0%B8%AD%E0%B8%B8%E0%B8%94%E0%B8%A3%E0%B8%98%E0%B8%B2%E0%B8%99%E0%B8%B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Q28"/>
  <sheetViews>
    <sheetView topLeftCell="A3" workbookViewId="0">
      <pane xSplit="3" ySplit="4" topLeftCell="D7" activePane="bottomRight" state="frozen"/>
      <selection activeCell="A3" sqref="A3"/>
      <selection pane="topRight" activeCell="D3" sqref="D3"/>
      <selection pane="bottomLeft" activeCell="A7" sqref="A7"/>
      <selection pane="bottomRight" activeCell="H20" sqref="H20"/>
    </sheetView>
  </sheetViews>
  <sheetFormatPr defaultColWidth="7.296875" defaultRowHeight="54.75" customHeight="1"/>
  <cols>
    <col min="1" max="1" width="2.59765625" style="384" bestFit="1" customWidth="1"/>
    <col min="2" max="2" width="17.19921875" style="384" bestFit="1" customWidth="1"/>
    <col min="3" max="3" width="9.296875" style="397" bestFit="1" customWidth="1"/>
    <col min="4" max="4" width="10.59765625" style="398" bestFit="1" customWidth="1"/>
    <col min="5" max="5" width="11.296875" style="398" bestFit="1" customWidth="1"/>
    <col min="6" max="6" width="7.69921875" style="398" bestFit="1" customWidth="1"/>
    <col min="7" max="7" width="5.69921875" style="397" bestFit="1" customWidth="1"/>
    <col min="8" max="8" width="10.59765625" style="384" bestFit="1" customWidth="1"/>
    <col min="9" max="9" width="11.296875" style="398" bestFit="1" customWidth="1"/>
    <col min="10" max="10" width="7.69921875" style="398" bestFit="1" customWidth="1"/>
    <col min="11" max="11" width="7.59765625" style="397" bestFit="1" customWidth="1"/>
    <col min="12" max="12" width="10.59765625" style="398" bestFit="1" customWidth="1"/>
    <col min="13" max="13" width="11.296875" style="398" bestFit="1" customWidth="1"/>
    <col min="14" max="14" width="7.69921875" style="398" bestFit="1" customWidth="1"/>
    <col min="15" max="15" width="14" style="384" customWidth="1"/>
    <col min="16" max="16384" width="7.296875" style="384"/>
  </cols>
  <sheetData>
    <row r="1" spans="1:17" s="162" customFormat="1" ht="24.6">
      <c r="B1" s="3012" t="s">
        <v>9</v>
      </c>
      <c r="C1" s="3012"/>
      <c r="D1" s="3012"/>
      <c r="E1" s="3012"/>
      <c r="F1" s="3012"/>
      <c r="G1" s="3012"/>
      <c r="H1" s="3012"/>
      <c r="I1" s="3012"/>
      <c r="J1" s="3012"/>
      <c r="K1" s="3012"/>
      <c r="L1" s="3012"/>
      <c r="M1" s="3012"/>
    </row>
    <row r="2" spans="1:17" s="162" customFormat="1" ht="24.6">
      <c r="B2" s="3012" t="s">
        <v>10</v>
      </c>
      <c r="C2" s="3012"/>
      <c r="D2" s="3012"/>
      <c r="E2" s="3012"/>
      <c r="F2" s="3012"/>
      <c r="G2" s="3012"/>
      <c r="H2" s="3012"/>
      <c r="I2" s="3012"/>
      <c r="J2" s="3012"/>
      <c r="K2" s="3012"/>
      <c r="L2" s="3012"/>
      <c r="M2" s="3012"/>
    </row>
    <row r="3" spans="1:17" s="162" customFormat="1" ht="25.2" thickBot="1">
      <c r="B3" s="365" t="s">
        <v>1256</v>
      </c>
      <c r="C3" s="365"/>
      <c r="D3" s="365"/>
      <c r="E3" s="365"/>
      <c r="F3" s="365"/>
      <c r="G3" s="365"/>
      <c r="H3" s="365"/>
      <c r="I3" s="365"/>
      <c r="J3" s="365"/>
      <c r="K3" s="366" t="s">
        <v>2</v>
      </c>
      <c r="L3" s="366"/>
      <c r="M3" s="366"/>
      <c r="N3" s="367"/>
    </row>
    <row r="4" spans="1:17" s="368" customFormat="1" ht="21">
      <c r="A4" s="3013" t="s">
        <v>944</v>
      </c>
      <c r="B4" s="3015" t="s">
        <v>11</v>
      </c>
      <c r="C4" s="3017" t="s">
        <v>12</v>
      </c>
      <c r="D4" s="3019" t="s">
        <v>499</v>
      </c>
      <c r="E4" s="3020"/>
      <c r="F4" s="3021"/>
      <c r="G4" s="3022" t="s">
        <v>13</v>
      </c>
      <c r="H4" s="3023"/>
      <c r="I4" s="3023"/>
      <c r="J4" s="3024"/>
      <c r="K4" s="3025" t="s">
        <v>14</v>
      </c>
      <c r="L4" s="3026"/>
      <c r="M4" s="3026"/>
      <c r="N4" s="3027"/>
    </row>
    <row r="5" spans="1:17" s="368" customFormat="1" ht="45" customHeight="1" thickBot="1">
      <c r="A5" s="3014"/>
      <c r="B5" s="3016"/>
      <c r="C5" s="3018"/>
      <c r="D5" s="369" t="s">
        <v>15</v>
      </c>
      <c r="E5" s="369" t="s">
        <v>16</v>
      </c>
      <c r="F5" s="369" t="s">
        <v>17</v>
      </c>
      <c r="G5" s="370" t="s">
        <v>18</v>
      </c>
      <c r="H5" s="371" t="s">
        <v>19</v>
      </c>
      <c r="I5" s="371" t="s">
        <v>16</v>
      </c>
      <c r="J5" s="371" t="s">
        <v>17</v>
      </c>
      <c r="K5" s="372" t="s">
        <v>20</v>
      </c>
      <c r="L5" s="373" t="s">
        <v>15</v>
      </c>
      <c r="M5" s="373" t="s">
        <v>16</v>
      </c>
      <c r="N5" s="374" t="s">
        <v>17</v>
      </c>
    </row>
    <row r="6" spans="1:17" s="368" customFormat="1" ht="21.6" thickBot="1">
      <c r="A6" s="375"/>
      <c r="B6" s="376" t="s">
        <v>712</v>
      </c>
      <c r="C6" s="377"/>
      <c r="D6" s="378" t="e">
        <f>D7+D11+D15+D20+D25</f>
        <v>#REF!</v>
      </c>
      <c r="E6" s="378" t="e">
        <f>E7+E11+E15+E20+E25</f>
        <v>#REF!</v>
      </c>
      <c r="F6" s="379" t="e">
        <f>(100*(E6-D6))/D6</f>
        <v>#REF!</v>
      </c>
      <c r="G6" s="380"/>
      <c r="H6" s="378" t="e">
        <f>SUM(H7:H28)</f>
        <v>#REF!</v>
      </c>
      <c r="I6" s="378" t="e">
        <f>SUM(I7:I28)</f>
        <v>#REF!</v>
      </c>
      <c r="J6" s="379" t="e">
        <f>(100*(I6-H6))/H6</f>
        <v>#REF!</v>
      </c>
      <c r="K6" s="380"/>
      <c r="L6" s="378" t="e">
        <f>SUM(L7:L28)</f>
        <v>#REF!</v>
      </c>
      <c r="M6" s="378" t="e">
        <f>SUM(M7:M28)</f>
        <v>#REF!</v>
      </c>
      <c r="N6" s="381" t="e">
        <f>(100*(M6-L6))/L6</f>
        <v>#REF!</v>
      </c>
    </row>
    <row r="7" spans="1:17" ht="21">
      <c r="A7" s="382">
        <v>1</v>
      </c>
      <c r="B7" s="383" t="s">
        <v>489</v>
      </c>
      <c r="C7" s="412" t="s">
        <v>490</v>
      </c>
      <c r="D7" s="413" t="e">
        <f>#REF!</f>
        <v>#REF!</v>
      </c>
      <c r="E7" s="413" t="e">
        <f>#REF!</f>
        <v>#REF!</v>
      </c>
      <c r="F7" s="414" t="e">
        <f>(100*(E7-D7))/D7</f>
        <v>#REF!</v>
      </c>
      <c r="G7" s="412" t="s">
        <v>749</v>
      </c>
      <c r="H7" s="415" t="e">
        <f>#REF!</f>
        <v>#REF!</v>
      </c>
      <c r="I7" s="415" t="e">
        <f>#REF!</f>
        <v>#REF!</v>
      </c>
      <c r="J7" s="414" t="e">
        <f>(100*(I7-H7))/H7</f>
        <v>#REF!</v>
      </c>
      <c r="K7" s="412" t="s">
        <v>481</v>
      </c>
      <c r="L7" s="415" t="e">
        <f>#REF!</f>
        <v>#REF!</v>
      </c>
      <c r="M7" s="415" t="e">
        <f>#REF!</f>
        <v>#REF!</v>
      </c>
      <c r="N7" s="416" t="e">
        <f>(100*(M7-L7))/L7</f>
        <v>#REF!</v>
      </c>
      <c r="O7" s="431" t="s">
        <v>495</v>
      </c>
    </row>
    <row r="8" spans="1:17" ht="21">
      <c r="A8" s="385"/>
      <c r="B8" s="386"/>
      <c r="C8" s="417"/>
      <c r="D8" s="418"/>
      <c r="E8" s="418"/>
      <c r="F8" s="419"/>
      <c r="G8" s="417"/>
      <c r="H8" s="420"/>
      <c r="I8" s="419"/>
      <c r="J8" s="419"/>
      <c r="K8" s="417" t="s">
        <v>488</v>
      </c>
      <c r="L8" s="419" t="e">
        <f>#REF!</f>
        <v>#REF!</v>
      </c>
      <c r="M8" s="419" t="e">
        <f>#REF!</f>
        <v>#REF!</v>
      </c>
      <c r="N8" s="421" t="e">
        <f>(100*(M8-L8))/L8</f>
        <v>#REF!</v>
      </c>
      <c r="O8" s="431" t="s">
        <v>495</v>
      </c>
    </row>
    <row r="9" spans="1:17" ht="21">
      <c r="A9" s="385"/>
      <c r="B9" s="386"/>
      <c r="C9" s="417"/>
      <c r="D9" s="418"/>
      <c r="E9" s="418"/>
      <c r="F9" s="419"/>
      <c r="G9" s="417"/>
      <c r="H9" s="420"/>
      <c r="I9" s="419"/>
      <c r="J9" s="419"/>
      <c r="K9" s="417" t="s">
        <v>705</v>
      </c>
      <c r="L9" s="419" t="e">
        <f>#REF!</f>
        <v>#REF!</v>
      </c>
      <c r="M9" s="419" t="e">
        <f>#REF!</f>
        <v>#REF!</v>
      </c>
      <c r="N9" s="421"/>
      <c r="O9" s="431" t="s">
        <v>24</v>
      </c>
    </row>
    <row r="10" spans="1:17" ht="21">
      <c r="A10" s="385"/>
      <c r="B10" s="386"/>
      <c r="C10" s="417"/>
      <c r="D10" s="418"/>
      <c r="E10" s="418"/>
      <c r="F10" s="419"/>
      <c r="G10" s="417" t="s">
        <v>750</v>
      </c>
      <c r="H10" s="419" t="e">
        <f>#REF!</f>
        <v>#REF!</v>
      </c>
      <c r="I10" s="419" t="e">
        <f>#REF!</f>
        <v>#REF!</v>
      </c>
      <c r="J10" s="422" t="e">
        <f>(100*(I10-H10))/H10</f>
        <v>#REF!</v>
      </c>
      <c r="K10" s="417"/>
      <c r="L10" s="419"/>
      <c r="M10" s="419"/>
      <c r="N10" s="423"/>
    </row>
    <row r="11" spans="1:17" ht="21">
      <c r="A11" s="385"/>
      <c r="B11" s="386"/>
      <c r="C11" s="405" t="s">
        <v>491</v>
      </c>
      <c r="D11" s="406" t="e">
        <f>#REF!</f>
        <v>#REF!</v>
      </c>
      <c r="E11" s="406" t="e">
        <f>#REF!</f>
        <v>#REF!</v>
      </c>
      <c r="F11" s="410" t="e">
        <f>(100*(E11-D11))/D11</f>
        <v>#REF!</v>
      </c>
      <c r="G11" s="405" t="s">
        <v>749</v>
      </c>
      <c r="H11" s="407" t="e">
        <f>#REF!</f>
        <v>#REF!</v>
      </c>
      <c r="I11" s="407" t="e">
        <f>#REF!+#REF!</f>
        <v>#REF!</v>
      </c>
      <c r="J11" s="410" t="e">
        <f>(100*(I11-H11))/H11</f>
        <v>#REF!</v>
      </c>
      <c r="K11" s="424" t="s">
        <v>481</v>
      </c>
      <c r="L11" s="407" t="e">
        <f>#REF!</f>
        <v>#REF!</v>
      </c>
      <c r="M11" s="407" t="e">
        <f>#REF!</f>
        <v>#REF!</v>
      </c>
      <c r="N11" s="409" t="e">
        <f>(100*(M11-L11))/L11</f>
        <v>#REF!</v>
      </c>
      <c r="O11" s="431" t="s">
        <v>495</v>
      </c>
    </row>
    <row r="12" spans="1:17" ht="21">
      <c r="A12" s="385"/>
      <c r="B12" s="386"/>
      <c r="C12" s="405"/>
      <c r="D12" s="406"/>
      <c r="E12" s="406"/>
      <c r="F12" s="407"/>
      <c r="G12" s="405"/>
      <c r="H12" s="408"/>
      <c r="I12" s="407"/>
      <c r="J12" s="407"/>
      <c r="K12" s="405" t="s">
        <v>488</v>
      </c>
      <c r="L12" s="407" t="e">
        <f>#REF!</f>
        <v>#REF!</v>
      </c>
      <c r="M12" s="407" t="e">
        <f>#REF!</f>
        <v>#REF!</v>
      </c>
      <c r="N12" s="409" t="e">
        <f>(100*(M12-L12))/L12</f>
        <v>#REF!</v>
      </c>
      <c r="O12" s="431" t="s">
        <v>495</v>
      </c>
    </row>
    <row r="13" spans="1:17" ht="21">
      <c r="A13" s="385"/>
      <c r="B13" s="386"/>
      <c r="C13" s="405"/>
      <c r="D13" s="406"/>
      <c r="E13" s="406"/>
      <c r="F13" s="407"/>
      <c r="G13" s="405"/>
      <c r="H13" s="408"/>
      <c r="I13" s="407"/>
      <c r="J13" s="407"/>
      <c r="K13" s="405" t="s">
        <v>705</v>
      </c>
      <c r="L13" s="407" t="e">
        <f>#REF!</f>
        <v>#REF!</v>
      </c>
      <c r="M13" s="407" t="e">
        <f>#REF!</f>
        <v>#REF!</v>
      </c>
      <c r="N13" s="409" t="e">
        <f>(100*(M13-L13))/L13</f>
        <v>#REF!</v>
      </c>
      <c r="O13" s="431" t="s">
        <v>495</v>
      </c>
    </row>
    <row r="14" spans="1:17" ht="21">
      <c r="A14" s="385"/>
      <c r="B14" s="386"/>
      <c r="C14" s="405"/>
      <c r="D14" s="406"/>
      <c r="E14" s="406"/>
      <c r="F14" s="407"/>
      <c r="G14" s="405" t="s">
        <v>750</v>
      </c>
      <c r="H14" s="407" t="e">
        <f>#REF!</f>
        <v>#REF!</v>
      </c>
      <c r="I14" s="407" t="e">
        <f>#REF!</f>
        <v>#REF!</v>
      </c>
      <c r="J14" s="410"/>
      <c r="K14" s="425"/>
      <c r="L14" s="407"/>
      <c r="M14" s="407"/>
      <c r="N14" s="411"/>
    </row>
    <row r="15" spans="1:17" ht="21">
      <c r="A15" s="385"/>
      <c r="B15" s="386"/>
      <c r="C15" s="399" t="s">
        <v>492</v>
      </c>
      <c r="D15" s="400" t="e">
        <f>#REF!</f>
        <v>#REF!</v>
      </c>
      <c r="E15" s="400"/>
      <c r="F15" s="404"/>
      <c r="G15" s="399" t="s">
        <v>749</v>
      </c>
      <c r="H15" s="401" t="e">
        <f>#REF!</f>
        <v>#REF!</v>
      </c>
      <c r="I15" s="401"/>
      <c r="J15" s="404"/>
      <c r="K15" s="399" t="s">
        <v>481</v>
      </c>
      <c r="L15" s="401"/>
      <c r="M15" s="401"/>
      <c r="N15" s="403"/>
      <c r="O15" s="431" t="s">
        <v>23</v>
      </c>
      <c r="P15" s="432"/>
      <c r="Q15" s="432"/>
    </row>
    <row r="16" spans="1:17" ht="21">
      <c r="A16" s="385"/>
      <c r="B16" s="386"/>
      <c r="C16" s="399"/>
      <c r="D16" s="400"/>
      <c r="E16" s="400"/>
      <c r="F16" s="401"/>
      <c r="G16" s="399"/>
      <c r="H16" s="402"/>
      <c r="I16" s="401"/>
      <c r="J16" s="401"/>
      <c r="K16" s="399" t="s">
        <v>488</v>
      </c>
      <c r="L16" s="401"/>
      <c r="M16" s="401"/>
      <c r="N16" s="403"/>
      <c r="O16" s="431" t="s">
        <v>23</v>
      </c>
      <c r="P16" s="432"/>
      <c r="Q16" s="432"/>
    </row>
    <row r="17" spans="1:17" ht="21">
      <c r="A17" s="385"/>
      <c r="B17" s="386"/>
      <c r="C17" s="399"/>
      <c r="D17" s="400"/>
      <c r="E17" s="400"/>
      <c r="F17" s="401"/>
      <c r="G17" s="399"/>
      <c r="H17" s="402"/>
      <c r="I17" s="401"/>
      <c r="J17" s="401"/>
      <c r="K17" s="399" t="s">
        <v>705</v>
      </c>
      <c r="L17" s="401">
        <f>'[1]งบปี 57 สป.'!D10</f>
        <v>24014700</v>
      </c>
      <c r="M17" s="401"/>
      <c r="N17" s="403"/>
      <c r="O17" s="431" t="s">
        <v>23</v>
      </c>
      <c r="P17" s="432"/>
      <c r="Q17" s="432"/>
    </row>
    <row r="18" spans="1:17" ht="21.6" thickBot="1">
      <c r="A18" s="387"/>
      <c r="B18" s="388"/>
      <c r="C18" s="426"/>
      <c r="D18" s="427"/>
      <c r="E18" s="427"/>
      <c r="F18" s="428"/>
      <c r="G18" s="426" t="s">
        <v>750</v>
      </c>
      <c r="H18" s="428" t="e">
        <f>#REF!</f>
        <v>#REF!</v>
      </c>
      <c r="I18" s="428"/>
      <c r="J18" s="429"/>
      <c r="K18" s="426"/>
      <c r="L18" s="428"/>
      <c r="M18" s="428"/>
      <c r="N18" s="430"/>
    </row>
    <row r="19" spans="1:17" ht="8.25" customHeight="1" thickBot="1">
      <c r="A19" s="389"/>
      <c r="B19" s="389"/>
      <c r="C19" s="390"/>
      <c r="D19" s="391"/>
      <c r="E19" s="391"/>
      <c r="F19" s="392"/>
      <c r="G19" s="390"/>
      <c r="H19" s="392"/>
      <c r="I19" s="392"/>
      <c r="J19" s="393"/>
      <c r="K19" s="390"/>
      <c r="L19" s="392"/>
      <c r="M19" s="392"/>
      <c r="N19" s="392"/>
    </row>
    <row r="20" spans="1:17" ht="21">
      <c r="A20" s="433">
        <v>2</v>
      </c>
      <c r="B20" s="434" t="s">
        <v>493</v>
      </c>
      <c r="C20" s="435" t="s">
        <v>21</v>
      </c>
      <c r="D20" s="436" t="e">
        <f>#REF!</f>
        <v>#REF!</v>
      </c>
      <c r="E20" s="436" t="e">
        <f>#REF!</f>
        <v>#REF!</v>
      </c>
      <c r="F20" s="437" t="e">
        <f>(100*(E20-D20))/D20</f>
        <v>#REF!</v>
      </c>
      <c r="G20" s="434" t="s">
        <v>749</v>
      </c>
      <c r="H20" s="438" t="e">
        <f>#REF!</f>
        <v>#REF!</v>
      </c>
      <c r="I20" s="438" t="e">
        <f>#REF!</f>
        <v>#REF!</v>
      </c>
      <c r="J20" s="437" t="e">
        <f>(100*(I20-H20))/H20</f>
        <v>#REF!</v>
      </c>
      <c r="K20" s="434" t="s">
        <v>481</v>
      </c>
      <c r="L20" s="438" t="e">
        <f>#REF!</f>
        <v>#REF!</v>
      </c>
      <c r="M20" s="438" t="e">
        <f>#REF!</f>
        <v>#REF!</v>
      </c>
      <c r="N20" s="439" t="e">
        <f>(100*(M20-L20))/L20</f>
        <v>#REF!</v>
      </c>
    </row>
    <row r="21" spans="1:17" ht="21">
      <c r="A21" s="440"/>
      <c r="B21" s="441"/>
      <c r="C21" s="442"/>
      <c r="D21" s="443"/>
      <c r="E21" s="443"/>
      <c r="F21" s="444"/>
      <c r="G21" s="445"/>
      <c r="H21" s="441"/>
      <c r="I21" s="444"/>
      <c r="J21" s="444"/>
      <c r="K21" s="445" t="s">
        <v>488</v>
      </c>
      <c r="L21" s="444" t="e">
        <f>#REF!</f>
        <v>#REF!</v>
      </c>
      <c r="M21" s="444" t="e">
        <f>#REF!</f>
        <v>#REF!</v>
      </c>
      <c r="N21" s="446" t="e">
        <f>(100*(M21-L21))/L21</f>
        <v>#REF!</v>
      </c>
    </row>
    <row r="22" spans="1:17" ht="21">
      <c r="A22" s="440"/>
      <c r="B22" s="441"/>
      <c r="C22" s="442"/>
      <c r="D22" s="443"/>
      <c r="E22" s="443"/>
      <c r="F22" s="444"/>
      <c r="G22" s="445"/>
      <c r="H22" s="441"/>
      <c r="I22" s="444"/>
      <c r="J22" s="444"/>
      <c r="K22" s="445" t="s">
        <v>705</v>
      </c>
      <c r="L22" s="444" t="e">
        <f>#REF!</f>
        <v>#REF!</v>
      </c>
      <c r="M22" s="444" t="e">
        <f>#REF!</f>
        <v>#REF!</v>
      </c>
      <c r="N22" s="446" t="e">
        <f>(100*(M22-L22))/L22</f>
        <v>#REF!</v>
      </c>
    </row>
    <row r="23" spans="1:17" ht="21.6" thickBot="1">
      <c r="A23" s="447"/>
      <c r="B23" s="448"/>
      <c r="C23" s="449"/>
      <c r="D23" s="450"/>
      <c r="E23" s="450"/>
      <c r="F23" s="451"/>
      <c r="G23" s="452" t="s">
        <v>750</v>
      </c>
      <c r="H23" s="451" t="e">
        <f>#REF!</f>
        <v>#REF!</v>
      </c>
      <c r="I23" s="451">
        <f>'[1]ตั้งคำขอปี 58 21 มิ.ย.57'!I14</f>
        <v>37011100</v>
      </c>
      <c r="J23" s="453" t="e">
        <f>(100*(I23-H23))/H23</f>
        <v>#REF!</v>
      </c>
      <c r="K23" s="452"/>
      <c r="L23" s="451"/>
      <c r="M23" s="451"/>
      <c r="N23" s="454"/>
    </row>
    <row r="24" spans="1:17" ht="8.25" customHeight="1" thickBot="1">
      <c r="A24" s="394"/>
      <c r="B24" s="389"/>
      <c r="C24" s="395"/>
      <c r="D24" s="391"/>
      <c r="E24" s="391"/>
      <c r="F24" s="392"/>
      <c r="G24" s="390"/>
      <c r="H24" s="392"/>
      <c r="I24" s="392"/>
      <c r="J24" s="393"/>
      <c r="K24" s="390"/>
      <c r="L24" s="392"/>
      <c r="M24" s="392"/>
      <c r="N24" s="396"/>
    </row>
    <row r="25" spans="1:17" ht="21">
      <c r="A25" s="455">
        <v>3</v>
      </c>
      <c r="B25" s="456" t="s">
        <v>494</v>
      </c>
      <c r="C25" s="457" t="s">
        <v>22</v>
      </c>
      <c r="D25" s="458" t="e">
        <f>#REF!</f>
        <v>#REF!</v>
      </c>
      <c r="E25" s="458" t="e">
        <f>#REF!</f>
        <v>#REF!</v>
      </c>
      <c r="F25" s="459" t="e">
        <f>(100*(E25-D25))/D25</f>
        <v>#REF!</v>
      </c>
      <c r="G25" s="456" t="s">
        <v>749</v>
      </c>
      <c r="H25" s="460" t="e">
        <f>#REF!</f>
        <v>#REF!</v>
      </c>
      <c r="I25" s="460" t="e">
        <f>#REF!</f>
        <v>#REF!</v>
      </c>
      <c r="J25" s="459" t="e">
        <f>(100*(I25-H25))/H25</f>
        <v>#REF!</v>
      </c>
      <c r="K25" s="456" t="s">
        <v>481</v>
      </c>
      <c r="L25" s="460" t="e">
        <f>#REF!</f>
        <v>#REF!</v>
      </c>
      <c r="M25" s="460" t="e">
        <f>#REF!</f>
        <v>#REF!</v>
      </c>
      <c r="N25" s="461"/>
    </row>
    <row r="26" spans="1:17" ht="21">
      <c r="A26" s="462"/>
      <c r="B26" s="463"/>
      <c r="C26" s="464"/>
      <c r="D26" s="465"/>
      <c r="E26" s="465"/>
      <c r="F26" s="466"/>
      <c r="G26" s="464"/>
      <c r="H26" s="463"/>
      <c r="I26" s="466"/>
      <c r="J26" s="466"/>
      <c r="K26" s="464" t="s">
        <v>488</v>
      </c>
      <c r="L26" s="466" t="e">
        <f>#REF!</f>
        <v>#REF!</v>
      </c>
      <c r="M26" s="466" t="e">
        <f>#REF!</f>
        <v>#REF!</v>
      </c>
      <c r="N26" s="467" t="e">
        <f>(100*(M26-L26))/L26</f>
        <v>#REF!</v>
      </c>
    </row>
    <row r="27" spans="1:17" ht="21">
      <c r="A27" s="462"/>
      <c r="B27" s="463"/>
      <c r="C27" s="464"/>
      <c r="D27" s="465"/>
      <c r="E27" s="465"/>
      <c r="F27" s="466"/>
      <c r="G27" s="464"/>
      <c r="H27" s="463"/>
      <c r="I27" s="466"/>
      <c r="J27" s="466"/>
      <c r="K27" s="464" t="s">
        <v>705</v>
      </c>
      <c r="L27" s="466" t="e">
        <f>#REF!</f>
        <v>#REF!</v>
      </c>
      <c r="M27" s="466" t="e">
        <f>#REF!</f>
        <v>#REF!</v>
      </c>
      <c r="N27" s="467" t="e">
        <f>(100*(M27-L27))/L27</f>
        <v>#REF!</v>
      </c>
    </row>
    <row r="28" spans="1:17" ht="21.6" thickBot="1">
      <c r="A28" s="468"/>
      <c r="B28" s="469"/>
      <c r="C28" s="470"/>
      <c r="D28" s="471"/>
      <c r="E28" s="471"/>
      <c r="F28" s="472"/>
      <c r="G28" s="470" t="s">
        <v>750</v>
      </c>
      <c r="H28" s="472" t="e">
        <f>#REF!</f>
        <v>#REF!</v>
      </c>
      <c r="I28" s="472" t="e">
        <f>#REF!</f>
        <v>#REF!</v>
      </c>
      <c r="J28" s="473" t="e">
        <f>(100*(I28-H28))/H28</f>
        <v>#REF!</v>
      </c>
      <c r="K28" s="470"/>
      <c r="L28" s="472"/>
      <c r="M28" s="472"/>
      <c r="N28" s="474"/>
    </row>
  </sheetData>
  <mergeCells count="8">
    <mergeCell ref="B1:M1"/>
    <mergeCell ref="B2:M2"/>
    <mergeCell ref="A4:A5"/>
    <mergeCell ref="B4:B5"/>
    <mergeCell ref="C4:C5"/>
    <mergeCell ref="D4:F4"/>
    <mergeCell ref="G4:J4"/>
    <mergeCell ref="K4:N4"/>
  </mergeCells>
  <phoneticPr fontId="0" type="noConversion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H41"/>
  <sheetViews>
    <sheetView topLeftCell="A9" zoomScaleSheetLayoutView="75" workbookViewId="0">
      <selection activeCell="B16" sqref="B16"/>
    </sheetView>
  </sheetViews>
  <sheetFormatPr defaultColWidth="7" defaultRowHeight="16.5" customHeight="1"/>
  <cols>
    <col min="1" max="1" width="7.09765625" style="2768" customWidth="1"/>
    <col min="2" max="2" width="64.59765625" style="2759" customWidth="1"/>
    <col min="3" max="3" width="8.796875" style="2769" customWidth="1"/>
    <col min="4" max="4" width="64.09765625" style="2757" customWidth="1"/>
    <col min="5" max="16" width="3.19921875" style="2758" customWidth="1"/>
    <col min="17" max="20" width="4" style="2758" customWidth="1"/>
    <col min="21" max="23" width="5.69921875" style="2759" customWidth="1"/>
    <col min="24" max="24" width="5.3984375" style="2759" customWidth="1"/>
    <col min="25" max="25" width="36.19921875" style="2760" customWidth="1"/>
    <col min="26" max="26" width="14.296875" style="2761" customWidth="1"/>
    <col min="27" max="27" width="12.59765625" style="2759" customWidth="1"/>
    <col min="28" max="28" width="15.796875" style="2760" customWidth="1"/>
    <col min="29" max="29" width="18" style="2760" customWidth="1"/>
    <col min="30" max="30" width="18.3984375" style="2760" customWidth="1"/>
    <col min="31" max="31" width="15" style="2759" bestFit="1" customWidth="1"/>
    <col min="32" max="32" width="15" style="2759" customWidth="1"/>
    <col min="33" max="33" width="11.09765625" style="2759" customWidth="1"/>
    <col min="34" max="34" width="13.09765625" style="2759" customWidth="1"/>
    <col min="35" max="47" width="7" style="2759"/>
    <col min="48" max="48" width="9.3984375" style="2759" bestFit="1" customWidth="1"/>
    <col min="49" max="16384" width="7" style="2759"/>
  </cols>
  <sheetData>
    <row r="1" spans="1:34" s="2763" customFormat="1" ht="27.75" customHeight="1">
      <c r="A1" s="2770" t="s">
        <v>4405</v>
      </c>
      <c r="B1" s="2771"/>
      <c r="C1" s="2772"/>
      <c r="D1" s="2773"/>
      <c r="E1" s="2765"/>
      <c r="F1" s="2765"/>
      <c r="G1" s="2765"/>
      <c r="H1" s="2765"/>
      <c r="I1" s="2765"/>
      <c r="J1" s="2765"/>
      <c r="K1" s="2765"/>
      <c r="L1" s="2765"/>
      <c r="M1" s="2765"/>
      <c r="N1" s="2765"/>
      <c r="O1" s="2765"/>
      <c r="P1" s="2765"/>
      <c r="Q1" s="2765"/>
      <c r="R1" s="2765"/>
      <c r="S1" s="2765"/>
      <c r="T1" s="2765"/>
      <c r="Y1" s="2766"/>
      <c r="Z1" s="2767"/>
      <c r="AB1" s="2766"/>
      <c r="AC1" s="2766"/>
      <c r="AD1" s="2766"/>
      <c r="AE1" s="2768"/>
      <c r="AF1" s="2768"/>
      <c r="AG1" s="2768"/>
      <c r="AH1" s="2768"/>
    </row>
    <row r="2" spans="1:34" s="2763" customFormat="1" ht="27.75" customHeight="1">
      <c r="A2" s="2774"/>
      <c r="B2" s="2775" t="s">
        <v>4409</v>
      </c>
      <c r="C2" s="2772"/>
      <c r="D2" s="2773"/>
      <c r="E2" s="2765"/>
      <c r="F2" s="2765"/>
      <c r="G2" s="2765"/>
      <c r="H2" s="2765"/>
      <c r="I2" s="2765"/>
      <c r="J2" s="2765"/>
      <c r="K2" s="2765"/>
      <c r="L2" s="2765"/>
      <c r="M2" s="2765"/>
      <c r="N2" s="2765"/>
      <c r="O2" s="2765"/>
      <c r="P2" s="2765"/>
      <c r="Q2" s="2765"/>
      <c r="R2" s="2765"/>
      <c r="S2" s="2765"/>
      <c r="T2" s="2765"/>
      <c r="Y2" s="2766"/>
      <c r="Z2" s="2767"/>
      <c r="AB2" s="2766"/>
      <c r="AC2" s="2766"/>
      <c r="AD2" s="2766"/>
      <c r="AE2" s="2768"/>
      <c r="AF2" s="2768"/>
      <c r="AG2" s="2768"/>
      <c r="AH2" s="2768"/>
    </row>
    <row r="3" spans="1:34" s="2763" customFormat="1" ht="27.75" customHeight="1">
      <c r="A3" s="2776">
        <v>1</v>
      </c>
      <c r="B3" s="2777" t="s">
        <v>4312</v>
      </c>
      <c r="C3" s="2776">
        <v>7</v>
      </c>
      <c r="D3" s="2777" t="s">
        <v>4324</v>
      </c>
      <c r="I3" s="2778"/>
      <c r="J3" s="2778"/>
      <c r="K3" s="2765"/>
      <c r="L3" s="2765"/>
      <c r="M3" s="2765"/>
      <c r="N3" s="2765"/>
      <c r="O3" s="2765"/>
      <c r="P3" s="2765"/>
      <c r="Q3" s="2765"/>
      <c r="R3" s="2765"/>
      <c r="S3" s="2765"/>
      <c r="T3" s="2765"/>
      <c r="Y3" s="2766"/>
      <c r="Z3" s="2767"/>
      <c r="AB3" s="2766"/>
      <c r="AC3" s="2766"/>
      <c r="AD3" s="2766"/>
      <c r="AE3" s="2768"/>
      <c r="AF3" s="2768"/>
      <c r="AG3" s="2768"/>
      <c r="AH3" s="2768"/>
    </row>
    <row r="4" spans="1:34" s="2763" customFormat="1" ht="27.75" customHeight="1">
      <c r="A4" s="2749">
        <v>1.2</v>
      </c>
      <c r="B4" s="2750" t="s">
        <v>4410</v>
      </c>
      <c r="C4" s="2779">
        <v>8</v>
      </c>
      <c r="D4" s="2780" t="s">
        <v>4313</v>
      </c>
      <c r="I4" s="2778"/>
      <c r="J4" s="2778"/>
      <c r="K4" s="2765"/>
      <c r="L4" s="2765"/>
      <c r="M4" s="2765"/>
      <c r="N4" s="2765"/>
      <c r="O4" s="2765"/>
      <c r="P4" s="2765"/>
      <c r="Q4" s="2765"/>
      <c r="R4" s="2765"/>
      <c r="S4" s="2765"/>
      <c r="T4" s="2765"/>
      <c r="Y4" s="2766"/>
      <c r="Z4" s="2767"/>
      <c r="AB4" s="2766"/>
      <c r="AC4" s="2766"/>
      <c r="AD4" s="2766"/>
      <c r="AE4" s="2768"/>
      <c r="AF4" s="2768"/>
      <c r="AG4" s="2768"/>
      <c r="AH4" s="2768"/>
    </row>
    <row r="5" spans="1:34" s="2763" customFormat="1" ht="27.75" customHeight="1">
      <c r="A5" s="2749">
        <v>1.2</v>
      </c>
      <c r="B5" s="2750" t="s">
        <v>4411</v>
      </c>
      <c r="C5" s="2776">
        <v>9</v>
      </c>
      <c r="D5" s="2780" t="s">
        <v>4315</v>
      </c>
      <c r="I5" s="2778"/>
      <c r="J5" s="2778"/>
      <c r="K5" s="2765"/>
      <c r="L5" s="2765"/>
      <c r="M5" s="2765"/>
      <c r="N5" s="2765"/>
      <c r="O5" s="2765"/>
      <c r="P5" s="2765"/>
      <c r="Q5" s="2765"/>
      <c r="R5" s="2765"/>
      <c r="S5" s="2765"/>
      <c r="T5" s="2765"/>
      <c r="Y5" s="2766"/>
      <c r="Z5" s="2767"/>
      <c r="AB5" s="2766"/>
      <c r="AC5" s="2766"/>
      <c r="AD5" s="2766"/>
      <c r="AE5" s="2768"/>
      <c r="AF5" s="2768"/>
      <c r="AG5" s="2768"/>
      <c r="AH5" s="2768"/>
    </row>
    <row r="6" spans="1:34" s="2763" customFormat="1" ht="27.75" customHeight="1">
      <c r="A6" s="2749">
        <v>1.3</v>
      </c>
      <c r="B6" s="2751" t="s">
        <v>4412</v>
      </c>
      <c r="C6" s="2776">
        <v>10</v>
      </c>
      <c r="D6" s="2780" t="s">
        <v>4317</v>
      </c>
      <c r="I6" s="2778"/>
      <c r="J6" s="2778"/>
      <c r="K6" s="2765"/>
      <c r="L6" s="2765"/>
      <c r="M6" s="2765"/>
      <c r="N6" s="2765"/>
      <c r="O6" s="2765"/>
      <c r="P6" s="2765"/>
      <c r="Q6" s="2765"/>
      <c r="R6" s="2765"/>
      <c r="S6" s="2765"/>
      <c r="T6" s="2765"/>
      <c r="Y6" s="2766"/>
      <c r="Z6" s="2767"/>
      <c r="AB6" s="2766"/>
      <c r="AC6" s="2766"/>
      <c r="AD6" s="2766"/>
      <c r="AE6" s="2768"/>
      <c r="AF6" s="2768"/>
      <c r="AG6" s="2768"/>
      <c r="AH6" s="2768"/>
    </row>
    <row r="7" spans="1:34" s="2763" customFormat="1" ht="27.75" customHeight="1">
      <c r="A7" s="2749">
        <v>1.4</v>
      </c>
      <c r="B7" s="2752" t="s">
        <v>4413</v>
      </c>
      <c r="C7" s="2753">
        <v>10.1</v>
      </c>
      <c r="D7" s="2752" t="s">
        <v>4424</v>
      </c>
      <c r="I7" s="2778"/>
      <c r="J7" s="2778"/>
      <c r="K7" s="2765"/>
      <c r="L7" s="2765"/>
      <c r="M7" s="2765"/>
      <c r="N7" s="2765"/>
      <c r="O7" s="2765"/>
      <c r="P7" s="2765"/>
      <c r="Q7" s="2765"/>
      <c r="R7" s="2765"/>
      <c r="S7" s="2765"/>
      <c r="T7" s="2765"/>
      <c r="Y7" s="2766"/>
      <c r="Z7" s="2767"/>
      <c r="AB7" s="2766"/>
      <c r="AC7" s="2766"/>
      <c r="AD7" s="2766"/>
      <c r="AE7" s="2768"/>
      <c r="AF7" s="2768"/>
      <c r="AG7" s="2768"/>
      <c r="AH7" s="2768"/>
    </row>
    <row r="8" spans="1:34" ht="27.75" customHeight="1">
      <c r="A8" s="2776">
        <v>2</v>
      </c>
      <c r="B8" s="2777" t="s">
        <v>4314</v>
      </c>
      <c r="C8" s="2753">
        <v>10.199999999999999</v>
      </c>
      <c r="D8" s="2751" t="s">
        <v>4425</v>
      </c>
      <c r="E8" s="2759"/>
      <c r="F8" s="2763"/>
      <c r="G8" s="2763"/>
      <c r="H8" s="2763"/>
      <c r="I8" s="2778"/>
      <c r="J8" s="2778"/>
      <c r="K8" s="2765"/>
      <c r="L8" s="2765"/>
      <c r="M8" s="2765"/>
      <c r="N8" s="2765"/>
      <c r="O8" s="2765"/>
      <c r="P8" s="2765"/>
      <c r="Q8" s="2765"/>
      <c r="R8" s="2765"/>
      <c r="S8" s="2765"/>
      <c r="T8" s="2765"/>
      <c r="U8" s="2763"/>
      <c r="V8" s="2763"/>
      <c r="W8" s="2763"/>
      <c r="X8" s="2763"/>
      <c r="Y8" s="2766"/>
      <c r="Z8" s="2767"/>
      <c r="AA8" s="2763"/>
      <c r="AB8" s="2766"/>
      <c r="AC8" s="2766"/>
      <c r="AD8" s="2766"/>
      <c r="AE8" s="2768"/>
      <c r="AF8" s="2768"/>
      <c r="AG8" s="2768"/>
      <c r="AH8" s="2768"/>
    </row>
    <row r="9" spans="1:34" ht="27.75" customHeight="1">
      <c r="A9" s="2753">
        <v>2.1</v>
      </c>
      <c r="B9" s="2752" t="s">
        <v>4414</v>
      </c>
      <c r="C9" s="2776">
        <v>11</v>
      </c>
      <c r="D9" s="2780" t="s">
        <v>4319</v>
      </c>
      <c r="E9" s="2759"/>
      <c r="F9" s="2763"/>
      <c r="G9" s="2763"/>
      <c r="H9" s="2763"/>
      <c r="I9" s="2778"/>
      <c r="J9" s="2778"/>
      <c r="K9" s="2765"/>
      <c r="L9" s="2765"/>
      <c r="M9" s="2765"/>
      <c r="N9" s="2765"/>
      <c r="O9" s="2765"/>
      <c r="P9" s="2765"/>
      <c r="Q9" s="2765"/>
      <c r="R9" s="2765"/>
      <c r="S9" s="2765"/>
      <c r="T9" s="2765"/>
      <c r="U9" s="2763"/>
      <c r="V9" s="2763"/>
      <c r="W9" s="2763"/>
      <c r="X9" s="2763"/>
      <c r="Y9" s="2766"/>
      <c r="Z9" s="2767"/>
      <c r="AA9" s="2763"/>
      <c r="AB9" s="2766"/>
      <c r="AC9" s="2766"/>
      <c r="AD9" s="2766"/>
      <c r="AE9" s="2768"/>
      <c r="AF9" s="2768"/>
      <c r="AG9" s="2768"/>
      <c r="AH9" s="2768"/>
    </row>
    <row r="10" spans="1:34" ht="27.75" customHeight="1">
      <c r="A10" s="2753">
        <v>2.2000000000000002</v>
      </c>
      <c r="B10" s="2751" t="s">
        <v>4415</v>
      </c>
      <c r="C10" s="2753">
        <v>11.1</v>
      </c>
      <c r="D10" s="2752" t="s">
        <v>4426</v>
      </c>
      <c r="E10" s="2759"/>
      <c r="F10" s="2763"/>
      <c r="G10" s="2763"/>
      <c r="H10" s="2763"/>
      <c r="I10" s="2778"/>
      <c r="J10" s="2778"/>
      <c r="K10" s="2765"/>
      <c r="L10" s="2765"/>
      <c r="M10" s="2765"/>
      <c r="N10" s="2765"/>
      <c r="O10" s="2765"/>
      <c r="P10" s="2765"/>
      <c r="Q10" s="2765"/>
      <c r="R10" s="2765"/>
      <c r="S10" s="2765"/>
      <c r="T10" s="2765"/>
      <c r="U10" s="2763"/>
      <c r="V10" s="2763"/>
      <c r="W10" s="2763"/>
      <c r="X10" s="2763"/>
      <c r="Y10" s="2766"/>
      <c r="Z10" s="2767"/>
      <c r="AA10" s="2763"/>
      <c r="AB10" s="2766"/>
      <c r="AC10" s="2766"/>
      <c r="AD10" s="2766"/>
      <c r="AE10" s="2768"/>
      <c r="AF10" s="2768"/>
      <c r="AG10" s="2768"/>
      <c r="AH10" s="2768"/>
    </row>
    <row r="11" spans="1:34" ht="27.75" customHeight="1">
      <c r="A11" s="2753">
        <v>2.2999999999999998</v>
      </c>
      <c r="B11" s="2751" t="s">
        <v>4416</v>
      </c>
      <c r="C11" s="2753">
        <v>11.2</v>
      </c>
      <c r="D11" s="2752" t="s">
        <v>4427</v>
      </c>
      <c r="E11" s="2759"/>
      <c r="F11" s="2763"/>
      <c r="G11" s="2763"/>
      <c r="H11" s="2763"/>
      <c r="I11" s="2778"/>
      <c r="J11" s="2778"/>
      <c r="K11" s="2765"/>
      <c r="L11" s="2765"/>
      <c r="M11" s="2765"/>
      <c r="N11" s="2765"/>
      <c r="O11" s="2765"/>
      <c r="P11" s="2765"/>
      <c r="Q11" s="2765"/>
      <c r="R11" s="2765"/>
      <c r="S11" s="2765"/>
      <c r="T11" s="2765"/>
      <c r="U11" s="2763"/>
      <c r="V11" s="2763"/>
      <c r="W11" s="2763"/>
      <c r="X11" s="2763"/>
      <c r="Y11" s="2766"/>
      <c r="Z11" s="2767"/>
      <c r="AA11" s="2763"/>
      <c r="AB11" s="2766"/>
      <c r="AC11" s="2766"/>
      <c r="AD11" s="2766"/>
      <c r="AE11" s="2768"/>
      <c r="AF11" s="2768"/>
      <c r="AG11" s="2768"/>
      <c r="AH11" s="2768"/>
    </row>
    <row r="12" spans="1:34" ht="27.75" customHeight="1">
      <c r="A12" s="2776">
        <v>3</v>
      </c>
      <c r="B12" s="2781" t="s">
        <v>4316</v>
      </c>
      <c r="C12" s="2776">
        <v>12</v>
      </c>
      <c r="D12" s="2780" t="s">
        <v>4321</v>
      </c>
      <c r="E12" s="2759"/>
      <c r="F12" s="2763"/>
      <c r="G12" s="2763"/>
      <c r="H12" s="2763"/>
      <c r="I12" s="2778"/>
      <c r="J12" s="2778"/>
      <c r="K12" s="2765"/>
      <c r="L12" s="2765"/>
      <c r="M12" s="2765"/>
      <c r="N12" s="2765"/>
      <c r="O12" s="2765"/>
      <c r="P12" s="2765"/>
      <c r="Q12" s="2765"/>
      <c r="R12" s="2765"/>
      <c r="S12" s="2765"/>
      <c r="T12" s="2765"/>
      <c r="U12" s="2763"/>
      <c r="V12" s="2763"/>
      <c r="W12" s="2763"/>
      <c r="X12" s="2763"/>
      <c r="Y12" s="2766"/>
      <c r="Z12" s="2767"/>
      <c r="AA12" s="2763"/>
      <c r="AB12" s="2766"/>
      <c r="AC12" s="2766"/>
      <c r="AD12" s="2766"/>
      <c r="AE12" s="2768"/>
      <c r="AF12" s="2768"/>
      <c r="AG12" s="2768"/>
      <c r="AH12" s="2768"/>
    </row>
    <row r="13" spans="1:34" ht="27.75" customHeight="1">
      <c r="A13" s="2753">
        <v>3.1</v>
      </c>
      <c r="B13" s="2752" t="s">
        <v>4417</v>
      </c>
      <c r="C13" s="2776">
        <v>13</v>
      </c>
      <c r="D13" s="2780" t="s">
        <v>4323</v>
      </c>
      <c r="E13" s="2759"/>
      <c r="F13" s="2763"/>
      <c r="G13" s="2763"/>
      <c r="H13" s="2763"/>
      <c r="I13" s="2778"/>
      <c r="J13" s="2778"/>
      <c r="K13" s="2765"/>
      <c r="L13" s="2765"/>
      <c r="M13" s="2765"/>
      <c r="N13" s="2765"/>
      <c r="O13" s="2765"/>
      <c r="P13" s="2765"/>
      <c r="Q13" s="2765"/>
      <c r="R13" s="2765"/>
      <c r="S13" s="2765"/>
      <c r="T13" s="2765"/>
      <c r="U13" s="2763"/>
      <c r="V13" s="2763"/>
      <c r="W13" s="2763"/>
      <c r="X13" s="2763"/>
      <c r="Y13" s="2766"/>
      <c r="Z13" s="2767"/>
      <c r="AA13" s="2763"/>
      <c r="AB13" s="2766"/>
      <c r="AC13" s="2766"/>
      <c r="AD13" s="2766"/>
      <c r="AE13" s="2768"/>
      <c r="AF13" s="2768"/>
      <c r="AG13" s="2768"/>
      <c r="AH13" s="2768"/>
    </row>
    <row r="14" spans="1:34" ht="27.75" customHeight="1">
      <c r="A14" s="2753">
        <v>3.2</v>
      </c>
      <c r="B14" s="2752" t="s">
        <v>4418</v>
      </c>
      <c r="C14" s="2782"/>
      <c r="D14" s="2759"/>
      <c r="E14" s="2759"/>
      <c r="F14" s="2763"/>
      <c r="G14" s="2763"/>
      <c r="H14" s="2763"/>
      <c r="I14" s="2778"/>
      <c r="J14" s="2778"/>
      <c r="K14" s="2765"/>
      <c r="L14" s="2765"/>
      <c r="M14" s="2765"/>
      <c r="N14" s="2765"/>
      <c r="O14" s="2765"/>
      <c r="P14" s="2765"/>
      <c r="Q14" s="2765"/>
      <c r="R14" s="2765"/>
      <c r="S14" s="2765"/>
      <c r="T14" s="2765"/>
      <c r="U14" s="2763"/>
      <c r="V14" s="2763"/>
      <c r="W14" s="2763"/>
      <c r="X14" s="2763"/>
      <c r="Y14" s="2766"/>
      <c r="Z14" s="2767"/>
      <c r="AA14" s="2763"/>
      <c r="AB14" s="2766"/>
      <c r="AC14" s="2766"/>
      <c r="AD14" s="2766"/>
      <c r="AE14" s="2768"/>
      <c r="AF14" s="2768"/>
      <c r="AG14" s="2768"/>
      <c r="AH14" s="2768"/>
    </row>
    <row r="15" spans="1:34" ht="27.75" customHeight="1">
      <c r="A15" s="2753">
        <v>3.3</v>
      </c>
      <c r="B15" s="2752" t="s">
        <v>4419</v>
      </c>
      <c r="C15" s="2782"/>
      <c r="D15" s="2759"/>
      <c r="E15" s="2759"/>
      <c r="F15" s="2763"/>
      <c r="G15" s="2763"/>
      <c r="H15" s="2763"/>
      <c r="I15" s="2778"/>
      <c r="J15" s="2778"/>
      <c r="K15" s="2765"/>
      <c r="L15" s="2765"/>
      <c r="M15" s="2765"/>
      <c r="N15" s="2765"/>
      <c r="O15" s="2765"/>
      <c r="P15" s="2765"/>
      <c r="Q15" s="2765"/>
      <c r="R15" s="2765"/>
      <c r="S15" s="2765"/>
      <c r="T15" s="2765"/>
      <c r="U15" s="2763"/>
      <c r="V15" s="2763"/>
      <c r="W15" s="2763"/>
      <c r="X15" s="2763"/>
      <c r="Y15" s="2766"/>
      <c r="Z15" s="2767"/>
      <c r="AA15" s="2763"/>
      <c r="AB15" s="2766"/>
      <c r="AC15" s="2766"/>
      <c r="AD15" s="2766"/>
      <c r="AE15" s="2768"/>
      <c r="AF15" s="2768"/>
      <c r="AG15" s="2768"/>
      <c r="AH15" s="2768"/>
    </row>
    <row r="16" spans="1:34" ht="27.75" customHeight="1">
      <c r="A16" s="2776">
        <v>4</v>
      </c>
      <c r="B16" s="2777" t="s">
        <v>4318</v>
      </c>
      <c r="C16" s="2783"/>
      <c r="D16" s="2759"/>
      <c r="E16" s="2759"/>
      <c r="F16" s="2763"/>
      <c r="G16" s="2763"/>
      <c r="H16" s="2763"/>
      <c r="I16" s="2778"/>
      <c r="J16" s="2778"/>
      <c r="K16" s="2765"/>
      <c r="L16" s="2765"/>
      <c r="M16" s="2765"/>
      <c r="N16" s="2765"/>
      <c r="O16" s="2765"/>
      <c r="P16" s="2765"/>
      <c r="Q16" s="2765"/>
      <c r="R16" s="2765"/>
      <c r="S16" s="2765"/>
      <c r="T16" s="2765"/>
      <c r="U16" s="2763"/>
      <c r="V16" s="2763"/>
      <c r="W16" s="2763"/>
      <c r="X16" s="2763"/>
      <c r="Y16" s="2766"/>
      <c r="Z16" s="2767"/>
      <c r="AA16" s="2763"/>
      <c r="AB16" s="2766"/>
      <c r="AC16" s="2766"/>
      <c r="AD16" s="2766"/>
      <c r="AE16" s="2768"/>
      <c r="AF16" s="2768"/>
      <c r="AG16" s="2768"/>
      <c r="AH16" s="2768"/>
    </row>
    <row r="17" spans="1:34" ht="27.75" customHeight="1">
      <c r="A17" s="2753">
        <v>4.0999999999999996</v>
      </c>
      <c r="B17" s="2751" t="s">
        <v>4420</v>
      </c>
      <c r="C17" s="2783"/>
      <c r="D17" s="2759"/>
      <c r="E17" s="2759"/>
      <c r="F17" s="2763"/>
      <c r="G17" s="2763"/>
      <c r="H17" s="2763"/>
      <c r="I17" s="2778"/>
      <c r="J17" s="2778"/>
      <c r="K17" s="2765"/>
      <c r="L17" s="2765"/>
      <c r="M17" s="2765"/>
      <c r="N17" s="2765"/>
      <c r="O17" s="2765"/>
      <c r="P17" s="2765"/>
      <c r="Q17" s="2765"/>
      <c r="R17" s="2765"/>
      <c r="S17" s="2765"/>
      <c r="T17" s="2765"/>
      <c r="U17" s="2763"/>
      <c r="V17" s="2763"/>
      <c r="W17" s="2763"/>
      <c r="X17" s="2763"/>
      <c r="Y17" s="2766"/>
      <c r="Z17" s="2767"/>
      <c r="AA17" s="2763"/>
      <c r="AB17" s="2766"/>
      <c r="AC17" s="2766"/>
      <c r="AD17" s="2766"/>
      <c r="AE17" s="2768"/>
      <c r="AF17" s="2768"/>
      <c r="AG17" s="2768"/>
      <c r="AH17" s="2768"/>
    </row>
    <row r="18" spans="1:34" ht="27.75" customHeight="1">
      <c r="A18" s="2753">
        <v>4.2</v>
      </c>
      <c r="B18" s="2751" t="s">
        <v>4421</v>
      </c>
      <c r="C18" s="2783"/>
      <c r="D18" s="2759"/>
      <c r="E18" s="2759"/>
      <c r="F18" s="2763"/>
      <c r="G18" s="2763"/>
      <c r="H18" s="2763"/>
      <c r="I18" s="2778"/>
      <c r="J18" s="2778"/>
      <c r="K18" s="2765"/>
      <c r="L18" s="2765"/>
      <c r="M18" s="2765"/>
      <c r="N18" s="2765"/>
      <c r="O18" s="2765"/>
      <c r="P18" s="2765"/>
      <c r="Q18" s="2765"/>
      <c r="R18" s="2765"/>
      <c r="S18" s="2765"/>
      <c r="T18" s="2765"/>
      <c r="U18" s="2763"/>
      <c r="V18" s="2763"/>
      <c r="W18" s="2763"/>
      <c r="X18" s="2763"/>
      <c r="Y18" s="2766"/>
      <c r="Z18" s="2767"/>
      <c r="AA18" s="2763"/>
      <c r="AB18" s="2766"/>
      <c r="AC18" s="2766"/>
      <c r="AD18" s="2766"/>
      <c r="AE18" s="2768"/>
      <c r="AF18" s="2768"/>
      <c r="AG18" s="2768"/>
      <c r="AH18" s="2768"/>
    </row>
    <row r="19" spans="1:34" ht="27.75" customHeight="1">
      <c r="A19" s="2776">
        <v>5</v>
      </c>
      <c r="B19" s="2781" t="s">
        <v>4320</v>
      </c>
      <c r="C19" s="2781"/>
      <c r="D19" s="2759"/>
      <c r="E19" s="2759"/>
      <c r="F19" s="2763"/>
      <c r="G19" s="2763"/>
      <c r="H19" s="2763"/>
      <c r="I19" s="2778"/>
      <c r="J19" s="2778"/>
      <c r="K19" s="2765"/>
      <c r="L19" s="2765"/>
      <c r="M19" s="2765"/>
      <c r="N19" s="2765"/>
      <c r="O19" s="2765"/>
      <c r="P19" s="2765"/>
      <c r="Q19" s="2765"/>
      <c r="R19" s="2765"/>
      <c r="S19" s="2765"/>
      <c r="T19" s="2765"/>
      <c r="U19" s="2763"/>
      <c r="V19" s="2763"/>
      <c r="W19" s="2763"/>
      <c r="X19" s="2763"/>
      <c r="Y19" s="2766"/>
      <c r="Z19" s="2767"/>
      <c r="AA19" s="2763"/>
      <c r="AB19" s="2766"/>
      <c r="AC19" s="2766"/>
      <c r="AD19" s="2766"/>
      <c r="AE19" s="2768"/>
      <c r="AF19" s="2768"/>
      <c r="AG19" s="2768"/>
      <c r="AH19" s="2768"/>
    </row>
    <row r="20" spans="1:34" s="2763" customFormat="1" ht="27.75" customHeight="1">
      <c r="A20" s="2776">
        <v>6</v>
      </c>
      <c r="B20" s="2777" t="s">
        <v>4322</v>
      </c>
      <c r="C20" s="2783"/>
      <c r="I20" s="2778"/>
      <c r="J20" s="2778"/>
      <c r="K20" s="2765"/>
      <c r="L20" s="2765"/>
      <c r="M20" s="2765"/>
      <c r="N20" s="2765"/>
      <c r="O20" s="2765"/>
      <c r="P20" s="2765"/>
      <c r="Q20" s="2765"/>
      <c r="R20" s="2765"/>
      <c r="S20" s="2765"/>
      <c r="T20" s="2765"/>
      <c r="Y20" s="2766"/>
      <c r="Z20" s="2767"/>
      <c r="AB20" s="2766"/>
      <c r="AC20" s="2766"/>
      <c r="AD20" s="2766"/>
      <c r="AE20" s="2768"/>
      <c r="AF20" s="2768"/>
      <c r="AG20" s="2768"/>
      <c r="AH20" s="2768"/>
    </row>
    <row r="21" spans="1:34" s="2763" customFormat="1" ht="27.75" customHeight="1">
      <c r="A21" s="2753">
        <v>6.1</v>
      </c>
      <c r="B21" s="2752" t="s">
        <v>4422</v>
      </c>
      <c r="C21" s="2783"/>
      <c r="I21" s="2778"/>
      <c r="J21" s="2778"/>
      <c r="K21" s="2765"/>
      <c r="L21" s="2765"/>
      <c r="M21" s="2765"/>
      <c r="N21" s="2765"/>
      <c r="O21" s="2765"/>
      <c r="P21" s="2765"/>
      <c r="Q21" s="2765"/>
      <c r="R21" s="2765"/>
      <c r="S21" s="2765"/>
      <c r="T21" s="2765"/>
      <c r="Y21" s="2766"/>
      <c r="Z21" s="2767"/>
      <c r="AB21" s="2766"/>
      <c r="AC21" s="2766"/>
      <c r="AD21" s="2766"/>
      <c r="AE21" s="2768"/>
      <c r="AF21" s="2768"/>
      <c r="AG21" s="2768"/>
      <c r="AH21" s="2768"/>
    </row>
    <row r="22" spans="1:34" s="2763" customFormat="1" ht="27.75" customHeight="1">
      <c r="A22" s="2753">
        <v>6.2</v>
      </c>
      <c r="B22" s="2752" t="s">
        <v>4423</v>
      </c>
      <c r="C22" s="2783"/>
      <c r="I22" s="2778"/>
      <c r="J22" s="2778"/>
      <c r="K22" s="2765"/>
      <c r="L22" s="2765"/>
      <c r="M22" s="2765"/>
      <c r="N22" s="2765"/>
      <c r="O22" s="2765"/>
      <c r="P22" s="2765"/>
      <c r="Q22" s="2765"/>
      <c r="R22" s="2765"/>
      <c r="S22" s="2765"/>
      <c r="T22" s="2765"/>
      <c r="Y22" s="2766"/>
      <c r="Z22" s="2767"/>
      <c r="AB22" s="2766"/>
      <c r="AC22" s="2766"/>
      <c r="AD22" s="2766"/>
      <c r="AE22" s="2768"/>
      <c r="AF22" s="2768"/>
      <c r="AG22" s="2768"/>
      <c r="AH22" s="2768"/>
    </row>
    <row r="23" spans="1:34" s="2763" customFormat="1" ht="23.4">
      <c r="A23" s="2776"/>
      <c r="B23" s="2777"/>
      <c r="C23" s="2783"/>
      <c r="D23" s="2764"/>
      <c r="E23" s="2765"/>
      <c r="F23" s="2765"/>
      <c r="G23" s="2765"/>
      <c r="H23" s="2765"/>
      <c r="I23" s="2765"/>
      <c r="J23" s="2765"/>
      <c r="K23" s="2765"/>
      <c r="L23" s="2765"/>
      <c r="M23" s="2765"/>
      <c r="N23" s="2765"/>
      <c r="O23" s="2765"/>
      <c r="P23" s="2765"/>
      <c r="Q23" s="2765"/>
      <c r="R23" s="2765"/>
      <c r="S23" s="2765"/>
      <c r="T23" s="2765"/>
      <c r="Y23" s="2766"/>
      <c r="Z23" s="2767"/>
      <c r="AB23" s="2766"/>
      <c r="AC23" s="2766"/>
      <c r="AD23" s="2766"/>
      <c r="AE23" s="2768"/>
      <c r="AF23" s="2768"/>
      <c r="AG23" s="2768"/>
      <c r="AH23" s="2768"/>
    </row>
    <row r="24" spans="1:34" ht="23.4">
      <c r="A24" s="2779"/>
      <c r="B24" s="2780"/>
      <c r="C24" s="2755"/>
      <c r="D24" s="2764"/>
      <c r="E24" s="2765"/>
      <c r="F24" s="2765"/>
      <c r="G24" s="2765"/>
      <c r="H24" s="2765"/>
      <c r="I24" s="2765"/>
      <c r="J24" s="2765"/>
      <c r="K24" s="2765"/>
      <c r="L24" s="2765"/>
      <c r="M24" s="2765"/>
      <c r="N24" s="2765"/>
      <c r="O24" s="2765"/>
      <c r="P24" s="2765"/>
      <c r="Q24" s="2765"/>
      <c r="R24" s="2765"/>
      <c r="S24" s="2765"/>
      <c r="T24" s="2765"/>
      <c r="U24" s="2763"/>
      <c r="V24" s="2763"/>
      <c r="W24" s="2763"/>
      <c r="X24" s="2763"/>
      <c r="Y24" s="2766"/>
      <c r="Z24" s="2767"/>
      <c r="AA24" s="2763"/>
      <c r="AB24" s="2766"/>
      <c r="AC24" s="2766"/>
      <c r="AD24" s="2766"/>
    </row>
    <row r="25" spans="1:34" ht="23.4">
      <c r="A25" s="2776"/>
      <c r="B25" s="2780"/>
      <c r="C25" s="2756"/>
    </row>
    <row r="26" spans="1:34" ht="23.4">
      <c r="A26" s="2776"/>
      <c r="B26" s="2780"/>
      <c r="C26" s="2756"/>
    </row>
    <row r="27" spans="1:34" ht="23.4">
      <c r="A27" s="2753"/>
      <c r="B27" s="2752"/>
      <c r="C27" s="2756"/>
    </row>
    <row r="28" spans="1:34" ht="23.4">
      <c r="A28" s="2753"/>
      <c r="B28" s="2751"/>
      <c r="C28" s="2756"/>
    </row>
    <row r="29" spans="1:34" ht="23.4">
      <c r="A29" s="2776"/>
      <c r="B29" s="2780"/>
      <c r="C29" s="2756"/>
    </row>
    <row r="30" spans="1:34" ht="23.4">
      <c r="A30" s="2753"/>
      <c r="B30" s="2752"/>
      <c r="C30" s="2756"/>
    </row>
    <row r="31" spans="1:34" ht="23.4">
      <c r="A31" s="2753"/>
      <c r="B31" s="2752"/>
      <c r="C31" s="2756"/>
    </row>
    <row r="32" spans="1:34" ht="23.4">
      <c r="A32" s="2776"/>
      <c r="B32" s="2780"/>
      <c r="C32" s="2756"/>
    </row>
    <row r="33" spans="1:30" ht="23.4">
      <c r="A33" s="2776"/>
      <c r="B33" s="2780"/>
      <c r="C33" s="2756"/>
    </row>
    <row r="34" spans="1:30" ht="23.4">
      <c r="A34" s="2754"/>
      <c r="B34" s="2755"/>
      <c r="C34" s="2756"/>
    </row>
    <row r="35" spans="1:30" ht="16.5" customHeight="1">
      <c r="A35" s="2754"/>
      <c r="B35" s="2755"/>
      <c r="C35" s="2756"/>
    </row>
    <row r="37" spans="1:30" ht="16.5" customHeight="1">
      <c r="A37" s="2762"/>
      <c r="C37" s="2763"/>
      <c r="D37" s="2764"/>
      <c r="E37" s="2765"/>
      <c r="F37" s="2765"/>
      <c r="G37" s="2765"/>
      <c r="H37" s="2765"/>
      <c r="I37" s="2765"/>
      <c r="J37" s="2765"/>
      <c r="K37" s="2765"/>
      <c r="L37" s="2765"/>
      <c r="M37" s="2765"/>
      <c r="N37" s="2765"/>
      <c r="O37" s="2765"/>
      <c r="P37" s="2765"/>
      <c r="Q37" s="2765"/>
      <c r="R37" s="2765"/>
      <c r="S37" s="2765"/>
      <c r="T37" s="2765"/>
      <c r="U37" s="2763"/>
      <c r="V37" s="2763"/>
      <c r="W37" s="2763"/>
      <c r="X37" s="2763"/>
      <c r="Y37" s="2766"/>
      <c r="Z37" s="2767"/>
      <c r="AA37" s="2763"/>
      <c r="AB37" s="2766"/>
      <c r="AC37" s="2766"/>
      <c r="AD37" s="2766"/>
    </row>
    <row r="38" spans="1:30" ht="16.5" customHeight="1">
      <c r="A38" s="2762"/>
      <c r="C38" s="2763"/>
      <c r="D38" s="2764"/>
      <c r="E38" s="2765"/>
      <c r="F38" s="2765"/>
      <c r="G38" s="2765"/>
      <c r="H38" s="2765"/>
      <c r="I38" s="2765"/>
      <c r="J38" s="2765"/>
      <c r="K38" s="2765"/>
      <c r="L38" s="2765"/>
      <c r="M38" s="2765"/>
      <c r="N38" s="2765"/>
      <c r="O38" s="2765"/>
      <c r="P38" s="2765"/>
      <c r="Q38" s="2765"/>
      <c r="R38" s="2765"/>
      <c r="S38" s="2765"/>
      <c r="T38" s="2765"/>
      <c r="U38" s="2763"/>
      <c r="V38" s="2763"/>
      <c r="W38" s="2763"/>
      <c r="X38" s="2763"/>
      <c r="Y38" s="2766"/>
      <c r="Z38" s="2767"/>
      <c r="AA38" s="2763"/>
      <c r="AB38" s="2766"/>
      <c r="AC38" s="2766"/>
      <c r="AD38" s="2766"/>
    </row>
    <row r="39" spans="1:30" ht="16.5" customHeight="1">
      <c r="A39" s="2762"/>
      <c r="C39" s="2763"/>
      <c r="D39" s="2764"/>
      <c r="E39" s="2765"/>
      <c r="F39" s="2765"/>
      <c r="G39" s="2765"/>
      <c r="H39" s="2765"/>
      <c r="I39" s="2765"/>
      <c r="J39" s="2765"/>
      <c r="K39" s="2765"/>
      <c r="L39" s="2765"/>
      <c r="M39" s="2765"/>
      <c r="N39" s="2765"/>
      <c r="O39" s="2765"/>
      <c r="P39" s="2765"/>
      <c r="Q39" s="2765"/>
      <c r="R39" s="2765"/>
      <c r="S39" s="2765"/>
      <c r="T39" s="2765"/>
      <c r="U39" s="2763"/>
      <c r="V39" s="2763"/>
      <c r="W39" s="2763"/>
      <c r="X39" s="2763"/>
      <c r="Y39" s="2766"/>
      <c r="Z39" s="2767"/>
      <c r="AA39" s="2763"/>
      <c r="AB39" s="2766"/>
      <c r="AC39" s="2766"/>
      <c r="AD39" s="2766"/>
    </row>
    <row r="40" spans="1:30" ht="16.5" customHeight="1">
      <c r="A40" s="2762"/>
      <c r="C40" s="2763"/>
      <c r="D40" s="2764"/>
      <c r="E40" s="2765"/>
      <c r="F40" s="2765"/>
      <c r="G40" s="2765"/>
      <c r="H40" s="2765"/>
      <c r="I40" s="2765"/>
      <c r="J40" s="2765"/>
      <c r="K40" s="2765"/>
      <c r="L40" s="2765"/>
      <c r="M40" s="2765"/>
      <c r="N40" s="2765"/>
      <c r="O40" s="2765"/>
      <c r="P40" s="2765"/>
      <c r="Q40" s="2765"/>
      <c r="R40" s="2765"/>
      <c r="S40" s="2765"/>
      <c r="T40" s="2765"/>
      <c r="U40" s="2763"/>
      <c r="V40" s="2763"/>
      <c r="W40" s="2763"/>
      <c r="X40" s="2763"/>
      <c r="Y40" s="2766"/>
      <c r="Z40" s="2767"/>
      <c r="AA40" s="2763"/>
      <c r="AB40" s="2766"/>
      <c r="AC40" s="2766"/>
      <c r="AD40" s="2766"/>
    </row>
    <row r="41" spans="1:30" ht="16.5" customHeight="1">
      <c r="A41" s="2762"/>
      <c r="C41" s="2763"/>
      <c r="D41" s="2764"/>
      <c r="E41" s="2765"/>
      <c r="F41" s="2765"/>
      <c r="G41" s="2765"/>
      <c r="H41" s="2765"/>
      <c r="I41" s="2765"/>
      <c r="J41" s="2765"/>
      <c r="K41" s="2765"/>
      <c r="L41" s="2765"/>
      <c r="M41" s="2765"/>
      <c r="N41" s="2765"/>
      <c r="O41" s="2765"/>
      <c r="P41" s="2765"/>
      <c r="Q41" s="2765"/>
      <c r="R41" s="2765"/>
      <c r="S41" s="2765"/>
      <c r="T41" s="2765"/>
      <c r="U41" s="2763"/>
      <c r="V41" s="2763"/>
      <c r="W41" s="2763"/>
      <c r="X41" s="2763"/>
      <c r="Y41" s="2766"/>
      <c r="Z41" s="2767"/>
      <c r="AA41" s="2763"/>
      <c r="AB41" s="2766"/>
      <c r="AC41" s="2766"/>
      <c r="AD41" s="2766"/>
    </row>
  </sheetData>
  <dataConsolidate/>
  <printOptions horizontalCentered="1" verticalCentered="1"/>
  <pageMargins left="0" right="3.937007874015748E-2" top="0.27559055118110237" bottom="0.39370078740157483" header="0.15748031496062992" footer="0.15748031496062992"/>
  <pageSetup paperSize="9" scale="65" orientation="landscape" verticalDpi="300" r:id="rId1"/>
  <headerFooter scaleWithDoc="0">
    <oddHeader xml:space="preserve">&amp;R&amp;"Arial,ธรรมดา"&amp;20 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B37"/>
  <sheetViews>
    <sheetView topLeftCell="C15" zoomScale="90" zoomScaleNormal="90" zoomScaleSheetLayoutView="100" workbookViewId="0">
      <selection activeCell="D20" sqref="D20"/>
    </sheetView>
  </sheetViews>
  <sheetFormatPr defaultColWidth="7" defaultRowHeight="21"/>
  <cols>
    <col min="1" max="1" width="5.59765625" style="2280" hidden="1" customWidth="1"/>
    <col min="2" max="2" width="4.796875" style="2280" hidden="1" customWidth="1"/>
    <col min="3" max="3" width="4.69921875" style="2339" customWidth="1"/>
    <col min="4" max="4" width="53.09765625" style="2280" customWidth="1"/>
    <col min="5" max="5" width="14.69921875" style="2340" customWidth="1"/>
    <col min="6" max="6" width="4.09765625" style="2340" customWidth="1"/>
    <col min="7" max="7" width="4.296875" style="2340" customWidth="1"/>
    <col min="8" max="8" width="4.3984375" style="2339" customWidth="1"/>
    <col min="9" max="15" width="4.796875" style="2341" customWidth="1"/>
    <col min="16" max="18" width="5.69921875" style="2280" customWidth="1"/>
    <col min="19" max="19" width="5.3984375" style="2280" customWidth="1"/>
    <col min="20" max="20" width="42.69921875" style="2342" customWidth="1"/>
    <col min="21" max="21" width="14.296875" style="2343" customWidth="1"/>
    <col min="22" max="22" width="15.796875" style="2342" customWidth="1"/>
    <col min="23" max="23" width="18" style="2342" customWidth="1"/>
    <col min="24" max="24" width="18.3984375" style="2342" customWidth="1"/>
    <col min="25" max="25" width="15" style="2280" bestFit="1" customWidth="1"/>
    <col min="26" max="26" width="15" style="2280" customWidth="1"/>
    <col min="27" max="27" width="11.09765625" style="2280" customWidth="1"/>
    <col min="28" max="28" width="13.09765625" style="2280" customWidth="1"/>
    <col min="29" max="41" width="7" style="2280"/>
    <col min="42" max="42" width="9.3984375" style="2280" bestFit="1" customWidth="1"/>
    <col min="43" max="16384" width="7" style="2280"/>
  </cols>
  <sheetData>
    <row r="1" spans="1:28" ht="24" hidden="1" customHeight="1">
      <c r="C1" s="2344" t="s">
        <v>4346</v>
      </c>
      <c r="D1" s="2345"/>
      <c r="E1" s="2345"/>
      <c r="F1" s="2345"/>
      <c r="G1" s="2345"/>
      <c r="H1" s="2345"/>
      <c r="I1" s="2345"/>
      <c r="J1" s="2345"/>
      <c r="K1" s="2345"/>
      <c r="L1" s="2345"/>
      <c r="M1" s="2345"/>
      <c r="N1" s="2345"/>
      <c r="O1" s="2345"/>
      <c r="P1" s="2345"/>
      <c r="Q1" s="2345"/>
      <c r="R1" s="2345"/>
      <c r="S1" s="2345"/>
      <c r="T1" s="2345"/>
      <c r="U1" s="2281"/>
      <c r="V1" s="2281"/>
      <c r="W1" s="2281"/>
      <c r="X1" s="2281"/>
    </row>
    <row r="2" spans="1:28" ht="30.75" hidden="1" customHeight="1">
      <c r="C2" s="2346" t="s">
        <v>4355</v>
      </c>
      <c r="D2" s="2346"/>
      <c r="E2" s="2346"/>
      <c r="F2" s="2346"/>
      <c r="G2" s="2346"/>
      <c r="H2" s="2346"/>
      <c r="I2" s="2346"/>
      <c r="J2" s="2346"/>
      <c r="K2" s="2346"/>
      <c r="L2" s="2346"/>
      <c r="M2" s="2346"/>
      <c r="N2" s="2346"/>
      <c r="O2" s="2346"/>
      <c r="P2" s="2346"/>
      <c r="Q2" s="2346"/>
      <c r="R2" s="2346"/>
      <c r="S2" s="2346"/>
      <c r="T2" s="2346"/>
      <c r="U2" s="2282"/>
      <c r="V2" s="2283"/>
      <c r="W2" s="2283"/>
      <c r="X2" s="2283"/>
    </row>
    <row r="3" spans="1:28" s="2286" customFormat="1" ht="63.75" hidden="1" customHeight="1">
      <c r="A3" s="3160" t="s">
        <v>4347</v>
      </c>
      <c r="B3" s="3161"/>
      <c r="C3" s="3162" t="s">
        <v>4348</v>
      </c>
      <c r="D3" s="3165" t="s">
        <v>4349</v>
      </c>
      <c r="E3" s="3167" t="s">
        <v>4350</v>
      </c>
      <c r="F3" s="3152" t="s">
        <v>4326</v>
      </c>
      <c r="G3" s="3153"/>
      <c r="H3" s="3154"/>
      <c r="I3" s="3155" t="s">
        <v>4356</v>
      </c>
      <c r="J3" s="3156"/>
      <c r="K3" s="3156"/>
      <c r="L3" s="3156"/>
      <c r="M3" s="3156"/>
      <c r="N3" s="3156"/>
      <c r="O3" s="3157"/>
      <c r="P3" s="3146" t="s">
        <v>4306</v>
      </c>
      <c r="Q3" s="3148" t="s">
        <v>4307</v>
      </c>
      <c r="R3" s="3148" t="s">
        <v>4351</v>
      </c>
      <c r="S3" s="3148" t="s">
        <v>4352</v>
      </c>
      <c r="T3" s="3150" t="s">
        <v>4308</v>
      </c>
      <c r="U3" s="2284"/>
      <c r="V3" s="2284"/>
      <c r="W3" s="2284"/>
      <c r="X3" s="2284"/>
      <c r="Y3" s="2285"/>
    </row>
    <row r="4" spans="1:28" s="2286" customFormat="1" ht="63.75" hidden="1" customHeight="1">
      <c r="A4" s="3158" t="s">
        <v>4353</v>
      </c>
      <c r="B4" s="3158" t="s">
        <v>4354</v>
      </c>
      <c r="C4" s="3163"/>
      <c r="D4" s="3166"/>
      <c r="E4" s="3168"/>
      <c r="F4" s="2347" t="s">
        <v>4327</v>
      </c>
      <c r="G4" s="2348" t="s">
        <v>4328</v>
      </c>
      <c r="H4" s="2347" t="s">
        <v>4329</v>
      </c>
      <c r="I4" s="2287">
        <v>1</v>
      </c>
      <c r="J4" s="2287">
        <v>2</v>
      </c>
      <c r="K4" s="2287">
        <v>3</v>
      </c>
      <c r="L4" s="2287">
        <v>4</v>
      </c>
      <c r="M4" s="2287">
        <v>5</v>
      </c>
      <c r="N4" s="2287">
        <v>6</v>
      </c>
      <c r="O4" s="2287">
        <v>7</v>
      </c>
      <c r="P4" s="3147"/>
      <c r="Q4" s="3149"/>
      <c r="R4" s="3149"/>
      <c r="S4" s="3149"/>
      <c r="T4" s="3151"/>
      <c r="U4" s="2288"/>
      <c r="V4" s="2289"/>
      <c r="W4" s="2289"/>
      <c r="X4" s="2289"/>
      <c r="Y4" s="2290"/>
      <c r="Z4" s="2290"/>
      <c r="AA4" s="2290"/>
      <c r="AB4" s="2290"/>
    </row>
    <row r="5" spans="1:28" s="2297" customFormat="1" ht="28.5" hidden="1" customHeight="1">
      <c r="A5" s="3159"/>
      <c r="B5" s="3159"/>
      <c r="C5" s="3164"/>
      <c r="D5" s="2291" t="s">
        <v>712</v>
      </c>
      <c r="E5" s="2292"/>
      <c r="F5" s="2292"/>
      <c r="G5" s="2292"/>
      <c r="H5" s="2292"/>
      <c r="I5" s="2292"/>
      <c r="J5" s="2292"/>
      <c r="K5" s="2292"/>
      <c r="L5" s="2292"/>
      <c r="M5" s="2292"/>
      <c r="N5" s="2292"/>
      <c r="O5" s="2292"/>
      <c r="P5" s="2293"/>
      <c r="Q5" s="2293"/>
      <c r="R5" s="2293"/>
      <c r="S5" s="2293"/>
      <c r="T5" s="2294"/>
      <c r="U5" s="2295"/>
      <c r="V5" s="2296"/>
      <c r="W5" s="2296"/>
      <c r="X5" s="2296"/>
      <c r="Y5" s="2296"/>
      <c r="Z5" s="2296"/>
      <c r="AA5" s="2296"/>
      <c r="AB5" s="2296"/>
    </row>
    <row r="6" spans="1:28" s="2297" customFormat="1" ht="45.75" hidden="1" customHeight="1">
      <c r="A6" s="2298"/>
      <c r="B6" s="2298"/>
      <c r="C6" s="2299"/>
      <c r="D6" s="2349"/>
      <c r="E6" s="2301"/>
      <c r="F6" s="2301"/>
      <c r="G6" s="2301"/>
      <c r="H6" s="2298"/>
      <c r="I6" s="2296"/>
      <c r="J6" s="2296"/>
      <c r="K6" s="2296"/>
      <c r="L6" s="2298"/>
      <c r="M6" s="2296"/>
      <c r="N6" s="2302"/>
      <c r="O6" s="2298"/>
      <c r="P6" s="2298"/>
      <c r="Q6" s="2298"/>
      <c r="R6" s="2298"/>
      <c r="S6" s="2298"/>
      <c r="T6" s="2303"/>
      <c r="U6" s="2304"/>
      <c r="V6" s="2303"/>
      <c r="W6" s="2303"/>
      <c r="X6" s="2303"/>
      <c r="Y6" s="2305"/>
      <c r="Z6" s="2305"/>
      <c r="AA6" s="2305"/>
      <c r="AB6" s="2305"/>
    </row>
    <row r="7" spans="1:28" s="2297" customFormat="1" ht="36.75" hidden="1" customHeight="1">
      <c r="A7" s="2298"/>
      <c r="B7" s="2298"/>
      <c r="C7" s="2299"/>
      <c r="D7" s="2306"/>
      <c r="E7" s="2301"/>
      <c r="F7" s="2301"/>
      <c r="G7" s="2301"/>
      <c r="H7" s="2298"/>
      <c r="I7" s="2296"/>
      <c r="J7" s="2296"/>
      <c r="K7" s="2296"/>
      <c r="L7" s="2298"/>
      <c r="M7" s="2296"/>
      <c r="N7" s="2302"/>
      <c r="O7" s="2298"/>
      <c r="P7" s="2298"/>
      <c r="Q7" s="2298"/>
      <c r="R7" s="2298"/>
      <c r="S7" s="2298"/>
      <c r="T7" s="2303"/>
      <c r="U7" s="2304"/>
      <c r="V7" s="2303"/>
      <c r="W7" s="2303"/>
      <c r="X7" s="2303"/>
      <c r="Y7" s="2307"/>
      <c r="Z7" s="2307"/>
      <c r="AA7" s="2305"/>
      <c r="AB7" s="2305"/>
    </row>
    <row r="8" spans="1:28" s="2297" customFormat="1" ht="36.75" hidden="1" customHeight="1">
      <c r="A8" s="2298"/>
      <c r="B8" s="2298"/>
      <c r="C8" s="2298"/>
      <c r="D8" s="2305"/>
      <c r="E8" s="2308"/>
      <c r="F8" s="2308"/>
      <c r="G8" s="2308"/>
      <c r="H8" s="2305"/>
      <c r="I8" s="2305"/>
      <c r="J8" s="2305"/>
      <c r="K8" s="2305"/>
      <c r="L8" s="2305"/>
      <c r="M8" s="2305"/>
      <c r="N8" s="2305"/>
      <c r="O8" s="2305"/>
      <c r="P8" s="2298"/>
      <c r="Q8" s="2298"/>
      <c r="R8" s="2298"/>
      <c r="S8" s="2298"/>
      <c r="T8" s="2303"/>
      <c r="U8" s="2304"/>
      <c r="V8" s="2303"/>
      <c r="W8" s="2303"/>
      <c r="X8" s="2303"/>
      <c r="Y8" s="2305"/>
      <c r="Z8" s="2305"/>
      <c r="AA8" s="2305"/>
      <c r="AB8" s="2305"/>
    </row>
    <row r="9" spans="1:28" s="2297" customFormat="1" ht="36.75" hidden="1" customHeight="1">
      <c r="A9" s="2298"/>
      <c r="B9" s="2298"/>
      <c r="C9" s="2350"/>
      <c r="D9" s="2351"/>
      <c r="E9" s="2301"/>
      <c r="F9" s="2301"/>
      <c r="G9" s="2301"/>
      <c r="H9" s="2298"/>
      <c r="I9" s="2298"/>
      <c r="J9" s="2298"/>
      <c r="K9" s="2309"/>
      <c r="L9" s="2298"/>
      <c r="M9" s="2298"/>
      <c r="N9" s="2298"/>
      <c r="O9" s="2298"/>
      <c r="P9" s="2298"/>
      <c r="Q9" s="2298"/>
      <c r="R9" s="2298"/>
      <c r="S9" s="2298"/>
      <c r="T9" s="2303"/>
      <c r="U9" s="2304"/>
      <c r="V9" s="2303"/>
      <c r="W9" s="2303"/>
      <c r="X9" s="2303"/>
      <c r="Y9" s="2305"/>
      <c r="Z9" s="2305"/>
      <c r="AA9" s="2305"/>
      <c r="AB9" s="2305"/>
    </row>
    <row r="10" spans="1:28" s="2297" customFormat="1" ht="36.75" hidden="1" customHeight="1">
      <c r="A10" s="2298"/>
      <c r="B10" s="2298"/>
      <c r="C10" s="2310"/>
      <c r="D10" s="2300"/>
      <c r="E10" s="2301"/>
      <c r="F10" s="2301"/>
      <c r="G10" s="2301"/>
      <c r="H10" s="2298"/>
      <c r="I10" s="2302"/>
      <c r="J10" s="2298"/>
      <c r="K10" s="2298"/>
      <c r="L10" s="2298"/>
      <c r="M10" s="2298"/>
      <c r="N10" s="2298"/>
      <c r="O10" s="2298"/>
      <c r="P10" s="2298"/>
      <c r="Q10" s="2298"/>
      <c r="R10" s="2298"/>
      <c r="S10" s="2298"/>
      <c r="T10" s="2311"/>
      <c r="U10" s="2312"/>
      <c r="V10" s="2313"/>
      <c r="W10" s="2314"/>
      <c r="X10" s="2314"/>
      <c r="Y10" s="2352"/>
      <c r="Z10" s="2352"/>
      <c r="AA10" s="2305"/>
      <c r="AB10" s="2305"/>
    </row>
    <row r="11" spans="1:28" s="2297" customFormat="1" ht="36.75" hidden="1" customHeight="1">
      <c r="A11" s="2298"/>
      <c r="B11" s="2298"/>
      <c r="C11" s="2350"/>
      <c r="D11" s="2315"/>
      <c r="E11" s="2301"/>
      <c r="F11" s="2301"/>
      <c r="G11" s="2301"/>
      <c r="H11" s="2298"/>
      <c r="I11" s="2302"/>
      <c r="J11" s="2298"/>
      <c r="K11" s="2302"/>
      <c r="L11" s="2298"/>
      <c r="M11" s="2298"/>
      <c r="N11" s="2298"/>
      <c r="O11" s="2298"/>
      <c r="P11" s="2298"/>
      <c r="Q11" s="2298"/>
      <c r="R11" s="2298"/>
      <c r="S11" s="2298"/>
      <c r="T11" s="2303"/>
      <c r="U11" s="2304"/>
      <c r="V11" s="2303"/>
      <c r="W11" s="2303"/>
      <c r="X11" s="2303"/>
      <c r="Y11" s="2316"/>
      <c r="Z11" s="2316"/>
      <c r="AA11" s="2305"/>
      <c r="AB11" s="2305"/>
    </row>
    <row r="12" spans="1:28" s="2297" customFormat="1" ht="36.75" hidden="1" customHeight="1">
      <c r="A12" s="2298"/>
      <c r="B12" s="2298"/>
      <c r="C12" s="2350"/>
      <c r="D12" s="2315"/>
      <c r="E12" s="2301"/>
      <c r="F12" s="2301"/>
      <c r="G12" s="2301"/>
      <c r="H12" s="2298"/>
      <c r="I12" s="2298"/>
      <c r="J12" s="2296"/>
      <c r="K12" s="2298"/>
      <c r="L12" s="2302"/>
      <c r="M12" s="2298"/>
      <c r="N12" s="2298"/>
      <c r="O12" s="2298"/>
      <c r="P12" s="2298"/>
      <c r="Q12" s="2298"/>
      <c r="R12" s="2298"/>
      <c r="S12" s="2298"/>
      <c r="T12" s="2303"/>
      <c r="U12" s="2304"/>
      <c r="V12" s="2303"/>
      <c r="W12" s="2303"/>
      <c r="X12" s="2303"/>
      <c r="Y12" s="2352"/>
      <c r="Z12" s="2352"/>
      <c r="AA12" s="2305"/>
      <c r="AB12" s="2305"/>
    </row>
    <row r="13" spans="1:28" s="2297" customFormat="1" ht="36.75" hidden="1" customHeight="1">
      <c r="A13" s="2298"/>
      <c r="B13" s="2298"/>
      <c r="C13" s="2317"/>
      <c r="D13" s="2318"/>
      <c r="E13" s="2301"/>
      <c r="F13" s="2301"/>
      <c r="G13" s="2301"/>
      <c r="H13" s="2298"/>
      <c r="I13" s="2302"/>
      <c r="J13" s="2302"/>
      <c r="K13" s="2296"/>
      <c r="L13" s="2298"/>
      <c r="M13" s="2296"/>
      <c r="N13" s="2298"/>
      <c r="O13" s="2298"/>
      <c r="P13" s="2298"/>
      <c r="Q13" s="2298"/>
      <c r="R13" s="2298"/>
      <c r="S13" s="2298"/>
      <c r="T13" s="2319"/>
      <c r="U13" s="2312"/>
      <c r="V13" s="2319"/>
      <c r="W13" s="2319"/>
      <c r="X13" s="2319"/>
      <c r="Y13" s="2319"/>
      <c r="Z13" s="2320"/>
      <c r="AA13" s="2305"/>
      <c r="AB13" s="2305"/>
    </row>
    <row r="14" spans="1:28" s="2321" customFormat="1" ht="24.75" hidden="1" customHeight="1">
      <c r="C14" s="2322" t="s">
        <v>4357</v>
      </c>
      <c r="D14" s="2323"/>
      <c r="E14" s="2324"/>
      <c r="F14" s="2324"/>
      <c r="G14" s="2324"/>
      <c r="H14" s="2325"/>
      <c r="I14" s="2326"/>
      <c r="J14" s="2326"/>
      <c r="K14" s="2326"/>
      <c r="L14" s="2326"/>
      <c r="M14" s="2326"/>
      <c r="N14" s="2326"/>
      <c r="O14" s="2326"/>
      <c r="T14" s="2327"/>
      <c r="U14" s="2338"/>
      <c r="V14" s="2337"/>
      <c r="W14" s="2337"/>
      <c r="X14" s="2337"/>
      <c r="Y14" s="2328"/>
      <c r="Z14" s="2328"/>
      <c r="AA14" s="2328"/>
      <c r="AB14" s="2328"/>
    </row>
    <row r="15" spans="1:28" s="2321" customFormat="1" ht="24.75" customHeight="1">
      <c r="C15" s="2322"/>
      <c r="D15" s="2353" t="s">
        <v>4406</v>
      </c>
      <c r="E15" s="2324"/>
      <c r="F15" s="2324"/>
      <c r="G15" s="2324"/>
      <c r="H15" s="2354"/>
      <c r="I15" s="2355" t="s">
        <v>4407</v>
      </c>
      <c r="J15" s="2326"/>
      <c r="K15" s="2326"/>
      <c r="L15" s="2326"/>
      <c r="M15" s="2326"/>
      <c r="N15" s="2326"/>
      <c r="O15" s="2326"/>
      <c r="T15" s="2327"/>
      <c r="U15" s="2338"/>
      <c r="V15" s="2337"/>
      <c r="W15" s="2337"/>
      <c r="X15" s="2337"/>
      <c r="Y15" s="2328"/>
      <c r="Z15" s="2328"/>
      <c r="AA15" s="2328"/>
      <c r="AB15" s="2328"/>
    </row>
    <row r="16" spans="1:28" s="2321" customFormat="1" ht="24.75" customHeight="1">
      <c r="C16" s="2329">
        <v>1</v>
      </c>
      <c r="D16" s="3145" t="s">
        <v>4358</v>
      </c>
      <c r="E16" s="3145"/>
      <c r="F16" s="2330"/>
      <c r="G16" s="2330"/>
      <c r="H16" s="2332"/>
      <c r="I16" s="2321">
        <v>1</v>
      </c>
      <c r="J16" s="2356" t="s">
        <v>4359</v>
      </c>
      <c r="K16" s="2331"/>
      <c r="L16" s="2326"/>
      <c r="M16" s="2326"/>
      <c r="N16" s="2326"/>
      <c r="O16" s="2326"/>
      <c r="U16" s="2357"/>
      <c r="V16" s="2358"/>
      <c r="W16" s="2358"/>
      <c r="X16" s="2358"/>
      <c r="Y16" s="2328"/>
      <c r="Z16" s="2328"/>
      <c r="AA16" s="2328"/>
      <c r="AB16" s="2328"/>
    </row>
    <row r="17" spans="3:28" s="2297" customFormat="1" ht="24.75" customHeight="1">
      <c r="C17" s="2329">
        <v>2</v>
      </c>
      <c r="D17" s="2356" t="s">
        <v>4360</v>
      </c>
      <c r="E17" s="2356"/>
      <c r="F17" s="2356"/>
      <c r="G17" s="2356"/>
      <c r="H17" s="2329"/>
      <c r="I17" s="2321">
        <v>2</v>
      </c>
      <c r="J17" s="2356" t="s">
        <v>4361</v>
      </c>
      <c r="K17" s="2331"/>
      <c r="L17" s="2326"/>
      <c r="M17" s="2326"/>
      <c r="N17" s="2326"/>
      <c r="O17" s="2326"/>
      <c r="P17" s="2321"/>
      <c r="Q17" s="2321"/>
      <c r="R17" s="2321"/>
      <c r="S17" s="2321"/>
      <c r="T17" s="2327"/>
      <c r="U17" s="2357"/>
      <c r="V17" s="2358"/>
      <c r="W17" s="2358"/>
      <c r="X17" s="2358"/>
      <c r="Y17" s="2328"/>
      <c r="Z17" s="2328"/>
      <c r="AA17" s="2328"/>
      <c r="AB17" s="2328"/>
    </row>
    <row r="18" spans="3:28" s="2297" customFormat="1" ht="24.75" customHeight="1">
      <c r="C18" s="2329">
        <v>3</v>
      </c>
      <c r="D18" s="2356" t="s">
        <v>4362</v>
      </c>
      <c r="E18" s="2356"/>
      <c r="F18" s="2356"/>
      <c r="G18" s="2356"/>
      <c r="H18" s="2329"/>
      <c r="I18" s="2321">
        <v>3</v>
      </c>
      <c r="J18" s="2356" t="s">
        <v>4363</v>
      </c>
      <c r="K18" s="2331"/>
      <c r="L18" s="2326"/>
      <c r="M18" s="2326"/>
      <c r="N18" s="2326"/>
      <c r="O18" s="2326"/>
      <c r="P18" s="2321"/>
      <c r="Q18" s="2321"/>
      <c r="R18" s="2321"/>
      <c r="S18" s="2321"/>
      <c r="T18" s="2327"/>
      <c r="U18" s="2357"/>
      <c r="V18" s="2358"/>
      <c r="W18" s="2358"/>
      <c r="X18" s="2358"/>
      <c r="Y18" s="2328"/>
      <c r="Z18" s="2328"/>
      <c r="AA18" s="2328"/>
      <c r="AB18" s="2328"/>
    </row>
    <row r="19" spans="3:28" s="2297" customFormat="1" ht="24.75" customHeight="1">
      <c r="C19" s="2329">
        <v>4</v>
      </c>
      <c r="D19" s="2356" t="s">
        <v>4364</v>
      </c>
      <c r="E19" s="2356"/>
      <c r="F19" s="2356"/>
      <c r="G19" s="2356"/>
      <c r="H19" s="2329"/>
      <c r="I19" s="2321">
        <v>4</v>
      </c>
      <c r="J19" s="2356" t="s">
        <v>4365</v>
      </c>
      <c r="K19" s="2331"/>
      <c r="L19" s="2326"/>
      <c r="M19" s="2326"/>
      <c r="N19" s="2326"/>
      <c r="O19" s="2326"/>
      <c r="P19" s="2321"/>
      <c r="Q19" s="2321"/>
      <c r="R19" s="2321"/>
      <c r="S19" s="2321"/>
      <c r="T19" s="2327"/>
      <c r="U19" s="2357"/>
      <c r="V19" s="2358"/>
      <c r="W19" s="2358"/>
      <c r="X19" s="2358"/>
      <c r="Y19" s="2328"/>
      <c r="Z19" s="2328"/>
      <c r="AA19" s="2328"/>
      <c r="AB19" s="2328"/>
    </row>
    <row r="20" spans="3:28" s="2297" customFormat="1" ht="24.75" customHeight="1">
      <c r="C20" s="2329">
        <v>5</v>
      </c>
      <c r="D20" s="2356" t="s">
        <v>4366</v>
      </c>
      <c r="E20" s="2356"/>
      <c r="F20" s="2356"/>
      <c r="G20" s="2356"/>
      <c r="H20" s="2329"/>
      <c r="I20" s="2333" t="s">
        <v>4408</v>
      </c>
      <c r="J20" s="2331"/>
      <c r="K20" s="2331"/>
      <c r="L20" s="2326"/>
      <c r="M20" s="2326"/>
      <c r="N20" s="2326"/>
      <c r="O20" s="2326"/>
      <c r="P20" s="2321"/>
      <c r="Q20" s="2321"/>
      <c r="R20" s="2321"/>
      <c r="S20" s="2321"/>
      <c r="T20" s="2327"/>
      <c r="U20" s="2357"/>
      <c r="V20" s="2358"/>
      <c r="W20" s="2358"/>
      <c r="X20" s="2358"/>
      <c r="Y20" s="2328"/>
      <c r="Z20" s="2328"/>
      <c r="AA20" s="2328"/>
      <c r="AB20" s="2328"/>
    </row>
    <row r="21" spans="3:28" s="2321" customFormat="1" ht="24.75" customHeight="1">
      <c r="C21" s="2329">
        <v>6</v>
      </c>
      <c r="D21" s="2356" t="s">
        <v>4367</v>
      </c>
      <c r="E21" s="2356"/>
      <c r="F21" s="2356"/>
      <c r="G21" s="2356"/>
      <c r="H21" s="2329"/>
      <c r="I21" s="2321">
        <v>1</v>
      </c>
      <c r="J21" s="2356" t="s">
        <v>4368</v>
      </c>
      <c r="K21" s="2331"/>
      <c r="L21" s="2326"/>
      <c r="M21" s="2326"/>
      <c r="N21" s="2326"/>
      <c r="O21" s="2326"/>
      <c r="T21" s="2327"/>
      <c r="U21" s="2357"/>
      <c r="V21" s="2358"/>
      <c r="W21" s="2358"/>
      <c r="X21" s="2358"/>
      <c r="Y21" s="2328"/>
      <c r="Z21" s="2328"/>
      <c r="AA21" s="2328"/>
      <c r="AB21" s="2328"/>
    </row>
    <row r="22" spans="3:28" s="2321" customFormat="1" ht="24.75" customHeight="1">
      <c r="C22" s="2329">
        <v>7</v>
      </c>
      <c r="D22" s="2356" t="s">
        <v>4369</v>
      </c>
      <c r="E22" s="2356"/>
      <c r="F22" s="2356"/>
      <c r="G22" s="2356"/>
      <c r="H22" s="2329"/>
      <c r="I22" s="2321">
        <v>2</v>
      </c>
      <c r="J22" s="2356" t="s">
        <v>4370</v>
      </c>
      <c r="K22" s="2326"/>
      <c r="L22" s="2359"/>
      <c r="M22" s="2326"/>
      <c r="N22" s="2326"/>
      <c r="O22" s="2326"/>
      <c r="T22" s="2327"/>
      <c r="U22" s="2357"/>
      <c r="V22" s="2358"/>
      <c r="W22" s="2358"/>
      <c r="X22" s="2358"/>
      <c r="Y22" s="2328"/>
      <c r="Z22" s="2328"/>
      <c r="AA22" s="2328"/>
      <c r="AB22" s="2328"/>
    </row>
    <row r="23" spans="3:28" ht="32.25" customHeight="1">
      <c r="C23" s="2329"/>
      <c r="D23" s="2333"/>
      <c r="E23" s="2321"/>
      <c r="F23" s="2321"/>
      <c r="G23" s="2321"/>
      <c r="H23" s="2329"/>
      <c r="I23" s="2297">
        <v>3</v>
      </c>
      <c r="J23" s="2356" t="s">
        <v>4371</v>
      </c>
      <c r="K23" s="2326"/>
      <c r="L23" s="2326"/>
      <c r="M23" s="2326"/>
      <c r="N23" s="2326"/>
      <c r="O23" s="2326"/>
      <c r="P23" s="2321"/>
      <c r="Q23" s="2321"/>
      <c r="R23" s="2321"/>
      <c r="S23" s="2321"/>
      <c r="T23" s="2327"/>
      <c r="U23" s="2357"/>
      <c r="V23" s="2358"/>
      <c r="W23" s="2358"/>
      <c r="X23" s="2358"/>
    </row>
    <row r="24" spans="3:28" ht="25.2">
      <c r="C24" s="2329"/>
      <c r="D24" s="2297"/>
      <c r="E24" s="2321"/>
      <c r="F24" s="2321"/>
      <c r="G24" s="2321"/>
      <c r="H24" s="2329"/>
      <c r="I24" s="2297">
        <v>4</v>
      </c>
      <c r="J24" s="2356" t="s">
        <v>4372</v>
      </c>
      <c r="K24" s="2326"/>
      <c r="L24" s="2326"/>
      <c r="M24" s="2326"/>
      <c r="N24" s="2326"/>
      <c r="O24" s="2326"/>
      <c r="P24" s="2321"/>
      <c r="Q24" s="2321"/>
      <c r="R24" s="2321"/>
      <c r="S24" s="2321"/>
      <c r="T24" s="2327"/>
      <c r="U24" s="2338"/>
      <c r="V24" s="2337"/>
      <c r="W24" s="2337"/>
      <c r="X24" s="2337"/>
    </row>
    <row r="25" spans="3:28">
      <c r="C25" s="2334"/>
      <c r="E25" s="2335"/>
      <c r="F25" s="2335"/>
      <c r="G25" s="2335"/>
      <c r="H25" s="2334"/>
      <c r="I25" s="2336"/>
      <c r="J25" s="2336"/>
      <c r="K25" s="2336"/>
      <c r="L25" s="2336"/>
      <c r="M25" s="2336"/>
      <c r="N25" s="2336"/>
      <c r="O25" s="2336"/>
      <c r="P25" s="2335"/>
      <c r="Q25" s="2335"/>
      <c r="R25" s="2335"/>
      <c r="S25" s="2335"/>
      <c r="T25" s="2337"/>
      <c r="U25" s="2338"/>
      <c r="V25" s="2337"/>
      <c r="W25" s="2337"/>
      <c r="X25" s="2337"/>
    </row>
    <row r="35" spans="3:24">
      <c r="C35" s="2334"/>
      <c r="E35" s="2335"/>
      <c r="F35" s="2335"/>
      <c r="G35" s="2335"/>
      <c r="H35" s="2334"/>
      <c r="I35" s="2336"/>
      <c r="J35" s="2336"/>
      <c r="K35" s="2336"/>
      <c r="L35" s="2336"/>
      <c r="M35" s="2336"/>
      <c r="N35" s="2336"/>
      <c r="O35" s="2336"/>
      <c r="P35" s="2335"/>
      <c r="Q35" s="2335"/>
      <c r="R35" s="2335"/>
      <c r="S35" s="2335"/>
      <c r="T35" s="2337"/>
      <c r="U35" s="2338"/>
      <c r="V35" s="2337"/>
      <c r="W35" s="2337"/>
      <c r="X35" s="2337"/>
    </row>
    <row r="36" spans="3:24">
      <c r="C36" s="2334"/>
      <c r="E36" s="2335"/>
      <c r="F36" s="2335"/>
      <c r="G36" s="2335"/>
      <c r="H36" s="2334"/>
      <c r="I36" s="2336"/>
      <c r="J36" s="2336"/>
      <c r="K36" s="2336"/>
      <c r="L36" s="2336"/>
      <c r="M36" s="2336"/>
      <c r="N36" s="2336"/>
      <c r="O36" s="2336"/>
      <c r="P36" s="2335"/>
      <c r="Q36" s="2335"/>
      <c r="R36" s="2335"/>
      <c r="S36" s="2335"/>
      <c r="T36" s="2337"/>
      <c r="U36" s="2338"/>
      <c r="V36" s="2337"/>
      <c r="W36" s="2337"/>
      <c r="X36" s="2337"/>
    </row>
    <row r="37" spans="3:24">
      <c r="C37" s="2334"/>
      <c r="E37" s="2335"/>
      <c r="F37" s="2335"/>
      <c r="G37" s="2335"/>
      <c r="H37" s="2334"/>
      <c r="I37" s="2336"/>
      <c r="J37" s="2336"/>
      <c r="K37" s="2336"/>
      <c r="L37" s="2336"/>
      <c r="M37" s="2336"/>
      <c r="N37" s="2336"/>
      <c r="O37" s="2336"/>
      <c r="P37" s="2335"/>
      <c r="Q37" s="2335"/>
      <c r="R37" s="2335"/>
      <c r="S37" s="2335"/>
      <c r="T37" s="2337"/>
      <c r="U37" s="2338"/>
      <c r="V37" s="2337"/>
      <c r="W37" s="2337"/>
      <c r="X37" s="2337"/>
    </row>
  </sheetData>
  <dataConsolidate/>
  <mergeCells count="14">
    <mergeCell ref="T3:T4"/>
    <mergeCell ref="F3:H3"/>
    <mergeCell ref="I3:O3"/>
    <mergeCell ref="A4:A5"/>
    <mergeCell ref="B4:B5"/>
    <mergeCell ref="A3:B3"/>
    <mergeCell ref="C3:C5"/>
    <mergeCell ref="D3:D4"/>
    <mergeCell ref="E3:E4"/>
    <mergeCell ref="D16:E16"/>
    <mergeCell ref="P3:P4"/>
    <mergeCell ref="Q3:Q4"/>
    <mergeCell ref="R3:R4"/>
    <mergeCell ref="S3:S4"/>
  </mergeCells>
  <printOptions horizontalCentered="1" verticalCentered="1"/>
  <pageMargins left="0" right="3.937007874015748E-2" top="0.27559055118110237" bottom="0.39370078740157483" header="0.15748031496062992" footer="0.15748031496062992"/>
  <pageSetup paperSize="9" scale="65" orientation="landscape" verticalDpi="300" r:id="rId1"/>
  <headerFooter scaleWithDoc="0">
    <oddHeader xml:space="preserve">&amp;R&amp;"TH SarabunIT๙,ตัวหนา"&amp;16สิ่งที่ส่งมาด้วย ๖  &amp;"Arial,ธรรมดา"&amp;20 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>
    <tabColor rgb="FFFFFF00"/>
  </sheetPr>
  <dimension ref="A1:AL215"/>
  <sheetViews>
    <sheetView tabSelected="1" zoomScale="90" zoomScaleNormal="90" zoomScaleSheetLayoutView="90" workbookViewId="0">
      <pane xSplit="3" ySplit="165" topLeftCell="W166" activePane="bottomRight" state="frozen"/>
      <selection pane="topRight" activeCell="D1" sqref="D1"/>
      <selection pane="bottomLeft" activeCell="A166" sqref="A166"/>
      <selection pane="bottomRight" activeCell="C201" sqref="C201"/>
    </sheetView>
  </sheetViews>
  <sheetFormatPr defaultColWidth="8.8984375" defaultRowHeight="24.6"/>
  <cols>
    <col min="1" max="1" width="4.796875" style="2234" customWidth="1"/>
    <col min="2" max="2" width="5.3984375" style="138" customWidth="1"/>
    <col min="3" max="3" width="28.69921875" style="2231" customWidth="1"/>
    <col min="4" max="4" width="11.8984375" style="2232" customWidth="1"/>
    <col min="5" max="6" width="11.296875" style="2233" customWidth="1"/>
    <col min="7" max="7" width="5.8984375" style="2234" bestFit="1" customWidth="1"/>
    <col min="8" max="8" width="13" style="138" hidden="1" customWidth="1"/>
    <col min="9" max="10" width="12.09765625" style="138" hidden="1" customWidth="1"/>
    <col min="11" max="11" width="13.8984375" style="138" customWidth="1"/>
    <col min="12" max="12" width="14.09765625" style="2231" customWidth="1"/>
    <col min="13" max="13" width="12.09765625" style="17" customWidth="1"/>
    <col min="14" max="14" width="10.296875" style="2231" bestFit="1" customWidth="1"/>
    <col min="15" max="15" width="5.3984375" style="2234" hidden="1" customWidth="1"/>
    <col min="16" max="16" width="8.69921875" style="17" customWidth="1"/>
    <col min="17" max="17" width="4.59765625" style="522" bestFit="1" customWidth="1"/>
    <col min="18" max="20" width="4" style="522" customWidth="1"/>
    <col min="21" max="21" width="8.8984375" style="2234"/>
    <col min="22" max="22" width="23.19921875" style="138" customWidth="1"/>
    <col min="23" max="23" width="11.59765625" style="138" customWidth="1"/>
    <col min="24" max="24" width="8.8984375" style="138"/>
    <col min="25" max="26" width="8.8984375" style="2234"/>
    <col min="27" max="27" width="25.296875" style="138" customWidth="1"/>
    <col min="28" max="28" width="14.19921875" style="138" customWidth="1"/>
    <col min="29" max="29" width="8.8984375" style="138"/>
    <col min="30" max="30" width="17.796875" style="138" customWidth="1"/>
    <col min="31" max="31" width="8.8984375" style="2234"/>
    <col min="32" max="16384" width="8.8984375" style="138"/>
  </cols>
  <sheetData>
    <row r="1" spans="1:38" ht="23.25" customHeight="1">
      <c r="A1" s="3409" t="s">
        <v>2395</v>
      </c>
      <c r="B1" s="3409"/>
      <c r="C1" s="3409"/>
      <c r="D1" s="3409"/>
      <c r="E1" s="3409"/>
      <c r="F1" s="3409"/>
      <c r="G1" s="3409"/>
      <c r="H1" s="3175"/>
      <c r="I1" s="3175"/>
      <c r="J1" s="3175"/>
      <c r="K1" s="3409"/>
      <c r="L1" s="3409"/>
      <c r="M1" s="3409"/>
      <c r="N1" s="3409"/>
      <c r="O1" s="3175"/>
      <c r="P1" s="3409"/>
      <c r="Q1" s="3409"/>
      <c r="R1" s="3409"/>
      <c r="S1" s="3409"/>
      <c r="T1" s="3409"/>
    </row>
    <row r="2" spans="1:38" ht="23.25" customHeight="1">
      <c r="A2" s="3409" t="s">
        <v>196</v>
      </c>
      <c r="B2" s="3409"/>
      <c r="C2" s="3409"/>
      <c r="D2" s="3409"/>
      <c r="E2" s="3409"/>
      <c r="F2" s="3409"/>
      <c r="G2" s="3409"/>
      <c r="H2" s="3175"/>
      <c r="I2" s="3175"/>
      <c r="J2" s="3175"/>
      <c r="K2" s="3409"/>
      <c r="L2" s="3409"/>
      <c r="M2" s="3409"/>
      <c r="N2" s="3409"/>
      <c r="O2" s="3175"/>
      <c r="P2" s="3409"/>
      <c r="Q2" s="3409"/>
      <c r="R2" s="3409"/>
      <c r="S2" s="3409"/>
      <c r="T2" s="3409"/>
    </row>
    <row r="3" spans="1:38" s="2661" customFormat="1" ht="21" customHeight="1">
      <c r="A3" s="3384" t="s">
        <v>1446</v>
      </c>
      <c r="B3" s="3384" t="s">
        <v>3832</v>
      </c>
      <c r="C3" s="3384" t="s">
        <v>708</v>
      </c>
      <c r="D3" s="3171" t="s">
        <v>709</v>
      </c>
      <c r="E3" s="3169" t="s">
        <v>1490</v>
      </c>
      <c r="F3" s="3385" t="s">
        <v>1489</v>
      </c>
      <c r="G3" s="3386" t="s">
        <v>1271</v>
      </c>
      <c r="H3" s="3179" t="s">
        <v>711</v>
      </c>
      <c r="I3" s="3179"/>
      <c r="J3" s="3180"/>
      <c r="K3" s="3390" t="s">
        <v>712</v>
      </c>
      <c r="L3" s="3384" t="s">
        <v>713</v>
      </c>
      <c r="M3" s="3384" t="s">
        <v>714</v>
      </c>
      <c r="N3" s="3384" t="s">
        <v>715</v>
      </c>
      <c r="O3" s="3173" t="s">
        <v>716</v>
      </c>
      <c r="P3" s="3392" t="s">
        <v>4382</v>
      </c>
      <c r="Q3" s="3212" t="s">
        <v>4326</v>
      </c>
      <c r="R3" s="3213"/>
      <c r="S3" s="3213"/>
      <c r="T3" s="3214"/>
      <c r="U3" s="3222" t="s">
        <v>4383</v>
      </c>
      <c r="V3" s="3222"/>
      <c r="W3" s="3223" t="s">
        <v>4384</v>
      </c>
      <c r="X3" s="3225" t="s">
        <v>4385</v>
      </c>
      <c r="Y3" s="3225"/>
      <c r="Z3" s="3223" t="s">
        <v>4386</v>
      </c>
      <c r="AA3" s="2999" t="s">
        <v>4302</v>
      </c>
      <c r="AB3" s="2712" t="s">
        <v>4303</v>
      </c>
      <c r="AC3" s="2713" t="s">
        <v>4387</v>
      </c>
      <c r="AD3" s="3226" t="s">
        <v>4388</v>
      </c>
      <c r="AE3" s="3227"/>
      <c r="AF3" s="3222" t="s">
        <v>4389</v>
      </c>
      <c r="AG3" s="3222"/>
      <c r="AH3" s="3219" t="s">
        <v>4390</v>
      </c>
      <c r="AI3" s="3220"/>
      <c r="AJ3" s="3221"/>
      <c r="AK3" s="2712" t="s">
        <v>4391</v>
      </c>
      <c r="AL3" s="2712" t="s">
        <v>699</v>
      </c>
    </row>
    <row r="4" spans="1:38" s="2661" customFormat="1" ht="71.25" customHeight="1">
      <c r="A4" s="3387"/>
      <c r="B4" s="3387"/>
      <c r="C4" s="3387"/>
      <c r="D4" s="3172"/>
      <c r="E4" s="3170"/>
      <c r="F4" s="3388"/>
      <c r="G4" s="3389"/>
      <c r="H4" s="2546" t="s">
        <v>719</v>
      </c>
      <c r="I4" s="2546" t="s">
        <v>720</v>
      </c>
      <c r="J4" s="2546" t="s">
        <v>721</v>
      </c>
      <c r="K4" s="3391"/>
      <c r="L4" s="3387"/>
      <c r="M4" s="3387"/>
      <c r="N4" s="3387"/>
      <c r="O4" s="3174"/>
      <c r="P4" s="3393"/>
      <c r="Q4" s="3394" t="s">
        <v>4330</v>
      </c>
      <c r="R4" s="3395" t="s">
        <v>4327</v>
      </c>
      <c r="S4" s="3396" t="s">
        <v>4328</v>
      </c>
      <c r="T4" s="3395" t="s">
        <v>4329</v>
      </c>
      <c r="U4" s="3000" t="s">
        <v>4392</v>
      </c>
      <c r="V4" s="3000" t="s">
        <v>4400</v>
      </c>
      <c r="W4" s="3224"/>
      <c r="X4" s="3001" t="s">
        <v>4393</v>
      </c>
      <c r="Y4" s="2998" t="s">
        <v>4394</v>
      </c>
      <c r="Z4" s="3224"/>
      <c r="AA4" s="3000"/>
      <c r="AB4" s="2717"/>
      <c r="AC4" s="3000"/>
      <c r="AD4" s="2998" t="s">
        <v>1077</v>
      </c>
      <c r="AE4" s="2998" t="s">
        <v>4395</v>
      </c>
      <c r="AF4" s="3000" t="s">
        <v>1077</v>
      </c>
      <c r="AG4" s="2998" t="s">
        <v>4396</v>
      </c>
      <c r="AH4" s="3000" t="s">
        <v>4397</v>
      </c>
      <c r="AI4" s="2717" t="s">
        <v>4398</v>
      </c>
      <c r="AJ4" s="3001" t="s">
        <v>4399</v>
      </c>
      <c r="AK4" s="2717"/>
      <c r="AL4" s="2717"/>
    </row>
    <row r="5" spans="1:38" s="2609" customFormat="1" ht="73.8" hidden="1">
      <c r="A5" s="2179"/>
      <c r="B5" s="2179"/>
      <c r="C5" s="2179" t="s">
        <v>656</v>
      </c>
      <c r="D5" s="2606"/>
      <c r="E5" s="2188"/>
      <c r="F5" s="2188"/>
      <c r="G5" s="2188">
        <f t="shared" ref="G5:T5" si="0">G6+G22+G37+G76+G90+G108+G118+G129+G150+G165+G177+G196+G199</f>
        <v>261</v>
      </c>
      <c r="H5" s="2188">
        <f t="shared" si="0"/>
        <v>3019120800</v>
      </c>
      <c r="I5" s="2188">
        <f t="shared" si="0"/>
        <v>4133711400</v>
      </c>
      <c r="J5" s="2188">
        <f t="shared" si="0"/>
        <v>2530726800</v>
      </c>
      <c r="K5" s="2188">
        <f t="shared" si="0"/>
        <v>9447959000</v>
      </c>
      <c r="L5" s="2188">
        <f t="shared" si="0"/>
        <v>0</v>
      </c>
      <c r="M5" s="2188" t="e">
        <f t="shared" si="0"/>
        <v>#REF!</v>
      </c>
      <c r="N5" s="2188"/>
      <c r="O5" s="2188"/>
      <c r="P5" s="2188"/>
      <c r="Q5" s="2188">
        <f t="shared" si="0"/>
        <v>0</v>
      </c>
      <c r="R5" s="2188">
        <f t="shared" si="0"/>
        <v>0</v>
      </c>
      <c r="S5" s="2188">
        <f t="shared" si="0"/>
        <v>0</v>
      </c>
      <c r="T5" s="2607">
        <f t="shared" si="0"/>
        <v>0</v>
      </c>
      <c r="U5" s="2608"/>
      <c r="V5" s="2608"/>
      <c r="W5" s="2608"/>
      <c r="X5" s="2608"/>
      <c r="Y5" s="2608"/>
      <c r="Z5" s="2608"/>
      <c r="AA5" s="2608"/>
      <c r="AB5" s="2608"/>
      <c r="AC5" s="2608"/>
      <c r="AD5" s="2608"/>
      <c r="AE5" s="2608"/>
      <c r="AF5" s="2608"/>
      <c r="AG5" s="2608"/>
      <c r="AH5" s="2608"/>
      <c r="AI5" s="2608"/>
      <c r="AJ5" s="2608"/>
      <c r="AK5" s="2608"/>
      <c r="AL5" s="2608"/>
    </row>
    <row r="6" spans="1:38" s="2556" customFormat="1" ht="25.5" hidden="1" customHeight="1">
      <c r="A6" s="2548"/>
      <c r="B6" s="2548"/>
      <c r="C6" s="2548" t="s">
        <v>1434</v>
      </c>
      <c r="D6" s="2552"/>
      <c r="E6" s="2550"/>
      <c r="F6" s="2550"/>
      <c r="G6" s="2550">
        <f t="shared" ref="G6:O6" si="1">SUM(G7:G21)</f>
        <v>15</v>
      </c>
      <c r="H6" s="2550">
        <f t="shared" si="1"/>
        <v>190947100</v>
      </c>
      <c r="I6" s="2550">
        <f t="shared" si="1"/>
        <v>262300400</v>
      </c>
      <c r="J6" s="2550">
        <f t="shared" si="1"/>
        <v>118989700</v>
      </c>
      <c r="K6" s="2550">
        <f t="shared" si="1"/>
        <v>572237200</v>
      </c>
      <c r="L6" s="2550">
        <f t="shared" si="1"/>
        <v>0</v>
      </c>
      <c r="M6" s="2550">
        <f t="shared" si="1"/>
        <v>0</v>
      </c>
      <c r="N6" s="2550">
        <f t="shared" si="1"/>
        <v>0</v>
      </c>
      <c r="O6" s="2550">
        <f t="shared" si="1"/>
        <v>0</v>
      </c>
      <c r="P6" s="2550"/>
      <c r="Q6" s="2550"/>
      <c r="R6" s="2550"/>
      <c r="S6" s="2550"/>
      <c r="T6" s="2551"/>
      <c r="U6" s="2547"/>
      <c r="V6" s="2547"/>
      <c r="W6" s="2547"/>
      <c r="X6" s="2547"/>
      <c r="Y6" s="2547"/>
      <c r="Z6" s="2547"/>
      <c r="AA6" s="2547"/>
      <c r="AB6" s="2547"/>
      <c r="AC6" s="2547"/>
      <c r="AD6" s="2547"/>
      <c r="AE6" s="2547"/>
      <c r="AF6" s="2547"/>
      <c r="AG6" s="2547"/>
      <c r="AH6" s="2547"/>
      <c r="AI6" s="2547"/>
      <c r="AJ6" s="2547"/>
      <c r="AK6" s="2547"/>
      <c r="AL6" s="2547"/>
    </row>
    <row r="7" spans="1:38" s="1911" customFormat="1" ht="69" hidden="1" customHeight="1">
      <c r="A7" s="2169">
        <v>1</v>
      </c>
      <c r="B7" s="2169">
        <v>9</v>
      </c>
      <c r="C7" s="883" t="s">
        <v>1499</v>
      </c>
      <c r="D7" s="2209">
        <v>10773</v>
      </c>
      <c r="E7" s="2201">
        <v>71000000</v>
      </c>
      <c r="F7" s="2171">
        <v>68554100</v>
      </c>
      <c r="G7" s="1910">
        <v>1</v>
      </c>
      <c r="H7" s="2171">
        <v>13710900</v>
      </c>
      <c r="I7" s="2171">
        <v>54843200</v>
      </c>
      <c r="J7" s="2196"/>
      <c r="K7" s="2197">
        <f t="shared" ref="K7:K21" si="2">H7+I7+J7</f>
        <v>68554100</v>
      </c>
      <c r="L7" s="2198" t="s">
        <v>1153</v>
      </c>
      <c r="M7" s="2198" t="s">
        <v>723</v>
      </c>
      <c r="N7" s="2199" t="s">
        <v>1154</v>
      </c>
      <c r="O7" s="1910" t="s">
        <v>933</v>
      </c>
      <c r="P7" s="2541" t="s">
        <v>482</v>
      </c>
      <c r="Q7" s="2537"/>
      <c r="R7" s="2537"/>
      <c r="S7" s="2537"/>
      <c r="T7" s="2537"/>
      <c r="U7" s="2178"/>
      <c r="V7" s="2178"/>
      <c r="W7" s="2178"/>
      <c r="X7" s="2178"/>
      <c r="Y7" s="2178"/>
      <c r="Z7" s="2178"/>
      <c r="AA7" s="2178"/>
      <c r="AB7" s="2178"/>
      <c r="AC7" s="2178"/>
      <c r="AD7" s="2178"/>
      <c r="AE7" s="2178"/>
      <c r="AF7" s="2178"/>
      <c r="AG7" s="2178"/>
      <c r="AH7" s="2178"/>
      <c r="AI7" s="2178"/>
      <c r="AJ7" s="2178"/>
      <c r="AK7" s="2178"/>
      <c r="AL7" s="2178"/>
    </row>
    <row r="8" spans="1:38" s="1911" customFormat="1" ht="69" hidden="1" customHeight="1">
      <c r="A8" s="2169">
        <v>1</v>
      </c>
      <c r="B8" s="2169">
        <v>5</v>
      </c>
      <c r="C8" s="883" t="s">
        <v>1495</v>
      </c>
      <c r="D8" s="2209">
        <v>8813</v>
      </c>
      <c r="E8" s="2201">
        <v>12000000</v>
      </c>
      <c r="F8" s="892">
        <v>11541300</v>
      </c>
      <c r="G8" s="1910">
        <v>1</v>
      </c>
      <c r="H8" s="2196">
        <f>G8*F8</f>
        <v>11541300</v>
      </c>
      <c r="I8" s="2196"/>
      <c r="J8" s="2196"/>
      <c r="K8" s="2197">
        <f t="shared" si="2"/>
        <v>11541300</v>
      </c>
      <c r="L8" s="2198" t="s">
        <v>1395</v>
      </c>
      <c r="M8" s="2198" t="s">
        <v>1396</v>
      </c>
      <c r="N8" s="2199" t="s">
        <v>1154</v>
      </c>
      <c r="O8" s="1910" t="s">
        <v>1424</v>
      </c>
      <c r="P8" s="2541" t="s">
        <v>481</v>
      </c>
      <c r="Q8" s="2537"/>
      <c r="R8" s="2537"/>
      <c r="S8" s="2537"/>
      <c r="T8" s="2537"/>
      <c r="U8" s="2178"/>
      <c r="V8" s="2178"/>
      <c r="W8" s="2178"/>
      <c r="X8" s="2178"/>
      <c r="Y8" s="2178"/>
      <c r="Z8" s="2178"/>
      <c r="AA8" s="2178"/>
      <c r="AB8" s="2178"/>
      <c r="AC8" s="2178"/>
      <c r="AD8" s="2178"/>
      <c r="AE8" s="2178"/>
      <c r="AF8" s="2178"/>
      <c r="AG8" s="2178"/>
      <c r="AH8" s="2178"/>
      <c r="AI8" s="2178"/>
      <c r="AJ8" s="2178"/>
      <c r="AK8" s="2178"/>
      <c r="AL8" s="2178"/>
    </row>
    <row r="9" spans="1:38" s="1911" customFormat="1" ht="69" hidden="1" customHeight="1">
      <c r="A9" s="2169">
        <v>1</v>
      </c>
      <c r="B9" s="2169">
        <v>7</v>
      </c>
      <c r="C9" s="883" t="s">
        <v>1497</v>
      </c>
      <c r="D9" s="2209">
        <v>7919</v>
      </c>
      <c r="E9" s="2201">
        <v>17000000</v>
      </c>
      <c r="F9" s="892">
        <v>17000000</v>
      </c>
      <c r="G9" s="1910">
        <v>1</v>
      </c>
      <c r="H9" s="2196">
        <f>G9*F9</f>
        <v>17000000</v>
      </c>
      <c r="I9" s="2196"/>
      <c r="J9" s="2196"/>
      <c r="K9" s="2197">
        <f t="shared" si="2"/>
        <v>17000000</v>
      </c>
      <c r="L9" s="2210" t="s">
        <v>1146</v>
      </c>
      <c r="M9" s="2211" t="s">
        <v>1161</v>
      </c>
      <c r="N9" s="2212" t="s">
        <v>1152</v>
      </c>
      <c r="O9" s="2213" t="s">
        <v>727</v>
      </c>
      <c r="P9" s="2541" t="s">
        <v>481</v>
      </c>
      <c r="Q9" s="2537"/>
      <c r="R9" s="2537"/>
      <c r="S9" s="2537"/>
      <c r="T9" s="2537"/>
      <c r="U9" s="2178"/>
      <c r="V9" s="2178"/>
      <c r="W9" s="2178"/>
      <c r="X9" s="2178"/>
      <c r="Y9" s="2178"/>
      <c r="Z9" s="2178"/>
      <c r="AA9" s="2178"/>
      <c r="AB9" s="2178"/>
      <c r="AC9" s="2178"/>
      <c r="AD9" s="2178"/>
      <c r="AE9" s="2178"/>
      <c r="AF9" s="2178"/>
      <c r="AG9" s="2178"/>
      <c r="AH9" s="2178"/>
      <c r="AI9" s="2178"/>
      <c r="AJ9" s="2178"/>
      <c r="AK9" s="2178"/>
      <c r="AL9" s="2178"/>
    </row>
    <row r="10" spans="1:38" s="1911" customFormat="1" ht="69" hidden="1" customHeight="1">
      <c r="A10" s="2169">
        <v>1</v>
      </c>
      <c r="B10" s="2169">
        <v>4</v>
      </c>
      <c r="C10" s="883" t="s">
        <v>1494</v>
      </c>
      <c r="D10" s="2209" t="s">
        <v>833</v>
      </c>
      <c r="E10" s="2201">
        <v>6500000</v>
      </c>
      <c r="F10" s="892">
        <v>6300000</v>
      </c>
      <c r="G10" s="1910">
        <v>1</v>
      </c>
      <c r="H10" s="2196">
        <f>G10*F10</f>
        <v>6300000</v>
      </c>
      <c r="I10" s="2196"/>
      <c r="J10" s="2196"/>
      <c r="K10" s="2197">
        <f t="shared" si="2"/>
        <v>6300000</v>
      </c>
      <c r="L10" s="2198" t="s">
        <v>834</v>
      </c>
      <c r="M10" s="2198" t="s">
        <v>1076</v>
      </c>
      <c r="N10" s="2199" t="s">
        <v>1152</v>
      </c>
      <c r="O10" s="1910" t="s">
        <v>1424</v>
      </c>
      <c r="P10" s="2541" t="s">
        <v>481</v>
      </c>
      <c r="Q10" s="2537"/>
      <c r="R10" s="2537"/>
      <c r="S10" s="2537"/>
      <c r="T10" s="2537"/>
      <c r="U10" s="2178"/>
      <c r="V10" s="2178"/>
      <c r="W10" s="2178"/>
      <c r="X10" s="2178"/>
      <c r="Y10" s="2178"/>
      <c r="Z10" s="2178"/>
      <c r="AA10" s="2178"/>
      <c r="AB10" s="2178"/>
      <c r="AC10" s="2178"/>
      <c r="AD10" s="2178"/>
      <c r="AE10" s="2178"/>
      <c r="AF10" s="2178"/>
      <c r="AG10" s="2178"/>
      <c r="AH10" s="2178"/>
      <c r="AI10" s="2178"/>
      <c r="AJ10" s="2178"/>
      <c r="AK10" s="2178"/>
      <c r="AL10" s="2178"/>
    </row>
    <row r="11" spans="1:38" s="1911" customFormat="1" ht="69" hidden="1" customHeight="1">
      <c r="A11" s="2169">
        <v>1</v>
      </c>
      <c r="B11" s="2169">
        <v>1</v>
      </c>
      <c r="C11" s="883" t="s">
        <v>1491</v>
      </c>
      <c r="D11" s="2209" t="s">
        <v>1149</v>
      </c>
      <c r="E11" s="2201">
        <v>137000000</v>
      </c>
      <c r="F11" s="2171">
        <v>132454300</v>
      </c>
      <c r="G11" s="1910">
        <v>1</v>
      </c>
      <c r="H11" s="2171">
        <v>26490900</v>
      </c>
      <c r="I11" s="2171">
        <v>52981800</v>
      </c>
      <c r="J11" s="2171">
        <v>52981600</v>
      </c>
      <c r="K11" s="2197">
        <f t="shared" si="2"/>
        <v>132454300</v>
      </c>
      <c r="L11" s="2198" t="s">
        <v>1150</v>
      </c>
      <c r="M11" s="2198" t="s">
        <v>1151</v>
      </c>
      <c r="N11" s="2199" t="s">
        <v>1152</v>
      </c>
      <c r="O11" s="1910" t="s">
        <v>923</v>
      </c>
      <c r="P11" s="2541" t="s">
        <v>482</v>
      </c>
      <c r="Q11" s="2537"/>
      <c r="R11" s="2537"/>
      <c r="S11" s="2537"/>
      <c r="T11" s="2537"/>
      <c r="U11" s="2178"/>
      <c r="V11" s="2178"/>
      <c r="W11" s="2178"/>
      <c r="X11" s="2178"/>
      <c r="Y11" s="2178"/>
      <c r="Z11" s="2178"/>
      <c r="AA11" s="2178"/>
      <c r="AB11" s="2178"/>
      <c r="AC11" s="2178"/>
      <c r="AD11" s="2178"/>
      <c r="AE11" s="2178"/>
      <c r="AF11" s="2178"/>
      <c r="AG11" s="2178"/>
      <c r="AH11" s="2178"/>
      <c r="AI11" s="2178"/>
      <c r="AJ11" s="2178"/>
      <c r="AK11" s="2178"/>
      <c r="AL11" s="2178"/>
    </row>
    <row r="12" spans="1:38" s="1911" customFormat="1" ht="72.75" hidden="1" customHeight="1">
      <c r="A12" s="2169">
        <v>1</v>
      </c>
      <c r="B12" s="2169">
        <v>13</v>
      </c>
      <c r="C12" s="883" t="s">
        <v>1503</v>
      </c>
      <c r="D12" s="2209">
        <v>9638</v>
      </c>
      <c r="E12" s="2201">
        <v>13400000</v>
      </c>
      <c r="F12" s="892">
        <v>12896200</v>
      </c>
      <c r="G12" s="1910">
        <v>1</v>
      </c>
      <c r="H12" s="2196">
        <f>G12*F12</f>
        <v>12896200</v>
      </c>
      <c r="I12" s="2196"/>
      <c r="J12" s="2196"/>
      <c r="K12" s="2197">
        <f t="shared" si="2"/>
        <v>12896200</v>
      </c>
      <c r="L12" s="2198" t="s">
        <v>1075</v>
      </c>
      <c r="M12" s="2198" t="s">
        <v>519</v>
      </c>
      <c r="N12" s="2199" t="s">
        <v>1411</v>
      </c>
      <c r="O12" s="1910" t="s">
        <v>727</v>
      </c>
      <c r="P12" s="2541" t="s">
        <v>481</v>
      </c>
      <c r="Q12" s="2537"/>
      <c r="R12" s="2537"/>
      <c r="S12" s="2537"/>
      <c r="T12" s="2537"/>
      <c r="U12" s="2178"/>
      <c r="V12" s="2178"/>
      <c r="W12" s="2178"/>
      <c r="X12" s="2178"/>
      <c r="Y12" s="2178"/>
      <c r="Z12" s="2178"/>
      <c r="AA12" s="2178"/>
      <c r="AB12" s="2178"/>
      <c r="AC12" s="2178"/>
      <c r="AD12" s="2178"/>
      <c r="AE12" s="2178"/>
      <c r="AF12" s="2178"/>
      <c r="AG12" s="2178"/>
      <c r="AH12" s="2178"/>
      <c r="AI12" s="2178"/>
      <c r="AJ12" s="2178"/>
      <c r="AK12" s="2178"/>
      <c r="AL12" s="2178"/>
    </row>
    <row r="13" spans="1:38" s="1911" customFormat="1" ht="69" hidden="1" customHeight="1">
      <c r="A13" s="2169">
        <v>1</v>
      </c>
      <c r="B13" s="2169">
        <v>3</v>
      </c>
      <c r="C13" s="883" t="s">
        <v>1493</v>
      </c>
      <c r="D13" s="2209" t="s">
        <v>1057</v>
      </c>
      <c r="E13" s="2201">
        <v>8200000</v>
      </c>
      <c r="F13" s="892">
        <v>8200000</v>
      </c>
      <c r="G13" s="1910">
        <v>1</v>
      </c>
      <c r="H13" s="2196">
        <f>G13*F13</f>
        <v>8200000</v>
      </c>
      <c r="I13" s="2196"/>
      <c r="J13" s="2196"/>
      <c r="K13" s="2197">
        <f t="shared" si="2"/>
        <v>8200000</v>
      </c>
      <c r="L13" s="2198" t="s">
        <v>1058</v>
      </c>
      <c r="M13" s="2198" t="s">
        <v>963</v>
      </c>
      <c r="N13" s="2199" t="s">
        <v>1411</v>
      </c>
      <c r="O13" s="1910" t="s">
        <v>923</v>
      </c>
      <c r="P13" s="2541" t="s">
        <v>481</v>
      </c>
      <c r="Q13" s="2537"/>
      <c r="R13" s="2537"/>
      <c r="S13" s="2537"/>
      <c r="T13" s="2537"/>
      <c r="U13" s="2178"/>
      <c r="V13" s="2178"/>
      <c r="W13" s="2178"/>
      <c r="X13" s="2178"/>
      <c r="Y13" s="2178"/>
      <c r="Z13" s="2178"/>
      <c r="AA13" s="2178"/>
      <c r="AB13" s="2178"/>
      <c r="AC13" s="2178"/>
      <c r="AD13" s="2178"/>
      <c r="AE13" s="2178"/>
      <c r="AF13" s="2178"/>
      <c r="AG13" s="2178"/>
      <c r="AH13" s="2178"/>
      <c r="AI13" s="2178"/>
      <c r="AJ13" s="2178"/>
      <c r="AK13" s="2178"/>
      <c r="AL13" s="2178"/>
    </row>
    <row r="14" spans="1:38" s="1911" customFormat="1" ht="69" hidden="1" customHeight="1">
      <c r="A14" s="2169">
        <v>1</v>
      </c>
      <c r="B14" s="2169">
        <v>14</v>
      </c>
      <c r="C14" s="883" t="s">
        <v>1504</v>
      </c>
      <c r="D14" s="2214" t="s">
        <v>409</v>
      </c>
      <c r="E14" s="2201">
        <v>9700000</v>
      </c>
      <c r="F14" s="892">
        <v>9381800</v>
      </c>
      <c r="G14" s="1910">
        <v>1</v>
      </c>
      <c r="H14" s="2196">
        <f>G14*F14</f>
        <v>9381800</v>
      </c>
      <c r="I14" s="2196"/>
      <c r="J14" s="2196"/>
      <c r="K14" s="2197">
        <f t="shared" si="2"/>
        <v>9381800</v>
      </c>
      <c r="L14" s="2198" t="s">
        <v>1058</v>
      </c>
      <c r="M14" s="2198" t="s">
        <v>963</v>
      </c>
      <c r="N14" s="2199" t="s">
        <v>1411</v>
      </c>
      <c r="O14" s="1910" t="s">
        <v>923</v>
      </c>
      <c r="P14" s="2541" t="s">
        <v>481</v>
      </c>
      <c r="Q14" s="2537"/>
      <c r="R14" s="2537"/>
      <c r="S14" s="2537"/>
      <c r="T14" s="2537"/>
      <c r="U14" s="2178"/>
      <c r="V14" s="2178"/>
      <c r="W14" s="2178"/>
      <c r="X14" s="2178"/>
      <c r="Y14" s="2178"/>
      <c r="Z14" s="2178"/>
      <c r="AA14" s="2178"/>
      <c r="AB14" s="2178"/>
      <c r="AC14" s="2178"/>
      <c r="AD14" s="2178"/>
      <c r="AE14" s="2178"/>
      <c r="AF14" s="2178"/>
      <c r="AG14" s="2178"/>
      <c r="AH14" s="2178"/>
      <c r="AI14" s="2178"/>
      <c r="AJ14" s="2178"/>
      <c r="AK14" s="2178"/>
      <c r="AL14" s="2178"/>
    </row>
    <row r="15" spans="1:38" s="1911" customFormat="1" ht="69" hidden="1" customHeight="1">
      <c r="A15" s="2169">
        <v>1</v>
      </c>
      <c r="B15" s="2169">
        <v>12</v>
      </c>
      <c r="C15" s="883" t="s">
        <v>1502</v>
      </c>
      <c r="D15" s="2209">
        <v>8440</v>
      </c>
      <c r="E15" s="2201">
        <v>27500000</v>
      </c>
      <c r="F15" s="2171">
        <v>26754800</v>
      </c>
      <c r="G15" s="1910">
        <v>1</v>
      </c>
      <c r="H15" s="2171">
        <v>5351000</v>
      </c>
      <c r="I15" s="2171">
        <v>21403800</v>
      </c>
      <c r="J15" s="2196"/>
      <c r="K15" s="2197">
        <f t="shared" si="2"/>
        <v>26754800</v>
      </c>
      <c r="L15" s="2178" t="s">
        <v>1249</v>
      </c>
      <c r="M15" s="2178" t="s">
        <v>832</v>
      </c>
      <c r="N15" s="2215" t="s">
        <v>1294</v>
      </c>
      <c r="O15" s="1910" t="s">
        <v>928</v>
      </c>
      <c r="P15" s="2541" t="s">
        <v>482</v>
      </c>
      <c r="Q15" s="2537"/>
      <c r="R15" s="2537"/>
      <c r="S15" s="2537"/>
      <c r="T15" s="2537"/>
      <c r="U15" s="2178"/>
      <c r="V15" s="2178"/>
      <c r="W15" s="2178"/>
      <c r="X15" s="2178"/>
      <c r="Y15" s="2178"/>
      <c r="Z15" s="2178"/>
      <c r="AA15" s="2178"/>
      <c r="AB15" s="2178"/>
      <c r="AC15" s="2178"/>
      <c r="AD15" s="2178"/>
      <c r="AE15" s="2178"/>
      <c r="AF15" s="2178"/>
      <c r="AG15" s="2178"/>
      <c r="AH15" s="2178"/>
      <c r="AI15" s="2178"/>
      <c r="AJ15" s="2178"/>
      <c r="AK15" s="2178"/>
      <c r="AL15" s="2178"/>
    </row>
    <row r="16" spans="1:38" s="1911" customFormat="1" ht="69" hidden="1" customHeight="1">
      <c r="A16" s="2169">
        <v>1</v>
      </c>
      <c r="B16" s="2169">
        <v>10</v>
      </c>
      <c r="C16" s="883" t="s">
        <v>1500</v>
      </c>
      <c r="D16" s="2209" t="s">
        <v>409</v>
      </c>
      <c r="E16" s="2201">
        <v>9700000</v>
      </c>
      <c r="F16" s="892">
        <v>9381800</v>
      </c>
      <c r="G16" s="1910">
        <v>1</v>
      </c>
      <c r="H16" s="2196">
        <f>G16*F16</f>
        <v>9381800</v>
      </c>
      <c r="I16" s="2196"/>
      <c r="J16" s="2196"/>
      <c r="K16" s="2197">
        <f t="shared" si="2"/>
        <v>9381800</v>
      </c>
      <c r="L16" s="2198" t="s">
        <v>794</v>
      </c>
      <c r="M16" s="2198" t="s">
        <v>1293</v>
      </c>
      <c r="N16" s="2199" t="s">
        <v>1294</v>
      </c>
      <c r="O16" s="1910" t="s">
        <v>727</v>
      </c>
      <c r="P16" s="2541" t="s">
        <v>481</v>
      </c>
      <c r="Q16" s="2537"/>
      <c r="R16" s="2537"/>
      <c r="S16" s="2537"/>
      <c r="T16" s="2537"/>
      <c r="U16" s="2178"/>
      <c r="V16" s="2178"/>
      <c r="W16" s="2178"/>
      <c r="X16" s="2178"/>
      <c r="Y16" s="2178"/>
      <c r="Z16" s="2178"/>
      <c r="AA16" s="2178"/>
      <c r="AB16" s="2178"/>
      <c r="AC16" s="2178"/>
      <c r="AD16" s="2178"/>
      <c r="AE16" s="2178"/>
      <c r="AF16" s="2178"/>
      <c r="AG16" s="2178"/>
      <c r="AH16" s="2178"/>
      <c r="AI16" s="2178"/>
      <c r="AJ16" s="2178"/>
      <c r="AK16" s="2178"/>
      <c r="AL16" s="2178"/>
    </row>
    <row r="17" spans="1:38" s="1911" customFormat="1" ht="69" hidden="1" customHeight="1">
      <c r="A17" s="2169">
        <v>1</v>
      </c>
      <c r="B17" s="2169">
        <v>11</v>
      </c>
      <c r="C17" s="883" t="s">
        <v>1501</v>
      </c>
      <c r="D17" s="2209" t="s">
        <v>409</v>
      </c>
      <c r="E17" s="2201">
        <v>9700000</v>
      </c>
      <c r="F17" s="892">
        <v>9381800</v>
      </c>
      <c r="G17" s="1910">
        <v>1</v>
      </c>
      <c r="H17" s="2196">
        <f>G17*F17</f>
        <v>9381800</v>
      </c>
      <c r="I17" s="2196"/>
      <c r="J17" s="2196"/>
      <c r="K17" s="2197">
        <f t="shared" si="2"/>
        <v>9381800</v>
      </c>
      <c r="L17" s="2198" t="s">
        <v>1254</v>
      </c>
      <c r="M17" s="2198" t="s">
        <v>1072</v>
      </c>
      <c r="N17" s="2199" t="s">
        <v>1294</v>
      </c>
      <c r="O17" s="1910" t="s">
        <v>727</v>
      </c>
      <c r="P17" s="2541" t="s">
        <v>481</v>
      </c>
      <c r="Q17" s="2537"/>
      <c r="R17" s="2537"/>
      <c r="S17" s="2537"/>
      <c r="T17" s="2537"/>
      <c r="U17" s="2178"/>
      <c r="V17" s="2178"/>
      <c r="W17" s="2178"/>
      <c r="X17" s="2178"/>
      <c r="Y17" s="2178"/>
      <c r="Z17" s="2178"/>
      <c r="AA17" s="2178"/>
      <c r="AB17" s="2178"/>
      <c r="AC17" s="2178"/>
      <c r="AD17" s="2178"/>
      <c r="AE17" s="2178"/>
      <c r="AF17" s="2178"/>
      <c r="AG17" s="2178"/>
      <c r="AH17" s="2178"/>
      <c r="AI17" s="2178"/>
      <c r="AJ17" s="2178"/>
      <c r="AK17" s="2178"/>
      <c r="AL17" s="2178"/>
    </row>
    <row r="18" spans="1:38" s="1911" customFormat="1" ht="69" hidden="1" customHeight="1">
      <c r="A18" s="2169">
        <v>1</v>
      </c>
      <c r="B18" s="2169">
        <v>8</v>
      </c>
      <c r="C18" s="883" t="s">
        <v>1498</v>
      </c>
      <c r="D18" s="2209">
        <v>8440</v>
      </c>
      <c r="E18" s="2201">
        <v>27500000</v>
      </c>
      <c r="F18" s="2171">
        <v>26754800</v>
      </c>
      <c r="G18" s="1910">
        <v>1</v>
      </c>
      <c r="H18" s="2171">
        <v>5351000</v>
      </c>
      <c r="I18" s="2171">
        <v>21403800</v>
      </c>
      <c r="J18" s="2196"/>
      <c r="K18" s="2197">
        <f t="shared" si="2"/>
        <v>26754800</v>
      </c>
      <c r="L18" s="2198" t="s">
        <v>1013</v>
      </c>
      <c r="M18" s="2198" t="s">
        <v>919</v>
      </c>
      <c r="N18" s="2199" t="s">
        <v>1297</v>
      </c>
      <c r="O18" s="1910" t="s">
        <v>725</v>
      </c>
      <c r="P18" s="2541" t="s">
        <v>482</v>
      </c>
      <c r="Q18" s="2537"/>
      <c r="R18" s="2537"/>
      <c r="S18" s="2537"/>
      <c r="T18" s="2537"/>
      <c r="U18" s="2178"/>
      <c r="V18" s="2178"/>
      <c r="W18" s="2178"/>
      <c r="X18" s="2178"/>
      <c r="Y18" s="2178"/>
      <c r="Z18" s="2178"/>
      <c r="AA18" s="2178"/>
      <c r="AB18" s="2178"/>
      <c r="AC18" s="2178"/>
      <c r="AD18" s="2178"/>
      <c r="AE18" s="2178"/>
      <c r="AF18" s="2178"/>
      <c r="AG18" s="2178"/>
      <c r="AH18" s="2178"/>
      <c r="AI18" s="2178"/>
      <c r="AJ18" s="2178"/>
      <c r="AK18" s="2178"/>
      <c r="AL18" s="2178"/>
    </row>
    <row r="19" spans="1:38" s="1911" customFormat="1" ht="69" hidden="1" customHeight="1">
      <c r="A19" s="2169">
        <v>1</v>
      </c>
      <c r="B19" s="2169">
        <v>2</v>
      </c>
      <c r="C19" s="883" t="s">
        <v>1492</v>
      </c>
      <c r="D19" s="2209">
        <v>9965</v>
      </c>
      <c r="E19" s="2201">
        <v>170000000</v>
      </c>
      <c r="F19" s="2171">
        <v>165020600</v>
      </c>
      <c r="G19" s="1910">
        <v>1</v>
      </c>
      <c r="H19" s="2171">
        <v>33004200</v>
      </c>
      <c r="I19" s="2171">
        <v>66008300</v>
      </c>
      <c r="J19" s="2171">
        <v>66008100</v>
      </c>
      <c r="K19" s="2197">
        <f t="shared" si="2"/>
        <v>165020600</v>
      </c>
      <c r="L19" s="2198" t="s">
        <v>1155</v>
      </c>
      <c r="M19" s="2198" t="s">
        <v>806</v>
      </c>
      <c r="N19" s="2199" t="s">
        <v>1156</v>
      </c>
      <c r="O19" s="1910" t="s">
        <v>923</v>
      </c>
      <c r="P19" s="2541" t="s">
        <v>482</v>
      </c>
      <c r="Q19" s="2537"/>
      <c r="R19" s="2537"/>
      <c r="S19" s="2537"/>
      <c r="T19" s="2537"/>
      <c r="U19" s="2178"/>
      <c r="V19" s="2178"/>
      <c r="W19" s="2178"/>
      <c r="X19" s="2178"/>
      <c r="Y19" s="2178"/>
      <c r="Z19" s="2178"/>
      <c r="AA19" s="2178"/>
      <c r="AB19" s="2178"/>
      <c r="AC19" s="2178"/>
      <c r="AD19" s="2178"/>
      <c r="AE19" s="2178"/>
      <c r="AF19" s="2178"/>
      <c r="AG19" s="2178"/>
      <c r="AH19" s="2178"/>
      <c r="AI19" s="2178"/>
      <c r="AJ19" s="2178"/>
      <c r="AK19" s="2178"/>
      <c r="AL19" s="2178"/>
    </row>
    <row r="20" spans="1:38" s="1911" customFormat="1" ht="69" hidden="1" customHeight="1">
      <c r="A20" s="2169">
        <v>1</v>
      </c>
      <c r="B20" s="2169">
        <v>15</v>
      </c>
      <c r="C20" s="883" t="s">
        <v>1505</v>
      </c>
      <c r="D20" s="2209">
        <v>8957</v>
      </c>
      <c r="E20" s="2201">
        <v>60000000</v>
      </c>
      <c r="F20" s="2171">
        <v>57074400</v>
      </c>
      <c r="G20" s="1910">
        <v>1</v>
      </c>
      <c r="H20" s="2171">
        <v>11414900</v>
      </c>
      <c r="I20" s="2171">
        <v>45659500</v>
      </c>
      <c r="J20" s="2196"/>
      <c r="K20" s="2197">
        <f t="shared" si="2"/>
        <v>57074400</v>
      </c>
      <c r="L20" s="2198" t="s">
        <v>1160</v>
      </c>
      <c r="M20" s="2198" t="s">
        <v>918</v>
      </c>
      <c r="N20" s="2199" t="s">
        <v>1156</v>
      </c>
      <c r="O20" s="1910" t="s">
        <v>933</v>
      </c>
      <c r="P20" s="2541" t="s">
        <v>482</v>
      </c>
      <c r="Q20" s="2537"/>
      <c r="R20" s="2537"/>
      <c r="S20" s="2537"/>
      <c r="T20" s="2537"/>
      <c r="U20" s="2178"/>
      <c r="V20" s="2178"/>
      <c r="W20" s="2178"/>
      <c r="X20" s="2178"/>
      <c r="Y20" s="2178"/>
      <c r="Z20" s="2178"/>
      <c r="AA20" s="2178"/>
      <c r="AB20" s="2178"/>
      <c r="AC20" s="2178"/>
      <c r="AD20" s="2178"/>
      <c r="AE20" s="2178"/>
      <c r="AF20" s="2178"/>
      <c r="AG20" s="2178"/>
      <c r="AH20" s="2178"/>
      <c r="AI20" s="2178"/>
      <c r="AJ20" s="2178"/>
      <c r="AK20" s="2178"/>
      <c r="AL20" s="2178"/>
    </row>
    <row r="21" spans="1:38" s="1911" customFormat="1" ht="69" hidden="1" customHeight="1">
      <c r="A21" s="2169">
        <v>1</v>
      </c>
      <c r="B21" s="2169">
        <v>6</v>
      </c>
      <c r="C21" s="883" t="s">
        <v>1496</v>
      </c>
      <c r="D21" s="2209">
        <v>8813</v>
      </c>
      <c r="E21" s="2201">
        <v>12000000</v>
      </c>
      <c r="F21" s="892">
        <v>11541300</v>
      </c>
      <c r="G21" s="1910">
        <v>1</v>
      </c>
      <c r="H21" s="2196">
        <f>G21*F21</f>
        <v>11541300</v>
      </c>
      <c r="I21" s="2196"/>
      <c r="J21" s="2196"/>
      <c r="K21" s="2197">
        <f t="shared" si="2"/>
        <v>11541300</v>
      </c>
      <c r="L21" s="2198" t="s">
        <v>1397</v>
      </c>
      <c r="M21" s="2198" t="s">
        <v>1398</v>
      </c>
      <c r="N21" s="2199" t="s">
        <v>1074</v>
      </c>
      <c r="O21" s="1910" t="s">
        <v>1424</v>
      </c>
      <c r="P21" s="2541" t="s">
        <v>481</v>
      </c>
      <c r="Q21" s="2537"/>
      <c r="R21" s="2537"/>
      <c r="S21" s="2537"/>
      <c r="T21" s="2537"/>
      <c r="U21" s="2178"/>
      <c r="V21" s="2178"/>
      <c r="W21" s="2178"/>
      <c r="X21" s="2178"/>
      <c r="Y21" s="2178"/>
      <c r="Z21" s="2178"/>
      <c r="AA21" s="2178"/>
      <c r="AB21" s="2178"/>
      <c r="AC21" s="2178"/>
      <c r="AD21" s="2178"/>
      <c r="AE21" s="2178"/>
      <c r="AF21" s="2178"/>
      <c r="AG21" s="2178"/>
      <c r="AH21" s="2178"/>
      <c r="AI21" s="2178"/>
      <c r="AJ21" s="2178"/>
      <c r="AK21" s="2178"/>
      <c r="AL21" s="2178"/>
    </row>
    <row r="22" spans="1:38" s="2556" customFormat="1" ht="22.5" hidden="1" customHeight="1">
      <c r="A22" s="2553"/>
      <c r="B22" s="2553"/>
      <c r="C22" s="2553" t="s">
        <v>1435</v>
      </c>
      <c r="D22" s="2557"/>
      <c r="E22" s="2558"/>
      <c r="F22" s="2558"/>
      <c r="G22" s="2558">
        <f t="shared" ref="G22:O22" si="3">SUM(G23:G36)</f>
        <v>14</v>
      </c>
      <c r="H22" s="2558">
        <f t="shared" si="3"/>
        <v>196292700</v>
      </c>
      <c r="I22" s="2558">
        <f t="shared" si="3"/>
        <v>360146600</v>
      </c>
      <c r="J22" s="2558">
        <f t="shared" si="3"/>
        <v>228605400</v>
      </c>
      <c r="K22" s="2558">
        <f t="shared" si="3"/>
        <v>785044700</v>
      </c>
      <c r="L22" s="2558">
        <f t="shared" si="3"/>
        <v>0</v>
      </c>
      <c r="M22" s="2558">
        <f t="shared" si="3"/>
        <v>0</v>
      </c>
      <c r="N22" s="2558">
        <f t="shared" si="3"/>
        <v>0</v>
      </c>
      <c r="O22" s="2558">
        <f t="shared" si="3"/>
        <v>0</v>
      </c>
      <c r="P22" s="2558"/>
      <c r="Q22" s="2558"/>
      <c r="R22" s="2558"/>
      <c r="S22" s="2558"/>
      <c r="T22" s="2559"/>
      <c r="U22" s="2547"/>
      <c r="V22" s="2547"/>
      <c r="W22" s="2547"/>
      <c r="X22" s="2547"/>
      <c r="Y22" s="2547"/>
      <c r="Z22" s="2547"/>
      <c r="AA22" s="2547"/>
      <c r="AB22" s="2547"/>
      <c r="AC22" s="2547"/>
      <c r="AD22" s="2547"/>
      <c r="AE22" s="2547"/>
      <c r="AF22" s="2547"/>
      <c r="AG22" s="2547"/>
      <c r="AH22" s="2547"/>
      <c r="AI22" s="2547"/>
      <c r="AJ22" s="2547"/>
      <c r="AK22" s="2547"/>
      <c r="AL22" s="2547"/>
    </row>
    <row r="23" spans="1:38" s="1911" customFormat="1" ht="69.75" hidden="1" customHeight="1">
      <c r="A23" s="2169">
        <v>2</v>
      </c>
      <c r="B23" s="1910">
        <v>1</v>
      </c>
      <c r="C23" s="883" t="s">
        <v>1506</v>
      </c>
      <c r="D23" s="2209">
        <v>9129</v>
      </c>
      <c r="E23" s="2201">
        <v>94000000</v>
      </c>
      <c r="F23" s="2171">
        <v>91000000</v>
      </c>
      <c r="G23" s="1910">
        <v>1</v>
      </c>
      <c r="H23" s="2171">
        <v>18200000</v>
      </c>
      <c r="I23" s="2171">
        <v>36400000</v>
      </c>
      <c r="J23" s="2171">
        <v>36400000</v>
      </c>
      <c r="K23" s="2197">
        <f t="shared" ref="K23:K36" si="4">H23+I23+J23</f>
        <v>91000000</v>
      </c>
      <c r="L23" s="2198" t="s">
        <v>878</v>
      </c>
      <c r="M23" s="2198" t="s">
        <v>920</v>
      </c>
      <c r="N23" s="2199" t="s">
        <v>879</v>
      </c>
      <c r="O23" s="1910" t="s">
        <v>725</v>
      </c>
      <c r="P23" s="2541" t="s">
        <v>482</v>
      </c>
      <c r="Q23" s="2202"/>
      <c r="R23" s="2202"/>
      <c r="S23" s="2202"/>
      <c r="T23" s="2202"/>
      <c r="U23" s="2178"/>
      <c r="V23" s="2178"/>
      <c r="W23" s="2178"/>
      <c r="X23" s="2178"/>
      <c r="Y23" s="2178"/>
      <c r="Z23" s="2178"/>
      <c r="AA23" s="2178"/>
      <c r="AB23" s="2178"/>
      <c r="AC23" s="2178"/>
      <c r="AD23" s="2178"/>
      <c r="AE23" s="2178"/>
      <c r="AF23" s="2178"/>
      <c r="AG23" s="2178"/>
      <c r="AH23" s="2178"/>
      <c r="AI23" s="2178"/>
      <c r="AJ23" s="2178"/>
      <c r="AK23" s="2178"/>
      <c r="AL23" s="2178"/>
    </row>
    <row r="24" spans="1:38" s="1911" customFormat="1" ht="69.75" hidden="1" customHeight="1">
      <c r="A24" s="2169">
        <v>2</v>
      </c>
      <c r="B24" s="1910">
        <v>2</v>
      </c>
      <c r="C24" s="883" t="s">
        <v>1507</v>
      </c>
      <c r="D24" s="2209" t="s">
        <v>678</v>
      </c>
      <c r="E24" s="2201">
        <v>53000000</v>
      </c>
      <c r="F24" s="2171">
        <v>53000000</v>
      </c>
      <c r="G24" s="1910">
        <v>1</v>
      </c>
      <c r="H24" s="2171">
        <v>10600000</v>
      </c>
      <c r="I24" s="2171">
        <v>42400000</v>
      </c>
      <c r="J24" s="2196"/>
      <c r="K24" s="2196">
        <f t="shared" si="4"/>
        <v>53000000</v>
      </c>
      <c r="L24" s="2198" t="s">
        <v>880</v>
      </c>
      <c r="M24" s="2198" t="s">
        <v>881</v>
      </c>
      <c r="N24" s="2199" t="s">
        <v>879</v>
      </c>
      <c r="O24" s="1910" t="s">
        <v>725</v>
      </c>
      <c r="P24" s="2541" t="s">
        <v>482</v>
      </c>
      <c r="Q24" s="2202"/>
      <c r="R24" s="2202"/>
      <c r="S24" s="2202"/>
      <c r="T24" s="2202"/>
      <c r="U24" s="2178"/>
      <c r="V24" s="2178"/>
      <c r="W24" s="2178"/>
      <c r="X24" s="2178"/>
      <c r="Y24" s="2178"/>
      <c r="Z24" s="2178"/>
      <c r="AA24" s="2178"/>
      <c r="AB24" s="2178"/>
      <c r="AC24" s="2178"/>
      <c r="AD24" s="2178"/>
      <c r="AE24" s="2178"/>
      <c r="AF24" s="2178"/>
      <c r="AG24" s="2178"/>
      <c r="AH24" s="2178"/>
      <c r="AI24" s="2178"/>
      <c r="AJ24" s="2178"/>
      <c r="AK24" s="2178"/>
      <c r="AL24" s="2178"/>
    </row>
    <row r="25" spans="1:38" s="1911" customFormat="1" ht="69.75" hidden="1" customHeight="1">
      <c r="A25" s="2176">
        <v>2</v>
      </c>
      <c r="B25" s="1910">
        <v>10</v>
      </c>
      <c r="C25" s="883" t="s">
        <v>1515</v>
      </c>
      <c r="D25" s="2209" t="s">
        <v>1084</v>
      </c>
      <c r="E25" s="2201">
        <v>13589600</v>
      </c>
      <c r="F25" s="892">
        <v>13589600</v>
      </c>
      <c r="G25" s="1910">
        <v>1</v>
      </c>
      <c r="H25" s="2216">
        <f>G25*F25</f>
        <v>13589600</v>
      </c>
      <c r="I25" s="2196"/>
      <c r="J25" s="2196"/>
      <c r="K25" s="2197">
        <f t="shared" si="4"/>
        <v>13589600</v>
      </c>
      <c r="L25" s="2198" t="s">
        <v>880</v>
      </c>
      <c r="M25" s="2198" t="s">
        <v>881</v>
      </c>
      <c r="N25" s="2199" t="s">
        <v>879</v>
      </c>
      <c r="O25" s="1910" t="s">
        <v>725</v>
      </c>
      <c r="P25" s="2541" t="s">
        <v>481</v>
      </c>
      <c r="Q25" s="2202"/>
      <c r="R25" s="2202"/>
      <c r="S25" s="2202"/>
      <c r="T25" s="2202"/>
      <c r="U25" s="2178"/>
      <c r="V25" s="2178"/>
      <c r="W25" s="2178"/>
      <c r="X25" s="2178"/>
      <c r="Y25" s="2178"/>
      <c r="Z25" s="2178"/>
      <c r="AA25" s="2178"/>
      <c r="AB25" s="2178"/>
      <c r="AC25" s="2178"/>
      <c r="AD25" s="2178"/>
      <c r="AE25" s="2178"/>
      <c r="AF25" s="2178"/>
      <c r="AG25" s="2178"/>
      <c r="AH25" s="2178"/>
      <c r="AI25" s="2178"/>
      <c r="AJ25" s="2178"/>
      <c r="AK25" s="2178"/>
      <c r="AL25" s="2178"/>
    </row>
    <row r="26" spans="1:38" s="1911" customFormat="1" ht="69.75" hidden="1" customHeight="1">
      <c r="A26" s="2169">
        <v>2</v>
      </c>
      <c r="B26" s="1910">
        <v>3</v>
      </c>
      <c r="C26" s="883" t="s">
        <v>1508</v>
      </c>
      <c r="D26" s="2209">
        <v>9129</v>
      </c>
      <c r="E26" s="2201">
        <v>91000000</v>
      </c>
      <c r="F26" s="2171">
        <v>88000000</v>
      </c>
      <c r="G26" s="1910">
        <v>1</v>
      </c>
      <c r="H26" s="2171">
        <v>17600000</v>
      </c>
      <c r="I26" s="2171">
        <v>35200000</v>
      </c>
      <c r="J26" s="2171">
        <v>35200000</v>
      </c>
      <c r="K26" s="2197">
        <f t="shared" si="4"/>
        <v>88000000</v>
      </c>
      <c r="L26" s="2198" t="s">
        <v>882</v>
      </c>
      <c r="M26" s="2198" t="s">
        <v>723</v>
      </c>
      <c r="N26" s="2199" t="s">
        <v>883</v>
      </c>
      <c r="O26" s="1910" t="s">
        <v>933</v>
      </c>
      <c r="P26" s="2541" t="s">
        <v>482</v>
      </c>
      <c r="Q26" s="2202"/>
      <c r="R26" s="2202"/>
      <c r="S26" s="2202"/>
      <c r="T26" s="2202"/>
      <c r="U26" s="2178"/>
      <c r="V26" s="2178"/>
      <c r="W26" s="2178"/>
      <c r="X26" s="2178"/>
      <c r="Y26" s="2178"/>
      <c r="Z26" s="2178"/>
      <c r="AA26" s="2178"/>
      <c r="AB26" s="2178"/>
      <c r="AC26" s="2178"/>
      <c r="AD26" s="2178"/>
      <c r="AE26" s="2178"/>
      <c r="AF26" s="2178"/>
      <c r="AG26" s="2178"/>
      <c r="AH26" s="2178"/>
      <c r="AI26" s="2178"/>
      <c r="AJ26" s="2178"/>
      <c r="AK26" s="2178"/>
      <c r="AL26" s="2178"/>
    </row>
    <row r="27" spans="1:38" s="1911" customFormat="1" ht="69.75" hidden="1" customHeight="1">
      <c r="A27" s="2169">
        <v>2</v>
      </c>
      <c r="B27" s="1910">
        <v>6</v>
      </c>
      <c r="C27" s="883" t="s">
        <v>1511</v>
      </c>
      <c r="D27" s="2209" t="s">
        <v>407</v>
      </c>
      <c r="E27" s="2217">
        <v>73100000</v>
      </c>
      <c r="F27" s="2171">
        <v>71256900</v>
      </c>
      <c r="G27" s="1910">
        <v>1</v>
      </c>
      <c r="H27" s="2171">
        <v>14251400</v>
      </c>
      <c r="I27" s="2171">
        <v>28502800</v>
      </c>
      <c r="J27" s="2171">
        <v>28502700</v>
      </c>
      <c r="K27" s="2196">
        <f t="shared" si="4"/>
        <v>71256900</v>
      </c>
      <c r="L27" s="2198" t="s">
        <v>882</v>
      </c>
      <c r="M27" s="2198" t="s">
        <v>723</v>
      </c>
      <c r="N27" s="2199" t="s">
        <v>883</v>
      </c>
      <c r="O27" s="1910" t="s">
        <v>933</v>
      </c>
      <c r="P27" s="2541" t="s">
        <v>482</v>
      </c>
      <c r="Q27" s="2202"/>
      <c r="R27" s="2202"/>
      <c r="S27" s="2202"/>
      <c r="T27" s="2202"/>
      <c r="U27" s="2178"/>
      <c r="V27" s="2178"/>
      <c r="W27" s="2178"/>
      <c r="X27" s="2178"/>
      <c r="Y27" s="2178"/>
      <c r="Z27" s="2178"/>
      <c r="AA27" s="2178"/>
      <c r="AB27" s="2178"/>
      <c r="AC27" s="2178"/>
      <c r="AD27" s="2178"/>
      <c r="AE27" s="2178"/>
      <c r="AF27" s="2178"/>
      <c r="AG27" s="2178"/>
      <c r="AH27" s="2178"/>
      <c r="AI27" s="2178"/>
      <c r="AJ27" s="2178"/>
      <c r="AK27" s="2178"/>
      <c r="AL27" s="2178"/>
    </row>
    <row r="28" spans="1:38" s="1911" customFormat="1" ht="69.75" hidden="1" customHeight="1">
      <c r="A28" s="2169">
        <v>2</v>
      </c>
      <c r="B28" s="1910">
        <v>8</v>
      </c>
      <c r="C28" s="883" t="s">
        <v>1513</v>
      </c>
      <c r="D28" s="2209" t="s">
        <v>934</v>
      </c>
      <c r="E28" s="2201">
        <v>10000000</v>
      </c>
      <c r="F28" s="892">
        <v>9700000</v>
      </c>
      <c r="G28" s="1910">
        <v>1</v>
      </c>
      <c r="H28" s="2196">
        <f>G28*F28</f>
        <v>9700000</v>
      </c>
      <c r="I28" s="2196"/>
      <c r="J28" s="2196"/>
      <c r="K28" s="2196">
        <f t="shared" si="4"/>
        <v>9700000</v>
      </c>
      <c r="L28" s="2198" t="s">
        <v>1366</v>
      </c>
      <c r="M28" s="2198" t="s">
        <v>1367</v>
      </c>
      <c r="N28" s="2199" t="s">
        <v>883</v>
      </c>
      <c r="O28" s="1910" t="s">
        <v>923</v>
      </c>
      <c r="P28" s="2541" t="s">
        <v>481</v>
      </c>
      <c r="Q28" s="2202"/>
      <c r="R28" s="2202"/>
      <c r="S28" s="2202"/>
      <c r="T28" s="2202"/>
      <c r="U28" s="2178"/>
      <c r="V28" s="2178"/>
      <c r="W28" s="2178"/>
      <c r="X28" s="2178"/>
      <c r="Y28" s="2178"/>
      <c r="Z28" s="2178"/>
      <c r="AA28" s="2178"/>
      <c r="AB28" s="2178"/>
      <c r="AC28" s="2178"/>
      <c r="AD28" s="2178"/>
      <c r="AE28" s="2178"/>
      <c r="AF28" s="2178"/>
      <c r="AG28" s="2178"/>
      <c r="AH28" s="2178"/>
      <c r="AI28" s="2178"/>
      <c r="AJ28" s="2178"/>
      <c r="AK28" s="2178"/>
      <c r="AL28" s="2178"/>
    </row>
    <row r="29" spans="1:38" s="1911" customFormat="1" ht="69.75" hidden="1" customHeight="1">
      <c r="A29" s="2169">
        <v>2</v>
      </c>
      <c r="B29" s="1910">
        <v>4</v>
      </c>
      <c r="C29" s="883" t="s">
        <v>1509</v>
      </c>
      <c r="D29" s="2209" t="s">
        <v>678</v>
      </c>
      <c r="E29" s="2201">
        <v>53000000</v>
      </c>
      <c r="F29" s="2171">
        <v>53000000</v>
      </c>
      <c r="G29" s="1910">
        <v>1</v>
      </c>
      <c r="H29" s="2171">
        <v>10600000</v>
      </c>
      <c r="I29" s="2171">
        <v>42400000</v>
      </c>
      <c r="J29" s="2196"/>
      <c r="K29" s="2196">
        <f t="shared" si="4"/>
        <v>53000000</v>
      </c>
      <c r="L29" s="2198" t="s">
        <v>1381</v>
      </c>
      <c r="M29" s="2198" t="s">
        <v>723</v>
      </c>
      <c r="N29" s="2199" t="s">
        <v>1382</v>
      </c>
      <c r="O29" s="1910" t="s">
        <v>725</v>
      </c>
      <c r="P29" s="2541" t="s">
        <v>482</v>
      </c>
      <c r="Q29" s="2202"/>
      <c r="R29" s="2202"/>
      <c r="S29" s="2202"/>
      <c r="T29" s="2202"/>
      <c r="U29" s="2178"/>
      <c r="V29" s="2178"/>
      <c r="W29" s="2178"/>
      <c r="X29" s="2178"/>
      <c r="Y29" s="2178"/>
      <c r="Z29" s="2178"/>
      <c r="AA29" s="2178"/>
      <c r="AB29" s="2178"/>
      <c r="AC29" s="2178"/>
      <c r="AD29" s="2178"/>
      <c r="AE29" s="2178"/>
      <c r="AF29" s="2178"/>
      <c r="AG29" s="2178"/>
      <c r="AH29" s="2178"/>
      <c r="AI29" s="2178"/>
      <c r="AJ29" s="2178"/>
      <c r="AK29" s="2178"/>
      <c r="AL29" s="2178"/>
    </row>
    <row r="30" spans="1:38" s="1911" customFormat="1" ht="30" hidden="1" customHeight="1">
      <c r="A30" s="2169">
        <v>2</v>
      </c>
      <c r="B30" s="1910">
        <v>5</v>
      </c>
      <c r="C30" s="883" t="s">
        <v>1510</v>
      </c>
      <c r="D30" s="2209">
        <v>8605</v>
      </c>
      <c r="E30" s="2201">
        <v>60000000</v>
      </c>
      <c r="F30" s="2171">
        <v>58426300</v>
      </c>
      <c r="G30" s="1910">
        <v>1</v>
      </c>
      <c r="H30" s="2171">
        <v>11685300</v>
      </c>
      <c r="I30" s="2171">
        <v>46741000</v>
      </c>
      <c r="J30" s="2196"/>
      <c r="K30" s="2197">
        <f t="shared" si="4"/>
        <v>58426300</v>
      </c>
      <c r="L30" s="2198" t="s">
        <v>1295</v>
      </c>
      <c r="M30" s="2198" t="s">
        <v>921</v>
      </c>
      <c r="N30" s="2199" t="s">
        <v>1382</v>
      </c>
      <c r="O30" s="1910" t="s">
        <v>925</v>
      </c>
      <c r="P30" s="2541" t="s">
        <v>482</v>
      </c>
      <c r="Q30" s="2202"/>
      <c r="R30" s="2202"/>
      <c r="S30" s="2202"/>
      <c r="T30" s="2202"/>
      <c r="U30" s="2178"/>
      <c r="V30" s="2178"/>
      <c r="W30" s="2178"/>
      <c r="X30" s="2178"/>
      <c r="Y30" s="2178"/>
      <c r="Z30" s="2178"/>
      <c r="AA30" s="2178"/>
      <c r="AB30" s="2178"/>
      <c r="AC30" s="2178"/>
      <c r="AD30" s="2178"/>
      <c r="AE30" s="2178"/>
      <c r="AF30" s="2178"/>
      <c r="AG30" s="2178"/>
      <c r="AH30" s="2178"/>
      <c r="AI30" s="2178"/>
      <c r="AJ30" s="2178"/>
      <c r="AK30" s="2178"/>
      <c r="AL30" s="2178"/>
    </row>
    <row r="31" spans="1:38" s="1911" customFormat="1" ht="69.75" hidden="1" customHeight="1">
      <c r="A31" s="2200">
        <v>2</v>
      </c>
      <c r="B31" s="1910">
        <v>12</v>
      </c>
      <c r="C31" s="883" t="s">
        <v>1517</v>
      </c>
      <c r="D31" s="2209">
        <v>6580</v>
      </c>
      <c r="E31" s="2201">
        <v>10000000</v>
      </c>
      <c r="F31" s="892">
        <v>10000000</v>
      </c>
      <c r="G31" s="1910">
        <v>1</v>
      </c>
      <c r="H31" s="2216">
        <f>G31*F31</f>
        <v>10000000</v>
      </c>
      <c r="I31" s="2196"/>
      <c r="J31" s="2196"/>
      <c r="K31" s="2197">
        <f t="shared" si="4"/>
        <v>10000000</v>
      </c>
      <c r="L31" s="2198" t="s">
        <v>475</v>
      </c>
      <c r="M31" s="2198" t="s">
        <v>1085</v>
      </c>
      <c r="N31" s="2199" t="s">
        <v>1382</v>
      </c>
      <c r="O31" s="1910" t="s">
        <v>923</v>
      </c>
      <c r="P31" s="2541" t="s">
        <v>481</v>
      </c>
      <c r="Q31" s="2202"/>
      <c r="R31" s="2202"/>
      <c r="S31" s="2202"/>
      <c r="T31" s="2202"/>
      <c r="U31" s="2178"/>
      <c r="V31" s="2178"/>
      <c r="W31" s="2178"/>
      <c r="X31" s="2178"/>
      <c r="Y31" s="2178"/>
      <c r="Z31" s="2178"/>
      <c r="AA31" s="2178"/>
      <c r="AB31" s="2178"/>
      <c r="AC31" s="2178"/>
      <c r="AD31" s="2178"/>
      <c r="AE31" s="2178"/>
      <c r="AF31" s="2178"/>
      <c r="AG31" s="2178"/>
      <c r="AH31" s="2178"/>
      <c r="AI31" s="2178"/>
      <c r="AJ31" s="2178"/>
      <c r="AK31" s="2178"/>
      <c r="AL31" s="2178"/>
    </row>
    <row r="32" spans="1:38" s="1911" customFormat="1" ht="75" hidden="1" customHeight="1">
      <c r="A32" s="2200">
        <v>2</v>
      </c>
      <c r="B32" s="1910">
        <v>11</v>
      </c>
      <c r="C32" s="883" t="s">
        <v>1516</v>
      </c>
      <c r="D32" s="2209">
        <v>6580</v>
      </c>
      <c r="E32" s="2201">
        <v>10000000</v>
      </c>
      <c r="F32" s="892">
        <v>10000000</v>
      </c>
      <c r="G32" s="1910">
        <v>1</v>
      </c>
      <c r="H32" s="2216">
        <f>G32*F32</f>
        <v>10000000</v>
      </c>
      <c r="I32" s="2196"/>
      <c r="J32" s="2196"/>
      <c r="K32" s="2197">
        <f t="shared" si="4"/>
        <v>10000000</v>
      </c>
      <c r="L32" s="2198" t="s">
        <v>472</v>
      </c>
      <c r="M32" s="2198" t="s">
        <v>473</v>
      </c>
      <c r="N32" s="2199" t="s">
        <v>1382</v>
      </c>
      <c r="O32" s="1910" t="s">
        <v>925</v>
      </c>
      <c r="P32" s="2541" t="s">
        <v>481</v>
      </c>
      <c r="Q32" s="2202"/>
      <c r="R32" s="2202"/>
      <c r="S32" s="2202"/>
      <c r="T32" s="2202"/>
      <c r="U32" s="2178"/>
      <c r="V32" s="2178"/>
      <c r="W32" s="2178"/>
      <c r="X32" s="2178"/>
      <c r="Y32" s="2178"/>
      <c r="Z32" s="2178"/>
      <c r="AA32" s="2178"/>
      <c r="AB32" s="2178"/>
      <c r="AC32" s="2178"/>
      <c r="AD32" s="2178"/>
      <c r="AE32" s="2178"/>
      <c r="AF32" s="2178"/>
      <c r="AG32" s="2178"/>
      <c r="AH32" s="2178"/>
      <c r="AI32" s="2178"/>
      <c r="AJ32" s="2178"/>
      <c r="AK32" s="2178"/>
      <c r="AL32" s="2178"/>
    </row>
    <row r="33" spans="1:38" s="1911" customFormat="1" ht="75" hidden="1" customHeight="1">
      <c r="A33" s="2200">
        <v>2</v>
      </c>
      <c r="B33" s="1910">
        <v>13</v>
      </c>
      <c r="C33" s="883" t="s">
        <v>1518</v>
      </c>
      <c r="D33" s="2209" t="s">
        <v>477</v>
      </c>
      <c r="E33" s="2201">
        <v>2115000</v>
      </c>
      <c r="F33" s="892">
        <v>2115000</v>
      </c>
      <c r="G33" s="1910">
        <v>1</v>
      </c>
      <c r="H33" s="2216">
        <f>G33*F33</f>
        <v>2115000</v>
      </c>
      <c r="I33" s="2196"/>
      <c r="J33" s="2196"/>
      <c r="K33" s="2197">
        <f t="shared" si="4"/>
        <v>2115000</v>
      </c>
      <c r="L33" s="2198" t="s">
        <v>478</v>
      </c>
      <c r="M33" s="2198" t="s">
        <v>479</v>
      </c>
      <c r="N33" s="2199" t="s">
        <v>1145</v>
      </c>
      <c r="O33" s="1910" t="s">
        <v>727</v>
      </c>
      <c r="P33" s="2541" t="s">
        <v>481</v>
      </c>
      <c r="Q33" s="2202"/>
      <c r="R33" s="2202"/>
      <c r="S33" s="2202"/>
      <c r="T33" s="2202"/>
      <c r="U33" s="2178"/>
      <c r="V33" s="2178"/>
      <c r="W33" s="2178"/>
      <c r="X33" s="2178"/>
      <c r="Y33" s="2178"/>
      <c r="Z33" s="2178"/>
      <c r="AA33" s="2178"/>
      <c r="AB33" s="2178"/>
      <c r="AC33" s="2178"/>
      <c r="AD33" s="2178"/>
      <c r="AE33" s="2178"/>
      <c r="AF33" s="2178"/>
      <c r="AG33" s="2178"/>
      <c r="AH33" s="2178"/>
      <c r="AI33" s="2178"/>
      <c r="AJ33" s="2178"/>
      <c r="AK33" s="2178"/>
      <c r="AL33" s="2178"/>
    </row>
    <row r="34" spans="1:38" s="1911" customFormat="1" ht="75" hidden="1" customHeight="1">
      <c r="A34" s="2176">
        <v>2</v>
      </c>
      <c r="B34" s="1910">
        <v>14</v>
      </c>
      <c r="C34" s="883" t="s">
        <v>1519</v>
      </c>
      <c r="D34" s="2209">
        <v>6204</v>
      </c>
      <c r="E34" s="2201">
        <v>3700000</v>
      </c>
      <c r="F34" s="892">
        <v>3700000</v>
      </c>
      <c r="G34" s="1910">
        <v>1</v>
      </c>
      <c r="H34" s="2216">
        <f>G34*F34</f>
        <v>3700000</v>
      </c>
      <c r="I34" s="2196"/>
      <c r="J34" s="2196"/>
      <c r="K34" s="2197">
        <f t="shared" si="4"/>
        <v>3700000</v>
      </c>
      <c r="L34" s="2198" t="s">
        <v>478</v>
      </c>
      <c r="M34" s="2198" t="s">
        <v>479</v>
      </c>
      <c r="N34" s="2199" t="s">
        <v>1145</v>
      </c>
      <c r="O34" s="1910" t="s">
        <v>727</v>
      </c>
      <c r="P34" s="2541" t="s">
        <v>481</v>
      </c>
      <c r="Q34" s="2202"/>
      <c r="R34" s="2202"/>
      <c r="S34" s="2202"/>
      <c r="T34" s="2202"/>
      <c r="U34" s="2178"/>
      <c r="V34" s="2178"/>
      <c r="W34" s="2178"/>
      <c r="X34" s="2178"/>
      <c r="Y34" s="2178"/>
      <c r="Z34" s="2178"/>
      <c r="AA34" s="2178"/>
      <c r="AB34" s="2178"/>
      <c r="AC34" s="2178"/>
      <c r="AD34" s="2178"/>
      <c r="AE34" s="2178"/>
      <c r="AF34" s="2178"/>
      <c r="AG34" s="2178"/>
      <c r="AH34" s="2178"/>
      <c r="AI34" s="2178"/>
      <c r="AJ34" s="2178"/>
      <c r="AK34" s="2178"/>
      <c r="AL34" s="2178"/>
    </row>
    <row r="35" spans="1:38" s="1911" customFormat="1" ht="75" hidden="1" customHeight="1">
      <c r="A35" s="1910">
        <v>2</v>
      </c>
      <c r="B35" s="1910">
        <v>7</v>
      </c>
      <c r="C35" s="883" t="s">
        <v>1512</v>
      </c>
      <c r="D35" s="2209" t="s">
        <v>407</v>
      </c>
      <c r="E35" s="2217">
        <v>73100000</v>
      </c>
      <c r="F35" s="2171">
        <v>71256900</v>
      </c>
      <c r="G35" s="1910">
        <v>1</v>
      </c>
      <c r="H35" s="2171">
        <v>14251400</v>
      </c>
      <c r="I35" s="2171">
        <v>28502800</v>
      </c>
      <c r="J35" s="2171">
        <v>28502700</v>
      </c>
      <c r="K35" s="2196">
        <f t="shared" si="4"/>
        <v>71256900</v>
      </c>
      <c r="L35" s="2198" t="s">
        <v>1144</v>
      </c>
      <c r="M35" s="2198" t="s">
        <v>723</v>
      </c>
      <c r="N35" s="2199" t="s">
        <v>1145</v>
      </c>
      <c r="O35" s="1910" t="s">
        <v>933</v>
      </c>
      <c r="P35" s="2541" t="s">
        <v>482</v>
      </c>
      <c r="Q35" s="2202"/>
      <c r="R35" s="2202"/>
      <c r="S35" s="2202"/>
      <c r="T35" s="2202"/>
      <c r="U35" s="2178"/>
      <c r="V35" s="2178"/>
      <c r="W35" s="2178"/>
      <c r="X35" s="2178"/>
      <c r="Y35" s="2178"/>
      <c r="Z35" s="2178"/>
      <c r="AA35" s="2178"/>
      <c r="AB35" s="2178"/>
      <c r="AC35" s="2178"/>
      <c r="AD35" s="2178"/>
      <c r="AE35" s="2178"/>
      <c r="AF35" s="2178"/>
      <c r="AG35" s="2178"/>
      <c r="AH35" s="2178"/>
      <c r="AI35" s="2178"/>
      <c r="AJ35" s="2178"/>
      <c r="AK35" s="2178"/>
      <c r="AL35" s="2178"/>
    </row>
    <row r="36" spans="1:38" s="1911" customFormat="1" ht="75" hidden="1" customHeight="1">
      <c r="A36" s="2200">
        <v>2</v>
      </c>
      <c r="B36" s="1910">
        <v>9</v>
      </c>
      <c r="C36" s="883" t="s">
        <v>1514</v>
      </c>
      <c r="D36" s="2209" t="s">
        <v>469</v>
      </c>
      <c r="E36" s="2201">
        <v>250000000</v>
      </c>
      <c r="F36" s="2171">
        <v>250000000</v>
      </c>
      <c r="G36" s="1910">
        <v>1</v>
      </c>
      <c r="H36" s="2171">
        <v>50000000</v>
      </c>
      <c r="I36" s="2171">
        <v>100000000</v>
      </c>
      <c r="J36" s="2171">
        <v>100000000</v>
      </c>
      <c r="K36" s="2197">
        <f t="shared" si="4"/>
        <v>250000000</v>
      </c>
      <c r="L36" s="2198" t="s">
        <v>1144</v>
      </c>
      <c r="M36" s="2198" t="s">
        <v>470</v>
      </c>
      <c r="N36" s="2199" t="s">
        <v>1145</v>
      </c>
      <c r="O36" s="1910" t="s">
        <v>933</v>
      </c>
      <c r="P36" s="2541" t="s">
        <v>482</v>
      </c>
      <c r="Q36" s="2202"/>
      <c r="R36" s="2202"/>
      <c r="S36" s="2202"/>
      <c r="T36" s="2202"/>
      <c r="U36" s="2178"/>
      <c r="V36" s="2178"/>
      <c r="W36" s="2178"/>
      <c r="X36" s="2178"/>
      <c r="Y36" s="2178"/>
      <c r="Z36" s="2178"/>
      <c r="AA36" s="2178"/>
      <c r="AB36" s="2178"/>
      <c r="AC36" s="2178"/>
      <c r="AD36" s="2178"/>
      <c r="AE36" s="2178"/>
      <c r="AF36" s="2178"/>
      <c r="AG36" s="2178"/>
      <c r="AH36" s="2178"/>
      <c r="AI36" s="2178"/>
      <c r="AJ36" s="2178"/>
      <c r="AK36" s="2178"/>
      <c r="AL36" s="2178"/>
    </row>
    <row r="37" spans="1:38" s="2556" customFormat="1" ht="23.25" hidden="1" customHeight="1">
      <c r="A37" s="2548"/>
      <c r="B37" s="2548"/>
      <c r="C37" s="2548" t="s">
        <v>1436</v>
      </c>
      <c r="D37" s="2552"/>
      <c r="E37" s="2550"/>
      <c r="F37" s="2550"/>
      <c r="G37" s="2550">
        <f t="shared" ref="G37:O37" si="5">SUM(G38:G75)</f>
        <v>42</v>
      </c>
      <c r="H37" s="2550">
        <f t="shared" si="5"/>
        <v>471194100</v>
      </c>
      <c r="I37" s="2550">
        <f t="shared" si="5"/>
        <v>403266400</v>
      </c>
      <c r="J37" s="2550">
        <f t="shared" si="5"/>
        <v>222343500</v>
      </c>
      <c r="K37" s="2550">
        <f t="shared" si="5"/>
        <v>1096804000</v>
      </c>
      <c r="L37" s="2550">
        <f t="shared" si="5"/>
        <v>0</v>
      </c>
      <c r="M37" s="2550">
        <f t="shared" si="5"/>
        <v>0</v>
      </c>
      <c r="N37" s="2550">
        <f t="shared" si="5"/>
        <v>0</v>
      </c>
      <c r="O37" s="2550">
        <f t="shared" si="5"/>
        <v>0</v>
      </c>
      <c r="P37" s="2550"/>
      <c r="Q37" s="2550"/>
      <c r="R37" s="2550"/>
      <c r="S37" s="2550"/>
      <c r="T37" s="2551"/>
      <c r="U37" s="2547"/>
      <c r="V37" s="2547"/>
      <c r="W37" s="2547"/>
      <c r="X37" s="2547"/>
      <c r="Y37" s="2547"/>
      <c r="Z37" s="2547"/>
      <c r="AA37" s="2547"/>
      <c r="AB37" s="2547"/>
      <c r="AC37" s="2547"/>
      <c r="AD37" s="2547"/>
      <c r="AE37" s="2547"/>
      <c r="AF37" s="2547"/>
      <c r="AG37" s="2547"/>
      <c r="AH37" s="2547"/>
      <c r="AI37" s="2547"/>
      <c r="AJ37" s="2547"/>
      <c r="AK37" s="2547"/>
      <c r="AL37" s="2547"/>
    </row>
    <row r="38" spans="1:38" s="1911" customFormat="1" ht="143.25" hidden="1" customHeight="1">
      <c r="A38" s="1910">
        <v>3</v>
      </c>
      <c r="B38" s="1910">
        <v>17</v>
      </c>
      <c r="C38" s="883" t="s">
        <v>1536</v>
      </c>
      <c r="D38" s="2209" t="s">
        <v>1158</v>
      </c>
      <c r="E38" s="2201">
        <v>34000000</v>
      </c>
      <c r="F38" s="2171">
        <v>32000000</v>
      </c>
      <c r="G38" s="1910">
        <v>1</v>
      </c>
      <c r="H38" s="2171">
        <v>6400000</v>
      </c>
      <c r="I38" s="2171">
        <v>25600000</v>
      </c>
      <c r="J38" s="2196"/>
      <c r="K38" s="2277">
        <f t="shared" ref="K38:K75" si="6">H38+I38+J38</f>
        <v>32000000</v>
      </c>
      <c r="L38" s="2198" t="s">
        <v>1036</v>
      </c>
      <c r="M38" s="2198" t="s">
        <v>723</v>
      </c>
      <c r="N38" s="2199" t="s">
        <v>1291</v>
      </c>
      <c r="O38" s="1910" t="s">
        <v>741</v>
      </c>
      <c r="P38" s="2541" t="s">
        <v>482</v>
      </c>
      <c r="Q38" s="2202"/>
      <c r="R38" s="2202"/>
      <c r="S38" s="2202"/>
      <c r="T38" s="2202"/>
      <c r="U38" s="2178"/>
      <c r="V38" s="2178"/>
      <c r="W38" s="2178"/>
      <c r="X38" s="2178"/>
      <c r="Y38" s="2178"/>
      <c r="Z38" s="2178"/>
      <c r="AA38" s="2178"/>
      <c r="AB38" s="2178"/>
      <c r="AC38" s="2178"/>
      <c r="AD38" s="2178"/>
      <c r="AE38" s="2178"/>
      <c r="AF38" s="2178"/>
      <c r="AG38" s="2178"/>
      <c r="AH38" s="2178"/>
      <c r="AI38" s="2178"/>
      <c r="AJ38" s="2178"/>
      <c r="AK38" s="2178"/>
      <c r="AL38" s="2178"/>
    </row>
    <row r="39" spans="1:38" s="1911" customFormat="1" ht="69" hidden="1" customHeight="1">
      <c r="A39" s="2200">
        <v>3</v>
      </c>
      <c r="B39" s="1910">
        <v>6</v>
      </c>
      <c r="C39" s="883" t="s">
        <v>1525</v>
      </c>
      <c r="D39" s="2209" t="s">
        <v>5</v>
      </c>
      <c r="E39" s="2201">
        <v>77500000</v>
      </c>
      <c r="F39" s="2171">
        <v>76450400</v>
      </c>
      <c r="G39" s="1910">
        <v>1</v>
      </c>
      <c r="H39" s="2171">
        <v>15290100</v>
      </c>
      <c r="I39" s="2171">
        <v>30580200</v>
      </c>
      <c r="J39" s="2171">
        <v>30580100</v>
      </c>
      <c r="K39" s="2277">
        <f t="shared" si="6"/>
        <v>76450400</v>
      </c>
      <c r="L39" s="2198" t="s">
        <v>1140</v>
      </c>
      <c r="M39" s="2198" t="s">
        <v>1141</v>
      </c>
      <c r="N39" s="2199" t="s">
        <v>740</v>
      </c>
      <c r="O39" s="1910" t="s">
        <v>923</v>
      </c>
      <c r="P39" s="2541" t="s">
        <v>482</v>
      </c>
      <c r="Q39" s="2202"/>
      <c r="R39" s="2202"/>
      <c r="S39" s="2202"/>
      <c r="T39" s="2202"/>
      <c r="U39" s="2178"/>
      <c r="V39" s="2178"/>
      <c r="W39" s="2178"/>
      <c r="X39" s="2178"/>
      <c r="Y39" s="2178"/>
      <c r="Z39" s="2178"/>
      <c r="AA39" s="2178"/>
      <c r="AB39" s="2178"/>
      <c r="AC39" s="2178"/>
      <c r="AD39" s="2178"/>
      <c r="AE39" s="2178"/>
      <c r="AF39" s="2178"/>
      <c r="AG39" s="2178"/>
      <c r="AH39" s="2178"/>
      <c r="AI39" s="2178"/>
      <c r="AJ39" s="2178"/>
      <c r="AK39" s="2178"/>
      <c r="AL39" s="2178"/>
    </row>
    <row r="40" spans="1:38" s="1911" customFormat="1" ht="69" hidden="1" customHeight="1">
      <c r="A40" s="2200">
        <v>3</v>
      </c>
      <c r="B40" s="1910">
        <v>5</v>
      </c>
      <c r="C40" s="883" t="s">
        <v>1524</v>
      </c>
      <c r="D40" s="2209">
        <v>10554</v>
      </c>
      <c r="E40" s="2201">
        <v>280000000</v>
      </c>
      <c r="F40" s="2171">
        <v>268147000</v>
      </c>
      <c r="G40" s="1910">
        <v>1</v>
      </c>
      <c r="H40" s="2171">
        <v>53629400</v>
      </c>
      <c r="I40" s="2171">
        <v>107258800</v>
      </c>
      <c r="J40" s="2171">
        <v>107258800</v>
      </c>
      <c r="K40" s="2277">
        <f t="shared" si="6"/>
        <v>268147000</v>
      </c>
      <c r="L40" s="2198" t="s">
        <v>739</v>
      </c>
      <c r="M40" s="2198" t="s">
        <v>723</v>
      </c>
      <c r="N40" s="2199" t="s">
        <v>740</v>
      </c>
      <c r="O40" s="1910" t="s">
        <v>741</v>
      </c>
      <c r="P40" s="2541" t="s">
        <v>482</v>
      </c>
      <c r="Q40" s="2202"/>
      <c r="R40" s="2202"/>
      <c r="S40" s="2202"/>
      <c r="T40" s="2202"/>
      <c r="U40" s="2178"/>
      <c r="V40" s="2178"/>
      <c r="W40" s="2178"/>
      <c r="X40" s="2178"/>
      <c r="Y40" s="2178"/>
      <c r="Z40" s="2178"/>
      <c r="AA40" s="2178"/>
      <c r="AB40" s="2178"/>
      <c r="AC40" s="2178"/>
      <c r="AD40" s="2178"/>
      <c r="AE40" s="2178"/>
      <c r="AF40" s="2178"/>
      <c r="AG40" s="2178"/>
      <c r="AH40" s="2178"/>
      <c r="AI40" s="2178"/>
      <c r="AJ40" s="2178"/>
      <c r="AK40" s="2178"/>
      <c r="AL40" s="2178"/>
    </row>
    <row r="41" spans="1:38" s="1911" customFormat="1" ht="69" hidden="1" customHeight="1">
      <c r="A41" s="1910">
        <v>3</v>
      </c>
      <c r="B41" s="1910">
        <v>22</v>
      </c>
      <c r="C41" s="883" t="s">
        <v>1541</v>
      </c>
      <c r="D41" s="2209" t="s">
        <v>409</v>
      </c>
      <c r="E41" s="2201">
        <v>9086400</v>
      </c>
      <c r="F41" s="892">
        <v>9086400</v>
      </c>
      <c r="G41" s="1910">
        <v>1</v>
      </c>
      <c r="H41" s="2216">
        <f>G41*F41</f>
        <v>9086400</v>
      </c>
      <c r="I41" s="2196"/>
      <c r="J41" s="2196"/>
      <c r="K41" s="2277">
        <f t="shared" si="6"/>
        <v>9086400</v>
      </c>
      <c r="L41" s="2198" t="s">
        <v>1353</v>
      </c>
      <c r="M41" s="2198" t="s">
        <v>1354</v>
      </c>
      <c r="N41" s="2199" t="s">
        <v>1037</v>
      </c>
      <c r="O41" s="1910" t="s">
        <v>1424</v>
      </c>
      <c r="P41" s="2541" t="s">
        <v>481</v>
      </c>
      <c r="Q41" s="2202"/>
      <c r="R41" s="2202"/>
      <c r="S41" s="2202"/>
      <c r="T41" s="2202"/>
      <c r="U41" s="2178"/>
      <c r="V41" s="2178"/>
      <c r="W41" s="2178"/>
      <c r="X41" s="2178"/>
      <c r="Y41" s="2178"/>
      <c r="Z41" s="2178"/>
      <c r="AA41" s="2178"/>
      <c r="AB41" s="2178"/>
      <c r="AC41" s="2178"/>
      <c r="AD41" s="2178"/>
      <c r="AE41" s="2178"/>
      <c r="AF41" s="2178"/>
      <c r="AG41" s="2178"/>
      <c r="AH41" s="2178"/>
      <c r="AI41" s="2178"/>
      <c r="AJ41" s="2178"/>
      <c r="AK41" s="2178"/>
      <c r="AL41" s="2178"/>
    </row>
    <row r="42" spans="1:38" s="1911" customFormat="1" ht="69" hidden="1" customHeight="1">
      <c r="A42" s="2200">
        <v>3</v>
      </c>
      <c r="B42" s="1910">
        <v>7</v>
      </c>
      <c r="C42" s="883" t="s">
        <v>1526</v>
      </c>
      <c r="D42" s="2209">
        <v>5883</v>
      </c>
      <c r="E42" s="2201">
        <v>32000000</v>
      </c>
      <c r="F42" s="2171">
        <v>31000000</v>
      </c>
      <c r="G42" s="1910">
        <v>1</v>
      </c>
      <c r="H42" s="2171">
        <v>12400000</v>
      </c>
      <c r="I42" s="2171">
        <v>18600000</v>
      </c>
      <c r="J42" s="2196"/>
      <c r="K42" s="2197">
        <f t="shared" si="6"/>
        <v>31000000</v>
      </c>
      <c r="L42" s="2198" t="s">
        <v>1137</v>
      </c>
      <c r="M42" s="2198" t="s">
        <v>1138</v>
      </c>
      <c r="N42" s="2199" t="s">
        <v>1037</v>
      </c>
      <c r="O42" s="1910" t="s">
        <v>1139</v>
      </c>
      <c r="P42" s="2541" t="s">
        <v>482</v>
      </c>
      <c r="Q42" s="2202"/>
      <c r="R42" s="2202"/>
      <c r="S42" s="2202"/>
      <c r="T42" s="2202"/>
      <c r="U42" s="2178"/>
      <c r="V42" s="2178"/>
      <c r="W42" s="2178"/>
      <c r="X42" s="2178"/>
      <c r="Y42" s="2178"/>
      <c r="Z42" s="2178"/>
      <c r="AA42" s="2178"/>
      <c r="AB42" s="2178"/>
      <c r="AC42" s="2178"/>
      <c r="AD42" s="2178"/>
      <c r="AE42" s="2178"/>
      <c r="AF42" s="2178"/>
      <c r="AG42" s="2178"/>
      <c r="AH42" s="2178"/>
      <c r="AI42" s="2178"/>
      <c r="AJ42" s="2178"/>
      <c r="AK42" s="2178"/>
      <c r="AL42" s="2178"/>
    </row>
    <row r="43" spans="1:38" s="1911" customFormat="1" ht="69" hidden="1" customHeight="1">
      <c r="A43" s="1910">
        <v>3</v>
      </c>
      <c r="B43" s="1910">
        <v>31</v>
      </c>
      <c r="C43" s="883" t="s">
        <v>1550</v>
      </c>
      <c r="D43" s="2209">
        <v>9539</v>
      </c>
      <c r="E43" s="2201">
        <v>8957000</v>
      </c>
      <c r="F43" s="892">
        <v>8957000</v>
      </c>
      <c r="G43" s="1910">
        <v>1</v>
      </c>
      <c r="H43" s="2216">
        <f t="shared" ref="H43:H48" si="7">G43*F43</f>
        <v>8957000</v>
      </c>
      <c r="I43" s="2196"/>
      <c r="J43" s="2196"/>
      <c r="K43" s="2277">
        <f t="shared" si="6"/>
        <v>8957000</v>
      </c>
      <c r="L43" s="2198" t="s">
        <v>1137</v>
      </c>
      <c r="M43" s="2198" t="s">
        <v>1138</v>
      </c>
      <c r="N43" s="2199" t="s">
        <v>1037</v>
      </c>
      <c r="O43" s="1910" t="s">
        <v>923</v>
      </c>
      <c r="P43" s="2541" t="s">
        <v>481</v>
      </c>
      <c r="Q43" s="2202"/>
      <c r="R43" s="2202"/>
      <c r="S43" s="2202"/>
      <c r="T43" s="2202"/>
      <c r="U43" s="2178"/>
      <c r="V43" s="2178"/>
      <c r="W43" s="2178"/>
      <c r="X43" s="2178"/>
      <c r="Y43" s="2178"/>
      <c r="Z43" s="2178"/>
      <c r="AA43" s="2178"/>
      <c r="AB43" s="2178"/>
      <c r="AC43" s="2178"/>
      <c r="AD43" s="2178"/>
      <c r="AE43" s="2178"/>
      <c r="AF43" s="2178"/>
      <c r="AG43" s="2178"/>
      <c r="AH43" s="2178"/>
      <c r="AI43" s="2178"/>
      <c r="AJ43" s="2178"/>
      <c r="AK43" s="2178"/>
      <c r="AL43" s="2178"/>
    </row>
    <row r="44" spans="1:38" s="1911" customFormat="1" ht="69" hidden="1" customHeight="1">
      <c r="A44" s="1910">
        <v>3</v>
      </c>
      <c r="B44" s="1910">
        <v>34</v>
      </c>
      <c r="C44" s="883" t="s">
        <v>1553</v>
      </c>
      <c r="D44" s="2209">
        <v>9539</v>
      </c>
      <c r="E44" s="2201">
        <v>8957000</v>
      </c>
      <c r="F44" s="892">
        <v>8957000</v>
      </c>
      <c r="G44" s="1910">
        <v>1</v>
      </c>
      <c r="H44" s="2216">
        <f t="shared" si="7"/>
        <v>8957000</v>
      </c>
      <c r="I44" s="2196"/>
      <c r="J44" s="2196"/>
      <c r="K44" s="2277">
        <f t="shared" si="6"/>
        <v>8957000</v>
      </c>
      <c r="L44" s="2198" t="s">
        <v>789</v>
      </c>
      <c r="M44" s="2198" t="s">
        <v>790</v>
      </c>
      <c r="N44" s="2199" t="s">
        <v>1037</v>
      </c>
      <c r="O44" s="1910" t="s">
        <v>925</v>
      </c>
      <c r="P44" s="2541" t="s">
        <v>481</v>
      </c>
      <c r="Q44" s="2202"/>
      <c r="R44" s="2202"/>
      <c r="S44" s="2202"/>
      <c r="T44" s="2202"/>
      <c r="U44" s="2178"/>
      <c r="V44" s="2178"/>
      <c r="W44" s="2178"/>
      <c r="X44" s="2178"/>
      <c r="Y44" s="2178"/>
      <c r="Z44" s="2178"/>
      <c r="AA44" s="2178"/>
      <c r="AB44" s="2178"/>
      <c r="AC44" s="2178"/>
      <c r="AD44" s="2178"/>
      <c r="AE44" s="2178"/>
      <c r="AF44" s="2178"/>
      <c r="AG44" s="2178"/>
      <c r="AH44" s="2178"/>
      <c r="AI44" s="2178"/>
      <c r="AJ44" s="2178"/>
      <c r="AK44" s="2178"/>
      <c r="AL44" s="2178"/>
    </row>
    <row r="45" spans="1:38" s="1911" customFormat="1" ht="69" hidden="1" customHeight="1">
      <c r="A45" s="2200">
        <v>3</v>
      </c>
      <c r="B45" s="1910">
        <v>30</v>
      </c>
      <c r="C45" s="883" t="s">
        <v>1549</v>
      </c>
      <c r="D45" s="2209">
        <v>9728</v>
      </c>
      <c r="E45" s="2201">
        <v>4700000</v>
      </c>
      <c r="F45" s="892">
        <v>4700000</v>
      </c>
      <c r="G45" s="1910">
        <v>1</v>
      </c>
      <c r="H45" s="2216">
        <f t="shared" si="7"/>
        <v>4700000</v>
      </c>
      <c r="I45" s="2196"/>
      <c r="J45" s="2196"/>
      <c r="K45" s="2277">
        <f t="shared" si="6"/>
        <v>4700000</v>
      </c>
      <c r="L45" s="2198" t="s">
        <v>1189</v>
      </c>
      <c r="M45" s="2198" t="s">
        <v>1190</v>
      </c>
      <c r="N45" s="2199" t="s">
        <v>1037</v>
      </c>
      <c r="O45" s="1910" t="s">
        <v>727</v>
      </c>
      <c r="P45" s="2541" t="s">
        <v>481</v>
      </c>
      <c r="Q45" s="2202"/>
      <c r="R45" s="2202"/>
      <c r="S45" s="2202"/>
      <c r="T45" s="2202"/>
      <c r="U45" s="2178"/>
      <c r="V45" s="2178"/>
      <c r="W45" s="2178"/>
      <c r="X45" s="2178"/>
      <c r="Y45" s="2178"/>
      <c r="Z45" s="2178"/>
      <c r="AA45" s="2178"/>
      <c r="AB45" s="2178"/>
      <c r="AC45" s="2178"/>
      <c r="AD45" s="2178"/>
      <c r="AE45" s="2178"/>
      <c r="AF45" s="2178"/>
      <c r="AG45" s="2178"/>
      <c r="AH45" s="2178"/>
      <c r="AI45" s="2178"/>
      <c r="AJ45" s="2178"/>
      <c r="AK45" s="2178"/>
      <c r="AL45" s="2178"/>
    </row>
    <row r="46" spans="1:38" s="1911" customFormat="1" ht="69" hidden="1" customHeight="1">
      <c r="A46" s="1910">
        <v>3</v>
      </c>
      <c r="B46" s="1910">
        <v>26</v>
      </c>
      <c r="C46" s="883" t="s">
        <v>1545</v>
      </c>
      <c r="D46" s="2209" t="s">
        <v>409</v>
      </c>
      <c r="E46" s="2201">
        <v>9086400</v>
      </c>
      <c r="F46" s="892">
        <v>9086400</v>
      </c>
      <c r="G46" s="1910">
        <v>1</v>
      </c>
      <c r="H46" s="2216">
        <f t="shared" si="7"/>
        <v>9086400</v>
      </c>
      <c r="I46" s="2196"/>
      <c r="J46" s="2196"/>
      <c r="K46" s="2277">
        <f t="shared" si="6"/>
        <v>9086400</v>
      </c>
      <c r="L46" s="2198" t="s">
        <v>1186</v>
      </c>
      <c r="M46" s="2198" t="s">
        <v>1187</v>
      </c>
      <c r="N46" s="2199" t="s">
        <v>1037</v>
      </c>
      <c r="O46" s="1910" t="s">
        <v>727</v>
      </c>
      <c r="P46" s="2541" t="s">
        <v>481</v>
      </c>
      <c r="Q46" s="2202"/>
      <c r="R46" s="2202"/>
      <c r="S46" s="2202"/>
      <c r="T46" s="2202"/>
      <c r="U46" s="2178"/>
      <c r="V46" s="2178"/>
      <c r="W46" s="2178"/>
      <c r="X46" s="2178"/>
      <c r="Y46" s="2178"/>
      <c r="Z46" s="2178"/>
      <c r="AA46" s="2178"/>
      <c r="AB46" s="2178"/>
      <c r="AC46" s="2178"/>
      <c r="AD46" s="2178"/>
      <c r="AE46" s="2178"/>
      <c r="AF46" s="2178"/>
      <c r="AG46" s="2178"/>
      <c r="AH46" s="2178"/>
      <c r="AI46" s="2178"/>
      <c r="AJ46" s="2178"/>
      <c r="AK46" s="2178"/>
      <c r="AL46" s="2178"/>
    </row>
    <row r="47" spans="1:38" s="1911" customFormat="1" ht="69" hidden="1" customHeight="1">
      <c r="A47" s="1910">
        <v>3</v>
      </c>
      <c r="B47" s="1910">
        <v>36</v>
      </c>
      <c r="C47" s="883" t="s">
        <v>1555</v>
      </c>
      <c r="D47" s="2209">
        <v>8709</v>
      </c>
      <c r="E47" s="2201">
        <v>6045000</v>
      </c>
      <c r="F47" s="892">
        <v>6045000</v>
      </c>
      <c r="G47" s="1910">
        <v>1</v>
      </c>
      <c r="H47" s="2216">
        <f t="shared" si="7"/>
        <v>6045000</v>
      </c>
      <c r="I47" s="2196"/>
      <c r="J47" s="2196"/>
      <c r="K47" s="2277">
        <f t="shared" si="6"/>
        <v>6045000</v>
      </c>
      <c r="L47" s="2198" t="s">
        <v>1299</v>
      </c>
      <c r="M47" s="2198" t="s">
        <v>1300</v>
      </c>
      <c r="N47" s="2199" t="s">
        <v>1037</v>
      </c>
      <c r="O47" s="1910" t="s">
        <v>727</v>
      </c>
      <c r="P47" s="2541" t="s">
        <v>481</v>
      </c>
      <c r="Q47" s="2202"/>
      <c r="R47" s="2202"/>
      <c r="S47" s="2202"/>
      <c r="T47" s="2202"/>
      <c r="U47" s="2178"/>
      <c r="V47" s="2178"/>
      <c r="W47" s="2178"/>
      <c r="X47" s="2178"/>
      <c r="Y47" s="2178"/>
      <c r="Z47" s="2178"/>
      <c r="AA47" s="2178"/>
      <c r="AB47" s="2178"/>
      <c r="AC47" s="2178"/>
      <c r="AD47" s="2178"/>
      <c r="AE47" s="2178"/>
      <c r="AF47" s="2178"/>
      <c r="AG47" s="2178"/>
      <c r="AH47" s="2178"/>
      <c r="AI47" s="2178"/>
      <c r="AJ47" s="2178"/>
      <c r="AK47" s="2178"/>
      <c r="AL47" s="2178"/>
    </row>
    <row r="48" spans="1:38" s="1911" customFormat="1" ht="69" hidden="1" customHeight="1">
      <c r="A48" s="1910">
        <v>3</v>
      </c>
      <c r="B48" s="1910">
        <v>38</v>
      </c>
      <c r="C48" s="883" t="s">
        <v>1557</v>
      </c>
      <c r="D48" s="2209">
        <v>8709</v>
      </c>
      <c r="E48" s="2201">
        <v>6045000</v>
      </c>
      <c r="F48" s="892">
        <v>6045000</v>
      </c>
      <c r="G48" s="1910">
        <v>1</v>
      </c>
      <c r="H48" s="2216">
        <f t="shared" si="7"/>
        <v>6045000</v>
      </c>
      <c r="I48" s="2196"/>
      <c r="J48" s="2196"/>
      <c r="K48" s="2277">
        <f t="shared" si="6"/>
        <v>6045000</v>
      </c>
      <c r="L48" s="2198" t="s">
        <v>1184</v>
      </c>
      <c r="M48" s="2198" t="s">
        <v>1185</v>
      </c>
      <c r="N48" s="2199" t="s">
        <v>1037</v>
      </c>
      <c r="O48" s="1910" t="s">
        <v>727</v>
      </c>
      <c r="P48" s="2541" t="s">
        <v>481</v>
      </c>
      <c r="Q48" s="2202"/>
      <c r="R48" s="2202"/>
      <c r="S48" s="2202"/>
      <c r="T48" s="2202"/>
      <c r="U48" s="2178"/>
      <c r="V48" s="2178"/>
      <c r="W48" s="2178"/>
      <c r="X48" s="2178"/>
      <c r="Y48" s="2178"/>
      <c r="Z48" s="2178"/>
      <c r="AA48" s="2178"/>
      <c r="AB48" s="2178"/>
      <c r="AC48" s="2178"/>
      <c r="AD48" s="2178"/>
      <c r="AE48" s="2178"/>
      <c r="AF48" s="2178"/>
      <c r="AG48" s="2178"/>
      <c r="AH48" s="2178"/>
      <c r="AI48" s="2178"/>
      <c r="AJ48" s="2178"/>
      <c r="AK48" s="2178"/>
      <c r="AL48" s="2178"/>
    </row>
    <row r="49" spans="1:38" s="1911" customFormat="1" ht="69" hidden="1" customHeight="1">
      <c r="A49" s="1910">
        <v>3</v>
      </c>
      <c r="B49" s="1910">
        <v>10</v>
      </c>
      <c r="C49" s="883" t="s">
        <v>1529</v>
      </c>
      <c r="D49" s="2209" t="s">
        <v>1412</v>
      </c>
      <c r="E49" s="2201">
        <v>32000000</v>
      </c>
      <c r="F49" s="2171">
        <v>29666900</v>
      </c>
      <c r="G49" s="1910">
        <v>1</v>
      </c>
      <c r="H49" s="2171">
        <v>5933400</v>
      </c>
      <c r="I49" s="2171">
        <v>23733500</v>
      </c>
      <c r="J49" s="2196"/>
      <c r="K49" s="2277">
        <f t="shared" si="6"/>
        <v>29666900</v>
      </c>
      <c r="L49" s="2198" t="s">
        <v>1089</v>
      </c>
      <c r="M49" s="2198" t="s">
        <v>723</v>
      </c>
      <c r="N49" s="2199" t="s">
        <v>1090</v>
      </c>
      <c r="O49" s="1910" t="s">
        <v>725</v>
      </c>
      <c r="P49" s="2541" t="s">
        <v>482</v>
      </c>
      <c r="Q49" s="2202"/>
      <c r="R49" s="2202"/>
      <c r="S49" s="2202"/>
      <c r="T49" s="2202"/>
      <c r="U49" s="2178"/>
      <c r="V49" s="2178"/>
      <c r="W49" s="2178"/>
      <c r="X49" s="2178"/>
      <c r="Y49" s="2178"/>
      <c r="Z49" s="2178"/>
      <c r="AA49" s="2178"/>
      <c r="AB49" s="2178"/>
      <c r="AC49" s="2178"/>
      <c r="AD49" s="2178"/>
      <c r="AE49" s="2178"/>
      <c r="AF49" s="2178"/>
      <c r="AG49" s="2178"/>
      <c r="AH49" s="2178"/>
      <c r="AI49" s="2178"/>
      <c r="AJ49" s="2178"/>
      <c r="AK49" s="2178"/>
      <c r="AL49" s="2178"/>
    </row>
    <row r="50" spans="1:38" s="1911" customFormat="1" ht="69" hidden="1" customHeight="1">
      <c r="A50" s="2200">
        <v>3</v>
      </c>
      <c r="B50" s="1910">
        <v>14</v>
      </c>
      <c r="C50" s="883" t="s">
        <v>1533</v>
      </c>
      <c r="D50" s="2209" t="s">
        <v>1344</v>
      </c>
      <c r="E50" s="2201">
        <v>73000000</v>
      </c>
      <c r="F50" s="2171">
        <v>73000000</v>
      </c>
      <c r="G50" s="1910">
        <v>1</v>
      </c>
      <c r="H50" s="2171">
        <v>14600000</v>
      </c>
      <c r="I50" s="2171">
        <v>29200000</v>
      </c>
      <c r="J50" s="2171">
        <v>29200000</v>
      </c>
      <c r="K50" s="2197">
        <f t="shared" si="6"/>
        <v>73000000</v>
      </c>
      <c r="L50" s="2198" t="s">
        <v>1089</v>
      </c>
      <c r="M50" s="2198" t="s">
        <v>1345</v>
      </c>
      <c r="N50" s="2199" t="s">
        <v>1090</v>
      </c>
      <c r="O50" s="1910" t="s">
        <v>725</v>
      </c>
      <c r="P50" s="2541" t="s">
        <v>482</v>
      </c>
      <c r="Q50" s="2202"/>
      <c r="R50" s="2202"/>
      <c r="S50" s="2202"/>
      <c r="T50" s="2202"/>
      <c r="U50" s="2178"/>
      <c r="V50" s="2178"/>
      <c r="W50" s="2178"/>
      <c r="X50" s="2178"/>
      <c r="Y50" s="2178"/>
      <c r="Z50" s="2178"/>
      <c r="AA50" s="2178"/>
      <c r="AB50" s="2178"/>
      <c r="AC50" s="2178"/>
      <c r="AD50" s="2178"/>
      <c r="AE50" s="2178"/>
      <c r="AF50" s="2178"/>
      <c r="AG50" s="2178"/>
      <c r="AH50" s="2178"/>
      <c r="AI50" s="2178"/>
      <c r="AJ50" s="2178"/>
      <c r="AK50" s="2178"/>
      <c r="AL50" s="2178"/>
    </row>
    <row r="51" spans="1:38" s="1911" customFormat="1" ht="69" hidden="1" customHeight="1">
      <c r="A51" s="1910">
        <v>3</v>
      </c>
      <c r="B51" s="1910">
        <v>21</v>
      </c>
      <c r="C51" s="883" t="s">
        <v>1540</v>
      </c>
      <c r="D51" s="2209">
        <v>8813</v>
      </c>
      <c r="E51" s="2201">
        <v>11166000</v>
      </c>
      <c r="F51" s="892">
        <v>11166000</v>
      </c>
      <c r="G51" s="1910">
        <v>1</v>
      </c>
      <c r="H51" s="2216">
        <f t="shared" ref="H51:H57" si="8">G51*F51</f>
        <v>11166000</v>
      </c>
      <c r="I51" s="2196"/>
      <c r="J51" s="2196"/>
      <c r="K51" s="2277">
        <f t="shared" si="6"/>
        <v>11166000</v>
      </c>
      <c r="L51" s="2198" t="s">
        <v>797</v>
      </c>
      <c r="M51" s="2198" t="s">
        <v>798</v>
      </c>
      <c r="N51" s="2199" t="s">
        <v>1090</v>
      </c>
      <c r="O51" s="1910" t="s">
        <v>727</v>
      </c>
      <c r="P51" s="2541" t="s">
        <v>481</v>
      </c>
      <c r="Q51" s="2202"/>
      <c r="R51" s="2202"/>
      <c r="S51" s="2202"/>
      <c r="T51" s="2202"/>
      <c r="U51" s="2178"/>
      <c r="V51" s="2178"/>
      <c r="W51" s="2178"/>
      <c r="X51" s="2178"/>
      <c r="Y51" s="2178"/>
      <c r="Z51" s="2178"/>
      <c r="AA51" s="2178"/>
      <c r="AB51" s="2178"/>
      <c r="AC51" s="2178"/>
      <c r="AD51" s="2178"/>
      <c r="AE51" s="2178"/>
      <c r="AF51" s="2178"/>
      <c r="AG51" s="2178"/>
      <c r="AH51" s="2178"/>
      <c r="AI51" s="2178"/>
      <c r="AJ51" s="2178"/>
      <c r="AK51" s="2178"/>
      <c r="AL51" s="2178"/>
    </row>
    <row r="52" spans="1:38" s="1911" customFormat="1" ht="69" hidden="1" customHeight="1">
      <c r="A52" s="1910">
        <v>3</v>
      </c>
      <c r="B52" s="1910">
        <v>23</v>
      </c>
      <c r="C52" s="883" t="s">
        <v>1542</v>
      </c>
      <c r="D52" s="2209">
        <v>8813</v>
      </c>
      <c r="E52" s="2201">
        <v>11166000</v>
      </c>
      <c r="F52" s="892">
        <v>11166000</v>
      </c>
      <c r="G52" s="1910">
        <v>1</v>
      </c>
      <c r="H52" s="2216">
        <f t="shared" si="8"/>
        <v>11166000</v>
      </c>
      <c r="I52" s="2196"/>
      <c r="J52" s="2196"/>
      <c r="K52" s="2277">
        <f t="shared" si="6"/>
        <v>11166000</v>
      </c>
      <c r="L52" s="2198" t="s">
        <v>1359</v>
      </c>
      <c r="M52" s="2198" t="s">
        <v>1360</v>
      </c>
      <c r="N52" s="2199" t="s">
        <v>1090</v>
      </c>
      <c r="O52" s="1910" t="s">
        <v>727</v>
      </c>
      <c r="P52" s="2541" t="s">
        <v>481</v>
      </c>
      <c r="Q52" s="2202"/>
      <c r="R52" s="2202"/>
      <c r="S52" s="2202"/>
      <c r="T52" s="2202"/>
      <c r="U52" s="2178"/>
      <c r="V52" s="2178"/>
      <c r="W52" s="2178"/>
      <c r="X52" s="2178"/>
      <c r="Y52" s="2178"/>
      <c r="Z52" s="2178"/>
      <c r="AA52" s="2178"/>
      <c r="AB52" s="2178"/>
      <c r="AC52" s="2178"/>
      <c r="AD52" s="2178"/>
      <c r="AE52" s="2178"/>
      <c r="AF52" s="2178"/>
      <c r="AG52" s="2178"/>
      <c r="AH52" s="2178"/>
      <c r="AI52" s="2178"/>
      <c r="AJ52" s="2178"/>
      <c r="AK52" s="2178"/>
      <c r="AL52" s="2178"/>
    </row>
    <row r="53" spans="1:38" s="1911" customFormat="1" ht="69" hidden="1" customHeight="1">
      <c r="A53" s="1910">
        <v>3</v>
      </c>
      <c r="B53" s="1910">
        <v>32</v>
      </c>
      <c r="C53" s="883" t="s">
        <v>1551</v>
      </c>
      <c r="D53" s="2209" t="s">
        <v>1365</v>
      </c>
      <c r="E53" s="2201">
        <v>9215000</v>
      </c>
      <c r="F53" s="892">
        <v>9215000</v>
      </c>
      <c r="G53" s="1910">
        <v>1</v>
      </c>
      <c r="H53" s="2216">
        <f t="shared" si="8"/>
        <v>9215000</v>
      </c>
      <c r="I53" s="2196"/>
      <c r="J53" s="2196"/>
      <c r="K53" s="2277">
        <f t="shared" si="6"/>
        <v>9215000</v>
      </c>
      <c r="L53" s="2198" t="s">
        <v>1359</v>
      </c>
      <c r="M53" s="2198" t="s">
        <v>1360</v>
      </c>
      <c r="N53" s="2199" t="s">
        <v>1090</v>
      </c>
      <c r="O53" s="1910" t="s">
        <v>727</v>
      </c>
      <c r="P53" s="2541" t="s">
        <v>481</v>
      </c>
      <c r="Q53" s="2202"/>
      <c r="R53" s="2202"/>
      <c r="S53" s="2202"/>
      <c r="T53" s="2202"/>
      <c r="U53" s="2178"/>
      <c r="V53" s="2178"/>
      <c r="W53" s="2178"/>
      <c r="X53" s="2178"/>
      <c r="Y53" s="2178"/>
      <c r="Z53" s="2178"/>
      <c r="AA53" s="2178"/>
      <c r="AB53" s="2178"/>
      <c r="AC53" s="2178"/>
      <c r="AD53" s="2178"/>
      <c r="AE53" s="2178"/>
      <c r="AF53" s="2178"/>
      <c r="AG53" s="2178"/>
      <c r="AH53" s="2178"/>
      <c r="AI53" s="2178"/>
      <c r="AJ53" s="2178"/>
      <c r="AK53" s="2178"/>
      <c r="AL53" s="2178"/>
    </row>
    <row r="54" spans="1:38" s="1911" customFormat="1" ht="69" hidden="1" customHeight="1">
      <c r="A54" s="1910">
        <v>3</v>
      </c>
      <c r="B54" s="1910">
        <v>13</v>
      </c>
      <c r="C54" s="883" t="s">
        <v>1532</v>
      </c>
      <c r="D54" s="2209" t="s">
        <v>836</v>
      </c>
      <c r="E54" s="2201">
        <v>6000000</v>
      </c>
      <c r="F54" s="892">
        <v>5000000</v>
      </c>
      <c r="G54" s="1910">
        <v>1</v>
      </c>
      <c r="H54" s="2196">
        <f t="shared" si="8"/>
        <v>5000000</v>
      </c>
      <c r="I54" s="2196"/>
      <c r="J54" s="2196"/>
      <c r="K54" s="2277">
        <f t="shared" si="6"/>
        <v>5000000</v>
      </c>
      <c r="L54" s="2198" t="s">
        <v>791</v>
      </c>
      <c r="M54" s="2198" t="s">
        <v>792</v>
      </c>
      <c r="N54" s="2199" t="s">
        <v>1044</v>
      </c>
      <c r="O54" s="1910" t="s">
        <v>923</v>
      </c>
      <c r="P54" s="2541" t="s">
        <v>481</v>
      </c>
      <c r="Q54" s="2202"/>
      <c r="R54" s="2202"/>
      <c r="S54" s="2202"/>
      <c r="T54" s="2202"/>
      <c r="U54" s="2178"/>
      <c r="V54" s="2178"/>
      <c r="W54" s="2178"/>
      <c r="X54" s="2178"/>
      <c r="Y54" s="2178"/>
      <c r="Z54" s="2178"/>
      <c r="AA54" s="2178"/>
      <c r="AB54" s="2178"/>
      <c r="AC54" s="2178"/>
      <c r="AD54" s="2178"/>
      <c r="AE54" s="2178"/>
      <c r="AF54" s="2178"/>
      <c r="AG54" s="2178"/>
      <c r="AH54" s="2178"/>
      <c r="AI54" s="2178"/>
      <c r="AJ54" s="2178"/>
      <c r="AK54" s="2178"/>
      <c r="AL54" s="2178"/>
    </row>
    <row r="55" spans="1:38" s="1911" customFormat="1" ht="69" hidden="1" customHeight="1">
      <c r="A55" s="2200">
        <v>3</v>
      </c>
      <c r="B55" s="1910">
        <v>29</v>
      </c>
      <c r="C55" s="883" t="s">
        <v>1548</v>
      </c>
      <c r="D55" s="2209">
        <v>9638</v>
      </c>
      <c r="E55" s="2201">
        <v>12375000</v>
      </c>
      <c r="F55" s="892">
        <v>12375000</v>
      </c>
      <c r="G55" s="1910">
        <v>1</v>
      </c>
      <c r="H55" s="2216">
        <f t="shared" si="8"/>
        <v>12375000</v>
      </c>
      <c r="I55" s="2196"/>
      <c r="J55" s="2196"/>
      <c r="K55" s="2277">
        <f t="shared" si="6"/>
        <v>12375000</v>
      </c>
      <c r="L55" s="2198" t="s">
        <v>791</v>
      </c>
      <c r="M55" s="2198" t="s">
        <v>792</v>
      </c>
      <c r="N55" s="2199" t="s">
        <v>1044</v>
      </c>
      <c r="O55" s="1910" t="s">
        <v>923</v>
      </c>
      <c r="P55" s="2541" t="s">
        <v>481</v>
      </c>
      <c r="Q55" s="2202"/>
      <c r="R55" s="2202"/>
      <c r="S55" s="2202"/>
      <c r="T55" s="2202"/>
      <c r="U55" s="2178"/>
      <c r="V55" s="2178"/>
      <c r="W55" s="2178"/>
      <c r="X55" s="2178"/>
      <c r="Y55" s="2178"/>
      <c r="Z55" s="2178"/>
      <c r="AA55" s="2178"/>
      <c r="AB55" s="2178"/>
      <c r="AC55" s="2178"/>
      <c r="AD55" s="2178"/>
      <c r="AE55" s="2178"/>
      <c r="AF55" s="2178"/>
      <c r="AG55" s="2178"/>
      <c r="AH55" s="2178"/>
      <c r="AI55" s="2178"/>
      <c r="AJ55" s="2178"/>
      <c r="AK55" s="2178"/>
      <c r="AL55" s="2178"/>
    </row>
    <row r="56" spans="1:38" s="1911" customFormat="1" ht="69" hidden="1" customHeight="1">
      <c r="A56" s="1910">
        <v>3</v>
      </c>
      <c r="B56" s="1910">
        <v>35</v>
      </c>
      <c r="C56" s="883" t="s">
        <v>1554</v>
      </c>
      <c r="D56" s="2209">
        <v>6411</v>
      </c>
      <c r="E56" s="2201">
        <v>6540000</v>
      </c>
      <c r="F56" s="892">
        <v>6540000</v>
      </c>
      <c r="G56" s="1910">
        <v>1</v>
      </c>
      <c r="H56" s="2216">
        <f t="shared" si="8"/>
        <v>6540000</v>
      </c>
      <c r="I56" s="2196"/>
      <c r="J56" s="2196"/>
      <c r="K56" s="2277">
        <f t="shared" si="6"/>
        <v>6540000</v>
      </c>
      <c r="L56" s="2198" t="s">
        <v>791</v>
      </c>
      <c r="M56" s="2198" t="s">
        <v>792</v>
      </c>
      <c r="N56" s="2199" t="s">
        <v>1044</v>
      </c>
      <c r="O56" s="1910" t="s">
        <v>923</v>
      </c>
      <c r="P56" s="2541" t="s">
        <v>481</v>
      </c>
      <c r="Q56" s="2202"/>
      <c r="R56" s="2202"/>
      <c r="S56" s="2202"/>
      <c r="T56" s="2202"/>
      <c r="U56" s="2178"/>
      <c r="V56" s="2178"/>
      <c r="W56" s="2178"/>
      <c r="X56" s="2178"/>
      <c r="Y56" s="2178"/>
      <c r="Z56" s="2178"/>
      <c r="AA56" s="2178"/>
      <c r="AB56" s="2178"/>
      <c r="AC56" s="2178"/>
      <c r="AD56" s="2178"/>
      <c r="AE56" s="2178"/>
      <c r="AF56" s="2178"/>
      <c r="AG56" s="2178"/>
      <c r="AH56" s="2178"/>
      <c r="AI56" s="2178"/>
      <c r="AJ56" s="2178"/>
      <c r="AK56" s="2178"/>
      <c r="AL56" s="2178"/>
    </row>
    <row r="57" spans="1:38" s="1911" customFormat="1" ht="69" hidden="1" customHeight="1">
      <c r="A57" s="1910">
        <v>3</v>
      </c>
      <c r="B57" s="1910">
        <v>37</v>
      </c>
      <c r="C57" s="883" t="s">
        <v>1556</v>
      </c>
      <c r="D57" s="2209">
        <v>9539</v>
      </c>
      <c r="E57" s="2201">
        <v>8957000</v>
      </c>
      <c r="F57" s="892">
        <v>8957000</v>
      </c>
      <c r="G57" s="1910">
        <v>1</v>
      </c>
      <c r="H57" s="2216">
        <f t="shared" si="8"/>
        <v>8957000</v>
      </c>
      <c r="I57" s="2196"/>
      <c r="J57" s="2196"/>
      <c r="K57" s="2277">
        <f t="shared" si="6"/>
        <v>8957000</v>
      </c>
      <c r="L57" s="2198" t="s">
        <v>791</v>
      </c>
      <c r="M57" s="2198" t="s">
        <v>792</v>
      </c>
      <c r="N57" s="2199" t="s">
        <v>1044</v>
      </c>
      <c r="O57" s="1910" t="s">
        <v>923</v>
      </c>
      <c r="P57" s="2541" t="s">
        <v>481</v>
      </c>
      <c r="Q57" s="2202"/>
      <c r="R57" s="2202"/>
      <c r="S57" s="2202"/>
      <c r="T57" s="2202"/>
      <c r="U57" s="2178"/>
      <c r="V57" s="2178"/>
      <c r="W57" s="2178"/>
      <c r="X57" s="2178"/>
      <c r="Y57" s="2178"/>
      <c r="Z57" s="2178"/>
      <c r="AA57" s="2178"/>
      <c r="AB57" s="2178"/>
      <c r="AC57" s="2178"/>
      <c r="AD57" s="2178"/>
      <c r="AE57" s="2178"/>
      <c r="AF57" s="2178"/>
      <c r="AG57" s="2178"/>
      <c r="AH57" s="2178"/>
      <c r="AI57" s="2178"/>
      <c r="AJ57" s="2178"/>
      <c r="AK57" s="2178"/>
      <c r="AL57" s="2178"/>
    </row>
    <row r="58" spans="1:38" s="1911" customFormat="1" ht="75" hidden="1" customHeight="1">
      <c r="A58" s="2200">
        <v>3</v>
      </c>
      <c r="B58" s="1910">
        <v>16</v>
      </c>
      <c r="C58" s="883" t="s">
        <v>1535</v>
      </c>
      <c r="D58" s="2209">
        <v>10464</v>
      </c>
      <c r="E58" s="2201">
        <v>34000000</v>
      </c>
      <c r="F58" s="2171">
        <v>32000000</v>
      </c>
      <c r="G58" s="1910">
        <v>1</v>
      </c>
      <c r="H58" s="2171">
        <v>6400000</v>
      </c>
      <c r="I58" s="2171">
        <v>25600000</v>
      </c>
      <c r="J58" s="2196"/>
      <c r="K58" s="2277">
        <f t="shared" si="6"/>
        <v>32000000</v>
      </c>
      <c r="L58" s="2198" t="s">
        <v>1348</v>
      </c>
      <c r="M58" s="2198" t="s">
        <v>1349</v>
      </c>
      <c r="N58" s="2199" t="s">
        <v>1044</v>
      </c>
      <c r="O58" s="1910" t="s">
        <v>925</v>
      </c>
      <c r="P58" s="2541" t="s">
        <v>482</v>
      </c>
      <c r="Q58" s="2202"/>
      <c r="R58" s="2202"/>
      <c r="S58" s="2202"/>
      <c r="T58" s="2202"/>
      <c r="U58" s="2178"/>
      <c r="V58" s="2178"/>
      <c r="W58" s="2178"/>
      <c r="X58" s="2178"/>
      <c r="Y58" s="2178"/>
      <c r="Z58" s="2178"/>
      <c r="AA58" s="2178"/>
      <c r="AB58" s="2178"/>
      <c r="AC58" s="2178"/>
      <c r="AD58" s="2178"/>
      <c r="AE58" s="2178"/>
      <c r="AF58" s="2178"/>
      <c r="AG58" s="2178"/>
      <c r="AH58" s="2178"/>
      <c r="AI58" s="2178"/>
      <c r="AJ58" s="2178"/>
      <c r="AK58" s="2178"/>
      <c r="AL58" s="2178"/>
    </row>
    <row r="59" spans="1:38" s="1911" customFormat="1" ht="75" hidden="1" customHeight="1">
      <c r="A59" s="1910">
        <v>3</v>
      </c>
      <c r="B59" s="1910">
        <v>18</v>
      </c>
      <c r="C59" s="883" t="s">
        <v>1537</v>
      </c>
      <c r="D59" s="2209">
        <v>9555</v>
      </c>
      <c r="E59" s="2201">
        <v>9400000</v>
      </c>
      <c r="F59" s="892">
        <v>9086400</v>
      </c>
      <c r="G59" s="1910">
        <v>1</v>
      </c>
      <c r="H59" s="2196">
        <f>G59*F59</f>
        <v>9086400</v>
      </c>
      <c r="I59" s="2196"/>
      <c r="J59" s="2196"/>
      <c r="K59" s="2277">
        <f t="shared" si="6"/>
        <v>9086400</v>
      </c>
      <c r="L59" s="2198" t="s">
        <v>1348</v>
      </c>
      <c r="M59" s="2198" t="s">
        <v>1349</v>
      </c>
      <c r="N59" s="2199" t="s">
        <v>1044</v>
      </c>
      <c r="O59" s="1910" t="s">
        <v>925</v>
      </c>
      <c r="P59" s="2541" t="s">
        <v>481</v>
      </c>
      <c r="Q59" s="2202"/>
      <c r="R59" s="2202"/>
      <c r="S59" s="2202"/>
      <c r="T59" s="2202"/>
      <c r="U59" s="2178"/>
      <c r="V59" s="2178"/>
      <c r="W59" s="2178"/>
      <c r="X59" s="2178"/>
      <c r="Y59" s="2178"/>
      <c r="Z59" s="2178"/>
      <c r="AA59" s="2178"/>
      <c r="AB59" s="2178"/>
      <c r="AC59" s="2178"/>
      <c r="AD59" s="2178"/>
      <c r="AE59" s="2178"/>
      <c r="AF59" s="2178"/>
      <c r="AG59" s="2178"/>
      <c r="AH59" s="2178"/>
      <c r="AI59" s="2178"/>
      <c r="AJ59" s="2178"/>
      <c r="AK59" s="2178"/>
      <c r="AL59" s="2178"/>
    </row>
    <row r="60" spans="1:38" s="1911" customFormat="1" ht="75" hidden="1" customHeight="1">
      <c r="A60" s="2200">
        <v>3</v>
      </c>
      <c r="B60" s="1910">
        <v>15</v>
      </c>
      <c r="C60" s="883" t="s">
        <v>1534</v>
      </c>
      <c r="D60" s="2209">
        <v>9558</v>
      </c>
      <c r="E60" s="2201">
        <v>63000000</v>
      </c>
      <c r="F60" s="2171">
        <v>60907400</v>
      </c>
      <c r="G60" s="1910">
        <v>1</v>
      </c>
      <c r="H60" s="2171">
        <v>12181500</v>
      </c>
      <c r="I60" s="2171">
        <v>48725900</v>
      </c>
      <c r="J60" s="2560"/>
      <c r="K60" s="2277">
        <f t="shared" si="6"/>
        <v>60907400</v>
      </c>
      <c r="L60" s="2198" t="s">
        <v>1346</v>
      </c>
      <c r="M60" s="2198" t="s">
        <v>1347</v>
      </c>
      <c r="N60" s="2199" t="s">
        <v>1044</v>
      </c>
      <c r="O60" s="1910" t="s">
        <v>923</v>
      </c>
      <c r="P60" s="2541" t="s">
        <v>482</v>
      </c>
      <c r="Q60" s="2202"/>
      <c r="R60" s="2202"/>
      <c r="S60" s="2202"/>
      <c r="T60" s="2202"/>
      <c r="U60" s="2178"/>
      <c r="V60" s="2178"/>
      <c r="W60" s="2178"/>
      <c r="X60" s="2178"/>
      <c r="Y60" s="2178"/>
      <c r="Z60" s="2178"/>
      <c r="AA60" s="2178"/>
      <c r="AB60" s="2178"/>
      <c r="AC60" s="2178"/>
      <c r="AD60" s="2178"/>
      <c r="AE60" s="2178"/>
      <c r="AF60" s="2178"/>
      <c r="AG60" s="2178"/>
      <c r="AH60" s="2178"/>
      <c r="AI60" s="2178"/>
      <c r="AJ60" s="2178"/>
      <c r="AK60" s="2178"/>
      <c r="AL60" s="2178"/>
    </row>
    <row r="61" spans="1:38" s="1911" customFormat="1" ht="75" hidden="1" customHeight="1">
      <c r="A61" s="2200">
        <v>3</v>
      </c>
      <c r="B61" s="1910">
        <v>1</v>
      </c>
      <c r="C61" s="883" t="s">
        <v>1520</v>
      </c>
      <c r="D61" s="2561">
        <v>9073</v>
      </c>
      <c r="E61" s="2562">
        <v>71500000</v>
      </c>
      <c r="F61" s="2171">
        <v>69130800</v>
      </c>
      <c r="G61" s="1910">
        <v>2</v>
      </c>
      <c r="H61" s="2171">
        <f>(0.2*F61)*2+80</f>
        <v>27652400</v>
      </c>
      <c r="I61" s="2171">
        <f>(0.4*F61)*2-40</f>
        <v>55304600</v>
      </c>
      <c r="J61" s="2171">
        <f>(F61*G61)-H61-I61</f>
        <v>55304600</v>
      </c>
      <c r="K61" s="2197">
        <f t="shared" si="6"/>
        <v>138261600</v>
      </c>
      <c r="L61" s="2178" t="s">
        <v>1248</v>
      </c>
      <c r="M61" s="2178" t="s">
        <v>723</v>
      </c>
      <c r="N61" s="2215" t="s">
        <v>1044</v>
      </c>
      <c r="O61" s="2200" t="s">
        <v>933</v>
      </c>
      <c r="P61" s="2541" t="s">
        <v>482</v>
      </c>
      <c r="Q61" s="2202"/>
      <c r="R61" s="2202"/>
      <c r="S61" s="2202"/>
      <c r="T61" s="2202"/>
      <c r="U61" s="2178"/>
      <c r="V61" s="2178"/>
      <c r="W61" s="2178"/>
      <c r="X61" s="2178"/>
      <c r="Y61" s="2178"/>
      <c r="Z61" s="2178"/>
      <c r="AA61" s="2178"/>
      <c r="AB61" s="2178"/>
      <c r="AC61" s="2178"/>
      <c r="AD61" s="2178"/>
      <c r="AE61" s="2178"/>
      <c r="AF61" s="2178"/>
      <c r="AG61" s="2178"/>
      <c r="AH61" s="2178"/>
      <c r="AI61" s="2178"/>
      <c r="AJ61" s="2178"/>
      <c r="AK61" s="2178"/>
      <c r="AL61" s="2178"/>
    </row>
    <row r="62" spans="1:38" s="1911" customFormat="1" ht="75" hidden="1" customHeight="1">
      <c r="A62" s="1910">
        <v>3</v>
      </c>
      <c r="B62" s="1910">
        <v>2</v>
      </c>
      <c r="C62" s="883" t="s">
        <v>1521</v>
      </c>
      <c r="D62" s="2209">
        <v>8079</v>
      </c>
      <c r="E62" s="2201">
        <v>16000000</v>
      </c>
      <c r="F62" s="892">
        <v>11311500</v>
      </c>
      <c r="G62" s="1910">
        <v>2</v>
      </c>
      <c r="H62" s="2196">
        <f>G62*F62</f>
        <v>22623000</v>
      </c>
      <c r="I62" s="2171"/>
      <c r="J62" s="2196"/>
      <c r="K62" s="2277">
        <f t="shared" si="6"/>
        <v>22623000</v>
      </c>
      <c r="L62" s="2178" t="s">
        <v>1248</v>
      </c>
      <c r="M62" s="2178" t="s">
        <v>723</v>
      </c>
      <c r="N62" s="2215" t="s">
        <v>1044</v>
      </c>
      <c r="O62" s="2200" t="s">
        <v>933</v>
      </c>
      <c r="P62" s="2541" t="s">
        <v>481</v>
      </c>
      <c r="Q62" s="2202"/>
      <c r="R62" s="2202"/>
      <c r="S62" s="2202"/>
      <c r="T62" s="2202"/>
      <c r="U62" s="2178"/>
      <c r="V62" s="2178"/>
      <c r="W62" s="2178"/>
      <c r="X62" s="2178"/>
      <c r="Y62" s="2178"/>
      <c r="Z62" s="2178"/>
      <c r="AA62" s="2178"/>
      <c r="AB62" s="2178"/>
      <c r="AC62" s="2178"/>
      <c r="AD62" s="2178"/>
      <c r="AE62" s="2178"/>
      <c r="AF62" s="2178"/>
      <c r="AG62" s="2178"/>
      <c r="AH62" s="2178"/>
      <c r="AI62" s="2178"/>
      <c r="AJ62" s="2178"/>
      <c r="AK62" s="2178"/>
      <c r="AL62" s="2178"/>
    </row>
    <row r="63" spans="1:38" s="1911" customFormat="1" ht="75" hidden="1" customHeight="1">
      <c r="A63" s="1910">
        <v>3</v>
      </c>
      <c r="B63" s="1910">
        <v>3</v>
      </c>
      <c r="C63" s="883" t="s">
        <v>1522</v>
      </c>
      <c r="D63" s="2209">
        <v>8813</v>
      </c>
      <c r="E63" s="2201">
        <v>11500000</v>
      </c>
      <c r="F63" s="2201">
        <v>11166000</v>
      </c>
      <c r="G63" s="1910">
        <v>2</v>
      </c>
      <c r="H63" s="892">
        <f>G63*F63</f>
        <v>22332000</v>
      </c>
      <c r="I63" s="2196"/>
      <c r="J63" s="2196"/>
      <c r="K63" s="2277">
        <f t="shared" si="6"/>
        <v>22332000</v>
      </c>
      <c r="L63" s="2178" t="s">
        <v>1248</v>
      </c>
      <c r="M63" s="2178" t="s">
        <v>723</v>
      </c>
      <c r="N63" s="2215" t="s">
        <v>1044</v>
      </c>
      <c r="O63" s="2200" t="s">
        <v>933</v>
      </c>
      <c r="P63" s="2541" t="s">
        <v>481</v>
      </c>
      <c r="Q63" s="2202"/>
      <c r="R63" s="2202"/>
      <c r="S63" s="2202"/>
      <c r="T63" s="2202"/>
      <c r="U63" s="2178"/>
      <c r="V63" s="2178"/>
      <c r="W63" s="2178"/>
      <c r="X63" s="2178"/>
      <c r="Y63" s="2178"/>
      <c r="Z63" s="2178"/>
      <c r="AA63" s="2178"/>
      <c r="AB63" s="2178"/>
      <c r="AC63" s="2178"/>
      <c r="AD63" s="2178"/>
      <c r="AE63" s="2178"/>
      <c r="AF63" s="2178"/>
      <c r="AG63" s="2178"/>
      <c r="AH63" s="2178"/>
      <c r="AI63" s="2178"/>
      <c r="AJ63" s="2178"/>
      <c r="AK63" s="2178"/>
      <c r="AL63" s="2178"/>
    </row>
    <row r="64" spans="1:38" s="1911" customFormat="1" ht="75" hidden="1" customHeight="1">
      <c r="A64" s="1910">
        <v>3</v>
      </c>
      <c r="B64" s="1910">
        <v>4</v>
      </c>
      <c r="C64" s="883" t="s">
        <v>1523</v>
      </c>
      <c r="D64" s="2209">
        <v>8057</v>
      </c>
      <c r="E64" s="2563">
        <v>16000000</v>
      </c>
      <c r="F64" s="2563">
        <v>15000000</v>
      </c>
      <c r="G64" s="1910">
        <v>2</v>
      </c>
      <c r="H64" s="892">
        <f>G64*F64</f>
        <v>30000000</v>
      </c>
      <c r="I64" s="2196"/>
      <c r="J64" s="2196"/>
      <c r="K64" s="2277">
        <f t="shared" si="6"/>
        <v>30000000</v>
      </c>
      <c r="L64" s="2178" t="s">
        <v>1248</v>
      </c>
      <c r="M64" s="2178" t="s">
        <v>723</v>
      </c>
      <c r="N64" s="2215" t="s">
        <v>1044</v>
      </c>
      <c r="O64" s="2200" t="s">
        <v>933</v>
      </c>
      <c r="P64" s="2541" t="s">
        <v>481</v>
      </c>
      <c r="Q64" s="2202"/>
      <c r="R64" s="2202"/>
      <c r="S64" s="2202"/>
      <c r="T64" s="2202"/>
      <c r="U64" s="2178"/>
      <c r="V64" s="2178"/>
      <c r="W64" s="2178"/>
      <c r="X64" s="2178"/>
      <c r="Y64" s="2178"/>
      <c r="Z64" s="2178"/>
      <c r="AA64" s="2178"/>
      <c r="AB64" s="2178"/>
      <c r="AC64" s="2178"/>
      <c r="AD64" s="2178"/>
      <c r="AE64" s="2178"/>
      <c r="AF64" s="2178"/>
      <c r="AG64" s="2178"/>
      <c r="AH64" s="2178"/>
      <c r="AI64" s="2178"/>
      <c r="AJ64" s="2178"/>
      <c r="AK64" s="2178"/>
      <c r="AL64" s="2178"/>
    </row>
    <row r="65" spans="1:38" s="1911" customFormat="1" ht="67.5" hidden="1" customHeight="1">
      <c r="A65" s="2169">
        <v>3</v>
      </c>
      <c r="B65" s="1910">
        <v>11</v>
      </c>
      <c r="C65" s="883" t="s">
        <v>1530</v>
      </c>
      <c r="D65" s="2209" t="s">
        <v>406</v>
      </c>
      <c r="E65" s="2201">
        <v>9400000</v>
      </c>
      <c r="F65" s="892">
        <v>9086400</v>
      </c>
      <c r="G65" s="1910">
        <v>1</v>
      </c>
      <c r="H65" s="2196">
        <f>G65*F65</f>
        <v>9086400</v>
      </c>
      <c r="I65" s="2196"/>
      <c r="J65" s="2196"/>
      <c r="K65" s="2277">
        <f t="shared" si="6"/>
        <v>9086400</v>
      </c>
      <c r="L65" s="2198" t="s">
        <v>799</v>
      </c>
      <c r="M65" s="2198" t="s">
        <v>1006</v>
      </c>
      <c r="N65" s="2199" t="s">
        <v>830</v>
      </c>
      <c r="O65" s="1910" t="s">
        <v>727</v>
      </c>
      <c r="P65" s="2541" t="s">
        <v>481</v>
      </c>
      <c r="Q65" s="2202"/>
      <c r="R65" s="2202"/>
      <c r="S65" s="2202"/>
      <c r="T65" s="2202"/>
      <c r="U65" s="2178"/>
      <c r="V65" s="2178"/>
      <c r="W65" s="2178"/>
      <c r="X65" s="2178"/>
      <c r="Y65" s="2178"/>
      <c r="Z65" s="2178"/>
      <c r="AA65" s="2178"/>
      <c r="AB65" s="2178"/>
      <c r="AC65" s="2178"/>
      <c r="AD65" s="2178"/>
      <c r="AE65" s="2178"/>
      <c r="AF65" s="2178"/>
      <c r="AG65" s="2178"/>
      <c r="AH65" s="2178"/>
      <c r="AI65" s="2178"/>
      <c r="AJ65" s="2178"/>
      <c r="AK65" s="2178"/>
      <c r="AL65" s="2178"/>
    </row>
    <row r="66" spans="1:38" s="1911" customFormat="1" ht="67.5" hidden="1" customHeight="1">
      <c r="A66" s="1910">
        <v>3</v>
      </c>
      <c r="B66" s="1910">
        <v>24</v>
      </c>
      <c r="C66" s="883" t="s">
        <v>1543</v>
      </c>
      <c r="D66" s="2209" t="s">
        <v>409</v>
      </c>
      <c r="E66" s="2201">
        <v>9086400</v>
      </c>
      <c r="F66" s="892">
        <v>9086400</v>
      </c>
      <c r="G66" s="1910">
        <v>1</v>
      </c>
      <c r="H66" s="2216">
        <f>G66*F66</f>
        <v>9086400</v>
      </c>
      <c r="I66" s="2196"/>
      <c r="J66" s="2196"/>
      <c r="K66" s="2277">
        <f t="shared" si="6"/>
        <v>9086400</v>
      </c>
      <c r="L66" s="2198" t="s">
        <v>1140</v>
      </c>
      <c r="M66" s="2198" t="s">
        <v>1141</v>
      </c>
      <c r="N66" s="2199" t="s">
        <v>830</v>
      </c>
      <c r="O66" s="1910" t="s">
        <v>727</v>
      </c>
      <c r="P66" s="2541" t="s">
        <v>481</v>
      </c>
      <c r="Q66" s="2202"/>
      <c r="R66" s="2202"/>
      <c r="S66" s="2202"/>
      <c r="T66" s="2202"/>
      <c r="U66" s="2178"/>
      <c r="V66" s="2178"/>
      <c r="W66" s="2178"/>
      <c r="X66" s="2178"/>
      <c r="Y66" s="2178"/>
      <c r="Z66" s="2178"/>
      <c r="AA66" s="2178"/>
      <c r="AB66" s="2178"/>
      <c r="AC66" s="2178"/>
      <c r="AD66" s="2178"/>
      <c r="AE66" s="2178"/>
      <c r="AF66" s="2178"/>
      <c r="AG66" s="2178"/>
      <c r="AH66" s="2178"/>
      <c r="AI66" s="2178"/>
      <c r="AJ66" s="2178"/>
      <c r="AK66" s="2178"/>
      <c r="AL66" s="2178"/>
    </row>
    <row r="67" spans="1:38" s="1911" customFormat="1" ht="75" hidden="1" customHeight="1">
      <c r="A67" s="1910">
        <v>3</v>
      </c>
      <c r="B67" s="1910">
        <v>33</v>
      </c>
      <c r="C67" s="883" t="s">
        <v>1552</v>
      </c>
      <c r="D67" s="2209">
        <v>9916</v>
      </c>
      <c r="E67" s="2201">
        <v>29500000</v>
      </c>
      <c r="F67" s="2171">
        <v>29500000</v>
      </c>
      <c r="G67" s="1910">
        <v>1</v>
      </c>
      <c r="H67" s="2171">
        <v>11800000</v>
      </c>
      <c r="I67" s="2171">
        <v>17700000</v>
      </c>
      <c r="J67" s="2196"/>
      <c r="K67" s="2277">
        <f t="shared" si="6"/>
        <v>29500000</v>
      </c>
      <c r="L67" s="2198" t="s">
        <v>739</v>
      </c>
      <c r="M67" s="2198" t="s">
        <v>723</v>
      </c>
      <c r="N67" s="2199" t="s">
        <v>830</v>
      </c>
      <c r="O67" s="1910" t="s">
        <v>725</v>
      </c>
      <c r="P67" s="2541" t="s">
        <v>482</v>
      </c>
      <c r="Q67" s="2202"/>
      <c r="R67" s="2202"/>
      <c r="S67" s="2202"/>
      <c r="T67" s="2202"/>
      <c r="U67" s="2178"/>
      <c r="V67" s="2178"/>
      <c r="W67" s="2178"/>
      <c r="X67" s="2178"/>
      <c r="Y67" s="2178"/>
      <c r="Z67" s="2178"/>
      <c r="AA67" s="2178"/>
      <c r="AB67" s="2178"/>
      <c r="AC67" s="2178"/>
      <c r="AD67" s="2178"/>
      <c r="AE67" s="2178"/>
      <c r="AF67" s="2178"/>
      <c r="AG67" s="2178"/>
      <c r="AH67" s="2178"/>
      <c r="AI67" s="2178"/>
      <c r="AJ67" s="2178"/>
      <c r="AK67" s="2178"/>
      <c r="AL67" s="2178"/>
    </row>
    <row r="68" spans="1:38" s="1911" customFormat="1" ht="75" hidden="1" customHeight="1">
      <c r="A68" s="1910">
        <v>3</v>
      </c>
      <c r="B68" s="1910">
        <v>20</v>
      </c>
      <c r="C68" s="883" t="s">
        <v>1539</v>
      </c>
      <c r="D68" s="2209">
        <v>9555</v>
      </c>
      <c r="E68" s="2201">
        <v>9400000</v>
      </c>
      <c r="F68" s="892">
        <v>9086400</v>
      </c>
      <c r="G68" s="1910">
        <v>1</v>
      </c>
      <c r="H68" s="2196">
        <f t="shared" ref="H68:H74" si="9">G68*F68</f>
        <v>9086400</v>
      </c>
      <c r="I68" s="2196"/>
      <c r="J68" s="2196"/>
      <c r="K68" s="2277">
        <f t="shared" si="6"/>
        <v>9086400</v>
      </c>
      <c r="L68" s="2198" t="s">
        <v>796</v>
      </c>
      <c r="M68" s="2198" t="s">
        <v>545</v>
      </c>
      <c r="N68" s="2199" t="s">
        <v>830</v>
      </c>
      <c r="O68" s="1910" t="s">
        <v>727</v>
      </c>
      <c r="P68" s="2541" t="s">
        <v>481</v>
      </c>
      <c r="Q68" s="2202"/>
      <c r="R68" s="2202"/>
      <c r="S68" s="2202"/>
      <c r="T68" s="2202"/>
      <c r="U68" s="2178"/>
      <c r="V68" s="2178"/>
      <c r="W68" s="2178"/>
      <c r="X68" s="2178"/>
      <c r="Y68" s="2178"/>
      <c r="Z68" s="2178"/>
      <c r="AA68" s="2178"/>
      <c r="AB68" s="2178"/>
      <c r="AC68" s="2178"/>
      <c r="AD68" s="2178"/>
      <c r="AE68" s="2178"/>
      <c r="AF68" s="2178"/>
      <c r="AG68" s="2178"/>
      <c r="AH68" s="2178"/>
      <c r="AI68" s="2178"/>
      <c r="AJ68" s="2178"/>
      <c r="AK68" s="2178"/>
      <c r="AL68" s="2178"/>
    </row>
    <row r="69" spans="1:38" s="1911" customFormat="1" ht="75" hidden="1" customHeight="1">
      <c r="A69" s="2200">
        <v>3</v>
      </c>
      <c r="B69" s="1910">
        <v>19</v>
      </c>
      <c r="C69" s="883" t="s">
        <v>1538</v>
      </c>
      <c r="D69" s="2209">
        <v>9637</v>
      </c>
      <c r="E69" s="2201">
        <v>12500000</v>
      </c>
      <c r="F69" s="892">
        <v>11812800</v>
      </c>
      <c r="G69" s="1910">
        <v>1</v>
      </c>
      <c r="H69" s="2196">
        <f t="shared" si="9"/>
        <v>11812800</v>
      </c>
      <c r="I69" s="2196"/>
      <c r="J69" s="2196"/>
      <c r="K69" s="2277">
        <f t="shared" si="6"/>
        <v>11812800</v>
      </c>
      <c r="L69" s="2198" t="s">
        <v>1350</v>
      </c>
      <c r="M69" s="2198" t="s">
        <v>1351</v>
      </c>
      <c r="N69" s="2199" t="s">
        <v>1142</v>
      </c>
      <c r="O69" s="1910" t="s">
        <v>727</v>
      </c>
      <c r="P69" s="2541" t="s">
        <v>481</v>
      </c>
      <c r="Q69" s="2202"/>
      <c r="R69" s="2202"/>
      <c r="S69" s="2202"/>
      <c r="T69" s="2202"/>
      <c r="U69" s="2178"/>
      <c r="V69" s="2178"/>
      <c r="W69" s="2178"/>
      <c r="X69" s="2178"/>
      <c r="Y69" s="2178"/>
      <c r="Z69" s="2178"/>
      <c r="AA69" s="2178"/>
      <c r="AB69" s="2178"/>
      <c r="AC69" s="2178"/>
      <c r="AD69" s="2178"/>
      <c r="AE69" s="2178"/>
      <c r="AF69" s="2178"/>
      <c r="AG69" s="2178"/>
      <c r="AH69" s="2178"/>
      <c r="AI69" s="2178"/>
      <c r="AJ69" s="2178"/>
      <c r="AK69" s="2178"/>
      <c r="AL69" s="2178"/>
    </row>
    <row r="70" spans="1:38" s="1911" customFormat="1" ht="75" hidden="1" customHeight="1">
      <c r="A70" s="2200">
        <v>3</v>
      </c>
      <c r="B70" s="1910">
        <v>8</v>
      </c>
      <c r="C70" s="883" t="s">
        <v>1527</v>
      </c>
      <c r="D70" s="2209">
        <v>7426</v>
      </c>
      <c r="E70" s="2201">
        <v>18000000</v>
      </c>
      <c r="F70" s="892">
        <v>16618900</v>
      </c>
      <c r="G70" s="1910">
        <v>1</v>
      </c>
      <c r="H70" s="2196">
        <f t="shared" si="9"/>
        <v>16618900</v>
      </c>
      <c r="I70" s="2196"/>
      <c r="J70" s="2196"/>
      <c r="K70" s="2277">
        <f t="shared" si="6"/>
        <v>16618900</v>
      </c>
      <c r="L70" s="2198" t="s">
        <v>828</v>
      </c>
      <c r="M70" s="2198" t="s">
        <v>829</v>
      </c>
      <c r="N70" s="2199" t="s">
        <v>1142</v>
      </c>
      <c r="O70" s="1910" t="s">
        <v>727</v>
      </c>
      <c r="P70" s="2541" t="s">
        <v>481</v>
      </c>
      <c r="Q70" s="2202"/>
      <c r="R70" s="2202"/>
      <c r="S70" s="2202"/>
      <c r="T70" s="2202"/>
      <c r="U70" s="2178"/>
      <c r="V70" s="2178"/>
      <c r="W70" s="2178"/>
      <c r="X70" s="2178"/>
      <c r="Y70" s="2178"/>
      <c r="Z70" s="2178"/>
      <c r="AA70" s="2178"/>
      <c r="AB70" s="2178"/>
      <c r="AC70" s="2178"/>
      <c r="AD70" s="2178"/>
      <c r="AE70" s="2178"/>
      <c r="AF70" s="2178"/>
      <c r="AG70" s="2178"/>
      <c r="AH70" s="2178"/>
      <c r="AI70" s="2178"/>
      <c r="AJ70" s="2178"/>
      <c r="AK70" s="2178"/>
      <c r="AL70" s="2178"/>
    </row>
    <row r="71" spans="1:38" s="1911" customFormat="1" ht="75" hidden="1" customHeight="1">
      <c r="A71" s="1910">
        <v>3</v>
      </c>
      <c r="B71" s="1910">
        <v>25</v>
      </c>
      <c r="C71" s="883" t="s">
        <v>1544</v>
      </c>
      <c r="D71" s="2209" t="s">
        <v>409</v>
      </c>
      <c r="E71" s="2201">
        <v>9086400</v>
      </c>
      <c r="F71" s="892">
        <v>9086400</v>
      </c>
      <c r="G71" s="1910">
        <v>1</v>
      </c>
      <c r="H71" s="2216">
        <f t="shared" si="9"/>
        <v>9086400</v>
      </c>
      <c r="I71" s="2196"/>
      <c r="J71" s="2196"/>
      <c r="K71" s="2277">
        <f t="shared" si="6"/>
        <v>9086400</v>
      </c>
      <c r="L71" s="2198" t="s">
        <v>1355</v>
      </c>
      <c r="M71" s="2198" t="s">
        <v>1356</v>
      </c>
      <c r="N71" s="2199" t="s">
        <v>1142</v>
      </c>
      <c r="O71" s="1910" t="s">
        <v>727</v>
      </c>
      <c r="P71" s="2541" t="s">
        <v>481</v>
      </c>
      <c r="Q71" s="2202"/>
      <c r="R71" s="2202"/>
      <c r="S71" s="2202"/>
      <c r="T71" s="2202"/>
      <c r="U71" s="2178"/>
      <c r="V71" s="2178"/>
      <c r="W71" s="2178"/>
      <c r="X71" s="2178"/>
      <c r="Y71" s="2178"/>
      <c r="Z71" s="2178"/>
      <c r="AA71" s="2178"/>
      <c r="AB71" s="2178"/>
      <c r="AC71" s="2178"/>
      <c r="AD71" s="2178"/>
      <c r="AE71" s="2178"/>
      <c r="AF71" s="2178"/>
      <c r="AG71" s="2178"/>
      <c r="AH71" s="2178"/>
      <c r="AI71" s="2178"/>
      <c r="AJ71" s="2178"/>
      <c r="AK71" s="2178"/>
      <c r="AL71" s="2178"/>
    </row>
    <row r="72" spans="1:38" s="1911" customFormat="1" ht="75" hidden="1" customHeight="1">
      <c r="A72" s="2200">
        <v>3</v>
      </c>
      <c r="B72" s="1910">
        <v>28</v>
      </c>
      <c r="C72" s="883" t="s">
        <v>1547</v>
      </c>
      <c r="D72" s="2209">
        <v>9637</v>
      </c>
      <c r="E72" s="2201">
        <v>11812800</v>
      </c>
      <c r="F72" s="892">
        <v>11812800</v>
      </c>
      <c r="G72" s="1910">
        <v>1</v>
      </c>
      <c r="H72" s="2216">
        <f t="shared" si="9"/>
        <v>11812800</v>
      </c>
      <c r="I72" s="2196"/>
      <c r="J72" s="2196"/>
      <c r="K72" s="2277">
        <f t="shared" si="6"/>
        <v>11812800</v>
      </c>
      <c r="L72" s="2198" t="s">
        <v>1355</v>
      </c>
      <c r="M72" s="2198" t="s">
        <v>1356</v>
      </c>
      <c r="N72" s="2199" t="s">
        <v>1142</v>
      </c>
      <c r="O72" s="1910" t="s">
        <v>727</v>
      </c>
      <c r="P72" s="2541" t="s">
        <v>481</v>
      </c>
      <c r="Q72" s="2202"/>
      <c r="R72" s="2202"/>
      <c r="S72" s="2202"/>
      <c r="T72" s="2202"/>
      <c r="U72" s="2178"/>
      <c r="V72" s="2178"/>
      <c r="W72" s="2178"/>
      <c r="X72" s="2178"/>
      <c r="Y72" s="2178"/>
      <c r="Z72" s="2178"/>
      <c r="AA72" s="2178"/>
      <c r="AB72" s="2178"/>
      <c r="AC72" s="2178"/>
      <c r="AD72" s="2178"/>
      <c r="AE72" s="2178"/>
      <c r="AF72" s="2178"/>
      <c r="AG72" s="2178"/>
      <c r="AH72" s="2178"/>
      <c r="AI72" s="2178"/>
      <c r="AJ72" s="2178"/>
      <c r="AK72" s="2178"/>
      <c r="AL72" s="2178"/>
    </row>
    <row r="73" spans="1:38" s="1911" customFormat="1" ht="75" hidden="1" customHeight="1">
      <c r="A73" s="1910">
        <v>3</v>
      </c>
      <c r="B73" s="1910">
        <v>12</v>
      </c>
      <c r="C73" s="883" t="s">
        <v>1531</v>
      </c>
      <c r="D73" s="2209" t="s">
        <v>1065</v>
      </c>
      <c r="E73" s="2201">
        <v>10200000</v>
      </c>
      <c r="F73" s="892">
        <v>9926300</v>
      </c>
      <c r="G73" s="1910">
        <v>1</v>
      </c>
      <c r="H73" s="2196">
        <f t="shared" si="9"/>
        <v>9926300</v>
      </c>
      <c r="I73" s="2196"/>
      <c r="J73" s="2196"/>
      <c r="K73" s="2277">
        <f t="shared" si="6"/>
        <v>9926300</v>
      </c>
      <c r="L73" s="2198" t="s">
        <v>785</v>
      </c>
      <c r="M73" s="2198" t="s">
        <v>786</v>
      </c>
      <c r="N73" s="2199" t="s">
        <v>1142</v>
      </c>
      <c r="O73" s="1910" t="s">
        <v>925</v>
      </c>
      <c r="P73" s="2541" t="s">
        <v>481</v>
      </c>
      <c r="Q73" s="2202"/>
      <c r="R73" s="2202"/>
      <c r="S73" s="2202"/>
      <c r="T73" s="2202"/>
      <c r="U73" s="2178"/>
      <c r="V73" s="2178"/>
      <c r="W73" s="2178"/>
      <c r="X73" s="2178"/>
      <c r="Y73" s="2178"/>
      <c r="Z73" s="2178"/>
      <c r="AA73" s="2178"/>
      <c r="AB73" s="2178"/>
      <c r="AC73" s="2178"/>
      <c r="AD73" s="2178"/>
      <c r="AE73" s="2178"/>
      <c r="AF73" s="2178"/>
      <c r="AG73" s="2178"/>
      <c r="AH73" s="2178"/>
      <c r="AI73" s="2178"/>
      <c r="AJ73" s="2178"/>
      <c r="AK73" s="2178"/>
      <c r="AL73" s="2178"/>
    </row>
    <row r="74" spans="1:38" s="1911" customFormat="1" ht="75" hidden="1" customHeight="1">
      <c r="A74" s="2200">
        <v>3</v>
      </c>
      <c r="B74" s="1910">
        <v>27</v>
      </c>
      <c r="C74" s="883" t="s">
        <v>1546</v>
      </c>
      <c r="D74" s="2209">
        <v>9637</v>
      </c>
      <c r="E74" s="2201">
        <v>11812800</v>
      </c>
      <c r="F74" s="892">
        <v>11812800</v>
      </c>
      <c r="G74" s="1910">
        <v>1</v>
      </c>
      <c r="H74" s="2216">
        <f t="shared" si="9"/>
        <v>11812800</v>
      </c>
      <c r="I74" s="2196"/>
      <c r="J74" s="2196"/>
      <c r="K74" s="2277">
        <f t="shared" si="6"/>
        <v>11812800</v>
      </c>
      <c r="L74" s="2198" t="s">
        <v>1361</v>
      </c>
      <c r="M74" s="2198" t="s">
        <v>1362</v>
      </c>
      <c r="N74" s="2199" t="s">
        <v>1142</v>
      </c>
      <c r="O74" s="1910" t="s">
        <v>727</v>
      </c>
      <c r="P74" s="2541" t="s">
        <v>481</v>
      </c>
      <c r="Q74" s="2202"/>
      <c r="R74" s="2202"/>
      <c r="S74" s="2202"/>
      <c r="T74" s="2202"/>
      <c r="U74" s="2178"/>
      <c r="V74" s="2178"/>
      <c r="W74" s="2178"/>
      <c r="X74" s="2178"/>
      <c r="Y74" s="2178"/>
      <c r="Z74" s="2178"/>
      <c r="AA74" s="2178"/>
      <c r="AB74" s="2178"/>
      <c r="AC74" s="2178"/>
      <c r="AD74" s="2178"/>
      <c r="AE74" s="2178"/>
      <c r="AF74" s="2178"/>
      <c r="AG74" s="2178"/>
      <c r="AH74" s="2178"/>
      <c r="AI74" s="2178"/>
      <c r="AJ74" s="2178"/>
      <c r="AK74" s="2178"/>
      <c r="AL74" s="2178"/>
    </row>
    <row r="75" spans="1:38" s="1911" customFormat="1" ht="49.5" hidden="1" customHeight="1">
      <c r="A75" s="1910">
        <v>3</v>
      </c>
      <c r="B75" s="1910">
        <v>9</v>
      </c>
      <c r="C75" s="883" t="s">
        <v>1528</v>
      </c>
      <c r="D75" s="2209">
        <v>8440</v>
      </c>
      <c r="E75" s="2201">
        <v>27000000</v>
      </c>
      <c r="F75" s="2171">
        <v>26204300</v>
      </c>
      <c r="G75" s="1910">
        <v>1</v>
      </c>
      <c r="H75" s="2171">
        <v>5240900</v>
      </c>
      <c r="I75" s="2171">
        <v>20963400</v>
      </c>
      <c r="J75" s="2196"/>
      <c r="K75" s="2277">
        <f t="shared" si="6"/>
        <v>26204300</v>
      </c>
      <c r="L75" s="2198" t="s">
        <v>831</v>
      </c>
      <c r="M75" s="2198" t="s">
        <v>723</v>
      </c>
      <c r="N75" s="2199" t="s">
        <v>1142</v>
      </c>
      <c r="O75" s="1910" t="s">
        <v>725</v>
      </c>
      <c r="P75" s="2541" t="s">
        <v>482</v>
      </c>
      <c r="Q75" s="2202"/>
      <c r="R75" s="2202"/>
      <c r="S75" s="2202"/>
      <c r="T75" s="2202"/>
      <c r="U75" s="2178"/>
      <c r="V75" s="2178"/>
      <c r="W75" s="2178"/>
      <c r="X75" s="2178"/>
      <c r="Y75" s="2178"/>
      <c r="Z75" s="2178"/>
      <c r="AA75" s="2178"/>
      <c r="AB75" s="2178"/>
      <c r="AC75" s="2178"/>
      <c r="AD75" s="2178"/>
      <c r="AE75" s="2178"/>
      <c r="AF75" s="2178"/>
      <c r="AG75" s="2178"/>
      <c r="AH75" s="2178"/>
      <c r="AI75" s="2178"/>
      <c r="AJ75" s="2178"/>
      <c r="AK75" s="2178"/>
      <c r="AL75" s="2178"/>
    </row>
    <row r="76" spans="1:38" s="2556" customFormat="1" ht="24" hidden="1" customHeight="1">
      <c r="A76" s="2553"/>
      <c r="B76" s="2553"/>
      <c r="C76" s="2553" t="s">
        <v>1437</v>
      </c>
      <c r="D76" s="2557"/>
      <c r="E76" s="2564"/>
      <c r="F76" s="2564"/>
      <c r="G76" s="2550">
        <f t="shared" ref="G76:O76" si="10">SUM(G77:G89)</f>
        <v>13</v>
      </c>
      <c r="H76" s="2550">
        <f t="shared" si="10"/>
        <v>230976500</v>
      </c>
      <c r="I76" s="2550">
        <f t="shared" si="10"/>
        <v>345525600</v>
      </c>
      <c r="J76" s="2550">
        <f t="shared" si="10"/>
        <v>254327500</v>
      </c>
      <c r="K76" s="2550">
        <f t="shared" si="10"/>
        <v>830829600</v>
      </c>
      <c r="L76" s="2550">
        <f t="shared" si="10"/>
        <v>0</v>
      </c>
      <c r="M76" s="2550">
        <f t="shared" si="10"/>
        <v>0</v>
      </c>
      <c r="N76" s="2550">
        <f t="shared" si="10"/>
        <v>0</v>
      </c>
      <c r="O76" s="2550">
        <f t="shared" si="10"/>
        <v>0</v>
      </c>
      <c r="P76" s="2550"/>
      <c r="Q76" s="2550"/>
      <c r="R76" s="2550"/>
      <c r="S76" s="2550"/>
      <c r="T76" s="2551"/>
      <c r="U76" s="2547"/>
      <c r="V76" s="2547"/>
      <c r="W76" s="2547"/>
      <c r="X76" s="2547"/>
      <c r="Y76" s="2547"/>
      <c r="Z76" s="2547"/>
      <c r="AA76" s="2547"/>
      <c r="AB76" s="2547"/>
      <c r="AC76" s="2547"/>
      <c r="AD76" s="2547"/>
      <c r="AE76" s="2547"/>
      <c r="AF76" s="2547"/>
      <c r="AG76" s="2547"/>
      <c r="AH76" s="2547"/>
      <c r="AI76" s="2547"/>
      <c r="AJ76" s="2547"/>
      <c r="AK76" s="2547"/>
      <c r="AL76" s="2547"/>
    </row>
    <row r="77" spans="1:38" s="1911" customFormat="1" ht="69.75" hidden="1" customHeight="1">
      <c r="A77" s="2565">
        <v>4</v>
      </c>
      <c r="B77" s="1910">
        <f t="shared" ref="B77:B89" si="11">B76+1</f>
        <v>1</v>
      </c>
      <c r="C77" s="883" t="s">
        <v>1559</v>
      </c>
      <c r="D77" s="2209" t="s">
        <v>1412</v>
      </c>
      <c r="E77" s="2201">
        <v>32000000</v>
      </c>
      <c r="F77" s="2171">
        <v>30687900</v>
      </c>
      <c r="G77" s="1910">
        <v>1</v>
      </c>
      <c r="H77" s="2171">
        <v>6137600</v>
      </c>
      <c r="I77" s="2171">
        <v>24550300</v>
      </c>
      <c r="J77" s="2277"/>
      <c r="K77" s="2277">
        <f t="shared" ref="K77:K89" si="12">H77+I77+J77</f>
        <v>30687900</v>
      </c>
      <c r="L77" s="2566" t="s">
        <v>854</v>
      </c>
      <c r="M77" s="2178" t="s">
        <v>974</v>
      </c>
      <c r="N77" s="2215" t="s">
        <v>1303</v>
      </c>
      <c r="O77" s="1910" t="s">
        <v>928</v>
      </c>
      <c r="P77" s="2541" t="s">
        <v>482</v>
      </c>
      <c r="Q77" s="2202"/>
      <c r="R77" s="2202"/>
      <c r="S77" s="2202"/>
      <c r="T77" s="2202"/>
      <c r="U77" s="2178"/>
      <c r="V77" s="2178"/>
      <c r="W77" s="2178"/>
      <c r="X77" s="2178"/>
      <c r="Y77" s="2178"/>
      <c r="Z77" s="2178"/>
      <c r="AA77" s="2178"/>
      <c r="AB77" s="2178"/>
      <c r="AC77" s="2178"/>
      <c r="AD77" s="2178"/>
      <c r="AE77" s="2178"/>
      <c r="AF77" s="2178"/>
      <c r="AG77" s="2178"/>
      <c r="AH77" s="2178"/>
      <c r="AI77" s="2178"/>
      <c r="AJ77" s="2178"/>
      <c r="AK77" s="2178"/>
      <c r="AL77" s="2178"/>
    </row>
    <row r="78" spans="1:38" s="1911" customFormat="1" ht="69.75" hidden="1" customHeight="1">
      <c r="A78" s="2565">
        <v>4</v>
      </c>
      <c r="B78" s="1910">
        <f t="shared" si="11"/>
        <v>2</v>
      </c>
      <c r="C78" s="883" t="s">
        <v>1562</v>
      </c>
      <c r="D78" s="2567">
        <v>10852</v>
      </c>
      <c r="E78" s="2201">
        <v>8500000</v>
      </c>
      <c r="F78" s="892">
        <v>7980700</v>
      </c>
      <c r="G78" s="1910">
        <v>1</v>
      </c>
      <c r="H78" s="2197">
        <f>G78*F78</f>
        <v>7980700</v>
      </c>
      <c r="I78" s="2277"/>
      <c r="J78" s="2277"/>
      <c r="K78" s="2277">
        <f t="shared" si="12"/>
        <v>7980700</v>
      </c>
      <c r="L78" s="2566" t="s">
        <v>1370</v>
      </c>
      <c r="M78" s="2568" t="s">
        <v>1371</v>
      </c>
      <c r="N78" s="2569" t="s">
        <v>1303</v>
      </c>
      <c r="O78" s="1910" t="s">
        <v>727</v>
      </c>
      <c r="P78" s="2541" t="s">
        <v>481</v>
      </c>
      <c r="Q78" s="2202"/>
      <c r="R78" s="2202"/>
      <c r="S78" s="2202"/>
      <c r="T78" s="2202"/>
      <c r="U78" s="2178"/>
      <c r="V78" s="2178"/>
      <c r="W78" s="2178"/>
      <c r="X78" s="2178"/>
      <c r="Y78" s="2178"/>
      <c r="Z78" s="2178"/>
      <c r="AA78" s="2178"/>
      <c r="AB78" s="2178"/>
      <c r="AC78" s="2178"/>
      <c r="AD78" s="2178"/>
      <c r="AE78" s="2178"/>
      <c r="AF78" s="2178"/>
      <c r="AG78" s="2178"/>
      <c r="AH78" s="2178"/>
      <c r="AI78" s="2178"/>
      <c r="AJ78" s="2178"/>
      <c r="AK78" s="2178"/>
      <c r="AL78" s="2178"/>
    </row>
    <row r="79" spans="1:38" s="1911" customFormat="1" ht="69.75" hidden="1" customHeight="1">
      <c r="A79" s="2565">
        <v>4</v>
      </c>
      <c r="B79" s="1910">
        <f t="shared" si="11"/>
        <v>3</v>
      </c>
      <c r="C79" s="883" t="s">
        <v>1558</v>
      </c>
      <c r="D79" s="2570">
        <v>10629</v>
      </c>
      <c r="E79" s="2201">
        <v>408000000</v>
      </c>
      <c r="F79" s="2171">
        <v>395000000</v>
      </c>
      <c r="G79" s="1910">
        <v>1</v>
      </c>
      <c r="H79" s="2171">
        <v>79000000</v>
      </c>
      <c r="I79" s="2171">
        <v>158000000</v>
      </c>
      <c r="J79" s="2171">
        <v>158000000</v>
      </c>
      <c r="K79" s="2277">
        <f t="shared" si="12"/>
        <v>395000000</v>
      </c>
      <c r="L79" s="2210" t="s">
        <v>973</v>
      </c>
      <c r="M79" s="2211" t="s">
        <v>964</v>
      </c>
      <c r="N79" s="2571" t="s">
        <v>965</v>
      </c>
      <c r="O79" s="1910" t="s">
        <v>925</v>
      </c>
      <c r="P79" s="2541" t="s">
        <v>482</v>
      </c>
      <c r="Q79" s="2202"/>
      <c r="R79" s="2202"/>
      <c r="S79" s="2202"/>
      <c r="T79" s="2202"/>
      <c r="U79" s="2178"/>
      <c r="V79" s="2178"/>
      <c r="W79" s="2178"/>
      <c r="X79" s="2178"/>
      <c r="Y79" s="2178"/>
      <c r="Z79" s="2178"/>
      <c r="AA79" s="2178"/>
      <c r="AB79" s="2178"/>
      <c r="AC79" s="2178"/>
      <c r="AD79" s="2178"/>
      <c r="AE79" s="2178"/>
      <c r="AF79" s="2178"/>
      <c r="AG79" s="2178"/>
      <c r="AH79" s="2178"/>
      <c r="AI79" s="2178"/>
      <c r="AJ79" s="2178"/>
      <c r="AK79" s="2178"/>
      <c r="AL79" s="2178"/>
    </row>
    <row r="80" spans="1:38" s="1911" customFormat="1" ht="69.75" hidden="1" customHeight="1">
      <c r="A80" s="2565">
        <v>4</v>
      </c>
      <c r="B80" s="1910">
        <f t="shared" si="11"/>
        <v>4</v>
      </c>
      <c r="C80" s="883" t="s">
        <v>1560</v>
      </c>
      <c r="D80" s="2572" t="s">
        <v>840</v>
      </c>
      <c r="E80" s="2201">
        <v>36000000</v>
      </c>
      <c r="F80" s="2171">
        <v>36000000</v>
      </c>
      <c r="G80" s="1910">
        <v>1</v>
      </c>
      <c r="H80" s="2171">
        <v>7200000</v>
      </c>
      <c r="I80" s="2171">
        <v>28800000</v>
      </c>
      <c r="J80" s="2277"/>
      <c r="K80" s="2277">
        <f t="shared" si="12"/>
        <v>36000000</v>
      </c>
      <c r="L80" s="2210" t="s">
        <v>841</v>
      </c>
      <c r="M80" s="2211" t="s">
        <v>842</v>
      </c>
      <c r="N80" s="2571" t="s">
        <v>965</v>
      </c>
      <c r="O80" s="1910" t="s">
        <v>923</v>
      </c>
      <c r="P80" s="2541" t="s">
        <v>482</v>
      </c>
      <c r="Q80" s="2202"/>
      <c r="R80" s="2202"/>
      <c r="S80" s="2202"/>
      <c r="T80" s="2202"/>
      <c r="U80" s="2178"/>
      <c r="V80" s="2178"/>
      <c r="W80" s="2178"/>
      <c r="X80" s="2178"/>
      <c r="Y80" s="2178"/>
      <c r="Z80" s="2178"/>
      <c r="AA80" s="2178"/>
      <c r="AB80" s="2178"/>
      <c r="AC80" s="2178"/>
      <c r="AD80" s="2178"/>
      <c r="AE80" s="2178"/>
      <c r="AF80" s="2178"/>
      <c r="AG80" s="2178"/>
      <c r="AH80" s="2178"/>
      <c r="AI80" s="2178"/>
      <c r="AJ80" s="2178"/>
      <c r="AK80" s="2178"/>
      <c r="AL80" s="2178"/>
    </row>
    <row r="81" spans="1:38" s="1911" customFormat="1" ht="69.75" hidden="1" customHeight="1">
      <c r="A81" s="2565">
        <v>4</v>
      </c>
      <c r="B81" s="1910">
        <f t="shared" si="11"/>
        <v>5</v>
      </c>
      <c r="C81" s="883" t="s">
        <v>1569</v>
      </c>
      <c r="D81" s="2209">
        <v>9637</v>
      </c>
      <c r="E81" s="2201">
        <v>12500000</v>
      </c>
      <c r="F81" s="892">
        <v>12293100</v>
      </c>
      <c r="G81" s="1910">
        <v>1</v>
      </c>
      <c r="H81" s="2196">
        <f>G81*F81</f>
        <v>12293100</v>
      </c>
      <c r="I81" s="2196"/>
      <c r="J81" s="2196"/>
      <c r="K81" s="2277">
        <f t="shared" si="12"/>
        <v>12293100</v>
      </c>
      <c r="L81" s="2210" t="s">
        <v>907</v>
      </c>
      <c r="M81" s="2211" t="s">
        <v>908</v>
      </c>
      <c r="N81" s="2571" t="s">
        <v>815</v>
      </c>
      <c r="O81" s="1910" t="s">
        <v>727</v>
      </c>
      <c r="P81" s="2541" t="s">
        <v>481</v>
      </c>
      <c r="Q81" s="2202"/>
      <c r="R81" s="2202"/>
      <c r="S81" s="2202"/>
      <c r="T81" s="2202"/>
      <c r="U81" s="2178"/>
      <c r="V81" s="2178"/>
      <c r="W81" s="2178"/>
      <c r="X81" s="2178"/>
      <c r="Y81" s="2178"/>
      <c r="Z81" s="2178"/>
      <c r="AA81" s="2178"/>
      <c r="AB81" s="2178"/>
      <c r="AC81" s="2178"/>
      <c r="AD81" s="2178"/>
      <c r="AE81" s="2178"/>
      <c r="AF81" s="2178"/>
      <c r="AG81" s="2178"/>
      <c r="AH81" s="2178"/>
      <c r="AI81" s="2178"/>
      <c r="AJ81" s="2178"/>
      <c r="AK81" s="2178"/>
      <c r="AL81" s="2178"/>
    </row>
    <row r="82" spans="1:38" s="1911" customFormat="1" ht="69.75" hidden="1" customHeight="1">
      <c r="A82" s="2565">
        <v>4</v>
      </c>
      <c r="B82" s="1910">
        <f t="shared" si="11"/>
        <v>6</v>
      </c>
      <c r="C82" s="883" t="s">
        <v>1568</v>
      </c>
      <c r="D82" s="2572" t="s">
        <v>1372</v>
      </c>
      <c r="E82" s="2201">
        <v>4906000</v>
      </c>
      <c r="F82" s="892">
        <v>4000000</v>
      </c>
      <c r="G82" s="1910">
        <v>1</v>
      </c>
      <c r="H82" s="2196">
        <f>G82*F82</f>
        <v>4000000</v>
      </c>
      <c r="I82" s="2277"/>
      <c r="J82" s="2277"/>
      <c r="K82" s="2277">
        <f t="shared" si="12"/>
        <v>4000000</v>
      </c>
      <c r="L82" s="2210" t="s">
        <v>1373</v>
      </c>
      <c r="M82" s="2211" t="s">
        <v>1374</v>
      </c>
      <c r="N82" s="2571" t="s">
        <v>815</v>
      </c>
      <c r="O82" s="1910" t="s">
        <v>727</v>
      </c>
      <c r="P82" s="2541" t="s">
        <v>481</v>
      </c>
      <c r="Q82" s="2202"/>
      <c r="R82" s="2202"/>
      <c r="S82" s="2202"/>
      <c r="T82" s="2202"/>
      <c r="U82" s="2178"/>
      <c r="V82" s="2178"/>
      <c r="W82" s="2178"/>
      <c r="X82" s="2178"/>
      <c r="Y82" s="2178"/>
      <c r="Z82" s="2178"/>
      <c r="AA82" s="2178"/>
      <c r="AB82" s="2178"/>
      <c r="AC82" s="2178"/>
      <c r="AD82" s="2178"/>
      <c r="AE82" s="2178"/>
      <c r="AF82" s="2178"/>
      <c r="AG82" s="2178"/>
      <c r="AH82" s="2178"/>
      <c r="AI82" s="2178"/>
      <c r="AJ82" s="2178"/>
      <c r="AK82" s="2178"/>
      <c r="AL82" s="2178"/>
    </row>
    <row r="83" spans="1:38" s="1911" customFormat="1" ht="69.75" hidden="1" customHeight="1">
      <c r="A83" s="2565">
        <v>4</v>
      </c>
      <c r="B83" s="1910">
        <f t="shared" si="11"/>
        <v>7</v>
      </c>
      <c r="C83" s="883" t="s">
        <v>1563</v>
      </c>
      <c r="D83" s="2572" t="s">
        <v>630</v>
      </c>
      <c r="E83" s="2201">
        <v>19200000</v>
      </c>
      <c r="F83" s="892">
        <v>18667100</v>
      </c>
      <c r="G83" s="1910">
        <v>1</v>
      </c>
      <c r="H83" s="2196">
        <f>G83*F83</f>
        <v>18667100</v>
      </c>
      <c r="I83" s="2196"/>
      <c r="J83" s="2196"/>
      <c r="K83" s="2277">
        <f t="shared" si="12"/>
        <v>18667100</v>
      </c>
      <c r="L83" s="2210" t="s">
        <v>810</v>
      </c>
      <c r="M83" s="2211" t="s">
        <v>811</v>
      </c>
      <c r="N83" s="2215" t="s">
        <v>978</v>
      </c>
      <c r="O83" s="1910" t="s">
        <v>923</v>
      </c>
      <c r="P83" s="2541" t="s">
        <v>481</v>
      </c>
      <c r="Q83" s="2202"/>
      <c r="R83" s="2202"/>
      <c r="S83" s="2202"/>
      <c r="T83" s="2202"/>
      <c r="U83" s="2178"/>
      <c r="V83" s="2178"/>
      <c r="W83" s="2178"/>
      <c r="X83" s="2178"/>
      <c r="Y83" s="2178"/>
      <c r="Z83" s="2178"/>
      <c r="AA83" s="2178"/>
      <c r="AB83" s="2178"/>
      <c r="AC83" s="2178"/>
      <c r="AD83" s="2178"/>
      <c r="AE83" s="2178"/>
      <c r="AF83" s="2178"/>
      <c r="AG83" s="2178"/>
      <c r="AH83" s="2178"/>
      <c r="AI83" s="2178"/>
      <c r="AJ83" s="2178"/>
      <c r="AK83" s="2178"/>
      <c r="AL83" s="2178"/>
    </row>
    <row r="84" spans="1:38" s="1911" customFormat="1" ht="69.75" hidden="1" customHeight="1">
      <c r="A84" s="2565">
        <v>4</v>
      </c>
      <c r="B84" s="1910">
        <f t="shared" si="11"/>
        <v>8</v>
      </c>
      <c r="C84" s="883" t="s">
        <v>4331</v>
      </c>
      <c r="D84" s="2570" t="s">
        <v>649</v>
      </c>
      <c r="E84" s="2201">
        <v>110000000</v>
      </c>
      <c r="F84" s="2171">
        <v>98551300</v>
      </c>
      <c r="G84" s="1910">
        <v>1</v>
      </c>
      <c r="H84" s="2171">
        <v>19710300</v>
      </c>
      <c r="I84" s="2171">
        <v>39420600</v>
      </c>
      <c r="J84" s="2171">
        <v>39420400</v>
      </c>
      <c r="K84" s="2197">
        <f t="shared" si="12"/>
        <v>98551300</v>
      </c>
      <c r="L84" s="2178" t="s">
        <v>976</v>
      </c>
      <c r="M84" s="2178" t="s">
        <v>977</v>
      </c>
      <c r="N84" s="2215" t="s">
        <v>978</v>
      </c>
      <c r="O84" s="1910" t="s">
        <v>928</v>
      </c>
      <c r="P84" s="2541" t="s">
        <v>482</v>
      </c>
      <c r="Q84" s="2202"/>
      <c r="R84" s="2202"/>
      <c r="S84" s="2202"/>
      <c r="T84" s="2202"/>
      <c r="U84" s="2178"/>
      <c r="V84" s="2178"/>
      <c r="W84" s="2178"/>
      <c r="X84" s="2178"/>
      <c r="Y84" s="2178"/>
      <c r="Z84" s="2178"/>
      <c r="AA84" s="2178"/>
      <c r="AB84" s="2178"/>
      <c r="AC84" s="2178"/>
      <c r="AD84" s="2178"/>
      <c r="AE84" s="2178"/>
      <c r="AF84" s="2178"/>
      <c r="AG84" s="2178"/>
      <c r="AH84" s="2178"/>
      <c r="AI84" s="2178"/>
      <c r="AJ84" s="2178"/>
      <c r="AK84" s="2178"/>
      <c r="AL84" s="2178"/>
    </row>
    <row r="85" spans="1:38" s="1911" customFormat="1" ht="69.75" hidden="1" customHeight="1">
      <c r="A85" s="2565">
        <v>4</v>
      </c>
      <c r="B85" s="1910">
        <f t="shared" si="11"/>
        <v>9</v>
      </c>
      <c r="C85" s="883" t="s">
        <v>1564</v>
      </c>
      <c r="D85" s="2209">
        <v>9217</v>
      </c>
      <c r="E85" s="2201">
        <v>20000000</v>
      </c>
      <c r="F85" s="892">
        <v>18068300</v>
      </c>
      <c r="G85" s="1910">
        <v>1</v>
      </c>
      <c r="H85" s="2196">
        <f>G85*F85</f>
        <v>18068300</v>
      </c>
      <c r="I85" s="2196"/>
      <c r="J85" s="2196"/>
      <c r="K85" s="2277">
        <f t="shared" si="12"/>
        <v>18068300</v>
      </c>
      <c r="L85" s="2210" t="s">
        <v>1020</v>
      </c>
      <c r="M85" s="2211" t="s">
        <v>814</v>
      </c>
      <c r="N85" s="2571" t="s">
        <v>843</v>
      </c>
      <c r="O85" s="1910" t="s">
        <v>928</v>
      </c>
      <c r="P85" s="2541" t="s">
        <v>481</v>
      </c>
      <c r="Q85" s="2202"/>
      <c r="R85" s="2202"/>
      <c r="S85" s="2202"/>
      <c r="T85" s="2202"/>
      <c r="U85" s="2178"/>
      <c r="V85" s="2178"/>
      <c r="W85" s="2178"/>
      <c r="X85" s="2178"/>
      <c r="Y85" s="2178"/>
      <c r="Z85" s="2178"/>
      <c r="AA85" s="2178"/>
      <c r="AB85" s="2178"/>
      <c r="AC85" s="2178"/>
      <c r="AD85" s="2178"/>
      <c r="AE85" s="2178"/>
      <c r="AF85" s="2178"/>
      <c r="AG85" s="2178"/>
      <c r="AH85" s="2178"/>
      <c r="AI85" s="2178"/>
      <c r="AJ85" s="2178"/>
      <c r="AK85" s="2178"/>
      <c r="AL85" s="2178"/>
    </row>
    <row r="86" spans="1:38" s="1911" customFormat="1" ht="69.75" hidden="1" customHeight="1">
      <c r="A86" s="2565">
        <v>4</v>
      </c>
      <c r="B86" s="1910">
        <f t="shared" si="11"/>
        <v>10</v>
      </c>
      <c r="C86" s="883" t="s">
        <v>1567</v>
      </c>
      <c r="D86" s="2209">
        <v>10516</v>
      </c>
      <c r="E86" s="2201">
        <v>75000000</v>
      </c>
      <c r="F86" s="2171">
        <v>71011200</v>
      </c>
      <c r="G86" s="1910">
        <v>1</v>
      </c>
      <c r="H86" s="2171">
        <v>14202300</v>
      </c>
      <c r="I86" s="2171">
        <v>28404500</v>
      </c>
      <c r="J86" s="2171">
        <v>28404400</v>
      </c>
      <c r="K86" s="2197">
        <f t="shared" si="12"/>
        <v>71011200</v>
      </c>
      <c r="L86" s="2237" t="s">
        <v>816</v>
      </c>
      <c r="M86" s="2573" t="s">
        <v>817</v>
      </c>
      <c r="N86" s="2215" t="s">
        <v>818</v>
      </c>
      <c r="O86" s="1910" t="s">
        <v>928</v>
      </c>
      <c r="P86" s="2541" t="s">
        <v>482</v>
      </c>
      <c r="Q86" s="2202"/>
      <c r="R86" s="2202"/>
      <c r="S86" s="2202"/>
      <c r="T86" s="2202"/>
      <c r="U86" s="2178"/>
      <c r="V86" s="2178"/>
      <c r="W86" s="2178"/>
      <c r="X86" s="2178"/>
      <c r="Y86" s="2178"/>
      <c r="Z86" s="2178"/>
      <c r="AA86" s="2178"/>
      <c r="AB86" s="2178"/>
      <c r="AC86" s="2178"/>
      <c r="AD86" s="2178"/>
      <c r="AE86" s="2178"/>
      <c r="AF86" s="2178"/>
      <c r="AG86" s="2178"/>
      <c r="AH86" s="2178"/>
      <c r="AI86" s="2178"/>
      <c r="AJ86" s="2178"/>
      <c r="AK86" s="2178"/>
      <c r="AL86" s="2178"/>
    </row>
    <row r="87" spans="1:38" s="1911" customFormat="1" ht="69.75" hidden="1" customHeight="1">
      <c r="A87" s="2565">
        <v>4</v>
      </c>
      <c r="B87" s="1910">
        <f t="shared" si="11"/>
        <v>11</v>
      </c>
      <c r="C87" s="883" t="s">
        <v>1561</v>
      </c>
      <c r="D87" s="2570" t="s">
        <v>625</v>
      </c>
      <c r="E87" s="2217">
        <v>73100000</v>
      </c>
      <c r="F87" s="2171">
        <v>71256900</v>
      </c>
      <c r="G87" s="1910">
        <v>1</v>
      </c>
      <c r="H87" s="2171">
        <v>14251400</v>
      </c>
      <c r="I87" s="2171">
        <v>28502800</v>
      </c>
      <c r="J87" s="2171">
        <v>28502700</v>
      </c>
      <c r="K87" s="2277">
        <f t="shared" si="12"/>
        <v>71256900</v>
      </c>
      <c r="L87" s="2178" t="s">
        <v>844</v>
      </c>
      <c r="M87" s="2573" t="s">
        <v>723</v>
      </c>
      <c r="N87" s="2215" t="s">
        <v>845</v>
      </c>
      <c r="O87" s="1910" t="s">
        <v>725</v>
      </c>
      <c r="P87" s="2541" t="s">
        <v>482</v>
      </c>
      <c r="Q87" s="2202"/>
      <c r="R87" s="2202"/>
      <c r="S87" s="2202"/>
      <c r="T87" s="2202"/>
      <c r="U87" s="2178"/>
      <c r="V87" s="2178"/>
      <c r="W87" s="2178"/>
      <c r="X87" s="2178"/>
      <c r="Y87" s="2178"/>
      <c r="Z87" s="2178"/>
      <c r="AA87" s="2178"/>
      <c r="AB87" s="2178"/>
      <c r="AC87" s="2178"/>
      <c r="AD87" s="2178"/>
      <c r="AE87" s="2178"/>
      <c r="AF87" s="2178"/>
      <c r="AG87" s="2178"/>
      <c r="AH87" s="2178"/>
      <c r="AI87" s="2178"/>
      <c r="AJ87" s="2178"/>
      <c r="AK87" s="2178"/>
      <c r="AL87" s="2178"/>
    </row>
    <row r="88" spans="1:38" s="1911" customFormat="1" ht="69.75" hidden="1" customHeight="1">
      <c r="A88" s="2565">
        <v>4</v>
      </c>
      <c r="B88" s="1910">
        <f t="shared" si="11"/>
        <v>12</v>
      </c>
      <c r="C88" s="883" t="s">
        <v>1570</v>
      </c>
      <c r="D88" s="2209">
        <v>9043</v>
      </c>
      <c r="E88" s="2201">
        <v>58226700</v>
      </c>
      <c r="F88" s="2171">
        <v>58226700</v>
      </c>
      <c r="G88" s="1910">
        <v>1</v>
      </c>
      <c r="H88" s="2171">
        <v>20379300</v>
      </c>
      <c r="I88" s="2171">
        <v>37847400</v>
      </c>
      <c r="J88" s="2196"/>
      <c r="K88" s="2277">
        <f t="shared" si="12"/>
        <v>58226700</v>
      </c>
      <c r="L88" s="2198" t="s">
        <v>844</v>
      </c>
      <c r="M88" s="2198" t="s">
        <v>723</v>
      </c>
      <c r="N88" s="2199" t="s">
        <v>845</v>
      </c>
      <c r="O88" s="1910" t="s">
        <v>725</v>
      </c>
      <c r="P88" s="2541" t="s">
        <v>482</v>
      </c>
      <c r="Q88" s="2202"/>
      <c r="R88" s="2202"/>
      <c r="S88" s="2202"/>
      <c r="T88" s="2202"/>
      <c r="U88" s="2178"/>
      <c r="V88" s="2178"/>
      <c r="W88" s="2178"/>
      <c r="X88" s="2178"/>
      <c r="Y88" s="2178"/>
      <c r="Z88" s="2178"/>
      <c r="AA88" s="2178"/>
      <c r="AB88" s="2178"/>
      <c r="AC88" s="2178"/>
      <c r="AD88" s="2178"/>
      <c r="AE88" s="2178"/>
      <c r="AF88" s="2178"/>
      <c r="AG88" s="2178"/>
      <c r="AH88" s="2178"/>
      <c r="AI88" s="2178"/>
      <c r="AJ88" s="2178"/>
      <c r="AK88" s="2178"/>
      <c r="AL88" s="2178"/>
    </row>
    <row r="89" spans="1:38" s="1911" customFormat="1" ht="75" hidden="1" customHeight="1">
      <c r="A89" s="2565">
        <v>4</v>
      </c>
      <c r="B89" s="1910">
        <f t="shared" si="11"/>
        <v>13</v>
      </c>
      <c r="C89" s="883" t="s">
        <v>1566</v>
      </c>
      <c r="D89" s="2570" t="s">
        <v>406</v>
      </c>
      <c r="E89" s="2201">
        <v>9400000</v>
      </c>
      <c r="F89" s="892">
        <v>9086400</v>
      </c>
      <c r="G89" s="1910">
        <v>1</v>
      </c>
      <c r="H89" s="2196">
        <f>G89*F89</f>
        <v>9086400</v>
      </c>
      <c r="I89" s="2277"/>
      <c r="J89" s="2277"/>
      <c r="K89" s="2277">
        <f t="shared" si="12"/>
        <v>9086400</v>
      </c>
      <c r="L89" s="2574" t="s">
        <v>812</v>
      </c>
      <c r="M89" s="2574" t="s">
        <v>813</v>
      </c>
      <c r="N89" s="2237" t="s">
        <v>847</v>
      </c>
      <c r="O89" s="1910" t="s">
        <v>1424</v>
      </c>
      <c r="P89" s="2541" t="s">
        <v>481</v>
      </c>
      <c r="Q89" s="2202"/>
      <c r="R89" s="2202"/>
      <c r="S89" s="2202"/>
      <c r="T89" s="2202"/>
      <c r="U89" s="2178"/>
      <c r="V89" s="2178"/>
      <c r="W89" s="2178"/>
      <c r="X89" s="2178"/>
      <c r="Y89" s="2178"/>
      <c r="Z89" s="2178"/>
      <c r="AA89" s="2178"/>
      <c r="AB89" s="2178"/>
      <c r="AC89" s="2178"/>
      <c r="AD89" s="2178"/>
      <c r="AE89" s="2178"/>
      <c r="AF89" s="2178"/>
      <c r="AG89" s="2178"/>
      <c r="AH89" s="2178"/>
      <c r="AI89" s="2178"/>
      <c r="AJ89" s="2178"/>
      <c r="AK89" s="2178"/>
      <c r="AL89" s="2178"/>
    </row>
    <row r="90" spans="1:38" s="2556" customFormat="1" ht="27" hidden="1" customHeight="1">
      <c r="A90" s="2548"/>
      <c r="B90" s="2548"/>
      <c r="C90" s="2548" t="s">
        <v>1438</v>
      </c>
      <c r="D90" s="2552"/>
      <c r="E90" s="2579"/>
      <c r="F90" s="2579"/>
      <c r="G90" s="2550">
        <f t="shared" ref="G90:O90" si="13">SUM(G91:G107)</f>
        <v>17</v>
      </c>
      <c r="H90" s="2550">
        <f t="shared" si="13"/>
        <v>280836600</v>
      </c>
      <c r="I90" s="2550">
        <f t="shared" si="13"/>
        <v>374148900</v>
      </c>
      <c r="J90" s="2550">
        <f t="shared" si="13"/>
        <v>229123100</v>
      </c>
      <c r="K90" s="2550">
        <f t="shared" si="13"/>
        <v>884108600</v>
      </c>
      <c r="L90" s="2550">
        <f t="shared" si="13"/>
        <v>0</v>
      </c>
      <c r="M90" s="2550">
        <f t="shared" si="13"/>
        <v>0</v>
      </c>
      <c r="N90" s="2550">
        <f t="shared" si="13"/>
        <v>0</v>
      </c>
      <c r="O90" s="2550">
        <f t="shared" si="13"/>
        <v>0</v>
      </c>
      <c r="P90" s="2550"/>
      <c r="Q90" s="2550"/>
      <c r="R90" s="2550"/>
      <c r="S90" s="2550"/>
      <c r="T90" s="2551"/>
      <c r="U90" s="2547"/>
      <c r="V90" s="2547"/>
      <c r="W90" s="2547"/>
      <c r="X90" s="2547"/>
      <c r="Y90" s="2547"/>
      <c r="Z90" s="2547"/>
      <c r="AA90" s="2547"/>
      <c r="AB90" s="2547"/>
      <c r="AC90" s="2547"/>
      <c r="AD90" s="2547"/>
      <c r="AE90" s="2547"/>
      <c r="AF90" s="2547"/>
      <c r="AG90" s="2547"/>
      <c r="AH90" s="2547"/>
      <c r="AI90" s="2547"/>
      <c r="AJ90" s="2547"/>
      <c r="AK90" s="2547"/>
      <c r="AL90" s="2547"/>
    </row>
    <row r="91" spans="1:38" s="1911" customFormat="1" ht="73.5" hidden="1" customHeight="1">
      <c r="A91" s="2565">
        <v>5</v>
      </c>
      <c r="B91" s="1910">
        <f t="shared" ref="B91:B107" si="14">B90+1</f>
        <v>1</v>
      </c>
      <c r="C91" s="883" t="s">
        <v>1581</v>
      </c>
      <c r="D91" s="2570" t="s">
        <v>1057</v>
      </c>
      <c r="E91" s="2201">
        <v>8900000</v>
      </c>
      <c r="F91" s="892">
        <v>8504500</v>
      </c>
      <c r="G91" s="1910">
        <v>1</v>
      </c>
      <c r="H91" s="2196">
        <f>G91*F91</f>
        <v>8504500</v>
      </c>
      <c r="I91" s="2277"/>
      <c r="J91" s="2277"/>
      <c r="K91" s="2277">
        <f t="shared" ref="K91:K107" si="15">H91+I91+J91</f>
        <v>8504500</v>
      </c>
      <c r="L91" s="2574" t="s">
        <v>1195</v>
      </c>
      <c r="M91" s="2574"/>
      <c r="N91" s="2237" t="s">
        <v>863</v>
      </c>
      <c r="O91" s="1910" t="s">
        <v>727</v>
      </c>
      <c r="P91" s="2541" t="s">
        <v>481</v>
      </c>
      <c r="Q91" s="2202"/>
      <c r="R91" s="2202"/>
      <c r="S91" s="2202"/>
      <c r="T91" s="2202"/>
      <c r="U91" s="2178"/>
      <c r="V91" s="2178"/>
      <c r="W91" s="2178"/>
      <c r="X91" s="2178"/>
      <c r="Y91" s="2178"/>
      <c r="Z91" s="2178"/>
      <c r="AA91" s="2178"/>
      <c r="AB91" s="2178"/>
      <c r="AC91" s="2178"/>
      <c r="AD91" s="2178"/>
      <c r="AE91" s="2178"/>
      <c r="AF91" s="2178"/>
      <c r="AG91" s="2178"/>
      <c r="AH91" s="2178"/>
      <c r="AI91" s="2178"/>
      <c r="AJ91" s="2178"/>
      <c r="AK91" s="2178"/>
      <c r="AL91" s="2178"/>
    </row>
    <row r="92" spans="1:38" s="1911" customFormat="1" ht="73.5" hidden="1" customHeight="1">
      <c r="A92" s="2565">
        <v>5</v>
      </c>
      <c r="B92" s="1910">
        <f t="shared" si="14"/>
        <v>2</v>
      </c>
      <c r="C92" s="883" t="s">
        <v>1584</v>
      </c>
      <c r="D92" s="2570">
        <v>9539</v>
      </c>
      <c r="E92" s="2201">
        <v>10500000</v>
      </c>
      <c r="F92" s="892">
        <v>9234000</v>
      </c>
      <c r="G92" s="1910">
        <v>1</v>
      </c>
      <c r="H92" s="2196">
        <f>G92*F92</f>
        <v>9234000</v>
      </c>
      <c r="I92" s="2196"/>
      <c r="J92" s="2196"/>
      <c r="K92" s="2277">
        <f t="shared" si="15"/>
        <v>9234000</v>
      </c>
      <c r="L92" s="2574" t="s">
        <v>1451</v>
      </c>
      <c r="M92" s="2574" t="s">
        <v>1452</v>
      </c>
      <c r="N92" s="2237" t="s">
        <v>863</v>
      </c>
      <c r="O92" s="1910" t="s">
        <v>923</v>
      </c>
      <c r="P92" s="2541" t="s">
        <v>481</v>
      </c>
      <c r="Q92" s="2202"/>
      <c r="R92" s="2202"/>
      <c r="S92" s="2202"/>
      <c r="T92" s="2202"/>
      <c r="U92" s="2178"/>
      <c r="V92" s="2178"/>
      <c r="W92" s="2178"/>
      <c r="X92" s="2178"/>
      <c r="Y92" s="2178"/>
      <c r="Z92" s="2178"/>
      <c r="AA92" s="2178"/>
      <c r="AB92" s="2178"/>
      <c r="AC92" s="2178"/>
      <c r="AD92" s="2178"/>
      <c r="AE92" s="2178"/>
      <c r="AF92" s="2178"/>
      <c r="AG92" s="2178"/>
      <c r="AH92" s="2178"/>
      <c r="AI92" s="2178"/>
      <c r="AJ92" s="2178"/>
      <c r="AK92" s="2178"/>
      <c r="AL92" s="2178"/>
    </row>
    <row r="93" spans="1:38" s="1911" customFormat="1" ht="73.5" hidden="1" customHeight="1">
      <c r="A93" s="2565">
        <v>5</v>
      </c>
      <c r="B93" s="1910">
        <f t="shared" si="14"/>
        <v>3</v>
      </c>
      <c r="C93" s="883" t="s">
        <v>1585</v>
      </c>
      <c r="D93" s="2570">
        <v>8709</v>
      </c>
      <c r="E93" s="2201">
        <v>6500000</v>
      </c>
      <c r="F93" s="892">
        <v>6286900</v>
      </c>
      <c r="G93" s="1910">
        <v>1</v>
      </c>
      <c r="H93" s="2196">
        <f>G93*F93</f>
        <v>6286900</v>
      </c>
      <c r="I93" s="2277"/>
      <c r="J93" s="2277"/>
      <c r="K93" s="2277">
        <f t="shared" si="15"/>
        <v>6286900</v>
      </c>
      <c r="L93" s="2574" t="s">
        <v>1200</v>
      </c>
      <c r="M93" s="2574" t="s">
        <v>1201</v>
      </c>
      <c r="N93" s="2237" t="s">
        <v>863</v>
      </c>
      <c r="O93" s="1910" t="s">
        <v>925</v>
      </c>
      <c r="P93" s="2541" t="s">
        <v>481</v>
      </c>
      <c r="Q93" s="2202"/>
      <c r="R93" s="2202"/>
      <c r="S93" s="2202"/>
      <c r="T93" s="2202"/>
      <c r="U93" s="2178"/>
      <c r="V93" s="2178"/>
      <c r="W93" s="2178"/>
      <c r="X93" s="2178"/>
      <c r="Y93" s="2178"/>
      <c r="Z93" s="2178"/>
      <c r="AA93" s="2178"/>
      <c r="AB93" s="2178"/>
      <c r="AC93" s="2178"/>
      <c r="AD93" s="2178"/>
      <c r="AE93" s="2178"/>
      <c r="AF93" s="2178"/>
      <c r="AG93" s="2178"/>
      <c r="AH93" s="2178"/>
      <c r="AI93" s="2178"/>
      <c r="AJ93" s="2178"/>
      <c r="AK93" s="2178"/>
      <c r="AL93" s="2178"/>
    </row>
    <row r="94" spans="1:38" s="1911" customFormat="1" ht="73.5" hidden="1" customHeight="1">
      <c r="A94" s="2565">
        <v>5</v>
      </c>
      <c r="B94" s="1910">
        <f t="shared" si="14"/>
        <v>4</v>
      </c>
      <c r="C94" s="883" t="s">
        <v>1583</v>
      </c>
      <c r="D94" s="2570" t="s">
        <v>836</v>
      </c>
      <c r="E94" s="2201">
        <v>27000000</v>
      </c>
      <c r="F94" s="892">
        <v>26000000</v>
      </c>
      <c r="G94" s="1910">
        <v>1</v>
      </c>
      <c r="H94" s="2196">
        <f>G94*F94</f>
        <v>26000000</v>
      </c>
      <c r="I94" s="2277"/>
      <c r="J94" s="2277"/>
      <c r="K94" s="2277">
        <f t="shared" si="15"/>
        <v>26000000</v>
      </c>
      <c r="L94" s="2574" t="s">
        <v>657</v>
      </c>
      <c r="M94" s="2574" t="s">
        <v>723</v>
      </c>
      <c r="N94" s="2237" t="s">
        <v>863</v>
      </c>
      <c r="O94" s="1910" t="s">
        <v>725</v>
      </c>
      <c r="P94" s="2541" t="s">
        <v>481</v>
      </c>
      <c r="Q94" s="2202"/>
      <c r="R94" s="2202"/>
      <c r="S94" s="2202"/>
      <c r="T94" s="2202"/>
      <c r="U94" s="2178"/>
      <c r="V94" s="2178"/>
      <c r="W94" s="2178"/>
      <c r="X94" s="2178"/>
      <c r="Y94" s="2178"/>
      <c r="Z94" s="2178"/>
      <c r="AA94" s="2178"/>
      <c r="AB94" s="2178"/>
      <c r="AC94" s="2178"/>
      <c r="AD94" s="2178"/>
      <c r="AE94" s="2178"/>
      <c r="AF94" s="2178"/>
      <c r="AG94" s="2178"/>
      <c r="AH94" s="2178"/>
      <c r="AI94" s="2178"/>
      <c r="AJ94" s="2178"/>
      <c r="AK94" s="2178"/>
      <c r="AL94" s="2178"/>
    </row>
    <row r="95" spans="1:38" s="1911" customFormat="1" ht="73.5" hidden="1" customHeight="1">
      <c r="A95" s="2565">
        <v>5</v>
      </c>
      <c r="B95" s="1910">
        <f t="shared" si="14"/>
        <v>5</v>
      </c>
      <c r="C95" s="883" t="s">
        <v>1580</v>
      </c>
      <c r="D95" s="2570" t="s">
        <v>649</v>
      </c>
      <c r="E95" s="2201">
        <v>110000000</v>
      </c>
      <c r="F95" s="2171">
        <v>98551300</v>
      </c>
      <c r="G95" s="1910">
        <v>1</v>
      </c>
      <c r="H95" s="2171">
        <v>19710300</v>
      </c>
      <c r="I95" s="2171">
        <v>39420600</v>
      </c>
      <c r="J95" s="2171">
        <v>39420400</v>
      </c>
      <c r="K95" s="2277">
        <f t="shared" si="15"/>
        <v>98551300</v>
      </c>
      <c r="L95" s="2574" t="s">
        <v>1194</v>
      </c>
      <c r="M95" s="2574" t="s">
        <v>862</v>
      </c>
      <c r="N95" s="2237" t="s">
        <v>863</v>
      </c>
      <c r="O95" s="1910" t="s">
        <v>923</v>
      </c>
      <c r="P95" s="2541" t="s">
        <v>482</v>
      </c>
      <c r="Q95" s="2202"/>
      <c r="R95" s="2202"/>
      <c r="S95" s="2202"/>
      <c r="T95" s="2202"/>
      <c r="U95" s="2178"/>
      <c r="V95" s="2178"/>
      <c r="W95" s="2178"/>
      <c r="X95" s="2178"/>
      <c r="Y95" s="2178"/>
      <c r="Z95" s="2178"/>
      <c r="AA95" s="2178"/>
      <c r="AB95" s="2178"/>
      <c r="AC95" s="2178"/>
      <c r="AD95" s="2178"/>
      <c r="AE95" s="2178"/>
      <c r="AF95" s="2178"/>
      <c r="AG95" s="2178"/>
      <c r="AH95" s="2178"/>
      <c r="AI95" s="2178"/>
      <c r="AJ95" s="2178"/>
      <c r="AK95" s="2178"/>
      <c r="AL95" s="2178"/>
    </row>
    <row r="96" spans="1:38" s="1911" customFormat="1" ht="73.5" hidden="1" customHeight="1">
      <c r="A96" s="2565">
        <v>5</v>
      </c>
      <c r="B96" s="1910">
        <f t="shared" si="14"/>
        <v>6</v>
      </c>
      <c r="C96" s="883" t="s">
        <v>1586</v>
      </c>
      <c r="D96" s="2570">
        <v>9556</v>
      </c>
      <c r="E96" s="2201">
        <v>18000000</v>
      </c>
      <c r="F96" s="892">
        <v>17306400</v>
      </c>
      <c r="G96" s="1910">
        <v>1</v>
      </c>
      <c r="H96" s="2196">
        <f>G96*F96</f>
        <v>17306400</v>
      </c>
      <c r="I96" s="2196"/>
      <c r="J96" s="2196"/>
      <c r="K96" s="2277">
        <f t="shared" si="15"/>
        <v>17306400</v>
      </c>
      <c r="L96" s="2574" t="s">
        <v>1131</v>
      </c>
      <c r="M96" s="2574" t="s">
        <v>1132</v>
      </c>
      <c r="N96" s="2237" t="s">
        <v>824</v>
      </c>
      <c r="O96" s="1910" t="s">
        <v>923</v>
      </c>
      <c r="P96" s="2541" t="s">
        <v>481</v>
      </c>
      <c r="Q96" s="2202"/>
      <c r="R96" s="2202"/>
      <c r="S96" s="2202"/>
      <c r="T96" s="2202"/>
      <c r="U96" s="2178"/>
      <c r="V96" s="2178"/>
      <c r="W96" s="2178"/>
      <c r="X96" s="2178"/>
      <c r="Y96" s="2178"/>
      <c r="Z96" s="2178"/>
      <c r="AA96" s="2178"/>
      <c r="AB96" s="2178"/>
      <c r="AC96" s="2178"/>
      <c r="AD96" s="2178"/>
      <c r="AE96" s="2178"/>
      <c r="AF96" s="2178"/>
      <c r="AG96" s="2178"/>
      <c r="AH96" s="2178"/>
      <c r="AI96" s="2178"/>
      <c r="AJ96" s="2178"/>
      <c r="AK96" s="2178"/>
      <c r="AL96" s="2178"/>
    </row>
    <row r="97" spans="1:38" s="1911" customFormat="1" ht="73.5" hidden="1" customHeight="1">
      <c r="A97" s="1910">
        <v>5</v>
      </c>
      <c r="B97" s="1910">
        <f t="shared" si="14"/>
        <v>7</v>
      </c>
      <c r="C97" s="883" t="s">
        <v>1577</v>
      </c>
      <c r="D97" s="2567">
        <v>9638</v>
      </c>
      <c r="E97" s="2201">
        <v>13000000</v>
      </c>
      <c r="F97" s="892">
        <v>12375000</v>
      </c>
      <c r="G97" s="1910">
        <v>1</v>
      </c>
      <c r="H97" s="2196">
        <f>G97*F97</f>
        <v>12375000</v>
      </c>
      <c r="I97" s="2196"/>
      <c r="J97" s="2196"/>
      <c r="K97" s="2277">
        <f t="shared" si="15"/>
        <v>12375000</v>
      </c>
      <c r="L97" s="2198" t="s">
        <v>1368</v>
      </c>
      <c r="M97" s="2198"/>
      <c r="N97" s="2199" t="s">
        <v>824</v>
      </c>
      <c r="O97" s="1910" t="s">
        <v>727</v>
      </c>
      <c r="P97" s="2541" t="s">
        <v>481</v>
      </c>
      <c r="Q97" s="2202"/>
      <c r="R97" s="2202"/>
      <c r="S97" s="2202"/>
      <c r="T97" s="2202"/>
      <c r="U97" s="2178"/>
      <c r="V97" s="2178"/>
      <c r="W97" s="2178"/>
      <c r="X97" s="2178"/>
      <c r="Y97" s="2178"/>
      <c r="Z97" s="2178"/>
      <c r="AA97" s="2178"/>
      <c r="AB97" s="2178"/>
      <c r="AC97" s="2178"/>
      <c r="AD97" s="2178"/>
      <c r="AE97" s="2178"/>
      <c r="AF97" s="2178"/>
      <c r="AG97" s="2178"/>
      <c r="AH97" s="2178"/>
      <c r="AI97" s="2178"/>
      <c r="AJ97" s="2178"/>
      <c r="AK97" s="2178"/>
      <c r="AL97" s="2178"/>
    </row>
    <row r="98" spans="1:38" s="1911" customFormat="1" ht="73.5" hidden="1" customHeight="1">
      <c r="A98" s="1910">
        <v>5</v>
      </c>
      <c r="B98" s="1910">
        <f t="shared" si="14"/>
        <v>8</v>
      </c>
      <c r="C98" s="883" t="s">
        <v>1573</v>
      </c>
      <c r="D98" s="2209" t="s">
        <v>836</v>
      </c>
      <c r="E98" s="2201">
        <v>21000000</v>
      </c>
      <c r="F98" s="892">
        <v>20000000</v>
      </c>
      <c r="G98" s="1910">
        <v>1</v>
      </c>
      <c r="H98" s="2196">
        <f>G98*F98</f>
        <v>20000000</v>
      </c>
      <c r="I98" s="2196"/>
      <c r="J98" s="2196"/>
      <c r="K98" s="2277">
        <f t="shared" si="15"/>
        <v>20000000</v>
      </c>
      <c r="L98" s="2198" t="s">
        <v>1130</v>
      </c>
      <c r="M98" s="2198" t="s">
        <v>823</v>
      </c>
      <c r="N98" s="2199" t="s">
        <v>824</v>
      </c>
      <c r="O98" s="1910" t="s">
        <v>725</v>
      </c>
      <c r="P98" s="2541" t="s">
        <v>481</v>
      </c>
      <c r="Q98" s="2202"/>
      <c r="R98" s="2202"/>
      <c r="S98" s="2202"/>
      <c r="T98" s="2202"/>
      <c r="U98" s="2178"/>
      <c r="V98" s="2178"/>
      <c r="W98" s="2178"/>
      <c r="X98" s="2178"/>
      <c r="Y98" s="2178"/>
      <c r="Z98" s="2178"/>
      <c r="AA98" s="2178"/>
      <c r="AB98" s="2178"/>
      <c r="AC98" s="2178"/>
      <c r="AD98" s="2178"/>
      <c r="AE98" s="2178"/>
      <c r="AF98" s="2178"/>
      <c r="AG98" s="2178"/>
      <c r="AH98" s="2178"/>
      <c r="AI98" s="2178"/>
      <c r="AJ98" s="2178"/>
      <c r="AK98" s="2178"/>
      <c r="AL98" s="2178"/>
    </row>
    <row r="99" spans="1:38" s="1911" customFormat="1" ht="73.5" hidden="1" customHeight="1">
      <c r="A99" s="1910">
        <v>5</v>
      </c>
      <c r="B99" s="1910">
        <f t="shared" si="14"/>
        <v>9</v>
      </c>
      <c r="C99" s="883" t="s">
        <v>1575</v>
      </c>
      <c r="D99" s="2209" t="s">
        <v>625</v>
      </c>
      <c r="E99" s="2201">
        <v>73100000</v>
      </c>
      <c r="F99" s="2171">
        <v>71256900</v>
      </c>
      <c r="G99" s="1910">
        <v>1</v>
      </c>
      <c r="H99" s="2171">
        <v>14251400</v>
      </c>
      <c r="I99" s="2171">
        <v>28502800</v>
      </c>
      <c r="J99" s="2171">
        <v>28502700</v>
      </c>
      <c r="K99" s="2277">
        <f t="shared" si="15"/>
        <v>71256900</v>
      </c>
      <c r="L99" s="2198" t="s">
        <v>1130</v>
      </c>
      <c r="M99" s="2198" t="s">
        <v>823</v>
      </c>
      <c r="N99" s="2199" t="s">
        <v>824</v>
      </c>
      <c r="O99" s="1910" t="s">
        <v>725</v>
      </c>
      <c r="P99" s="2541" t="s">
        <v>482</v>
      </c>
      <c r="Q99" s="2202"/>
      <c r="R99" s="2202"/>
      <c r="S99" s="2202"/>
      <c r="T99" s="2202"/>
      <c r="U99" s="2178"/>
      <c r="V99" s="2178"/>
      <c r="W99" s="2178"/>
      <c r="X99" s="2178"/>
      <c r="Y99" s="2178"/>
      <c r="Z99" s="2178"/>
      <c r="AA99" s="2178"/>
      <c r="AB99" s="2178"/>
      <c r="AC99" s="2178"/>
      <c r="AD99" s="2178"/>
      <c r="AE99" s="2178"/>
      <c r="AF99" s="2178"/>
      <c r="AG99" s="2178"/>
      <c r="AH99" s="2178"/>
      <c r="AI99" s="2178"/>
      <c r="AJ99" s="2178"/>
      <c r="AK99" s="2178"/>
      <c r="AL99" s="2178"/>
    </row>
    <row r="100" spans="1:38" s="1911" customFormat="1" ht="73.5" hidden="1" customHeight="1">
      <c r="A100" s="1910">
        <v>5</v>
      </c>
      <c r="B100" s="1910">
        <f t="shared" si="14"/>
        <v>10</v>
      </c>
      <c r="C100" s="883" t="s">
        <v>1578</v>
      </c>
      <c r="D100" s="2575" t="s">
        <v>244</v>
      </c>
      <c r="E100" s="2201">
        <v>20000000</v>
      </c>
      <c r="F100" s="892">
        <v>19000000</v>
      </c>
      <c r="G100" s="1910">
        <v>1</v>
      </c>
      <c r="H100" s="2196">
        <f>G100*F100</f>
        <v>19000000</v>
      </c>
      <c r="I100" s="2196"/>
      <c r="J100" s="2196"/>
      <c r="K100" s="2277">
        <f t="shared" si="15"/>
        <v>19000000</v>
      </c>
      <c r="L100" s="2198" t="s">
        <v>1130</v>
      </c>
      <c r="M100" s="2198"/>
      <c r="N100" s="2199" t="s">
        <v>824</v>
      </c>
      <c r="O100" s="1910" t="s">
        <v>725</v>
      </c>
      <c r="P100" s="2541" t="s">
        <v>481</v>
      </c>
      <c r="Q100" s="2202"/>
      <c r="R100" s="2202"/>
      <c r="S100" s="2202"/>
      <c r="T100" s="2202"/>
      <c r="U100" s="2178"/>
      <c r="V100" s="2178"/>
      <c r="W100" s="2178"/>
      <c r="X100" s="2178"/>
      <c r="Y100" s="2178"/>
      <c r="Z100" s="2178"/>
      <c r="AA100" s="2178"/>
      <c r="AB100" s="2178"/>
      <c r="AC100" s="2178"/>
      <c r="AD100" s="2178"/>
      <c r="AE100" s="2178"/>
      <c r="AF100" s="2178"/>
      <c r="AG100" s="2178"/>
      <c r="AH100" s="2178"/>
      <c r="AI100" s="2178"/>
      <c r="AJ100" s="2178"/>
      <c r="AK100" s="2178"/>
      <c r="AL100" s="2178"/>
    </row>
    <row r="101" spans="1:38" s="1911" customFormat="1" ht="73.5" hidden="1" customHeight="1">
      <c r="A101" s="2565">
        <v>5</v>
      </c>
      <c r="B101" s="1910">
        <f t="shared" si="14"/>
        <v>11</v>
      </c>
      <c r="C101" s="883" t="s">
        <v>1582</v>
      </c>
      <c r="D101" s="2570" t="s">
        <v>1196</v>
      </c>
      <c r="E101" s="2201">
        <v>38000000</v>
      </c>
      <c r="F101" s="2171">
        <v>37708700</v>
      </c>
      <c r="G101" s="1910">
        <v>1</v>
      </c>
      <c r="H101" s="2171">
        <v>7541800</v>
      </c>
      <c r="I101" s="2171">
        <v>30166900</v>
      </c>
      <c r="J101" s="2277"/>
      <c r="K101" s="2277">
        <f t="shared" si="15"/>
        <v>37708700</v>
      </c>
      <c r="L101" s="2574" t="s">
        <v>1197</v>
      </c>
      <c r="M101" s="2574" t="s">
        <v>1198</v>
      </c>
      <c r="N101" s="2237" t="s">
        <v>861</v>
      </c>
      <c r="O101" s="1910" t="s">
        <v>928</v>
      </c>
      <c r="P101" s="2541" t="s">
        <v>482</v>
      </c>
      <c r="Q101" s="2202"/>
      <c r="R101" s="2202"/>
      <c r="S101" s="2202"/>
      <c r="T101" s="2202"/>
      <c r="U101" s="2178"/>
      <c r="V101" s="2178"/>
      <c r="W101" s="2178"/>
      <c r="X101" s="2178"/>
      <c r="Y101" s="2178"/>
      <c r="Z101" s="2178"/>
      <c r="AA101" s="2178"/>
      <c r="AB101" s="2178"/>
      <c r="AC101" s="2178"/>
      <c r="AD101" s="2178"/>
      <c r="AE101" s="2178"/>
      <c r="AF101" s="2178"/>
      <c r="AG101" s="2178"/>
      <c r="AH101" s="2178"/>
      <c r="AI101" s="2178"/>
      <c r="AJ101" s="2178"/>
      <c r="AK101" s="2178"/>
      <c r="AL101" s="2178"/>
    </row>
    <row r="102" spans="1:38" s="1911" customFormat="1" ht="73.5" hidden="1" customHeight="1">
      <c r="A102" s="1910">
        <v>5</v>
      </c>
      <c r="B102" s="1910">
        <f t="shared" si="14"/>
        <v>12</v>
      </c>
      <c r="C102" s="883" t="s">
        <v>1572</v>
      </c>
      <c r="D102" s="2567">
        <v>9635</v>
      </c>
      <c r="E102" s="2201">
        <v>47000000</v>
      </c>
      <c r="F102" s="2171">
        <v>45260700</v>
      </c>
      <c r="G102" s="1910">
        <v>1</v>
      </c>
      <c r="H102" s="2171">
        <v>9052200</v>
      </c>
      <c r="I102" s="2171">
        <v>36208500</v>
      </c>
      <c r="J102" s="2196"/>
      <c r="K102" s="2277">
        <f t="shared" si="15"/>
        <v>45260700</v>
      </c>
      <c r="L102" s="2198" t="s">
        <v>821</v>
      </c>
      <c r="M102" s="2198" t="s">
        <v>822</v>
      </c>
      <c r="N102" s="2199" t="s">
        <v>861</v>
      </c>
      <c r="O102" s="1910" t="s">
        <v>727</v>
      </c>
      <c r="P102" s="2541" t="s">
        <v>482</v>
      </c>
      <c r="Q102" s="2202"/>
      <c r="R102" s="2202"/>
      <c r="S102" s="2202"/>
      <c r="T102" s="2202"/>
      <c r="U102" s="2178"/>
      <c r="V102" s="2178"/>
      <c r="W102" s="2178"/>
      <c r="X102" s="2178"/>
      <c r="Y102" s="2178"/>
      <c r="Z102" s="2178"/>
      <c r="AA102" s="2178"/>
      <c r="AB102" s="2178"/>
      <c r="AC102" s="2178"/>
      <c r="AD102" s="2178"/>
      <c r="AE102" s="2178"/>
      <c r="AF102" s="2178"/>
      <c r="AG102" s="2178"/>
      <c r="AH102" s="2178"/>
      <c r="AI102" s="2178"/>
      <c r="AJ102" s="2178"/>
      <c r="AK102" s="2178"/>
      <c r="AL102" s="2178"/>
    </row>
    <row r="103" spans="1:38" s="1911" customFormat="1" ht="73.5" hidden="1" customHeight="1">
      <c r="A103" s="1910">
        <v>5</v>
      </c>
      <c r="B103" s="1910">
        <f t="shared" si="14"/>
        <v>13</v>
      </c>
      <c r="C103" s="883" t="s">
        <v>1571</v>
      </c>
      <c r="D103" s="2209">
        <v>10178</v>
      </c>
      <c r="E103" s="2217">
        <v>280000000</v>
      </c>
      <c r="F103" s="2171">
        <v>271000000</v>
      </c>
      <c r="G103" s="1910">
        <v>1</v>
      </c>
      <c r="H103" s="2171">
        <v>54200000</v>
      </c>
      <c r="I103" s="2171">
        <v>108400000</v>
      </c>
      <c r="J103" s="2171">
        <v>108400000</v>
      </c>
      <c r="K103" s="2277">
        <f t="shared" si="15"/>
        <v>271000000</v>
      </c>
      <c r="L103" s="2198" t="s">
        <v>820</v>
      </c>
      <c r="M103" s="2198" t="s">
        <v>723</v>
      </c>
      <c r="N103" s="2199" t="s">
        <v>861</v>
      </c>
      <c r="O103" s="1910" t="s">
        <v>933</v>
      </c>
      <c r="P103" s="2541" t="s">
        <v>482</v>
      </c>
      <c r="Q103" s="2202"/>
      <c r="R103" s="2202"/>
      <c r="S103" s="2202"/>
      <c r="T103" s="2202"/>
      <c r="U103" s="2178"/>
      <c r="V103" s="2178"/>
      <c r="W103" s="2178"/>
      <c r="X103" s="2178"/>
      <c r="Y103" s="2178"/>
      <c r="Z103" s="2178"/>
      <c r="AA103" s="2178"/>
      <c r="AB103" s="2178"/>
      <c r="AC103" s="2178"/>
      <c r="AD103" s="2178"/>
      <c r="AE103" s="2178"/>
      <c r="AF103" s="2178"/>
      <c r="AG103" s="2178"/>
      <c r="AH103" s="2178"/>
      <c r="AI103" s="2178"/>
      <c r="AJ103" s="2178"/>
      <c r="AK103" s="2178"/>
      <c r="AL103" s="2178"/>
    </row>
    <row r="104" spans="1:38" s="1911" customFormat="1" ht="73.5" hidden="1" customHeight="1">
      <c r="A104" s="1910">
        <v>5</v>
      </c>
      <c r="B104" s="1910">
        <f t="shared" si="14"/>
        <v>14</v>
      </c>
      <c r="C104" s="883" t="s">
        <v>1574</v>
      </c>
      <c r="D104" s="2209">
        <v>8440</v>
      </c>
      <c r="E104" s="2201">
        <v>31500000</v>
      </c>
      <c r="F104" s="2171">
        <v>30687900</v>
      </c>
      <c r="G104" s="1910">
        <v>1</v>
      </c>
      <c r="H104" s="2171">
        <v>6137600</v>
      </c>
      <c r="I104" s="2171">
        <v>24550300</v>
      </c>
      <c r="J104" s="2196"/>
      <c r="K104" s="2277">
        <f t="shared" si="15"/>
        <v>30687900</v>
      </c>
      <c r="L104" s="2198" t="s">
        <v>1453</v>
      </c>
      <c r="M104" s="2198" t="s">
        <v>1454</v>
      </c>
      <c r="N104" s="2199" t="s">
        <v>1455</v>
      </c>
      <c r="O104" s="1910" t="s">
        <v>725</v>
      </c>
      <c r="P104" s="2541" t="s">
        <v>482</v>
      </c>
      <c r="Q104" s="2202"/>
      <c r="R104" s="2202"/>
      <c r="S104" s="2202"/>
      <c r="T104" s="2202"/>
      <c r="U104" s="2178"/>
      <c r="V104" s="2178"/>
      <c r="W104" s="2178"/>
      <c r="X104" s="2178"/>
      <c r="Y104" s="2178"/>
      <c r="Z104" s="2178"/>
      <c r="AA104" s="2178"/>
      <c r="AB104" s="2178"/>
      <c r="AC104" s="2178"/>
      <c r="AD104" s="2178"/>
      <c r="AE104" s="2178"/>
      <c r="AF104" s="2178"/>
      <c r="AG104" s="2178"/>
      <c r="AH104" s="2178"/>
      <c r="AI104" s="2178"/>
      <c r="AJ104" s="2178"/>
      <c r="AK104" s="2178"/>
      <c r="AL104" s="2178"/>
    </row>
    <row r="105" spans="1:38" s="1911" customFormat="1" ht="73.5" hidden="1" customHeight="1">
      <c r="A105" s="1910">
        <v>5</v>
      </c>
      <c r="B105" s="1910">
        <f t="shared" si="14"/>
        <v>15</v>
      </c>
      <c r="C105" s="883" t="s">
        <v>4332</v>
      </c>
      <c r="D105" s="2209">
        <v>10725</v>
      </c>
      <c r="E105" s="2201">
        <v>70000000</v>
      </c>
      <c r="F105" s="2171">
        <v>67624800</v>
      </c>
      <c r="G105" s="1910">
        <v>1</v>
      </c>
      <c r="H105" s="2171">
        <v>13525000</v>
      </c>
      <c r="I105" s="2171">
        <v>54099800</v>
      </c>
      <c r="J105" s="2196"/>
      <c r="K105" s="2277">
        <f t="shared" si="15"/>
        <v>67624800</v>
      </c>
      <c r="L105" s="2198" t="s">
        <v>864</v>
      </c>
      <c r="M105" s="2198" t="s">
        <v>865</v>
      </c>
      <c r="N105" s="2199" t="s">
        <v>866</v>
      </c>
      <c r="O105" s="1910" t="s">
        <v>928</v>
      </c>
      <c r="P105" s="2541" t="s">
        <v>482</v>
      </c>
      <c r="Q105" s="2202"/>
      <c r="R105" s="2202"/>
      <c r="S105" s="2202"/>
      <c r="T105" s="2202"/>
      <c r="U105" s="2178"/>
      <c r="V105" s="2178"/>
      <c r="W105" s="2178"/>
      <c r="X105" s="2178"/>
      <c r="Y105" s="2178"/>
      <c r="Z105" s="2178"/>
      <c r="AA105" s="2178"/>
      <c r="AB105" s="2178"/>
      <c r="AC105" s="2178"/>
      <c r="AD105" s="2178"/>
      <c r="AE105" s="2178"/>
      <c r="AF105" s="2178"/>
      <c r="AG105" s="2178"/>
      <c r="AH105" s="2178"/>
      <c r="AI105" s="2178"/>
      <c r="AJ105" s="2178"/>
      <c r="AK105" s="2178"/>
      <c r="AL105" s="2178"/>
    </row>
    <row r="106" spans="1:38" s="1911" customFormat="1" ht="73.5" hidden="1" customHeight="1">
      <c r="A106" s="2565">
        <v>5</v>
      </c>
      <c r="B106" s="1910">
        <f t="shared" si="14"/>
        <v>16</v>
      </c>
      <c r="C106" s="883" t="s">
        <v>1579</v>
      </c>
      <c r="D106" s="2570" t="s">
        <v>1380</v>
      </c>
      <c r="E106" s="2201">
        <v>137000000</v>
      </c>
      <c r="F106" s="2171">
        <v>132000000</v>
      </c>
      <c r="G106" s="1910">
        <v>1</v>
      </c>
      <c r="H106" s="2171">
        <v>26400000</v>
      </c>
      <c r="I106" s="2171">
        <v>52800000</v>
      </c>
      <c r="J106" s="2171">
        <v>52800000</v>
      </c>
      <c r="K106" s="2277">
        <f t="shared" si="15"/>
        <v>132000000</v>
      </c>
      <c r="L106" s="2574" t="s">
        <v>527</v>
      </c>
      <c r="M106" s="2574" t="s">
        <v>723</v>
      </c>
      <c r="N106" s="2237" t="s">
        <v>866</v>
      </c>
      <c r="O106" s="1910" t="s">
        <v>933</v>
      </c>
      <c r="P106" s="2541" t="s">
        <v>482</v>
      </c>
      <c r="Q106" s="2202"/>
      <c r="R106" s="2202"/>
      <c r="S106" s="2202"/>
      <c r="T106" s="2202"/>
      <c r="U106" s="2178"/>
      <c r="V106" s="2178"/>
      <c r="W106" s="2178"/>
      <c r="X106" s="2178"/>
      <c r="Y106" s="2178"/>
      <c r="Z106" s="2178"/>
      <c r="AA106" s="2178"/>
      <c r="AB106" s="2178"/>
      <c r="AC106" s="2178"/>
      <c r="AD106" s="2178"/>
      <c r="AE106" s="2178"/>
      <c r="AF106" s="2178"/>
      <c r="AG106" s="2178"/>
      <c r="AH106" s="2178"/>
      <c r="AI106" s="2178"/>
      <c r="AJ106" s="2178"/>
      <c r="AK106" s="2178"/>
      <c r="AL106" s="2178"/>
    </row>
    <row r="107" spans="1:38" s="1911" customFormat="1" ht="73.5" hidden="1" customHeight="1">
      <c r="A107" s="2565">
        <v>5</v>
      </c>
      <c r="B107" s="1910">
        <f t="shared" si="14"/>
        <v>17</v>
      </c>
      <c r="C107" s="883" t="s">
        <v>1587</v>
      </c>
      <c r="D107" s="2570" t="s">
        <v>243</v>
      </c>
      <c r="E107" s="2201">
        <v>16000000</v>
      </c>
      <c r="F107" s="892">
        <v>11311500</v>
      </c>
      <c r="G107" s="1910">
        <v>1</v>
      </c>
      <c r="H107" s="2576">
        <f>G107*F107</f>
        <v>11311500</v>
      </c>
      <c r="I107" s="2277"/>
      <c r="J107" s="2277"/>
      <c r="K107" s="2277">
        <f t="shared" si="15"/>
        <v>11311500</v>
      </c>
      <c r="L107" s="2574" t="s">
        <v>1069</v>
      </c>
      <c r="M107" s="2574" t="s">
        <v>1070</v>
      </c>
      <c r="N107" s="2237" t="s">
        <v>1071</v>
      </c>
      <c r="O107" s="1910" t="s">
        <v>923</v>
      </c>
      <c r="P107" s="2541" t="s">
        <v>481</v>
      </c>
      <c r="Q107" s="2202"/>
      <c r="R107" s="2202"/>
      <c r="S107" s="2202"/>
      <c r="T107" s="2202"/>
      <c r="U107" s="2178"/>
      <c r="V107" s="2178"/>
      <c r="W107" s="2178"/>
      <c r="X107" s="2178"/>
      <c r="Y107" s="2178"/>
      <c r="Z107" s="2178"/>
      <c r="AA107" s="2178"/>
      <c r="AB107" s="2178"/>
      <c r="AC107" s="2178"/>
      <c r="AD107" s="2178"/>
      <c r="AE107" s="2178"/>
      <c r="AF107" s="2178"/>
      <c r="AG107" s="2178"/>
      <c r="AH107" s="2178"/>
      <c r="AI107" s="2178"/>
      <c r="AJ107" s="2178"/>
      <c r="AK107" s="2178"/>
      <c r="AL107" s="2178"/>
    </row>
    <row r="108" spans="1:38" s="2556" customFormat="1" ht="24" hidden="1" customHeight="1">
      <c r="A108" s="2580"/>
      <c r="B108" s="2553"/>
      <c r="C108" s="2553" t="s">
        <v>1439</v>
      </c>
      <c r="D108" s="2557"/>
      <c r="E108" s="2550"/>
      <c r="F108" s="2550"/>
      <c r="G108" s="2550">
        <f t="shared" ref="G108:O108" si="16">SUM(G109:G117)</f>
        <v>9</v>
      </c>
      <c r="H108" s="2550">
        <f t="shared" si="16"/>
        <v>252191200</v>
      </c>
      <c r="I108" s="2550">
        <f t="shared" si="16"/>
        <v>462883700</v>
      </c>
      <c r="J108" s="2550">
        <f t="shared" si="16"/>
        <v>371716500</v>
      </c>
      <c r="K108" s="2550">
        <f t="shared" si="16"/>
        <v>1086791400</v>
      </c>
      <c r="L108" s="2550">
        <f t="shared" si="16"/>
        <v>0</v>
      </c>
      <c r="M108" s="2550">
        <f t="shared" si="16"/>
        <v>0</v>
      </c>
      <c r="N108" s="2550">
        <f t="shared" si="16"/>
        <v>0</v>
      </c>
      <c r="O108" s="2550">
        <f t="shared" si="16"/>
        <v>0</v>
      </c>
      <c r="P108" s="2550"/>
      <c r="Q108" s="2550"/>
      <c r="R108" s="2550"/>
      <c r="S108" s="2550"/>
      <c r="T108" s="2551"/>
      <c r="U108" s="2547"/>
      <c r="V108" s="2547"/>
      <c r="W108" s="2547"/>
      <c r="X108" s="2547"/>
      <c r="Y108" s="2547"/>
      <c r="Z108" s="2547"/>
      <c r="AA108" s="2547"/>
      <c r="AB108" s="2547"/>
      <c r="AC108" s="2547"/>
      <c r="AD108" s="2547"/>
      <c r="AE108" s="2547"/>
      <c r="AF108" s="2547"/>
      <c r="AG108" s="2547"/>
      <c r="AH108" s="2547"/>
      <c r="AI108" s="2547"/>
      <c r="AJ108" s="2547"/>
      <c r="AK108" s="2547"/>
      <c r="AL108" s="2547"/>
    </row>
    <row r="109" spans="1:38" s="1911" customFormat="1" ht="69" hidden="1" customHeight="1">
      <c r="A109" s="1910">
        <v>6</v>
      </c>
      <c r="B109" s="1910">
        <f t="shared" ref="B109:B117" si="17">B108+1</f>
        <v>1</v>
      </c>
      <c r="C109" s="883" t="s">
        <v>4333</v>
      </c>
      <c r="D109" s="2200" t="s">
        <v>1147</v>
      </c>
      <c r="E109" s="2577">
        <v>326500000</v>
      </c>
      <c r="F109" s="2171">
        <v>316526400</v>
      </c>
      <c r="G109" s="1910">
        <v>1</v>
      </c>
      <c r="H109" s="2171">
        <v>63305300</v>
      </c>
      <c r="I109" s="2171">
        <v>126610600</v>
      </c>
      <c r="J109" s="2171">
        <v>126610500</v>
      </c>
      <c r="K109" s="2277">
        <f t="shared" ref="K109:K117" si="18">H109+I109+J109</f>
        <v>316526400</v>
      </c>
      <c r="L109" s="2198" t="s">
        <v>1227</v>
      </c>
      <c r="M109" s="2198" t="s">
        <v>723</v>
      </c>
      <c r="N109" s="2199" t="s">
        <v>1166</v>
      </c>
      <c r="O109" s="1910" t="s">
        <v>933</v>
      </c>
      <c r="P109" s="2541" t="s">
        <v>482</v>
      </c>
      <c r="Q109" s="2202"/>
      <c r="R109" s="2202"/>
      <c r="S109" s="2202"/>
      <c r="T109" s="2202"/>
      <c r="U109" s="2178"/>
      <c r="V109" s="2178"/>
      <c r="W109" s="2178"/>
      <c r="X109" s="2178"/>
      <c r="Y109" s="2178"/>
      <c r="Z109" s="2178"/>
      <c r="AA109" s="2178"/>
      <c r="AB109" s="2178"/>
      <c r="AC109" s="2178"/>
      <c r="AD109" s="2178"/>
      <c r="AE109" s="2178"/>
      <c r="AF109" s="2178"/>
      <c r="AG109" s="2178"/>
      <c r="AH109" s="2178"/>
      <c r="AI109" s="2178"/>
      <c r="AJ109" s="2178"/>
      <c r="AK109" s="2178"/>
      <c r="AL109" s="2178"/>
    </row>
    <row r="110" spans="1:38" s="1911" customFormat="1" ht="69" hidden="1" customHeight="1">
      <c r="A110" s="1910">
        <v>6</v>
      </c>
      <c r="B110" s="1910">
        <f t="shared" si="17"/>
        <v>2</v>
      </c>
      <c r="C110" s="883" t="s">
        <v>1595</v>
      </c>
      <c r="D110" s="2578" t="s">
        <v>836</v>
      </c>
      <c r="E110" s="2577">
        <v>120000000</v>
      </c>
      <c r="F110" s="2171">
        <v>116328000</v>
      </c>
      <c r="G110" s="1910">
        <v>1</v>
      </c>
      <c r="H110" s="2171">
        <v>23265600</v>
      </c>
      <c r="I110" s="2171">
        <v>46531200</v>
      </c>
      <c r="J110" s="2171">
        <v>46531200</v>
      </c>
      <c r="K110" s="2277">
        <f t="shared" si="18"/>
        <v>116328000</v>
      </c>
      <c r="L110" s="2198" t="s">
        <v>1450</v>
      </c>
      <c r="M110" s="2198" t="s">
        <v>723</v>
      </c>
      <c r="N110" s="2199" t="s">
        <v>1405</v>
      </c>
      <c r="O110" s="1910" t="s">
        <v>933</v>
      </c>
      <c r="P110" s="2541" t="s">
        <v>482</v>
      </c>
      <c r="Q110" s="2202"/>
      <c r="R110" s="2202"/>
      <c r="S110" s="2202"/>
      <c r="T110" s="2202"/>
      <c r="U110" s="2178"/>
      <c r="V110" s="2178"/>
      <c r="W110" s="2178"/>
      <c r="X110" s="2178"/>
      <c r="Y110" s="2178"/>
      <c r="Z110" s="2178"/>
      <c r="AA110" s="2178"/>
      <c r="AB110" s="2178"/>
      <c r="AC110" s="2178"/>
      <c r="AD110" s="2178"/>
      <c r="AE110" s="2178"/>
      <c r="AF110" s="2178"/>
      <c r="AG110" s="2178"/>
      <c r="AH110" s="2178"/>
      <c r="AI110" s="2178"/>
      <c r="AJ110" s="2178"/>
      <c r="AK110" s="2178"/>
      <c r="AL110" s="2178"/>
    </row>
    <row r="111" spans="1:38" s="1911" customFormat="1" ht="69" hidden="1" customHeight="1">
      <c r="A111" s="1910">
        <v>6</v>
      </c>
      <c r="B111" s="1910">
        <f t="shared" si="17"/>
        <v>3</v>
      </c>
      <c r="C111" s="883" t="s">
        <v>1590</v>
      </c>
      <c r="D111" s="2200">
        <v>9635</v>
      </c>
      <c r="E111" s="2577">
        <v>47000000</v>
      </c>
      <c r="F111" s="2171">
        <v>45260700</v>
      </c>
      <c r="G111" s="1910">
        <v>1</v>
      </c>
      <c r="H111" s="2171">
        <v>9052200</v>
      </c>
      <c r="I111" s="2171">
        <v>36208500</v>
      </c>
      <c r="J111" s="2196"/>
      <c r="K111" s="2277">
        <f t="shared" si="18"/>
        <v>45260700</v>
      </c>
      <c r="L111" s="2198" t="s">
        <v>1164</v>
      </c>
      <c r="M111" s="2198" t="s">
        <v>1106</v>
      </c>
      <c r="N111" s="2199" t="s">
        <v>1405</v>
      </c>
      <c r="O111" s="1910" t="s">
        <v>925</v>
      </c>
      <c r="P111" s="2541" t="s">
        <v>482</v>
      </c>
      <c r="Q111" s="2202"/>
      <c r="R111" s="2202"/>
      <c r="S111" s="2202"/>
      <c r="T111" s="2202"/>
      <c r="U111" s="2178"/>
      <c r="V111" s="2178"/>
      <c r="W111" s="2178"/>
      <c r="X111" s="2178"/>
      <c r="Y111" s="2178"/>
      <c r="Z111" s="2178"/>
      <c r="AA111" s="2178"/>
      <c r="AB111" s="2178"/>
      <c r="AC111" s="2178"/>
      <c r="AD111" s="2178"/>
      <c r="AE111" s="2178"/>
      <c r="AF111" s="2178"/>
      <c r="AG111" s="2178"/>
      <c r="AH111" s="2178"/>
      <c r="AI111" s="2178"/>
      <c r="AJ111" s="2178"/>
      <c r="AK111" s="2178"/>
      <c r="AL111" s="2178"/>
    </row>
    <row r="112" spans="1:38" s="1911" customFormat="1" ht="69" hidden="1" customHeight="1">
      <c r="A112" s="1910">
        <v>6</v>
      </c>
      <c r="B112" s="1910">
        <f t="shared" si="17"/>
        <v>4</v>
      </c>
      <c r="C112" s="883" t="s">
        <v>1588</v>
      </c>
      <c r="D112" s="2200">
        <v>8908</v>
      </c>
      <c r="E112" s="2577">
        <v>336000000</v>
      </c>
      <c r="F112" s="2171">
        <v>326146000</v>
      </c>
      <c r="G112" s="1910">
        <v>1</v>
      </c>
      <c r="H112" s="2171">
        <v>65229200</v>
      </c>
      <c r="I112" s="2171">
        <v>130458400</v>
      </c>
      <c r="J112" s="2171">
        <v>130458400</v>
      </c>
      <c r="K112" s="2277">
        <f t="shared" si="18"/>
        <v>326146000</v>
      </c>
      <c r="L112" s="2198" t="s">
        <v>654</v>
      </c>
      <c r="M112" s="2198" t="s">
        <v>723</v>
      </c>
      <c r="N112" s="2199" t="s">
        <v>1163</v>
      </c>
      <c r="O112" s="1910" t="s">
        <v>933</v>
      </c>
      <c r="P112" s="2541" t="s">
        <v>482</v>
      </c>
      <c r="Q112" s="2202"/>
      <c r="R112" s="2202"/>
      <c r="S112" s="2202"/>
      <c r="T112" s="2202"/>
      <c r="U112" s="2178"/>
      <c r="V112" s="2178"/>
      <c r="W112" s="2178"/>
      <c r="X112" s="2178"/>
      <c r="Y112" s="2178"/>
      <c r="Z112" s="2178"/>
      <c r="AA112" s="2178"/>
      <c r="AB112" s="2178"/>
      <c r="AC112" s="2178"/>
      <c r="AD112" s="2178"/>
      <c r="AE112" s="2178"/>
      <c r="AF112" s="2178"/>
      <c r="AG112" s="2178"/>
      <c r="AH112" s="2178"/>
      <c r="AI112" s="2178"/>
      <c r="AJ112" s="2178"/>
      <c r="AK112" s="2178"/>
      <c r="AL112" s="2178"/>
    </row>
    <row r="113" spans="1:38" s="1911" customFormat="1" ht="69" hidden="1" customHeight="1">
      <c r="A113" s="1910">
        <v>6</v>
      </c>
      <c r="B113" s="1910">
        <f t="shared" si="17"/>
        <v>5</v>
      </c>
      <c r="C113" s="883" t="s">
        <v>1589</v>
      </c>
      <c r="D113" s="2200">
        <v>10396</v>
      </c>
      <c r="E113" s="2577">
        <v>7600000</v>
      </c>
      <c r="F113" s="892">
        <v>7354000</v>
      </c>
      <c r="G113" s="1910">
        <v>1</v>
      </c>
      <c r="H113" s="2196">
        <f>G113*F113</f>
        <v>7354000</v>
      </c>
      <c r="I113" s="2196"/>
      <c r="J113" s="2196"/>
      <c r="K113" s="2277">
        <f t="shared" si="18"/>
        <v>7354000</v>
      </c>
      <c r="L113" s="2198" t="s">
        <v>860</v>
      </c>
      <c r="M113" s="2198" t="s">
        <v>1162</v>
      </c>
      <c r="N113" s="2199" t="s">
        <v>1163</v>
      </c>
      <c r="O113" s="1910" t="s">
        <v>923</v>
      </c>
      <c r="P113" s="2541" t="s">
        <v>481</v>
      </c>
      <c r="Q113" s="2202"/>
      <c r="R113" s="2202"/>
      <c r="S113" s="2202"/>
      <c r="T113" s="2202"/>
      <c r="U113" s="2178"/>
      <c r="V113" s="2178"/>
      <c r="W113" s="2178"/>
      <c r="X113" s="2178"/>
      <c r="Y113" s="2178"/>
      <c r="Z113" s="2178"/>
      <c r="AA113" s="2178"/>
      <c r="AB113" s="2178"/>
      <c r="AC113" s="2178"/>
      <c r="AD113" s="2178"/>
      <c r="AE113" s="2178"/>
      <c r="AF113" s="2178"/>
      <c r="AG113" s="2178"/>
      <c r="AH113" s="2178"/>
      <c r="AI113" s="2178"/>
      <c r="AJ113" s="2178"/>
      <c r="AK113" s="2178"/>
      <c r="AL113" s="2178"/>
    </row>
    <row r="114" spans="1:38" s="1911" customFormat="1" ht="69" hidden="1" customHeight="1">
      <c r="A114" s="1910">
        <v>6</v>
      </c>
      <c r="B114" s="1910">
        <f t="shared" si="17"/>
        <v>6</v>
      </c>
      <c r="C114" s="883" t="s">
        <v>1591</v>
      </c>
      <c r="D114" s="2200" t="s">
        <v>975</v>
      </c>
      <c r="E114" s="2577">
        <v>13800000</v>
      </c>
      <c r="F114" s="892">
        <v>12942500</v>
      </c>
      <c r="G114" s="1910">
        <v>1</v>
      </c>
      <c r="H114" s="2196">
        <f>G114*F114</f>
        <v>12942500</v>
      </c>
      <c r="I114" s="2196"/>
      <c r="J114" s="2196"/>
      <c r="K114" s="2277">
        <f t="shared" si="18"/>
        <v>12942500</v>
      </c>
      <c r="L114" s="2198" t="s">
        <v>859</v>
      </c>
      <c r="M114" s="2198" t="s">
        <v>874</v>
      </c>
      <c r="N114" s="2199" t="s">
        <v>875</v>
      </c>
      <c r="O114" s="1910" t="s">
        <v>727</v>
      </c>
      <c r="P114" s="2541" t="s">
        <v>481</v>
      </c>
      <c r="Q114" s="2202"/>
      <c r="R114" s="2202"/>
      <c r="S114" s="2202"/>
      <c r="T114" s="2202"/>
      <c r="U114" s="2178"/>
      <c r="V114" s="2178"/>
      <c r="W114" s="2178"/>
      <c r="X114" s="2178"/>
      <c r="Y114" s="2178"/>
      <c r="Z114" s="2178"/>
      <c r="AA114" s="2178"/>
      <c r="AB114" s="2178"/>
      <c r="AC114" s="2178"/>
      <c r="AD114" s="2178"/>
      <c r="AE114" s="2178"/>
      <c r="AF114" s="2178"/>
      <c r="AG114" s="2178"/>
      <c r="AH114" s="2178"/>
      <c r="AI114" s="2178"/>
      <c r="AJ114" s="2178"/>
      <c r="AK114" s="2178"/>
      <c r="AL114" s="2178"/>
    </row>
    <row r="115" spans="1:38" s="1911" customFormat="1" ht="69" hidden="1" customHeight="1">
      <c r="A115" s="1910">
        <v>6</v>
      </c>
      <c r="B115" s="1910">
        <f t="shared" si="17"/>
        <v>7</v>
      </c>
      <c r="C115" s="883" t="s">
        <v>1594</v>
      </c>
      <c r="D115" s="2200" t="s">
        <v>975</v>
      </c>
      <c r="E115" s="2577">
        <v>13800000</v>
      </c>
      <c r="F115" s="892">
        <v>12942500</v>
      </c>
      <c r="G115" s="1910">
        <v>1</v>
      </c>
      <c r="H115" s="2196">
        <f>G115*F115</f>
        <v>12942500</v>
      </c>
      <c r="I115" s="2196"/>
      <c r="J115" s="2196"/>
      <c r="K115" s="2277">
        <f t="shared" si="18"/>
        <v>12942500</v>
      </c>
      <c r="L115" s="2198" t="s">
        <v>1205</v>
      </c>
      <c r="M115" s="2198" t="s">
        <v>1206</v>
      </c>
      <c r="N115" s="2199" t="s">
        <v>875</v>
      </c>
      <c r="O115" s="1910" t="s">
        <v>727</v>
      </c>
      <c r="P115" s="2541" t="s">
        <v>481</v>
      </c>
      <c r="Q115" s="2202"/>
      <c r="R115" s="2202"/>
      <c r="S115" s="2202"/>
      <c r="T115" s="2202"/>
      <c r="U115" s="2178"/>
      <c r="V115" s="2178"/>
      <c r="W115" s="2178"/>
      <c r="X115" s="2178"/>
      <c r="Y115" s="2178"/>
      <c r="Z115" s="2178"/>
      <c r="AA115" s="2178"/>
      <c r="AB115" s="2178"/>
      <c r="AC115" s="2178"/>
      <c r="AD115" s="2178"/>
      <c r="AE115" s="2178"/>
      <c r="AF115" s="2178"/>
      <c r="AG115" s="2178"/>
      <c r="AH115" s="2178"/>
      <c r="AI115" s="2178"/>
      <c r="AJ115" s="2178"/>
      <c r="AK115" s="2178"/>
      <c r="AL115" s="2178"/>
    </row>
    <row r="116" spans="1:38" s="1911" customFormat="1" ht="69" hidden="1" customHeight="1">
      <c r="A116" s="1910">
        <v>6</v>
      </c>
      <c r="B116" s="1910">
        <f t="shared" si="17"/>
        <v>8</v>
      </c>
      <c r="C116" s="883" t="s">
        <v>1593</v>
      </c>
      <c r="D116" s="2200">
        <v>10007</v>
      </c>
      <c r="E116" s="2577">
        <v>176000000</v>
      </c>
      <c r="F116" s="2171">
        <v>170291300</v>
      </c>
      <c r="G116" s="1910">
        <v>1</v>
      </c>
      <c r="H116" s="2171">
        <v>34058300</v>
      </c>
      <c r="I116" s="2171">
        <v>68116600</v>
      </c>
      <c r="J116" s="2171">
        <v>68116400</v>
      </c>
      <c r="K116" s="2277">
        <f t="shared" si="18"/>
        <v>170291300</v>
      </c>
      <c r="L116" s="2198" t="s">
        <v>1449</v>
      </c>
      <c r="M116" s="2198" t="s">
        <v>723</v>
      </c>
      <c r="N116" s="2199" t="s">
        <v>876</v>
      </c>
      <c r="O116" s="1910" t="s">
        <v>933</v>
      </c>
      <c r="P116" s="2541" t="s">
        <v>482</v>
      </c>
      <c r="Q116" s="2202"/>
      <c r="R116" s="2202"/>
      <c r="S116" s="2202"/>
      <c r="T116" s="2202"/>
      <c r="U116" s="2178"/>
      <c r="V116" s="2178"/>
      <c r="W116" s="2178"/>
      <c r="X116" s="2178"/>
      <c r="Y116" s="2178"/>
      <c r="Z116" s="2178"/>
      <c r="AA116" s="2178"/>
      <c r="AB116" s="2178"/>
      <c r="AC116" s="2178"/>
      <c r="AD116" s="2178"/>
      <c r="AE116" s="2178"/>
      <c r="AF116" s="2178"/>
      <c r="AG116" s="2178"/>
      <c r="AH116" s="2178"/>
      <c r="AI116" s="2178"/>
      <c r="AJ116" s="2178"/>
      <c r="AK116" s="2178"/>
      <c r="AL116" s="2178"/>
    </row>
    <row r="117" spans="1:38" s="1911" customFormat="1" ht="75" hidden="1" customHeight="1">
      <c r="A117" s="1910">
        <v>6</v>
      </c>
      <c r="B117" s="1910">
        <f t="shared" si="17"/>
        <v>9</v>
      </c>
      <c r="C117" s="883" t="s">
        <v>4334</v>
      </c>
      <c r="D117" s="2200">
        <v>9951</v>
      </c>
      <c r="E117" s="2577">
        <v>79000000</v>
      </c>
      <c r="F117" s="2171">
        <v>79000000</v>
      </c>
      <c r="G117" s="1910">
        <v>1</v>
      </c>
      <c r="H117" s="2171">
        <v>24041600</v>
      </c>
      <c r="I117" s="2171">
        <v>54958400</v>
      </c>
      <c r="J117" s="2196"/>
      <c r="K117" s="2277">
        <f t="shared" si="18"/>
        <v>79000000</v>
      </c>
      <c r="L117" s="2178" t="s">
        <v>1230</v>
      </c>
      <c r="M117" s="2178"/>
      <c r="N117" s="2215" t="s">
        <v>1105</v>
      </c>
      <c r="O117" s="2200" t="s">
        <v>933</v>
      </c>
      <c r="P117" s="2541" t="s">
        <v>482</v>
      </c>
      <c r="Q117" s="2202"/>
      <c r="R117" s="2202"/>
      <c r="S117" s="2202"/>
      <c r="T117" s="2202"/>
      <c r="U117" s="2178"/>
      <c r="V117" s="2178"/>
      <c r="W117" s="2178"/>
      <c r="X117" s="2178"/>
      <c r="Y117" s="2178"/>
      <c r="Z117" s="2178"/>
      <c r="AA117" s="2178"/>
      <c r="AB117" s="2178"/>
      <c r="AC117" s="2178"/>
      <c r="AD117" s="2178"/>
      <c r="AE117" s="2178"/>
      <c r="AF117" s="2178"/>
      <c r="AG117" s="2178"/>
      <c r="AH117" s="2178"/>
      <c r="AI117" s="2178"/>
      <c r="AJ117" s="2178"/>
      <c r="AK117" s="2178"/>
      <c r="AL117" s="2178"/>
    </row>
    <row r="118" spans="1:38" s="2556" customFormat="1" ht="27.75" hidden="1" customHeight="1">
      <c r="A118" s="2553"/>
      <c r="B118" s="2553"/>
      <c r="C118" s="2553" t="s">
        <v>1440</v>
      </c>
      <c r="D118" s="2557"/>
      <c r="E118" s="2550"/>
      <c r="F118" s="2550"/>
      <c r="G118" s="2550">
        <f t="shared" ref="G118:O118" si="19">SUM(G119:G128)</f>
        <v>10</v>
      </c>
      <c r="H118" s="2550">
        <f t="shared" si="19"/>
        <v>220169500</v>
      </c>
      <c r="I118" s="2550">
        <f t="shared" si="19"/>
        <v>499818400</v>
      </c>
      <c r="J118" s="2550">
        <f t="shared" si="19"/>
        <v>337038700</v>
      </c>
      <c r="K118" s="2550">
        <f t="shared" si="19"/>
        <v>1057026600</v>
      </c>
      <c r="L118" s="2550">
        <f t="shared" si="19"/>
        <v>0</v>
      </c>
      <c r="M118" s="2550">
        <f t="shared" si="19"/>
        <v>0</v>
      </c>
      <c r="N118" s="2550">
        <f t="shared" si="19"/>
        <v>0</v>
      </c>
      <c r="O118" s="2550">
        <f t="shared" si="19"/>
        <v>0</v>
      </c>
      <c r="P118" s="2550"/>
      <c r="Q118" s="2550"/>
      <c r="R118" s="2550"/>
      <c r="S118" s="2550"/>
      <c r="T118" s="2551"/>
      <c r="U118" s="2547"/>
      <c r="V118" s="2547"/>
      <c r="W118" s="2547"/>
      <c r="X118" s="2547"/>
      <c r="Y118" s="2547"/>
      <c r="Z118" s="2547"/>
      <c r="AA118" s="2547"/>
      <c r="AB118" s="2547"/>
      <c r="AC118" s="2547"/>
      <c r="AD118" s="2547"/>
      <c r="AE118" s="2547"/>
      <c r="AF118" s="2547"/>
      <c r="AG118" s="2547"/>
      <c r="AH118" s="2547"/>
      <c r="AI118" s="2547"/>
      <c r="AJ118" s="2547"/>
      <c r="AK118" s="2547"/>
      <c r="AL118" s="2547"/>
    </row>
    <row r="119" spans="1:38" s="17" customFormat="1" ht="71.25" hidden="1" customHeight="1">
      <c r="A119" s="2">
        <v>7</v>
      </c>
      <c r="B119" s="2">
        <f t="shared" ref="B119:B128" si="20">B118+1</f>
        <v>1</v>
      </c>
      <c r="C119" s="869" t="s">
        <v>1605</v>
      </c>
      <c r="D119" s="2218">
        <v>10198</v>
      </c>
      <c r="E119" s="2219">
        <v>232000000</v>
      </c>
      <c r="F119" s="870">
        <v>224589200</v>
      </c>
      <c r="G119" s="305">
        <v>1</v>
      </c>
      <c r="H119" s="870">
        <v>44917900</v>
      </c>
      <c r="I119" s="870">
        <v>89835700</v>
      </c>
      <c r="J119" s="870">
        <v>89835600</v>
      </c>
      <c r="K119" s="305">
        <f t="shared" ref="K119:K128" si="21">H119+I119+J119</f>
        <v>224589200</v>
      </c>
      <c r="L119" s="304" t="s">
        <v>1416</v>
      </c>
      <c r="M119" s="298" t="s">
        <v>1417</v>
      </c>
      <c r="N119" s="2222" t="s">
        <v>1417</v>
      </c>
      <c r="O119" s="2223" t="s">
        <v>725</v>
      </c>
      <c r="P119" s="2541" t="s">
        <v>482</v>
      </c>
      <c r="Q119" s="2220"/>
      <c r="R119" s="2220"/>
      <c r="S119" s="2220"/>
      <c r="T119" s="2220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8" s="17" customFormat="1" ht="71.25" hidden="1" customHeight="1">
      <c r="A120" s="2">
        <v>7</v>
      </c>
      <c r="B120" s="2">
        <f t="shared" si="20"/>
        <v>2</v>
      </c>
      <c r="C120" s="869" t="s">
        <v>1602</v>
      </c>
      <c r="D120" s="2224" t="s">
        <v>1050</v>
      </c>
      <c r="E120" s="2219">
        <v>200000000</v>
      </c>
      <c r="F120" s="870">
        <v>186887400</v>
      </c>
      <c r="G120" s="2">
        <v>1</v>
      </c>
      <c r="H120" s="870">
        <v>37377500</v>
      </c>
      <c r="I120" s="870">
        <v>74755000</v>
      </c>
      <c r="J120" s="870">
        <v>74754900</v>
      </c>
      <c r="K120" s="305">
        <f t="shared" si="21"/>
        <v>186887400</v>
      </c>
      <c r="L120" s="4" t="s">
        <v>524</v>
      </c>
      <c r="M120" s="38" t="s">
        <v>723</v>
      </c>
      <c r="N120" s="131" t="s">
        <v>1410</v>
      </c>
      <c r="O120" s="309" t="s">
        <v>933</v>
      </c>
      <c r="P120" s="2541" t="s">
        <v>482</v>
      </c>
      <c r="Q120" s="2220"/>
      <c r="R120" s="2220"/>
      <c r="S120" s="2220"/>
      <c r="T120" s="2220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</row>
    <row r="121" spans="1:38" s="17" customFormat="1" ht="71.25" hidden="1" customHeight="1">
      <c r="A121" s="2">
        <v>7</v>
      </c>
      <c r="B121" s="2">
        <f t="shared" si="20"/>
        <v>3</v>
      </c>
      <c r="C121" s="869" t="s">
        <v>1601</v>
      </c>
      <c r="D121" s="2218">
        <v>8605</v>
      </c>
      <c r="E121" s="2219">
        <v>60000000</v>
      </c>
      <c r="F121" s="870">
        <v>58426300</v>
      </c>
      <c r="G121" s="2">
        <v>1</v>
      </c>
      <c r="H121" s="870">
        <v>11685300</v>
      </c>
      <c r="I121" s="870">
        <v>46741000</v>
      </c>
      <c r="J121" s="305"/>
      <c r="K121" s="144">
        <f t="shared" si="21"/>
        <v>58426300</v>
      </c>
      <c r="L121" s="35" t="s">
        <v>896</v>
      </c>
      <c r="M121" s="308" t="s">
        <v>897</v>
      </c>
      <c r="N121" s="3" t="s">
        <v>1410</v>
      </c>
      <c r="O121" s="299" t="s">
        <v>928</v>
      </c>
      <c r="P121" s="2541" t="s">
        <v>482</v>
      </c>
      <c r="Q121" s="2220"/>
      <c r="R121" s="2220"/>
      <c r="S121" s="2220"/>
      <c r="T121" s="2220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</row>
    <row r="122" spans="1:38" s="17" customFormat="1" ht="71.25" hidden="1" customHeight="1">
      <c r="A122" s="2">
        <v>7</v>
      </c>
      <c r="B122" s="2">
        <f t="shared" si="20"/>
        <v>4</v>
      </c>
      <c r="C122" s="869" t="s">
        <v>1597</v>
      </c>
      <c r="D122" s="2218" t="s">
        <v>1048</v>
      </c>
      <c r="E122" s="2225">
        <v>82000000</v>
      </c>
      <c r="F122" s="870">
        <v>79388000</v>
      </c>
      <c r="G122" s="2221">
        <v>1</v>
      </c>
      <c r="H122" s="870">
        <v>15877600</v>
      </c>
      <c r="I122" s="870">
        <v>31755200</v>
      </c>
      <c r="J122" s="870">
        <v>31755200</v>
      </c>
      <c r="K122" s="305">
        <f t="shared" si="21"/>
        <v>79388000</v>
      </c>
      <c r="L122" s="304" t="s">
        <v>1408</v>
      </c>
      <c r="M122" s="304" t="s">
        <v>1409</v>
      </c>
      <c r="N122" s="3" t="s">
        <v>1410</v>
      </c>
      <c r="O122" s="2223" t="s">
        <v>923</v>
      </c>
      <c r="P122" s="2541" t="s">
        <v>482</v>
      </c>
      <c r="Q122" s="2220"/>
      <c r="R122" s="2220"/>
      <c r="S122" s="2220"/>
      <c r="T122" s="2220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</row>
    <row r="123" spans="1:38" s="17" customFormat="1" ht="71.25" hidden="1" customHeight="1">
      <c r="A123" s="2">
        <v>7</v>
      </c>
      <c r="B123" s="2">
        <f t="shared" si="20"/>
        <v>5</v>
      </c>
      <c r="C123" s="869" t="s">
        <v>1599</v>
      </c>
      <c r="D123" s="2218">
        <v>8605</v>
      </c>
      <c r="E123" s="2219">
        <v>60000000</v>
      </c>
      <c r="F123" s="870">
        <v>58426300</v>
      </c>
      <c r="G123" s="2">
        <v>1</v>
      </c>
      <c r="H123" s="870">
        <v>11685300</v>
      </c>
      <c r="I123" s="870">
        <v>46741000</v>
      </c>
      <c r="J123" s="305"/>
      <c r="K123" s="144">
        <f t="shared" si="21"/>
        <v>58426300</v>
      </c>
      <c r="L123" s="304" t="s">
        <v>1408</v>
      </c>
      <c r="M123" s="304" t="s">
        <v>1409</v>
      </c>
      <c r="N123" s="3" t="s">
        <v>1410</v>
      </c>
      <c r="O123" s="2223" t="s">
        <v>923</v>
      </c>
      <c r="P123" s="2541" t="s">
        <v>482</v>
      </c>
      <c r="Q123" s="2220"/>
      <c r="R123" s="2220"/>
      <c r="S123" s="2220"/>
      <c r="T123" s="2220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</row>
    <row r="124" spans="1:38" s="17" customFormat="1" ht="85.5" hidden="1" customHeight="1">
      <c r="A124" s="2">
        <v>7</v>
      </c>
      <c r="B124" s="2">
        <f t="shared" si="20"/>
        <v>6</v>
      </c>
      <c r="C124" s="869" t="s">
        <v>1598</v>
      </c>
      <c r="D124" s="2226" t="s">
        <v>1049</v>
      </c>
      <c r="E124" s="2225">
        <v>82000000</v>
      </c>
      <c r="F124" s="870">
        <v>79388000</v>
      </c>
      <c r="G124" s="2221">
        <v>1</v>
      </c>
      <c r="H124" s="870">
        <v>15877600</v>
      </c>
      <c r="I124" s="870">
        <v>31755200</v>
      </c>
      <c r="J124" s="870">
        <v>31755200</v>
      </c>
      <c r="K124" s="305">
        <f t="shared" si="21"/>
        <v>79388000</v>
      </c>
      <c r="L124" s="35" t="s">
        <v>626</v>
      </c>
      <c r="M124" s="35" t="s">
        <v>627</v>
      </c>
      <c r="N124" s="3" t="s">
        <v>526</v>
      </c>
      <c r="O124" s="2" t="s">
        <v>923</v>
      </c>
      <c r="P124" s="2541" t="s">
        <v>482</v>
      </c>
      <c r="Q124" s="2220"/>
      <c r="R124" s="2220"/>
      <c r="S124" s="2220"/>
      <c r="T124" s="2220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</row>
    <row r="125" spans="1:38" s="17" customFormat="1" ht="71.25" hidden="1" customHeight="1">
      <c r="A125" s="2">
        <v>7</v>
      </c>
      <c r="B125" s="2">
        <f t="shared" si="20"/>
        <v>7</v>
      </c>
      <c r="C125" s="869" t="s">
        <v>1604</v>
      </c>
      <c r="D125" s="2224" t="s">
        <v>1478</v>
      </c>
      <c r="E125" s="2219">
        <v>200000000</v>
      </c>
      <c r="F125" s="870">
        <v>192956800</v>
      </c>
      <c r="G125" s="2">
        <v>1</v>
      </c>
      <c r="H125" s="870">
        <v>38591400</v>
      </c>
      <c r="I125" s="870">
        <v>77182800</v>
      </c>
      <c r="J125" s="870">
        <v>77182600</v>
      </c>
      <c r="K125" s="305">
        <f t="shared" si="21"/>
        <v>192956800</v>
      </c>
      <c r="L125" s="4" t="s">
        <v>525</v>
      </c>
      <c r="M125" s="38" t="s">
        <v>723</v>
      </c>
      <c r="N125" s="131" t="s">
        <v>526</v>
      </c>
      <c r="O125" s="309" t="s">
        <v>725</v>
      </c>
      <c r="P125" s="2541" t="s">
        <v>482</v>
      </c>
      <c r="Q125" s="2220"/>
      <c r="R125" s="2220"/>
      <c r="S125" s="2220"/>
      <c r="T125" s="2220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</row>
    <row r="126" spans="1:38" s="17" customFormat="1" ht="96.75" hidden="1" customHeight="1">
      <c r="A126" s="2">
        <v>7</v>
      </c>
      <c r="B126" s="2">
        <f t="shared" si="20"/>
        <v>8</v>
      </c>
      <c r="C126" s="869" t="s">
        <v>1600</v>
      </c>
      <c r="D126" s="2218" t="s">
        <v>1048</v>
      </c>
      <c r="E126" s="2225">
        <v>82000000</v>
      </c>
      <c r="F126" s="870">
        <v>79388000</v>
      </c>
      <c r="G126" s="2221">
        <v>1</v>
      </c>
      <c r="H126" s="870">
        <v>15877600</v>
      </c>
      <c r="I126" s="870">
        <v>31755200</v>
      </c>
      <c r="J126" s="870">
        <v>31755200</v>
      </c>
      <c r="K126" s="305">
        <f t="shared" si="21"/>
        <v>79388000</v>
      </c>
      <c r="L126" s="304" t="s">
        <v>628</v>
      </c>
      <c r="M126" s="304" t="s">
        <v>629</v>
      </c>
      <c r="N126" s="3" t="s">
        <v>825</v>
      </c>
      <c r="O126" s="2223" t="s">
        <v>923</v>
      </c>
      <c r="P126" s="2541" t="s">
        <v>482</v>
      </c>
      <c r="Q126" s="2220"/>
      <c r="R126" s="2220"/>
      <c r="S126" s="2220"/>
      <c r="T126" s="2220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</row>
    <row r="127" spans="1:38" s="17" customFormat="1" ht="71.25" hidden="1" customHeight="1">
      <c r="A127" s="2">
        <v>7</v>
      </c>
      <c r="B127" s="2">
        <f t="shared" si="20"/>
        <v>9</v>
      </c>
      <c r="C127" s="869" t="s">
        <v>1606</v>
      </c>
      <c r="D127" s="2218">
        <v>8605</v>
      </c>
      <c r="E127" s="2219">
        <v>58426300</v>
      </c>
      <c r="F127" s="870">
        <v>58426300</v>
      </c>
      <c r="G127" s="2">
        <v>1</v>
      </c>
      <c r="H127" s="870">
        <v>20449200</v>
      </c>
      <c r="I127" s="870">
        <v>37977100</v>
      </c>
      <c r="J127" s="281"/>
      <c r="K127" s="144">
        <f t="shared" si="21"/>
        <v>58426300</v>
      </c>
      <c r="L127" s="304" t="s">
        <v>1207</v>
      </c>
      <c r="M127" s="298" t="s">
        <v>1208</v>
      </c>
      <c r="N127" s="2222" t="s">
        <v>825</v>
      </c>
      <c r="O127" s="2223" t="s">
        <v>923</v>
      </c>
      <c r="P127" s="2541" t="s">
        <v>482</v>
      </c>
      <c r="Q127" s="2220"/>
      <c r="R127" s="2220"/>
      <c r="S127" s="2220"/>
      <c r="T127" s="2220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</row>
    <row r="128" spans="1:38" s="1911" customFormat="1" ht="75" hidden="1" customHeight="1">
      <c r="A128" s="1910">
        <v>7</v>
      </c>
      <c r="B128" s="1910">
        <f t="shared" si="20"/>
        <v>10</v>
      </c>
      <c r="C128" s="883" t="s">
        <v>4335</v>
      </c>
      <c r="D128" s="2604">
        <v>9003</v>
      </c>
      <c r="E128" s="2201">
        <v>40500000</v>
      </c>
      <c r="F128" s="2171">
        <v>39150300</v>
      </c>
      <c r="G128" s="1910">
        <v>1</v>
      </c>
      <c r="H128" s="2171">
        <v>7830100</v>
      </c>
      <c r="I128" s="2171">
        <v>31320200</v>
      </c>
      <c r="J128" s="2277"/>
      <c r="K128" s="2277">
        <f t="shared" si="21"/>
        <v>39150300</v>
      </c>
      <c r="L128" s="2178" t="s">
        <v>523</v>
      </c>
      <c r="M128" s="2237" t="s">
        <v>723</v>
      </c>
      <c r="N128" s="2215" t="s">
        <v>825</v>
      </c>
      <c r="O128" s="2605" t="s">
        <v>933</v>
      </c>
      <c r="P128" s="2541" t="s">
        <v>482</v>
      </c>
      <c r="Q128" s="2202"/>
      <c r="R128" s="2202"/>
      <c r="S128" s="2202"/>
      <c r="T128" s="2202"/>
      <c r="U128" s="2178"/>
      <c r="V128" s="2178"/>
      <c r="W128" s="2178"/>
      <c r="X128" s="2178"/>
      <c r="Y128" s="2178"/>
      <c r="Z128" s="2178"/>
      <c r="AA128" s="2178"/>
      <c r="AB128" s="2178"/>
      <c r="AC128" s="2178"/>
      <c r="AD128" s="2178"/>
      <c r="AE128" s="2178"/>
      <c r="AF128" s="2178"/>
      <c r="AG128" s="2178"/>
      <c r="AH128" s="2178"/>
      <c r="AI128" s="2178"/>
      <c r="AJ128" s="2178"/>
      <c r="AK128" s="2178"/>
      <c r="AL128" s="2178"/>
    </row>
    <row r="129" spans="1:38" s="2556" customFormat="1" ht="24.75" hidden="1" customHeight="1">
      <c r="A129" s="2553"/>
      <c r="B129" s="2553"/>
      <c r="C129" s="2553" t="s">
        <v>1441</v>
      </c>
      <c r="D129" s="2557"/>
      <c r="E129" s="2550"/>
      <c r="F129" s="2550"/>
      <c r="G129" s="2550">
        <f t="shared" ref="G129:O129" si="22">SUM(G130:G149)</f>
        <v>20</v>
      </c>
      <c r="H129" s="2550">
        <f t="shared" si="22"/>
        <v>236110100</v>
      </c>
      <c r="I129" s="2550">
        <f t="shared" si="22"/>
        <v>246794100</v>
      </c>
      <c r="J129" s="2550">
        <f t="shared" si="22"/>
        <v>28502700</v>
      </c>
      <c r="K129" s="2550">
        <f t="shared" si="22"/>
        <v>511406900</v>
      </c>
      <c r="L129" s="2550">
        <f t="shared" si="22"/>
        <v>0</v>
      </c>
      <c r="M129" s="2550">
        <f t="shared" si="22"/>
        <v>0</v>
      </c>
      <c r="N129" s="2550">
        <f t="shared" si="22"/>
        <v>0</v>
      </c>
      <c r="O129" s="2550">
        <f t="shared" si="22"/>
        <v>0</v>
      </c>
      <c r="P129" s="2550"/>
      <c r="Q129" s="2550"/>
      <c r="R129" s="2550"/>
      <c r="S129" s="2550"/>
      <c r="T129" s="2551"/>
      <c r="U129" s="2547"/>
      <c r="V129" s="2547"/>
      <c r="W129" s="2547"/>
      <c r="X129" s="2547"/>
      <c r="Y129" s="2547"/>
      <c r="Z129" s="2547"/>
      <c r="AA129" s="2547"/>
      <c r="AB129" s="2547"/>
      <c r="AC129" s="2547"/>
      <c r="AD129" s="2547"/>
      <c r="AE129" s="2547"/>
      <c r="AF129" s="2547"/>
      <c r="AG129" s="2547"/>
      <c r="AH129" s="2547"/>
      <c r="AI129" s="2547"/>
      <c r="AJ129" s="2547"/>
      <c r="AK129" s="2547"/>
      <c r="AL129" s="2547"/>
    </row>
    <row r="130" spans="1:38" s="1911" customFormat="1" ht="69" hidden="1" customHeight="1">
      <c r="A130" s="1910">
        <v>8</v>
      </c>
      <c r="B130" s="1910">
        <f t="shared" ref="B130:B149" si="23">B129+1</f>
        <v>1</v>
      </c>
      <c r="C130" s="883" t="s">
        <v>1612</v>
      </c>
      <c r="D130" s="2200">
        <v>9637</v>
      </c>
      <c r="E130" s="2217">
        <v>12500000</v>
      </c>
      <c r="F130" s="892">
        <v>11812800</v>
      </c>
      <c r="G130" s="1910">
        <v>1</v>
      </c>
      <c r="H130" s="2196">
        <f>G130*F130</f>
        <v>11812800</v>
      </c>
      <c r="I130" s="2196"/>
      <c r="J130" s="2196"/>
      <c r="K130" s="2277">
        <f t="shared" ref="K130:K149" si="24">H130+I130+J130</f>
        <v>11812800</v>
      </c>
      <c r="L130" s="2198" t="s">
        <v>911</v>
      </c>
      <c r="M130" s="2198" t="s">
        <v>723</v>
      </c>
      <c r="N130" s="2199" t="s">
        <v>912</v>
      </c>
      <c r="O130" s="1910" t="s">
        <v>725</v>
      </c>
      <c r="P130" s="2541" t="s">
        <v>481</v>
      </c>
      <c r="Q130" s="2202"/>
      <c r="R130" s="2202"/>
      <c r="S130" s="2202"/>
      <c r="T130" s="2202"/>
      <c r="U130" s="2178"/>
      <c r="V130" s="2178"/>
      <c r="W130" s="2178"/>
      <c r="X130" s="2178"/>
      <c r="Y130" s="2178"/>
      <c r="Z130" s="2178"/>
      <c r="AA130" s="2178"/>
      <c r="AB130" s="2178"/>
      <c r="AC130" s="2178"/>
      <c r="AD130" s="2178"/>
      <c r="AE130" s="2178"/>
      <c r="AF130" s="2178"/>
      <c r="AG130" s="2178"/>
      <c r="AH130" s="2178"/>
      <c r="AI130" s="2178"/>
      <c r="AJ130" s="2178"/>
      <c r="AK130" s="2178"/>
      <c r="AL130" s="2178"/>
    </row>
    <row r="131" spans="1:38" s="1911" customFormat="1" ht="69" hidden="1" customHeight="1">
      <c r="A131" s="2200">
        <v>8</v>
      </c>
      <c r="B131" s="1910">
        <f t="shared" si="23"/>
        <v>2</v>
      </c>
      <c r="C131" s="883" t="s">
        <v>1618</v>
      </c>
      <c r="D131" s="2200" t="s">
        <v>409</v>
      </c>
      <c r="E131" s="2217">
        <v>9400000</v>
      </c>
      <c r="F131" s="892">
        <v>9086400</v>
      </c>
      <c r="G131" s="1910">
        <v>1</v>
      </c>
      <c r="H131" s="2196">
        <f>G131*F131</f>
        <v>9086400</v>
      </c>
      <c r="I131" s="2196"/>
      <c r="J131" s="2196"/>
      <c r="K131" s="2277">
        <f t="shared" si="24"/>
        <v>9086400</v>
      </c>
      <c r="L131" s="2198" t="s">
        <v>848</v>
      </c>
      <c r="M131" s="2198" t="s">
        <v>849</v>
      </c>
      <c r="N131" s="2199" t="s">
        <v>912</v>
      </c>
      <c r="O131" s="1910" t="s">
        <v>727</v>
      </c>
      <c r="P131" s="2541" t="s">
        <v>481</v>
      </c>
      <c r="Q131" s="2202"/>
      <c r="R131" s="2202"/>
      <c r="S131" s="2202"/>
      <c r="T131" s="2202"/>
      <c r="U131" s="2178"/>
      <c r="V131" s="2178"/>
      <c r="W131" s="2178"/>
      <c r="X131" s="2178"/>
      <c r="Y131" s="2178"/>
      <c r="Z131" s="2178"/>
      <c r="AA131" s="2178"/>
      <c r="AB131" s="2178"/>
      <c r="AC131" s="2178"/>
      <c r="AD131" s="2178"/>
      <c r="AE131" s="2178"/>
      <c r="AF131" s="2178"/>
      <c r="AG131" s="2178"/>
      <c r="AH131" s="2178"/>
      <c r="AI131" s="2178"/>
      <c r="AJ131" s="2178"/>
      <c r="AK131" s="2178"/>
      <c r="AL131" s="2178"/>
    </row>
    <row r="132" spans="1:38" s="1911" customFormat="1" ht="69" hidden="1" customHeight="1">
      <c r="A132" s="2200">
        <v>8</v>
      </c>
      <c r="B132" s="1910">
        <f t="shared" si="23"/>
        <v>3</v>
      </c>
      <c r="C132" s="883" t="s">
        <v>1624</v>
      </c>
      <c r="D132" s="2200" t="s">
        <v>409</v>
      </c>
      <c r="E132" s="2217">
        <v>9400000</v>
      </c>
      <c r="F132" s="892">
        <v>9086400</v>
      </c>
      <c r="G132" s="1910">
        <v>1</v>
      </c>
      <c r="H132" s="2196">
        <f>G132*F132</f>
        <v>9086400</v>
      </c>
      <c r="I132" s="2196"/>
      <c r="J132" s="2196"/>
      <c r="K132" s="2277">
        <f t="shared" si="24"/>
        <v>9086400</v>
      </c>
      <c r="L132" s="2198" t="s">
        <v>1326</v>
      </c>
      <c r="M132" s="2198" t="s">
        <v>1327</v>
      </c>
      <c r="N132" s="2199" t="s">
        <v>1298</v>
      </c>
      <c r="O132" s="1910" t="s">
        <v>727</v>
      </c>
      <c r="P132" s="2541" t="s">
        <v>481</v>
      </c>
      <c r="Q132" s="2202"/>
      <c r="R132" s="2202"/>
      <c r="S132" s="2202"/>
      <c r="T132" s="2202"/>
      <c r="U132" s="2178"/>
      <c r="V132" s="2178"/>
      <c r="W132" s="2178"/>
      <c r="X132" s="2178"/>
      <c r="Y132" s="2178"/>
      <c r="Z132" s="2178"/>
      <c r="AA132" s="2178"/>
      <c r="AB132" s="2178"/>
      <c r="AC132" s="2178"/>
      <c r="AD132" s="2178"/>
      <c r="AE132" s="2178"/>
      <c r="AF132" s="2178"/>
      <c r="AG132" s="2178"/>
      <c r="AH132" s="2178"/>
      <c r="AI132" s="2178"/>
      <c r="AJ132" s="2178"/>
      <c r="AK132" s="2178"/>
      <c r="AL132" s="2178"/>
    </row>
    <row r="133" spans="1:38" s="1911" customFormat="1" ht="69" hidden="1" customHeight="1">
      <c r="A133" s="2200">
        <v>8</v>
      </c>
      <c r="B133" s="1910">
        <f t="shared" si="23"/>
        <v>4</v>
      </c>
      <c r="C133" s="883" t="s">
        <v>1625</v>
      </c>
      <c r="D133" s="2200" t="s">
        <v>409</v>
      </c>
      <c r="E133" s="2217">
        <v>9400000</v>
      </c>
      <c r="F133" s="892">
        <v>9086400</v>
      </c>
      <c r="G133" s="1910">
        <v>1</v>
      </c>
      <c r="H133" s="2196">
        <f>G133*F133</f>
        <v>9086400</v>
      </c>
      <c r="I133" s="2196"/>
      <c r="J133" s="2196"/>
      <c r="K133" s="2277">
        <f t="shared" si="24"/>
        <v>9086400</v>
      </c>
      <c r="L133" s="2198" t="s">
        <v>1328</v>
      </c>
      <c r="M133" s="2198" t="s">
        <v>1329</v>
      </c>
      <c r="N133" s="2199" t="s">
        <v>1298</v>
      </c>
      <c r="O133" s="1910" t="s">
        <v>727</v>
      </c>
      <c r="P133" s="2541" t="s">
        <v>481</v>
      </c>
      <c r="Q133" s="2202"/>
      <c r="R133" s="2202"/>
      <c r="S133" s="2202"/>
      <c r="T133" s="2202"/>
      <c r="U133" s="2178"/>
      <c r="V133" s="2178"/>
      <c r="W133" s="2178"/>
      <c r="X133" s="2178"/>
      <c r="Y133" s="2178"/>
      <c r="Z133" s="2178"/>
      <c r="AA133" s="2178"/>
      <c r="AB133" s="2178"/>
      <c r="AC133" s="2178"/>
      <c r="AD133" s="2178"/>
      <c r="AE133" s="2178"/>
      <c r="AF133" s="2178"/>
      <c r="AG133" s="2178"/>
      <c r="AH133" s="2178"/>
      <c r="AI133" s="2178"/>
      <c r="AJ133" s="2178"/>
      <c r="AK133" s="2178"/>
      <c r="AL133" s="2178"/>
    </row>
    <row r="134" spans="1:38" s="1911" customFormat="1" ht="69" hidden="1" customHeight="1">
      <c r="A134" s="2200">
        <v>8</v>
      </c>
      <c r="B134" s="1910">
        <f t="shared" si="23"/>
        <v>5</v>
      </c>
      <c r="C134" s="883" t="s">
        <v>1626</v>
      </c>
      <c r="D134" s="2200" t="s">
        <v>409</v>
      </c>
      <c r="E134" s="2201">
        <v>9086400</v>
      </c>
      <c r="F134" s="892">
        <v>9086400</v>
      </c>
      <c r="G134" s="1910">
        <v>1</v>
      </c>
      <c r="H134" s="2196">
        <f>G134*F134</f>
        <v>9086400</v>
      </c>
      <c r="I134" s="2196"/>
      <c r="J134" s="2196"/>
      <c r="K134" s="2277">
        <f t="shared" si="24"/>
        <v>9086400</v>
      </c>
      <c r="L134" s="2198" t="s">
        <v>1330</v>
      </c>
      <c r="M134" s="2198" t="s">
        <v>1331</v>
      </c>
      <c r="N134" s="2199" t="s">
        <v>1298</v>
      </c>
      <c r="O134" s="1910" t="s">
        <v>727</v>
      </c>
      <c r="P134" s="2541" t="s">
        <v>481</v>
      </c>
      <c r="Q134" s="2202"/>
      <c r="R134" s="2202"/>
      <c r="S134" s="2202"/>
      <c r="T134" s="2202"/>
      <c r="U134" s="2178"/>
      <c r="V134" s="2178"/>
      <c r="W134" s="2178"/>
      <c r="X134" s="2178"/>
      <c r="Y134" s="2178"/>
      <c r="Z134" s="2178"/>
      <c r="AA134" s="2178"/>
      <c r="AB134" s="2178"/>
      <c r="AC134" s="2178"/>
      <c r="AD134" s="2178"/>
      <c r="AE134" s="2178"/>
      <c r="AF134" s="2178"/>
      <c r="AG134" s="2178"/>
      <c r="AH134" s="2178"/>
      <c r="AI134" s="2178"/>
      <c r="AJ134" s="2178"/>
      <c r="AK134" s="2178"/>
      <c r="AL134" s="2178"/>
    </row>
    <row r="135" spans="1:38" s="1911" customFormat="1" ht="73.5" hidden="1" customHeight="1">
      <c r="A135" s="2200">
        <v>8</v>
      </c>
      <c r="B135" s="1910">
        <f t="shared" si="23"/>
        <v>6</v>
      </c>
      <c r="C135" s="883" t="s">
        <v>1614</v>
      </c>
      <c r="D135" s="2200" t="s">
        <v>625</v>
      </c>
      <c r="E135" s="2217">
        <v>73100000</v>
      </c>
      <c r="F135" s="2171">
        <v>71256900</v>
      </c>
      <c r="G135" s="1910">
        <v>1</v>
      </c>
      <c r="H135" s="2171">
        <v>14251400</v>
      </c>
      <c r="I135" s="2171">
        <v>28502800</v>
      </c>
      <c r="J135" s="2171">
        <v>28502700</v>
      </c>
      <c r="K135" s="2277">
        <f t="shared" si="24"/>
        <v>71256900</v>
      </c>
      <c r="L135" s="2198" t="s">
        <v>1386</v>
      </c>
      <c r="M135" s="2198" t="s">
        <v>723</v>
      </c>
      <c r="N135" s="2199" t="s">
        <v>1308</v>
      </c>
      <c r="O135" s="1910" t="s">
        <v>725</v>
      </c>
      <c r="P135" s="2541" t="s">
        <v>482</v>
      </c>
      <c r="Q135" s="2202"/>
      <c r="R135" s="2202"/>
      <c r="S135" s="2202"/>
      <c r="T135" s="2202"/>
      <c r="U135" s="2178"/>
      <c r="V135" s="2178"/>
      <c r="W135" s="2178"/>
      <c r="X135" s="2178"/>
      <c r="Y135" s="2178"/>
      <c r="Z135" s="2178"/>
      <c r="AA135" s="2178"/>
      <c r="AB135" s="2178"/>
      <c r="AC135" s="2178"/>
      <c r="AD135" s="2178"/>
      <c r="AE135" s="2178"/>
      <c r="AF135" s="2178"/>
      <c r="AG135" s="2178"/>
      <c r="AH135" s="2178"/>
      <c r="AI135" s="2178"/>
      <c r="AJ135" s="2178"/>
      <c r="AK135" s="2178"/>
      <c r="AL135" s="2178"/>
    </row>
    <row r="136" spans="1:38" s="1911" customFormat="1" ht="69" hidden="1" customHeight="1">
      <c r="A136" s="2200">
        <v>8</v>
      </c>
      <c r="B136" s="1910">
        <f t="shared" si="23"/>
        <v>7</v>
      </c>
      <c r="C136" s="883" t="s">
        <v>1617</v>
      </c>
      <c r="D136" s="2200" t="s">
        <v>1243</v>
      </c>
      <c r="E136" s="2217">
        <v>5000000</v>
      </c>
      <c r="F136" s="892">
        <v>5000000</v>
      </c>
      <c r="G136" s="1910">
        <v>1</v>
      </c>
      <c r="H136" s="2196">
        <f>G136*F136</f>
        <v>5000000</v>
      </c>
      <c r="I136" s="2196"/>
      <c r="J136" s="2196"/>
      <c r="K136" s="2277">
        <f t="shared" si="24"/>
        <v>5000000</v>
      </c>
      <c r="L136" s="2198" t="s">
        <v>1244</v>
      </c>
      <c r="M136" s="2198" t="s">
        <v>1245</v>
      </c>
      <c r="N136" s="2199" t="s">
        <v>914</v>
      </c>
      <c r="O136" s="1910" t="s">
        <v>727</v>
      </c>
      <c r="P136" s="2541" t="s">
        <v>481</v>
      </c>
      <c r="Q136" s="2202"/>
      <c r="R136" s="2202"/>
      <c r="S136" s="2202"/>
      <c r="T136" s="2202"/>
      <c r="U136" s="2178"/>
      <c r="V136" s="2178"/>
      <c r="W136" s="2178"/>
      <c r="X136" s="2178"/>
      <c r="Y136" s="2178"/>
      <c r="Z136" s="2178"/>
      <c r="AA136" s="2178"/>
      <c r="AB136" s="2178"/>
      <c r="AC136" s="2178"/>
      <c r="AD136" s="2178"/>
      <c r="AE136" s="2178"/>
      <c r="AF136" s="2178"/>
      <c r="AG136" s="2178"/>
      <c r="AH136" s="2178"/>
      <c r="AI136" s="2178"/>
      <c r="AJ136" s="2178"/>
      <c r="AK136" s="2178"/>
      <c r="AL136" s="2178"/>
    </row>
    <row r="137" spans="1:38" s="1911" customFormat="1" ht="69" hidden="1" customHeight="1">
      <c r="A137" s="2200">
        <v>8</v>
      </c>
      <c r="B137" s="1910">
        <f t="shared" si="23"/>
        <v>8</v>
      </c>
      <c r="C137" s="883" t="s">
        <v>1619</v>
      </c>
      <c r="D137" s="2200">
        <v>7919</v>
      </c>
      <c r="E137" s="2217">
        <v>16000000</v>
      </c>
      <c r="F137" s="892">
        <v>15457900</v>
      </c>
      <c r="G137" s="1910">
        <v>1</v>
      </c>
      <c r="H137" s="2196">
        <f>G137*F137</f>
        <v>15457900</v>
      </c>
      <c r="I137" s="2196"/>
      <c r="J137" s="2196"/>
      <c r="K137" s="2197">
        <f t="shared" si="24"/>
        <v>15457900</v>
      </c>
      <c r="L137" s="2198" t="s">
        <v>1321</v>
      </c>
      <c r="M137" s="2198" t="s">
        <v>1322</v>
      </c>
      <c r="N137" s="2199" t="s">
        <v>914</v>
      </c>
      <c r="O137" s="1910" t="s">
        <v>923</v>
      </c>
      <c r="P137" s="2541" t="s">
        <v>481</v>
      </c>
      <c r="Q137" s="2202"/>
      <c r="R137" s="2202"/>
      <c r="S137" s="2202"/>
      <c r="T137" s="2202"/>
      <c r="U137" s="2178"/>
      <c r="V137" s="2178"/>
      <c r="W137" s="2178"/>
      <c r="X137" s="2178"/>
      <c r="Y137" s="2178"/>
      <c r="Z137" s="2178"/>
      <c r="AA137" s="2178"/>
      <c r="AB137" s="2178"/>
      <c r="AC137" s="2178"/>
      <c r="AD137" s="2178"/>
      <c r="AE137" s="2178"/>
      <c r="AF137" s="2178"/>
      <c r="AG137" s="2178"/>
      <c r="AH137" s="2178"/>
      <c r="AI137" s="2178"/>
      <c r="AJ137" s="2178"/>
      <c r="AK137" s="2178"/>
      <c r="AL137" s="2178"/>
    </row>
    <row r="138" spans="1:38" s="1911" customFormat="1" ht="69" hidden="1" customHeight="1">
      <c r="A138" s="1910">
        <v>8</v>
      </c>
      <c r="B138" s="1910">
        <f t="shared" si="23"/>
        <v>9</v>
      </c>
      <c r="C138" s="883" t="s">
        <v>1613</v>
      </c>
      <c r="D138" s="2200">
        <v>9558</v>
      </c>
      <c r="E138" s="2217">
        <v>63000000</v>
      </c>
      <c r="F138" s="2171">
        <v>60907400</v>
      </c>
      <c r="G138" s="1910">
        <v>1</v>
      </c>
      <c r="H138" s="2171">
        <v>12181500</v>
      </c>
      <c r="I138" s="2171">
        <v>48725900</v>
      </c>
      <c r="J138" s="2196"/>
      <c r="K138" s="2277">
        <f t="shared" si="24"/>
        <v>60907400</v>
      </c>
      <c r="L138" s="2198" t="s">
        <v>1319</v>
      </c>
      <c r="M138" s="2198" t="s">
        <v>1320</v>
      </c>
      <c r="N138" s="2199" t="s">
        <v>917</v>
      </c>
      <c r="O138" s="1910" t="s">
        <v>923</v>
      </c>
      <c r="P138" s="2541" t="s">
        <v>482</v>
      </c>
      <c r="Q138" s="2202"/>
      <c r="R138" s="2202"/>
      <c r="S138" s="2202"/>
      <c r="T138" s="2202"/>
      <c r="U138" s="2178"/>
      <c r="V138" s="2178"/>
      <c r="W138" s="2178"/>
      <c r="X138" s="2178"/>
      <c r="Y138" s="2178"/>
      <c r="Z138" s="2178"/>
      <c r="AA138" s="2178"/>
      <c r="AB138" s="2178"/>
      <c r="AC138" s="2178"/>
      <c r="AD138" s="2178"/>
      <c r="AE138" s="2178"/>
      <c r="AF138" s="2178"/>
      <c r="AG138" s="2178"/>
      <c r="AH138" s="2178"/>
      <c r="AI138" s="2178"/>
      <c r="AJ138" s="2178"/>
      <c r="AK138" s="2178"/>
      <c r="AL138" s="2178"/>
    </row>
    <row r="139" spans="1:38" s="1911" customFormat="1" ht="69" hidden="1" customHeight="1">
      <c r="A139" s="2200">
        <v>8</v>
      </c>
      <c r="B139" s="1910">
        <f t="shared" si="23"/>
        <v>10</v>
      </c>
      <c r="C139" s="883" t="s">
        <v>1623</v>
      </c>
      <c r="D139" s="2200" t="s">
        <v>409</v>
      </c>
      <c r="E139" s="2217">
        <v>9400000</v>
      </c>
      <c r="F139" s="892">
        <v>9086400</v>
      </c>
      <c r="G139" s="1910">
        <v>1</v>
      </c>
      <c r="H139" s="2196">
        <f>G139*F139</f>
        <v>9086400</v>
      </c>
      <c r="I139" s="2196"/>
      <c r="J139" s="2196"/>
      <c r="K139" s="2277">
        <f t="shared" si="24"/>
        <v>9086400</v>
      </c>
      <c r="L139" s="2198" t="s">
        <v>1324</v>
      </c>
      <c r="M139" s="2198" t="s">
        <v>1325</v>
      </c>
      <c r="N139" s="2199" t="s">
        <v>917</v>
      </c>
      <c r="O139" s="1910" t="s">
        <v>727</v>
      </c>
      <c r="P139" s="2541" t="s">
        <v>481</v>
      </c>
      <c r="Q139" s="2202"/>
      <c r="R139" s="2202"/>
      <c r="S139" s="2202"/>
      <c r="T139" s="2202"/>
      <c r="U139" s="2178"/>
      <c r="V139" s="2178"/>
      <c r="W139" s="2178"/>
      <c r="X139" s="2178"/>
      <c r="Y139" s="2178"/>
      <c r="Z139" s="2178"/>
      <c r="AA139" s="2178"/>
      <c r="AB139" s="2178"/>
      <c r="AC139" s="2178"/>
      <c r="AD139" s="2178"/>
      <c r="AE139" s="2178"/>
      <c r="AF139" s="2178"/>
      <c r="AG139" s="2178"/>
      <c r="AH139" s="2178"/>
      <c r="AI139" s="2178"/>
      <c r="AJ139" s="2178"/>
      <c r="AK139" s="2178"/>
      <c r="AL139" s="2178"/>
    </row>
    <row r="140" spans="1:38" s="1911" customFormat="1" ht="69" hidden="1" customHeight="1">
      <c r="A140" s="2200">
        <v>8</v>
      </c>
      <c r="B140" s="1910">
        <f t="shared" si="23"/>
        <v>11</v>
      </c>
      <c r="C140" s="883" t="s">
        <v>1609</v>
      </c>
      <c r="D140" s="2200">
        <v>8440</v>
      </c>
      <c r="E140" s="2217">
        <v>27000000</v>
      </c>
      <c r="F140" s="2171">
        <v>26204300</v>
      </c>
      <c r="G140" s="1910">
        <v>1</v>
      </c>
      <c r="H140" s="2171">
        <v>5240900</v>
      </c>
      <c r="I140" s="2171">
        <v>20963400</v>
      </c>
      <c r="J140" s="2196"/>
      <c r="K140" s="2277">
        <f t="shared" si="24"/>
        <v>26204300</v>
      </c>
      <c r="L140" s="2198" t="s">
        <v>915</v>
      </c>
      <c r="M140" s="2198" t="s">
        <v>916</v>
      </c>
      <c r="N140" s="2199" t="s">
        <v>917</v>
      </c>
      <c r="O140" s="1910" t="s">
        <v>923</v>
      </c>
      <c r="P140" s="2541" t="s">
        <v>482</v>
      </c>
      <c r="Q140" s="2202"/>
      <c r="R140" s="2202"/>
      <c r="S140" s="2202"/>
      <c r="T140" s="2202"/>
      <c r="U140" s="2178"/>
      <c r="V140" s="2178"/>
      <c r="W140" s="2178"/>
      <c r="X140" s="2178"/>
      <c r="Y140" s="2178"/>
      <c r="Z140" s="2178"/>
      <c r="AA140" s="2178"/>
      <c r="AB140" s="2178"/>
      <c r="AC140" s="2178"/>
      <c r="AD140" s="2178"/>
      <c r="AE140" s="2178"/>
      <c r="AF140" s="2178"/>
      <c r="AG140" s="2178"/>
      <c r="AH140" s="2178"/>
      <c r="AI140" s="2178"/>
      <c r="AJ140" s="2178"/>
      <c r="AK140" s="2178"/>
      <c r="AL140" s="2178"/>
    </row>
    <row r="141" spans="1:38" s="1911" customFormat="1" ht="69" hidden="1" customHeight="1">
      <c r="A141" s="2200">
        <v>8</v>
      </c>
      <c r="B141" s="1910">
        <f t="shared" si="23"/>
        <v>12</v>
      </c>
      <c r="C141" s="883" t="s">
        <v>1620</v>
      </c>
      <c r="D141" s="2200">
        <v>10725</v>
      </c>
      <c r="E141" s="2217">
        <v>69000000</v>
      </c>
      <c r="F141" s="2171">
        <v>66672100</v>
      </c>
      <c r="G141" s="1910">
        <v>1</v>
      </c>
      <c r="H141" s="2171">
        <v>13334500</v>
      </c>
      <c r="I141" s="2171">
        <v>53337600</v>
      </c>
      <c r="J141" s="2196"/>
      <c r="K141" s="2277">
        <f t="shared" si="24"/>
        <v>66672100</v>
      </c>
      <c r="L141" s="2198" t="s">
        <v>915</v>
      </c>
      <c r="M141" s="2198" t="s">
        <v>916</v>
      </c>
      <c r="N141" s="2199" t="s">
        <v>917</v>
      </c>
      <c r="O141" s="1910" t="s">
        <v>923</v>
      </c>
      <c r="P141" s="2541" t="s">
        <v>482</v>
      </c>
      <c r="Q141" s="2202"/>
      <c r="R141" s="2202"/>
      <c r="S141" s="2202"/>
      <c r="T141" s="2202"/>
      <c r="U141" s="2178"/>
      <c r="V141" s="2178"/>
      <c r="W141" s="2178"/>
      <c r="X141" s="2178"/>
      <c r="Y141" s="2178"/>
      <c r="Z141" s="2178"/>
      <c r="AA141" s="2178"/>
      <c r="AB141" s="2178"/>
      <c r="AC141" s="2178"/>
      <c r="AD141" s="2178"/>
      <c r="AE141" s="2178"/>
      <c r="AF141" s="2178"/>
      <c r="AG141" s="2178"/>
      <c r="AH141" s="2178"/>
      <c r="AI141" s="2178"/>
      <c r="AJ141" s="2178"/>
      <c r="AK141" s="2178"/>
      <c r="AL141" s="2178"/>
    </row>
    <row r="142" spans="1:38" s="1911" customFormat="1" ht="69" hidden="1" customHeight="1">
      <c r="A142" s="2200">
        <v>8</v>
      </c>
      <c r="B142" s="1910">
        <f t="shared" si="23"/>
        <v>13</v>
      </c>
      <c r="C142" s="883" t="s">
        <v>1621</v>
      </c>
      <c r="D142" s="2200" t="s">
        <v>1323</v>
      </c>
      <c r="E142" s="2217">
        <v>7500000</v>
      </c>
      <c r="F142" s="892">
        <v>7222800</v>
      </c>
      <c r="G142" s="1910">
        <v>1</v>
      </c>
      <c r="H142" s="2196">
        <f>G142*F142</f>
        <v>7222800</v>
      </c>
      <c r="I142" s="2196"/>
      <c r="J142" s="2196"/>
      <c r="K142" s="2277">
        <f t="shared" si="24"/>
        <v>7222800</v>
      </c>
      <c r="L142" s="2198" t="s">
        <v>1246</v>
      </c>
      <c r="M142" s="2198" t="s">
        <v>1247</v>
      </c>
      <c r="N142" s="2199" t="s">
        <v>801</v>
      </c>
      <c r="O142" s="1910" t="s">
        <v>727</v>
      </c>
      <c r="P142" s="2541" t="s">
        <v>481</v>
      </c>
      <c r="Q142" s="2202"/>
      <c r="R142" s="2202"/>
      <c r="S142" s="2202"/>
      <c r="T142" s="2202"/>
      <c r="U142" s="2178"/>
      <c r="V142" s="2178"/>
      <c r="W142" s="2178"/>
      <c r="X142" s="2178"/>
      <c r="Y142" s="2178"/>
      <c r="Z142" s="2178"/>
      <c r="AA142" s="2178"/>
      <c r="AB142" s="2178"/>
      <c r="AC142" s="2178"/>
      <c r="AD142" s="2178"/>
      <c r="AE142" s="2178"/>
      <c r="AF142" s="2178"/>
      <c r="AG142" s="2178"/>
      <c r="AH142" s="2178"/>
      <c r="AI142" s="2178"/>
      <c r="AJ142" s="2178"/>
      <c r="AK142" s="2178"/>
      <c r="AL142" s="2178"/>
    </row>
    <row r="143" spans="1:38" s="1911" customFormat="1" ht="69" hidden="1" customHeight="1">
      <c r="A143" s="2200">
        <v>8</v>
      </c>
      <c r="B143" s="1910">
        <f t="shared" si="23"/>
        <v>14</v>
      </c>
      <c r="C143" s="883" t="s">
        <v>1616</v>
      </c>
      <c r="D143" s="2200" t="s">
        <v>1065</v>
      </c>
      <c r="E143" s="2217">
        <v>10200000</v>
      </c>
      <c r="F143" s="892">
        <v>9926300</v>
      </c>
      <c r="G143" s="1910">
        <v>1</v>
      </c>
      <c r="H143" s="2196">
        <f>G143*F143</f>
        <v>9926300</v>
      </c>
      <c r="I143" s="2196"/>
      <c r="J143" s="2196"/>
      <c r="K143" s="2277">
        <f t="shared" si="24"/>
        <v>9926300</v>
      </c>
      <c r="L143" s="2198" t="s">
        <v>1066</v>
      </c>
      <c r="M143" s="2198" t="s">
        <v>1067</v>
      </c>
      <c r="N143" s="2199" t="s">
        <v>801</v>
      </c>
      <c r="O143" s="1910" t="s">
        <v>923</v>
      </c>
      <c r="P143" s="2541" t="s">
        <v>481</v>
      </c>
      <c r="Q143" s="2202"/>
      <c r="R143" s="2202"/>
      <c r="S143" s="2202"/>
      <c r="T143" s="2202"/>
      <c r="U143" s="2178"/>
      <c r="V143" s="2178"/>
      <c r="W143" s="2178"/>
      <c r="X143" s="2178"/>
      <c r="Y143" s="2178"/>
      <c r="Z143" s="2178"/>
      <c r="AA143" s="2178"/>
      <c r="AB143" s="2178"/>
      <c r="AC143" s="2178"/>
      <c r="AD143" s="2178"/>
      <c r="AE143" s="2178"/>
      <c r="AF143" s="2178"/>
      <c r="AG143" s="2178"/>
      <c r="AH143" s="2178"/>
      <c r="AI143" s="2178"/>
      <c r="AJ143" s="2178"/>
      <c r="AK143" s="2178"/>
      <c r="AL143" s="2178"/>
    </row>
    <row r="144" spans="1:38" s="1911" customFormat="1" ht="69" hidden="1" customHeight="1">
      <c r="A144" s="2200">
        <v>8</v>
      </c>
      <c r="B144" s="1910">
        <f t="shared" si="23"/>
        <v>15</v>
      </c>
      <c r="C144" s="883" t="s">
        <v>1615</v>
      </c>
      <c r="D144" s="2200">
        <v>8440</v>
      </c>
      <c r="E144" s="2217">
        <v>27000000</v>
      </c>
      <c r="F144" s="2171">
        <v>26204300</v>
      </c>
      <c r="G144" s="1910">
        <v>1</v>
      </c>
      <c r="H144" s="2171">
        <v>5240900</v>
      </c>
      <c r="I144" s="2171">
        <v>20963400</v>
      </c>
      <c r="J144" s="2196"/>
      <c r="K144" s="2277">
        <f t="shared" si="24"/>
        <v>26204300</v>
      </c>
      <c r="L144" s="2198" t="s">
        <v>800</v>
      </c>
      <c r="M144" s="2198" t="s">
        <v>723</v>
      </c>
      <c r="N144" s="2199" t="s">
        <v>801</v>
      </c>
      <c r="O144" s="1910" t="s">
        <v>725</v>
      </c>
      <c r="P144" s="2541" t="s">
        <v>482</v>
      </c>
      <c r="Q144" s="2202"/>
      <c r="R144" s="2202"/>
      <c r="S144" s="2202"/>
      <c r="T144" s="2202"/>
      <c r="U144" s="2178"/>
      <c r="V144" s="2178"/>
      <c r="W144" s="2178"/>
      <c r="X144" s="2178"/>
      <c r="Y144" s="2178"/>
      <c r="Z144" s="2178"/>
      <c r="AA144" s="2178"/>
      <c r="AB144" s="2178"/>
      <c r="AC144" s="2178"/>
      <c r="AD144" s="2178"/>
      <c r="AE144" s="2178"/>
      <c r="AF144" s="2178"/>
      <c r="AG144" s="2178"/>
      <c r="AH144" s="2178"/>
      <c r="AI144" s="2178"/>
      <c r="AJ144" s="2178"/>
      <c r="AK144" s="2178"/>
      <c r="AL144" s="2178"/>
    </row>
    <row r="145" spans="1:38" s="1911" customFormat="1" ht="69" hidden="1" customHeight="1">
      <c r="A145" s="2200">
        <v>8</v>
      </c>
      <c r="B145" s="1910">
        <f t="shared" si="23"/>
        <v>16</v>
      </c>
      <c r="C145" s="883" t="s">
        <v>1607</v>
      </c>
      <c r="D145" s="2200">
        <v>10725</v>
      </c>
      <c r="E145" s="2217">
        <v>69000000</v>
      </c>
      <c r="F145" s="2171">
        <v>66672100</v>
      </c>
      <c r="G145" s="1910">
        <v>1</v>
      </c>
      <c r="H145" s="2171">
        <v>13334500</v>
      </c>
      <c r="I145" s="2171">
        <v>53337600</v>
      </c>
      <c r="J145" s="2196"/>
      <c r="K145" s="2277">
        <f t="shared" si="24"/>
        <v>66672100</v>
      </c>
      <c r="L145" s="2198" t="s">
        <v>1167</v>
      </c>
      <c r="M145" s="2198" t="s">
        <v>1168</v>
      </c>
      <c r="N145" s="2199" t="s">
        <v>827</v>
      </c>
      <c r="O145" s="1910" t="s">
        <v>928</v>
      </c>
      <c r="P145" s="2541" t="s">
        <v>482</v>
      </c>
      <c r="Q145" s="2202"/>
      <c r="R145" s="2202"/>
      <c r="S145" s="2202"/>
      <c r="T145" s="2202"/>
      <c r="U145" s="2178"/>
      <c r="V145" s="2178"/>
      <c r="W145" s="2178"/>
      <c r="X145" s="2178"/>
      <c r="Y145" s="2178"/>
      <c r="Z145" s="2178"/>
      <c r="AA145" s="2178"/>
      <c r="AB145" s="2178"/>
      <c r="AC145" s="2178"/>
      <c r="AD145" s="2178"/>
      <c r="AE145" s="2178"/>
      <c r="AF145" s="2178"/>
      <c r="AG145" s="2178"/>
      <c r="AH145" s="2178"/>
      <c r="AI145" s="2178"/>
      <c r="AJ145" s="2178"/>
      <c r="AK145" s="2178"/>
      <c r="AL145" s="2178"/>
    </row>
    <row r="146" spans="1:38" s="1911" customFormat="1" ht="69" hidden="1" customHeight="1">
      <c r="A146" s="2200">
        <v>8</v>
      </c>
      <c r="B146" s="1910">
        <f t="shared" si="23"/>
        <v>17</v>
      </c>
      <c r="C146" s="883" t="s">
        <v>1610</v>
      </c>
      <c r="D146" s="2200">
        <v>8440</v>
      </c>
      <c r="E146" s="2217">
        <v>27000000</v>
      </c>
      <c r="F146" s="2171">
        <v>26204300</v>
      </c>
      <c r="G146" s="1910">
        <v>1</v>
      </c>
      <c r="H146" s="2171">
        <v>5240900</v>
      </c>
      <c r="I146" s="2171">
        <v>20963400</v>
      </c>
      <c r="J146" s="2196"/>
      <c r="K146" s="2277">
        <f t="shared" si="24"/>
        <v>26204300</v>
      </c>
      <c r="L146" s="2198" t="s">
        <v>1167</v>
      </c>
      <c r="M146" s="2198" t="s">
        <v>1168</v>
      </c>
      <c r="N146" s="2199" t="s">
        <v>827</v>
      </c>
      <c r="O146" s="1910" t="s">
        <v>928</v>
      </c>
      <c r="P146" s="2541" t="s">
        <v>482</v>
      </c>
      <c r="Q146" s="2202"/>
      <c r="R146" s="2202"/>
      <c r="S146" s="2202"/>
      <c r="T146" s="2202"/>
      <c r="U146" s="2178"/>
      <c r="V146" s="2178"/>
      <c r="W146" s="2178"/>
      <c r="X146" s="2178"/>
      <c r="Y146" s="2178"/>
      <c r="Z146" s="2178"/>
      <c r="AA146" s="2178"/>
      <c r="AB146" s="2178"/>
      <c r="AC146" s="2178"/>
      <c r="AD146" s="2178"/>
      <c r="AE146" s="2178"/>
      <c r="AF146" s="2178"/>
      <c r="AG146" s="2178"/>
      <c r="AH146" s="2178"/>
      <c r="AI146" s="2178"/>
      <c r="AJ146" s="2178"/>
      <c r="AK146" s="2178"/>
      <c r="AL146" s="2178"/>
    </row>
    <row r="147" spans="1:38" s="1911" customFormat="1" ht="69" hidden="1" customHeight="1">
      <c r="A147" s="2200">
        <v>8</v>
      </c>
      <c r="B147" s="1910">
        <f t="shared" si="23"/>
        <v>18</v>
      </c>
      <c r="C147" s="883" t="s">
        <v>1611</v>
      </c>
      <c r="D147" s="2200">
        <v>4213</v>
      </c>
      <c r="E147" s="2217">
        <v>6859600</v>
      </c>
      <c r="F147" s="892">
        <v>5347300</v>
      </c>
      <c r="G147" s="1910">
        <v>1</v>
      </c>
      <c r="H147" s="2196">
        <f>G147*F147</f>
        <v>5347300</v>
      </c>
      <c r="I147" s="2196"/>
      <c r="J147" s="2196"/>
      <c r="K147" s="2277">
        <f t="shared" si="24"/>
        <v>5347300</v>
      </c>
      <c r="L147" s="2198" t="s">
        <v>1167</v>
      </c>
      <c r="M147" s="2198" t="s">
        <v>1168</v>
      </c>
      <c r="N147" s="2199" t="s">
        <v>827</v>
      </c>
      <c r="O147" s="1910" t="s">
        <v>928</v>
      </c>
      <c r="P147" s="2541" t="s">
        <v>481</v>
      </c>
      <c r="Q147" s="2202"/>
      <c r="R147" s="2202"/>
      <c r="S147" s="2202"/>
      <c r="T147" s="2202"/>
      <c r="U147" s="2178"/>
      <c r="V147" s="2178"/>
      <c r="W147" s="2178"/>
      <c r="X147" s="2178"/>
      <c r="Y147" s="2178"/>
      <c r="Z147" s="2178"/>
      <c r="AA147" s="2178"/>
      <c r="AB147" s="2178"/>
      <c r="AC147" s="2178"/>
      <c r="AD147" s="2178"/>
      <c r="AE147" s="2178"/>
      <c r="AF147" s="2178"/>
      <c r="AG147" s="2178"/>
      <c r="AH147" s="2178"/>
      <c r="AI147" s="2178"/>
      <c r="AJ147" s="2178"/>
      <c r="AK147" s="2178"/>
      <c r="AL147" s="2178"/>
    </row>
    <row r="148" spans="1:38" s="1911" customFormat="1" ht="69" hidden="1" customHeight="1">
      <c r="A148" s="2200">
        <v>8</v>
      </c>
      <c r="B148" s="1910">
        <f t="shared" si="23"/>
        <v>19</v>
      </c>
      <c r="C148" s="883" t="s">
        <v>1622</v>
      </c>
      <c r="D148" s="2200" t="s">
        <v>409</v>
      </c>
      <c r="E148" s="2217">
        <v>9400000</v>
      </c>
      <c r="F148" s="892">
        <v>9086400</v>
      </c>
      <c r="G148" s="1910">
        <v>1</v>
      </c>
      <c r="H148" s="2196">
        <f>G148*F148</f>
        <v>9086400</v>
      </c>
      <c r="I148" s="2196"/>
      <c r="J148" s="2196"/>
      <c r="K148" s="2277">
        <f t="shared" si="24"/>
        <v>9086400</v>
      </c>
      <c r="L148" s="2198" t="s">
        <v>1304</v>
      </c>
      <c r="M148" s="2198" t="s">
        <v>1305</v>
      </c>
      <c r="N148" s="2199" t="s">
        <v>827</v>
      </c>
      <c r="O148" s="1910" t="s">
        <v>727</v>
      </c>
      <c r="P148" s="2541" t="s">
        <v>481</v>
      </c>
      <c r="Q148" s="2202"/>
      <c r="R148" s="2202"/>
      <c r="S148" s="2202"/>
      <c r="T148" s="2202"/>
      <c r="U148" s="2178"/>
      <c r="V148" s="2178"/>
      <c r="W148" s="2178"/>
      <c r="X148" s="2178"/>
      <c r="Y148" s="2178"/>
      <c r="Z148" s="2178"/>
      <c r="AA148" s="2178"/>
      <c r="AB148" s="2178"/>
      <c r="AC148" s="2178"/>
      <c r="AD148" s="2178"/>
      <c r="AE148" s="2178"/>
      <c r="AF148" s="2178"/>
      <c r="AG148" s="2178"/>
      <c r="AH148" s="2178"/>
      <c r="AI148" s="2178"/>
      <c r="AJ148" s="2178"/>
      <c r="AK148" s="2178"/>
      <c r="AL148" s="2178"/>
    </row>
    <row r="149" spans="1:38" s="1911" customFormat="1" ht="75" hidden="1" customHeight="1">
      <c r="A149" s="2200">
        <v>8</v>
      </c>
      <c r="B149" s="1910">
        <f t="shared" si="23"/>
        <v>20</v>
      </c>
      <c r="C149" s="883" t="s">
        <v>1608</v>
      </c>
      <c r="D149" s="2200" t="s">
        <v>1292</v>
      </c>
      <c r="E149" s="2217">
        <v>60000000</v>
      </c>
      <c r="F149" s="892">
        <v>58000000</v>
      </c>
      <c r="G149" s="1910">
        <v>1</v>
      </c>
      <c r="H149" s="2196">
        <f>G149*F149</f>
        <v>58000000</v>
      </c>
      <c r="I149" s="2581"/>
      <c r="J149" s="2581"/>
      <c r="K149" s="2277">
        <f t="shared" si="24"/>
        <v>58000000</v>
      </c>
      <c r="L149" s="2198" t="s">
        <v>826</v>
      </c>
      <c r="M149" s="2198" t="s">
        <v>723</v>
      </c>
      <c r="N149" s="2199" t="s">
        <v>827</v>
      </c>
      <c r="O149" s="1910" t="s">
        <v>933</v>
      </c>
      <c r="P149" s="2541" t="s">
        <v>481</v>
      </c>
      <c r="Q149" s="2202"/>
      <c r="R149" s="2202"/>
      <c r="S149" s="2202"/>
      <c r="T149" s="2202"/>
      <c r="U149" s="2178"/>
      <c r="V149" s="2178"/>
      <c r="W149" s="2178"/>
      <c r="X149" s="2178"/>
      <c r="Y149" s="2178"/>
      <c r="Z149" s="2178"/>
      <c r="AA149" s="2178"/>
      <c r="AB149" s="2178"/>
      <c r="AC149" s="2178"/>
      <c r="AD149" s="2178"/>
      <c r="AE149" s="2178"/>
      <c r="AF149" s="2178"/>
      <c r="AG149" s="2178"/>
      <c r="AH149" s="2178"/>
      <c r="AI149" s="2178"/>
      <c r="AJ149" s="2178"/>
      <c r="AK149" s="2178"/>
      <c r="AL149" s="2178"/>
    </row>
    <row r="150" spans="1:38" s="2556" customFormat="1" ht="26.25" hidden="1" customHeight="1">
      <c r="A150" s="2553"/>
      <c r="B150" s="2553"/>
      <c r="C150" s="2553" t="s">
        <v>1442</v>
      </c>
      <c r="D150" s="2557"/>
      <c r="E150" s="2564"/>
      <c r="F150" s="2564"/>
      <c r="G150" s="2564">
        <f t="shared" ref="G150:O150" si="25">SUM(G151:G164)</f>
        <v>14</v>
      </c>
      <c r="H150" s="2564">
        <f t="shared" si="25"/>
        <v>220380500</v>
      </c>
      <c r="I150" s="2564">
        <f t="shared" si="25"/>
        <v>442751900</v>
      </c>
      <c r="J150" s="2564">
        <f t="shared" si="25"/>
        <v>249944600</v>
      </c>
      <c r="K150" s="2564">
        <f t="shared" si="25"/>
        <v>913077000</v>
      </c>
      <c r="L150" s="2564">
        <f t="shared" si="25"/>
        <v>0</v>
      </c>
      <c r="M150" s="2564">
        <f t="shared" si="25"/>
        <v>0</v>
      </c>
      <c r="N150" s="2564">
        <f t="shared" si="25"/>
        <v>0</v>
      </c>
      <c r="O150" s="2564">
        <f t="shared" si="25"/>
        <v>0</v>
      </c>
      <c r="P150" s="2564"/>
      <c r="Q150" s="2564"/>
      <c r="R150" s="2564"/>
      <c r="S150" s="2564"/>
      <c r="T150" s="2603"/>
      <c r="U150" s="2547"/>
      <c r="V150" s="2547"/>
      <c r="W150" s="2547"/>
      <c r="X150" s="2547"/>
      <c r="Y150" s="2547"/>
      <c r="Z150" s="2547"/>
      <c r="AA150" s="2547"/>
      <c r="AB150" s="2547"/>
      <c r="AC150" s="2547"/>
      <c r="AD150" s="2547"/>
      <c r="AE150" s="2547"/>
      <c r="AF150" s="2547"/>
      <c r="AG150" s="2547"/>
      <c r="AH150" s="2547"/>
      <c r="AI150" s="2547"/>
      <c r="AJ150" s="2547"/>
      <c r="AK150" s="2547"/>
      <c r="AL150" s="2547"/>
    </row>
    <row r="151" spans="1:38" s="1911" customFormat="1" ht="69" hidden="1" customHeight="1">
      <c r="A151" s="2565">
        <v>9</v>
      </c>
      <c r="B151" s="1910">
        <f t="shared" ref="B151:B164" si="26">B150+1</f>
        <v>1</v>
      </c>
      <c r="C151" s="883" t="s">
        <v>4336</v>
      </c>
      <c r="D151" s="2582">
        <v>8883</v>
      </c>
      <c r="E151" s="2562">
        <v>77500000</v>
      </c>
      <c r="F151" s="2171">
        <v>75034800</v>
      </c>
      <c r="G151" s="1910">
        <v>1</v>
      </c>
      <c r="H151" s="2171">
        <v>15007000</v>
      </c>
      <c r="I151" s="2171">
        <v>30014000</v>
      </c>
      <c r="J151" s="2171">
        <v>30013800</v>
      </c>
      <c r="K151" s="2277">
        <f t="shared" ref="K151:K164" si="27">H151+I151+J151</f>
        <v>75034800</v>
      </c>
      <c r="L151" s="2583" t="s">
        <v>969</v>
      </c>
      <c r="M151" s="2583" t="s">
        <v>970</v>
      </c>
      <c r="N151" s="2584" t="s">
        <v>856</v>
      </c>
      <c r="O151" s="2585" t="s">
        <v>923</v>
      </c>
      <c r="P151" s="2541" t="s">
        <v>482</v>
      </c>
      <c r="Q151" s="2202"/>
      <c r="R151" s="2202"/>
      <c r="S151" s="2202"/>
      <c r="T151" s="2202"/>
      <c r="U151" s="2535">
        <v>1.2</v>
      </c>
      <c r="V151" s="2178"/>
      <c r="W151" s="2178"/>
      <c r="X151" s="2178"/>
      <c r="Y151" s="2178"/>
      <c r="Z151" s="2178"/>
      <c r="AA151" s="2178"/>
      <c r="AB151" s="2178"/>
      <c r="AC151" s="2178"/>
      <c r="AD151" s="2178"/>
      <c r="AE151" s="2178"/>
      <c r="AF151" s="2178"/>
      <c r="AG151" s="2178"/>
      <c r="AH151" s="2178"/>
      <c r="AI151" s="2178"/>
      <c r="AJ151" s="2178"/>
      <c r="AK151" s="2178"/>
      <c r="AL151" s="2178"/>
    </row>
    <row r="152" spans="1:38" s="1911" customFormat="1" ht="69" hidden="1" customHeight="1">
      <c r="A152" s="2565">
        <v>9</v>
      </c>
      <c r="B152" s="1910">
        <f t="shared" si="26"/>
        <v>2</v>
      </c>
      <c r="C152" s="883" t="s">
        <v>1635</v>
      </c>
      <c r="D152" s="2200" t="s">
        <v>409</v>
      </c>
      <c r="E152" s="2201">
        <v>9400000</v>
      </c>
      <c r="F152" s="892">
        <v>9086400</v>
      </c>
      <c r="G152" s="1910">
        <v>1</v>
      </c>
      <c r="H152" s="2196">
        <f>G152*F152</f>
        <v>9086400</v>
      </c>
      <c r="I152" s="2586"/>
      <c r="J152" s="2586"/>
      <c r="K152" s="2277">
        <f t="shared" si="27"/>
        <v>9086400</v>
      </c>
      <c r="L152" s="2587" t="s">
        <v>1420</v>
      </c>
      <c r="M152" s="2587" t="s">
        <v>1421</v>
      </c>
      <c r="N152" s="2588" t="s">
        <v>856</v>
      </c>
      <c r="O152" s="2589" t="s">
        <v>727</v>
      </c>
      <c r="P152" s="2541" t="s">
        <v>481</v>
      </c>
      <c r="Q152" s="2202"/>
      <c r="R152" s="2202"/>
      <c r="S152" s="2202"/>
      <c r="T152" s="2202"/>
      <c r="U152" s="2535">
        <v>1.2</v>
      </c>
      <c r="V152" s="2178"/>
      <c r="W152" s="2178"/>
      <c r="X152" s="2178"/>
      <c r="Y152" s="2178"/>
      <c r="Z152" s="2178"/>
      <c r="AA152" s="2178"/>
      <c r="AB152" s="2178"/>
      <c r="AC152" s="2178"/>
      <c r="AD152" s="2178"/>
      <c r="AE152" s="2178"/>
      <c r="AF152" s="2178"/>
      <c r="AG152" s="2178"/>
      <c r="AH152" s="2178"/>
      <c r="AI152" s="2178"/>
      <c r="AJ152" s="2178"/>
      <c r="AK152" s="2178"/>
      <c r="AL152" s="2178"/>
    </row>
    <row r="153" spans="1:38" s="1911" customFormat="1" ht="69" hidden="1" customHeight="1">
      <c r="A153" s="2565">
        <v>9</v>
      </c>
      <c r="B153" s="1910">
        <f t="shared" si="26"/>
        <v>3</v>
      </c>
      <c r="C153" s="883" t="s">
        <v>4337</v>
      </c>
      <c r="D153" s="2590" t="s">
        <v>410</v>
      </c>
      <c r="E153" s="2591">
        <v>146000000</v>
      </c>
      <c r="F153" s="2171">
        <v>141675100</v>
      </c>
      <c r="G153" s="1910">
        <v>1</v>
      </c>
      <c r="H153" s="2171">
        <v>28335100</v>
      </c>
      <c r="I153" s="2171">
        <v>56670100</v>
      </c>
      <c r="J153" s="2171">
        <v>56669900</v>
      </c>
      <c r="K153" s="2197">
        <f t="shared" si="27"/>
        <v>141675100</v>
      </c>
      <c r="L153" s="2198" t="s">
        <v>979</v>
      </c>
      <c r="M153" s="2198" t="s">
        <v>1051</v>
      </c>
      <c r="N153" s="2199" t="s">
        <v>980</v>
      </c>
      <c r="O153" s="1910" t="s">
        <v>933</v>
      </c>
      <c r="P153" s="2541" t="s">
        <v>482</v>
      </c>
      <c r="Q153" s="2202"/>
      <c r="R153" s="2202"/>
      <c r="S153" s="2202"/>
      <c r="T153" s="2202"/>
      <c r="U153" s="2535">
        <v>1.3</v>
      </c>
      <c r="V153" s="2178"/>
      <c r="W153" s="2178"/>
      <c r="X153" s="2178"/>
      <c r="Y153" s="2178"/>
      <c r="Z153" s="2178"/>
      <c r="AA153" s="2178"/>
      <c r="AB153" s="2178"/>
      <c r="AC153" s="2178"/>
      <c r="AD153" s="2178"/>
      <c r="AE153" s="2178"/>
      <c r="AF153" s="2178"/>
      <c r="AG153" s="2178"/>
      <c r="AH153" s="2178"/>
      <c r="AI153" s="2178"/>
      <c r="AJ153" s="2178"/>
      <c r="AK153" s="2178"/>
      <c r="AL153" s="2178"/>
    </row>
    <row r="154" spans="1:38" s="1911" customFormat="1" ht="69" hidden="1" customHeight="1">
      <c r="A154" s="2565">
        <v>9</v>
      </c>
      <c r="B154" s="1910">
        <f t="shared" si="26"/>
        <v>4</v>
      </c>
      <c r="C154" s="883" t="s">
        <v>1628</v>
      </c>
      <c r="D154" s="2592">
        <v>10129</v>
      </c>
      <c r="E154" s="2562">
        <v>240000000</v>
      </c>
      <c r="F154" s="2171">
        <v>232840900</v>
      </c>
      <c r="G154" s="1910">
        <v>1</v>
      </c>
      <c r="H154" s="2171">
        <v>46568200</v>
      </c>
      <c r="I154" s="2171">
        <v>93136400</v>
      </c>
      <c r="J154" s="2171">
        <v>93136300</v>
      </c>
      <c r="K154" s="2277">
        <f t="shared" si="27"/>
        <v>232840900</v>
      </c>
      <c r="L154" s="2210" t="s">
        <v>868</v>
      </c>
      <c r="M154" s="2210" t="s">
        <v>869</v>
      </c>
      <c r="N154" s="2212" t="s">
        <v>980</v>
      </c>
      <c r="O154" s="2213" t="s">
        <v>928</v>
      </c>
      <c r="P154" s="2541" t="s">
        <v>482</v>
      </c>
      <c r="Q154" s="2202"/>
      <c r="R154" s="2202"/>
      <c r="S154" s="2202"/>
      <c r="T154" s="2202"/>
      <c r="U154" s="2535">
        <v>1.3</v>
      </c>
      <c r="V154" s="2178"/>
      <c r="W154" s="2178"/>
      <c r="X154" s="2178"/>
      <c r="Y154" s="2178"/>
      <c r="Z154" s="2178"/>
      <c r="AA154" s="2178"/>
      <c r="AB154" s="2178"/>
      <c r="AC154" s="2178"/>
      <c r="AD154" s="2178"/>
      <c r="AE154" s="2178"/>
      <c r="AF154" s="2178"/>
      <c r="AG154" s="2178"/>
      <c r="AH154" s="2178"/>
      <c r="AI154" s="2178"/>
      <c r="AJ154" s="2178"/>
      <c r="AK154" s="2178"/>
      <c r="AL154" s="2178"/>
    </row>
    <row r="155" spans="1:38" s="1911" customFormat="1" ht="69" hidden="1" customHeight="1">
      <c r="A155" s="2565">
        <v>9</v>
      </c>
      <c r="B155" s="1910">
        <f t="shared" si="26"/>
        <v>5</v>
      </c>
      <c r="C155" s="883" t="s">
        <v>1632</v>
      </c>
      <c r="D155" s="2593">
        <v>9073</v>
      </c>
      <c r="E155" s="2563">
        <v>71500000</v>
      </c>
      <c r="F155" s="2171">
        <v>69130600</v>
      </c>
      <c r="G155" s="1910">
        <v>1</v>
      </c>
      <c r="H155" s="2171">
        <v>13826200</v>
      </c>
      <c r="I155" s="2171">
        <v>55304400</v>
      </c>
      <c r="J155" s="2586"/>
      <c r="K155" s="2197">
        <f t="shared" si="27"/>
        <v>69130600</v>
      </c>
      <c r="L155" s="2594" t="s">
        <v>971</v>
      </c>
      <c r="M155" s="2594" t="s">
        <v>972</v>
      </c>
      <c r="N155" s="2595" t="s">
        <v>980</v>
      </c>
      <c r="O155" s="2585" t="s">
        <v>923</v>
      </c>
      <c r="P155" s="2541" t="s">
        <v>482</v>
      </c>
      <c r="Q155" s="2202"/>
      <c r="R155" s="2202"/>
      <c r="S155" s="2202"/>
      <c r="T155" s="2202"/>
      <c r="U155" s="2535">
        <v>1.3</v>
      </c>
      <c r="V155" s="2178"/>
      <c r="W155" s="2178"/>
      <c r="X155" s="2178"/>
      <c r="Y155" s="2178"/>
      <c r="Z155" s="2178"/>
      <c r="AA155" s="2178"/>
      <c r="AB155" s="2178"/>
      <c r="AC155" s="2178"/>
      <c r="AD155" s="2178"/>
      <c r="AE155" s="2178"/>
      <c r="AF155" s="2178"/>
      <c r="AG155" s="2178"/>
      <c r="AH155" s="2178"/>
      <c r="AI155" s="2178"/>
      <c r="AJ155" s="2178"/>
      <c r="AK155" s="2178"/>
      <c r="AL155" s="2178"/>
    </row>
    <row r="156" spans="1:38" s="1911" customFormat="1" ht="69" hidden="1" customHeight="1">
      <c r="A156" s="2565">
        <v>9</v>
      </c>
      <c r="B156" s="1910">
        <f t="shared" si="26"/>
        <v>6</v>
      </c>
      <c r="C156" s="883" t="s">
        <v>4338</v>
      </c>
      <c r="D156" s="2593" t="s">
        <v>408</v>
      </c>
      <c r="E156" s="2562">
        <v>32000000</v>
      </c>
      <c r="F156" s="2171">
        <v>30521500</v>
      </c>
      <c r="G156" s="1910">
        <v>1</v>
      </c>
      <c r="H156" s="2171">
        <v>6104300</v>
      </c>
      <c r="I156" s="2171">
        <v>24417200</v>
      </c>
      <c r="J156" s="2586"/>
      <c r="K156" s="2277">
        <f t="shared" si="27"/>
        <v>30521500</v>
      </c>
      <c r="L156" s="2594" t="s">
        <v>870</v>
      </c>
      <c r="M156" s="2594" t="s">
        <v>723</v>
      </c>
      <c r="N156" s="2595" t="s">
        <v>980</v>
      </c>
      <c r="O156" s="2585" t="s">
        <v>928</v>
      </c>
      <c r="P156" s="2541" t="s">
        <v>482</v>
      </c>
      <c r="Q156" s="2202"/>
      <c r="R156" s="2202"/>
      <c r="S156" s="2202"/>
      <c r="T156" s="2202"/>
      <c r="U156" s="2535">
        <v>1.4</v>
      </c>
      <c r="V156" s="2178"/>
      <c r="W156" s="2178"/>
      <c r="X156" s="2178"/>
      <c r="Y156" s="2178"/>
      <c r="Z156" s="2178"/>
      <c r="AA156" s="2178"/>
      <c r="AB156" s="2178"/>
      <c r="AC156" s="2178"/>
      <c r="AD156" s="2178"/>
      <c r="AE156" s="2178"/>
      <c r="AF156" s="2178"/>
      <c r="AG156" s="2178"/>
      <c r="AH156" s="2178"/>
      <c r="AI156" s="2178"/>
      <c r="AJ156" s="2178"/>
      <c r="AK156" s="2178"/>
      <c r="AL156" s="2178"/>
    </row>
    <row r="157" spans="1:38" s="1911" customFormat="1" ht="69" hidden="1" customHeight="1">
      <c r="A157" s="2565">
        <v>9</v>
      </c>
      <c r="B157" s="1910">
        <f t="shared" si="26"/>
        <v>7</v>
      </c>
      <c r="C157" s="883" t="s">
        <v>4339</v>
      </c>
      <c r="D157" s="2593" t="s">
        <v>408</v>
      </c>
      <c r="E157" s="2562">
        <v>32000000</v>
      </c>
      <c r="F157" s="2171">
        <v>30521500</v>
      </c>
      <c r="G157" s="1910">
        <v>1</v>
      </c>
      <c r="H157" s="2171">
        <v>6104300</v>
      </c>
      <c r="I157" s="2171">
        <v>24417200</v>
      </c>
      <c r="J157" s="2586"/>
      <c r="K157" s="2277">
        <f t="shared" si="27"/>
        <v>30521500</v>
      </c>
      <c r="L157" s="2210" t="s">
        <v>868</v>
      </c>
      <c r="M157" s="2210" t="s">
        <v>869</v>
      </c>
      <c r="N157" s="2212" t="s">
        <v>980</v>
      </c>
      <c r="O157" s="2213" t="s">
        <v>928</v>
      </c>
      <c r="P157" s="2541" t="s">
        <v>482</v>
      </c>
      <c r="Q157" s="2202"/>
      <c r="R157" s="2202"/>
      <c r="S157" s="2202"/>
      <c r="T157" s="2202"/>
      <c r="U157" s="2535">
        <v>1.4</v>
      </c>
      <c r="V157" s="2178"/>
      <c r="W157" s="2178"/>
      <c r="X157" s="2178"/>
      <c r="Y157" s="2178"/>
      <c r="Z157" s="2178"/>
      <c r="AA157" s="2178"/>
      <c r="AB157" s="2178"/>
      <c r="AC157" s="2178"/>
      <c r="AD157" s="2178"/>
      <c r="AE157" s="2178"/>
      <c r="AF157" s="2178"/>
      <c r="AG157" s="2178"/>
      <c r="AH157" s="2178"/>
      <c r="AI157" s="2178"/>
      <c r="AJ157" s="2178"/>
      <c r="AK157" s="2178"/>
      <c r="AL157" s="2178"/>
    </row>
    <row r="158" spans="1:38" s="1911" customFormat="1" ht="69" hidden="1" customHeight="1">
      <c r="A158" s="2565">
        <v>9</v>
      </c>
      <c r="B158" s="1910">
        <f t="shared" si="26"/>
        <v>8</v>
      </c>
      <c r="C158" s="883" t="s">
        <v>1629</v>
      </c>
      <c r="D158" s="2592">
        <v>8440</v>
      </c>
      <c r="E158" s="2562">
        <v>27000000</v>
      </c>
      <c r="F158" s="2171">
        <v>26204300</v>
      </c>
      <c r="G158" s="1910">
        <v>1</v>
      </c>
      <c r="H158" s="2171">
        <v>5240900</v>
      </c>
      <c r="I158" s="2171">
        <v>20963400</v>
      </c>
      <c r="J158" s="2586"/>
      <c r="K158" s="2277">
        <f t="shared" si="27"/>
        <v>26204300</v>
      </c>
      <c r="L158" s="2210" t="s">
        <v>871</v>
      </c>
      <c r="M158" s="2210" t="s">
        <v>872</v>
      </c>
      <c r="N158" s="2212" t="s">
        <v>873</v>
      </c>
      <c r="O158" s="2213" t="s">
        <v>928</v>
      </c>
      <c r="P158" s="2541" t="s">
        <v>482</v>
      </c>
      <c r="Q158" s="2202"/>
      <c r="R158" s="2202"/>
      <c r="S158" s="2202"/>
      <c r="T158" s="2202"/>
      <c r="U158" s="2535">
        <v>1.2</v>
      </c>
      <c r="V158" s="2178"/>
      <c r="W158" s="2178"/>
      <c r="X158" s="2178"/>
      <c r="Y158" s="2178"/>
      <c r="Z158" s="2178"/>
      <c r="AA158" s="2178"/>
      <c r="AB158" s="2178"/>
      <c r="AC158" s="2178"/>
      <c r="AD158" s="2178"/>
      <c r="AE158" s="2178"/>
      <c r="AF158" s="2178"/>
      <c r="AG158" s="2178"/>
      <c r="AH158" s="2178"/>
      <c r="AI158" s="2178"/>
      <c r="AJ158" s="2178"/>
      <c r="AK158" s="2178"/>
      <c r="AL158" s="2178"/>
    </row>
    <row r="159" spans="1:38" s="1911" customFormat="1" ht="69" hidden="1" customHeight="1">
      <c r="A159" s="2565">
        <v>9</v>
      </c>
      <c r="B159" s="1910">
        <f t="shared" si="26"/>
        <v>9</v>
      </c>
      <c r="C159" s="883" t="s">
        <v>1637</v>
      </c>
      <c r="D159" s="2593">
        <v>8605</v>
      </c>
      <c r="E159" s="2562">
        <v>60000000</v>
      </c>
      <c r="F159" s="2171">
        <v>58426300</v>
      </c>
      <c r="G159" s="1910">
        <v>1</v>
      </c>
      <c r="H159" s="2171">
        <v>11685300</v>
      </c>
      <c r="I159" s="2171">
        <v>46741000</v>
      </c>
      <c r="J159" s="2586"/>
      <c r="K159" s="2197">
        <f t="shared" si="27"/>
        <v>58426300</v>
      </c>
      <c r="L159" s="2237" t="s">
        <v>1418</v>
      </c>
      <c r="M159" s="2237" t="s">
        <v>1419</v>
      </c>
      <c r="N159" s="2237" t="s">
        <v>873</v>
      </c>
      <c r="O159" s="2585" t="s">
        <v>923</v>
      </c>
      <c r="P159" s="2541" t="s">
        <v>482</v>
      </c>
      <c r="Q159" s="2202"/>
      <c r="R159" s="2202"/>
      <c r="S159" s="2202"/>
      <c r="T159" s="2202"/>
      <c r="U159" s="2535">
        <v>1.2</v>
      </c>
      <c r="V159" s="2178"/>
      <c r="W159" s="2178"/>
      <c r="X159" s="2178"/>
      <c r="Y159" s="2178"/>
      <c r="Z159" s="2178"/>
      <c r="AA159" s="2178"/>
      <c r="AB159" s="2178"/>
      <c r="AC159" s="2178"/>
      <c r="AD159" s="2178"/>
      <c r="AE159" s="2178"/>
      <c r="AF159" s="2178"/>
      <c r="AG159" s="2178"/>
      <c r="AH159" s="2178"/>
      <c r="AI159" s="2178"/>
      <c r="AJ159" s="2178"/>
      <c r="AK159" s="2178"/>
      <c r="AL159" s="2178"/>
    </row>
    <row r="160" spans="1:38" s="1911" customFormat="1" ht="69" hidden="1" customHeight="1">
      <c r="A160" s="2565">
        <v>9</v>
      </c>
      <c r="B160" s="1910">
        <f t="shared" si="26"/>
        <v>10</v>
      </c>
      <c r="C160" s="883" t="s">
        <v>4340</v>
      </c>
      <c r="D160" s="1910">
        <v>8813</v>
      </c>
      <c r="E160" s="2201">
        <v>11500000</v>
      </c>
      <c r="F160" s="892">
        <v>11166000</v>
      </c>
      <c r="G160" s="1910">
        <v>1</v>
      </c>
      <c r="H160" s="2196">
        <f>G160*F160</f>
        <v>11166000</v>
      </c>
      <c r="I160" s="2196"/>
      <c r="J160" s="2196"/>
      <c r="K160" s="2277">
        <f t="shared" si="27"/>
        <v>11166000</v>
      </c>
      <c r="L160" s="2198" t="s">
        <v>1210</v>
      </c>
      <c r="M160" s="2198" t="s">
        <v>1211</v>
      </c>
      <c r="N160" s="2199" t="s">
        <v>873</v>
      </c>
      <c r="O160" s="1910" t="s">
        <v>1424</v>
      </c>
      <c r="P160" s="2541" t="s">
        <v>481</v>
      </c>
      <c r="Q160" s="2202"/>
      <c r="R160" s="2202"/>
      <c r="S160" s="2202"/>
      <c r="T160" s="2202"/>
      <c r="U160" s="2535">
        <v>1.2</v>
      </c>
      <c r="V160" s="2178"/>
      <c r="W160" s="2178"/>
      <c r="X160" s="2178"/>
      <c r="Y160" s="2178"/>
      <c r="Z160" s="2178"/>
      <c r="AA160" s="2178"/>
      <c r="AB160" s="2178"/>
      <c r="AC160" s="2178"/>
      <c r="AD160" s="2178"/>
      <c r="AE160" s="2178"/>
      <c r="AF160" s="2178"/>
      <c r="AG160" s="2178"/>
      <c r="AH160" s="2178"/>
      <c r="AI160" s="2178"/>
      <c r="AJ160" s="2178"/>
      <c r="AK160" s="2178"/>
      <c r="AL160" s="2178"/>
    </row>
    <row r="161" spans="1:38" s="1911" customFormat="1" ht="69" hidden="1" customHeight="1">
      <c r="A161" s="2565">
        <v>9</v>
      </c>
      <c r="B161" s="1910">
        <f t="shared" si="26"/>
        <v>11</v>
      </c>
      <c r="C161" s="883" t="s">
        <v>1640</v>
      </c>
      <c r="D161" s="2567">
        <v>7919</v>
      </c>
      <c r="E161" s="2562">
        <v>15500000</v>
      </c>
      <c r="F161" s="892">
        <v>15500000</v>
      </c>
      <c r="G161" s="1910">
        <v>1</v>
      </c>
      <c r="H161" s="2196">
        <f>G161*F161</f>
        <v>15500000</v>
      </c>
      <c r="I161" s="2196"/>
      <c r="J161" s="2196"/>
      <c r="K161" s="2197">
        <f t="shared" si="27"/>
        <v>15500000</v>
      </c>
      <c r="L161" s="2198" t="s">
        <v>1210</v>
      </c>
      <c r="M161" s="2198" t="s">
        <v>1211</v>
      </c>
      <c r="N161" s="2199" t="s">
        <v>873</v>
      </c>
      <c r="O161" s="1910" t="s">
        <v>1424</v>
      </c>
      <c r="P161" s="2541" t="s">
        <v>481</v>
      </c>
      <c r="Q161" s="2202"/>
      <c r="R161" s="2202"/>
      <c r="S161" s="2202"/>
      <c r="T161" s="2202"/>
      <c r="U161" s="2535">
        <v>1.2</v>
      </c>
      <c r="V161" s="2178"/>
      <c r="W161" s="2178"/>
      <c r="X161" s="2178"/>
      <c r="Y161" s="2178"/>
      <c r="Z161" s="2178"/>
      <c r="AA161" s="2178"/>
      <c r="AB161" s="2178"/>
      <c r="AC161" s="2178"/>
      <c r="AD161" s="2178"/>
      <c r="AE161" s="2178"/>
      <c r="AF161" s="2178"/>
      <c r="AG161" s="2178"/>
      <c r="AH161" s="2178"/>
      <c r="AI161" s="2178"/>
      <c r="AJ161" s="2178"/>
      <c r="AK161" s="2178"/>
      <c r="AL161" s="2178"/>
    </row>
    <row r="162" spans="1:38" s="1911" customFormat="1" ht="69" hidden="1" customHeight="1">
      <c r="A162" s="2565">
        <v>9</v>
      </c>
      <c r="B162" s="1910">
        <f t="shared" si="26"/>
        <v>12</v>
      </c>
      <c r="C162" s="883" t="s">
        <v>4341</v>
      </c>
      <c r="D162" s="2592">
        <v>8440</v>
      </c>
      <c r="E162" s="2562">
        <v>27000000</v>
      </c>
      <c r="F162" s="2171">
        <v>26204300</v>
      </c>
      <c r="G162" s="1910">
        <v>1</v>
      </c>
      <c r="H162" s="2171">
        <v>5240900</v>
      </c>
      <c r="I162" s="2171">
        <v>20963400</v>
      </c>
      <c r="J162" s="2586"/>
      <c r="K162" s="2277">
        <f t="shared" si="27"/>
        <v>26204300</v>
      </c>
      <c r="L162" s="2198" t="s">
        <v>966</v>
      </c>
      <c r="M162" s="2198" t="s">
        <v>1052</v>
      </c>
      <c r="N162" s="2199" t="s">
        <v>968</v>
      </c>
      <c r="O162" s="1910" t="s">
        <v>928</v>
      </c>
      <c r="P162" s="2541" t="s">
        <v>482</v>
      </c>
      <c r="Q162" s="2202"/>
      <c r="R162" s="2202"/>
      <c r="S162" s="2202"/>
      <c r="T162" s="2202"/>
      <c r="U162" s="2535">
        <v>1.1000000000000001</v>
      </c>
      <c r="V162" s="2178"/>
      <c r="W162" s="2178"/>
      <c r="X162" s="2178"/>
      <c r="Y162" s="2178"/>
      <c r="Z162" s="2178"/>
      <c r="AA162" s="2178"/>
      <c r="AB162" s="2178"/>
      <c r="AC162" s="2178"/>
      <c r="AD162" s="2178"/>
      <c r="AE162" s="2178"/>
      <c r="AF162" s="2178"/>
      <c r="AG162" s="2178"/>
      <c r="AH162" s="2178"/>
      <c r="AI162" s="2178"/>
      <c r="AJ162" s="2178"/>
      <c r="AK162" s="2178"/>
      <c r="AL162" s="2178"/>
    </row>
    <row r="163" spans="1:38" s="1911" customFormat="1" ht="69" hidden="1" customHeight="1">
      <c r="A163" s="2565">
        <v>9</v>
      </c>
      <c r="B163" s="1910">
        <f t="shared" si="26"/>
        <v>13</v>
      </c>
      <c r="C163" s="883" t="s">
        <v>4342</v>
      </c>
      <c r="D163" s="2582" t="s">
        <v>1269</v>
      </c>
      <c r="E163" s="2562">
        <v>181000000</v>
      </c>
      <c r="F163" s="2171">
        <v>175311800</v>
      </c>
      <c r="G163" s="1910">
        <v>1</v>
      </c>
      <c r="H163" s="2171">
        <v>35062400</v>
      </c>
      <c r="I163" s="2171">
        <v>70124800</v>
      </c>
      <c r="J163" s="2171">
        <v>70124600</v>
      </c>
      <c r="K163" s="2277">
        <f t="shared" si="27"/>
        <v>175311800</v>
      </c>
      <c r="L163" s="2583" t="s">
        <v>1270</v>
      </c>
      <c r="M163" s="2583" t="s">
        <v>411</v>
      </c>
      <c r="N163" s="2584" t="s">
        <v>968</v>
      </c>
      <c r="O163" s="2596" t="s">
        <v>923</v>
      </c>
      <c r="P163" s="2541" t="s">
        <v>482</v>
      </c>
      <c r="Q163" s="2202"/>
      <c r="R163" s="2202"/>
      <c r="S163" s="2202"/>
      <c r="T163" s="2202"/>
      <c r="U163" s="2535">
        <v>1.1000000000000001</v>
      </c>
      <c r="V163" s="2178"/>
      <c r="W163" s="2178"/>
      <c r="X163" s="2178"/>
      <c r="Y163" s="2178"/>
      <c r="Z163" s="2178"/>
      <c r="AA163" s="2178"/>
      <c r="AB163" s="2178"/>
      <c r="AC163" s="2178"/>
      <c r="AD163" s="2178"/>
      <c r="AE163" s="2178"/>
      <c r="AF163" s="2178"/>
      <c r="AG163" s="2178"/>
      <c r="AH163" s="2178"/>
      <c r="AI163" s="2178"/>
      <c r="AJ163" s="2178"/>
      <c r="AK163" s="2178"/>
      <c r="AL163" s="2178"/>
    </row>
    <row r="164" spans="1:38" s="1911" customFormat="1" ht="69" hidden="1" customHeight="1">
      <c r="A164" s="2565">
        <v>9</v>
      </c>
      <c r="B164" s="1910">
        <f t="shared" si="26"/>
        <v>14</v>
      </c>
      <c r="C164" s="883" t="s">
        <v>1638</v>
      </c>
      <c r="D164" s="2200">
        <v>10763</v>
      </c>
      <c r="E164" s="2577">
        <v>12000000</v>
      </c>
      <c r="F164" s="892">
        <v>11453500</v>
      </c>
      <c r="G164" s="1910">
        <v>1</v>
      </c>
      <c r="H164" s="2196">
        <f>G164*F164</f>
        <v>11453500</v>
      </c>
      <c r="I164" s="2237"/>
      <c r="J164" s="2237"/>
      <c r="K164" s="2277">
        <f t="shared" si="27"/>
        <v>11453500</v>
      </c>
      <c r="L164" s="2215" t="s">
        <v>1148</v>
      </c>
      <c r="M164" s="2215" t="s">
        <v>723</v>
      </c>
      <c r="N164" s="2215" t="s">
        <v>968</v>
      </c>
      <c r="O164" s="2200" t="s">
        <v>1209</v>
      </c>
      <c r="P164" s="2541" t="s">
        <v>481</v>
      </c>
      <c r="Q164" s="2202"/>
      <c r="R164" s="2202"/>
      <c r="S164" s="2202"/>
      <c r="T164" s="2202"/>
      <c r="U164" s="2535">
        <v>1.1000000000000001</v>
      </c>
      <c r="V164" s="2178"/>
      <c r="W164" s="2178"/>
      <c r="X164" s="2178"/>
      <c r="Y164" s="2178"/>
      <c r="Z164" s="2178"/>
      <c r="AA164" s="2178"/>
      <c r="AB164" s="2178"/>
      <c r="AC164" s="2178"/>
      <c r="AD164" s="2178"/>
      <c r="AE164" s="2178"/>
      <c r="AF164" s="2178"/>
      <c r="AG164" s="2178"/>
      <c r="AH164" s="2178"/>
      <c r="AI164" s="2178"/>
      <c r="AJ164" s="2178"/>
      <c r="AK164" s="2178"/>
      <c r="AL164" s="2178"/>
    </row>
    <row r="165" spans="1:38" s="2556" customFormat="1" ht="25.5" hidden="1" customHeight="1">
      <c r="A165" s="2553"/>
      <c r="B165" s="2548"/>
      <c r="C165" s="2548" t="s">
        <v>1443</v>
      </c>
      <c r="D165" s="2552"/>
      <c r="E165" s="2564"/>
      <c r="F165" s="2564"/>
      <c r="G165" s="2564">
        <f t="shared" ref="G165:O165" si="28">SUM(G166:G176)</f>
        <v>11</v>
      </c>
      <c r="H165" s="2564">
        <f t="shared" si="28"/>
        <v>203904100</v>
      </c>
      <c r="I165" s="2564">
        <f t="shared" si="28"/>
        <v>311541600</v>
      </c>
      <c r="J165" s="2564">
        <f t="shared" si="28"/>
        <v>264798600</v>
      </c>
      <c r="K165" s="2564">
        <f t="shared" si="28"/>
        <v>780244300</v>
      </c>
      <c r="L165" s="2564">
        <f t="shared" si="28"/>
        <v>0</v>
      </c>
      <c r="M165" s="2564">
        <f t="shared" si="28"/>
        <v>0</v>
      </c>
      <c r="N165" s="2564">
        <f t="shared" si="28"/>
        <v>0</v>
      </c>
      <c r="O165" s="2564">
        <f t="shared" si="28"/>
        <v>0</v>
      </c>
      <c r="P165" s="2564"/>
      <c r="Q165" s="2564"/>
      <c r="R165" s="2564"/>
      <c r="S165" s="2564"/>
      <c r="T165" s="2603"/>
      <c r="U165" s="2547"/>
      <c r="V165" s="2547"/>
      <c r="W165" s="2547"/>
      <c r="X165" s="2547"/>
      <c r="Y165" s="2547"/>
      <c r="Z165" s="2547"/>
      <c r="AA165" s="2547"/>
      <c r="AB165" s="2547"/>
      <c r="AC165" s="2547"/>
      <c r="AD165" s="2547"/>
      <c r="AE165" s="2547"/>
      <c r="AF165" s="2547"/>
      <c r="AG165" s="2547"/>
      <c r="AH165" s="2547"/>
      <c r="AI165" s="2547"/>
      <c r="AJ165" s="2547"/>
      <c r="AK165" s="2547"/>
      <c r="AL165" s="2547"/>
    </row>
    <row r="166" spans="1:38" s="1911" customFormat="1" ht="147.6">
      <c r="A166" s="299">
        <v>10</v>
      </c>
      <c r="B166" s="2">
        <f t="shared" ref="B166:B176" si="29">B165+1</f>
        <v>1</v>
      </c>
      <c r="C166" s="869" t="s">
        <v>4343</v>
      </c>
      <c r="D166" s="2218" t="s">
        <v>409</v>
      </c>
      <c r="E166" s="2219">
        <v>9400000</v>
      </c>
      <c r="F166" s="871">
        <v>9086400</v>
      </c>
      <c r="G166" s="581">
        <v>1</v>
      </c>
      <c r="H166" s="2196">
        <f>G166*F166</f>
        <v>9086400</v>
      </c>
      <c r="I166" s="1910"/>
      <c r="J166" s="1910"/>
      <c r="K166" s="305">
        <f t="shared" ref="K166:K176" si="30">H166+I166+J166</f>
        <v>9086400</v>
      </c>
      <c r="L166" s="38" t="s">
        <v>1337</v>
      </c>
      <c r="M166" s="38" t="s">
        <v>1338</v>
      </c>
      <c r="N166" s="943" t="s">
        <v>1285</v>
      </c>
      <c r="O166" s="2598" t="s">
        <v>727</v>
      </c>
      <c r="P166" s="10" t="s">
        <v>481</v>
      </c>
      <c r="Q166" s="2220">
        <v>1</v>
      </c>
      <c r="R166" s="2220"/>
      <c r="S166" s="2220"/>
      <c r="T166" s="2220"/>
      <c r="U166" s="4">
        <v>1.4</v>
      </c>
      <c r="V166" s="4" t="s">
        <v>4413</v>
      </c>
      <c r="W166" s="4"/>
      <c r="X166" s="4"/>
      <c r="Y166" s="4">
        <v>1</v>
      </c>
      <c r="Z166" s="4">
        <v>3</v>
      </c>
      <c r="AA166" s="4" t="s">
        <v>4554</v>
      </c>
      <c r="AB166" s="4" t="s">
        <v>4555</v>
      </c>
      <c r="AC166" s="4"/>
      <c r="AD166" s="249">
        <v>9449500</v>
      </c>
      <c r="AE166" s="3009" t="s">
        <v>4556</v>
      </c>
      <c r="AF166" s="2178"/>
      <c r="AG166" s="2178"/>
      <c r="AH166" s="2178"/>
      <c r="AI166" s="2178"/>
      <c r="AJ166" s="2178"/>
      <c r="AK166" s="2178"/>
      <c r="AL166" s="2178"/>
    </row>
    <row r="167" spans="1:38" s="1911" customFormat="1" ht="147.6">
      <c r="A167" s="299">
        <v>10</v>
      </c>
      <c r="B167" s="2">
        <f t="shared" si="29"/>
        <v>2</v>
      </c>
      <c r="C167" s="869" t="s">
        <v>1650</v>
      </c>
      <c r="D167" s="111">
        <v>8813</v>
      </c>
      <c r="E167" s="2219">
        <v>11166000</v>
      </c>
      <c r="F167" s="871">
        <v>11166000</v>
      </c>
      <c r="G167" s="2">
        <v>1</v>
      </c>
      <c r="H167" s="2216">
        <f>G167*F167</f>
        <v>11166000</v>
      </c>
      <c r="I167" s="2196">
        <f>E167-H167</f>
        <v>0</v>
      </c>
      <c r="J167" s="2196"/>
      <c r="K167" s="305">
        <f t="shared" si="30"/>
        <v>11166000</v>
      </c>
      <c r="L167" s="4" t="s">
        <v>1287</v>
      </c>
      <c r="M167" s="4" t="s">
        <v>1288</v>
      </c>
      <c r="N167" s="131" t="s">
        <v>1275</v>
      </c>
      <c r="O167" s="2200" t="s">
        <v>923</v>
      </c>
      <c r="P167" s="10" t="s">
        <v>481</v>
      </c>
      <c r="Q167" s="2220">
        <v>1</v>
      </c>
      <c r="R167" s="2220"/>
      <c r="S167" s="2220"/>
      <c r="T167" s="2220"/>
      <c r="U167" s="111">
        <v>1.3</v>
      </c>
      <c r="V167" s="4" t="s">
        <v>4472</v>
      </c>
      <c r="W167" s="3007">
        <v>21141</v>
      </c>
      <c r="X167" s="4"/>
      <c r="Y167" s="2634">
        <v>1</v>
      </c>
      <c r="Z167" s="111" t="s">
        <v>4499</v>
      </c>
      <c r="AA167" s="3010"/>
      <c r="AB167" s="3010"/>
      <c r="AC167" s="4"/>
      <c r="AD167" s="1803">
        <v>11624500</v>
      </c>
      <c r="AE167" s="284" t="s">
        <v>4429</v>
      </c>
      <c r="AF167" s="2178"/>
      <c r="AG167" s="2178"/>
      <c r="AH167" s="2178"/>
      <c r="AI167" s="2178"/>
      <c r="AJ167" s="2178"/>
      <c r="AK167" s="2178"/>
      <c r="AL167" s="2178"/>
    </row>
    <row r="168" spans="1:38" s="17" customFormat="1" ht="221.4">
      <c r="A168" s="2">
        <v>10</v>
      </c>
      <c r="B168" s="2">
        <f t="shared" si="29"/>
        <v>3</v>
      </c>
      <c r="C168" s="869" t="s">
        <v>1646</v>
      </c>
      <c r="D168" s="360" t="s">
        <v>408</v>
      </c>
      <c r="E168" s="2219">
        <v>32000000</v>
      </c>
      <c r="F168" s="870">
        <v>30521500</v>
      </c>
      <c r="G168" s="2">
        <v>1</v>
      </c>
      <c r="H168" s="2171">
        <v>6104300</v>
      </c>
      <c r="I168" s="2171">
        <v>24417200</v>
      </c>
      <c r="J168" s="1910"/>
      <c r="K168" s="305">
        <f t="shared" si="30"/>
        <v>30521500</v>
      </c>
      <c r="L168" s="304" t="s">
        <v>1281</v>
      </c>
      <c r="M168" s="3397" t="s">
        <v>723</v>
      </c>
      <c r="N168" s="2222" t="s">
        <v>1282</v>
      </c>
      <c r="O168" s="2213" t="s">
        <v>725</v>
      </c>
      <c r="P168" s="10" t="s">
        <v>482</v>
      </c>
      <c r="Q168" s="2220">
        <v>1</v>
      </c>
      <c r="R168" s="2220"/>
      <c r="S168" s="2220"/>
      <c r="T168" s="2220"/>
      <c r="U168" s="4">
        <v>4.0999999999999996</v>
      </c>
      <c r="V168" s="4" t="s">
        <v>4482</v>
      </c>
      <c r="W168" s="4" t="s">
        <v>4483</v>
      </c>
      <c r="X168" s="4"/>
      <c r="Y168" s="2220">
        <v>1</v>
      </c>
      <c r="Z168" s="4" t="s">
        <v>4460</v>
      </c>
      <c r="AA168" s="1735" t="s">
        <v>4456</v>
      </c>
      <c r="AB168" s="4" t="s">
        <v>4471</v>
      </c>
      <c r="AC168" s="4"/>
      <c r="AD168" s="2971">
        <v>30521500</v>
      </c>
      <c r="AE168" s="111">
        <v>0</v>
      </c>
      <c r="AF168" s="4"/>
      <c r="AG168" s="4"/>
      <c r="AH168" s="4"/>
      <c r="AI168" s="4"/>
      <c r="AJ168" s="4"/>
      <c r="AK168" s="4"/>
      <c r="AL168" s="4"/>
    </row>
    <row r="169" spans="1:38" s="1911" customFormat="1" ht="147.6">
      <c r="A169" s="299">
        <v>10</v>
      </c>
      <c r="B169" s="2">
        <f t="shared" si="29"/>
        <v>4</v>
      </c>
      <c r="C169" s="869" t="s">
        <v>1644</v>
      </c>
      <c r="D169" s="360">
        <v>10124</v>
      </c>
      <c r="E169" s="1803">
        <v>29000000</v>
      </c>
      <c r="F169" s="870">
        <v>27906700</v>
      </c>
      <c r="G169" s="2">
        <v>1</v>
      </c>
      <c r="H169" s="2171">
        <v>5581400</v>
      </c>
      <c r="I169" s="2171">
        <v>22325300</v>
      </c>
      <c r="J169" s="2600"/>
      <c r="K169" s="305">
        <f t="shared" si="30"/>
        <v>27906700</v>
      </c>
      <c r="L169" s="304" t="s">
        <v>1278</v>
      </c>
      <c r="M169" s="3397" t="s">
        <v>1279</v>
      </c>
      <c r="N169" s="2222" t="s">
        <v>1274</v>
      </c>
      <c r="O169" s="2213" t="s">
        <v>925</v>
      </c>
      <c r="P169" s="10" t="s">
        <v>482</v>
      </c>
      <c r="Q169" s="2220">
        <v>1</v>
      </c>
      <c r="R169" s="2220"/>
      <c r="S169" s="2220"/>
      <c r="T169" s="2220"/>
      <c r="U169" s="111">
        <v>1.3</v>
      </c>
      <c r="V169" s="4" t="s">
        <v>4525</v>
      </c>
      <c r="W169" s="3007">
        <v>240312</v>
      </c>
      <c r="X169" s="4"/>
      <c r="Y169" s="111">
        <v>1</v>
      </c>
      <c r="Z169" s="111" t="s">
        <v>4499</v>
      </c>
      <c r="AA169" s="4" t="s">
        <v>4526</v>
      </c>
      <c r="AB169" s="4" t="s">
        <v>4527</v>
      </c>
      <c r="AC169" s="4"/>
      <c r="AD169" s="4"/>
      <c r="AE169" s="111"/>
      <c r="AF169" s="2178"/>
      <c r="AG169" s="2178"/>
      <c r="AH169" s="2178"/>
      <c r="AI169" s="2178"/>
      <c r="AJ169" s="2178"/>
      <c r="AK169" s="2178"/>
      <c r="AL169" s="2178"/>
    </row>
    <row r="170" spans="1:38" s="1911" customFormat="1" ht="172.2">
      <c r="A170" s="2">
        <v>10</v>
      </c>
      <c r="B170" s="2">
        <f t="shared" si="29"/>
        <v>5</v>
      </c>
      <c r="C170" s="869" t="s">
        <v>1647</v>
      </c>
      <c r="D170" s="280" t="s">
        <v>837</v>
      </c>
      <c r="E170" s="1803">
        <v>80000000</v>
      </c>
      <c r="F170" s="870">
        <v>74317300</v>
      </c>
      <c r="G170" s="110">
        <v>1</v>
      </c>
      <c r="H170" s="2171">
        <v>14863500</v>
      </c>
      <c r="I170" s="2171">
        <v>29727000</v>
      </c>
      <c r="J170" s="2171">
        <v>29726800</v>
      </c>
      <c r="K170" s="305">
        <f t="shared" si="30"/>
        <v>74317300</v>
      </c>
      <c r="L170" s="4" t="s">
        <v>1283</v>
      </c>
      <c r="M170" s="4" t="s">
        <v>1284</v>
      </c>
      <c r="N170" s="131" t="s">
        <v>1275</v>
      </c>
      <c r="O170" s="2200" t="s">
        <v>928</v>
      </c>
      <c r="P170" s="10" t="s">
        <v>482</v>
      </c>
      <c r="Q170" s="2220">
        <v>1</v>
      </c>
      <c r="R170" s="2220"/>
      <c r="S170" s="2220"/>
      <c r="T170" s="2220"/>
      <c r="U170" s="111">
        <v>1.3</v>
      </c>
      <c r="V170" s="4" t="s">
        <v>4472</v>
      </c>
      <c r="W170" s="284" t="s">
        <v>4445</v>
      </c>
      <c r="X170" s="4"/>
      <c r="Y170" s="111">
        <v>1</v>
      </c>
      <c r="Z170" s="111" t="s">
        <v>4499</v>
      </c>
      <c r="AA170" s="3010"/>
      <c r="AB170" s="3010"/>
      <c r="AC170" s="4"/>
      <c r="AD170" s="1803">
        <v>77018400</v>
      </c>
      <c r="AE170" s="284" t="s">
        <v>4430</v>
      </c>
      <c r="AF170" s="2178"/>
      <c r="AG170" s="2178"/>
      <c r="AH170" s="2178"/>
      <c r="AI170" s="2178"/>
      <c r="AJ170" s="2178"/>
      <c r="AK170" s="2178"/>
      <c r="AL170" s="2178"/>
    </row>
    <row r="171" spans="1:38" s="1911" customFormat="1" ht="41.25" customHeight="1">
      <c r="A171" s="2">
        <v>10</v>
      </c>
      <c r="B171" s="2">
        <f t="shared" si="29"/>
        <v>6</v>
      </c>
      <c r="C171" s="869" t="s">
        <v>1641</v>
      </c>
      <c r="D171" s="3008" t="s">
        <v>835</v>
      </c>
      <c r="E171" s="1803">
        <v>224000000</v>
      </c>
      <c r="F171" s="870">
        <v>196283500</v>
      </c>
      <c r="G171" s="2">
        <v>1</v>
      </c>
      <c r="H171" s="2171">
        <v>39256700</v>
      </c>
      <c r="I171" s="2171">
        <v>78513400</v>
      </c>
      <c r="J171" s="2171">
        <v>78513400</v>
      </c>
      <c r="K171" s="305">
        <f t="shared" si="30"/>
        <v>196283500</v>
      </c>
      <c r="L171" s="304" t="s">
        <v>1273</v>
      </c>
      <c r="M171" s="3397" t="s">
        <v>723</v>
      </c>
      <c r="N171" s="2222" t="s">
        <v>1274</v>
      </c>
      <c r="O171" s="2213" t="s">
        <v>725</v>
      </c>
      <c r="P171" s="10" t="s">
        <v>482</v>
      </c>
      <c r="Q171" s="2220">
        <v>1</v>
      </c>
      <c r="R171" s="2220"/>
      <c r="S171" s="2220"/>
      <c r="T171" s="2220"/>
      <c r="U171" s="111">
        <v>3.2</v>
      </c>
      <c r="V171" s="4" t="s">
        <v>4507</v>
      </c>
      <c r="W171" s="4" t="s">
        <v>4508</v>
      </c>
      <c r="X171" s="111"/>
      <c r="Y171" s="111">
        <v>1</v>
      </c>
      <c r="Z171" s="111" t="s">
        <v>4440</v>
      </c>
      <c r="AA171" s="4"/>
      <c r="AB171" s="4"/>
      <c r="AC171" s="4"/>
      <c r="AD171" s="4"/>
      <c r="AE171" s="111"/>
      <c r="AF171" s="2178"/>
      <c r="AG171" s="2178"/>
      <c r="AH171" s="2178"/>
      <c r="AI171" s="2178"/>
      <c r="AJ171" s="2178"/>
      <c r="AK171" s="2178"/>
      <c r="AL171" s="2178"/>
    </row>
    <row r="172" spans="1:38" s="1911" customFormat="1" ht="172.2">
      <c r="A172" s="299">
        <v>10</v>
      </c>
      <c r="B172" s="2">
        <f t="shared" si="29"/>
        <v>7</v>
      </c>
      <c r="C172" s="869" t="s">
        <v>4344</v>
      </c>
      <c r="D172" s="360">
        <v>10555</v>
      </c>
      <c r="E172" s="1803">
        <v>320000000</v>
      </c>
      <c r="F172" s="870">
        <v>317079200</v>
      </c>
      <c r="G172" s="2">
        <v>1</v>
      </c>
      <c r="H172" s="2171">
        <v>63415900</v>
      </c>
      <c r="I172" s="2171">
        <v>126831700</v>
      </c>
      <c r="J172" s="2171">
        <v>126831600</v>
      </c>
      <c r="K172" s="305">
        <f t="shared" si="30"/>
        <v>317079200</v>
      </c>
      <c r="L172" s="3398" t="s">
        <v>520</v>
      </c>
      <c r="M172" s="3397" t="s">
        <v>723</v>
      </c>
      <c r="N172" s="2222" t="s">
        <v>1275</v>
      </c>
      <c r="O172" s="2213" t="s">
        <v>933</v>
      </c>
      <c r="P172" s="10" t="s">
        <v>482</v>
      </c>
      <c r="Q172" s="2220">
        <v>1</v>
      </c>
      <c r="R172" s="2220"/>
      <c r="S172" s="2220"/>
      <c r="T172" s="2220"/>
      <c r="U172" s="111">
        <v>1.2</v>
      </c>
      <c r="V172" s="4" t="s">
        <v>4464</v>
      </c>
      <c r="W172" s="4"/>
      <c r="X172" s="4"/>
      <c r="Y172" s="111">
        <v>1</v>
      </c>
      <c r="Z172" s="111" t="s">
        <v>4499</v>
      </c>
      <c r="AA172" s="4" t="s">
        <v>4524</v>
      </c>
      <c r="AB172" s="4"/>
      <c r="AC172" s="4"/>
      <c r="AD172" s="4"/>
      <c r="AE172" s="111"/>
      <c r="AF172" s="2178"/>
      <c r="AG172" s="2178"/>
      <c r="AH172" s="2178"/>
      <c r="AI172" s="2178"/>
      <c r="AJ172" s="2178"/>
      <c r="AK172" s="2178"/>
      <c r="AL172" s="2178"/>
    </row>
    <row r="173" spans="1:38" s="1911" customFormat="1" ht="147.6">
      <c r="A173" s="2">
        <v>10</v>
      </c>
      <c r="B173" s="2">
        <f t="shared" si="29"/>
        <v>8</v>
      </c>
      <c r="C173" s="869" t="s">
        <v>1649</v>
      </c>
      <c r="D173" s="2218" t="s">
        <v>1473</v>
      </c>
      <c r="E173" s="2219">
        <v>12942500</v>
      </c>
      <c r="F173" s="871">
        <v>12942500</v>
      </c>
      <c r="G173" s="2">
        <v>1</v>
      </c>
      <c r="H173" s="2216">
        <f>G173*F173</f>
        <v>12942500</v>
      </c>
      <c r="I173" s="2196">
        <f>E173-H173</f>
        <v>0</v>
      </c>
      <c r="J173" s="2196"/>
      <c r="K173" s="305">
        <f t="shared" si="30"/>
        <v>12942500</v>
      </c>
      <c r="L173" s="304" t="s">
        <v>1340</v>
      </c>
      <c r="M173" s="3397" t="s">
        <v>1341</v>
      </c>
      <c r="N173" s="2222" t="s">
        <v>1282</v>
      </c>
      <c r="O173" s="2213" t="s">
        <v>727</v>
      </c>
      <c r="P173" s="10" t="s">
        <v>481</v>
      </c>
      <c r="Q173" s="2220">
        <v>1</v>
      </c>
      <c r="R173" s="2220"/>
      <c r="S173" s="2220"/>
      <c r="T173" s="2220"/>
      <c r="U173" s="111">
        <v>9</v>
      </c>
      <c r="V173" s="3399" t="s">
        <v>4315</v>
      </c>
      <c r="W173" s="3007">
        <v>240297</v>
      </c>
      <c r="X173" s="111">
        <v>1</v>
      </c>
      <c r="Y173" s="111"/>
      <c r="Z173" s="111"/>
      <c r="AA173" s="4"/>
      <c r="AB173" s="4"/>
      <c r="AC173" s="4"/>
      <c r="AD173" s="1803">
        <v>13357500</v>
      </c>
      <c r="AE173" s="2917" t="s">
        <v>4451</v>
      </c>
      <c r="AF173" s="2178"/>
      <c r="AG173" s="2178"/>
      <c r="AH173" s="2178"/>
      <c r="AI173" s="2178"/>
      <c r="AJ173" s="2178"/>
      <c r="AK173" s="2178"/>
      <c r="AL173" s="2178"/>
    </row>
    <row r="174" spans="1:38" s="17" customFormat="1" ht="147.6">
      <c r="A174" s="2">
        <v>10</v>
      </c>
      <c r="B174" s="2">
        <f t="shared" si="29"/>
        <v>9</v>
      </c>
      <c r="C174" s="869" t="s">
        <v>1645</v>
      </c>
      <c r="D174" s="360">
        <v>7919</v>
      </c>
      <c r="E174" s="1803">
        <v>16000000</v>
      </c>
      <c r="F174" s="871">
        <v>15457900</v>
      </c>
      <c r="G174" s="2">
        <v>1</v>
      </c>
      <c r="H174" s="2196">
        <f>G174*F174</f>
        <v>15457900</v>
      </c>
      <c r="I174" s="2196"/>
      <c r="J174" s="2196"/>
      <c r="K174" s="305">
        <f t="shared" si="30"/>
        <v>15457900</v>
      </c>
      <c r="L174" s="4" t="s">
        <v>1272</v>
      </c>
      <c r="M174" s="35" t="s">
        <v>1289</v>
      </c>
      <c r="N174" s="2222" t="s">
        <v>1280</v>
      </c>
      <c r="O174" s="1910" t="s">
        <v>727</v>
      </c>
      <c r="P174" s="10" t="s">
        <v>481</v>
      </c>
      <c r="Q174" s="2220">
        <v>1</v>
      </c>
      <c r="R174" s="2220"/>
      <c r="S174" s="2220"/>
      <c r="T174" s="2220"/>
      <c r="U174" s="111">
        <v>5</v>
      </c>
      <c r="V174" s="4" t="s">
        <v>4510</v>
      </c>
      <c r="W174" s="4" t="s">
        <v>4466</v>
      </c>
      <c r="X174" s="111">
        <v>1</v>
      </c>
      <c r="Y174" s="111"/>
      <c r="Z174" s="111"/>
      <c r="AA174" s="4"/>
      <c r="AB174" s="4"/>
      <c r="AC174" s="4"/>
      <c r="AD174" s="4"/>
      <c r="AE174" s="111"/>
      <c r="AF174" s="4"/>
      <c r="AG174" s="4"/>
      <c r="AH174" s="4"/>
      <c r="AI174" s="4"/>
      <c r="AJ174" s="4"/>
      <c r="AK174" s="4"/>
      <c r="AL174" s="4"/>
    </row>
    <row r="175" spans="1:38" s="1911" customFormat="1" ht="172.2">
      <c r="A175" s="2">
        <v>10</v>
      </c>
      <c r="B175" s="2">
        <f t="shared" si="29"/>
        <v>10</v>
      </c>
      <c r="C175" s="869" t="s">
        <v>1643</v>
      </c>
      <c r="D175" s="280" t="s">
        <v>837</v>
      </c>
      <c r="E175" s="1803">
        <v>80000000</v>
      </c>
      <c r="F175" s="870">
        <v>74317300</v>
      </c>
      <c r="G175" s="1389">
        <v>1</v>
      </c>
      <c r="H175" s="2171">
        <v>14863500</v>
      </c>
      <c r="I175" s="2171">
        <v>29727000</v>
      </c>
      <c r="J175" s="2171">
        <v>29726800</v>
      </c>
      <c r="K175" s="305">
        <f t="shared" si="30"/>
        <v>74317300</v>
      </c>
      <c r="L175" s="38" t="s">
        <v>1276</v>
      </c>
      <c r="M175" s="38" t="s">
        <v>1277</v>
      </c>
      <c r="N175" s="943" t="s">
        <v>1275</v>
      </c>
      <c r="O175" s="2598" t="s">
        <v>928</v>
      </c>
      <c r="P175" s="10" t="s">
        <v>482</v>
      </c>
      <c r="Q175" s="2220">
        <v>1</v>
      </c>
      <c r="R175" s="2220"/>
      <c r="S175" s="2220"/>
      <c r="T175" s="2220"/>
      <c r="U175" s="111">
        <v>1.3</v>
      </c>
      <c r="V175" s="4" t="s">
        <v>4472</v>
      </c>
      <c r="W175" s="284" t="s">
        <v>4445</v>
      </c>
      <c r="X175" s="4"/>
      <c r="Y175" s="111">
        <v>1</v>
      </c>
      <c r="Z175" s="111" t="s">
        <v>4499</v>
      </c>
      <c r="AA175" s="3010"/>
      <c r="AB175" s="3010"/>
      <c r="AC175" s="4"/>
      <c r="AD175" s="1803">
        <v>77018400</v>
      </c>
      <c r="AE175" s="284" t="s">
        <v>4428</v>
      </c>
      <c r="AF175" s="2178"/>
      <c r="AG175" s="2178"/>
      <c r="AH175" s="2178"/>
      <c r="AI175" s="2178"/>
      <c r="AJ175" s="2178"/>
      <c r="AK175" s="2178"/>
      <c r="AL175" s="2178"/>
    </row>
    <row r="176" spans="1:38" s="1911" customFormat="1" ht="147.6">
      <c r="A176" s="299">
        <v>10</v>
      </c>
      <c r="B176" s="2">
        <f t="shared" si="29"/>
        <v>11</v>
      </c>
      <c r="C176" s="869" t="s">
        <v>1648</v>
      </c>
      <c r="D176" s="3008">
        <v>8813</v>
      </c>
      <c r="E176" s="2219">
        <v>11500000</v>
      </c>
      <c r="F176" s="871">
        <v>11166000</v>
      </c>
      <c r="G176" s="2">
        <v>1</v>
      </c>
      <c r="H176" s="2196">
        <f>G176*F176</f>
        <v>11166000</v>
      </c>
      <c r="I176" s="2196"/>
      <c r="J176" s="2196"/>
      <c r="K176" s="305">
        <f t="shared" si="30"/>
        <v>11166000</v>
      </c>
      <c r="L176" s="304" t="s">
        <v>1339</v>
      </c>
      <c r="M176" s="3397" t="s">
        <v>1286</v>
      </c>
      <c r="N176" s="2222" t="s">
        <v>1285</v>
      </c>
      <c r="O176" s="1910" t="s">
        <v>928</v>
      </c>
      <c r="P176" s="10" t="s">
        <v>481</v>
      </c>
      <c r="Q176" s="2220">
        <v>1</v>
      </c>
      <c r="R176" s="2220"/>
      <c r="S176" s="2220"/>
      <c r="T176" s="2220"/>
      <c r="U176" s="4">
        <v>1.4</v>
      </c>
      <c r="V176" s="4" t="s">
        <v>4413</v>
      </c>
      <c r="W176" s="4"/>
      <c r="X176" s="4"/>
      <c r="Y176" s="4">
        <v>1</v>
      </c>
      <c r="Z176" s="4">
        <v>3</v>
      </c>
      <c r="AA176" s="4" t="s">
        <v>4554</v>
      </c>
      <c r="AB176" s="4" t="s">
        <v>4555</v>
      </c>
      <c r="AC176" s="4"/>
      <c r="AD176" s="3011">
        <v>11686500</v>
      </c>
      <c r="AE176" s="3009" t="s">
        <v>4556</v>
      </c>
      <c r="AF176" s="2178"/>
      <c r="AG176" s="2178"/>
      <c r="AH176" s="2178"/>
      <c r="AI176" s="2178"/>
      <c r="AJ176" s="2178"/>
      <c r="AK176" s="2178"/>
      <c r="AL176" s="2178"/>
    </row>
    <row r="177" spans="1:38" s="2556" customFormat="1" ht="24" hidden="1" customHeight="1">
      <c r="A177" s="2553"/>
      <c r="B177" s="2554"/>
      <c r="C177" s="2548" t="s">
        <v>1444</v>
      </c>
      <c r="D177" s="2555"/>
      <c r="E177" s="2550"/>
      <c r="F177" s="2550"/>
      <c r="G177" s="2550">
        <f t="shared" ref="G177:O177" si="31">SUM(G178:G195)</f>
        <v>18</v>
      </c>
      <c r="H177" s="2550">
        <f t="shared" si="31"/>
        <v>261026100</v>
      </c>
      <c r="I177" s="2550">
        <f t="shared" si="31"/>
        <v>375067600</v>
      </c>
      <c r="J177" s="2550">
        <f t="shared" si="31"/>
        <v>196833800</v>
      </c>
      <c r="K177" s="2550">
        <f t="shared" si="31"/>
        <v>832927500</v>
      </c>
      <c r="L177" s="2550">
        <f t="shared" si="31"/>
        <v>0</v>
      </c>
      <c r="M177" s="2550">
        <f t="shared" si="31"/>
        <v>0</v>
      </c>
      <c r="N177" s="2550">
        <f t="shared" si="31"/>
        <v>0</v>
      </c>
      <c r="O177" s="2550">
        <f t="shared" si="31"/>
        <v>0</v>
      </c>
      <c r="P177" s="2550"/>
      <c r="Q177" s="2550"/>
      <c r="R177" s="2550"/>
      <c r="S177" s="2550"/>
      <c r="T177" s="2551"/>
      <c r="U177" s="2547"/>
      <c r="V177" s="2547"/>
      <c r="W177" s="2547"/>
      <c r="X177" s="2547"/>
      <c r="Y177" s="2547"/>
      <c r="Z177" s="2547"/>
      <c r="AA177" s="2547"/>
      <c r="AB177" s="2547"/>
      <c r="AC177" s="2547"/>
      <c r="AD177" s="2547"/>
      <c r="AE177" s="2547"/>
      <c r="AF177" s="2547"/>
      <c r="AG177" s="2547"/>
      <c r="AH177" s="2547"/>
      <c r="AI177" s="2547"/>
      <c r="AJ177" s="2547"/>
      <c r="AK177" s="2547"/>
      <c r="AL177" s="2547"/>
    </row>
    <row r="178" spans="1:38" s="1911" customFormat="1" ht="69" hidden="1" customHeight="1">
      <c r="A178" s="2565">
        <v>11</v>
      </c>
      <c r="B178" s="1910">
        <f t="shared" ref="B178:B195" si="32">B177+1</f>
        <v>1</v>
      </c>
      <c r="C178" s="883" t="s">
        <v>1662</v>
      </c>
      <c r="D178" s="2214" t="s">
        <v>406</v>
      </c>
      <c r="E178" s="2577">
        <v>9700000</v>
      </c>
      <c r="F178" s="892">
        <v>9381800</v>
      </c>
      <c r="G178" s="1910">
        <v>1</v>
      </c>
      <c r="H178" s="2196">
        <f>G178*F178</f>
        <v>9381800</v>
      </c>
      <c r="I178" s="2196"/>
      <c r="J178" s="2178"/>
      <c r="K178" s="2277">
        <f t="shared" ref="K178:K195" si="33">H178+I178+J178</f>
        <v>9381800</v>
      </c>
      <c r="L178" s="2237" t="s">
        <v>1055</v>
      </c>
      <c r="M178" s="2278" t="s">
        <v>485</v>
      </c>
      <c r="N178" s="2571" t="s">
        <v>1432</v>
      </c>
      <c r="O178" s="2200" t="s">
        <v>727</v>
      </c>
      <c r="P178" s="2541" t="s">
        <v>481</v>
      </c>
      <c r="Q178" s="2202"/>
      <c r="R178" s="2202"/>
      <c r="S178" s="2202"/>
      <c r="T178" s="2202"/>
      <c r="U178" s="2178"/>
      <c r="V178" s="2178"/>
      <c r="W178" s="2178"/>
      <c r="X178" s="2178"/>
      <c r="Y178" s="2178"/>
      <c r="Z178" s="2178"/>
      <c r="AA178" s="2178"/>
      <c r="AB178" s="2178"/>
      <c r="AC178" s="2178"/>
      <c r="AD178" s="2178"/>
      <c r="AE178" s="2178"/>
      <c r="AF178" s="2178"/>
      <c r="AG178" s="2178"/>
      <c r="AH178" s="2178"/>
      <c r="AI178" s="2178"/>
      <c r="AJ178" s="2178"/>
      <c r="AK178" s="2178"/>
      <c r="AL178" s="2178"/>
    </row>
    <row r="179" spans="1:38" s="1911" customFormat="1" ht="69" hidden="1" customHeight="1">
      <c r="A179" s="1910">
        <v>11</v>
      </c>
      <c r="B179" s="1910">
        <f t="shared" si="32"/>
        <v>2</v>
      </c>
      <c r="C179" s="883" t="s">
        <v>1666</v>
      </c>
      <c r="D179" s="2214" t="s">
        <v>408</v>
      </c>
      <c r="E179" s="2562">
        <v>34500000</v>
      </c>
      <c r="F179" s="2171">
        <v>33400000</v>
      </c>
      <c r="G179" s="1910">
        <v>1</v>
      </c>
      <c r="H179" s="2171">
        <v>13360000</v>
      </c>
      <c r="I179" s="2171">
        <v>20040000</v>
      </c>
      <c r="J179" s="2178"/>
      <c r="K179" s="2277">
        <f t="shared" si="33"/>
        <v>33400000</v>
      </c>
      <c r="L179" s="2198" t="s">
        <v>777</v>
      </c>
      <c r="M179" s="2198" t="s">
        <v>723</v>
      </c>
      <c r="N179" s="2199" t="s">
        <v>1432</v>
      </c>
      <c r="O179" s="2200" t="s">
        <v>725</v>
      </c>
      <c r="P179" s="2541" t="s">
        <v>482</v>
      </c>
      <c r="Q179" s="2202"/>
      <c r="R179" s="2202"/>
      <c r="S179" s="2202"/>
      <c r="T179" s="2202"/>
      <c r="U179" s="2178"/>
      <c r="V179" s="2178"/>
      <c r="W179" s="2178"/>
      <c r="X179" s="2178"/>
      <c r="Y179" s="2178"/>
      <c r="Z179" s="2178"/>
      <c r="AA179" s="2178"/>
      <c r="AB179" s="2178"/>
      <c r="AC179" s="2178"/>
      <c r="AD179" s="2178"/>
      <c r="AE179" s="2178"/>
      <c r="AF179" s="2178"/>
      <c r="AG179" s="2178"/>
      <c r="AH179" s="2178"/>
      <c r="AI179" s="2178"/>
      <c r="AJ179" s="2178"/>
      <c r="AK179" s="2178"/>
      <c r="AL179" s="2178"/>
    </row>
    <row r="180" spans="1:38" s="1911" customFormat="1" ht="72" hidden="1" customHeight="1">
      <c r="A180" s="2200">
        <v>11</v>
      </c>
      <c r="B180" s="1910">
        <f t="shared" si="32"/>
        <v>3</v>
      </c>
      <c r="C180" s="883" t="s">
        <v>4345</v>
      </c>
      <c r="D180" s="2209" t="s">
        <v>1084</v>
      </c>
      <c r="E180" s="2201">
        <v>19500000</v>
      </c>
      <c r="F180" s="892">
        <v>13884100</v>
      </c>
      <c r="G180" s="1910">
        <v>1</v>
      </c>
      <c r="H180" s="2196">
        <f>G180*F180</f>
        <v>13884100</v>
      </c>
      <c r="I180" s="2196"/>
      <c r="J180" s="2196"/>
      <c r="K180" s="2277">
        <f t="shared" si="33"/>
        <v>13884100</v>
      </c>
      <c r="L180" s="2198" t="s">
        <v>2551</v>
      </c>
      <c r="M180" s="2198" t="s">
        <v>484</v>
      </c>
      <c r="N180" s="2215" t="s">
        <v>1432</v>
      </c>
      <c r="O180" s="1910" t="s">
        <v>1424</v>
      </c>
      <c r="P180" s="2541" t="s">
        <v>481</v>
      </c>
      <c r="Q180" s="2202"/>
      <c r="R180" s="2202"/>
      <c r="S180" s="2202"/>
      <c r="T180" s="2202"/>
      <c r="U180" s="2178"/>
      <c r="V180" s="2178"/>
      <c r="W180" s="2178"/>
      <c r="X180" s="2178"/>
      <c r="Y180" s="2178"/>
      <c r="Z180" s="2178"/>
      <c r="AA180" s="2178"/>
      <c r="AB180" s="2178"/>
      <c r="AC180" s="2178"/>
      <c r="AD180" s="2178"/>
      <c r="AE180" s="2178"/>
      <c r="AF180" s="2178"/>
      <c r="AG180" s="2178"/>
      <c r="AH180" s="2178"/>
      <c r="AI180" s="2178"/>
      <c r="AJ180" s="2178"/>
      <c r="AK180" s="2178"/>
      <c r="AL180" s="2178"/>
    </row>
    <row r="181" spans="1:38" s="1911" customFormat="1" ht="69" hidden="1" customHeight="1">
      <c r="A181" s="2200">
        <v>11</v>
      </c>
      <c r="B181" s="1910">
        <f t="shared" si="32"/>
        <v>4</v>
      </c>
      <c r="C181" s="883" t="s">
        <v>1659</v>
      </c>
      <c r="D181" s="2200">
        <v>10725</v>
      </c>
      <c r="E181" s="2577">
        <v>71000000</v>
      </c>
      <c r="F181" s="2171">
        <v>67065400</v>
      </c>
      <c r="G181" s="1910">
        <v>1</v>
      </c>
      <c r="H181" s="2171">
        <v>13413100</v>
      </c>
      <c r="I181" s="2171">
        <v>53652300</v>
      </c>
      <c r="J181" s="2237"/>
      <c r="K181" s="2277">
        <f t="shared" si="33"/>
        <v>67065400</v>
      </c>
      <c r="L181" s="2178" t="s">
        <v>776</v>
      </c>
      <c r="M181" s="2178" t="s">
        <v>723</v>
      </c>
      <c r="N181" s="2215" t="s">
        <v>1425</v>
      </c>
      <c r="O181" s="2200" t="s">
        <v>725</v>
      </c>
      <c r="P181" s="2541" t="s">
        <v>482</v>
      </c>
      <c r="Q181" s="2202"/>
      <c r="R181" s="2202"/>
      <c r="S181" s="2202"/>
      <c r="T181" s="2202"/>
      <c r="U181" s="2178"/>
      <c r="V181" s="2178"/>
      <c r="W181" s="2178"/>
      <c r="X181" s="2178"/>
      <c r="Y181" s="2178"/>
      <c r="Z181" s="2178"/>
      <c r="AA181" s="2178"/>
      <c r="AB181" s="2178"/>
      <c r="AC181" s="2178"/>
      <c r="AD181" s="2178"/>
      <c r="AE181" s="2178"/>
      <c r="AF181" s="2178"/>
      <c r="AG181" s="2178"/>
      <c r="AH181" s="2178"/>
      <c r="AI181" s="2178"/>
      <c r="AJ181" s="2178"/>
      <c r="AK181" s="2178"/>
      <c r="AL181" s="2178"/>
    </row>
    <row r="182" spans="1:38" s="1911" customFormat="1" ht="69" hidden="1" customHeight="1">
      <c r="A182" s="2200">
        <v>11</v>
      </c>
      <c r="B182" s="1910">
        <f t="shared" si="32"/>
        <v>5</v>
      </c>
      <c r="C182" s="883" t="s">
        <v>1654</v>
      </c>
      <c r="D182" s="2209" t="s">
        <v>1084</v>
      </c>
      <c r="E182" s="2201">
        <v>13800000</v>
      </c>
      <c r="F182" s="892">
        <v>12942500</v>
      </c>
      <c r="G182" s="1910">
        <v>1</v>
      </c>
      <c r="H182" s="2196">
        <f>G182*F182</f>
        <v>12942500</v>
      </c>
      <c r="I182" s="2196"/>
      <c r="J182" s="2196"/>
      <c r="K182" s="2277">
        <f t="shared" si="33"/>
        <v>12942500</v>
      </c>
      <c r="L182" s="2178" t="s">
        <v>672</v>
      </c>
      <c r="M182" s="2178" t="s">
        <v>673</v>
      </c>
      <c r="N182" s="2215" t="s">
        <v>662</v>
      </c>
      <c r="O182" s="2213" t="s">
        <v>1424</v>
      </c>
      <c r="P182" s="2541" t="s">
        <v>481</v>
      </c>
      <c r="Q182" s="2202"/>
      <c r="R182" s="2202"/>
      <c r="S182" s="2202"/>
      <c r="T182" s="2202"/>
      <c r="U182" s="2178"/>
      <c r="V182" s="2178"/>
      <c r="W182" s="2178"/>
      <c r="X182" s="2178"/>
      <c r="Y182" s="2178"/>
      <c r="Z182" s="2178"/>
      <c r="AA182" s="2178"/>
      <c r="AB182" s="2178"/>
      <c r="AC182" s="2178"/>
      <c r="AD182" s="2178"/>
      <c r="AE182" s="2178"/>
      <c r="AF182" s="2178"/>
      <c r="AG182" s="2178"/>
      <c r="AH182" s="2178"/>
      <c r="AI182" s="2178"/>
      <c r="AJ182" s="2178"/>
      <c r="AK182" s="2178"/>
      <c r="AL182" s="2178"/>
    </row>
    <row r="183" spans="1:38" s="1911" customFormat="1" ht="69" hidden="1" customHeight="1">
      <c r="A183" s="2200">
        <v>11</v>
      </c>
      <c r="B183" s="1910">
        <f t="shared" si="32"/>
        <v>6</v>
      </c>
      <c r="C183" s="883" t="s">
        <v>1656</v>
      </c>
      <c r="D183" s="2209" t="s">
        <v>1342</v>
      </c>
      <c r="E183" s="2201">
        <v>350000000</v>
      </c>
      <c r="F183" s="2171">
        <v>339000000</v>
      </c>
      <c r="G183" s="1910">
        <v>1</v>
      </c>
      <c r="H183" s="2171">
        <v>67800000</v>
      </c>
      <c r="I183" s="2171">
        <v>135600000</v>
      </c>
      <c r="J183" s="2171">
        <v>135600000</v>
      </c>
      <c r="K183" s="2197">
        <f t="shared" si="33"/>
        <v>339000000</v>
      </c>
      <c r="L183" s="2210" t="s">
        <v>660</v>
      </c>
      <c r="M183" s="2211" t="s">
        <v>661</v>
      </c>
      <c r="N183" s="2215" t="s">
        <v>662</v>
      </c>
      <c r="O183" s="2213" t="s">
        <v>933</v>
      </c>
      <c r="P183" s="2541" t="s">
        <v>482</v>
      </c>
      <c r="Q183" s="2202"/>
      <c r="R183" s="2202"/>
      <c r="S183" s="2202"/>
      <c r="T183" s="2202"/>
      <c r="U183" s="2178"/>
      <c r="V183" s="2178"/>
      <c r="W183" s="2178"/>
      <c r="X183" s="2178"/>
      <c r="Y183" s="2178"/>
      <c r="Z183" s="2178"/>
      <c r="AA183" s="2178"/>
      <c r="AB183" s="2178"/>
      <c r="AC183" s="2178"/>
      <c r="AD183" s="2178"/>
      <c r="AE183" s="2178"/>
      <c r="AF183" s="2178"/>
      <c r="AG183" s="2178"/>
      <c r="AH183" s="2178"/>
      <c r="AI183" s="2178"/>
      <c r="AJ183" s="2178"/>
      <c r="AK183" s="2178"/>
      <c r="AL183" s="2178"/>
    </row>
    <row r="184" spans="1:38" s="1911" customFormat="1" ht="69" hidden="1" customHeight="1">
      <c r="A184" s="2200">
        <v>11</v>
      </c>
      <c r="B184" s="1910">
        <f t="shared" si="32"/>
        <v>7</v>
      </c>
      <c r="C184" s="883" t="s">
        <v>1652</v>
      </c>
      <c r="D184" s="2209">
        <v>9635</v>
      </c>
      <c r="E184" s="2201">
        <v>47000000</v>
      </c>
      <c r="F184" s="2171">
        <v>45260700</v>
      </c>
      <c r="G184" s="1910">
        <v>1</v>
      </c>
      <c r="H184" s="2171">
        <v>9052200</v>
      </c>
      <c r="I184" s="2171">
        <v>36208500</v>
      </c>
      <c r="J184" s="2196"/>
      <c r="K184" s="2277">
        <f t="shared" si="33"/>
        <v>45260700</v>
      </c>
      <c r="L184" s="2574" t="s">
        <v>666</v>
      </c>
      <c r="M184" s="2574" t="s">
        <v>667</v>
      </c>
      <c r="N184" s="2215" t="s">
        <v>662</v>
      </c>
      <c r="O184" s="2213" t="s">
        <v>923</v>
      </c>
      <c r="P184" s="2541" t="s">
        <v>482</v>
      </c>
      <c r="Q184" s="2202"/>
      <c r="R184" s="2202"/>
      <c r="S184" s="2202"/>
      <c r="T184" s="2202"/>
      <c r="U184" s="2178"/>
      <c r="V184" s="2178"/>
      <c r="W184" s="2178"/>
      <c r="X184" s="2178"/>
      <c r="Y184" s="2178"/>
      <c r="Z184" s="2178"/>
      <c r="AA184" s="2178"/>
      <c r="AB184" s="2178"/>
      <c r="AC184" s="2178"/>
      <c r="AD184" s="2178"/>
      <c r="AE184" s="2178"/>
      <c r="AF184" s="2178"/>
      <c r="AG184" s="2178"/>
      <c r="AH184" s="2178"/>
      <c r="AI184" s="2178"/>
      <c r="AJ184" s="2178"/>
      <c r="AK184" s="2178"/>
      <c r="AL184" s="2178"/>
    </row>
    <row r="185" spans="1:38" s="1911" customFormat="1" ht="69" hidden="1" customHeight="1">
      <c r="A185" s="2565">
        <v>11</v>
      </c>
      <c r="B185" s="1910">
        <f t="shared" si="32"/>
        <v>8</v>
      </c>
      <c r="C185" s="883" t="s">
        <v>1665</v>
      </c>
      <c r="D185" s="2598">
        <v>8870</v>
      </c>
      <c r="E185" s="2577">
        <v>38500000</v>
      </c>
      <c r="F185" s="2171">
        <v>36466500</v>
      </c>
      <c r="G185" s="1910">
        <v>1</v>
      </c>
      <c r="H185" s="2171">
        <v>14586600</v>
      </c>
      <c r="I185" s="2171">
        <v>21879900</v>
      </c>
      <c r="J185" s="2237"/>
      <c r="K185" s="2277">
        <f t="shared" si="33"/>
        <v>36466500</v>
      </c>
      <c r="L185" s="2210" t="s">
        <v>779</v>
      </c>
      <c r="M185" s="2237" t="s">
        <v>1427</v>
      </c>
      <c r="N185" s="2571" t="s">
        <v>663</v>
      </c>
      <c r="O185" s="2237" t="s">
        <v>928</v>
      </c>
      <c r="P185" s="2541" t="s">
        <v>482</v>
      </c>
      <c r="Q185" s="2202"/>
      <c r="R185" s="2202"/>
      <c r="S185" s="2202"/>
      <c r="T185" s="2202"/>
      <c r="U185" s="2178"/>
      <c r="V185" s="2178"/>
      <c r="W185" s="2178"/>
      <c r="X185" s="2178"/>
      <c r="Y185" s="2178"/>
      <c r="Z185" s="2178"/>
      <c r="AA185" s="2178"/>
      <c r="AB185" s="2178"/>
      <c r="AC185" s="2178"/>
      <c r="AD185" s="2178"/>
      <c r="AE185" s="2178"/>
      <c r="AF185" s="2178"/>
      <c r="AG185" s="2178"/>
      <c r="AH185" s="2178"/>
      <c r="AI185" s="2178"/>
      <c r="AJ185" s="2178"/>
      <c r="AK185" s="2178"/>
      <c r="AL185" s="2178"/>
    </row>
    <row r="186" spans="1:38" s="1911" customFormat="1" ht="69" hidden="1" customHeight="1">
      <c r="A186" s="1910">
        <v>11</v>
      </c>
      <c r="B186" s="1910">
        <f t="shared" si="32"/>
        <v>9</v>
      </c>
      <c r="C186" s="883" t="s">
        <v>1667</v>
      </c>
      <c r="D186" s="2209" t="s">
        <v>528</v>
      </c>
      <c r="E186" s="2201">
        <v>8550000</v>
      </c>
      <c r="F186" s="892">
        <v>8000000</v>
      </c>
      <c r="G186" s="1910">
        <v>1</v>
      </c>
      <c r="H186" s="2196">
        <f>G186*F186</f>
        <v>8000000</v>
      </c>
      <c r="I186" s="2196"/>
      <c r="J186" s="2196"/>
      <c r="K186" s="2277">
        <f t="shared" si="33"/>
        <v>8000000</v>
      </c>
      <c r="L186" s="2198" t="s">
        <v>1429</v>
      </c>
      <c r="M186" s="2198" t="s">
        <v>1430</v>
      </c>
      <c r="N186" s="2215" t="s">
        <v>663</v>
      </c>
      <c r="O186" s="2213" t="s">
        <v>727</v>
      </c>
      <c r="P186" s="2541" t="s">
        <v>481</v>
      </c>
      <c r="Q186" s="2202"/>
      <c r="R186" s="2202"/>
      <c r="S186" s="2202"/>
      <c r="T186" s="2202"/>
      <c r="U186" s="2178"/>
      <c r="V186" s="2178"/>
      <c r="W186" s="2178"/>
      <c r="X186" s="2178"/>
      <c r="Y186" s="2178"/>
      <c r="Z186" s="2178"/>
      <c r="AA186" s="2178"/>
      <c r="AB186" s="2178"/>
      <c r="AC186" s="2178"/>
      <c r="AD186" s="2178"/>
      <c r="AE186" s="2178"/>
      <c r="AF186" s="2178"/>
      <c r="AG186" s="2178"/>
      <c r="AH186" s="2178"/>
      <c r="AI186" s="2178"/>
      <c r="AJ186" s="2178"/>
      <c r="AK186" s="2178"/>
      <c r="AL186" s="2178"/>
    </row>
    <row r="187" spans="1:38" s="1911" customFormat="1" ht="69" hidden="1" customHeight="1">
      <c r="A187" s="2200">
        <v>11</v>
      </c>
      <c r="B187" s="1910">
        <f t="shared" si="32"/>
        <v>10</v>
      </c>
      <c r="C187" s="883" t="s">
        <v>1661</v>
      </c>
      <c r="D187" s="2237" t="s">
        <v>406</v>
      </c>
      <c r="E187" s="2577">
        <v>9700000</v>
      </c>
      <c r="F187" s="892">
        <v>9381800</v>
      </c>
      <c r="G187" s="1910">
        <v>1</v>
      </c>
      <c r="H187" s="2196">
        <f>G187*F187</f>
        <v>9381800</v>
      </c>
      <c r="I187" s="2196"/>
      <c r="J187" s="2237"/>
      <c r="K187" s="2277">
        <f t="shared" si="33"/>
        <v>9381800</v>
      </c>
      <c r="L187" s="2210" t="s">
        <v>1426</v>
      </c>
      <c r="M187" s="2178" t="s">
        <v>1427</v>
      </c>
      <c r="N187" s="2571" t="s">
        <v>663</v>
      </c>
      <c r="O187" s="2237" t="s">
        <v>1424</v>
      </c>
      <c r="P187" s="2541" t="s">
        <v>481</v>
      </c>
      <c r="Q187" s="2202"/>
      <c r="R187" s="2202"/>
      <c r="S187" s="2202"/>
      <c r="T187" s="2202"/>
      <c r="U187" s="2178"/>
      <c r="V187" s="2178"/>
      <c r="W187" s="2178"/>
      <c r="X187" s="2178"/>
      <c r="Y187" s="2178"/>
      <c r="Z187" s="2178"/>
      <c r="AA187" s="2178"/>
      <c r="AB187" s="2178"/>
      <c r="AC187" s="2178"/>
      <c r="AD187" s="2178"/>
      <c r="AE187" s="2178"/>
      <c r="AF187" s="2178"/>
      <c r="AG187" s="2178"/>
      <c r="AH187" s="2178"/>
      <c r="AI187" s="2178"/>
      <c r="AJ187" s="2178"/>
      <c r="AK187" s="2178"/>
      <c r="AL187" s="2178"/>
    </row>
    <row r="188" spans="1:38" s="1911" customFormat="1" ht="69" hidden="1" customHeight="1">
      <c r="A188" s="2200">
        <v>11</v>
      </c>
      <c r="B188" s="1910">
        <f t="shared" si="32"/>
        <v>11</v>
      </c>
      <c r="C188" s="883" t="s">
        <v>1660</v>
      </c>
      <c r="D188" s="2209">
        <v>8813</v>
      </c>
      <c r="E188" s="2201">
        <v>12000000</v>
      </c>
      <c r="F188" s="892">
        <v>11541300</v>
      </c>
      <c r="G188" s="1910">
        <v>1</v>
      </c>
      <c r="H188" s="2196">
        <f>G188*F188</f>
        <v>11541300</v>
      </c>
      <c r="I188" s="2196"/>
      <c r="J188" s="2196"/>
      <c r="K188" s="2277">
        <f t="shared" si="33"/>
        <v>11541300</v>
      </c>
      <c r="L188" s="2198" t="s">
        <v>1428</v>
      </c>
      <c r="M188" s="2198" t="s">
        <v>483</v>
      </c>
      <c r="N188" s="2199" t="s">
        <v>671</v>
      </c>
      <c r="O188" s="1910" t="s">
        <v>925</v>
      </c>
      <c r="P188" s="2541" t="s">
        <v>481</v>
      </c>
      <c r="Q188" s="2202"/>
      <c r="R188" s="2202"/>
      <c r="S188" s="2202"/>
      <c r="T188" s="2202"/>
      <c r="U188" s="2178"/>
      <c r="V188" s="2178"/>
      <c r="W188" s="2178"/>
      <c r="X188" s="2178"/>
      <c r="Y188" s="2178"/>
      <c r="Z188" s="2178"/>
      <c r="AA188" s="2178"/>
      <c r="AB188" s="2178"/>
      <c r="AC188" s="2178"/>
      <c r="AD188" s="2178"/>
      <c r="AE188" s="2178"/>
      <c r="AF188" s="2178"/>
      <c r="AG188" s="2178"/>
      <c r="AH188" s="2178"/>
      <c r="AI188" s="2178"/>
      <c r="AJ188" s="2178"/>
      <c r="AK188" s="2178"/>
      <c r="AL188" s="2178"/>
    </row>
    <row r="189" spans="1:38" s="1911" customFormat="1" ht="75" hidden="1" customHeight="1">
      <c r="A189" s="1910">
        <v>11</v>
      </c>
      <c r="B189" s="1910">
        <f t="shared" si="32"/>
        <v>12</v>
      </c>
      <c r="C189" s="883" t="s">
        <v>1668</v>
      </c>
      <c r="D189" s="2209" t="s">
        <v>836</v>
      </c>
      <c r="E189" s="2201">
        <v>10000000</v>
      </c>
      <c r="F189" s="892">
        <v>10000000</v>
      </c>
      <c r="G189" s="1910">
        <v>1</v>
      </c>
      <c r="H189" s="2216">
        <f>G189*F189</f>
        <v>10000000</v>
      </c>
      <c r="I189" s="2196"/>
      <c r="J189" s="2196"/>
      <c r="K189" s="2277">
        <f t="shared" si="33"/>
        <v>10000000</v>
      </c>
      <c r="L189" s="2198" t="s">
        <v>1428</v>
      </c>
      <c r="M189" s="2198" t="s">
        <v>483</v>
      </c>
      <c r="N189" s="2199" t="s">
        <v>671</v>
      </c>
      <c r="O189" s="1910" t="s">
        <v>925</v>
      </c>
      <c r="P189" s="2541" t="s">
        <v>481</v>
      </c>
      <c r="Q189" s="2202"/>
      <c r="R189" s="2202"/>
      <c r="S189" s="2202"/>
      <c r="T189" s="2202"/>
      <c r="U189" s="2178"/>
      <c r="V189" s="2178"/>
      <c r="W189" s="2178"/>
      <c r="X189" s="2178"/>
      <c r="Y189" s="2178"/>
      <c r="Z189" s="2178"/>
      <c r="AA189" s="2178"/>
      <c r="AB189" s="2178"/>
      <c r="AC189" s="2178"/>
      <c r="AD189" s="2178"/>
      <c r="AE189" s="2178"/>
      <c r="AF189" s="2178"/>
      <c r="AG189" s="2178"/>
      <c r="AH189" s="2178"/>
      <c r="AI189" s="2178"/>
      <c r="AJ189" s="2178"/>
      <c r="AK189" s="2178"/>
      <c r="AL189" s="2178"/>
    </row>
    <row r="190" spans="1:38" s="1911" customFormat="1" ht="69" hidden="1" customHeight="1">
      <c r="A190" s="2565">
        <v>11</v>
      </c>
      <c r="B190" s="1910">
        <f t="shared" si="32"/>
        <v>13</v>
      </c>
      <c r="C190" s="883" t="s">
        <v>1663</v>
      </c>
      <c r="D190" s="2200" t="s">
        <v>407</v>
      </c>
      <c r="E190" s="2201">
        <v>67000000</v>
      </c>
      <c r="F190" s="2171">
        <v>73630200</v>
      </c>
      <c r="G190" s="1910">
        <v>1</v>
      </c>
      <c r="H190" s="2171">
        <v>14726100</v>
      </c>
      <c r="I190" s="2171">
        <v>29452100</v>
      </c>
      <c r="J190" s="2171">
        <v>29452000</v>
      </c>
      <c r="K190" s="2277">
        <f t="shared" si="33"/>
        <v>73630200</v>
      </c>
      <c r="L190" s="2237" t="s">
        <v>751</v>
      </c>
      <c r="M190" s="2178" t="s">
        <v>723</v>
      </c>
      <c r="N190" s="2199" t="s">
        <v>671</v>
      </c>
      <c r="O190" s="2200" t="s">
        <v>933</v>
      </c>
      <c r="P190" s="2541" t="s">
        <v>482</v>
      </c>
      <c r="Q190" s="2202"/>
      <c r="R190" s="2202"/>
      <c r="S190" s="2202"/>
      <c r="T190" s="2202"/>
      <c r="U190" s="2178"/>
      <c r="V190" s="2178"/>
      <c r="W190" s="2178"/>
      <c r="X190" s="2178"/>
      <c r="Y190" s="2178"/>
      <c r="Z190" s="2178"/>
      <c r="AA190" s="2178"/>
      <c r="AB190" s="2178"/>
      <c r="AC190" s="2178"/>
      <c r="AD190" s="2178"/>
      <c r="AE190" s="2178"/>
      <c r="AF190" s="2178"/>
      <c r="AG190" s="2178"/>
      <c r="AH190" s="2178"/>
      <c r="AI190" s="2178"/>
      <c r="AJ190" s="2178"/>
      <c r="AK190" s="2178"/>
      <c r="AL190" s="2178"/>
    </row>
    <row r="191" spans="1:38" s="1911" customFormat="1" ht="69" hidden="1" customHeight="1">
      <c r="A191" s="2200">
        <v>11</v>
      </c>
      <c r="B191" s="1910">
        <f t="shared" si="32"/>
        <v>14</v>
      </c>
      <c r="C191" s="883" t="s">
        <v>1657</v>
      </c>
      <c r="D191" s="2209">
        <v>8440</v>
      </c>
      <c r="E191" s="2201">
        <v>27500000</v>
      </c>
      <c r="F191" s="2171">
        <v>26754800</v>
      </c>
      <c r="G191" s="1910">
        <v>1</v>
      </c>
      <c r="H191" s="2171">
        <v>10702000</v>
      </c>
      <c r="I191" s="2171">
        <v>16052800</v>
      </c>
      <c r="J191" s="2196"/>
      <c r="K191" s="2277">
        <f t="shared" si="33"/>
        <v>26754800</v>
      </c>
      <c r="L191" s="2210" t="s">
        <v>664</v>
      </c>
      <c r="M191" s="2211" t="s">
        <v>723</v>
      </c>
      <c r="N191" s="2215" t="s">
        <v>665</v>
      </c>
      <c r="O191" s="1910" t="s">
        <v>725</v>
      </c>
      <c r="P191" s="2541" t="s">
        <v>482</v>
      </c>
      <c r="Q191" s="2202"/>
      <c r="R191" s="2202"/>
      <c r="S191" s="2202"/>
      <c r="T191" s="2202"/>
      <c r="U191" s="2178"/>
      <c r="V191" s="2178"/>
      <c r="W191" s="2178"/>
      <c r="X191" s="2178"/>
      <c r="Y191" s="2178"/>
      <c r="Z191" s="2178"/>
      <c r="AA191" s="2178"/>
      <c r="AB191" s="2178"/>
      <c r="AC191" s="2178"/>
      <c r="AD191" s="2178"/>
      <c r="AE191" s="2178"/>
      <c r="AF191" s="2178"/>
      <c r="AG191" s="2178"/>
      <c r="AH191" s="2178"/>
      <c r="AI191" s="2178"/>
      <c r="AJ191" s="2178"/>
      <c r="AK191" s="2178"/>
      <c r="AL191" s="2178"/>
    </row>
    <row r="192" spans="1:38" s="1911" customFormat="1" ht="77.25" hidden="1" customHeight="1">
      <c r="A192" s="2565">
        <v>11</v>
      </c>
      <c r="B192" s="1910">
        <f t="shared" si="32"/>
        <v>15</v>
      </c>
      <c r="C192" s="883" t="s">
        <v>1664</v>
      </c>
      <c r="D192" s="1910" t="s">
        <v>406</v>
      </c>
      <c r="E192" s="2577">
        <v>9400000</v>
      </c>
      <c r="F192" s="892">
        <v>9381800</v>
      </c>
      <c r="G192" s="1910">
        <v>1</v>
      </c>
      <c r="H192" s="2196">
        <f>G192*F192</f>
        <v>9381800</v>
      </c>
      <c r="I192" s="2196"/>
      <c r="J192" s="2237"/>
      <c r="K192" s="2277">
        <f t="shared" si="33"/>
        <v>9381800</v>
      </c>
      <c r="L192" s="2198" t="s">
        <v>901</v>
      </c>
      <c r="M192" s="2198" t="s">
        <v>902</v>
      </c>
      <c r="N192" s="2199" t="s">
        <v>659</v>
      </c>
      <c r="O192" s="1910" t="s">
        <v>923</v>
      </c>
      <c r="P192" s="2541" t="s">
        <v>481</v>
      </c>
      <c r="Q192" s="2202"/>
      <c r="R192" s="2202"/>
      <c r="S192" s="2202"/>
      <c r="T192" s="2202"/>
      <c r="U192" s="2178"/>
      <c r="V192" s="2178"/>
      <c r="W192" s="2178"/>
      <c r="X192" s="2178"/>
      <c r="Y192" s="2178"/>
      <c r="Z192" s="2178"/>
      <c r="AA192" s="2178"/>
      <c r="AB192" s="2178"/>
      <c r="AC192" s="2178"/>
      <c r="AD192" s="2178"/>
      <c r="AE192" s="2178"/>
      <c r="AF192" s="2178"/>
      <c r="AG192" s="2178"/>
      <c r="AH192" s="2178"/>
      <c r="AI192" s="2178"/>
      <c r="AJ192" s="2178"/>
      <c r="AK192" s="2178"/>
      <c r="AL192" s="2178"/>
    </row>
    <row r="193" spans="1:38" s="1911" customFormat="1" ht="69" hidden="1" customHeight="1">
      <c r="A193" s="2200">
        <v>11</v>
      </c>
      <c r="B193" s="1910">
        <f t="shared" si="32"/>
        <v>16</v>
      </c>
      <c r="C193" s="883" t="s">
        <v>1658</v>
      </c>
      <c r="D193" s="2200" t="s">
        <v>406</v>
      </c>
      <c r="E193" s="2577">
        <v>13200000</v>
      </c>
      <c r="F193" s="892">
        <v>9381800</v>
      </c>
      <c r="G193" s="1910">
        <v>1</v>
      </c>
      <c r="H193" s="2196">
        <f>G193*F193</f>
        <v>9381800</v>
      </c>
      <c r="I193" s="2196"/>
      <c r="J193" s="2196"/>
      <c r="K193" s="2277">
        <f t="shared" si="33"/>
        <v>9381800</v>
      </c>
      <c r="L193" s="2278" t="s">
        <v>1053</v>
      </c>
      <c r="M193" s="2278" t="s">
        <v>1054</v>
      </c>
      <c r="N193" s="2212" t="s">
        <v>659</v>
      </c>
      <c r="O193" s="2213" t="s">
        <v>727</v>
      </c>
      <c r="P193" s="2541" t="s">
        <v>481</v>
      </c>
      <c r="Q193" s="2202"/>
      <c r="R193" s="2202"/>
      <c r="S193" s="2202"/>
      <c r="T193" s="2202"/>
      <c r="U193" s="2178"/>
      <c r="V193" s="2178"/>
      <c r="W193" s="2178"/>
      <c r="X193" s="2178"/>
      <c r="Y193" s="2178"/>
      <c r="Z193" s="2178"/>
      <c r="AA193" s="2178"/>
      <c r="AB193" s="2178"/>
      <c r="AC193" s="2178"/>
      <c r="AD193" s="2178"/>
      <c r="AE193" s="2178"/>
      <c r="AF193" s="2178"/>
      <c r="AG193" s="2178"/>
      <c r="AH193" s="2178"/>
      <c r="AI193" s="2178"/>
      <c r="AJ193" s="2178"/>
      <c r="AK193" s="2178"/>
      <c r="AL193" s="2178"/>
    </row>
    <row r="194" spans="1:38" s="1911" customFormat="1" ht="69" hidden="1" customHeight="1">
      <c r="A194" s="2200">
        <v>11</v>
      </c>
      <c r="B194" s="1910">
        <f t="shared" si="32"/>
        <v>17</v>
      </c>
      <c r="C194" s="883" t="s">
        <v>1651</v>
      </c>
      <c r="D194" s="2209" t="s">
        <v>1049</v>
      </c>
      <c r="E194" s="2201">
        <v>84000000</v>
      </c>
      <c r="F194" s="2171">
        <v>79454800</v>
      </c>
      <c r="G194" s="1910">
        <v>1</v>
      </c>
      <c r="H194" s="2171">
        <v>15891000</v>
      </c>
      <c r="I194" s="2171">
        <v>31782000</v>
      </c>
      <c r="J194" s="2171">
        <v>31781800</v>
      </c>
      <c r="K194" s="2277">
        <f t="shared" si="33"/>
        <v>79454800</v>
      </c>
      <c r="L194" s="2198" t="s">
        <v>668</v>
      </c>
      <c r="M194" s="2198" t="s">
        <v>669</v>
      </c>
      <c r="N194" s="2215" t="s">
        <v>659</v>
      </c>
      <c r="O194" s="2213" t="s">
        <v>923</v>
      </c>
      <c r="P194" s="2541" t="s">
        <v>482</v>
      </c>
      <c r="Q194" s="2202"/>
      <c r="R194" s="2202"/>
      <c r="S194" s="2202"/>
      <c r="T194" s="2202"/>
      <c r="U194" s="2178"/>
      <c r="V194" s="2178"/>
      <c r="W194" s="2178"/>
      <c r="X194" s="2178"/>
      <c r="Y194" s="2178"/>
      <c r="Z194" s="2178"/>
      <c r="AA194" s="2178"/>
      <c r="AB194" s="2178"/>
      <c r="AC194" s="2178"/>
      <c r="AD194" s="2178"/>
      <c r="AE194" s="2178"/>
      <c r="AF194" s="2178"/>
      <c r="AG194" s="2178"/>
      <c r="AH194" s="2178"/>
      <c r="AI194" s="2178"/>
      <c r="AJ194" s="2178"/>
      <c r="AK194" s="2178"/>
      <c r="AL194" s="2178"/>
    </row>
    <row r="195" spans="1:38" s="1911" customFormat="1" ht="52.5" hidden="1" customHeight="1">
      <c r="A195" s="2200">
        <v>11</v>
      </c>
      <c r="B195" s="1910">
        <f t="shared" si="32"/>
        <v>18</v>
      </c>
      <c r="C195" s="883" t="s">
        <v>1653</v>
      </c>
      <c r="D195" s="2209">
        <v>10402</v>
      </c>
      <c r="E195" s="2201">
        <v>40000000</v>
      </c>
      <c r="F195" s="2171">
        <v>38000000</v>
      </c>
      <c r="G195" s="1910">
        <v>1</v>
      </c>
      <c r="H195" s="2171">
        <v>7600000</v>
      </c>
      <c r="I195" s="2171">
        <v>30400000</v>
      </c>
      <c r="J195" s="2196"/>
      <c r="K195" s="2277">
        <f t="shared" si="33"/>
        <v>38000000</v>
      </c>
      <c r="L195" s="2198" t="s">
        <v>1422</v>
      </c>
      <c r="M195" s="2198" t="s">
        <v>1423</v>
      </c>
      <c r="N195" s="2215" t="s">
        <v>659</v>
      </c>
      <c r="O195" s="2213" t="s">
        <v>1424</v>
      </c>
      <c r="P195" s="2541" t="s">
        <v>482</v>
      </c>
      <c r="Q195" s="2202"/>
      <c r="R195" s="2202"/>
      <c r="S195" s="2202"/>
      <c r="T195" s="2202"/>
      <c r="U195" s="2178"/>
      <c r="V195" s="2178"/>
      <c r="W195" s="2178"/>
      <c r="X195" s="2178"/>
      <c r="Y195" s="2178"/>
      <c r="Z195" s="2178"/>
      <c r="AA195" s="2178"/>
      <c r="AB195" s="2178"/>
      <c r="AC195" s="2178"/>
      <c r="AD195" s="2178"/>
      <c r="AE195" s="2178"/>
      <c r="AF195" s="2178"/>
      <c r="AG195" s="2178"/>
      <c r="AH195" s="2178"/>
      <c r="AI195" s="2178"/>
      <c r="AJ195" s="2178"/>
      <c r="AK195" s="2178"/>
      <c r="AL195" s="2178"/>
    </row>
    <row r="196" spans="1:38" s="2556" customFormat="1" ht="25.5" hidden="1" customHeight="1">
      <c r="A196" s="2548"/>
      <c r="B196" s="2548"/>
      <c r="C196" s="2548" t="s">
        <v>1445</v>
      </c>
      <c r="D196" s="2552"/>
      <c r="E196" s="2550"/>
      <c r="F196" s="2550"/>
      <c r="G196" s="2550">
        <f t="shared" ref="G196:O196" si="34">SUM(G197:G198)</f>
        <v>2</v>
      </c>
      <c r="H196" s="2550">
        <f t="shared" si="34"/>
        <v>19492300</v>
      </c>
      <c r="I196" s="2550">
        <f t="shared" si="34"/>
        <v>49466200</v>
      </c>
      <c r="J196" s="2550">
        <f t="shared" si="34"/>
        <v>28502700</v>
      </c>
      <c r="K196" s="2550">
        <f t="shared" si="34"/>
        <v>97461200</v>
      </c>
      <c r="L196" s="2550">
        <f t="shared" si="34"/>
        <v>0</v>
      </c>
      <c r="M196" s="2550">
        <f t="shared" si="34"/>
        <v>0</v>
      </c>
      <c r="N196" s="2550">
        <f t="shared" si="34"/>
        <v>0</v>
      </c>
      <c r="O196" s="2550">
        <f t="shared" si="34"/>
        <v>0</v>
      </c>
      <c r="P196" s="2550"/>
      <c r="Q196" s="2550"/>
      <c r="R196" s="2550"/>
      <c r="S196" s="2550"/>
      <c r="T196" s="2551"/>
      <c r="U196" s="2547"/>
      <c r="V196" s="2547"/>
      <c r="W196" s="2547"/>
      <c r="X196" s="2547"/>
      <c r="Y196" s="2547"/>
      <c r="Z196" s="2547"/>
      <c r="AA196" s="2547"/>
      <c r="AB196" s="2547"/>
      <c r="AC196" s="2547"/>
      <c r="AD196" s="2547"/>
      <c r="AE196" s="2547"/>
      <c r="AF196" s="2547"/>
      <c r="AG196" s="2547"/>
      <c r="AH196" s="2547"/>
      <c r="AI196" s="2547"/>
      <c r="AJ196" s="2547"/>
      <c r="AK196" s="2547"/>
      <c r="AL196" s="2547"/>
    </row>
    <row r="197" spans="1:38" s="1911" customFormat="1" ht="72" hidden="1" customHeight="1">
      <c r="A197" s="2565">
        <v>12</v>
      </c>
      <c r="B197" s="1910">
        <f>B196+1</f>
        <v>1</v>
      </c>
      <c r="C197" s="883" t="s">
        <v>1669</v>
      </c>
      <c r="D197" s="2592" t="s">
        <v>238</v>
      </c>
      <c r="E197" s="2577">
        <v>65000000</v>
      </c>
      <c r="F197" s="2171">
        <v>71256900</v>
      </c>
      <c r="G197" s="1910">
        <v>1</v>
      </c>
      <c r="H197" s="2171">
        <v>14251400</v>
      </c>
      <c r="I197" s="2171">
        <v>28502800</v>
      </c>
      <c r="J197" s="2171">
        <v>28502700</v>
      </c>
      <c r="K197" s="2277">
        <f>H197+I197+J197</f>
        <v>71256900</v>
      </c>
      <c r="L197" s="2210" t="s">
        <v>931</v>
      </c>
      <c r="M197" s="2211" t="s">
        <v>723</v>
      </c>
      <c r="N197" s="2212" t="s">
        <v>932</v>
      </c>
      <c r="O197" s="2213" t="s">
        <v>933</v>
      </c>
      <c r="P197" s="2541" t="s">
        <v>482</v>
      </c>
      <c r="Q197" s="2202"/>
      <c r="R197" s="2202"/>
      <c r="S197" s="2202"/>
      <c r="T197" s="2202"/>
      <c r="U197" s="2178"/>
      <c r="V197" s="2178"/>
      <c r="W197" s="2178"/>
      <c r="X197" s="2178"/>
      <c r="Y197" s="2178"/>
      <c r="Z197" s="2178"/>
      <c r="AA197" s="2178"/>
      <c r="AB197" s="2178"/>
      <c r="AC197" s="2178"/>
      <c r="AD197" s="2178"/>
      <c r="AE197" s="2178"/>
      <c r="AF197" s="2178"/>
      <c r="AG197" s="2178"/>
      <c r="AH197" s="2178"/>
      <c r="AI197" s="2178"/>
      <c r="AJ197" s="2178"/>
      <c r="AK197" s="2178"/>
      <c r="AL197" s="2178"/>
    </row>
    <row r="198" spans="1:38" s="1911" customFormat="1" ht="69" hidden="1" customHeight="1">
      <c r="A198" s="2565">
        <v>12</v>
      </c>
      <c r="B198" s="1910">
        <f>B197+1</f>
        <v>2</v>
      </c>
      <c r="C198" s="883" t="s">
        <v>1670</v>
      </c>
      <c r="D198" s="2598">
        <v>8440</v>
      </c>
      <c r="E198" s="2563">
        <v>27000000</v>
      </c>
      <c r="F198" s="2171">
        <v>26204300</v>
      </c>
      <c r="G198" s="1910">
        <v>1</v>
      </c>
      <c r="H198" s="2171">
        <v>5240900</v>
      </c>
      <c r="I198" s="2171">
        <v>20963400</v>
      </c>
      <c r="J198" s="2237"/>
      <c r="K198" s="2277">
        <f>H198+I198+J198</f>
        <v>26204300</v>
      </c>
      <c r="L198" s="2210" t="s">
        <v>983</v>
      </c>
      <c r="M198" s="2211" t="s">
        <v>723</v>
      </c>
      <c r="N198" s="2212" t="s">
        <v>984</v>
      </c>
      <c r="O198" s="2597" t="s">
        <v>725</v>
      </c>
      <c r="P198" s="2541" t="s">
        <v>482</v>
      </c>
      <c r="Q198" s="2202"/>
      <c r="R198" s="2202"/>
      <c r="S198" s="2202"/>
      <c r="T198" s="2202"/>
      <c r="U198" s="2178"/>
      <c r="V198" s="2178"/>
      <c r="W198" s="2178"/>
      <c r="X198" s="2178"/>
      <c r="Y198" s="2178"/>
      <c r="Z198" s="2178"/>
      <c r="AA198" s="2178"/>
      <c r="AB198" s="2178"/>
      <c r="AC198" s="2178"/>
      <c r="AD198" s="2178"/>
      <c r="AE198" s="2178"/>
      <c r="AF198" s="2178"/>
      <c r="AG198" s="2178"/>
      <c r="AH198" s="2178"/>
      <c r="AI198" s="2178"/>
      <c r="AJ198" s="2178"/>
      <c r="AK198" s="2178"/>
      <c r="AL198" s="2178"/>
    </row>
    <row r="199" spans="1:38" s="2556" customFormat="1" ht="26.25" hidden="1" customHeight="1">
      <c r="A199" s="2548"/>
      <c r="B199" s="2548"/>
      <c r="C199" s="2548" t="s">
        <v>648</v>
      </c>
      <c r="D199" s="2549"/>
      <c r="E199" s="2550"/>
      <c r="F199" s="2550"/>
      <c r="G199" s="2550">
        <f>SUM(G200:G200)</f>
        <v>76</v>
      </c>
      <c r="H199" s="2550">
        <f>SUM(H200)</f>
        <v>235600000</v>
      </c>
      <c r="I199" s="2550"/>
      <c r="J199" s="2550"/>
      <c r="K199" s="2550"/>
      <c r="L199" s="2550"/>
      <c r="M199" s="2550" t="e">
        <f>SUM(#REF!)</f>
        <v>#REF!</v>
      </c>
      <c r="N199" s="2550"/>
      <c r="O199" s="2550" t="e">
        <f>SUM(#REF!)</f>
        <v>#REF!</v>
      </c>
      <c r="P199" s="2550"/>
      <c r="Q199" s="2550"/>
      <c r="R199" s="2550"/>
      <c r="S199" s="2550"/>
      <c r="T199" s="2551"/>
      <c r="U199" s="2547"/>
      <c r="V199" s="2547"/>
      <c r="W199" s="2547"/>
      <c r="X199" s="2547"/>
      <c r="Y199" s="2547"/>
      <c r="Z199" s="2547"/>
      <c r="AA199" s="2547"/>
      <c r="AB199" s="2547"/>
      <c r="AC199" s="2547"/>
      <c r="AD199" s="2547"/>
      <c r="AE199" s="2547"/>
      <c r="AF199" s="2547"/>
      <c r="AG199" s="2547"/>
      <c r="AH199" s="2547"/>
      <c r="AI199" s="2547"/>
      <c r="AJ199" s="2547"/>
      <c r="AK199" s="2547"/>
      <c r="AL199" s="2547"/>
    </row>
    <row r="200" spans="1:38" s="1911" customFormat="1" ht="48.75" hidden="1" customHeight="1">
      <c r="A200" s="1910"/>
      <c r="B200" s="1910">
        <f>B199+1</f>
        <v>1</v>
      </c>
      <c r="C200" s="2199" t="s">
        <v>1671</v>
      </c>
      <c r="D200" s="2602">
        <v>10746</v>
      </c>
      <c r="E200" s="2201">
        <v>3100000</v>
      </c>
      <c r="F200" s="2201">
        <v>3100000</v>
      </c>
      <c r="G200" s="2196">
        <v>76</v>
      </c>
      <c r="H200" s="2196">
        <f>(G200*E200)</f>
        <v>235600000</v>
      </c>
      <c r="I200" s="2196"/>
      <c r="J200" s="2196"/>
      <c r="K200" s="2196">
        <f>H200+I200+J200</f>
        <v>235600000</v>
      </c>
      <c r="L200" s="2199" t="s">
        <v>1482</v>
      </c>
      <c r="M200" s="2198"/>
      <c r="N200" s="1910" t="s">
        <v>503</v>
      </c>
      <c r="O200" s="1910" t="s">
        <v>982</v>
      </c>
      <c r="P200" s="2541" t="s">
        <v>481</v>
      </c>
      <c r="Q200" s="2202"/>
      <c r="R200" s="2202"/>
      <c r="S200" s="2202"/>
      <c r="T200" s="2202"/>
      <c r="U200" s="2178"/>
      <c r="V200" s="2178"/>
      <c r="W200" s="2178"/>
      <c r="X200" s="2178"/>
      <c r="Y200" s="2178"/>
      <c r="Z200" s="2178"/>
      <c r="AA200" s="2178"/>
      <c r="AB200" s="2178"/>
      <c r="AC200" s="2178"/>
      <c r="AD200" s="2178"/>
      <c r="AE200" s="2178"/>
      <c r="AF200" s="2178"/>
      <c r="AG200" s="2178"/>
      <c r="AH200" s="2178"/>
      <c r="AI200" s="2178"/>
      <c r="AJ200" s="2178"/>
      <c r="AK200" s="2178"/>
      <c r="AL200" s="2178"/>
    </row>
    <row r="201" spans="1:38" s="2229" customFormat="1" ht="41.25" customHeight="1">
      <c r="A201" s="1346" t="s">
        <v>4571</v>
      </c>
      <c r="B201" s="2227"/>
      <c r="C201" s="2227"/>
      <c r="D201" s="2228"/>
      <c r="E201" s="657"/>
      <c r="F201" s="657"/>
      <c r="G201" s="657"/>
      <c r="H201" s="657"/>
      <c r="I201" s="657"/>
      <c r="J201" s="657"/>
      <c r="K201" s="657"/>
      <c r="L201" s="657"/>
      <c r="M201" s="657"/>
      <c r="N201" s="657"/>
      <c r="O201" s="657"/>
      <c r="Q201" s="2230"/>
      <c r="R201" s="2230"/>
      <c r="S201" s="2230"/>
      <c r="T201" s="2230"/>
      <c r="U201" s="2888"/>
      <c r="Y201" s="2888"/>
      <c r="Z201" s="2888"/>
      <c r="AE201" s="2888"/>
    </row>
    <row r="202" spans="1:38" s="3403" customFormat="1" ht="24.75" customHeight="1">
      <c r="A202" s="3402" t="s">
        <v>4311</v>
      </c>
      <c r="C202" s="3404"/>
      <c r="D202" s="3400"/>
      <c r="E202" s="3405"/>
      <c r="F202" s="3405"/>
      <c r="G202" s="3405"/>
      <c r="H202" s="2429"/>
      <c r="I202" s="2429"/>
      <c r="J202" s="2429"/>
      <c r="K202" s="3405"/>
      <c r="L202" s="3405"/>
      <c r="M202" s="3405"/>
      <c r="N202" s="3405"/>
      <c r="O202" s="2429"/>
      <c r="Q202" s="3400"/>
      <c r="R202" s="3400"/>
      <c r="S202" s="3400"/>
      <c r="T202" s="3401"/>
      <c r="U202" s="3400"/>
      <c r="Y202" s="3400"/>
      <c r="Z202" s="3400"/>
      <c r="AE202" s="3400"/>
    </row>
    <row r="203" spans="1:38" s="3403" customFormat="1" ht="24.75" customHeight="1">
      <c r="A203" s="3400">
        <v>1</v>
      </c>
      <c r="B203" s="3406" t="s">
        <v>4312</v>
      </c>
      <c r="C203" s="3404"/>
      <c r="D203" s="3407">
        <v>8</v>
      </c>
      <c r="E203" s="3403" t="s">
        <v>4313</v>
      </c>
      <c r="H203" s="2427"/>
      <c r="I203" s="2428"/>
      <c r="J203" s="2428"/>
      <c r="K203" s="3405"/>
      <c r="L203" s="3405"/>
      <c r="M203" s="3405"/>
      <c r="N203" s="3405"/>
      <c r="O203" s="2429"/>
      <c r="Q203" s="3400"/>
      <c r="R203" s="3400"/>
      <c r="S203" s="3400"/>
      <c r="T203" s="3401"/>
      <c r="U203" s="3400"/>
      <c r="Y203" s="3400"/>
      <c r="Z203" s="3400"/>
      <c r="AE203" s="3400"/>
    </row>
    <row r="204" spans="1:38" s="3408" customFormat="1" ht="24.75" customHeight="1">
      <c r="A204" s="3400">
        <v>2</v>
      </c>
      <c r="B204" s="3406" t="s">
        <v>4314</v>
      </c>
      <c r="C204" s="3404"/>
      <c r="D204" s="3400">
        <v>9</v>
      </c>
      <c r="E204" s="3403" t="s">
        <v>4315</v>
      </c>
      <c r="F204" s="3403"/>
      <c r="G204" s="3403"/>
      <c r="H204" s="2427"/>
      <c r="I204" s="2428"/>
      <c r="J204" s="2428"/>
      <c r="K204" s="3405"/>
      <c r="L204" s="3405"/>
      <c r="M204" s="3405"/>
      <c r="N204" s="3405"/>
      <c r="O204" s="2429"/>
      <c r="P204" s="3403"/>
      <c r="Q204" s="3400"/>
      <c r="R204" s="3400"/>
      <c r="S204" s="3400"/>
      <c r="T204" s="3401"/>
      <c r="U204" s="3401"/>
      <c r="Y204" s="3401"/>
      <c r="Z204" s="3401"/>
      <c r="AE204" s="3401"/>
    </row>
    <row r="205" spans="1:38" s="3408" customFormat="1" ht="24.75" customHeight="1">
      <c r="A205" s="3400">
        <v>3</v>
      </c>
      <c r="B205" s="3403" t="s">
        <v>4316</v>
      </c>
      <c r="D205" s="3400">
        <v>10</v>
      </c>
      <c r="E205" s="3403" t="s">
        <v>4317</v>
      </c>
      <c r="F205" s="3403"/>
      <c r="G205" s="3403"/>
      <c r="H205" s="2427"/>
      <c r="I205" s="2428"/>
      <c r="J205" s="2428"/>
      <c r="K205" s="3405"/>
      <c r="L205" s="3405"/>
      <c r="M205" s="3405"/>
      <c r="N205" s="3405"/>
      <c r="O205" s="2429"/>
      <c r="P205" s="3403"/>
      <c r="Q205" s="3400"/>
      <c r="R205" s="3400"/>
      <c r="S205" s="3400"/>
      <c r="T205" s="3401"/>
      <c r="U205" s="3401"/>
      <c r="Y205" s="3401"/>
      <c r="Z205" s="3401"/>
      <c r="AE205" s="3401"/>
    </row>
    <row r="206" spans="1:38" s="3408" customFormat="1" ht="24.75" customHeight="1">
      <c r="A206" s="3400">
        <v>4</v>
      </c>
      <c r="B206" s="3406" t="s">
        <v>4318</v>
      </c>
      <c r="C206" s="3404"/>
      <c r="D206" s="3400">
        <v>11</v>
      </c>
      <c r="E206" s="3403" t="s">
        <v>4319</v>
      </c>
      <c r="F206" s="3403"/>
      <c r="G206" s="3403"/>
      <c r="H206" s="2427"/>
      <c r="I206" s="2428"/>
      <c r="J206" s="2428"/>
      <c r="K206" s="3405"/>
      <c r="L206" s="3405"/>
      <c r="M206" s="3405"/>
      <c r="N206" s="3405"/>
      <c r="O206" s="2429"/>
      <c r="P206" s="3403"/>
      <c r="Q206" s="3400"/>
      <c r="R206" s="3400"/>
      <c r="S206" s="3400"/>
      <c r="T206" s="3401"/>
      <c r="U206" s="3401"/>
      <c r="Y206" s="3401"/>
      <c r="Z206" s="3401"/>
      <c r="AE206" s="3401"/>
    </row>
    <row r="207" spans="1:38" s="3408" customFormat="1" ht="24.75" customHeight="1">
      <c r="A207" s="3400">
        <v>5</v>
      </c>
      <c r="B207" s="3403" t="s">
        <v>4320</v>
      </c>
      <c r="D207" s="3400">
        <v>12</v>
      </c>
      <c r="E207" s="3403" t="s">
        <v>4321</v>
      </c>
      <c r="F207" s="3403"/>
      <c r="G207" s="3403"/>
      <c r="H207" s="2427"/>
      <c r="I207" s="2428"/>
      <c r="J207" s="2428"/>
      <c r="K207" s="3405"/>
      <c r="L207" s="3405"/>
      <c r="M207" s="3405"/>
      <c r="N207" s="3405"/>
      <c r="O207" s="2429"/>
      <c r="P207" s="3403"/>
      <c r="Q207" s="3400"/>
      <c r="R207" s="3400"/>
      <c r="S207" s="3400"/>
      <c r="T207" s="3401"/>
      <c r="U207" s="3401"/>
      <c r="Y207" s="3401"/>
      <c r="Z207" s="3401"/>
      <c r="AE207" s="3401"/>
    </row>
    <row r="208" spans="1:38" s="3403" customFormat="1" ht="24.75" customHeight="1">
      <c r="A208" s="3400">
        <v>6</v>
      </c>
      <c r="B208" s="3406" t="s">
        <v>4322</v>
      </c>
      <c r="C208" s="3404"/>
      <c r="D208" s="3400">
        <v>13</v>
      </c>
      <c r="E208" s="3403" t="s">
        <v>4323</v>
      </c>
      <c r="H208" s="2427"/>
      <c r="I208" s="2428"/>
      <c r="J208" s="2428"/>
      <c r="K208" s="3405"/>
      <c r="L208" s="3405"/>
      <c r="M208" s="3405"/>
      <c r="N208" s="3405"/>
      <c r="O208" s="2429"/>
      <c r="Q208" s="3400"/>
      <c r="R208" s="3400"/>
      <c r="S208" s="3400"/>
      <c r="T208" s="3401"/>
      <c r="U208" s="3400"/>
      <c r="Y208" s="3400"/>
      <c r="Z208" s="3400"/>
      <c r="AE208" s="3400"/>
    </row>
    <row r="209" spans="1:31" s="3403" customFormat="1" ht="24.75" customHeight="1">
      <c r="A209" s="3400">
        <v>7</v>
      </c>
      <c r="B209" s="3406" t="s">
        <v>4324</v>
      </c>
      <c r="C209" s="3404"/>
      <c r="D209" s="3400"/>
      <c r="E209" s="3405"/>
      <c r="F209" s="3405"/>
      <c r="G209" s="3405"/>
      <c r="H209" s="2429"/>
      <c r="I209" s="2429"/>
      <c r="J209" s="2429"/>
      <c r="K209" s="3405"/>
      <c r="L209" s="3405"/>
      <c r="M209" s="3405"/>
      <c r="N209" s="3405"/>
      <c r="O209" s="2429"/>
      <c r="Q209" s="3400"/>
      <c r="R209" s="3400"/>
      <c r="S209" s="3400"/>
      <c r="T209" s="3401"/>
      <c r="U209" s="3400"/>
      <c r="Y209" s="3400"/>
      <c r="Z209" s="3400"/>
      <c r="AE209" s="3400"/>
    </row>
    <row r="210" spans="1:31" s="2229" customFormat="1" ht="26.25" customHeight="1">
      <c r="A210" s="3407">
        <v>8</v>
      </c>
      <c r="B210" s="3403" t="s">
        <v>4313</v>
      </c>
      <c r="C210" s="2227"/>
      <c r="D210" s="2228"/>
      <c r="E210" s="657"/>
      <c r="F210" s="657"/>
      <c r="G210" s="657"/>
      <c r="H210" s="657"/>
      <c r="I210" s="657"/>
      <c r="J210" s="657"/>
      <c r="K210" s="657"/>
      <c r="L210" s="657"/>
      <c r="M210" s="657"/>
      <c r="N210" s="657"/>
      <c r="O210" s="657"/>
      <c r="Q210" s="2230"/>
      <c r="R210" s="2230"/>
      <c r="S210" s="2230"/>
      <c r="T210" s="2230"/>
      <c r="U210" s="2888"/>
      <c r="Y210" s="2888"/>
      <c r="Z210" s="2888"/>
      <c r="AE210" s="2888"/>
    </row>
    <row r="211" spans="1:31">
      <c r="A211" s="3400">
        <v>9</v>
      </c>
      <c r="B211" s="3403" t="s">
        <v>4315</v>
      </c>
    </row>
    <row r="212" spans="1:31">
      <c r="A212" s="3400">
        <v>10</v>
      </c>
      <c r="B212" s="3403" t="s">
        <v>4317</v>
      </c>
    </row>
    <row r="213" spans="1:31">
      <c r="A213" s="3400">
        <v>11</v>
      </c>
      <c r="B213" s="3403" t="s">
        <v>4319</v>
      </c>
    </row>
    <row r="214" spans="1:31">
      <c r="A214" s="3400">
        <v>12</v>
      </c>
      <c r="B214" s="3403" t="s">
        <v>4321</v>
      </c>
    </row>
    <row r="215" spans="1:31">
      <c r="A215" s="3400">
        <v>13</v>
      </c>
      <c r="B215" s="3403" t="s">
        <v>4323</v>
      </c>
    </row>
  </sheetData>
  <autoFilter ref="A4:W200">
    <filterColumn colId="0">
      <filters>
        <filter val="10"/>
      </filters>
    </filterColumn>
    <filterColumn colId="13"/>
    <filterColumn colId="15"/>
  </autoFilter>
  <mergeCells count="24">
    <mergeCell ref="A1:T1"/>
    <mergeCell ref="A2:T2"/>
    <mergeCell ref="AF3:AG3"/>
    <mergeCell ref="AH3:AJ3"/>
    <mergeCell ref="Q3:T3"/>
    <mergeCell ref="F3:F4"/>
    <mergeCell ref="H3:J3"/>
    <mergeCell ref="A3:A4"/>
    <mergeCell ref="B3:B4"/>
    <mergeCell ref="C3:C4"/>
    <mergeCell ref="P3:P4"/>
    <mergeCell ref="U3:V3"/>
    <mergeCell ref="W3:W4"/>
    <mergeCell ref="X3:Y3"/>
    <mergeCell ref="Z3:Z4"/>
    <mergeCell ref="AD3:AE3"/>
    <mergeCell ref="E3:E4"/>
    <mergeCell ref="D3:D4"/>
    <mergeCell ref="G3:G4"/>
    <mergeCell ref="K3:K4"/>
    <mergeCell ref="O3:O4"/>
    <mergeCell ref="L3:L4"/>
    <mergeCell ref="M3:M4"/>
    <mergeCell ref="N3:N4"/>
  </mergeCells>
  <phoneticPr fontId="0" type="noConversion"/>
  <printOptions horizontalCentered="1"/>
  <pageMargins left="0" right="0" top="0.39" bottom="0.44" header="0.11" footer="0.15"/>
  <pageSetup paperSize="9" scale="45" orientation="landscape" r:id="rId1"/>
  <headerFooter alignWithMargins="0">
    <oddHeader>&amp;R&amp;"TH SarabunPSK,ธรรมดา"&amp;D</oddHeader>
    <oddFooter>&amp;C&amp;"TH SarabunPSK,ธรรมดา"หน้า &amp;P จาก &amp;N&amp;R&amp;"TH SarabunPSK,ธรรมดา"&amp;A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AY279"/>
  <sheetViews>
    <sheetView workbookViewId="0">
      <selection activeCell="A210" sqref="A210:IV211"/>
    </sheetView>
  </sheetViews>
  <sheetFormatPr defaultColWidth="8.8984375" defaultRowHeight="24.6"/>
  <cols>
    <col min="1" max="1" width="4.796875" style="135" customWidth="1"/>
    <col min="2" max="2" width="5.3984375" style="921" customWidth="1"/>
    <col min="3" max="4" width="5.3984375" style="25" hidden="1" customWidth="1"/>
    <col min="5" max="5" width="24.3984375" style="136" customWidth="1"/>
    <col min="6" max="6" width="15.69921875" style="137" hidden="1" customWidth="1"/>
    <col min="7" max="7" width="10.59765625" style="209" hidden="1" customWidth="1"/>
    <col min="8" max="8" width="10.59765625" style="209" bestFit="1" customWidth="1"/>
    <col min="9" max="9" width="5.8984375" style="135" bestFit="1" customWidth="1"/>
    <col min="10" max="12" width="12.59765625" style="25" hidden="1" customWidth="1"/>
    <col min="13" max="13" width="12.59765625" style="25" customWidth="1"/>
    <col min="14" max="14" width="12.3984375" style="136" bestFit="1" customWidth="1"/>
    <col min="15" max="15" width="9.09765625" style="22" bestFit="1" customWidth="1"/>
    <col min="16" max="16" width="9" style="136" bestFit="1" customWidth="1"/>
    <col min="17" max="17" width="5" style="135" hidden="1" customWidth="1"/>
    <col min="18" max="18" width="17.3984375" style="106" hidden="1" customWidth="1"/>
    <col min="19" max="19" width="7.19921875" style="329" hidden="1" customWidth="1"/>
    <col min="20" max="20" width="5.8984375" style="329" hidden="1" customWidth="1"/>
    <col min="21" max="21" width="4.69921875" style="24" hidden="1" customWidth="1"/>
    <col min="22" max="23" width="12.09765625" style="1040" hidden="1" customWidth="1"/>
    <col min="24" max="24" width="4.8984375" style="201" hidden="1" customWidth="1"/>
    <col min="25" max="26" width="12.09765625" style="1040" hidden="1" customWidth="1"/>
    <col min="27" max="27" width="5.796875" style="22" customWidth="1"/>
    <col min="28" max="28" width="4.8984375" style="43" bestFit="1" customWidth="1"/>
    <col min="29" max="29" width="11" style="25" customWidth="1"/>
    <col min="30" max="42" width="2.69921875" style="25" customWidth="1"/>
    <col min="43" max="16384" width="8.8984375" style="25"/>
  </cols>
  <sheetData>
    <row r="1" spans="1:51" s="225" customFormat="1" ht="27">
      <c r="A1" s="3198" t="s">
        <v>2395</v>
      </c>
      <c r="B1" s="3198"/>
      <c r="C1" s="3198"/>
      <c r="D1" s="3198"/>
      <c r="E1" s="3198"/>
      <c r="F1" s="3198"/>
      <c r="G1" s="3198"/>
      <c r="H1" s="3198"/>
      <c r="I1" s="3198"/>
      <c r="J1" s="3198"/>
      <c r="K1" s="3198"/>
      <c r="L1" s="3198"/>
      <c r="M1" s="3198"/>
      <c r="N1" s="3198"/>
      <c r="O1" s="3198"/>
      <c r="P1" s="3198"/>
      <c r="Q1" s="3198"/>
      <c r="R1" s="3198"/>
      <c r="S1" s="328"/>
      <c r="T1" s="328"/>
      <c r="U1" s="224"/>
      <c r="V1" s="224"/>
      <c r="W1" s="224"/>
      <c r="X1" s="224"/>
      <c r="Y1" s="1030"/>
      <c r="Z1" s="1030"/>
      <c r="AA1" s="227"/>
      <c r="AB1" s="1031"/>
    </row>
    <row r="2" spans="1:51" s="225" customFormat="1" ht="27">
      <c r="A2" s="3198" t="s">
        <v>196</v>
      </c>
      <c r="B2" s="3198"/>
      <c r="C2" s="3198"/>
      <c r="D2" s="3198"/>
      <c r="E2" s="3198"/>
      <c r="F2" s="3198"/>
      <c r="G2" s="3198"/>
      <c r="H2" s="3198"/>
      <c r="I2" s="3198"/>
      <c r="J2" s="3198"/>
      <c r="K2" s="3198"/>
      <c r="L2" s="3198"/>
      <c r="M2" s="3198"/>
      <c r="N2" s="3198"/>
      <c r="O2" s="3198"/>
      <c r="P2" s="3198"/>
      <c r="Q2" s="248"/>
      <c r="R2" s="248"/>
      <c r="S2" s="328"/>
      <c r="T2" s="328"/>
      <c r="U2" s="224"/>
      <c r="V2" s="1030"/>
      <c r="W2" s="1030"/>
      <c r="X2" s="224"/>
      <c r="Y2" s="1030"/>
      <c r="Z2" s="1030"/>
      <c r="AA2" s="227"/>
      <c r="AB2" s="1031"/>
    </row>
    <row r="3" spans="1:51" ht="27" hidden="1">
      <c r="A3" s="223" t="s">
        <v>197</v>
      </c>
      <c r="B3" s="908"/>
      <c r="C3" s="220"/>
      <c r="D3" s="220"/>
      <c r="E3" s="135"/>
      <c r="G3" s="220"/>
      <c r="H3" s="220"/>
      <c r="R3" s="217"/>
      <c r="S3" s="24"/>
      <c r="T3" s="24"/>
      <c r="V3" s="24"/>
      <c r="W3" s="24"/>
      <c r="X3" s="24"/>
      <c r="Y3" s="332"/>
      <c r="Z3" s="934"/>
    </row>
    <row r="4" spans="1:51" ht="27" hidden="1">
      <c r="A4" s="223" t="s">
        <v>680</v>
      </c>
      <c r="B4" s="908"/>
      <c r="C4" s="220"/>
      <c r="D4" s="220"/>
      <c r="E4" s="135"/>
      <c r="G4" s="220"/>
      <c r="H4" s="220"/>
      <c r="R4" s="217"/>
      <c r="S4" s="24"/>
      <c r="T4" s="24"/>
      <c r="V4" s="332"/>
      <c r="W4" s="332"/>
      <c r="X4" s="328"/>
      <c r="Y4" s="332"/>
      <c r="Z4" s="934"/>
    </row>
    <row r="5" spans="1:51" ht="27" hidden="1">
      <c r="A5" s="223" t="s">
        <v>198</v>
      </c>
      <c r="B5" s="908"/>
      <c r="C5" s="220"/>
      <c r="D5" s="220"/>
      <c r="E5" s="135"/>
      <c r="G5" s="220"/>
      <c r="H5" s="220"/>
      <c r="R5" s="221"/>
      <c r="S5" s="24"/>
      <c r="T5" s="24"/>
      <c r="V5" s="332"/>
      <c r="W5" s="332"/>
      <c r="X5" s="328"/>
      <c r="Y5" s="332"/>
      <c r="Z5" s="934"/>
    </row>
    <row r="6" spans="1:51" ht="49.2" hidden="1">
      <c r="A6" s="691" t="s">
        <v>1738</v>
      </c>
      <c r="B6" s="909"/>
      <c r="C6" s="1168"/>
      <c r="D6" s="1168"/>
      <c r="E6" s="1032"/>
      <c r="I6" s="157"/>
      <c r="J6" s="1034">
        <v>1205267000</v>
      </c>
      <c r="K6" s="1095"/>
      <c r="L6" s="202"/>
      <c r="V6" s="1030"/>
      <c r="W6" s="1030"/>
      <c r="X6" s="1030"/>
      <c r="Y6" s="1030"/>
      <c r="Z6" s="934"/>
    </row>
    <row r="7" spans="1:51" ht="23.25" customHeight="1">
      <c r="A7" s="3182" t="s">
        <v>1446</v>
      </c>
      <c r="B7" s="3186" t="s">
        <v>3832</v>
      </c>
      <c r="C7" s="1046"/>
      <c r="D7" s="1046"/>
      <c r="E7" s="3182" t="s">
        <v>708</v>
      </c>
      <c r="F7" s="3188" t="s">
        <v>709</v>
      </c>
      <c r="G7" s="3190" t="s">
        <v>1490</v>
      </c>
      <c r="H7" s="3107" t="s">
        <v>1489</v>
      </c>
      <c r="I7" s="3102" t="s">
        <v>1271</v>
      </c>
      <c r="J7" s="3193" t="s">
        <v>711</v>
      </c>
      <c r="K7" s="3193"/>
      <c r="L7" s="3194"/>
      <c r="M7" s="3112" t="s">
        <v>712</v>
      </c>
      <c r="N7" s="3182" t="s">
        <v>713</v>
      </c>
      <c r="O7" s="3182" t="s">
        <v>714</v>
      </c>
      <c r="P7" s="3182" t="s">
        <v>715</v>
      </c>
      <c r="Q7" s="3182" t="s">
        <v>716</v>
      </c>
      <c r="R7" s="3182" t="s">
        <v>717</v>
      </c>
      <c r="S7" s="3110" t="s">
        <v>1143</v>
      </c>
      <c r="T7" s="3110" t="s">
        <v>1310</v>
      </c>
      <c r="U7" s="677" t="s">
        <v>748</v>
      </c>
      <c r="V7" s="1030"/>
      <c r="W7" s="1030"/>
      <c r="X7" s="1030"/>
      <c r="Y7" s="934"/>
      <c r="Z7" s="818"/>
      <c r="AA7" s="3195" t="s">
        <v>487</v>
      </c>
      <c r="AB7" s="3196"/>
      <c r="AC7" s="3197" t="s">
        <v>4325</v>
      </c>
      <c r="AD7" s="3206" t="s">
        <v>4305</v>
      </c>
      <c r="AE7" s="3206"/>
      <c r="AF7" s="3206"/>
      <c r="AG7" s="3206"/>
      <c r="AH7" s="3206"/>
      <c r="AI7" s="3206"/>
      <c r="AJ7" s="3206"/>
      <c r="AK7" s="3206"/>
      <c r="AL7" s="3206"/>
      <c r="AM7" s="3206"/>
      <c r="AN7" s="3206"/>
      <c r="AO7" s="3206"/>
      <c r="AP7" s="3206"/>
      <c r="AQ7" s="3197" t="s">
        <v>4306</v>
      </c>
      <c r="AR7" s="3208" t="s">
        <v>4304</v>
      </c>
      <c r="AS7" s="3209" t="s">
        <v>4301</v>
      </c>
      <c r="AT7" s="3210" t="s">
        <v>4307</v>
      </c>
      <c r="AU7" s="3173" t="s">
        <v>4310</v>
      </c>
      <c r="AV7" s="3173" t="s">
        <v>4309</v>
      </c>
      <c r="AW7" s="3200" t="s">
        <v>4302</v>
      </c>
      <c r="AX7" s="3202" t="s">
        <v>4303</v>
      </c>
      <c r="AY7" s="3204" t="s">
        <v>4308</v>
      </c>
    </row>
    <row r="8" spans="1:51" ht="47.25" customHeight="1">
      <c r="A8" s="3183"/>
      <c r="B8" s="3187"/>
      <c r="C8" s="1047"/>
      <c r="D8" s="1047"/>
      <c r="E8" s="3183"/>
      <c r="F8" s="3189"/>
      <c r="G8" s="3191"/>
      <c r="H8" s="3190"/>
      <c r="I8" s="3192"/>
      <c r="J8" s="710" t="s">
        <v>719</v>
      </c>
      <c r="K8" s="710" t="s">
        <v>720</v>
      </c>
      <c r="L8" s="710" t="s">
        <v>721</v>
      </c>
      <c r="M8" s="3185"/>
      <c r="N8" s="3183"/>
      <c r="O8" s="3183"/>
      <c r="P8" s="3183"/>
      <c r="Q8" s="3183"/>
      <c r="R8" s="3183"/>
      <c r="S8" s="3184"/>
      <c r="T8" s="3184"/>
      <c r="U8" s="708" t="s">
        <v>482</v>
      </c>
      <c r="V8" s="709" t="s">
        <v>1077</v>
      </c>
      <c r="W8" s="709" t="s">
        <v>502</v>
      </c>
      <c r="X8" s="707" t="s">
        <v>481</v>
      </c>
      <c r="Y8" s="709" t="s">
        <v>1077</v>
      </c>
      <c r="Z8" s="709" t="s">
        <v>501</v>
      </c>
      <c r="AA8" s="1334" t="s">
        <v>482</v>
      </c>
      <c r="AB8" s="1334" t="s">
        <v>481</v>
      </c>
      <c r="AC8" s="3197"/>
      <c r="AD8" s="2174">
        <v>1</v>
      </c>
      <c r="AE8" s="2174">
        <v>2</v>
      </c>
      <c r="AF8" s="2174">
        <v>3</v>
      </c>
      <c r="AG8" s="2174">
        <v>4</v>
      </c>
      <c r="AH8" s="2174">
        <v>5</v>
      </c>
      <c r="AI8" s="2174">
        <v>6</v>
      </c>
      <c r="AJ8" s="2174">
        <v>7</v>
      </c>
      <c r="AK8" s="2174">
        <v>8</v>
      </c>
      <c r="AL8" s="2174">
        <v>9</v>
      </c>
      <c r="AM8" s="2174">
        <v>10</v>
      </c>
      <c r="AN8" s="2174">
        <v>11</v>
      </c>
      <c r="AO8" s="2174">
        <v>12</v>
      </c>
      <c r="AP8" s="2174">
        <v>13</v>
      </c>
      <c r="AQ8" s="3207"/>
      <c r="AR8" s="3208"/>
      <c r="AS8" s="3209"/>
      <c r="AT8" s="3211"/>
      <c r="AU8" s="3199"/>
      <c r="AV8" s="3199"/>
      <c r="AW8" s="3201"/>
      <c r="AX8" s="3203"/>
      <c r="AY8" s="3205"/>
    </row>
    <row r="9" spans="1:51" s="668" customFormat="1" ht="24" customHeight="1">
      <c r="A9" s="117"/>
      <c r="B9" s="910"/>
      <c r="C9" s="117"/>
      <c r="D9" s="117"/>
      <c r="E9" s="117" t="s">
        <v>656</v>
      </c>
      <c r="F9" s="1033"/>
      <c r="G9" s="669"/>
      <c r="H9" s="669"/>
      <c r="I9" s="669">
        <v>261</v>
      </c>
      <c r="J9" s="669">
        <v>3019120800</v>
      </c>
      <c r="K9" s="669">
        <v>4133711400</v>
      </c>
      <c r="L9" s="669">
        <v>2530726800</v>
      </c>
      <c r="M9" s="669">
        <v>9447959000</v>
      </c>
      <c r="N9" s="669">
        <f t="shared" ref="N9:AB9" si="0">N10+N28+N43+N82+N96+N116+N126+N139+N160+N177+N191+N210+N213</f>
        <v>0</v>
      </c>
      <c r="O9" s="669">
        <f t="shared" si="0"/>
        <v>0</v>
      </c>
      <c r="P9" s="669">
        <f t="shared" si="0"/>
        <v>0</v>
      </c>
      <c r="Q9" s="669">
        <f t="shared" si="0"/>
        <v>0</v>
      </c>
      <c r="R9" s="669">
        <f t="shared" si="0"/>
        <v>0</v>
      </c>
      <c r="S9" s="669">
        <f t="shared" si="0"/>
        <v>68435</v>
      </c>
      <c r="T9" s="669">
        <f t="shared" si="0"/>
        <v>1553</v>
      </c>
      <c r="U9" s="669">
        <f t="shared" si="0"/>
        <v>91</v>
      </c>
      <c r="V9" s="669">
        <f t="shared" si="0"/>
        <v>1737567400</v>
      </c>
      <c r="W9" s="669">
        <f t="shared" si="0"/>
        <v>8402005600</v>
      </c>
      <c r="X9" s="669">
        <f t="shared" si="0"/>
        <v>170</v>
      </c>
      <c r="Y9" s="669">
        <f t="shared" si="0"/>
        <v>1281553400</v>
      </c>
      <c r="Z9" s="669">
        <f t="shared" si="0"/>
        <v>1281553400</v>
      </c>
      <c r="AA9" s="669">
        <f t="shared" si="0"/>
        <v>90</v>
      </c>
      <c r="AB9" s="669">
        <f t="shared" si="0"/>
        <v>92</v>
      </c>
      <c r="AC9" s="2177"/>
      <c r="AD9" s="2177"/>
      <c r="AE9" s="2177"/>
      <c r="AF9" s="2177"/>
      <c r="AG9" s="2177"/>
      <c r="AH9" s="2177"/>
      <c r="AI9" s="2177"/>
      <c r="AJ9" s="2177"/>
      <c r="AK9" s="2177"/>
      <c r="AL9" s="2177"/>
      <c r="AM9" s="2177"/>
      <c r="AN9" s="2177"/>
      <c r="AO9" s="2177"/>
      <c r="AP9" s="2177"/>
      <c r="AQ9" s="2177"/>
      <c r="AR9" s="2177"/>
      <c r="AS9" s="2177"/>
      <c r="AT9" s="2177"/>
      <c r="AU9" s="2177"/>
      <c r="AV9" s="2177"/>
      <c r="AW9" s="2177"/>
      <c r="AX9" s="2177"/>
      <c r="AY9" s="2177"/>
    </row>
    <row r="10" spans="1:51" s="22" customFormat="1" ht="25.5" customHeight="1">
      <c r="A10" s="694"/>
      <c r="B10" s="911"/>
      <c r="C10" s="694"/>
      <c r="D10" s="694"/>
      <c r="E10" s="694" t="s">
        <v>1434</v>
      </c>
      <c r="F10" s="875"/>
      <c r="G10" s="698"/>
      <c r="H10" s="698"/>
      <c r="I10" s="698">
        <v>15</v>
      </c>
      <c r="J10" s="698">
        <v>190947100</v>
      </c>
      <c r="K10" s="698">
        <v>262300400</v>
      </c>
      <c r="L10" s="698">
        <v>118989700</v>
      </c>
      <c r="M10" s="698">
        <v>572237200</v>
      </c>
      <c r="N10" s="698">
        <f t="shared" ref="N10:AB10" si="1">SUM(N11:N25)</f>
        <v>0</v>
      </c>
      <c r="O10" s="698">
        <f t="shared" si="1"/>
        <v>0</v>
      </c>
      <c r="P10" s="698">
        <f t="shared" si="1"/>
        <v>0</v>
      </c>
      <c r="Q10" s="698">
        <f t="shared" si="1"/>
        <v>0</v>
      </c>
      <c r="R10" s="698">
        <f t="shared" si="1"/>
        <v>0</v>
      </c>
      <c r="S10" s="698">
        <f t="shared" si="1"/>
        <v>5670</v>
      </c>
      <c r="T10" s="698">
        <f t="shared" si="1"/>
        <v>128</v>
      </c>
      <c r="U10" s="698">
        <f t="shared" si="1"/>
        <v>6</v>
      </c>
      <c r="V10" s="698">
        <f t="shared" si="1"/>
        <v>95322900</v>
      </c>
      <c r="W10" s="698">
        <f t="shared" si="1"/>
        <v>476613000</v>
      </c>
      <c r="X10" s="698">
        <f t="shared" si="1"/>
        <v>9</v>
      </c>
      <c r="Y10" s="698">
        <f t="shared" si="1"/>
        <v>95624200</v>
      </c>
      <c r="Z10" s="698">
        <f t="shared" si="1"/>
        <v>95624200</v>
      </c>
      <c r="AA10" s="698">
        <f t="shared" si="1"/>
        <v>6</v>
      </c>
      <c r="AB10" s="698">
        <f t="shared" si="1"/>
        <v>9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</row>
    <row r="11" spans="1:51" s="22" customFormat="1" ht="69" customHeight="1">
      <c r="A11" s="19">
        <v>1</v>
      </c>
      <c r="B11" s="912">
        <v>9</v>
      </c>
      <c r="C11" s="19"/>
      <c r="D11" s="19"/>
      <c r="E11" s="869" t="s">
        <v>1499</v>
      </c>
      <c r="F11" s="302">
        <v>10773</v>
      </c>
      <c r="G11" s="23">
        <v>71000000</v>
      </c>
      <c r="H11" s="870">
        <v>68554100</v>
      </c>
      <c r="I11" s="12">
        <v>1</v>
      </c>
      <c r="J11" s="870">
        <v>13710900</v>
      </c>
      <c r="K11" s="870">
        <v>54843200</v>
      </c>
      <c r="L11" s="32"/>
      <c r="M11" s="26">
        <v>68554100</v>
      </c>
      <c r="N11" s="11" t="s">
        <v>1153</v>
      </c>
      <c r="O11" s="11" t="s">
        <v>723</v>
      </c>
      <c r="P11" s="15" t="s">
        <v>1154</v>
      </c>
      <c r="Q11" s="12" t="s">
        <v>933</v>
      </c>
      <c r="R11" s="12" t="s">
        <v>957</v>
      </c>
      <c r="S11" s="13">
        <v>420</v>
      </c>
      <c r="T11" s="13">
        <v>8</v>
      </c>
      <c r="U11" s="13">
        <f>$I11</f>
        <v>1</v>
      </c>
      <c r="V11" s="23">
        <f>$J11</f>
        <v>13710900</v>
      </c>
      <c r="W11" s="23">
        <f>$M11</f>
        <v>68554100</v>
      </c>
      <c r="X11" s="13"/>
      <c r="Y11" s="23"/>
      <c r="Z11" s="23"/>
      <c r="AA11" s="21">
        <f t="shared" ref="AA11:AA25" si="2">U11</f>
        <v>1</v>
      </c>
      <c r="AB11" s="21">
        <f t="shared" ref="AB11:AB25" si="3">X11</f>
        <v>0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</row>
    <row r="12" spans="1:51" s="22" customFormat="1" ht="69" customHeight="1">
      <c r="A12" s="330">
        <v>1</v>
      </c>
      <c r="B12" s="912">
        <v>5</v>
      </c>
      <c r="C12" s="330"/>
      <c r="D12" s="330"/>
      <c r="E12" s="869" t="s">
        <v>1495</v>
      </c>
      <c r="F12" s="302">
        <v>8813</v>
      </c>
      <c r="G12" s="23">
        <v>12000000</v>
      </c>
      <c r="H12" s="871">
        <v>11541300</v>
      </c>
      <c r="I12" s="12">
        <v>1</v>
      </c>
      <c r="J12" s="32">
        <v>11541300</v>
      </c>
      <c r="K12" s="32"/>
      <c r="L12" s="32"/>
      <c r="M12" s="26">
        <v>11541300</v>
      </c>
      <c r="N12" s="11" t="s">
        <v>1395</v>
      </c>
      <c r="O12" s="11" t="s">
        <v>1396</v>
      </c>
      <c r="P12" s="15" t="s">
        <v>1154</v>
      </c>
      <c r="Q12" s="12" t="s">
        <v>1424</v>
      </c>
      <c r="R12" s="12" t="s">
        <v>958</v>
      </c>
      <c r="S12" s="13">
        <v>200</v>
      </c>
      <c r="T12" s="13">
        <v>3</v>
      </c>
      <c r="U12" s="13"/>
      <c r="V12" s="23"/>
      <c r="W12" s="23"/>
      <c r="X12" s="13">
        <f>$I12</f>
        <v>1</v>
      </c>
      <c r="Y12" s="23">
        <f>$J12</f>
        <v>11541300</v>
      </c>
      <c r="Z12" s="23">
        <f>$M12</f>
        <v>11541300</v>
      </c>
      <c r="AA12" s="21">
        <f t="shared" si="2"/>
        <v>0</v>
      </c>
      <c r="AB12" s="933">
        <f t="shared" si="3"/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</row>
    <row r="13" spans="1:51" s="22" customFormat="1" ht="69" customHeight="1">
      <c r="A13" s="330">
        <v>1</v>
      </c>
      <c r="B13" s="912">
        <v>7</v>
      </c>
      <c r="C13" s="2"/>
      <c r="D13" s="2"/>
      <c r="E13" s="869" t="s">
        <v>1497</v>
      </c>
      <c r="F13" s="302">
        <v>7919</v>
      </c>
      <c r="G13" s="23">
        <v>17000000</v>
      </c>
      <c r="H13" s="871">
        <v>17000000</v>
      </c>
      <c r="I13" s="12">
        <v>1</v>
      </c>
      <c r="J13" s="32">
        <v>17000000</v>
      </c>
      <c r="K13" s="32"/>
      <c r="L13" s="32"/>
      <c r="M13" s="26">
        <v>17000000</v>
      </c>
      <c r="N13" s="210" t="s">
        <v>1146</v>
      </c>
      <c r="O13" s="34" t="s">
        <v>1161</v>
      </c>
      <c r="P13" s="1" t="s">
        <v>1152</v>
      </c>
      <c r="Q13" s="205" t="s">
        <v>727</v>
      </c>
      <c r="R13" s="205" t="s">
        <v>955</v>
      </c>
      <c r="S13" s="13">
        <v>360</v>
      </c>
      <c r="T13" s="13">
        <v>8</v>
      </c>
      <c r="U13" s="13"/>
      <c r="V13" s="23"/>
      <c r="W13" s="23"/>
      <c r="X13" s="13">
        <f>$I13</f>
        <v>1</v>
      </c>
      <c r="Y13" s="23">
        <f>$J13</f>
        <v>17000000</v>
      </c>
      <c r="Z13" s="23">
        <f>$M13</f>
        <v>17000000</v>
      </c>
      <c r="AA13" s="21">
        <f t="shared" si="2"/>
        <v>0</v>
      </c>
      <c r="AB13" s="933">
        <f t="shared" si="3"/>
        <v>1</v>
      </c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</row>
    <row r="14" spans="1:51" s="22" customFormat="1" ht="69" customHeight="1">
      <c r="A14" s="19">
        <v>1</v>
      </c>
      <c r="B14" s="912">
        <v>4</v>
      </c>
      <c r="C14" s="12"/>
      <c r="D14" s="12"/>
      <c r="E14" s="869" t="s">
        <v>1494</v>
      </c>
      <c r="F14" s="302" t="s">
        <v>833</v>
      </c>
      <c r="G14" s="23">
        <v>6500000</v>
      </c>
      <c r="H14" s="871">
        <v>6300000</v>
      </c>
      <c r="I14" s="12">
        <v>1</v>
      </c>
      <c r="J14" s="32">
        <v>6300000</v>
      </c>
      <c r="K14" s="32"/>
      <c r="L14" s="32"/>
      <c r="M14" s="26">
        <v>6300000</v>
      </c>
      <c r="N14" s="11" t="s">
        <v>834</v>
      </c>
      <c r="O14" s="11" t="s">
        <v>1076</v>
      </c>
      <c r="P14" s="15" t="s">
        <v>1152</v>
      </c>
      <c r="Q14" s="12" t="s">
        <v>1424</v>
      </c>
      <c r="R14" s="12" t="s">
        <v>957</v>
      </c>
      <c r="S14" s="13">
        <v>360</v>
      </c>
      <c r="T14" s="13">
        <v>8</v>
      </c>
      <c r="U14" s="13"/>
      <c r="V14" s="23"/>
      <c r="W14" s="23"/>
      <c r="X14" s="13">
        <f>$I14</f>
        <v>1</v>
      </c>
      <c r="Y14" s="23">
        <f>$J14</f>
        <v>6300000</v>
      </c>
      <c r="Z14" s="23">
        <f>$M14</f>
        <v>6300000</v>
      </c>
      <c r="AA14" s="21">
        <f t="shared" si="2"/>
        <v>0</v>
      </c>
      <c r="AB14" s="933">
        <f t="shared" si="3"/>
        <v>1</v>
      </c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</row>
    <row r="15" spans="1:51" s="22" customFormat="1" ht="69" customHeight="1">
      <c r="A15" s="19">
        <v>1</v>
      </c>
      <c r="B15" s="912">
        <v>1</v>
      </c>
      <c r="C15" s="12"/>
      <c r="D15" s="12"/>
      <c r="E15" s="869" t="s">
        <v>1491</v>
      </c>
      <c r="F15" s="302" t="s">
        <v>1149</v>
      </c>
      <c r="G15" s="23">
        <v>137000000</v>
      </c>
      <c r="H15" s="870">
        <v>132454300</v>
      </c>
      <c r="I15" s="12">
        <v>1</v>
      </c>
      <c r="J15" s="870">
        <v>26490900</v>
      </c>
      <c r="K15" s="870">
        <v>52981800</v>
      </c>
      <c r="L15" s="870">
        <v>52981600</v>
      </c>
      <c r="M15" s="26">
        <v>132454300</v>
      </c>
      <c r="N15" s="11" t="s">
        <v>1150</v>
      </c>
      <c r="O15" s="11" t="s">
        <v>1151</v>
      </c>
      <c r="P15" s="15" t="s">
        <v>1152</v>
      </c>
      <c r="Q15" s="12" t="s">
        <v>923</v>
      </c>
      <c r="R15" s="12" t="s">
        <v>955</v>
      </c>
      <c r="S15" s="13">
        <v>700</v>
      </c>
      <c r="T15" s="13">
        <v>15</v>
      </c>
      <c r="U15" s="13">
        <f>$I15</f>
        <v>1</v>
      </c>
      <c r="V15" s="23">
        <f>$J15</f>
        <v>26490900</v>
      </c>
      <c r="W15" s="23">
        <f>$M15</f>
        <v>132454300</v>
      </c>
      <c r="X15" s="13"/>
      <c r="Y15" s="23"/>
      <c r="Z15" s="23"/>
      <c r="AA15" s="21">
        <f t="shared" si="2"/>
        <v>1</v>
      </c>
      <c r="AB15" s="21">
        <f t="shared" si="3"/>
        <v>0</v>
      </c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</row>
    <row r="16" spans="1:51" s="22" customFormat="1" ht="72.75" customHeight="1">
      <c r="A16" s="330">
        <v>1</v>
      </c>
      <c r="B16" s="912">
        <v>13</v>
      </c>
      <c r="C16" s="2"/>
      <c r="D16" s="2"/>
      <c r="E16" s="869" t="s">
        <v>1503</v>
      </c>
      <c r="F16" s="302">
        <v>9638</v>
      </c>
      <c r="G16" s="23">
        <v>13400000</v>
      </c>
      <c r="H16" s="871">
        <v>12896200</v>
      </c>
      <c r="I16" s="12">
        <v>1</v>
      </c>
      <c r="J16" s="32">
        <v>12896200</v>
      </c>
      <c r="K16" s="32"/>
      <c r="L16" s="32"/>
      <c r="M16" s="26">
        <v>12896200</v>
      </c>
      <c r="N16" s="11" t="s">
        <v>1075</v>
      </c>
      <c r="O16" s="11" t="s">
        <v>519</v>
      </c>
      <c r="P16" s="15" t="s">
        <v>1411</v>
      </c>
      <c r="Q16" s="12" t="s">
        <v>727</v>
      </c>
      <c r="R16" s="12" t="s">
        <v>956</v>
      </c>
      <c r="S16" s="13">
        <v>300</v>
      </c>
      <c r="T16" s="13">
        <v>5</v>
      </c>
      <c r="U16" s="13"/>
      <c r="V16" s="23"/>
      <c r="W16" s="23"/>
      <c r="X16" s="13">
        <f>$I16</f>
        <v>1</v>
      </c>
      <c r="Y16" s="23">
        <f>$J16</f>
        <v>12896200</v>
      </c>
      <c r="Z16" s="23">
        <f>$M16</f>
        <v>12896200</v>
      </c>
      <c r="AA16" s="21">
        <f t="shared" si="2"/>
        <v>0</v>
      </c>
      <c r="AB16" s="933">
        <f t="shared" si="3"/>
        <v>1</v>
      </c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</row>
    <row r="17" spans="1:51" s="17" customFormat="1" ht="69" customHeight="1">
      <c r="A17" s="19">
        <v>1</v>
      </c>
      <c r="B17" s="912">
        <v>3</v>
      </c>
      <c r="C17" s="12"/>
      <c r="D17" s="12"/>
      <c r="E17" s="869" t="s">
        <v>1493</v>
      </c>
      <c r="F17" s="302" t="s">
        <v>1057</v>
      </c>
      <c r="G17" s="23">
        <v>8200000</v>
      </c>
      <c r="H17" s="871">
        <v>8200000</v>
      </c>
      <c r="I17" s="12">
        <v>1</v>
      </c>
      <c r="J17" s="32">
        <v>8200000</v>
      </c>
      <c r="K17" s="32"/>
      <c r="L17" s="32"/>
      <c r="M17" s="26">
        <v>8200000</v>
      </c>
      <c r="N17" s="11" t="s">
        <v>1058</v>
      </c>
      <c r="O17" s="11" t="s">
        <v>963</v>
      </c>
      <c r="P17" s="15" t="s">
        <v>1411</v>
      </c>
      <c r="Q17" s="12" t="s">
        <v>923</v>
      </c>
      <c r="R17" s="12" t="s">
        <v>955</v>
      </c>
      <c r="S17" s="13">
        <v>360</v>
      </c>
      <c r="T17" s="13">
        <v>8</v>
      </c>
      <c r="U17" s="13"/>
      <c r="V17" s="23"/>
      <c r="W17" s="23"/>
      <c r="X17" s="13">
        <f>$I17</f>
        <v>1</v>
      </c>
      <c r="Y17" s="23">
        <f>$J17</f>
        <v>8200000</v>
      </c>
      <c r="Z17" s="23">
        <f>$M17</f>
        <v>8200000</v>
      </c>
      <c r="AA17" s="21">
        <f t="shared" si="2"/>
        <v>0</v>
      </c>
      <c r="AB17" s="933">
        <f t="shared" si="3"/>
        <v>1</v>
      </c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</row>
    <row r="18" spans="1:51" s="22" customFormat="1" ht="69" customHeight="1">
      <c r="A18" s="19">
        <v>1</v>
      </c>
      <c r="B18" s="912">
        <v>14</v>
      </c>
      <c r="C18" s="12"/>
      <c r="D18" s="12"/>
      <c r="E18" s="869" t="s">
        <v>1504</v>
      </c>
      <c r="F18" s="206" t="s">
        <v>409</v>
      </c>
      <c r="G18" s="23">
        <v>9700000</v>
      </c>
      <c r="H18" s="871">
        <v>9381800</v>
      </c>
      <c r="I18" s="12">
        <v>1</v>
      </c>
      <c r="J18" s="32">
        <v>9381800</v>
      </c>
      <c r="K18" s="32"/>
      <c r="L18" s="32"/>
      <c r="M18" s="26">
        <v>9381800</v>
      </c>
      <c r="N18" s="11" t="s">
        <v>1058</v>
      </c>
      <c r="O18" s="11" t="s">
        <v>963</v>
      </c>
      <c r="P18" s="15" t="s">
        <v>1411</v>
      </c>
      <c r="Q18" s="12" t="s">
        <v>923</v>
      </c>
      <c r="R18" s="12" t="s">
        <v>958</v>
      </c>
      <c r="S18" s="13">
        <v>360</v>
      </c>
      <c r="T18" s="13">
        <v>12</v>
      </c>
      <c r="U18" s="13"/>
      <c r="V18" s="23"/>
      <c r="W18" s="23"/>
      <c r="X18" s="13">
        <f>$I18</f>
        <v>1</v>
      </c>
      <c r="Y18" s="23">
        <f>$J18</f>
        <v>9381800</v>
      </c>
      <c r="Z18" s="23">
        <f>$M18</f>
        <v>9381800</v>
      </c>
      <c r="AA18" s="21">
        <f t="shared" si="2"/>
        <v>0</v>
      </c>
      <c r="AB18" s="933">
        <f t="shared" si="3"/>
        <v>1</v>
      </c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</row>
    <row r="19" spans="1:51" s="22" customFormat="1" ht="69" customHeight="1">
      <c r="A19" s="19">
        <v>1</v>
      </c>
      <c r="B19" s="912">
        <v>12</v>
      </c>
      <c r="C19" s="12"/>
      <c r="D19" s="12"/>
      <c r="E19" s="869" t="s">
        <v>1502</v>
      </c>
      <c r="F19" s="302">
        <v>8440</v>
      </c>
      <c r="G19" s="23">
        <v>27500000</v>
      </c>
      <c r="H19" s="870">
        <v>26754800</v>
      </c>
      <c r="I19" s="12">
        <v>1</v>
      </c>
      <c r="J19" s="870">
        <v>5351000</v>
      </c>
      <c r="K19" s="870">
        <v>21403800</v>
      </c>
      <c r="L19" s="32"/>
      <c r="M19" s="26">
        <v>26754800</v>
      </c>
      <c r="N19" s="16" t="s">
        <v>1249</v>
      </c>
      <c r="O19" s="16" t="s">
        <v>832</v>
      </c>
      <c r="P19" s="14" t="s">
        <v>1294</v>
      </c>
      <c r="Q19" s="12" t="s">
        <v>928</v>
      </c>
      <c r="R19" s="12" t="s">
        <v>958</v>
      </c>
      <c r="S19" s="13">
        <v>360</v>
      </c>
      <c r="T19" s="13">
        <v>8</v>
      </c>
      <c r="U19" s="13">
        <f>$I19</f>
        <v>1</v>
      </c>
      <c r="V19" s="23">
        <f>$J19</f>
        <v>5351000</v>
      </c>
      <c r="W19" s="23">
        <f>$M19</f>
        <v>26754800</v>
      </c>
      <c r="X19" s="13"/>
      <c r="Y19" s="23"/>
      <c r="Z19" s="23"/>
      <c r="AA19" s="21">
        <f t="shared" si="2"/>
        <v>1</v>
      </c>
      <c r="AB19" s="21">
        <f t="shared" si="3"/>
        <v>0</v>
      </c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</row>
    <row r="20" spans="1:51" s="22" customFormat="1" ht="69" customHeight="1">
      <c r="A20" s="19">
        <v>1</v>
      </c>
      <c r="B20" s="912">
        <v>10</v>
      </c>
      <c r="C20" s="12"/>
      <c r="D20" s="12"/>
      <c r="E20" s="869" t="s">
        <v>1500</v>
      </c>
      <c r="F20" s="302" t="s">
        <v>409</v>
      </c>
      <c r="G20" s="23">
        <v>9700000</v>
      </c>
      <c r="H20" s="871">
        <v>9381800</v>
      </c>
      <c r="I20" s="12">
        <v>1</v>
      </c>
      <c r="J20" s="32">
        <v>9381800</v>
      </c>
      <c r="K20" s="32"/>
      <c r="L20" s="32"/>
      <c r="M20" s="26">
        <v>9381800</v>
      </c>
      <c r="N20" s="11" t="s">
        <v>794</v>
      </c>
      <c r="O20" s="11" t="s">
        <v>1293</v>
      </c>
      <c r="P20" s="15" t="s">
        <v>1294</v>
      </c>
      <c r="Q20" s="12" t="s">
        <v>727</v>
      </c>
      <c r="R20" s="12" t="s">
        <v>958</v>
      </c>
      <c r="S20" s="13">
        <v>320</v>
      </c>
      <c r="T20" s="13">
        <v>8</v>
      </c>
      <c r="U20" s="13"/>
      <c r="V20" s="23"/>
      <c r="W20" s="23"/>
      <c r="X20" s="13">
        <f>$I20</f>
        <v>1</v>
      </c>
      <c r="Y20" s="23">
        <f>$J20</f>
        <v>9381800</v>
      </c>
      <c r="Z20" s="23">
        <f>$M20</f>
        <v>9381800</v>
      </c>
      <c r="AA20" s="21">
        <f t="shared" si="2"/>
        <v>0</v>
      </c>
      <c r="AB20" s="933">
        <f t="shared" si="3"/>
        <v>1</v>
      </c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</row>
    <row r="21" spans="1:51" s="22" customFormat="1" ht="69" customHeight="1">
      <c r="A21" s="19">
        <v>1</v>
      </c>
      <c r="B21" s="912">
        <v>11</v>
      </c>
      <c r="C21" s="12"/>
      <c r="D21" s="12"/>
      <c r="E21" s="869" t="s">
        <v>1501</v>
      </c>
      <c r="F21" s="302" t="s">
        <v>409</v>
      </c>
      <c r="G21" s="23">
        <v>9700000</v>
      </c>
      <c r="H21" s="871">
        <v>9381800</v>
      </c>
      <c r="I21" s="12">
        <v>1</v>
      </c>
      <c r="J21" s="32">
        <v>9381800</v>
      </c>
      <c r="K21" s="32"/>
      <c r="L21" s="32"/>
      <c r="M21" s="26">
        <v>9381800</v>
      </c>
      <c r="N21" s="11" t="s">
        <v>1254</v>
      </c>
      <c r="O21" s="11" t="s">
        <v>1072</v>
      </c>
      <c r="P21" s="15" t="s">
        <v>1294</v>
      </c>
      <c r="Q21" s="12" t="s">
        <v>727</v>
      </c>
      <c r="R21" s="12" t="s">
        <v>958</v>
      </c>
      <c r="S21" s="13">
        <v>360</v>
      </c>
      <c r="T21" s="13">
        <v>7</v>
      </c>
      <c r="U21" s="13"/>
      <c r="V21" s="23"/>
      <c r="W21" s="23"/>
      <c r="X21" s="13">
        <f>$I21</f>
        <v>1</v>
      </c>
      <c r="Y21" s="23">
        <f>$J21</f>
        <v>9381800</v>
      </c>
      <c r="Z21" s="23">
        <f>$M21</f>
        <v>9381800</v>
      </c>
      <c r="AA21" s="21">
        <f t="shared" si="2"/>
        <v>0</v>
      </c>
      <c r="AB21" s="933">
        <f t="shared" si="3"/>
        <v>1</v>
      </c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</row>
    <row r="22" spans="1:51" s="22" customFormat="1" ht="69" customHeight="1">
      <c r="A22" s="19">
        <v>1</v>
      </c>
      <c r="B22" s="912">
        <v>8</v>
      </c>
      <c r="C22" s="12"/>
      <c r="D22" s="12"/>
      <c r="E22" s="869" t="s">
        <v>1498</v>
      </c>
      <c r="F22" s="302">
        <v>8440</v>
      </c>
      <c r="G22" s="23">
        <v>27500000</v>
      </c>
      <c r="H22" s="870">
        <v>26754800</v>
      </c>
      <c r="I22" s="12">
        <v>1</v>
      </c>
      <c r="J22" s="870">
        <v>5351000</v>
      </c>
      <c r="K22" s="870">
        <v>21403800</v>
      </c>
      <c r="L22" s="32"/>
      <c r="M22" s="26">
        <v>26754800</v>
      </c>
      <c r="N22" s="11" t="s">
        <v>1013</v>
      </c>
      <c r="O22" s="11" t="s">
        <v>919</v>
      </c>
      <c r="P22" s="15" t="s">
        <v>1297</v>
      </c>
      <c r="Q22" s="12" t="s">
        <v>725</v>
      </c>
      <c r="R22" s="12" t="s">
        <v>958</v>
      </c>
      <c r="S22" s="13">
        <v>360</v>
      </c>
      <c r="T22" s="13">
        <v>8</v>
      </c>
      <c r="U22" s="13">
        <f>$I22</f>
        <v>1</v>
      </c>
      <c r="V22" s="23">
        <f>$J22</f>
        <v>5351000</v>
      </c>
      <c r="W22" s="23">
        <f>$M22</f>
        <v>26754800</v>
      </c>
      <c r="X22" s="13"/>
      <c r="Y22" s="23"/>
      <c r="Z22" s="23"/>
      <c r="AA22" s="21">
        <f t="shared" si="2"/>
        <v>1</v>
      </c>
      <c r="AB22" s="21">
        <f t="shared" si="3"/>
        <v>0</v>
      </c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</row>
    <row r="23" spans="1:51" s="17" customFormat="1" ht="69" customHeight="1">
      <c r="A23" s="573">
        <v>1</v>
      </c>
      <c r="B23" s="912">
        <v>2</v>
      </c>
      <c r="C23" s="580"/>
      <c r="D23" s="580"/>
      <c r="E23" s="869" t="s">
        <v>1492</v>
      </c>
      <c r="F23" s="302">
        <v>9965</v>
      </c>
      <c r="G23" s="23">
        <v>170000000</v>
      </c>
      <c r="H23" s="870">
        <v>165020600</v>
      </c>
      <c r="I23" s="12">
        <v>1</v>
      </c>
      <c r="J23" s="870">
        <v>33004200</v>
      </c>
      <c r="K23" s="870">
        <v>66008300</v>
      </c>
      <c r="L23" s="870">
        <v>66008100</v>
      </c>
      <c r="M23" s="26">
        <v>165020600</v>
      </c>
      <c r="N23" s="11" t="s">
        <v>1155</v>
      </c>
      <c r="O23" s="11" t="s">
        <v>806</v>
      </c>
      <c r="P23" s="15" t="s">
        <v>1156</v>
      </c>
      <c r="Q23" s="12" t="s">
        <v>923</v>
      </c>
      <c r="R23" s="12" t="s">
        <v>956</v>
      </c>
      <c r="S23" s="13">
        <v>360</v>
      </c>
      <c r="T23" s="13">
        <v>8</v>
      </c>
      <c r="U23" s="13">
        <f>$I23</f>
        <v>1</v>
      </c>
      <c r="V23" s="23">
        <f>$J23</f>
        <v>33004200</v>
      </c>
      <c r="W23" s="23">
        <f>$M23</f>
        <v>165020600</v>
      </c>
      <c r="X23" s="13"/>
      <c r="Y23" s="23"/>
      <c r="Z23" s="23"/>
      <c r="AA23" s="21">
        <f t="shared" si="2"/>
        <v>1</v>
      </c>
      <c r="AB23" s="21">
        <f t="shared" si="3"/>
        <v>0</v>
      </c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</row>
    <row r="24" spans="1:51" s="22" customFormat="1" ht="69" customHeight="1">
      <c r="A24" s="19">
        <v>1</v>
      </c>
      <c r="B24" s="912">
        <v>15</v>
      </c>
      <c r="C24" s="12"/>
      <c r="D24" s="12"/>
      <c r="E24" s="869" t="s">
        <v>1505</v>
      </c>
      <c r="F24" s="302">
        <v>8957</v>
      </c>
      <c r="G24" s="23">
        <v>60000000</v>
      </c>
      <c r="H24" s="870">
        <v>57074400</v>
      </c>
      <c r="I24" s="12">
        <v>1</v>
      </c>
      <c r="J24" s="870">
        <v>11414900</v>
      </c>
      <c r="K24" s="870">
        <v>45659500</v>
      </c>
      <c r="L24" s="32"/>
      <c r="M24" s="26">
        <v>57074400</v>
      </c>
      <c r="N24" s="11" t="s">
        <v>1160</v>
      </c>
      <c r="O24" s="11" t="s">
        <v>918</v>
      </c>
      <c r="P24" s="15" t="s">
        <v>1156</v>
      </c>
      <c r="Q24" s="12" t="s">
        <v>933</v>
      </c>
      <c r="R24" s="12" t="s">
        <v>957</v>
      </c>
      <c r="S24" s="13">
        <v>450</v>
      </c>
      <c r="T24" s="13">
        <v>10</v>
      </c>
      <c r="U24" s="13">
        <f>$I24</f>
        <v>1</v>
      </c>
      <c r="V24" s="23">
        <f>$J24</f>
        <v>11414900</v>
      </c>
      <c r="W24" s="23">
        <f>$M24</f>
        <v>57074400</v>
      </c>
      <c r="X24" s="13"/>
      <c r="Y24" s="23"/>
      <c r="Z24" s="23"/>
      <c r="AA24" s="21">
        <f t="shared" si="2"/>
        <v>1</v>
      </c>
      <c r="AB24" s="21">
        <f t="shared" si="3"/>
        <v>0</v>
      </c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</row>
    <row r="25" spans="1:51" s="22" customFormat="1" ht="69" customHeight="1">
      <c r="A25" s="2">
        <v>1</v>
      </c>
      <c r="B25" s="913">
        <v>6</v>
      </c>
      <c r="C25" s="2"/>
      <c r="D25" s="2"/>
      <c r="E25" s="869" t="s">
        <v>1496</v>
      </c>
      <c r="F25" s="302">
        <v>8813</v>
      </c>
      <c r="G25" s="23">
        <v>12000000</v>
      </c>
      <c r="H25" s="871">
        <v>11541300</v>
      </c>
      <c r="I25" s="12">
        <v>1</v>
      </c>
      <c r="J25" s="32">
        <v>11541300</v>
      </c>
      <c r="K25" s="32"/>
      <c r="L25" s="32"/>
      <c r="M25" s="26">
        <v>11541300</v>
      </c>
      <c r="N25" s="11" t="s">
        <v>1397</v>
      </c>
      <c r="O25" s="11" t="s">
        <v>1398</v>
      </c>
      <c r="P25" s="15" t="s">
        <v>1074</v>
      </c>
      <c r="Q25" s="12" t="s">
        <v>1424</v>
      </c>
      <c r="R25" s="12" t="s">
        <v>958</v>
      </c>
      <c r="S25" s="13">
        <v>400</v>
      </c>
      <c r="T25" s="13">
        <v>12</v>
      </c>
      <c r="U25" s="13"/>
      <c r="V25" s="23"/>
      <c r="W25" s="23"/>
      <c r="X25" s="13">
        <f>$I25</f>
        <v>1</v>
      </c>
      <c r="Y25" s="23">
        <f>$J25</f>
        <v>11541300</v>
      </c>
      <c r="Z25" s="23">
        <f>$M25</f>
        <v>11541300</v>
      </c>
      <c r="AA25" s="21">
        <f t="shared" si="2"/>
        <v>0</v>
      </c>
      <c r="AB25" s="933">
        <f t="shared" si="3"/>
        <v>1</v>
      </c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</row>
    <row r="26" spans="1:51" s="22" customFormat="1">
      <c r="A26" s="337"/>
      <c r="B26" s="1877"/>
      <c r="C26" s="337"/>
      <c r="D26" s="337"/>
      <c r="E26" s="1878"/>
      <c r="F26" s="1879"/>
      <c r="G26" s="335"/>
      <c r="H26" s="1880"/>
      <c r="I26" s="338"/>
      <c r="J26" s="1881"/>
      <c r="K26" s="1881"/>
      <c r="L26" s="1881"/>
      <c r="M26" s="624"/>
      <c r="N26" s="1882"/>
      <c r="O26" s="1882"/>
      <c r="P26" s="353"/>
      <c r="Q26" s="1875"/>
      <c r="R26" s="19"/>
      <c r="S26" s="341"/>
      <c r="T26" s="341"/>
      <c r="U26" s="341"/>
      <c r="V26" s="1195"/>
      <c r="W26" s="1195"/>
      <c r="X26" s="341"/>
      <c r="Y26" s="1195"/>
      <c r="Z26" s="1195"/>
      <c r="AA26" s="715"/>
      <c r="AB26" s="1874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</row>
    <row r="27" spans="1:51" s="22" customFormat="1">
      <c r="A27" s="337"/>
      <c r="B27" s="1877"/>
      <c r="C27" s="337"/>
      <c r="D27" s="337"/>
      <c r="E27" s="1878"/>
      <c r="F27" s="1879"/>
      <c r="G27" s="335"/>
      <c r="H27" s="1880"/>
      <c r="I27" s="338"/>
      <c r="J27" s="1881"/>
      <c r="K27" s="1881"/>
      <c r="L27" s="1881"/>
      <c r="M27" s="624"/>
      <c r="N27" s="1882"/>
      <c r="O27" s="1882"/>
      <c r="P27" s="353"/>
      <c r="Q27" s="1875"/>
      <c r="R27" s="19"/>
      <c r="S27" s="341"/>
      <c r="T27" s="341"/>
      <c r="U27" s="341"/>
      <c r="V27" s="1195"/>
      <c r="W27" s="1195"/>
      <c r="X27" s="341"/>
      <c r="Y27" s="1195"/>
      <c r="Z27" s="1195"/>
      <c r="AA27" s="715"/>
      <c r="AB27" s="1874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</row>
    <row r="28" spans="1:51" ht="22.5" customHeight="1">
      <c r="A28" s="694"/>
      <c r="B28" s="911"/>
      <c r="C28" s="694"/>
      <c r="D28" s="694"/>
      <c r="E28" s="694" t="s">
        <v>1435</v>
      </c>
      <c r="F28" s="875"/>
      <c r="G28" s="1883"/>
      <c r="H28" s="1883"/>
      <c r="I28" s="1883">
        <v>14</v>
      </c>
      <c r="J28" s="1883">
        <v>196292700</v>
      </c>
      <c r="K28" s="1883">
        <v>360146600</v>
      </c>
      <c r="L28" s="1883">
        <v>228605400</v>
      </c>
      <c r="M28" s="1883">
        <v>785044700</v>
      </c>
      <c r="N28" s="1883">
        <f t="shared" ref="N28:AB28" si="4">SUM(N29:N42)</f>
        <v>0</v>
      </c>
      <c r="O28" s="1883">
        <f t="shared" si="4"/>
        <v>0</v>
      </c>
      <c r="P28" s="1883">
        <f t="shared" si="4"/>
        <v>0</v>
      </c>
      <c r="Q28" s="1169">
        <f t="shared" si="4"/>
        <v>0</v>
      </c>
      <c r="R28" s="1169">
        <f t="shared" si="4"/>
        <v>0</v>
      </c>
      <c r="S28" s="1169">
        <f t="shared" si="4"/>
        <v>4705</v>
      </c>
      <c r="T28" s="1169">
        <f t="shared" si="4"/>
        <v>114</v>
      </c>
      <c r="U28" s="1169">
        <f t="shared" si="4"/>
        <v>8</v>
      </c>
      <c r="V28" s="1169">
        <f t="shared" si="4"/>
        <v>147188100</v>
      </c>
      <c r="W28" s="1169">
        <f t="shared" si="4"/>
        <v>735940100</v>
      </c>
      <c r="X28" s="1169">
        <f t="shared" si="4"/>
        <v>6</v>
      </c>
      <c r="Y28" s="1169">
        <f t="shared" si="4"/>
        <v>49104600</v>
      </c>
      <c r="Z28" s="1169">
        <f t="shared" si="4"/>
        <v>49104600</v>
      </c>
      <c r="AA28" s="1169">
        <f t="shared" si="4"/>
        <v>8</v>
      </c>
      <c r="AB28" s="1169">
        <f t="shared" si="4"/>
        <v>6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22" customFormat="1" ht="69.75" customHeight="1">
      <c r="A29" s="19">
        <v>2</v>
      </c>
      <c r="B29" s="913">
        <v>1</v>
      </c>
      <c r="C29" s="12"/>
      <c r="D29" s="12"/>
      <c r="E29" s="869" t="s">
        <v>1506</v>
      </c>
      <c r="F29" s="302">
        <v>9129</v>
      </c>
      <c r="G29" s="23">
        <v>94000000</v>
      </c>
      <c r="H29" s="870">
        <v>91000000</v>
      </c>
      <c r="I29" s="12">
        <v>1</v>
      </c>
      <c r="J29" s="870">
        <v>18200000</v>
      </c>
      <c r="K29" s="870">
        <v>36400000</v>
      </c>
      <c r="L29" s="870">
        <v>36400000</v>
      </c>
      <c r="M29" s="26">
        <v>91000000</v>
      </c>
      <c r="N29" s="11" t="s">
        <v>878</v>
      </c>
      <c r="O29" s="11" t="s">
        <v>920</v>
      </c>
      <c r="P29" s="15" t="s">
        <v>879</v>
      </c>
      <c r="Q29" s="12" t="s">
        <v>725</v>
      </c>
      <c r="R29" s="12" t="s">
        <v>955</v>
      </c>
      <c r="S29" s="13">
        <v>750</v>
      </c>
      <c r="T29" s="13">
        <v>16</v>
      </c>
      <c r="U29" s="13">
        <f>$I29</f>
        <v>1</v>
      </c>
      <c r="V29" s="23">
        <f>$J29</f>
        <v>18200000</v>
      </c>
      <c r="W29" s="23">
        <f>$M29</f>
        <v>91000000</v>
      </c>
      <c r="X29" s="13"/>
      <c r="Y29" s="23"/>
      <c r="Z29" s="23"/>
      <c r="AA29" s="21">
        <f t="shared" ref="AA29:AA42" si="5">U29</f>
        <v>1</v>
      </c>
      <c r="AB29" s="21">
        <f t="shared" ref="AB29:AB42" si="6">X29</f>
        <v>0</v>
      </c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</row>
    <row r="30" spans="1:51" s="22" customFormat="1" ht="69.75" customHeight="1">
      <c r="A30" s="19">
        <v>2</v>
      </c>
      <c r="B30" s="913">
        <v>2</v>
      </c>
      <c r="C30" s="12"/>
      <c r="D30" s="12"/>
      <c r="E30" s="869" t="s">
        <v>1507</v>
      </c>
      <c r="F30" s="302" t="s">
        <v>678</v>
      </c>
      <c r="G30" s="23">
        <v>53000000</v>
      </c>
      <c r="H30" s="870">
        <v>53000000</v>
      </c>
      <c r="I30" s="12">
        <v>1</v>
      </c>
      <c r="J30" s="870">
        <v>10600000</v>
      </c>
      <c r="K30" s="870">
        <v>42400000</v>
      </c>
      <c r="L30" s="32"/>
      <c r="M30" s="32">
        <v>53000000</v>
      </c>
      <c r="N30" s="11" t="s">
        <v>880</v>
      </c>
      <c r="O30" s="11" t="s">
        <v>881</v>
      </c>
      <c r="P30" s="15" t="s">
        <v>879</v>
      </c>
      <c r="Q30" s="12" t="s">
        <v>725</v>
      </c>
      <c r="R30" s="12" t="s">
        <v>956</v>
      </c>
      <c r="S30" s="13">
        <v>720</v>
      </c>
      <c r="T30" s="13">
        <v>16</v>
      </c>
      <c r="U30" s="13">
        <f>$I30</f>
        <v>1</v>
      </c>
      <c r="V30" s="23">
        <f>$J30</f>
        <v>10600000</v>
      </c>
      <c r="W30" s="23">
        <f>$M30</f>
        <v>53000000</v>
      </c>
      <c r="X30" s="13"/>
      <c r="Y30" s="23"/>
      <c r="Z30" s="23"/>
      <c r="AA30" s="21">
        <f t="shared" si="5"/>
        <v>1</v>
      </c>
      <c r="AB30" s="21">
        <f t="shared" si="6"/>
        <v>0</v>
      </c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</row>
    <row r="31" spans="1:51" s="22" customFormat="1" ht="69.75" customHeight="1">
      <c r="A31" s="344">
        <v>2</v>
      </c>
      <c r="B31" s="913">
        <v>10</v>
      </c>
      <c r="C31" s="2"/>
      <c r="D31" s="2">
        <v>2</v>
      </c>
      <c r="E31" s="869" t="s">
        <v>1515</v>
      </c>
      <c r="F31" s="302" t="s">
        <v>1084</v>
      </c>
      <c r="G31" s="23">
        <v>13589600</v>
      </c>
      <c r="H31" s="871">
        <v>13589600</v>
      </c>
      <c r="I31" s="12">
        <v>1</v>
      </c>
      <c r="J31" s="584">
        <v>13589600</v>
      </c>
      <c r="K31" s="32"/>
      <c r="L31" s="32"/>
      <c r="M31" s="26">
        <v>13589600</v>
      </c>
      <c r="N31" s="11" t="s">
        <v>880</v>
      </c>
      <c r="O31" s="11" t="s">
        <v>881</v>
      </c>
      <c r="P31" s="15" t="s">
        <v>879</v>
      </c>
      <c r="Q31" s="12" t="s">
        <v>725</v>
      </c>
      <c r="R31" s="12" t="s">
        <v>956</v>
      </c>
      <c r="S31" s="13">
        <v>365</v>
      </c>
      <c r="T31" s="13">
        <v>8</v>
      </c>
      <c r="U31" s="13"/>
      <c r="V31" s="26"/>
      <c r="W31" s="26"/>
      <c r="X31" s="13">
        <f>$I31</f>
        <v>1</v>
      </c>
      <c r="Y31" s="23">
        <f>$J31</f>
        <v>13589600</v>
      </c>
      <c r="Z31" s="23">
        <f>$M31</f>
        <v>13589600</v>
      </c>
      <c r="AA31" s="21">
        <f t="shared" si="5"/>
        <v>0</v>
      </c>
      <c r="AB31" s="933">
        <f t="shared" si="6"/>
        <v>1</v>
      </c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</row>
    <row r="32" spans="1:51" s="22" customFormat="1" ht="69.75" customHeight="1">
      <c r="A32" s="19">
        <v>2</v>
      </c>
      <c r="B32" s="913">
        <v>3</v>
      </c>
      <c r="C32" s="12"/>
      <c r="D32" s="12"/>
      <c r="E32" s="869" t="s">
        <v>1508</v>
      </c>
      <c r="F32" s="302">
        <v>9129</v>
      </c>
      <c r="G32" s="23">
        <v>91000000</v>
      </c>
      <c r="H32" s="870">
        <v>88000000</v>
      </c>
      <c r="I32" s="12">
        <v>1</v>
      </c>
      <c r="J32" s="870">
        <v>17600000</v>
      </c>
      <c r="K32" s="870">
        <v>35200000</v>
      </c>
      <c r="L32" s="870">
        <v>35200000</v>
      </c>
      <c r="M32" s="26">
        <v>88000000</v>
      </c>
      <c r="N32" s="11" t="s">
        <v>882</v>
      </c>
      <c r="O32" s="11" t="s">
        <v>723</v>
      </c>
      <c r="P32" s="15" t="s">
        <v>883</v>
      </c>
      <c r="Q32" s="12" t="s">
        <v>933</v>
      </c>
      <c r="R32" s="12" t="s">
        <v>955</v>
      </c>
      <c r="S32" s="13">
        <v>750</v>
      </c>
      <c r="T32" s="13">
        <v>16</v>
      </c>
      <c r="U32" s="13">
        <f>$I32</f>
        <v>1</v>
      </c>
      <c r="V32" s="23">
        <f>$J32</f>
        <v>17600000</v>
      </c>
      <c r="W32" s="23">
        <f>$M32</f>
        <v>88000000</v>
      </c>
      <c r="X32" s="13"/>
      <c r="Y32" s="23"/>
      <c r="Z32" s="23"/>
      <c r="AA32" s="21">
        <f t="shared" si="5"/>
        <v>1</v>
      </c>
      <c r="AB32" s="21">
        <f t="shared" si="6"/>
        <v>0</v>
      </c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</row>
    <row r="33" spans="1:51" s="22" customFormat="1" ht="69.75" customHeight="1">
      <c r="A33" s="19">
        <v>2</v>
      </c>
      <c r="B33" s="913">
        <v>6</v>
      </c>
      <c r="C33" s="12"/>
      <c r="D33" s="12"/>
      <c r="E33" s="869" t="s">
        <v>1511</v>
      </c>
      <c r="F33" s="302" t="s">
        <v>407</v>
      </c>
      <c r="G33" s="872">
        <v>73100000</v>
      </c>
      <c r="H33" s="870">
        <v>71256900</v>
      </c>
      <c r="I33" s="12">
        <v>1</v>
      </c>
      <c r="J33" s="870">
        <v>14251400</v>
      </c>
      <c r="K33" s="870">
        <v>28502800</v>
      </c>
      <c r="L33" s="870">
        <v>28502700</v>
      </c>
      <c r="M33" s="32">
        <v>71256900</v>
      </c>
      <c r="N33" s="11" t="s">
        <v>882</v>
      </c>
      <c r="O33" s="11" t="s">
        <v>723</v>
      </c>
      <c r="P33" s="15" t="s">
        <v>883</v>
      </c>
      <c r="Q33" s="12" t="s">
        <v>933</v>
      </c>
      <c r="R33" s="12" t="s">
        <v>958</v>
      </c>
      <c r="S33" s="13">
        <v>360</v>
      </c>
      <c r="T33" s="13">
        <v>11</v>
      </c>
      <c r="U33" s="13">
        <f>$I33</f>
        <v>1</v>
      </c>
      <c r="V33" s="23">
        <f>$J33</f>
        <v>14251400</v>
      </c>
      <c r="W33" s="23">
        <f>$M33</f>
        <v>71256900</v>
      </c>
      <c r="X33" s="13"/>
      <c r="Y33" s="23"/>
      <c r="Z33" s="23"/>
      <c r="AA33" s="21">
        <f t="shared" si="5"/>
        <v>1</v>
      </c>
      <c r="AB33" s="21">
        <f t="shared" si="6"/>
        <v>0</v>
      </c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</row>
    <row r="34" spans="1:51" s="22" customFormat="1" ht="69.75" customHeight="1">
      <c r="A34" s="19">
        <v>2</v>
      </c>
      <c r="B34" s="913">
        <v>8</v>
      </c>
      <c r="C34" s="12"/>
      <c r="D34" s="12"/>
      <c r="E34" s="869" t="s">
        <v>1513</v>
      </c>
      <c r="F34" s="302" t="s">
        <v>934</v>
      </c>
      <c r="G34" s="23">
        <v>10000000</v>
      </c>
      <c r="H34" s="871">
        <v>9700000</v>
      </c>
      <c r="I34" s="12">
        <v>1</v>
      </c>
      <c r="J34" s="32">
        <v>9700000</v>
      </c>
      <c r="K34" s="32"/>
      <c r="L34" s="32"/>
      <c r="M34" s="32">
        <v>9700000</v>
      </c>
      <c r="N34" s="11" t="s">
        <v>1366</v>
      </c>
      <c r="O34" s="11" t="s">
        <v>1367</v>
      </c>
      <c r="P34" s="15" t="s">
        <v>883</v>
      </c>
      <c r="Q34" s="12" t="s">
        <v>923</v>
      </c>
      <c r="R34" s="12" t="s">
        <v>957</v>
      </c>
      <c r="S34" s="13"/>
      <c r="T34" s="13"/>
      <c r="U34" s="13"/>
      <c r="V34" s="23"/>
      <c r="W34" s="23"/>
      <c r="X34" s="13">
        <f>$I34</f>
        <v>1</v>
      </c>
      <c r="Y34" s="23">
        <f>$J34</f>
        <v>9700000</v>
      </c>
      <c r="Z34" s="23">
        <f>$M34</f>
        <v>9700000</v>
      </c>
      <c r="AA34" s="21">
        <f t="shared" si="5"/>
        <v>0</v>
      </c>
      <c r="AB34" s="933">
        <f t="shared" si="6"/>
        <v>1</v>
      </c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</row>
    <row r="35" spans="1:51" s="22" customFormat="1" ht="69.75" customHeight="1">
      <c r="A35" s="19">
        <v>2</v>
      </c>
      <c r="B35" s="913">
        <v>4</v>
      </c>
      <c r="C35" s="12"/>
      <c r="D35" s="12"/>
      <c r="E35" s="869" t="s">
        <v>1509</v>
      </c>
      <c r="F35" s="302" t="s">
        <v>678</v>
      </c>
      <c r="G35" s="23">
        <v>53000000</v>
      </c>
      <c r="H35" s="870">
        <v>53000000</v>
      </c>
      <c r="I35" s="12">
        <v>1</v>
      </c>
      <c r="J35" s="870">
        <v>10600000</v>
      </c>
      <c r="K35" s="870">
        <v>42400000</v>
      </c>
      <c r="L35" s="32"/>
      <c r="M35" s="32">
        <v>53000000</v>
      </c>
      <c r="N35" s="11" t="s">
        <v>1381</v>
      </c>
      <c r="O35" s="11" t="s">
        <v>723</v>
      </c>
      <c r="P35" s="15" t="s">
        <v>1382</v>
      </c>
      <c r="Q35" s="12" t="s">
        <v>725</v>
      </c>
      <c r="R35" s="12" t="s">
        <v>956</v>
      </c>
      <c r="S35" s="13"/>
      <c r="T35" s="13"/>
      <c r="U35" s="13">
        <f>$I35</f>
        <v>1</v>
      </c>
      <c r="V35" s="23">
        <f>$J35</f>
        <v>10600000</v>
      </c>
      <c r="W35" s="23">
        <f>$M35</f>
        <v>53000000</v>
      </c>
      <c r="X35" s="13"/>
      <c r="Y35" s="23"/>
      <c r="Z35" s="23"/>
      <c r="AA35" s="21">
        <f t="shared" si="5"/>
        <v>1</v>
      </c>
      <c r="AB35" s="21">
        <f t="shared" si="6"/>
        <v>0</v>
      </c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</row>
    <row r="36" spans="1:51" s="22" customFormat="1" ht="30" customHeight="1">
      <c r="A36" s="19">
        <v>2</v>
      </c>
      <c r="B36" s="913">
        <v>5</v>
      </c>
      <c r="C36" s="12"/>
      <c r="D36" s="12"/>
      <c r="E36" s="869" t="s">
        <v>1510</v>
      </c>
      <c r="F36" s="302">
        <v>8605</v>
      </c>
      <c r="G36" s="23">
        <v>60000000</v>
      </c>
      <c r="H36" s="870">
        <v>58426300</v>
      </c>
      <c r="I36" s="12">
        <v>1</v>
      </c>
      <c r="J36" s="870">
        <v>11685300</v>
      </c>
      <c r="K36" s="870">
        <v>46741000</v>
      </c>
      <c r="L36" s="32"/>
      <c r="M36" s="26">
        <v>58426300</v>
      </c>
      <c r="N36" s="11" t="s">
        <v>1295</v>
      </c>
      <c r="O36" s="11" t="s">
        <v>921</v>
      </c>
      <c r="P36" s="15" t="s">
        <v>1382</v>
      </c>
      <c r="Q36" s="12" t="s">
        <v>925</v>
      </c>
      <c r="R36" s="12" t="s">
        <v>955</v>
      </c>
      <c r="S36" s="13">
        <v>650</v>
      </c>
      <c r="T36" s="13">
        <v>20</v>
      </c>
      <c r="U36" s="13">
        <f>$I36</f>
        <v>1</v>
      </c>
      <c r="V36" s="23">
        <f>$J36</f>
        <v>11685300</v>
      </c>
      <c r="W36" s="23">
        <f>$M36</f>
        <v>58426300</v>
      </c>
      <c r="X36" s="13"/>
      <c r="Y36" s="23"/>
      <c r="Z36" s="23"/>
      <c r="AA36" s="21">
        <f t="shared" si="5"/>
        <v>1</v>
      </c>
      <c r="AB36" s="21">
        <f t="shared" si="6"/>
        <v>0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</row>
    <row r="37" spans="1:51" s="22" customFormat="1" ht="69.75" customHeight="1">
      <c r="A37" s="13">
        <v>2</v>
      </c>
      <c r="B37" s="913">
        <v>12</v>
      </c>
      <c r="C37" s="12"/>
      <c r="D37" s="2">
        <v>5</v>
      </c>
      <c r="E37" s="869" t="s">
        <v>1517</v>
      </c>
      <c r="F37" s="302">
        <v>6580</v>
      </c>
      <c r="G37" s="23">
        <v>10000000</v>
      </c>
      <c r="H37" s="871">
        <v>10000000</v>
      </c>
      <c r="I37" s="12">
        <v>1</v>
      </c>
      <c r="J37" s="584">
        <v>10000000</v>
      </c>
      <c r="K37" s="32"/>
      <c r="L37" s="32"/>
      <c r="M37" s="26">
        <v>10000000</v>
      </c>
      <c r="N37" s="11" t="s">
        <v>475</v>
      </c>
      <c r="O37" s="11" t="s">
        <v>1085</v>
      </c>
      <c r="P37" s="15" t="s">
        <v>1382</v>
      </c>
      <c r="Q37" s="12" t="s">
        <v>923</v>
      </c>
      <c r="R37" s="12" t="s">
        <v>956</v>
      </c>
      <c r="S37" s="13"/>
      <c r="T37" s="13"/>
      <c r="U37" s="13"/>
      <c r="V37" s="23"/>
      <c r="W37" s="23"/>
      <c r="X37" s="13">
        <f>$I37</f>
        <v>1</v>
      </c>
      <c r="Y37" s="23">
        <f>$J37</f>
        <v>10000000</v>
      </c>
      <c r="Z37" s="23">
        <f>$M37</f>
        <v>10000000</v>
      </c>
      <c r="AA37" s="21">
        <f t="shared" si="5"/>
        <v>0</v>
      </c>
      <c r="AB37" s="933">
        <f t="shared" si="6"/>
        <v>1</v>
      </c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</row>
    <row r="38" spans="1:51" s="22" customFormat="1" ht="75" customHeight="1">
      <c r="A38" s="13">
        <v>2</v>
      </c>
      <c r="B38" s="913">
        <v>11</v>
      </c>
      <c r="C38" s="12"/>
      <c r="D38" s="2">
        <v>4</v>
      </c>
      <c r="E38" s="869" t="s">
        <v>1516</v>
      </c>
      <c r="F38" s="302">
        <v>6580</v>
      </c>
      <c r="G38" s="23">
        <v>10000000</v>
      </c>
      <c r="H38" s="871">
        <v>10000000</v>
      </c>
      <c r="I38" s="12">
        <v>1</v>
      </c>
      <c r="J38" s="584">
        <v>10000000</v>
      </c>
      <c r="K38" s="32"/>
      <c r="L38" s="32"/>
      <c r="M38" s="26">
        <v>10000000</v>
      </c>
      <c r="N38" s="11" t="s">
        <v>472</v>
      </c>
      <c r="O38" s="11" t="s">
        <v>473</v>
      </c>
      <c r="P38" s="15" t="s">
        <v>1382</v>
      </c>
      <c r="Q38" s="12" t="s">
        <v>925</v>
      </c>
      <c r="R38" s="12" t="s">
        <v>956</v>
      </c>
      <c r="S38" s="13"/>
      <c r="T38" s="13"/>
      <c r="U38" s="13"/>
      <c r="V38" s="23"/>
      <c r="W38" s="23"/>
      <c r="X38" s="13">
        <f>$I38</f>
        <v>1</v>
      </c>
      <c r="Y38" s="23">
        <f>$J38</f>
        <v>10000000</v>
      </c>
      <c r="Z38" s="23">
        <f>$M38</f>
        <v>10000000</v>
      </c>
      <c r="AA38" s="21">
        <f t="shared" si="5"/>
        <v>0</v>
      </c>
      <c r="AB38" s="933">
        <f t="shared" si="6"/>
        <v>1</v>
      </c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</row>
    <row r="39" spans="1:51" s="22" customFormat="1" ht="75" customHeight="1">
      <c r="A39" s="13">
        <v>2</v>
      </c>
      <c r="B39" s="913">
        <v>13</v>
      </c>
      <c r="C39" s="12"/>
      <c r="D39" s="2">
        <v>17</v>
      </c>
      <c r="E39" s="869" t="s">
        <v>1518</v>
      </c>
      <c r="F39" s="302" t="s">
        <v>477</v>
      </c>
      <c r="G39" s="23">
        <v>2115000</v>
      </c>
      <c r="H39" s="871">
        <v>2115000</v>
      </c>
      <c r="I39" s="12">
        <v>1</v>
      </c>
      <c r="J39" s="584">
        <v>2115000</v>
      </c>
      <c r="K39" s="32"/>
      <c r="L39" s="32"/>
      <c r="M39" s="26">
        <v>2115000</v>
      </c>
      <c r="N39" s="11" t="s">
        <v>478</v>
      </c>
      <c r="O39" s="11" t="s">
        <v>479</v>
      </c>
      <c r="P39" s="15" t="s">
        <v>1145</v>
      </c>
      <c r="Q39" s="12" t="s">
        <v>727</v>
      </c>
      <c r="R39" s="12" t="s">
        <v>957</v>
      </c>
      <c r="S39" s="13"/>
      <c r="T39" s="13"/>
      <c r="U39" s="13"/>
      <c r="V39" s="23"/>
      <c r="W39" s="23"/>
      <c r="X39" s="13">
        <f>$I39</f>
        <v>1</v>
      </c>
      <c r="Y39" s="23">
        <f>$J39</f>
        <v>2115000</v>
      </c>
      <c r="Z39" s="23">
        <f>$M39</f>
        <v>2115000</v>
      </c>
      <c r="AA39" s="21">
        <f t="shared" si="5"/>
        <v>0</v>
      </c>
      <c r="AB39" s="933">
        <f t="shared" si="6"/>
        <v>1</v>
      </c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</row>
    <row r="40" spans="1:51" s="22" customFormat="1" ht="75" customHeight="1">
      <c r="A40" s="341">
        <v>2</v>
      </c>
      <c r="B40" s="913">
        <v>14</v>
      </c>
      <c r="C40" s="12"/>
      <c r="D40" s="2">
        <v>18</v>
      </c>
      <c r="E40" s="869" t="s">
        <v>1519</v>
      </c>
      <c r="F40" s="302">
        <v>6204</v>
      </c>
      <c r="G40" s="23">
        <v>3700000</v>
      </c>
      <c r="H40" s="871">
        <v>3700000</v>
      </c>
      <c r="I40" s="12">
        <v>1</v>
      </c>
      <c r="J40" s="584">
        <v>3700000</v>
      </c>
      <c r="K40" s="32"/>
      <c r="L40" s="32"/>
      <c r="M40" s="26">
        <v>3700000</v>
      </c>
      <c r="N40" s="11" t="s">
        <v>478</v>
      </c>
      <c r="O40" s="11" t="s">
        <v>479</v>
      </c>
      <c r="P40" s="15" t="s">
        <v>1145</v>
      </c>
      <c r="Q40" s="12" t="s">
        <v>727</v>
      </c>
      <c r="R40" s="12" t="s">
        <v>957</v>
      </c>
      <c r="S40" s="13"/>
      <c r="T40" s="13"/>
      <c r="U40" s="13"/>
      <c r="V40" s="23"/>
      <c r="W40" s="23"/>
      <c r="X40" s="13">
        <f>$I40</f>
        <v>1</v>
      </c>
      <c r="Y40" s="23">
        <f>$J40</f>
        <v>3700000</v>
      </c>
      <c r="Z40" s="23">
        <f>$M40</f>
        <v>3700000</v>
      </c>
      <c r="AA40" s="21">
        <f t="shared" si="5"/>
        <v>0</v>
      </c>
      <c r="AB40" s="933">
        <f t="shared" si="6"/>
        <v>1</v>
      </c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</row>
    <row r="41" spans="1:51" s="22" customFormat="1" ht="75" customHeight="1">
      <c r="A41" s="12">
        <v>2</v>
      </c>
      <c r="B41" s="913">
        <v>7</v>
      </c>
      <c r="C41" s="12"/>
      <c r="D41" s="12"/>
      <c r="E41" s="869" t="s">
        <v>1512</v>
      </c>
      <c r="F41" s="302" t="s">
        <v>407</v>
      </c>
      <c r="G41" s="872">
        <v>73100000</v>
      </c>
      <c r="H41" s="870">
        <v>71256900</v>
      </c>
      <c r="I41" s="12">
        <v>1</v>
      </c>
      <c r="J41" s="870">
        <v>14251400</v>
      </c>
      <c r="K41" s="870">
        <v>28502800</v>
      </c>
      <c r="L41" s="870">
        <v>28502700</v>
      </c>
      <c r="M41" s="32">
        <v>71256900</v>
      </c>
      <c r="N41" s="11" t="s">
        <v>1144</v>
      </c>
      <c r="O41" s="11" t="s">
        <v>723</v>
      </c>
      <c r="P41" s="15" t="s">
        <v>1145</v>
      </c>
      <c r="Q41" s="12" t="s">
        <v>933</v>
      </c>
      <c r="R41" s="12" t="s">
        <v>958</v>
      </c>
      <c r="S41" s="13">
        <v>360</v>
      </c>
      <c r="T41" s="13">
        <v>11</v>
      </c>
      <c r="U41" s="13">
        <f>$I41</f>
        <v>1</v>
      </c>
      <c r="V41" s="23">
        <f>$J41</f>
        <v>14251400</v>
      </c>
      <c r="W41" s="23">
        <f>$M41</f>
        <v>71256900</v>
      </c>
      <c r="X41" s="13"/>
      <c r="Y41" s="23"/>
      <c r="Z41" s="23"/>
      <c r="AA41" s="21">
        <f t="shared" si="5"/>
        <v>1</v>
      </c>
      <c r="AB41" s="21">
        <f t="shared" si="6"/>
        <v>0</v>
      </c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</row>
    <row r="42" spans="1:51" s="22" customFormat="1" ht="75" customHeight="1">
      <c r="A42" s="13">
        <v>2</v>
      </c>
      <c r="B42" s="913">
        <v>9</v>
      </c>
      <c r="C42" s="642"/>
      <c r="D42" s="642"/>
      <c r="E42" s="869" t="s">
        <v>1514</v>
      </c>
      <c r="F42" s="302" t="s">
        <v>469</v>
      </c>
      <c r="G42" s="23">
        <v>250000000</v>
      </c>
      <c r="H42" s="870">
        <v>250000000</v>
      </c>
      <c r="I42" s="12">
        <v>1</v>
      </c>
      <c r="J42" s="870">
        <v>50000000</v>
      </c>
      <c r="K42" s="870">
        <v>100000000</v>
      </c>
      <c r="L42" s="870">
        <v>100000000</v>
      </c>
      <c r="M42" s="26">
        <v>250000000</v>
      </c>
      <c r="N42" s="11" t="s">
        <v>1144</v>
      </c>
      <c r="O42" s="11" t="s">
        <v>470</v>
      </c>
      <c r="P42" s="15" t="s">
        <v>1145</v>
      </c>
      <c r="Q42" s="12" t="s">
        <v>933</v>
      </c>
      <c r="R42" s="12" t="s">
        <v>956</v>
      </c>
      <c r="S42" s="13">
        <v>750</v>
      </c>
      <c r="T42" s="13">
        <v>16</v>
      </c>
      <c r="U42" s="13">
        <f>$I42</f>
        <v>1</v>
      </c>
      <c r="V42" s="23">
        <f>$J42</f>
        <v>50000000</v>
      </c>
      <c r="W42" s="23">
        <f>$M42</f>
        <v>250000000</v>
      </c>
      <c r="X42" s="13"/>
      <c r="Y42" s="23"/>
      <c r="Z42" s="23"/>
      <c r="AA42" s="21">
        <f t="shared" si="5"/>
        <v>1</v>
      </c>
      <c r="AB42" s="21">
        <f t="shared" si="6"/>
        <v>0</v>
      </c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</row>
    <row r="43" spans="1:51" ht="23.25" customHeight="1">
      <c r="A43" s="694"/>
      <c r="B43" s="911"/>
      <c r="C43" s="694"/>
      <c r="D43" s="694"/>
      <c r="E43" s="694" t="s">
        <v>1436</v>
      </c>
      <c r="F43" s="875"/>
      <c r="G43" s="698"/>
      <c r="H43" s="698"/>
      <c r="I43" s="698">
        <v>42</v>
      </c>
      <c r="J43" s="698">
        <v>471194100</v>
      </c>
      <c r="K43" s="698">
        <v>403266400</v>
      </c>
      <c r="L43" s="698">
        <v>222343500</v>
      </c>
      <c r="M43" s="698">
        <v>1096804000</v>
      </c>
      <c r="N43" s="698">
        <f t="shared" ref="N43:AB43" si="7">SUM(N44:N81)</f>
        <v>0</v>
      </c>
      <c r="O43" s="698">
        <f t="shared" si="7"/>
        <v>0</v>
      </c>
      <c r="P43" s="698">
        <f t="shared" si="7"/>
        <v>0</v>
      </c>
      <c r="Q43" s="698">
        <f t="shared" si="7"/>
        <v>0</v>
      </c>
      <c r="R43" s="698">
        <f t="shared" si="7"/>
        <v>0</v>
      </c>
      <c r="S43" s="698">
        <f t="shared" si="7"/>
        <v>15915</v>
      </c>
      <c r="T43" s="698">
        <f t="shared" si="7"/>
        <v>348</v>
      </c>
      <c r="U43" s="698">
        <f t="shared" si="7"/>
        <v>12</v>
      </c>
      <c r="V43" s="698">
        <f t="shared" si="7"/>
        <v>171527700</v>
      </c>
      <c r="W43" s="698">
        <f t="shared" si="7"/>
        <v>797137600</v>
      </c>
      <c r="X43" s="698">
        <f t="shared" si="7"/>
        <v>30</v>
      </c>
      <c r="Y43" s="698">
        <f t="shared" si="7"/>
        <v>299666400</v>
      </c>
      <c r="Z43" s="698">
        <f t="shared" si="7"/>
        <v>299666400</v>
      </c>
      <c r="AA43" s="698">
        <f t="shared" si="7"/>
        <v>11</v>
      </c>
      <c r="AB43" s="698">
        <f t="shared" si="7"/>
        <v>27</v>
      </c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22" customFormat="1" ht="69" customHeight="1">
      <c r="A44" s="12">
        <v>3</v>
      </c>
      <c r="B44" s="913">
        <v>17</v>
      </c>
      <c r="C44" s="642"/>
      <c r="D44" s="642"/>
      <c r="E44" s="869" t="s">
        <v>1536</v>
      </c>
      <c r="F44" s="302" t="s">
        <v>1158</v>
      </c>
      <c r="G44" s="23">
        <v>34000000</v>
      </c>
      <c r="H44" s="870">
        <v>32000000</v>
      </c>
      <c r="I44" s="12">
        <v>1</v>
      </c>
      <c r="J44" s="870">
        <v>6400000</v>
      </c>
      <c r="K44" s="870">
        <v>25600000</v>
      </c>
      <c r="L44" s="32"/>
      <c r="M44" s="303">
        <v>32000000</v>
      </c>
      <c r="N44" s="11" t="s">
        <v>1036</v>
      </c>
      <c r="O44" s="11" t="s">
        <v>723</v>
      </c>
      <c r="P44" s="15" t="s">
        <v>1291</v>
      </c>
      <c r="Q44" s="12" t="s">
        <v>741</v>
      </c>
      <c r="R44" s="15" t="s">
        <v>958</v>
      </c>
      <c r="S44" s="13">
        <v>450</v>
      </c>
      <c r="T44" s="13">
        <v>8</v>
      </c>
      <c r="U44" s="13">
        <f>$I44</f>
        <v>1</v>
      </c>
      <c r="V44" s="23">
        <f>$J44</f>
        <v>6400000</v>
      </c>
      <c r="W44" s="23">
        <f>$M44</f>
        <v>32000000</v>
      </c>
      <c r="X44" s="13"/>
      <c r="Y44" s="23"/>
      <c r="Z44" s="23"/>
      <c r="AA44" s="21">
        <f t="shared" ref="AA44:AA64" si="8">U44</f>
        <v>1</v>
      </c>
      <c r="AB44" s="21">
        <f t="shared" ref="AB44:AB65" si="9">X44</f>
        <v>0</v>
      </c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</row>
    <row r="45" spans="1:51" s="22" customFormat="1" ht="69" customHeight="1">
      <c r="A45" s="12">
        <v>3</v>
      </c>
      <c r="B45" s="913">
        <v>22</v>
      </c>
      <c r="C45" s="724"/>
      <c r="D45" s="720">
        <v>12</v>
      </c>
      <c r="E45" s="869" t="s">
        <v>1541</v>
      </c>
      <c r="F45" s="302" t="s">
        <v>409</v>
      </c>
      <c r="G45" s="23">
        <v>9086400</v>
      </c>
      <c r="H45" s="871">
        <v>9086400</v>
      </c>
      <c r="I45" s="12">
        <v>1</v>
      </c>
      <c r="J45" s="584">
        <v>9086400</v>
      </c>
      <c r="K45" s="32"/>
      <c r="L45" s="32"/>
      <c r="M45" s="303">
        <v>9086400</v>
      </c>
      <c r="N45" s="11" t="s">
        <v>1353</v>
      </c>
      <c r="O45" s="11" t="s">
        <v>1354</v>
      </c>
      <c r="P45" s="15" t="s">
        <v>1037</v>
      </c>
      <c r="Q45" s="12" t="s">
        <v>1424</v>
      </c>
      <c r="R45" s="12" t="s">
        <v>958</v>
      </c>
      <c r="S45" s="13">
        <v>330</v>
      </c>
      <c r="T45" s="13">
        <v>6</v>
      </c>
      <c r="U45" s="13"/>
      <c r="V45" s="23"/>
      <c r="W45" s="23"/>
      <c r="X45" s="13">
        <f>$I45</f>
        <v>1</v>
      </c>
      <c r="Y45" s="23">
        <f>$J45</f>
        <v>9086400</v>
      </c>
      <c r="Z45" s="23">
        <f>$M45</f>
        <v>9086400</v>
      </c>
      <c r="AA45" s="21">
        <f t="shared" si="8"/>
        <v>0</v>
      </c>
      <c r="AB45" s="933">
        <f t="shared" si="9"/>
        <v>1</v>
      </c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</row>
    <row r="46" spans="1:51" s="22" customFormat="1" ht="69" customHeight="1">
      <c r="A46" s="13">
        <v>3</v>
      </c>
      <c r="B46" s="913">
        <v>7</v>
      </c>
      <c r="C46" s="12"/>
      <c r="D46" s="12"/>
      <c r="E46" s="869" t="s">
        <v>1526</v>
      </c>
      <c r="F46" s="302">
        <v>5883</v>
      </c>
      <c r="G46" s="23">
        <v>32000000</v>
      </c>
      <c r="H46" s="870">
        <v>31000000</v>
      </c>
      <c r="I46" s="12">
        <v>1</v>
      </c>
      <c r="J46" s="870">
        <v>12400000</v>
      </c>
      <c r="K46" s="870">
        <v>18600000</v>
      </c>
      <c r="L46" s="32"/>
      <c r="M46" s="26">
        <v>31000000</v>
      </c>
      <c r="N46" s="11" t="s">
        <v>1137</v>
      </c>
      <c r="O46" s="11" t="s">
        <v>1138</v>
      </c>
      <c r="P46" s="15" t="s">
        <v>1037</v>
      </c>
      <c r="Q46" s="12" t="s">
        <v>1139</v>
      </c>
      <c r="R46" s="12" t="s">
        <v>955</v>
      </c>
      <c r="S46" s="13">
        <v>365</v>
      </c>
      <c r="T46" s="13">
        <v>8</v>
      </c>
      <c r="U46" s="13">
        <f>$I46</f>
        <v>1</v>
      </c>
      <c r="V46" s="23">
        <f>$J46</f>
        <v>12400000</v>
      </c>
      <c r="W46" s="23">
        <f>$M46</f>
        <v>31000000</v>
      </c>
      <c r="X46" s="13"/>
      <c r="Y46" s="23"/>
      <c r="Z46" s="23"/>
      <c r="AA46" s="21">
        <f t="shared" si="8"/>
        <v>1</v>
      </c>
      <c r="AB46" s="21">
        <f t="shared" si="9"/>
        <v>0</v>
      </c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</row>
    <row r="47" spans="1:51" s="22" customFormat="1" ht="69" customHeight="1">
      <c r="A47" s="12">
        <v>3</v>
      </c>
      <c r="B47" s="913">
        <v>31</v>
      </c>
      <c r="C47" s="724"/>
      <c r="D47" s="720">
        <v>21</v>
      </c>
      <c r="E47" s="869" t="s">
        <v>1550</v>
      </c>
      <c r="F47" s="302">
        <v>9539</v>
      </c>
      <c r="G47" s="23">
        <v>8957000</v>
      </c>
      <c r="H47" s="871">
        <v>8957000</v>
      </c>
      <c r="I47" s="12">
        <v>1</v>
      </c>
      <c r="J47" s="584">
        <v>8957000</v>
      </c>
      <c r="K47" s="32"/>
      <c r="L47" s="32"/>
      <c r="M47" s="303">
        <v>8957000</v>
      </c>
      <c r="N47" s="11" t="s">
        <v>1137</v>
      </c>
      <c r="O47" s="11" t="s">
        <v>1138</v>
      </c>
      <c r="P47" s="15" t="s">
        <v>1037</v>
      </c>
      <c r="Q47" s="12" t="s">
        <v>923</v>
      </c>
      <c r="R47" s="12" t="s">
        <v>957</v>
      </c>
      <c r="S47" s="13">
        <v>330</v>
      </c>
      <c r="T47" s="13">
        <v>6</v>
      </c>
      <c r="U47" s="13"/>
      <c r="V47" s="23"/>
      <c r="W47" s="23"/>
      <c r="X47" s="13">
        <f t="shared" ref="X47:X52" si="10">$I47</f>
        <v>1</v>
      </c>
      <c r="Y47" s="23">
        <f t="shared" ref="Y47:Y52" si="11">$J47</f>
        <v>8957000</v>
      </c>
      <c r="Z47" s="23">
        <f t="shared" ref="Z47:Z52" si="12">$M47</f>
        <v>8957000</v>
      </c>
      <c r="AA47" s="21">
        <f t="shared" si="8"/>
        <v>0</v>
      </c>
      <c r="AB47" s="933">
        <f t="shared" si="9"/>
        <v>1</v>
      </c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</row>
    <row r="48" spans="1:51" s="22" customFormat="1" ht="69" customHeight="1">
      <c r="A48" s="12">
        <v>3</v>
      </c>
      <c r="B48" s="913">
        <v>34</v>
      </c>
      <c r="C48" s="724"/>
      <c r="D48" s="720">
        <v>24</v>
      </c>
      <c r="E48" s="869" t="s">
        <v>1553</v>
      </c>
      <c r="F48" s="302">
        <v>9539</v>
      </c>
      <c r="G48" s="23">
        <v>8957000</v>
      </c>
      <c r="H48" s="871">
        <v>8957000</v>
      </c>
      <c r="I48" s="12">
        <v>1</v>
      </c>
      <c r="J48" s="584">
        <v>8957000</v>
      </c>
      <c r="K48" s="32"/>
      <c r="L48" s="32"/>
      <c r="M48" s="303">
        <v>8957000</v>
      </c>
      <c r="N48" s="11" t="s">
        <v>789</v>
      </c>
      <c r="O48" s="11" t="s">
        <v>790</v>
      </c>
      <c r="P48" s="15" t="s">
        <v>1037</v>
      </c>
      <c r="Q48" s="12" t="s">
        <v>925</v>
      </c>
      <c r="R48" s="12" t="s">
        <v>957</v>
      </c>
      <c r="S48" s="13">
        <v>330</v>
      </c>
      <c r="T48" s="13">
        <v>6</v>
      </c>
      <c r="U48" s="13"/>
      <c r="V48" s="23"/>
      <c r="W48" s="23"/>
      <c r="X48" s="13">
        <f t="shared" si="10"/>
        <v>1</v>
      </c>
      <c r="Y48" s="23">
        <f t="shared" si="11"/>
        <v>8957000</v>
      </c>
      <c r="Z48" s="23">
        <f t="shared" si="12"/>
        <v>8957000</v>
      </c>
      <c r="AA48" s="21">
        <f t="shared" si="8"/>
        <v>0</v>
      </c>
      <c r="AB48" s="933">
        <f t="shared" si="9"/>
        <v>1</v>
      </c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</row>
    <row r="49" spans="1:51" s="22" customFormat="1" ht="69" customHeight="1">
      <c r="A49" s="13">
        <v>3</v>
      </c>
      <c r="B49" s="913">
        <v>30</v>
      </c>
      <c r="C49" s="724"/>
      <c r="D49" s="724"/>
      <c r="E49" s="869" t="s">
        <v>1549</v>
      </c>
      <c r="F49" s="302">
        <v>9728</v>
      </c>
      <c r="G49" s="23">
        <v>4700000</v>
      </c>
      <c r="H49" s="871">
        <v>4700000</v>
      </c>
      <c r="I49" s="12">
        <v>1</v>
      </c>
      <c r="J49" s="584">
        <v>4700000</v>
      </c>
      <c r="K49" s="32"/>
      <c r="L49" s="32"/>
      <c r="M49" s="303">
        <v>4700000</v>
      </c>
      <c r="N49" s="11" t="s">
        <v>1189</v>
      </c>
      <c r="O49" s="11" t="s">
        <v>1190</v>
      </c>
      <c r="P49" s="15" t="s">
        <v>1037</v>
      </c>
      <c r="Q49" s="12" t="s">
        <v>727</v>
      </c>
      <c r="R49" s="12" t="s">
        <v>956</v>
      </c>
      <c r="S49" s="13">
        <v>360</v>
      </c>
      <c r="T49" s="13">
        <v>8</v>
      </c>
      <c r="U49" s="13"/>
      <c r="V49" s="23"/>
      <c r="W49" s="23"/>
      <c r="X49" s="13">
        <f t="shared" si="10"/>
        <v>1</v>
      </c>
      <c r="Y49" s="23">
        <f t="shared" si="11"/>
        <v>4700000</v>
      </c>
      <c r="Z49" s="23">
        <f t="shared" si="12"/>
        <v>4700000</v>
      </c>
      <c r="AA49" s="21">
        <f t="shared" si="8"/>
        <v>0</v>
      </c>
      <c r="AB49" s="933">
        <f t="shared" si="9"/>
        <v>1</v>
      </c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</row>
    <row r="50" spans="1:51" ht="69" customHeight="1">
      <c r="A50" s="12">
        <v>3</v>
      </c>
      <c r="B50" s="913">
        <v>26</v>
      </c>
      <c r="C50" s="724"/>
      <c r="D50" s="720">
        <v>16</v>
      </c>
      <c r="E50" s="869" t="s">
        <v>1545</v>
      </c>
      <c r="F50" s="302" t="s">
        <v>409</v>
      </c>
      <c r="G50" s="23">
        <v>9086400</v>
      </c>
      <c r="H50" s="871">
        <v>9086400</v>
      </c>
      <c r="I50" s="12">
        <v>1</v>
      </c>
      <c r="J50" s="584">
        <v>9086400</v>
      </c>
      <c r="K50" s="32"/>
      <c r="L50" s="32"/>
      <c r="M50" s="303">
        <v>9086400</v>
      </c>
      <c r="N50" s="11" t="s">
        <v>1186</v>
      </c>
      <c r="O50" s="11" t="s">
        <v>1187</v>
      </c>
      <c r="P50" s="15" t="s">
        <v>1037</v>
      </c>
      <c r="Q50" s="12" t="s">
        <v>727</v>
      </c>
      <c r="R50" s="12" t="s">
        <v>958</v>
      </c>
      <c r="S50" s="13">
        <v>360</v>
      </c>
      <c r="T50" s="13">
        <v>8</v>
      </c>
      <c r="U50" s="13"/>
      <c r="V50" s="23"/>
      <c r="W50" s="23"/>
      <c r="X50" s="13">
        <f t="shared" si="10"/>
        <v>1</v>
      </c>
      <c r="Y50" s="23">
        <f t="shared" si="11"/>
        <v>9086400</v>
      </c>
      <c r="Z50" s="23">
        <f t="shared" si="12"/>
        <v>9086400</v>
      </c>
      <c r="AA50" s="21">
        <f t="shared" si="8"/>
        <v>0</v>
      </c>
      <c r="AB50" s="933">
        <f t="shared" si="9"/>
        <v>1</v>
      </c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ht="69" customHeight="1">
      <c r="A51" s="12">
        <v>3</v>
      </c>
      <c r="B51" s="913">
        <v>36</v>
      </c>
      <c r="C51" s="724"/>
      <c r="D51" s="720">
        <v>26</v>
      </c>
      <c r="E51" s="869" t="s">
        <v>1555</v>
      </c>
      <c r="F51" s="302">
        <v>8709</v>
      </c>
      <c r="G51" s="23">
        <v>6045000</v>
      </c>
      <c r="H51" s="871">
        <v>6045000</v>
      </c>
      <c r="I51" s="12">
        <v>1</v>
      </c>
      <c r="J51" s="584">
        <v>6045000</v>
      </c>
      <c r="K51" s="32"/>
      <c r="L51" s="32"/>
      <c r="M51" s="303">
        <v>6045000</v>
      </c>
      <c r="N51" s="11" t="s">
        <v>1299</v>
      </c>
      <c r="O51" s="11" t="s">
        <v>1300</v>
      </c>
      <c r="P51" s="15" t="s">
        <v>1037</v>
      </c>
      <c r="Q51" s="12" t="s">
        <v>727</v>
      </c>
      <c r="R51" s="12" t="s">
        <v>957</v>
      </c>
      <c r="S51" s="13">
        <v>360</v>
      </c>
      <c r="T51" s="13">
        <v>7</v>
      </c>
      <c r="U51" s="13"/>
      <c r="V51" s="23"/>
      <c r="W51" s="23"/>
      <c r="X51" s="13">
        <f t="shared" si="10"/>
        <v>1</v>
      </c>
      <c r="Y51" s="23">
        <f t="shared" si="11"/>
        <v>6045000</v>
      </c>
      <c r="Z51" s="23">
        <f t="shared" si="12"/>
        <v>6045000</v>
      </c>
      <c r="AA51" s="21">
        <f t="shared" si="8"/>
        <v>0</v>
      </c>
      <c r="AB51" s="933">
        <f t="shared" si="9"/>
        <v>1</v>
      </c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</row>
    <row r="52" spans="1:51" ht="69" customHeight="1">
      <c r="A52" s="12">
        <v>3</v>
      </c>
      <c r="B52" s="913">
        <v>38</v>
      </c>
      <c r="C52" s="724"/>
      <c r="D52" s="720">
        <v>28</v>
      </c>
      <c r="E52" s="869" t="s">
        <v>1557</v>
      </c>
      <c r="F52" s="302">
        <v>8709</v>
      </c>
      <c r="G52" s="23">
        <v>6045000</v>
      </c>
      <c r="H52" s="871">
        <v>6045000</v>
      </c>
      <c r="I52" s="12">
        <v>1</v>
      </c>
      <c r="J52" s="584">
        <v>6045000</v>
      </c>
      <c r="K52" s="32"/>
      <c r="L52" s="32"/>
      <c r="M52" s="303">
        <v>6045000</v>
      </c>
      <c r="N52" s="11" t="s">
        <v>1184</v>
      </c>
      <c r="O52" s="11" t="s">
        <v>1185</v>
      </c>
      <c r="P52" s="15" t="s">
        <v>1037</v>
      </c>
      <c r="Q52" s="12" t="s">
        <v>727</v>
      </c>
      <c r="R52" s="12" t="s">
        <v>957</v>
      </c>
      <c r="S52" s="13">
        <v>360</v>
      </c>
      <c r="T52" s="13">
        <v>8</v>
      </c>
      <c r="U52" s="13"/>
      <c r="V52" s="23"/>
      <c r="W52" s="23"/>
      <c r="X52" s="13">
        <f t="shared" si="10"/>
        <v>1</v>
      </c>
      <c r="Y52" s="23">
        <f t="shared" si="11"/>
        <v>6045000</v>
      </c>
      <c r="Z52" s="23">
        <f t="shared" si="12"/>
        <v>6045000</v>
      </c>
      <c r="AA52" s="21">
        <f t="shared" si="8"/>
        <v>0</v>
      </c>
      <c r="AB52" s="933">
        <f t="shared" si="9"/>
        <v>1</v>
      </c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</row>
    <row r="53" spans="1:51" ht="69" customHeight="1">
      <c r="A53" s="12">
        <v>3</v>
      </c>
      <c r="B53" s="913">
        <v>10</v>
      </c>
      <c r="C53" s="12"/>
      <c r="D53" s="12"/>
      <c r="E53" s="869" t="s">
        <v>1529</v>
      </c>
      <c r="F53" s="302" t="s">
        <v>1412</v>
      </c>
      <c r="G53" s="23">
        <v>32000000</v>
      </c>
      <c r="H53" s="870">
        <v>29666900</v>
      </c>
      <c r="I53" s="12">
        <v>1</v>
      </c>
      <c r="J53" s="870">
        <v>5933400</v>
      </c>
      <c r="K53" s="870">
        <v>23733500</v>
      </c>
      <c r="L53" s="32"/>
      <c r="M53" s="303">
        <v>29666900</v>
      </c>
      <c r="N53" s="11" t="s">
        <v>1089</v>
      </c>
      <c r="O53" s="11" t="s">
        <v>723</v>
      </c>
      <c r="P53" s="15" t="s">
        <v>1090</v>
      </c>
      <c r="Q53" s="12" t="s">
        <v>725</v>
      </c>
      <c r="R53" s="15" t="s">
        <v>958</v>
      </c>
      <c r="S53" s="13">
        <v>360</v>
      </c>
      <c r="T53" s="13">
        <v>8</v>
      </c>
      <c r="U53" s="13">
        <f>$I53</f>
        <v>1</v>
      </c>
      <c r="V53" s="23">
        <f>$J53</f>
        <v>5933400</v>
      </c>
      <c r="W53" s="23">
        <f>$M53</f>
        <v>29666900</v>
      </c>
      <c r="X53" s="13"/>
      <c r="Y53" s="23"/>
      <c r="Z53" s="23"/>
      <c r="AA53" s="21">
        <f t="shared" si="8"/>
        <v>1</v>
      </c>
      <c r="AB53" s="21">
        <f t="shared" si="9"/>
        <v>0</v>
      </c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</row>
    <row r="54" spans="1:51" ht="69" customHeight="1">
      <c r="A54" s="13">
        <v>3</v>
      </c>
      <c r="B54" s="913">
        <v>14</v>
      </c>
      <c r="C54" s="642"/>
      <c r="D54" s="642"/>
      <c r="E54" s="869" t="s">
        <v>1533</v>
      </c>
      <c r="F54" s="302" t="s">
        <v>1344</v>
      </c>
      <c r="G54" s="23">
        <v>73000000</v>
      </c>
      <c r="H54" s="870">
        <v>73000000</v>
      </c>
      <c r="I54" s="12">
        <v>1</v>
      </c>
      <c r="J54" s="870">
        <v>14600000</v>
      </c>
      <c r="K54" s="870">
        <v>29200000</v>
      </c>
      <c r="L54" s="870">
        <v>29200000</v>
      </c>
      <c r="M54" s="26">
        <v>73000000</v>
      </c>
      <c r="N54" s="11" t="s">
        <v>1089</v>
      </c>
      <c r="O54" s="11" t="s">
        <v>1345</v>
      </c>
      <c r="P54" s="15" t="s">
        <v>1090</v>
      </c>
      <c r="Q54" s="12" t="s">
        <v>725</v>
      </c>
      <c r="R54" s="12" t="s">
        <v>955</v>
      </c>
      <c r="S54" s="13">
        <v>450</v>
      </c>
      <c r="T54" s="13">
        <v>11</v>
      </c>
      <c r="U54" s="13">
        <f>$I54</f>
        <v>1</v>
      </c>
      <c r="V54" s="23">
        <f>$J54</f>
        <v>14600000</v>
      </c>
      <c r="W54" s="23">
        <f>$M54</f>
        <v>73000000</v>
      </c>
      <c r="X54" s="13"/>
      <c r="Y54" s="23"/>
      <c r="Z54" s="23"/>
      <c r="AA54" s="21">
        <f t="shared" si="8"/>
        <v>1</v>
      </c>
      <c r="AB54" s="21">
        <f t="shared" si="9"/>
        <v>0</v>
      </c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</row>
    <row r="55" spans="1:51" ht="69" customHeight="1">
      <c r="A55" s="12">
        <v>3</v>
      </c>
      <c r="B55" s="913">
        <v>21</v>
      </c>
      <c r="C55" s="724"/>
      <c r="D55" s="720">
        <v>11</v>
      </c>
      <c r="E55" s="869" t="s">
        <v>1540</v>
      </c>
      <c r="F55" s="302">
        <v>8813</v>
      </c>
      <c r="G55" s="23">
        <v>11166000</v>
      </c>
      <c r="H55" s="871">
        <v>11166000</v>
      </c>
      <c r="I55" s="12">
        <v>1</v>
      </c>
      <c r="J55" s="584">
        <v>11166000</v>
      </c>
      <c r="K55" s="32"/>
      <c r="L55" s="32"/>
      <c r="M55" s="303">
        <v>11166000</v>
      </c>
      <c r="N55" s="11" t="s">
        <v>797</v>
      </c>
      <c r="O55" s="11" t="s">
        <v>798</v>
      </c>
      <c r="P55" s="15" t="s">
        <v>1090</v>
      </c>
      <c r="Q55" s="12" t="s">
        <v>727</v>
      </c>
      <c r="R55" s="12" t="s">
        <v>958</v>
      </c>
      <c r="S55" s="13">
        <v>450</v>
      </c>
      <c r="T55" s="13">
        <v>8</v>
      </c>
      <c r="U55" s="13"/>
      <c r="V55" s="26"/>
      <c r="W55" s="26"/>
      <c r="X55" s="13">
        <f t="shared" ref="X55:X61" si="13">$I55</f>
        <v>1</v>
      </c>
      <c r="Y55" s="23">
        <f t="shared" ref="Y55:Y61" si="14">$J55</f>
        <v>11166000</v>
      </c>
      <c r="Z55" s="23">
        <f t="shared" ref="Z55:Z61" si="15">$M55</f>
        <v>11166000</v>
      </c>
      <c r="AA55" s="21">
        <f t="shared" si="8"/>
        <v>0</v>
      </c>
      <c r="AB55" s="933">
        <f t="shared" si="9"/>
        <v>1</v>
      </c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</row>
    <row r="56" spans="1:51" ht="69" customHeight="1">
      <c r="A56" s="12">
        <v>3</v>
      </c>
      <c r="B56" s="913">
        <v>23</v>
      </c>
      <c r="C56" s="724"/>
      <c r="D56" s="720">
        <v>13</v>
      </c>
      <c r="E56" s="869" t="s">
        <v>1542</v>
      </c>
      <c r="F56" s="302">
        <v>8813</v>
      </c>
      <c r="G56" s="23">
        <v>11166000</v>
      </c>
      <c r="H56" s="871">
        <v>11166000</v>
      </c>
      <c r="I56" s="12">
        <v>1</v>
      </c>
      <c r="J56" s="584">
        <v>11166000</v>
      </c>
      <c r="K56" s="32"/>
      <c r="L56" s="32"/>
      <c r="M56" s="303">
        <v>11166000</v>
      </c>
      <c r="N56" s="11" t="s">
        <v>1359</v>
      </c>
      <c r="O56" s="11" t="s">
        <v>1360</v>
      </c>
      <c r="P56" s="15" t="s">
        <v>1090</v>
      </c>
      <c r="Q56" s="12" t="s">
        <v>727</v>
      </c>
      <c r="R56" s="12" t="s">
        <v>958</v>
      </c>
      <c r="S56" s="13">
        <v>450</v>
      </c>
      <c r="T56" s="13">
        <v>8</v>
      </c>
      <c r="U56" s="13"/>
      <c r="V56" s="26"/>
      <c r="W56" s="26"/>
      <c r="X56" s="13">
        <f t="shared" si="13"/>
        <v>1</v>
      </c>
      <c r="Y56" s="23">
        <f t="shared" si="14"/>
        <v>11166000</v>
      </c>
      <c r="Z56" s="23">
        <f t="shared" si="15"/>
        <v>11166000</v>
      </c>
      <c r="AA56" s="21">
        <f t="shared" si="8"/>
        <v>0</v>
      </c>
      <c r="AB56" s="933">
        <f t="shared" si="9"/>
        <v>1</v>
      </c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</row>
    <row r="57" spans="1:51" s="22" customFormat="1" ht="69" customHeight="1">
      <c r="A57" s="12">
        <v>3</v>
      </c>
      <c r="B57" s="913">
        <v>32</v>
      </c>
      <c r="C57" s="724"/>
      <c r="D57" s="720">
        <v>22</v>
      </c>
      <c r="E57" s="869" t="s">
        <v>1551</v>
      </c>
      <c r="F57" s="302" t="s">
        <v>1365</v>
      </c>
      <c r="G57" s="23">
        <v>9215000</v>
      </c>
      <c r="H57" s="871">
        <v>9215000</v>
      </c>
      <c r="I57" s="12">
        <v>1</v>
      </c>
      <c r="J57" s="584">
        <v>9215000</v>
      </c>
      <c r="K57" s="32"/>
      <c r="L57" s="32"/>
      <c r="M57" s="303">
        <v>9215000</v>
      </c>
      <c r="N57" s="11" t="s">
        <v>1359</v>
      </c>
      <c r="O57" s="11" t="s">
        <v>1360</v>
      </c>
      <c r="P57" s="15" t="s">
        <v>1090</v>
      </c>
      <c r="Q57" s="12" t="s">
        <v>727</v>
      </c>
      <c r="R57" s="12" t="s">
        <v>957</v>
      </c>
      <c r="S57" s="13">
        <v>320</v>
      </c>
      <c r="T57" s="13">
        <v>6</v>
      </c>
      <c r="U57" s="13"/>
      <c r="V57" s="23"/>
      <c r="W57" s="23"/>
      <c r="X57" s="13">
        <f t="shared" si="13"/>
        <v>1</v>
      </c>
      <c r="Y57" s="23">
        <f t="shared" si="14"/>
        <v>9215000</v>
      </c>
      <c r="Z57" s="23">
        <f t="shared" si="15"/>
        <v>9215000</v>
      </c>
      <c r="AA57" s="21">
        <f t="shared" si="8"/>
        <v>0</v>
      </c>
      <c r="AB57" s="933">
        <f t="shared" si="9"/>
        <v>1</v>
      </c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</row>
    <row r="58" spans="1:51" s="22" customFormat="1" ht="69" customHeight="1">
      <c r="A58" s="12">
        <v>3</v>
      </c>
      <c r="B58" s="913">
        <v>13</v>
      </c>
      <c r="C58" s="12"/>
      <c r="D58" s="12"/>
      <c r="E58" s="869" t="s">
        <v>1532</v>
      </c>
      <c r="F58" s="302" t="s">
        <v>836</v>
      </c>
      <c r="G58" s="23">
        <v>6000000</v>
      </c>
      <c r="H58" s="871">
        <v>5000000</v>
      </c>
      <c r="I58" s="12">
        <v>1</v>
      </c>
      <c r="J58" s="32">
        <v>5000000</v>
      </c>
      <c r="K58" s="32"/>
      <c r="L58" s="32"/>
      <c r="M58" s="303">
        <v>5000000</v>
      </c>
      <c r="N58" s="11" t="s">
        <v>791</v>
      </c>
      <c r="O58" s="11" t="s">
        <v>792</v>
      </c>
      <c r="P58" s="15" t="s">
        <v>1044</v>
      </c>
      <c r="Q58" s="12" t="s">
        <v>923</v>
      </c>
      <c r="R58" s="15" t="s">
        <v>957</v>
      </c>
      <c r="S58" s="13">
        <v>360</v>
      </c>
      <c r="T58" s="13">
        <v>8</v>
      </c>
      <c r="U58" s="13"/>
      <c r="V58" s="23"/>
      <c r="W58" s="23"/>
      <c r="X58" s="13">
        <f t="shared" si="13"/>
        <v>1</v>
      </c>
      <c r="Y58" s="23">
        <f t="shared" si="14"/>
        <v>5000000</v>
      </c>
      <c r="Z58" s="23">
        <f t="shared" si="15"/>
        <v>5000000</v>
      </c>
      <c r="AA58" s="21">
        <f t="shared" si="8"/>
        <v>0</v>
      </c>
      <c r="AB58" s="933">
        <f t="shared" si="9"/>
        <v>1</v>
      </c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</row>
    <row r="59" spans="1:51" s="22" customFormat="1" ht="69" customHeight="1">
      <c r="A59" s="13">
        <v>3</v>
      </c>
      <c r="B59" s="913">
        <v>29</v>
      </c>
      <c r="C59" s="724"/>
      <c r="D59" s="724"/>
      <c r="E59" s="869" t="s">
        <v>1548</v>
      </c>
      <c r="F59" s="302">
        <v>9638</v>
      </c>
      <c r="G59" s="23">
        <v>12375000</v>
      </c>
      <c r="H59" s="871">
        <v>12375000</v>
      </c>
      <c r="I59" s="12">
        <v>1</v>
      </c>
      <c r="J59" s="584">
        <v>12375000</v>
      </c>
      <c r="K59" s="32"/>
      <c r="L59" s="32"/>
      <c r="M59" s="303">
        <v>12375000</v>
      </c>
      <c r="N59" s="11" t="s">
        <v>791</v>
      </c>
      <c r="O59" s="11" t="s">
        <v>792</v>
      </c>
      <c r="P59" s="15" t="s">
        <v>1044</v>
      </c>
      <c r="Q59" s="12" t="s">
        <v>923</v>
      </c>
      <c r="R59" s="12" t="s">
        <v>956</v>
      </c>
      <c r="S59" s="13">
        <v>360</v>
      </c>
      <c r="T59" s="13">
        <v>8</v>
      </c>
      <c r="U59" s="13"/>
      <c r="V59" s="23"/>
      <c r="W59" s="23"/>
      <c r="X59" s="13">
        <f t="shared" si="13"/>
        <v>1</v>
      </c>
      <c r="Y59" s="23">
        <f t="shared" si="14"/>
        <v>12375000</v>
      </c>
      <c r="Z59" s="23">
        <f t="shared" si="15"/>
        <v>12375000</v>
      </c>
      <c r="AA59" s="21">
        <f t="shared" si="8"/>
        <v>0</v>
      </c>
      <c r="AB59" s="933">
        <f t="shared" si="9"/>
        <v>1</v>
      </c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</row>
    <row r="60" spans="1:51" s="22" customFormat="1" ht="69" customHeight="1">
      <c r="A60" s="12">
        <v>3</v>
      </c>
      <c r="B60" s="913">
        <v>35</v>
      </c>
      <c r="C60" s="724"/>
      <c r="D60" s="720">
        <v>25</v>
      </c>
      <c r="E60" s="869" t="s">
        <v>1554</v>
      </c>
      <c r="F60" s="302">
        <v>6411</v>
      </c>
      <c r="G60" s="23">
        <v>6540000</v>
      </c>
      <c r="H60" s="871">
        <v>6540000</v>
      </c>
      <c r="I60" s="12">
        <v>1</v>
      </c>
      <c r="J60" s="584">
        <v>6540000</v>
      </c>
      <c r="K60" s="32"/>
      <c r="L60" s="32"/>
      <c r="M60" s="303">
        <v>6540000</v>
      </c>
      <c r="N60" s="11" t="s">
        <v>791</v>
      </c>
      <c r="O60" s="11" t="s">
        <v>792</v>
      </c>
      <c r="P60" s="15" t="s">
        <v>1044</v>
      </c>
      <c r="Q60" s="12" t="s">
        <v>923</v>
      </c>
      <c r="R60" s="12" t="s">
        <v>957</v>
      </c>
      <c r="S60" s="13">
        <v>360</v>
      </c>
      <c r="T60" s="13">
        <v>8</v>
      </c>
      <c r="U60" s="13"/>
      <c r="V60" s="23"/>
      <c r="W60" s="23"/>
      <c r="X60" s="13">
        <f t="shared" si="13"/>
        <v>1</v>
      </c>
      <c r="Y60" s="23">
        <f t="shared" si="14"/>
        <v>6540000</v>
      </c>
      <c r="Z60" s="23">
        <f t="shared" si="15"/>
        <v>6540000</v>
      </c>
      <c r="AA60" s="21">
        <f t="shared" si="8"/>
        <v>0</v>
      </c>
      <c r="AB60" s="933">
        <f t="shared" si="9"/>
        <v>1</v>
      </c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</row>
    <row r="61" spans="1:51" s="22" customFormat="1" ht="69" customHeight="1">
      <c r="A61" s="12">
        <v>3</v>
      </c>
      <c r="B61" s="913">
        <v>37</v>
      </c>
      <c r="C61" s="724"/>
      <c r="D61" s="720">
        <v>27</v>
      </c>
      <c r="E61" s="869" t="s">
        <v>1556</v>
      </c>
      <c r="F61" s="302">
        <v>9539</v>
      </c>
      <c r="G61" s="23">
        <v>8957000</v>
      </c>
      <c r="H61" s="871">
        <v>8957000</v>
      </c>
      <c r="I61" s="12">
        <v>1</v>
      </c>
      <c r="J61" s="584">
        <v>8957000</v>
      </c>
      <c r="K61" s="32"/>
      <c r="L61" s="32"/>
      <c r="M61" s="303">
        <v>8957000</v>
      </c>
      <c r="N61" s="11" t="s">
        <v>791</v>
      </c>
      <c r="O61" s="11" t="s">
        <v>792</v>
      </c>
      <c r="P61" s="15" t="s">
        <v>1044</v>
      </c>
      <c r="Q61" s="12" t="s">
        <v>923</v>
      </c>
      <c r="R61" s="12" t="s">
        <v>957</v>
      </c>
      <c r="S61" s="13">
        <v>360</v>
      </c>
      <c r="T61" s="13">
        <v>6</v>
      </c>
      <c r="U61" s="13"/>
      <c r="V61" s="23"/>
      <c r="W61" s="23"/>
      <c r="X61" s="13">
        <f t="shared" si="13"/>
        <v>1</v>
      </c>
      <c r="Y61" s="23">
        <f t="shared" si="14"/>
        <v>8957000</v>
      </c>
      <c r="Z61" s="23">
        <f t="shared" si="15"/>
        <v>8957000</v>
      </c>
      <c r="AA61" s="21">
        <f t="shared" si="8"/>
        <v>0</v>
      </c>
      <c r="AB61" s="933">
        <f t="shared" si="9"/>
        <v>1</v>
      </c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</row>
    <row r="62" spans="1:51" s="22" customFormat="1" ht="69" customHeight="1">
      <c r="A62" s="13">
        <v>3</v>
      </c>
      <c r="B62" s="913">
        <v>16</v>
      </c>
      <c r="C62" s="642"/>
      <c r="D62" s="642"/>
      <c r="E62" s="869" t="s">
        <v>1535</v>
      </c>
      <c r="F62" s="302">
        <v>10464</v>
      </c>
      <c r="G62" s="23">
        <v>34000000</v>
      </c>
      <c r="H62" s="870">
        <v>32000000</v>
      </c>
      <c r="I62" s="12">
        <v>1</v>
      </c>
      <c r="J62" s="870">
        <v>6400000</v>
      </c>
      <c r="K62" s="870">
        <v>25600000</v>
      </c>
      <c r="L62" s="32"/>
      <c r="M62" s="303">
        <v>32000000</v>
      </c>
      <c r="N62" s="11" t="s">
        <v>1348</v>
      </c>
      <c r="O62" s="11" t="s">
        <v>1349</v>
      </c>
      <c r="P62" s="15" t="s">
        <v>1044</v>
      </c>
      <c r="Q62" s="12" t="s">
        <v>925</v>
      </c>
      <c r="R62" s="12" t="s">
        <v>956</v>
      </c>
      <c r="S62" s="13">
        <v>450</v>
      </c>
      <c r="T62" s="13">
        <v>12</v>
      </c>
      <c r="U62" s="13">
        <f>$I62</f>
        <v>1</v>
      </c>
      <c r="V62" s="23">
        <f>$J62</f>
        <v>6400000</v>
      </c>
      <c r="W62" s="23">
        <f>$M62</f>
        <v>32000000</v>
      </c>
      <c r="X62" s="13"/>
      <c r="Y62" s="23"/>
      <c r="Z62" s="23"/>
      <c r="AA62" s="21">
        <f t="shared" si="8"/>
        <v>1</v>
      </c>
      <c r="AB62" s="21">
        <f t="shared" si="9"/>
        <v>0</v>
      </c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</row>
    <row r="63" spans="1:51" s="22" customFormat="1" ht="69" customHeight="1">
      <c r="A63" s="12">
        <v>3</v>
      </c>
      <c r="B63" s="913">
        <v>18</v>
      </c>
      <c r="C63" s="642"/>
      <c r="D63" s="642"/>
      <c r="E63" s="869" t="s">
        <v>1537</v>
      </c>
      <c r="F63" s="302">
        <v>9555</v>
      </c>
      <c r="G63" s="23">
        <v>9400000</v>
      </c>
      <c r="H63" s="871">
        <v>9086400</v>
      </c>
      <c r="I63" s="12">
        <v>1</v>
      </c>
      <c r="J63" s="32">
        <v>9086400</v>
      </c>
      <c r="K63" s="32"/>
      <c r="L63" s="32"/>
      <c r="M63" s="303">
        <v>9086400</v>
      </c>
      <c r="N63" s="11" t="s">
        <v>1348</v>
      </c>
      <c r="O63" s="11" t="s">
        <v>1349</v>
      </c>
      <c r="P63" s="15" t="s">
        <v>1044</v>
      </c>
      <c r="Q63" s="12" t="s">
        <v>925</v>
      </c>
      <c r="R63" s="15" t="s">
        <v>958</v>
      </c>
      <c r="S63" s="13">
        <v>360</v>
      </c>
      <c r="T63" s="13">
        <v>8</v>
      </c>
      <c r="U63" s="13"/>
      <c r="V63" s="23"/>
      <c r="W63" s="23"/>
      <c r="X63" s="13">
        <f>$I63</f>
        <v>1</v>
      </c>
      <c r="Y63" s="23">
        <f>$J63</f>
        <v>9086400</v>
      </c>
      <c r="Z63" s="23">
        <f>$M63</f>
        <v>9086400</v>
      </c>
      <c r="AA63" s="21">
        <f t="shared" si="8"/>
        <v>0</v>
      </c>
      <c r="AB63" s="933">
        <f t="shared" si="9"/>
        <v>1</v>
      </c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</row>
    <row r="64" spans="1:51" s="749" customFormat="1" ht="75" customHeight="1">
      <c r="A64" s="13">
        <v>3</v>
      </c>
      <c r="B64" s="913">
        <v>15</v>
      </c>
      <c r="C64" s="642"/>
      <c r="D64" s="642"/>
      <c r="E64" s="869" t="s">
        <v>1534</v>
      </c>
      <c r="F64" s="302">
        <v>9558</v>
      </c>
      <c r="G64" s="23">
        <v>63000000</v>
      </c>
      <c r="H64" s="870">
        <v>60907400</v>
      </c>
      <c r="I64" s="12">
        <v>1</v>
      </c>
      <c r="J64" s="870">
        <v>12181500</v>
      </c>
      <c r="K64" s="870">
        <v>48725900</v>
      </c>
      <c r="L64" s="571"/>
      <c r="M64" s="303">
        <v>60907400</v>
      </c>
      <c r="N64" s="11" t="s">
        <v>1346</v>
      </c>
      <c r="O64" s="11" t="s">
        <v>1347</v>
      </c>
      <c r="P64" s="15" t="s">
        <v>1044</v>
      </c>
      <c r="Q64" s="12" t="s">
        <v>923</v>
      </c>
      <c r="R64" s="12" t="s">
        <v>956</v>
      </c>
      <c r="S64" s="13">
        <v>365</v>
      </c>
      <c r="T64" s="13">
        <v>10</v>
      </c>
      <c r="U64" s="13">
        <f>$I64</f>
        <v>1</v>
      </c>
      <c r="V64" s="23">
        <f>$J64</f>
        <v>12181500</v>
      </c>
      <c r="W64" s="23">
        <f>$M64</f>
        <v>60907400</v>
      </c>
      <c r="X64" s="13"/>
      <c r="Y64" s="23"/>
      <c r="Z64" s="23"/>
      <c r="AA64" s="21">
        <f t="shared" si="8"/>
        <v>1</v>
      </c>
      <c r="AB64" s="21">
        <f t="shared" si="9"/>
        <v>0</v>
      </c>
      <c r="AC64" s="734"/>
      <c r="AD64" s="734"/>
      <c r="AE64" s="734"/>
      <c r="AF64" s="734"/>
      <c r="AG64" s="734"/>
      <c r="AH64" s="734"/>
      <c r="AI64" s="734"/>
      <c r="AJ64" s="734"/>
      <c r="AK64" s="734"/>
      <c r="AL64" s="734"/>
      <c r="AM64" s="734"/>
      <c r="AN64" s="734"/>
      <c r="AO64" s="734"/>
      <c r="AP64" s="734"/>
      <c r="AQ64" s="734"/>
      <c r="AR64" s="734"/>
      <c r="AS64" s="734"/>
      <c r="AT64" s="734"/>
      <c r="AU64" s="734"/>
      <c r="AV64" s="734"/>
      <c r="AW64" s="734"/>
      <c r="AX64" s="734"/>
      <c r="AY64" s="734"/>
    </row>
    <row r="65" spans="1:51" s="749" customFormat="1" ht="75" customHeight="1">
      <c r="A65" s="13">
        <v>3</v>
      </c>
      <c r="B65" s="913">
        <v>1</v>
      </c>
      <c r="C65" s="12"/>
      <c r="D65" s="12"/>
      <c r="E65" s="869" t="s">
        <v>1520</v>
      </c>
      <c r="F65" s="583">
        <v>9073</v>
      </c>
      <c r="G65" s="873">
        <v>71500000</v>
      </c>
      <c r="H65" s="870">
        <v>69130800</v>
      </c>
      <c r="I65" s="12">
        <v>2</v>
      </c>
      <c r="J65" s="870">
        <v>27652400</v>
      </c>
      <c r="K65" s="870">
        <v>55304600</v>
      </c>
      <c r="L65" s="870">
        <v>55304600</v>
      </c>
      <c r="M65" s="26">
        <v>138261600</v>
      </c>
      <c r="N65" s="16" t="s">
        <v>1248</v>
      </c>
      <c r="O65" s="16" t="s">
        <v>723</v>
      </c>
      <c r="P65" s="14" t="s">
        <v>1044</v>
      </c>
      <c r="Q65" s="13" t="s">
        <v>933</v>
      </c>
      <c r="R65" s="13" t="s">
        <v>955</v>
      </c>
      <c r="S65" s="13">
        <v>1260</v>
      </c>
      <c r="T65" s="13">
        <v>24</v>
      </c>
      <c r="U65" s="13">
        <f>$I65</f>
        <v>2</v>
      </c>
      <c r="V65" s="23">
        <f>$J65</f>
        <v>27652400</v>
      </c>
      <c r="W65" s="23">
        <f>$M65</f>
        <v>138261600</v>
      </c>
      <c r="X65" s="13"/>
      <c r="Y65" s="23"/>
      <c r="Z65" s="23"/>
      <c r="AA65" s="21">
        <v>1</v>
      </c>
      <c r="AB65" s="21">
        <f t="shared" si="9"/>
        <v>0</v>
      </c>
      <c r="AC65" s="734"/>
      <c r="AD65" s="734"/>
      <c r="AE65" s="734"/>
      <c r="AF65" s="734"/>
      <c r="AG65" s="734"/>
      <c r="AH65" s="734"/>
      <c r="AI65" s="734"/>
      <c r="AJ65" s="734"/>
      <c r="AK65" s="734"/>
      <c r="AL65" s="734"/>
      <c r="AM65" s="734"/>
      <c r="AN65" s="734"/>
      <c r="AO65" s="734"/>
      <c r="AP65" s="734"/>
      <c r="AQ65" s="734"/>
      <c r="AR65" s="734"/>
      <c r="AS65" s="734"/>
      <c r="AT65" s="734"/>
      <c r="AU65" s="734"/>
      <c r="AV65" s="734"/>
      <c r="AW65" s="734"/>
      <c r="AX65" s="734"/>
      <c r="AY65" s="734"/>
    </row>
    <row r="66" spans="1:51" s="749" customFormat="1" ht="75" customHeight="1">
      <c r="A66" s="12">
        <v>3</v>
      </c>
      <c r="B66" s="913">
        <v>2</v>
      </c>
      <c r="C66" s="12"/>
      <c r="D66" s="12"/>
      <c r="E66" s="869" t="s">
        <v>1521</v>
      </c>
      <c r="F66" s="302">
        <v>8079</v>
      </c>
      <c r="G66" s="23">
        <v>16000000</v>
      </c>
      <c r="H66" s="871">
        <v>11311500</v>
      </c>
      <c r="I66" s="12">
        <v>2</v>
      </c>
      <c r="J66" s="32">
        <v>22623000</v>
      </c>
      <c r="K66" s="870"/>
      <c r="L66" s="32"/>
      <c r="M66" s="303">
        <v>22623000</v>
      </c>
      <c r="N66" s="16" t="s">
        <v>1248</v>
      </c>
      <c r="O66" s="16" t="s">
        <v>723</v>
      </c>
      <c r="P66" s="14" t="s">
        <v>1044</v>
      </c>
      <c r="Q66" s="13" t="s">
        <v>933</v>
      </c>
      <c r="R66" s="15" t="s">
        <v>958</v>
      </c>
      <c r="S66" s="13">
        <v>360</v>
      </c>
      <c r="T66" s="13">
        <v>11</v>
      </c>
      <c r="U66" s="13"/>
      <c r="V66" s="23"/>
      <c r="W66" s="23"/>
      <c r="X66" s="13">
        <f>$I66</f>
        <v>2</v>
      </c>
      <c r="Y66" s="23">
        <f>$J66</f>
        <v>22623000</v>
      </c>
      <c r="Z66" s="23">
        <f>$M66</f>
        <v>22623000</v>
      </c>
      <c r="AA66" s="21">
        <f t="shared" ref="AA66:AA81" si="16">U66</f>
        <v>0</v>
      </c>
      <c r="AB66" s="933">
        <v>1</v>
      </c>
      <c r="AC66" s="734"/>
      <c r="AD66" s="734"/>
      <c r="AE66" s="734"/>
      <c r="AF66" s="734"/>
      <c r="AG66" s="734"/>
      <c r="AH66" s="734"/>
      <c r="AI66" s="734"/>
      <c r="AJ66" s="734"/>
      <c r="AK66" s="734"/>
      <c r="AL66" s="734"/>
      <c r="AM66" s="734"/>
      <c r="AN66" s="734"/>
      <c r="AO66" s="734"/>
      <c r="AP66" s="734"/>
      <c r="AQ66" s="734"/>
      <c r="AR66" s="734"/>
      <c r="AS66" s="734"/>
      <c r="AT66" s="734"/>
      <c r="AU66" s="734"/>
      <c r="AV66" s="734"/>
      <c r="AW66" s="734"/>
      <c r="AX66" s="734"/>
      <c r="AY66" s="734"/>
    </row>
    <row r="67" spans="1:51" s="749" customFormat="1" ht="75" customHeight="1">
      <c r="A67" s="12">
        <v>3</v>
      </c>
      <c r="B67" s="913">
        <v>3</v>
      </c>
      <c r="C67" s="12"/>
      <c r="D67" s="12"/>
      <c r="E67" s="869" t="s">
        <v>1522</v>
      </c>
      <c r="F67" s="302">
        <v>8813</v>
      </c>
      <c r="G67" s="23">
        <v>11500000</v>
      </c>
      <c r="H67" s="23">
        <v>11166000</v>
      </c>
      <c r="I67" s="12">
        <v>2</v>
      </c>
      <c r="J67" s="871">
        <v>22332000</v>
      </c>
      <c r="K67" s="32"/>
      <c r="L67" s="32"/>
      <c r="M67" s="303">
        <v>22332000</v>
      </c>
      <c r="N67" s="16" t="s">
        <v>1248</v>
      </c>
      <c r="O67" s="16" t="s">
        <v>723</v>
      </c>
      <c r="P67" s="14" t="s">
        <v>1044</v>
      </c>
      <c r="Q67" s="13" t="s">
        <v>933</v>
      </c>
      <c r="R67" s="15" t="s">
        <v>958</v>
      </c>
      <c r="S67" s="13">
        <v>450</v>
      </c>
      <c r="T67" s="13">
        <v>8</v>
      </c>
      <c r="U67" s="13"/>
      <c r="V67" s="23"/>
      <c r="W67" s="23"/>
      <c r="X67" s="13">
        <f>$I67</f>
        <v>2</v>
      </c>
      <c r="Y67" s="23">
        <f>$J67</f>
        <v>22332000</v>
      </c>
      <c r="Z67" s="23">
        <f>$M67</f>
        <v>22332000</v>
      </c>
      <c r="AA67" s="21">
        <f t="shared" si="16"/>
        <v>0</v>
      </c>
      <c r="AB67" s="933">
        <v>1</v>
      </c>
      <c r="AC67" s="734"/>
      <c r="AD67" s="734"/>
      <c r="AE67" s="734"/>
      <c r="AF67" s="734"/>
      <c r="AG67" s="734"/>
      <c r="AH67" s="734"/>
      <c r="AI67" s="734"/>
      <c r="AJ67" s="734"/>
      <c r="AK67" s="734"/>
      <c r="AL67" s="734"/>
      <c r="AM67" s="734"/>
      <c r="AN67" s="734"/>
      <c r="AO67" s="734"/>
      <c r="AP67" s="734"/>
      <c r="AQ67" s="734"/>
      <c r="AR67" s="734"/>
      <c r="AS67" s="734"/>
      <c r="AT67" s="734"/>
      <c r="AU67" s="734"/>
      <c r="AV67" s="734"/>
      <c r="AW67" s="734"/>
      <c r="AX67" s="734"/>
      <c r="AY67" s="734"/>
    </row>
    <row r="68" spans="1:51" s="749" customFormat="1" ht="75" customHeight="1">
      <c r="A68" s="12">
        <v>3</v>
      </c>
      <c r="B68" s="913">
        <v>4</v>
      </c>
      <c r="C68" s="12"/>
      <c r="D68" s="12"/>
      <c r="E68" s="869" t="s">
        <v>1523</v>
      </c>
      <c r="F68" s="302">
        <v>8057</v>
      </c>
      <c r="G68" s="874">
        <v>16000000</v>
      </c>
      <c r="H68" s="874">
        <v>15000000</v>
      </c>
      <c r="I68" s="12">
        <v>2</v>
      </c>
      <c r="J68" s="871">
        <v>30000000</v>
      </c>
      <c r="K68" s="32"/>
      <c r="L68" s="32"/>
      <c r="M68" s="303">
        <v>30000000</v>
      </c>
      <c r="N68" s="16" t="s">
        <v>1248</v>
      </c>
      <c r="O68" s="16" t="s">
        <v>723</v>
      </c>
      <c r="P68" s="14" t="s">
        <v>1044</v>
      </c>
      <c r="Q68" s="13" t="s">
        <v>933</v>
      </c>
      <c r="R68" s="13" t="s">
        <v>958</v>
      </c>
      <c r="S68" s="32">
        <v>400</v>
      </c>
      <c r="T68" s="26">
        <v>12</v>
      </c>
      <c r="U68" s="13"/>
      <c r="V68" s="23"/>
      <c r="W68" s="23"/>
      <c r="X68" s="13">
        <f>$I68</f>
        <v>2</v>
      </c>
      <c r="Y68" s="23">
        <f>$J68</f>
        <v>30000000</v>
      </c>
      <c r="Z68" s="23">
        <f>$M68</f>
        <v>30000000</v>
      </c>
      <c r="AA68" s="21">
        <f t="shared" si="16"/>
        <v>0</v>
      </c>
      <c r="AB68" s="933">
        <v>1</v>
      </c>
      <c r="AC68" s="734"/>
      <c r="AD68" s="734"/>
      <c r="AE68" s="734"/>
      <c r="AF68" s="734"/>
      <c r="AG68" s="734"/>
      <c r="AH68" s="734"/>
      <c r="AI68" s="734"/>
      <c r="AJ68" s="734"/>
      <c r="AK68" s="734"/>
      <c r="AL68" s="734"/>
      <c r="AM68" s="734"/>
      <c r="AN68" s="734"/>
      <c r="AO68" s="734"/>
      <c r="AP68" s="734"/>
      <c r="AQ68" s="734"/>
      <c r="AR68" s="734"/>
      <c r="AS68" s="734"/>
      <c r="AT68" s="734"/>
      <c r="AU68" s="734"/>
      <c r="AV68" s="734"/>
      <c r="AW68" s="734"/>
      <c r="AX68" s="734"/>
      <c r="AY68" s="734"/>
    </row>
    <row r="69" spans="1:51" s="749" customFormat="1" ht="75" customHeight="1">
      <c r="A69" s="12">
        <v>3</v>
      </c>
      <c r="B69" s="913">
        <v>11</v>
      </c>
      <c r="C69" s="12"/>
      <c r="D69" s="12"/>
      <c r="E69" s="869" t="s">
        <v>1530</v>
      </c>
      <c r="F69" s="302" t="s">
        <v>406</v>
      </c>
      <c r="G69" s="23">
        <v>9400000</v>
      </c>
      <c r="H69" s="871">
        <v>9086400</v>
      </c>
      <c r="I69" s="12">
        <v>1</v>
      </c>
      <c r="J69" s="32">
        <v>9086400</v>
      </c>
      <c r="K69" s="32"/>
      <c r="L69" s="32"/>
      <c r="M69" s="303">
        <v>9086400</v>
      </c>
      <c r="N69" s="11" t="s">
        <v>799</v>
      </c>
      <c r="O69" s="11" t="s">
        <v>1006</v>
      </c>
      <c r="P69" s="15" t="s">
        <v>830</v>
      </c>
      <c r="Q69" s="12" t="s">
        <v>727</v>
      </c>
      <c r="R69" s="15" t="s">
        <v>958</v>
      </c>
      <c r="S69" s="13">
        <v>360</v>
      </c>
      <c r="T69" s="13">
        <v>7</v>
      </c>
      <c r="U69" s="13"/>
      <c r="V69" s="23"/>
      <c r="W69" s="23"/>
      <c r="X69" s="13">
        <f>$I69</f>
        <v>1</v>
      </c>
      <c r="Y69" s="23">
        <f>$J69</f>
        <v>9086400</v>
      </c>
      <c r="Z69" s="23">
        <f>$M69</f>
        <v>9086400</v>
      </c>
      <c r="AA69" s="21">
        <f t="shared" si="16"/>
        <v>0</v>
      </c>
      <c r="AB69" s="933">
        <f t="shared" ref="AB69:AB81" si="17">X69</f>
        <v>1</v>
      </c>
      <c r="AC69" s="734"/>
      <c r="AD69" s="734"/>
      <c r="AE69" s="734"/>
      <c r="AF69" s="734"/>
      <c r="AG69" s="734"/>
      <c r="AH69" s="734"/>
      <c r="AI69" s="734"/>
      <c r="AJ69" s="734"/>
      <c r="AK69" s="734"/>
      <c r="AL69" s="734"/>
      <c r="AM69" s="734"/>
      <c r="AN69" s="734"/>
      <c r="AO69" s="734"/>
      <c r="AP69" s="734"/>
      <c r="AQ69" s="734"/>
      <c r="AR69" s="734"/>
      <c r="AS69" s="734"/>
      <c r="AT69" s="734"/>
      <c r="AU69" s="734"/>
      <c r="AV69" s="734"/>
      <c r="AW69" s="734"/>
      <c r="AX69" s="734"/>
      <c r="AY69" s="734"/>
    </row>
    <row r="70" spans="1:51" s="749" customFormat="1" ht="75" customHeight="1">
      <c r="A70" s="12">
        <v>3</v>
      </c>
      <c r="B70" s="913">
        <v>24</v>
      </c>
      <c r="C70" s="724"/>
      <c r="D70" s="720">
        <v>14</v>
      </c>
      <c r="E70" s="869" t="s">
        <v>1543</v>
      </c>
      <c r="F70" s="302" t="s">
        <v>409</v>
      </c>
      <c r="G70" s="23">
        <v>9086400</v>
      </c>
      <c r="H70" s="871">
        <v>9086400</v>
      </c>
      <c r="I70" s="12">
        <v>1</v>
      </c>
      <c r="J70" s="584">
        <v>9086400</v>
      </c>
      <c r="K70" s="32"/>
      <c r="L70" s="32"/>
      <c r="M70" s="303">
        <v>9086400</v>
      </c>
      <c r="N70" s="11" t="s">
        <v>1140</v>
      </c>
      <c r="O70" s="11" t="s">
        <v>1141</v>
      </c>
      <c r="P70" s="15" t="s">
        <v>830</v>
      </c>
      <c r="Q70" s="12" t="s">
        <v>727</v>
      </c>
      <c r="R70" s="12" t="s">
        <v>958</v>
      </c>
      <c r="S70" s="13">
        <v>360</v>
      </c>
      <c r="T70" s="13">
        <v>8</v>
      </c>
      <c r="U70" s="13"/>
      <c r="V70" s="23"/>
      <c r="W70" s="23"/>
      <c r="X70" s="13">
        <f>$I70</f>
        <v>1</v>
      </c>
      <c r="Y70" s="23">
        <f>$J70</f>
        <v>9086400</v>
      </c>
      <c r="Z70" s="23">
        <f>$M70</f>
        <v>9086400</v>
      </c>
      <c r="AA70" s="21">
        <f t="shared" si="16"/>
        <v>0</v>
      </c>
      <c r="AB70" s="933">
        <f t="shared" si="17"/>
        <v>1</v>
      </c>
      <c r="AC70" s="734"/>
      <c r="AD70" s="734"/>
      <c r="AE70" s="734"/>
      <c r="AF70" s="734"/>
      <c r="AG70" s="734"/>
      <c r="AH70" s="734"/>
      <c r="AI70" s="734"/>
      <c r="AJ70" s="734"/>
      <c r="AK70" s="734"/>
      <c r="AL70" s="734"/>
      <c r="AM70" s="734"/>
      <c r="AN70" s="734"/>
      <c r="AO70" s="734"/>
      <c r="AP70" s="734"/>
      <c r="AQ70" s="734"/>
      <c r="AR70" s="734"/>
      <c r="AS70" s="734"/>
      <c r="AT70" s="734"/>
      <c r="AU70" s="734"/>
      <c r="AV70" s="734"/>
      <c r="AW70" s="734"/>
      <c r="AX70" s="734"/>
      <c r="AY70" s="734"/>
    </row>
    <row r="71" spans="1:51" s="749" customFormat="1" ht="67.5" customHeight="1">
      <c r="A71" s="19">
        <v>3</v>
      </c>
      <c r="B71" s="913">
        <v>33</v>
      </c>
      <c r="C71" s="724"/>
      <c r="D71" s="720">
        <v>23</v>
      </c>
      <c r="E71" s="869" t="s">
        <v>1552</v>
      </c>
      <c r="F71" s="302">
        <v>9916</v>
      </c>
      <c r="G71" s="23">
        <v>29500000</v>
      </c>
      <c r="H71" s="870">
        <v>29500000</v>
      </c>
      <c r="I71" s="12">
        <v>1</v>
      </c>
      <c r="J71" s="870">
        <v>11800000</v>
      </c>
      <c r="K71" s="870">
        <v>17700000</v>
      </c>
      <c r="L71" s="32"/>
      <c r="M71" s="303">
        <v>29500000</v>
      </c>
      <c r="N71" s="11" t="s">
        <v>739</v>
      </c>
      <c r="O71" s="11" t="s">
        <v>723</v>
      </c>
      <c r="P71" s="15" t="s">
        <v>830</v>
      </c>
      <c r="Q71" s="12" t="s">
        <v>725</v>
      </c>
      <c r="R71" s="12" t="s">
        <v>957</v>
      </c>
      <c r="S71" s="13">
        <v>330</v>
      </c>
      <c r="T71" s="13">
        <v>6</v>
      </c>
      <c r="U71" s="13">
        <f>$I71</f>
        <v>1</v>
      </c>
      <c r="V71" s="23">
        <f>$J71</f>
        <v>11800000</v>
      </c>
      <c r="W71" s="23">
        <f>$M71</f>
        <v>29500000</v>
      </c>
      <c r="X71" s="13"/>
      <c r="Y71" s="23"/>
      <c r="Z71" s="23"/>
      <c r="AA71" s="21">
        <f t="shared" si="16"/>
        <v>1</v>
      </c>
      <c r="AB71" s="21">
        <f t="shared" si="17"/>
        <v>0</v>
      </c>
      <c r="AC71" s="734"/>
      <c r="AD71" s="734"/>
      <c r="AE71" s="734"/>
      <c r="AF71" s="734"/>
      <c r="AG71" s="734"/>
      <c r="AH71" s="734"/>
      <c r="AI71" s="734"/>
      <c r="AJ71" s="734"/>
      <c r="AK71" s="734"/>
      <c r="AL71" s="734"/>
      <c r="AM71" s="734"/>
      <c r="AN71" s="734"/>
      <c r="AO71" s="734"/>
      <c r="AP71" s="734"/>
      <c r="AQ71" s="734"/>
      <c r="AR71" s="734"/>
      <c r="AS71" s="734"/>
      <c r="AT71" s="734"/>
      <c r="AU71" s="734"/>
      <c r="AV71" s="734"/>
      <c r="AW71" s="734"/>
      <c r="AX71" s="734"/>
      <c r="AY71" s="734"/>
    </row>
    <row r="72" spans="1:51" s="749" customFormat="1" ht="67.5" customHeight="1">
      <c r="A72" s="12">
        <v>3</v>
      </c>
      <c r="B72" s="913">
        <v>20</v>
      </c>
      <c r="C72" s="642"/>
      <c r="D72" s="642"/>
      <c r="E72" s="869" t="s">
        <v>1539</v>
      </c>
      <c r="F72" s="302">
        <v>9555</v>
      </c>
      <c r="G72" s="23">
        <v>9400000</v>
      </c>
      <c r="H72" s="871">
        <v>9086400</v>
      </c>
      <c r="I72" s="12">
        <v>1</v>
      </c>
      <c r="J72" s="32">
        <v>9086400</v>
      </c>
      <c r="K72" s="32"/>
      <c r="L72" s="32"/>
      <c r="M72" s="303">
        <v>9086400</v>
      </c>
      <c r="N72" s="11" t="s">
        <v>796</v>
      </c>
      <c r="O72" s="11" t="s">
        <v>545</v>
      </c>
      <c r="P72" s="15" t="s">
        <v>830</v>
      </c>
      <c r="Q72" s="12" t="s">
        <v>727</v>
      </c>
      <c r="R72" s="15" t="s">
        <v>958</v>
      </c>
      <c r="S72" s="13">
        <v>360</v>
      </c>
      <c r="T72" s="13">
        <v>8</v>
      </c>
      <c r="U72" s="13"/>
      <c r="V72" s="23"/>
      <c r="W72" s="23"/>
      <c r="X72" s="13">
        <f>$I72</f>
        <v>1</v>
      </c>
      <c r="Y72" s="23">
        <f>$J72</f>
        <v>9086400</v>
      </c>
      <c r="Z72" s="23">
        <f>$M72</f>
        <v>9086400</v>
      </c>
      <c r="AA72" s="21">
        <f t="shared" si="16"/>
        <v>0</v>
      </c>
      <c r="AB72" s="933">
        <f t="shared" si="17"/>
        <v>1</v>
      </c>
      <c r="AC72" s="734"/>
      <c r="AD72" s="734"/>
      <c r="AE72" s="734"/>
      <c r="AF72" s="734"/>
      <c r="AG72" s="734"/>
      <c r="AH72" s="734"/>
      <c r="AI72" s="734"/>
      <c r="AJ72" s="734"/>
      <c r="AK72" s="734"/>
      <c r="AL72" s="734"/>
      <c r="AM72" s="734"/>
      <c r="AN72" s="734"/>
      <c r="AO72" s="734"/>
      <c r="AP72" s="734"/>
      <c r="AQ72" s="734"/>
      <c r="AR72" s="734"/>
      <c r="AS72" s="734"/>
      <c r="AT72" s="734"/>
      <c r="AU72" s="734"/>
      <c r="AV72" s="734"/>
      <c r="AW72" s="734"/>
      <c r="AX72" s="734"/>
      <c r="AY72" s="734"/>
    </row>
    <row r="73" spans="1:51" s="749" customFormat="1" ht="75" customHeight="1">
      <c r="A73" s="13">
        <v>3</v>
      </c>
      <c r="B73" s="913">
        <v>6</v>
      </c>
      <c r="C73" s="12"/>
      <c r="D73" s="12"/>
      <c r="E73" s="869" t="s">
        <v>1525</v>
      </c>
      <c r="F73" s="302" t="s">
        <v>5</v>
      </c>
      <c r="G73" s="23">
        <v>77500000</v>
      </c>
      <c r="H73" s="870">
        <v>76450400</v>
      </c>
      <c r="I73" s="12">
        <v>1</v>
      </c>
      <c r="J73" s="870">
        <v>15290100</v>
      </c>
      <c r="K73" s="870">
        <v>30580200</v>
      </c>
      <c r="L73" s="870">
        <v>30580100</v>
      </c>
      <c r="M73" s="303">
        <v>76450400</v>
      </c>
      <c r="N73" s="11" t="s">
        <v>1140</v>
      </c>
      <c r="O73" s="11" t="s">
        <v>1141</v>
      </c>
      <c r="P73" s="15" t="s">
        <v>4119</v>
      </c>
      <c r="Q73" s="12" t="s">
        <v>923</v>
      </c>
      <c r="R73" s="12" t="s">
        <v>956</v>
      </c>
      <c r="S73" s="13">
        <v>750</v>
      </c>
      <c r="T73" s="13">
        <v>12</v>
      </c>
      <c r="U73" s="13">
        <f>$I73</f>
        <v>1</v>
      </c>
      <c r="V73" s="23">
        <f>$J73</f>
        <v>15290100</v>
      </c>
      <c r="W73" s="23">
        <f>$M73</f>
        <v>76450400</v>
      </c>
      <c r="X73" s="13"/>
      <c r="Y73" s="23"/>
      <c r="Z73" s="23"/>
      <c r="AA73" s="21">
        <f t="shared" si="16"/>
        <v>1</v>
      </c>
      <c r="AB73" s="21">
        <f t="shared" si="17"/>
        <v>0</v>
      </c>
      <c r="AC73" s="734"/>
      <c r="AD73" s="734"/>
      <c r="AE73" s="734"/>
      <c r="AF73" s="734"/>
      <c r="AG73" s="734"/>
      <c r="AH73" s="734"/>
      <c r="AI73" s="734"/>
      <c r="AJ73" s="734"/>
      <c r="AK73" s="734"/>
      <c r="AL73" s="734"/>
      <c r="AM73" s="734"/>
      <c r="AN73" s="734"/>
      <c r="AO73" s="734"/>
      <c r="AP73" s="734"/>
      <c r="AQ73" s="734"/>
      <c r="AR73" s="734"/>
      <c r="AS73" s="734"/>
      <c r="AT73" s="734"/>
      <c r="AU73" s="734"/>
      <c r="AV73" s="734"/>
      <c r="AW73" s="734"/>
      <c r="AX73" s="734"/>
      <c r="AY73" s="734"/>
    </row>
    <row r="74" spans="1:51" s="749" customFormat="1" ht="75" customHeight="1">
      <c r="A74" s="13">
        <v>3</v>
      </c>
      <c r="B74" s="913">
        <v>5</v>
      </c>
      <c r="C74" s="12"/>
      <c r="D74" s="12"/>
      <c r="E74" s="869" t="s">
        <v>1524</v>
      </c>
      <c r="F74" s="302">
        <v>10554</v>
      </c>
      <c r="G74" s="23">
        <v>280000000</v>
      </c>
      <c r="H74" s="870">
        <v>268147000</v>
      </c>
      <c r="I74" s="12">
        <v>1</v>
      </c>
      <c r="J74" s="870">
        <v>53629400</v>
      </c>
      <c r="K74" s="870">
        <v>107258800</v>
      </c>
      <c r="L74" s="870">
        <v>107258800</v>
      </c>
      <c r="M74" s="303">
        <v>268147000</v>
      </c>
      <c r="N74" s="11" t="s">
        <v>739</v>
      </c>
      <c r="O74" s="11" t="s">
        <v>723</v>
      </c>
      <c r="P74" s="15" t="s">
        <v>4119</v>
      </c>
      <c r="Q74" s="12" t="s">
        <v>741</v>
      </c>
      <c r="R74" s="12" t="s">
        <v>956</v>
      </c>
      <c r="S74" s="13">
        <v>950</v>
      </c>
      <c r="T74" s="13">
        <v>25</v>
      </c>
      <c r="U74" s="13">
        <f>$I74</f>
        <v>1</v>
      </c>
      <c r="V74" s="23">
        <f>$J74</f>
        <v>53629400</v>
      </c>
      <c r="W74" s="23">
        <f>$M74</f>
        <v>268147000</v>
      </c>
      <c r="X74" s="13"/>
      <c r="Y74" s="23"/>
      <c r="Z74" s="23"/>
      <c r="AA74" s="21">
        <f t="shared" si="16"/>
        <v>1</v>
      </c>
      <c r="AB74" s="21">
        <f t="shared" si="17"/>
        <v>0</v>
      </c>
      <c r="AC74" s="734"/>
      <c r="AD74" s="734"/>
      <c r="AE74" s="734"/>
      <c r="AF74" s="734"/>
      <c r="AG74" s="734"/>
      <c r="AH74" s="734"/>
      <c r="AI74" s="734"/>
      <c r="AJ74" s="734"/>
      <c r="AK74" s="734"/>
      <c r="AL74" s="734"/>
      <c r="AM74" s="734"/>
      <c r="AN74" s="734"/>
      <c r="AO74" s="734"/>
      <c r="AP74" s="734"/>
      <c r="AQ74" s="734"/>
      <c r="AR74" s="734"/>
      <c r="AS74" s="734"/>
      <c r="AT74" s="734"/>
      <c r="AU74" s="734"/>
      <c r="AV74" s="734"/>
      <c r="AW74" s="734"/>
      <c r="AX74" s="734"/>
      <c r="AY74" s="734"/>
    </row>
    <row r="75" spans="1:51" s="749" customFormat="1" ht="75" customHeight="1">
      <c r="A75" s="13">
        <v>3</v>
      </c>
      <c r="B75" s="913">
        <v>19</v>
      </c>
      <c r="C75" s="642"/>
      <c r="D75" s="642"/>
      <c r="E75" s="869" t="s">
        <v>1538</v>
      </c>
      <c r="F75" s="302">
        <v>9637</v>
      </c>
      <c r="G75" s="23">
        <v>12500000</v>
      </c>
      <c r="H75" s="871">
        <v>11812800</v>
      </c>
      <c r="I75" s="12">
        <v>1</v>
      </c>
      <c r="J75" s="32">
        <v>11812800</v>
      </c>
      <c r="K75" s="32"/>
      <c r="L75" s="32"/>
      <c r="M75" s="303">
        <v>11812800</v>
      </c>
      <c r="N75" s="11" t="s">
        <v>1350</v>
      </c>
      <c r="O75" s="11" t="s">
        <v>1351</v>
      </c>
      <c r="P75" s="15" t="s">
        <v>1142</v>
      </c>
      <c r="Q75" s="12" t="s">
        <v>727</v>
      </c>
      <c r="R75" s="12" t="s">
        <v>956</v>
      </c>
      <c r="S75" s="13">
        <v>360</v>
      </c>
      <c r="T75" s="13">
        <v>8</v>
      </c>
      <c r="U75" s="13"/>
      <c r="V75" s="23"/>
      <c r="W75" s="23"/>
      <c r="X75" s="13">
        <f t="shared" ref="X75:X80" si="18">$I75</f>
        <v>1</v>
      </c>
      <c r="Y75" s="23">
        <f t="shared" ref="Y75:Y80" si="19">$J75</f>
        <v>11812800</v>
      </c>
      <c r="Z75" s="23">
        <f t="shared" ref="Z75:Z80" si="20">$M75</f>
        <v>11812800</v>
      </c>
      <c r="AA75" s="21">
        <f t="shared" si="16"/>
        <v>0</v>
      </c>
      <c r="AB75" s="933">
        <f t="shared" si="17"/>
        <v>1</v>
      </c>
      <c r="AC75" s="734"/>
      <c r="AD75" s="734"/>
      <c r="AE75" s="734"/>
      <c r="AF75" s="734"/>
      <c r="AG75" s="734"/>
      <c r="AH75" s="734"/>
      <c r="AI75" s="734"/>
      <c r="AJ75" s="734"/>
      <c r="AK75" s="734"/>
      <c r="AL75" s="734"/>
      <c r="AM75" s="734"/>
      <c r="AN75" s="734"/>
      <c r="AO75" s="734"/>
      <c r="AP75" s="734"/>
      <c r="AQ75" s="734"/>
      <c r="AR75" s="734"/>
      <c r="AS75" s="734"/>
      <c r="AT75" s="734"/>
      <c r="AU75" s="734"/>
      <c r="AV75" s="734"/>
      <c r="AW75" s="734"/>
      <c r="AX75" s="734"/>
      <c r="AY75" s="734"/>
    </row>
    <row r="76" spans="1:51" s="749" customFormat="1" ht="75" customHeight="1">
      <c r="A76" s="13">
        <v>3</v>
      </c>
      <c r="B76" s="913">
        <v>8</v>
      </c>
      <c r="C76" s="12"/>
      <c r="D76" s="12"/>
      <c r="E76" s="869" t="s">
        <v>1527</v>
      </c>
      <c r="F76" s="302">
        <v>7426</v>
      </c>
      <c r="G76" s="23">
        <v>18000000</v>
      </c>
      <c r="H76" s="871">
        <v>16618900</v>
      </c>
      <c r="I76" s="12">
        <v>1</v>
      </c>
      <c r="J76" s="32">
        <v>16618900</v>
      </c>
      <c r="K76" s="32"/>
      <c r="L76" s="32"/>
      <c r="M76" s="303">
        <v>16618900</v>
      </c>
      <c r="N76" s="11" t="s">
        <v>828</v>
      </c>
      <c r="O76" s="11" t="s">
        <v>829</v>
      </c>
      <c r="P76" s="15" t="s">
        <v>1142</v>
      </c>
      <c r="Q76" s="12" t="s">
        <v>727</v>
      </c>
      <c r="R76" s="12" t="s">
        <v>956</v>
      </c>
      <c r="S76" s="13">
        <v>365</v>
      </c>
      <c r="T76" s="13">
        <v>8</v>
      </c>
      <c r="U76" s="13"/>
      <c r="V76" s="23"/>
      <c r="W76" s="23"/>
      <c r="X76" s="13">
        <f t="shared" si="18"/>
        <v>1</v>
      </c>
      <c r="Y76" s="23">
        <f t="shared" si="19"/>
        <v>16618900</v>
      </c>
      <c r="Z76" s="23">
        <f t="shared" si="20"/>
        <v>16618900</v>
      </c>
      <c r="AA76" s="21">
        <f t="shared" si="16"/>
        <v>0</v>
      </c>
      <c r="AB76" s="933">
        <f t="shared" si="17"/>
        <v>1</v>
      </c>
      <c r="AC76" s="734"/>
      <c r="AD76" s="734"/>
      <c r="AE76" s="734"/>
      <c r="AF76" s="734"/>
      <c r="AG76" s="734"/>
      <c r="AH76" s="734"/>
      <c r="AI76" s="734"/>
      <c r="AJ76" s="734"/>
      <c r="AK76" s="734"/>
      <c r="AL76" s="734"/>
      <c r="AM76" s="734"/>
      <c r="AN76" s="734"/>
      <c r="AO76" s="734"/>
      <c r="AP76" s="734"/>
      <c r="AQ76" s="734"/>
      <c r="AR76" s="734"/>
      <c r="AS76" s="734"/>
      <c r="AT76" s="734"/>
      <c r="AU76" s="734"/>
      <c r="AV76" s="734"/>
      <c r="AW76" s="734"/>
      <c r="AX76" s="734"/>
      <c r="AY76" s="734"/>
    </row>
    <row r="77" spans="1:51" s="749" customFormat="1" ht="75" customHeight="1">
      <c r="A77" s="12">
        <v>3</v>
      </c>
      <c r="B77" s="913">
        <v>25</v>
      </c>
      <c r="C77" s="724"/>
      <c r="D77" s="720">
        <v>15</v>
      </c>
      <c r="E77" s="869" t="s">
        <v>1544</v>
      </c>
      <c r="F77" s="302" t="s">
        <v>409</v>
      </c>
      <c r="G77" s="23">
        <v>9086400</v>
      </c>
      <c r="H77" s="871">
        <v>9086400</v>
      </c>
      <c r="I77" s="12">
        <v>1</v>
      </c>
      <c r="J77" s="584">
        <v>9086400</v>
      </c>
      <c r="K77" s="32"/>
      <c r="L77" s="32"/>
      <c r="M77" s="303">
        <v>9086400</v>
      </c>
      <c r="N77" s="11" t="s">
        <v>1355</v>
      </c>
      <c r="O77" s="11" t="s">
        <v>1356</v>
      </c>
      <c r="P77" s="15" t="s">
        <v>1142</v>
      </c>
      <c r="Q77" s="12" t="s">
        <v>727</v>
      </c>
      <c r="R77" s="12" t="s">
        <v>958</v>
      </c>
      <c r="S77" s="13">
        <v>360</v>
      </c>
      <c r="T77" s="13">
        <v>8</v>
      </c>
      <c r="U77" s="13"/>
      <c r="V77" s="23"/>
      <c r="W77" s="23"/>
      <c r="X77" s="13">
        <f t="shared" si="18"/>
        <v>1</v>
      </c>
      <c r="Y77" s="23">
        <f t="shared" si="19"/>
        <v>9086400</v>
      </c>
      <c r="Z77" s="23">
        <f t="shared" si="20"/>
        <v>9086400</v>
      </c>
      <c r="AA77" s="21">
        <f t="shared" si="16"/>
        <v>0</v>
      </c>
      <c r="AB77" s="933">
        <f t="shared" si="17"/>
        <v>1</v>
      </c>
      <c r="AC77" s="734"/>
      <c r="AD77" s="734"/>
      <c r="AE77" s="734"/>
      <c r="AF77" s="734"/>
      <c r="AG77" s="734"/>
      <c r="AH77" s="734"/>
      <c r="AI77" s="734"/>
      <c r="AJ77" s="734"/>
      <c r="AK77" s="734"/>
      <c r="AL77" s="734"/>
      <c r="AM77" s="734"/>
      <c r="AN77" s="734"/>
      <c r="AO77" s="734"/>
      <c r="AP77" s="734"/>
      <c r="AQ77" s="734"/>
      <c r="AR77" s="734"/>
      <c r="AS77" s="734"/>
      <c r="AT77" s="734"/>
      <c r="AU77" s="734"/>
      <c r="AV77" s="734"/>
      <c r="AW77" s="734"/>
      <c r="AX77" s="734"/>
      <c r="AY77" s="734"/>
    </row>
    <row r="78" spans="1:51" s="749" customFormat="1" ht="75" customHeight="1">
      <c r="A78" s="13">
        <v>3</v>
      </c>
      <c r="B78" s="913">
        <v>28</v>
      </c>
      <c r="C78" s="724"/>
      <c r="D78" s="720">
        <v>7</v>
      </c>
      <c r="E78" s="869" t="s">
        <v>1547</v>
      </c>
      <c r="F78" s="302">
        <v>9637</v>
      </c>
      <c r="G78" s="23">
        <v>11812800</v>
      </c>
      <c r="H78" s="871">
        <v>11812800</v>
      </c>
      <c r="I78" s="12">
        <v>1</v>
      </c>
      <c r="J78" s="584">
        <v>11812800</v>
      </c>
      <c r="K78" s="32"/>
      <c r="L78" s="32"/>
      <c r="M78" s="303">
        <v>11812800</v>
      </c>
      <c r="N78" s="11" t="s">
        <v>1355</v>
      </c>
      <c r="O78" s="11" t="s">
        <v>1356</v>
      </c>
      <c r="P78" s="15" t="s">
        <v>1142</v>
      </c>
      <c r="Q78" s="12" t="s">
        <v>727</v>
      </c>
      <c r="R78" s="12" t="s">
        <v>956</v>
      </c>
      <c r="S78" s="13">
        <v>360</v>
      </c>
      <c r="T78" s="13">
        <v>11</v>
      </c>
      <c r="U78" s="13"/>
      <c r="V78" s="26"/>
      <c r="W78" s="26"/>
      <c r="X78" s="13">
        <f t="shared" si="18"/>
        <v>1</v>
      </c>
      <c r="Y78" s="23">
        <f t="shared" si="19"/>
        <v>11812800</v>
      </c>
      <c r="Z78" s="23">
        <f t="shared" si="20"/>
        <v>11812800</v>
      </c>
      <c r="AA78" s="21">
        <f t="shared" si="16"/>
        <v>0</v>
      </c>
      <c r="AB78" s="933">
        <f t="shared" si="17"/>
        <v>1</v>
      </c>
      <c r="AC78" s="734"/>
      <c r="AD78" s="734"/>
      <c r="AE78" s="734"/>
      <c r="AF78" s="734"/>
      <c r="AG78" s="734"/>
      <c r="AH78" s="734"/>
      <c r="AI78" s="734"/>
      <c r="AJ78" s="734"/>
      <c r="AK78" s="734"/>
      <c r="AL78" s="734"/>
      <c r="AM78" s="734"/>
      <c r="AN78" s="734"/>
      <c r="AO78" s="734"/>
      <c r="AP78" s="734"/>
      <c r="AQ78" s="734"/>
      <c r="AR78" s="734"/>
      <c r="AS78" s="734"/>
      <c r="AT78" s="734"/>
      <c r="AU78" s="734"/>
      <c r="AV78" s="734"/>
      <c r="AW78" s="734"/>
      <c r="AX78" s="734"/>
      <c r="AY78" s="734"/>
    </row>
    <row r="79" spans="1:51" s="749" customFormat="1" ht="75" customHeight="1">
      <c r="A79" s="12">
        <v>3</v>
      </c>
      <c r="B79" s="913">
        <v>12</v>
      </c>
      <c r="C79" s="12"/>
      <c r="D79" s="12"/>
      <c r="E79" s="869" t="s">
        <v>1531</v>
      </c>
      <c r="F79" s="302" t="s">
        <v>1065</v>
      </c>
      <c r="G79" s="23">
        <v>10200000</v>
      </c>
      <c r="H79" s="871">
        <v>9926300</v>
      </c>
      <c r="I79" s="12">
        <v>1</v>
      </c>
      <c r="J79" s="32">
        <v>9926300</v>
      </c>
      <c r="K79" s="32"/>
      <c r="L79" s="32"/>
      <c r="M79" s="303">
        <v>9926300</v>
      </c>
      <c r="N79" s="11" t="s">
        <v>785</v>
      </c>
      <c r="O79" s="11" t="s">
        <v>786</v>
      </c>
      <c r="P79" s="15" t="s">
        <v>1142</v>
      </c>
      <c r="Q79" s="12" t="s">
        <v>925</v>
      </c>
      <c r="R79" s="15" t="s">
        <v>958</v>
      </c>
      <c r="S79" s="13">
        <v>320</v>
      </c>
      <c r="T79" s="13">
        <v>8</v>
      </c>
      <c r="U79" s="13"/>
      <c r="V79" s="23"/>
      <c r="W79" s="23"/>
      <c r="X79" s="13">
        <f t="shared" si="18"/>
        <v>1</v>
      </c>
      <c r="Y79" s="23">
        <f t="shared" si="19"/>
        <v>9926300</v>
      </c>
      <c r="Z79" s="23">
        <f t="shared" si="20"/>
        <v>9926300</v>
      </c>
      <c r="AA79" s="21">
        <f t="shared" si="16"/>
        <v>0</v>
      </c>
      <c r="AB79" s="933">
        <f t="shared" si="17"/>
        <v>1</v>
      </c>
      <c r="AC79" s="734"/>
      <c r="AD79" s="734"/>
      <c r="AE79" s="734"/>
      <c r="AF79" s="734"/>
      <c r="AG79" s="734"/>
      <c r="AH79" s="734"/>
      <c r="AI79" s="734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4"/>
      <c r="AU79" s="734"/>
      <c r="AV79" s="734"/>
      <c r="AW79" s="734"/>
      <c r="AX79" s="734"/>
      <c r="AY79" s="734"/>
    </row>
    <row r="80" spans="1:51" s="749" customFormat="1" ht="75" customHeight="1">
      <c r="A80" s="13">
        <v>3</v>
      </c>
      <c r="B80" s="913">
        <v>27</v>
      </c>
      <c r="C80" s="724"/>
      <c r="D80" s="720">
        <v>8</v>
      </c>
      <c r="E80" s="869" t="s">
        <v>1546</v>
      </c>
      <c r="F80" s="302">
        <v>9637</v>
      </c>
      <c r="G80" s="23">
        <v>11812800</v>
      </c>
      <c r="H80" s="871">
        <v>11812800</v>
      </c>
      <c r="I80" s="12">
        <v>1</v>
      </c>
      <c r="J80" s="584">
        <v>11812800</v>
      </c>
      <c r="K80" s="32"/>
      <c r="L80" s="32"/>
      <c r="M80" s="303">
        <v>11812800</v>
      </c>
      <c r="N80" s="11" t="s">
        <v>1361</v>
      </c>
      <c r="O80" s="11" t="s">
        <v>1362</v>
      </c>
      <c r="P80" s="15" t="s">
        <v>1142</v>
      </c>
      <c r="Q80" s="12" t="s">
        <v>727</v>
      </c>
      <c r="R80" s="12" t="s">
        <v>956</v>
      </c>
      <c r="S80" s="13">
        <v>320</v>
      </c>
      <c r="T80" s="13">
        <v>6</v>
      </c>
      <c r="U80" s="13"/>
      <c r="V80" s="26"/>
      <c r="W80" s="26"/>
      <c r="X80" s="13">
        <f t="shared" si="18"/>
        <v>1</v>
      </c>
      <c r="Y80" s="23">
        <f t="shared" si="19"/>
        <v>11812800</v>
      </c>
      <c r="Z80" s="23">
        <f t="shared" si="20"/>
        <v>11812800</v>
      </c>
      <c r="AA80" s="21">
        <f t="shared" si="16"/>
        <v>0</v>
      </c>
      <c r="AB80" s="933">
        <f t="shared" si="17"/>
        <v>1</v>
      </c>
      <c r="AC80" s="734"/>
      <c r="AD80" s="734"/>
      <c r="AE80" s="734"/>
      <c r="AF80" s="734"/>
      <c r="AG80" s="734"/>
      <c r="AH80" s="734"/>
      <c r="AI80" s="734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4"/>
      <c r="AU80" s="734"/>
      <c r="AV80" s="734"/>
      <c r="AW80" s="734"/>
      <c r="AX80" s="734"/>
      <c r="AY80" s="734"/>
    </row>
    <row r="81" spans="1:51" s="749" customFormat="1" ht="49.5" customHeight="1">
      <c r="A81" s="12">
        <v>3</v>
      </c>
      <c r="B81" s="913">
        <v>9</v>
      </c>
      <c r="C81" s="12"/>
      <c r="D81" s="12"/>
      <c r="E81" s="869" t="s">
        <v>1528</v>
      </c>
      <c r="F81" s="302">
        <v>8440</v>
      </c>
      <c r="G81" s="23">
        <v>27000000</v>
      </c>
      <c r="H81" s="870">
        <v>26204300</v>
      </c>
      <c r="I81" s="12">
        <v>1</v>
      </c>
      <c r="J81" s="870">
        <v>5240900</v>
      </c>
      <c r="K81" s="870">
        <v>20963400</v>
      </c>
      <c r="L81" s="32"/>
      <c r="M81" s="303">
        <v>26204300</v>
      </c>
      <c r="N81" s="11" t="s">
        <v>831</v>
      </c>
      <c r="O81" s="11" t="s">
        <v>723</v>
      </c>
      <c r="P81" s="15" t="s">
        <v>1142</v>
      </c>
      <c r="Q81" s="12" t="s">
        <v>725</v>
      </c>
      <c r="R81" s="15" t="s">
        <v>958</v>
      </c>
      <c r="S81" s="13">
        <v>360</v>
      </c>
      <c r="T81" s="13">
        <v>12</v>
      </c>
      <c r="U81" s="13">
        <f>$I81</f>
        <v>1</v>
      </c>
      <c r="V81" s="23">
        <f>$J81</f>
        <v>5240900</v>
      </c>
      <c r="W81" s="23">
        <f>$M81</f>
        <v>26204300</v>
      </c>
      <c r="X81" s="13"/>
      <c r="Y81" s="23"/>
      <c r="Z81" s="23"/>
      <c r="AA81" s="21">
        <f t="shared" si="16"/>
        <v>1</v>
      </c>
      <c r="AB81" s="21">
        <f t="shared" si="17"/>
        <v>0</v>
      </c>
      <c r="AC81" s="734"/>
      <c r="AD81" s="734"/>
      <c r="AE81" s="734"/>
      <c r="AF81" s="734"/>
      <c r="AG81" s="734"/>
      <c r="AH81" s="734"/>
      <c r="AI81" s="734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4"/>
      <c r="AU81" s="734"/>
      <c r="AV81" s="734"/>
      <c r="AW81" s="734"/>
      <c r="AX81" s="734"/>
      <c r="AY81" s="734"/>
    </row>
    <row r="82" spans="1:51" ht="24" customHeight="1">
      <c r="A82" s="694"/>
      <c r="B82" s="911"/>
      <c r="C82" s="694"/>
      <c r="D82" s="694"/>
      <c r="E82" s="694" t="s">
        <v>1437</v>
      </c>
      <c r="F82" s="875"/>
      <c r="G82" s="698"/>
      <c r="H82" s="698"/>
      <c r="I82" s="698">
        <v>13</v>
      </c>
      <c r="J82" s="698">
        <v>230976500</v>
      </c>
      <c r="K82" s="698">
        <v>345525600</v>
      </c>
      <c r="L82" s="698">
        <v>254327500</v>
      </c>
      <c r="M82" s="698">
        <v>830829600</v>
      </c>
      <c r="N82" s="698">
        <f t="shared" ref="N82:AB82" si="21">SUM(N83:N95)</f>
        <v>0</v>
      </c>
      <c r="O82" s="698">
        <f t="shared" si="21"/>
        <v>0</v>
      </c>
      <c r="P82" s="698">
        <f t="shared" si="21"/>
        <v>0</v>
      </c>
      <c r="Q82" s="698">
        <f t="shared" si="21"/>
        <v>0</v>
      </c>
      <c r="R82" s="698">
        <f t="shared" si="21"/>
        <v>0</v>
      </c>
      <c r="S82" s="698">
        <f t="shared" si="21"/>
        <v>4550</v>
      </c>
      <c r="T82" s="698">
        <f t="shared" si="21"/>
        <v>93</v>
      </c>
      <c r="U82" s="698">
        <f t="shared" si="21"/>
        <v>7</v>
      </c>
      <c r="V82" s="698">
        <f t="shared" si="21"/>
        <v>160880900</v>
      </c>
      <c r="W82" s="698">
        <f t="shared" si="21"/>
        <v>760734000</v>
      </c>
      <c r="X82" s="698">
        <f t="shared" si="21"/>
        <v>6</v>
      </c>
      <c r="Y82" s="698">
        <f t="shared" si="21"/>
        <v>70095600</v>
      </c>
      <c r="Z82" s="698">
        <f t="shared" si="21"/>
        <v>70095600</v>
      </c>
      <c r="AA82" s="698">
        <f t="shared" si="21"/>
        <v>7</v>
      </c>
      <c r="AB82" s="698">
        <f t="shared" si="21"/>
        <v>6</v>
      </c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</row>
    <row r="83" spans="1:51" s="22" customFormat="1" ht="69.75" customHeight="1">
      <c r="A83" s="28">
        <v>4</v>
      </c>
      <c r="B83" s="913">
        <f t="shared" ref="B83:B95" si="22">B82+1</f>
        <v>1</v>
      </c>
      <c r="C83" s="12"/>
      <c r="D83" s="12"/>
      <c r="E83" s="869" t="s">
        <v>1559</v>
      </c>
      <c r="F83" s="302" t="s">
        <v>1412</v>
      </c>
      <c r="G83" s="23">
        <v>32000000</v>
      </c>
      <c r="H83" s="870">
        <v>30687900</v>
      </c>
      <c r="I83" s="12">
        <v>1</v>
      </c>
      <c r="J83" s="870">
        <v>6137600</v>
      </c>
      <c r="K83" s="870">
        <v>24550300</v>
      </c>
      <c r="L83" s="303"/>
      <c r="M83" s="303">
        <v>30687900</v>
      </c>
      <c r="N83" s="307" t="s">
        <v>854</v>
      </c>
      <c r="O83" s="16" t="s">
        <v>974</v>
      </c>
      <c r="P83" s="14" t="s">
        <v>1303</v>
      </c>
      <c r="Q83" s="12" t="s">
        <v>928</v>
      </c>
      <c r="R83" s="16" t="s">
        <v>958</v>
      </c>
      <c r="S83" s="13">
        <v>360</v>
      </c>
      <c r="T83" s="13">
        <v>7</v>
      </c>
      <c r="U83" s="13">
        <f>$I83</f>
        <v>1</v>
      </c>
      <c r="V83" s="23">
        <f>$J83</f>
        <v>6137600</v>
      </c>
      <c r="W83" s="23">
        <f>$M83</f>
        <v>30687900</v>
      </c>
      <c r="X83" s="13"/>
      <c r="Y83" s="23"/>
      <c r="Z83" s="23"/>
      <c r="AA83" s="21">
        <f t="shared" ref="AA83:AA95" si="23">U83</f>
        <v>1</v>
      </c>
      <c r="AB83" s="21">
        <f t="shared" ref="AB83:AB95" si="24">X83</f>
        <v>0</v>
      </c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</row>
    <row r="84" spans="1:51" s="22" customFormat="1" ht="69.75" customHeight="1">
      <c r="A84" s="28">
        <v>4</v>
      </c>
      <c r="B84" s="913">
        <f t="shared" si="22"/>
        <v>2</v>
      </c>
      <c r="C84" s="12"/>
      <c r="D84" s="12"/>
      <c r="E84" s="869" t="s">
        <v>1562</v>
      </c>
      <c r="F84" s="151">
        <v>10852</v>
      </c>
      <c r="G84" s="23">
        <v>8500000</v>
      </c>
      <c r="H84" s="871">
        <v>7980700</v>
      </c>
      <c r="I84" s="12">
        <v>1</v>
      </c>
      <c r="J84" s="26">
        <v>7980700</v>
      </c>
      <c r="K84" s="303"/>
      <c r="L84" s="303"/>
      <c r="M84" s="303">
        <v>7980700</v>
      </c>
      <c r="N84" s="307" t="s">
        <v>1370</v>
      </c>
      <c r="O84" s="311" t="s">
        <v>1371</v>
      </c>
      <c r="P84" s="312" t="s">
        <v>1303</v>
      </c>
      <c r="Q84" s="12" t="s">
        <v>727</v>
      </c>
      <c r="R84" s="311" t="s">
        <v>957</v>
      </c>
      <c r="S84" s="628">
        <v>360</v>
      </c>
      <c r="T84" s="628"/>
      <c r="U84" s="628"/>
      <c r="V84" s="23"/>
      <c r="W84" s="23"/>
      <c r="X84" s="13">
        <f>$I84</f>
        <v>1</v>
      </c>
      <c r="Y84" s="23">
        <f>$J84</f>
        <v>7980700</v>
      </c>
      <c r="Z84" s="23">
        <f>$M84</f>
        <v>7980700</v>
      </c>
      <c r="AA84" s="21">
        <f t="shared" si="23"/>
        <v>0</v>
      </c>
      <c r="AB84" s="933">
        <f t="shared" si="24"/>
        <v>1</v>
      </c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</row>
    <row r="85" spans="1:51" s="22" customFormat="1" ht="69.75" customHeight="1">
      <c r="A85" s="28">
        <v>4</v>
      </c>
      <c r="B85" s="913">
        <f t="shared" si="22"/>
        <v>3</v>
      </c>
      <c r="C85" s="12"/>
      <c r="D85" s="12"/>
      <c r="E85" s="869" t="s">
        <v>1558</v>
      </c>
      <c r="F85" s="200">
        <v>10629</v>
      </c>
      <c r="G85" s="23">
        <v>408000000</v>
      </c>
      <c r="H85" s="870">
        <v>395000000</v>
      </c>
      <c r="I85" s="12">
        <v>1</v>
      </c>
      <c r="J85" s="870">
        <v>79000000</v>
      </c>
      <c r="K85" s="870">
        <v>158000000</v>
      </c>
      <c r="L85" s="870">
        <v>158000000</v>
      </c>
      <c r="M85" s="303">
        <v>395000000</v>
      </c>
      <c r="N85" s="210" t="s">
        <v>973</v>
      </c>
      <c r="O85" s="34" t="s">
        <v>964</v>
      </c>
      <c r="P85" s="306" t="s">
        <v>965</v>
      </c>
      <c r="Q85" s="12" t="s">
        <v>925</v>
      </c>
      <c r="R85" s="12" t="s">
        <v>956</v>
      </c>
      <c r="S85" s="13"/>
      <c r="T85" s="13"/>
      <c r="U85" s="13">
        <f>$I85</f>
        <v>1</v>
      </c>
      <c r="V85" s="23">
        <f>$J85</f>
        <v>79000000</v>
      </c>
      <c r="W85" s="23">
        <f>$M85</f>
        <v>395000000</v>
      </c>
      <c r="X85" s="13"/>
      <c r="Y85" s="23"/>
      <c r="Z85" s="23"/>
      <c r="AA85" s="21">
        <f t="shared" si="23"/>
        <v>1</v>
      </c>
      <c r="AB85" s="21">
        <f t="shared" si="24"/>
        <v>0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</row>
    <row r="86" spans="1:51" s="22" customFormat="1" ht="69.75" customHeight="1">
      <c r="A86" s="28">
        <v>4</v>
      </c>
      <c r="B86" s="913">
        <f t="shared" si="22"/>
        <v>4</v>
      </c>
      <c r="C86" s="12"/>
      <c r="D86" s="12"/>
      <c r="E86" s="869" t="s">
        <v>1560</v>
      </c>
      <c r="F86" s="575" t="s">
        <v>840</v>
      </c>
      <c r="G86" s="23">
        <v>36000000</v>
      </c>
      <c r="H86" s="870">
        <v>36000000</v>
      </c>
      <c r="I86" s="12">
        <v>1</v>
      </c>
      <c r="J86" s="870">
        <v>7200000</v>
      </c>
      <c r="K86" s="870">
        <v>28800000</v>
      </c>
      <c r="L86" s="303"/>
      <c r="M86" s="303">
        <v>36000000</v>
      </c>
      <c r="N86" s="210" t="s">
        <v>841</v>
      </c>
      <c r="O86" s="34" t="s">
        <v>842</v>
      </c>
      <c r="P86" s="306" t="s">
        <v>965</v>
      </c>
      <c r="Q86" s="12" t="s">
        <v>923</v>
      </c>
      <c r="R86" s="576" t="s">
        <v>958</v>
      </c>
      <c r="S86" s="13">
        <v>630</v>
      </c>
      <c r="T86" s="13">
        <v>10</v>
      </c>
      <c r="U86" s="13">
        <f>$I86</f>
        <v>1</v>
      </c>
      <c r="V86" s="23">
        <f>$J86</f>
        <v>7200000</v>
      </c>
      <c r="W86" s="23">
        <f>$M86</f>
        <v>36000000</v>
      </c>
      <c r="X86" s="13"/>
      <c r="Y86" s="23"/>
      <c r="Z86" s="23"/>
      <c r="AA86" s="21">
        <f t="shared" si="23"/>
        <v>1</v>
      </c>
      <c r="AB86" s="21">
        <f t="shared" si="24"/>
        <v>0</v>
      </c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</row>
    <row r="87" spans="1:51" s="22" customFormat="1" ht="69.75" customHeight="1">
      <c r="A87" s="28">
        <v>4</v>
      </c>
      <c r="B87" s="913">
        <f t="shared" si="22"/>
        <v>5</v>
      </c>
      <c r="C87" s="12"/>
      <c r="D87" s="12"/>
      <c r="E87" s="869" t="s">
        <v>1569</v>
      </c>
      <c r="F87" s="302">
        <v>9637</v>
      </c>
      <c r="G87" s="23">
        <v>12500000</v>
      </c>
      <c r="H87" s="871">
        <v>12293100</v>
      </c>
      <c r="I87" s="12">
        <v>1</v>
      </c>
      <c r="J87" s="32">
        <v>12293100</v>
      </c>
      <c r="K87" s="32"/>
      <c r="L87" s="32"/>
      <c r="M87" s="303">
        <v>12293100</v>
      </c>
      <c r="N87" s="210" t="s">
        <v>907</v>
      </c>
      <c r="O87" s="34" t="s">
        <v>908</v>
      </c>
      <c r="P87" s="306" t="s">
        <v>815</v>
      </c>
      <c r="Q87" s="12" t="s">
        <v>727</v>
      </c>
      <c r="R87" s="12" t="s">
        <v>956</v>
      </c>
      <c r="S87" s="13">
        <v>360</v>
      </c>
      <c r="T87" s="13"/>
      <c r="U87" s="13"/>
      <c r="V87" s="23"/>
      <c r="W87" s="23"/>
      <c r="X87" s="13">
        <f>$I87</f>
        <v>1</v>
      </c>
      <c r="Y87" s="23">
        <f>$J87</f>
        <v>12293100</v>
      </c>
      <c r="Z87" s="23">
        <f>$M87</f>
        <v>12293100</v>
      </c>
      <c r="AA87" s="21">
        <f t="shared" si="23"/>
        <v>0</v>
      </c>
      <c r="AB87" s="933">
        <f t="shared" si="24"/>
        <v>1</v>
      </c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</row>
    <row r="88" spans="1:51" s="22" customFormat="1" ht="69.75" customHeight="1">
      <c r="A88" s="28">
        <v>4</v>
      </c>
      <c r="B88" s="913">
        <f t="shared" si="22"/>
        <v>6</v>
      </c>
      <c r="C88" s="12"/>
      <c r="D88" s="12"/>
      <c r="E88" s="869" t="s">
        <v>1568</v>
      </c>
      <c r="F88" s="575" t="s">
        <v>1372</v>
      </c>
      <c r="G88" s="23">
        <v>4906000</v>
      </c>
      <c r="H88" s="871">
        <v>4000000</v>
      </c>
      <c r="I88" s="12">
        <v>1</v>
      </c>
      <c r="J88" s="32">
        <v>4000000</v>
      </c>
      <c r="K88" s="303"/>
      <c r="L88" s="303"/>
      <c r="M88" s="303">
        <v>4000000</v>
      </c>
      <c r="N88" s="210" t="s">
        <v>1373</v>
      </c>
      <c r="O88" s="34" t="s">
        <v>1374</v>
      </c>
      <c r="P88" s="306" t="s">
        <v>815</v>
      </c>
      <c r="Q88" s="12" t="s">
        <v>727</v>
      </c>
      <c r="R88" s="576" t="s">
        <v>957</v>
      </c>
      <c r="S88" s="628">
        <v>650</v>
      </c>
      <c r="T88" s="628">
        <v>20</v>
      </c>
      <c r="U88" s="628"/>
      <c r="V88" s="23"/>
      <c r="W88" s="23"/>
      <c r="X88" s="13">
        <f>$I88</f>
        <v>1</v>
      </c>
      <c r="Y88" s="23">
        <f>$J88</f>
        <v>4000000</v>
      </c>
      <c r="Z88" s="23">
        <f>$M88</f>
        <v>4000000</v>
      </c>
      <c r="AA88" s="21">
        <f t="shared" si="23"/>
        <v>0</v>
      </c>
      <c r="AB88" s="933">
        <f t="shared" si="24"/>
        <v>1</v>
      </c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</row>
    <row r="89" spans="1:51" s="22" customFormat="1" ht="69.75" customHeight="1">
      <c r="A89" s="28">
        <v>4</v>
      </c>
      <c r="B89" s="913">
        <f t="shared" si="22"/>
        <v>7</v>
      </c>
      <c r="C89" s="12"/>
      <c r="D89" s="12"/>
      <c r="E89" s="869" t="s">
        <v>1563</v>
      </c>
      <c r="F89" s="575" t="s">
        <v>630</v>
      </c>
      <c r="G89" s="23">
        <v>19200000</v>
      </c>
      <c r="H89" s="871">
        <v>18667100</v>
      </c>
      <c r="I89" s="12">
        <v>1</v>
      </c>
      <c r="J89" s="32">
        <v>18667100</v>
      </c>
      <c r="K89" s="32"/>
      <c r="L89" s="32"/>
      <c r="M89" s="303">
        <v>18667100</v>
      </c>
      <c r="N89" s="210" t="s">
        <v>810</v>
      </c>
      <c r="O89" s="34" t="s">
        <v>811</v>
      </c>
      <c r="P89" s="14" t="s">
        <v>978</v>
      </c>
      <c r="Q89" s="12" t="s">
        <v>923</v>
      </c>
      <c r="R89" s="576" t="s">
        <v>958</v>
      </c>
      <c r="S89" s="13">
        <v>400</v>
      </c>
      <c r="T89" s="13">
        <v>12</v>
      </c>
      <c r="U89" s="13"/>
      <c r="V89" s="23"/>
      <c r="W89" s="23"/>
      <c r="X89" s="13">
        <f>$I89</f>
        <v>1</v>
      </c>
      <c r="Y89" s="23">
        <f>$J89</f>
        <v>18667100</v>
      </c>
      <c r="Z89" s="23">
        <f>$M89</f>
        <v>18667100</v>
      </c>
      <c r="AA89" s="21">
        <f t="shared" si="23"/>
        <v>0</v>
      </c>
      <c r="AB89" s="933">
        <f t="shared" si="24"/>
        <v>1</v>
      </c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</row>
    <row r="90" spans="1:51" s="22" customFormat="1" ht="69.75" customHeight="1">
      <c r="A90" s="28">
        <v>4</v>
      </c>
      <c r="B90" s="913">
        <f t="shared" si="22"/>
        <v>8</v>
      </c>
      <c r="C90" s="12"/>
      <c r="D90" s="12"/>
      <c r="E90" s="869" t="s">
        <v>1565</v>
      </c>
      <c r="F90" s="200" t="s">
        <v>649</v>
      </c>
      <c r="G90" s="23">
        <v>110000000</v>
      </c>
      <c r="H90" s="870">
        <v>98551300</v>
      </c>
      <c r="I90" s="12">
        <v>1</v>
      </c>
      <c r="J90" s="870">
        <v>19710300</v>
      </c>
      <c r="K90" s="870">
        <v>39420600</v>
      </c>
      <c r="L90" s="870">
        <v>39420400</v>
      </c>
      <c r="M90" s="26">
        <v>98551300</v>
      </c>
      <c r="N90" s="16" t="s">
        <v>976</v>
      </c>
      <c r="O90" s="16" t="s">
        <v>977</v>
      </c>
      <c r="P90" s="14" t="s">
        <v>978</v>
      </c>
      <c r="Q90" s="12" t="s">
        <v>928</v>
      </c>
      <c r="R90" s="13" t="s">
        <v>955</v>
      </c>
      <c r="S90" s="13">
        <v>680</v>
      </c>
      <c r="T90" s="13">
        <v>18</v>
      </c>
      <c r="U90" s="13">
        <f>$I90</f>
        <v>1</v>
      </c>
      <c r="V90" s="23">
        <f>$J90</f>
        <v>19710300</v>
      </c>
      <c r="W90" s="23">
        <f>$M90</f>
        <v>98551300</v>
      </c>
      <c r="X90" s="13"/>
      <c r="Y90" s="23"/>
      <c r="Z90" s="23"/>
      <c r="AA90" s="21">
        <f t="shared" si="23"/>
        <v>1</v>
      </c>
      <c r="AB90" s="21">
        <f t="shared" si="24"/>
        <v>0</v>
      </c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</row>
    <row r="91" spans="1:51" s="22" customFormat="1" ht="69.75" customHeight="1">
      <c r="A91" s="28">
        <v>4</v>
      </c>
      <c r="B91" s="913">
        <f t="shared" si="22"/>
        <v>9</v>
      </c>
      <c r="C91" s="12"/>
      <c r="D91" s="12"/>
      <c r="E91" s="869" t="s">
        <v>1564</v>
      </c>
      <c r="F91" s="302">
        <v>9217</v>
      </c>
      <c r="G91" s="23">
        <v>20000000</v>
      </c>
      <c r="H91" s="871">
        <v>18068300</v>
      </c>
      <c r="I91" s="12">
        <v>1</v>
      </c>
      <c r="J91" s="32">
        <v>18068300</v>
      </c>
      <c r="K91" s="32"/>
      <c r="L91" s="32"/>
      <c r="M91" s="303">
        <v>18068300</v>
      </c>
      <c r="N91" s="210" t="s">
        <v>1020</v>
      </c>
      <c r="O91" s="34" t="s">
        <v>814</v>
      </c>
      <c r="P91" s="306" t="s">
        <v>843</v>
      </c>
      <c r="Q91" s="12" t="s">
        <v>928</v>
      </c>
      <c r="R91" s="576" t="s">
        <v>957</v>
      </c>
      <c r="S91" s="628">
        <v>360</v>
      </c>
      <c r="T91" s="628">
        <v>8</v>
      </c>
      <c r="U91" s="13"/>
      <c r="V91" s="23"/>
      <c r="W91" s="23"/>
      <c r="X91" s="13">
        <f>$I91</f>
        <v>1</v>
      </c>
      <c r="Y91" s="23">
        <f>$J91</f>
        <v>18068300</v>
      </c>
      <c r="Z91" s="23">
        <f>$M91</f>
        <v>18068300</v>
      </c>
      <c r="AA91" s="21">
        <f t="shared" si="23"/>
        <v>0</v>
      </c>
      <c r="AB91" s="933">
        <f t="shared" si="24"/>
        <v>1</v>
      </c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</row>
    <row r="92" spans="1:51" s="22" customFormat="1" ht="69.75" customHeight="1">
      <c r="A92" s="28">
        <v>4</v>
      </c>
      <c r="B92" s="913">
        <f t="shared" si="22"/>
        <v>10</v>
      </c>
      <c r="C92" s="12"/>
      <c r="D92" s="12"/>
      <c r="E92" s="869" t="s">
        <v>1567</v>
      </c>
      <c r="F92" s="302">
        <v>10516</v>
      </c>
      <c r="G92" s="23">
        <v>75000000</v>
      </c>
      <c r="H92" s="870">
        <v>71011200</v>
      </c>
      <c r="I92" s="12">
        <v>1</v>
      </c>
      <c r="J92" s="870">
        <v>14202300</v>
      </c>
      <c r="K92" s="870">
        <v>28404500</v>
      </c>
      <c r="L92" s="870">
        <v>28404400</v>
      </c>
      <c r="M92" s="26">
        <v>71011200</v>
      </c>
      <c r="N92" s="38" t="s">
        <v>816</v>
      </c>
      <c r="O92" s="577" t="s">
        <v>817</v>
      </c>
      <c r="P92" s="14" t="s">
        <v>818</v>
      </c>
      <c r="Q92" s="12" t="s">
        <v>928</v>
      </c>
      <c r="R92" s="12" t="s">
        <v>956</v>
      </c>
      <c r="S92" s="13"/>
      <c r="T92" s="13"/>
      <c r="U92" s="13">
        <f>$I92</f>
        <v>1</v>
      </c>
      <c r="V92" s="23">
        <f>$J92</f>
        <v>14202300</v>
      </c>
      <c r="W92" s="23">
        <f>$M92</f>
        <v>71011200</v>
      </c>
      <c r="X92" s="13"/>
      <c r="Y92" s="23"/>
      <c r="Z92" s="23"/>
      <c r="AA92" s="21">
        <f t="shared" si="23"/>
        <v>1</v>
      </c>
      <c r="AB92" s="21">
        <f t="shared" si="24"/>
        <v>0</v>
      </c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</row>
    <row r="93" spans="1:51" s="22" customFormat="1" ht="69.75" customHeight="1">
      <c r="A93" s="28">
        <v>4</v>
      </c>
      <c r="B93" s="913">
        <f t="shared" si="22"/>
        <v>11</v>
      </c>
      <c r="C93" s="12"/>
      <c r="D93" s="12"/>
      <c r="E93" s="869" t="s">
        <v>1561</v>
      </c>
      <c r="F93" s="200" t="s">
        <v>625</v>
      </c>
      <c r="G93" s="872">
        <v>73100000</v>
      </c>
      <c r="H93" s="870">
        <v>71256900</v>
      </c>
      <c r="I93" s="12">
        <v>1</v>
      </c>
      <c r="J93" s="870">
        <v>14251400</v>
      </c>
      <c r="K93" s="870">
        <v>28502800</v>
      </c>
      <c r="L93" s="870">
        <v>28502700</v>
      </c>
      <c r="M93" s="303">
        <v>71256900</v>
      </c>
      <c r="N93" s="16" t="s">
        <v>844</v>
      </c>
      <c r="O93" s="577" t="s">
        <v>723</v>
      </c>
      <c r="P93" s="14" t="s">
        <v>845</v>
      </c>
      <c r="Q93" s="12" t="s">
        <v>725</v>
      </c>
      <c r="R93" s="16" t="s">
        <v>958</v>
      </c>
      <c r="S93" s="13">
        <v>750</v>
      </c>
      <c r="T93" s="13">
        <v>18</v>
      </c>
      <c r="U93" s="13">
        <f>$I93</f>
        <v>1</v>
      </c>
      <c r="V93" s="23">
        <f>$J93</f>
        <v>14251400</v>
      </c>
      <c r="W93" s="23">
        <f>$M93</f>
        <v>71256900</v>
      </c>
      <c r="X93" s="13"/>
      <c r="Y93" s="23"/>
      <c r="Z93" s="23"/>
      <c r="AA93" s="21">
        <f t="shared" si="23"/>
        <v>1</v>
      </c>
      <c r="AB93" s="21">
        <f t="shared" si="24"/>
        <v>0</v>
      </c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</row>
    <row r="94" spans="1:51" s="22" customFormat="1" ht="69.75" customHeight="1">
      <c r="A94" s="28">
        <v>4</v>
      </c>
      <c r="B94" s="913">
        <f t="shared" si="22"/>
        <v>12</v>
      </c>
      <c r="C94" s="12"/>
      <c r="D94" s="12">
        <v>19</v>
      </c>
      <c r="E94" s="869" t="s">
        <v>1570</v>
      </c>
      <c r="F94" s="302">
        <v>9043</v>
      </c>
      <c r="G94" s="23">
        <v>58226700</v>
      </c>
      <c r="H94" s="870">
        <v>58226700</v>
      </c>
      <c r="I94" s="12">
        <v>1</v>
      </c>
      <c r="J94" s="870">
        <v>20379300</v>
      </c>
      <c r="K94" s="870">
        <v>37847400</v>
      </c>
      <c r="L94" s="32"/>
      <c r="M94" s="303">
        <v>58226700</v>
      </c>
      <c r="N94" s="11" t="s">
        <v>844</v>
      </c>
      <c r="O94" s="11" t="s">
        <v>723</v>
      </c>
      <c r="P94" s="15" t="s">
        <v>845</v>
      </c>
      <c r="Q94" s="12" t="s">
        <v>725</v>
      </c>
      <c r="R94" s="12" t="s">
        <v>957</v>
      </c>
      <c r="S94" s="628"/>
      <c r="T94" s="628"/>
      <c r="U94" s="13">
        <f>$I94</f>
        <v>1</v>
      </c>
      <c r="V94" s="23">
        <f>$J94</f>
        <v>20379300</v>
      </c>
      <c r="W94" s="23">
        <f>$M94</f>
        <v>58226700</v>
      </c>
      <c r="X94" s="13"/>
      <c r="Y94" s="23"/>
      <c r="Z94" s="23"/>
      <c r="AA94" s="21">
        <f t="shared" si="23"/>
        <v>1</v>
      </c>
      <c r="AB94" s="21">
        <f t="shared" si="24"/>
        <v>0</v>
      </c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</row>
    <row r="95" spans="1:51" s="749" customFormat="1" ht="75" customHeight="1">
      <c r="A95" s="28">
        <v>4</v>
      </c>
      <c r="B95" s="913">
        <f t="shared" si="22"/>
        <v>13</v>
      </c>
      <c r="C95" s="12"/>
      <c r="D95" s="12"/>
      <c r="E95" s="869" t="s">
        <v>1566</v>
      </c>
      <c r="F95" s="200" t="s">
        <v>406</v>
      </c>
      <c r="G95" s="23">
        <v>9400000</v>
      </c>
      <c r="H95" s="871">
        <v>9086400</v>
      </c>
      <c r="I95" s="12">
        <v>1</v>
      </c>
      <c r="J95" s="32">
        <v>9086400</v>
      </c>
      <c r="K95" s="303"/>
      <c r="L95" s="303"/>
      <c r="M95" s="303">
        <v>9086400</v>
      </c>
      <c r="N95" s="18" t="s">
        <v>812</v>
      </c>
      <c r="O95" s="18" t="s">
        <v>813</v>
      </c>
      <c r="P95" s="38" t="s">
        <v>847</v>
      </c>
      <c r="Q95" s="12" t="s">
        <v>1424</v>
      </c>
      <c r="R95" s="18" t="s">
        <v>958</v>
      </c>
      <c r="S95" s="13"/>
      <c r="T95" s="13"/>
      <c r="U95" s="13"/>
      <c r="V95" s="23"/>
      <c r="W95" s="23"/>
      <c r="X95" s="13">
        <f>$I95</f>
        <v>1</v>
      </c>
      <c r="Y95" s="23">
        <f>$J95</f>
        <v>9086400</v>
      </c>
      <c r="Z95" s="23">
        <f>$M95</f>
        <v>9086400</v>
      </c>
      <c r="AA95" s="21">
        <f t="shared" si="23"/>
        <v>0</v>
      </c>
      <c r="AB95" s="933">
        <f t="shared" si="24"/>
        <v>1</v>
      </c>
      <c r="AC95" s="734"/>
      <c r="AD95" s="734"/>
      <c r="AE95" s="734"/>
      <c r="AF95" s="734"/>
      <c r="AG95" s="734"/>
      <c r="AH95" s="734"/>
      <c r="AI95" s="734"/>
      <c r="AJ95" s="734"/>
      <c r="AK95" s="734"/>
      <c r="AL95" s="734"/>
      <c r="AM95" s="734"/>
      <c r="AN95" s="734"/>
      <c r="AO95" s="734"/>
      <c r="AP95" s="734"/>
      <c r="AQ95" s="734"/>
      <c r="AR95" s="734"/>
      <c r="AS95" s="734"/>
      <c r="AT95" s="734"/>
      <c r="AU95" s="734"/>
      <c r="AV95" s="734"/>
      <c r="AW95" s="734"/>
      <c r="AX95" s="734"/>
      <c r="AY95" s="734"/>
    </row>
    <row r="96" spans="1:51" ht="27" customHeight="1">
      <c r="A96" s="694"/>
      <c r="B96" s="911"/>
      <c r="C96" s="694"/>
      <c r="D96" s="694"/>
      <c r="E96" s="694" t="s">
        <v>1438</v>
      </c>
      <c r="F96" s="875"/>
      <c r="G96" s="876"/>
      <c r="H96" s="877"/>
      <c r="I96" s="698">
        <v>17</v>
      </c>
      <c r="J96" s="698">
        <v>280836600</v>
      </c>
      <c r="K96" s="698">
        <v>374148900</v>
      </c>
      <c r="L96" s="698">
        <v>229123100</v>
      </c>
      <c r="M96" s="698">
        <v>884108600</v>
      </c>
      <c r="N96" s="698">
        <f t="shared" ref="N96:AB96" si="25">SUM(N97:N113)</f>
        <v>0</v>
      </c>
      <c r="O96" s="698">
        <f t="shared" si="25"/>
        <v>0</v>
      </c>
      <c r="P96" s="698">
        <f t="shared" si="25"/>
        <v>0</v>
      </c>
      <c r="Q96" s="698">
        <f t="shared" si="25"/>
        <v>0</v>
      </c>
      <c r="R96" s="698">
        <f t="shared" si="25"/>
        <v>0</v>
      </c>
      <c r="S96" s="698">
        <f t="shared" si="25"/>
        <v>6285</v>
      </c>
      <c r="T96" s="698">
        <f t="shared" si="25"/>
        <v>114</v>
      </c>
      <c r="U96" s="698">
        <f t="shared" si="25"/>
        <v>8</v>
      </c>
      <c r="V96" s="698">
        <f t="shared" si="25"/>
        <v>150818300</v>
      </c>
      <c r="W96" s="698">
        <f t="shared" si="25"/>
        <v>754090300</v>
      </c>
      <c r="X96" s="698">
        <f t="shared" si="25"/>
        <v>9</v>
      </c>
      <c r="Y96" s="698">
        <f t="shared" si="25"/>
        <v>130018300</v>
      </c>
      <c r="Z96" s="698">
        <f t="shared" si="25"/>
        <v>130018300</v>
      </c>
      <c r="AA96" s="698">
        <f t="shared" si="25"/>
        <v>8</v>
      </c>
      <c r="AB96" s="698">
        <f t="shared" si="25"/>
        <v>9</v>
      </c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</row>
    <row r="97" spans="1:51" ht="73.5" customHeight="1">
      <c r="A97" s="28">
        <v>5</v>
      </c>
      <c r="B97" s="913">
        <f t="shared" ref="B97:B113" si="26">B96+1</f>
        <v>1</v>
      </c>
      <c r="C97" s="12"/>
      <c r="D97" s="12"/>
      <c r="E97" s="869" t="s">
        <v>1581</v>
      </c>
      <c r="F97" s="200" t="s">
        <v>1057</v>
      </c>
      <c r="G97" s="23">
        <v>8900000</v>
      </c>
      <c r="H97" s="871">
        <v>8504500</v>
      </c>
      <c r="I97" s="12">
        <v>1</v>
      </c>
      <c r="J97" s="32">
        <v>8504500</v>
      </c>
      <c r="K97" s="303"/>
      <c r="L97" s="303"/>
      <c r="M97" s="303">
        <v>8504500</v>
      </c>
      <c r="N97" s="18" t="s">
        <v>1195</v>
      </c>
      <c r="O97" s="18"/>
      <c r="P97" s="38" t="s">
        <v>863</v>
      </c>
      <c r="Q97" s="12" t="s">
        <v>727</v>
      </c>
      <c r="R97" s="18" t="s">
        <v>955</v>
      </c>
      <c r="S97" s="13">
        <v>450</v>
      </c>
      <c r="T97" s="13">
        <v>10</v>
      </c>
      <c r="U97" s="13"/>
      <c r="V97" s="23"/>
      <c r="W97" s="23"/>
      <c r="X97" s="13">
        <f>$I97</f>
        <v>1</v>
      </c>
      <c r="Y97" s="23">
        <f>$J97</f>
        <v>8504500</v>
      </c>
      <c r="Z97" s="23">
        <f>$M97</f>
        <v>8504500</v>
      </c>
      <c r="AA97" s="21">
        <f t="shared" ref="AA97:AA113" si="27">U97</f>
        <v>0</v>
      </c>
      <c r="AB97" s="933">
        <f t="shared" ref="AB97:AB113" si="28">X97</f>
        <v>1</v>
      </c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</row>
    <row r="98" spans="1:51" ht="73.5" customHeight="1">
      <c r="A98" s="28">
        <v>5</v>
      </c>
      <c r="B98" s="913">
        <f t="shared" si="26"/>
        <v>2</v>
      </c>
      <c r="C98" s="12"/>
      <c r="D98" s="12"/>
      <c r="E98" s="869" t="s">
        <v>1584</v>
      </c>
      <c r="F98" s="200">
        <v>9539</v>
      </c>
      <c r="G98" s="23">
        <v>10500000</v>
      </c>
      <c r="H98" s="871">
        <v>9234000</v>
      </c>
      <c r="I98" s="12">
        <v>1</v>
      </c>
      <c r="J98" s="32">
        <v>9234000</v>
      </c>
      <c r="K98" s="32"/>
      <c r="L98" s="32"/>
      <c r="M98" s="303">
        <v>9234000</v>
      </c>
      <c r="N98" s="18" t="s">
        <v>1451</v>
      </c>
      <c r="O98" s="18" t="s">
        <v>1452</v>
      </c>
      <c r="P98" s="38" t="s">
        <v>863</v>
      </c>
      <c r="Q98" s="12" t="s">
        <v>923</v>
      </c>
      <c r="R98" s="18" t="s">
        <v>957</v>
      </c>
      <c r="S98" s="13">
        <v>330</v>
      </c>
      <c r="T98" s="13">
        <v>6</v>
      </c>
      <c r="U98" s="13"/>
      <c r="V98" s="23"/>
      <c r="W98" s="23"/>
      <c r="X98" s="13">
        <f>$I98</f>
        <v>1</v>
      </c>
      <c r="Y98" s="23">
        <f>$J98</f>
        <v>9234000</v>
      </c>
      <c r="Z98" s="23">
        <f>$M98</f>
        <v>9234000</v>
      </c>
      <c r="AA98" s="21">
        <f t="shared" si="27"/>
        <v>0</v>
      </c>
      <c r="AB98" s="933">
        <f t="shared" si="28"/>
        <v>1</v>
      </c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</row>
    <row r="99" spans="1:51" ht="73.5" customHeight="1">
      <c r="A99" s="28">
        <v>5</v>
      </c>
      <c r="B99" s="913">
        <f t="shared" si="26"/>
        <v>3</v>
      </c>
      <c r="C99" s="12"/>
      <c r="D99" s="12"/>
      <c r="E99" s="869" t="s">
        <v>1585</v>
      </c>
      <c r="F99" s="200">
        <v>8709</v>
      </c>
      <c r="G99" s="23">
        <v>6500000</v>
      </c>
      <c r="H99" s="871">
        <v>6286900</v>
      </c>
      <c r="I99" s="12">
        <v>1</v>
      </c>
      <c r="J99" s="32">
        <v>6286900</v>
      </c>
      <c r="K99" s="303"/>
      <c r="L99" s="303"/>
      <c r="M99" s="303">
        <v>6286900</v>
      </c>
      <c r="N99" s="18" t="s">
        <v>1200</v>
      </c>
      <c r="O99" s="18" t="s">
        <v>1201</v>
      </c>
      <c r="P99" s="38" t="s">
        <v>863</v>
      </c>
      <c r="Q99" s="12" t="s">
        <v>925</v>
      </c>
      <c r="R99" s="18" t="s">
        <v>957</v>
      </c>
      <c r="S99" s="13">
        <v>300</v>
      </c>
      <c r="T99" s="13">
        <v>6</v>
      </c>
      <c r="U99" s="13"/>
      <c r="V99" s="23"/>
      <c r="W99" s="23"/>
      <c r="X99" s="13">
        <f>$I99</f>
        <v>1</v>
      </c>
      <c r="Y99" s="23">
        <f>$J99</f>
        <v>6286900</v>
      </c>
      <c r="Z99" s="23">
        <f>$M99</f>
        <v>6286900</v>
      </c>
      <c r="AA99" s="21">
        <f t="shared" si="27"/>
        <v>0</v>
      </c>
      <c r="AB99" s="933">
        <f t="shared" si="28"/>
        <v>1</v>
      </c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</row>
    <row r="100" spans="1:51" ht="73.5" customHeight="1">
      <c r="A100" s="28">
        <v>5</v>
      </c>
      <c r="B100" s="913">
        <f t="shared" si="26"/>
        <v>4</v>
      </c>
      <c r="C100" s="12"/>
      <c r="D100" s="12"/>
      <c r="E100" s="869" t="s">
        <v>1583</v>
      </c>
      <c r="F100" s="200" t="s">
        <v>836</v>
      </c>
      <c r="G100" s="23">
        <v>27000000</v>
      </c>
      <c r="H100" s="871">
        <v>26000000</v>
      </c>
      <c r="I100" s="12">
        <v>1</v>
      </c>
      <c r="J100" s="32">
        <v>26000000</v>
      </c>
      <c r="K100" s="303"/>
      <c r="L100" s="303"/>
      <c r="M100" s="303">
        <v>26000000</v>
      </c>
      <c r="N100" s="18" t="s">
        <v>657</v>
      </c>
      <c r="O100" s="18" t="s">
        <v>723</v>
      </c>
      <c r="P100" s="38" t="s">
        <v>863</v>
      </c>
      <c r="Q100" s="12" t="s">
        <v>725</v>
      </c>
      <c r="R100" s="18" t="s">
        <v>957</v>
      </c>
      <c r="S100" s="13">
        <v>470</v>
      </c>
      <c r="T100" s="13">
        <v>10</v>
      </c>
      <c r="U100" s="13"/>
      <c r="V100" s="23"/>
      <c r="W100" s="23"/>
      <c r="X100" s="13">
        <f>$I100</f>
        <v>1</v>
      </c>
      <c r="Y100" s="23">
        <f>$J100</f>
        <v>26000000</v>
      </c>
      <c r="Z100" s="23">
        <f>$M100</f>
        <v>26000000</v>
      </c>
      <c r="AA100" s="21">
        <f t="shared" si="27"/>
        <v>0</v>
      </c>
      <c r="AB100" s="933">
        <f t="shared" si="28"/>
        <v>1</v>
      </c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</row>
    <row r="101" spans="1:51" ht="73.5" customHeight="1">
      <c r="A101" s="28">
        <v>5</v>
      </c>
      <c r="B101" s="913">
        <f t="shared" si="26"/>
        <v>5</v>
      </c>
      <c r="C101" s="12"/>
      <c r="D101" s="12"/>
      <c r="E101" s="869" t="s">
        <v>1580</v>
      </c>
      <c r="F101" s="200" t="s">
        <v>649</v>
      </c>
      <c r="G101" s="23">
        <v>110000000</v>
      </c>
      <c r="H101" s="870">
        <v>98551300</v>
      </c>
      <c r="I101" s="12">
        <v>1</v>
      </c>
      <c r="J101" s="870">
        <v>19710300</v>
      </c>
      <c r="K101" s="870">
        <v>39420600</v>
      </c>
      <c r="L101" s="870">
        <v>39420400</v>
      </c>
      <c r="M101" s="303">
        <v>98551300</v>
      </c>
      <c r="N101" s="18" t="s">
        <v>1194</v>
      </c>
      <c r="O101" s="18" t="s">
        <v>862</v>
      </c>
      <c r="P101" s="38" t="s">
        <v>863</v>
      </c>
      <c r="Q101" s="12" t="s">
        <v>923</v>
      </c>
      <c r="R101" s="18" t="s">
        <v>955</v>
      </c>
      <c r="S101" s="13">
        <v>900</v>
      </c>
      <c r="T101" s="13"/>
      <c r="U101" s="13">
        <f>$I101</f>
        <v>1</v>
      </c>
      <c r="V101" s="23">
        <f>$J101</f>
        <v>19710300</v>
      </c>
      <c r="W101" s="23">
        <f>$M101</f>
        <v>98551300</v>
      </c>
      <c r="X101" s="13"/>
      <c r="Y101" s="23"/>
      <c r="Z101" s="23"/>
      <c r="AA101" s="21">
        <f t="shared" si="27"/>
        <v>1</v>
      </c>
      <c r="AB101" s="21">
        <f t="shared" si="28"/>
        <v>0</v>
      </c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</row>
    <row r="102" spans="1:51" ht="73.5" customHeight="1">
      <c r="A102" s="28">
        <v>5</v>
      </c>
      <c r="B102" s="913">
        <f t="shared" si="26"/>
        <v>6</v>
      </c>
      <c r="C102" s="12"/>
      <c r="D102" s="12"/>
      <c r="E102" s="869" t="s">
        <v>1586</v>
      </c>
      <c r="F102" s="200">
        <v>9556</v>
      </c>
      <c r="G102" s="23">
        <v>18000000</v>
      </c>
      <c r="H102" s="871">
        <v>17306400</v>
      </c>
      <c r="I102" s="12">
        <v>1</v>
      </c>
      <c r="J102" s="32">
        <v>17306400</v>
      </c>
      <c r="K102" s="32"/>
      <c r="L102" s="32"/>
      <c r="M102" s="303">
        <v>17306400</v>
      </c>
      <c r="N102" s="18" t="s">
        <v>1131</v>
      </c>
      <c r="O102" s="18" t="s">
        <v>1132</v>
      </c>
      <c r="P102" s="4" t="s">
        <v>824</v>
      </c>
      <c r="Q102" s="12" t="s">
        <v>923</v>
      </c>
      <c r="R102" s="18" t="s">
        <v>958</v>
      </c>
      <c r="S102" s="13">
        <v>450</v>
      </c>
      <c r="T102" s="13">
        <v>8</v>
      </c>
      <c r="U102" s="13"/>
      <c r="V102" s="23"/>
      <c r="W102" s="23"/>
      <c r="X102" s="13">
        <f>$I102</f>
        <v>1</v>
      </c>
      <c r="Y102" s="23">
        <f>$J102</f>
        <v>17306400</v>
      </c>
      <c r="Z102" s="23">
        <f>$M102</f>
        <v>17306400</v>
      </c>
      <c r="AA102" s="21">
        <f t="shared" si="27"/>
        <v>0</v>
      </c>
      <c r="AB102" s="933">
        <f t="shared" si="28"/>
        <v>1</v>
      </c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</row>
    <row r="103" spans="1:51" ht="73.5" customHeight="1">
      <c r="A103" s="12">
        <v>5</v>
      </c>
      <c r="B103" s="913">
        <f t="shared" si="26"/>
        <v>7</v>
      </c>
      <c r="C103" s="12"/>
      <c r="D103" s="12"/>
      <c r="E103" s="869" t="s">
        <v>1577</v>
      </c>
      <c r="F103" s="151">
        <v>9638</v>
      </c>
      <c r="G103" s="23">
        <v>13000000</v>
      </c>
      <c r="H103" s="871">
        <v>12375000</v>
      </c>
      <c r="I103" s="12">
        <v>1</v>
      </c>
      <c r="J103" s="32">
        <v>12375000</v>
      </c>
      <c r="K103" s="32"/>
      <c r="L103" s="32"/>
      <c r="M103" s="303">
        <v>12375000</v>
      </c>
      <c r="N103" s="11" t="s">
        <v>1368</v>
      </c>
      <c r="O103" s="11"/>
      <c r="P103" s="15" t="s">
        <v>824</v>
      </c>
      <c r="Q103" s="12" t="s">
        <v>727</v>
      </c>
      <c r="R103" s="12" t="s">
        <v>956</v>
      </c>
      <c r="S103" s="13">
        <v>360</v>
      </c>
      <c r="T103" s="13">
        <v>8</v>
      </c>
      <c r="U103" s="13"/>
      <c r="V103" s="23"/>
      <c r="W103" s="23"/>
      <c r="X103" s="13">
        <f>$I103</f>
        <v>1</v>
      </c>
      <c r="Y103" s="23">
        <f>$J103</f>
        <v>12375000</v>
      </c>
      <c r="Z103" s="23">
        <f>$M103</f>
        <v>12375000</v>
      </c>
      <c r="AA103" s="21">
        <f t="shared" si="27"/>
        <v>0</v>
      </c>
      <c r="AB103" s="933">
        <f t="shared" si="28"/>
        <v>1</v>
      </c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</row>
    <row r="104" spans="1:51" s="17" customFormat="1" ht="73.5" customHeight="1">
      <c r="A104" s="12">
        <v>5</v>
      </c>
      <c r="B104" s="913">
        <f t="shared" si="26"/>
        <v>8</v>
      </c>
      <c r="C104" s="12"/>
      <c r="D104" s="12"/>
      <c r="E104" s="869" t="s">
        <v>1573</v>
      </c>
      <c r="F104" s="302" t="s">
        <v>836</v>
      </c>
      <c r="G104" s="23">
        <v>21000000</v>
      </c>
      <c r="H104" s="871">
        <v>20000000</v>
      </c>
      <c r="I104" s="12">
        <v>1</v>
      </c>
      <c r="J104" s="32">
        <v>20000000</v>
      </c>
      <c r="K104" s="32"/>
      <c r="L104" s="32"/>
      <c r="M104" s="303">
        <v>20000000</v>
      </c>
      <c r="N104" s="11" t="s">
        <v>1130</v>
      </c>
      <c r="O104" s="11" t="s">
        <v>823</v>
      </c>
      <c r="P104" s="15" t="s">
        <v>824</v>
      </c>
      <c r="Q104" s="12" t="s">
        <v>725</v>
      </c>
      <c r="R104" s="12" t="s">
        <v>957</v>
      </c>
      <c r="S104" s="628">
        <v>360</v>
      </c>
      <c r="T104" s="628">
        <v>8</v>
      </c>
      <c r="U104" s="13"/>
      <c r="V104" s="23"/>
      <c r="W104" s="23"/>
      <c r="X104" s="13">
        <f>$I104</f>
        <v>1</v>
      </c>
      <c r="Y104" s="23">
        <f>$J104</f>
        <v>20000000</v>
      </c>
      <c r="Z104" s="23">
        <f>$M104</f>
        <v>20000000</v>
      </c>
      <c r="AA104" s="21">
        <f t="shared" si="27"/>
        <v>0</v>
      </c>
      <c r="AB104" s="933">
        <f t="shared" si="28"/>
        <v>1</v>
      </c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</row>
    <row r="105" spans="1:51" s="22" customFormat="1" ht="73.5" customHeight="1">
      <c r="A105" s="12">
        <v>5</v>
      </c>
      <c r="B105" s="913">
        <f t="shared" si="26"/>
        <v>9</v>
      </c>
      <c r="C105" s="12"/>
      <c r="D105" s="12"/>
      <c r="E105" s="869" t="s">
        <v>1575</v>
      </c>
      <c r="F105" s="302" t="s">
        <v>625</v>
      </c>
      <c r="G105" s="23">
        <v>73100000</v>
      </c>
      <c r="H105" s="870">
        <v>71256900</v>
      </c>
      <c r="I105" s="12">
        <v>1</v>
      </c>
      <c r="J105" s="870">
        <v>14251400</v>
      </c>
      <c r="K105" s="870">
        <v>28502800</v>
      </c>
      <c r="L105" s="870">
        <v>28502700</v>
      </c>
      <c r="M105" s="303">
        <v>71256900</v>
      </c>
      <c r="N105" s="11" t="s">
        <v>1130</v>
      </c>
      <c r="O105" s="11" t="s">
        <v>823</v>
      </c>
      <c r="P105" s="15" t="s">
        <v>824</v>
      </c>
      <c r="Q105" s="12" t="s">
        <v>725</v>
      </c>
      <c r="R105" s="12" t="s">
        <v>958</v>
      </c>
      <c r="S105" s="13">
        <v>700</v>
      </c>
      <c r="T105" s="13">
        <v>18</v>
      </c>
      <c r="U105" s="13">
        <f>$I105</f>
        <v>1</v>
      </c>
      <c r="V105" s="23">
        <f>$J105</f>
        <v>14251400</v>
      </c>
      <c r="W105" s="23">
        <f>$M105</f>
        <v>71256900</v>
      </c>
      <c r="X105" s="13"/>
      <c r="Y105" s="23"/>
      <c r="Z105" s="23"/>
      <c r="AA105" s="21">
        <f t="shared" si="27"/>
        <v>1</v>
      </c>
      <c r="AB105" s="21">
        <f t="shared" si="28"/>
        <v>0</v>
      </c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</row>
    <row r="106" spans="1:51" s="22" customFormat="1" ht="73.5" customHeight="1">
      <c r="A106" s="12">
        <v>5</v>
      </c>
      <c r="B106" s="913">
        <f t="shared" si="26"/>
        <v>10</v>
      </c>
      <c r="C106" s="12"/>
      <c r="D106" s="12"/>
      <c r="E106" s="869" t="s">
        <v>1578</v>
      </c>
      <c r="F106" s="626" t="s">
        <v>244</v>
      </c>
      <c r="G106" s="23">
        <v>20000000</v>
      </c>
      <c r="H106" s="871">
        <v>19000000</v>
      </c>
      <c r="I106" s="12">
        <v>1</v>
      </c>
      <c r="J106" s="32">
        <v>19000000</v>
      </c>
      <c r="K106" s="32"/>
      <c r="L106" s="32"/>
      <c r="M106" s="303">
        <v>19000000</v>
      </c>
      <c r="N106" s="11" t="s">
        <v>1130</v>
      </c>
      <c r="O106" s="11"/>
      <c r="P106" s="15" t="s">
        <v>824</v>
      </c>
      <c r="Q106" s="12" t="s">
        <v>725</v>
      </c>
      <c r="R106" s="12" t="s">
        <v>956</v>
      </c>
      <c r="S106" s="13"/>
      <c r="T106" s="13"/>
      <c r="U106" s="13"/>
      <c r="V106" s="23"/>
      <c r="W106" s="23"/>
      <c r="X106" s="13">
        <f>$I106</f>
        <v>1</v>
      </c>
      <c r="Y106" s="23">
        <f>$J106</f>
        <v>19000000</v>
      </c>
      <c r="Z106" s="23">
        <f>$M106</f>
        <v>19000000</v>
      </c>
      <c r="AA106" s="21">
        <f t="shared" si="27"/>
        <v>0</v>
      </c>
      <c r="AB106" s="933">
        <f t="shared" si="28"/>
        <v>1</v>
      </c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</row>
    <row r="107" spans="1:51" s="22" customFormat="1" ht="73.5" customHeight="1">
      <c r="A107" s="28">
        <v>5</v>
      </c>
      <c r="B107" s="913">
        <f t="shared" si="26"/>
        <v>11</v>
      </c>
      <c r="C107" s="12"/>
      <c r="D107" s="12"/>
      <c r="E107" s="869" t="s">
        <v>1582</v>
      </c>
      <c r="F107" s="200" t="s">
        <v>1196</v>
      </c>
      <c r="G107" s="23">
        <v>38000000</v>
      </c>
      <c r="H107" s="870">
        <v>37708700</v>
      </c>
      <c r="I107" s="12">
        <v>1</v>
      </c>
      <c r="J107" s="870">
        <v>7541800</v>
      </c>
      <c r="K107" s="870">
        <v>30166900</v>
      </c>
      <c r="L107" s="303"/>
      <c r="M107" s="303">
        <v>37708700</v>
      </c>
      <c r="N107" s="18" t="s">
        <v>1197</v>
      </c>
      <c r="O107" s="18" t="s">
        <v>1198</v>
      </c>
      <c r="P107" s="38" t="s">
        <v>861</v>
      </c>
      <c r="Q107" s="12" t="s">
        <v>928</v>
      </c>
      <c r="R107" s="18" t="s">
        <v>957</v>
      </c>
      <c r="S107" s="13">
        <v>300</v>
      </c>
      <c r="T107" s="13">
        <v>6</v>
      </c>
      <c r="U107" s="13">
        <f t="shared" ref="U107:U112" si="29">$I107</f>
        <v>1</v>
      </c>
      <c r="V107" s="23">
        <f t="shared" ref="V107:V112" si="30">$J107</f>
        <v>7541800</v>
      </c>
      <c r="W107" s="23">
        <f t="shared" ref="W107:W112" si="31">$M107</f>
        <v>37708700</v>
      </c>
      <c r="X107" s="13"/>
      <c r="Y107" s="23"/>
      <c r="Z107" s="23"/>
      <c r="AA107" s="21">
        <f t="shared" si="27"/>
        <v>1</v>
      </c>
      <c r="AB107" s="21">
        <f t="shared" si="28"/>
        <v>0</v>
      </c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</row>
    <row r="108" spans="1:51" s="22" customFormat="1" ht="73.5" customHeight="1">
      <c r="A108" s="12">
        <v>5</v>
      </c>
      <c r="B108" s="913">
        <f t="shared" si="26"/>
        <v>12</v>
      </c>
      <c r="C108" s="12"/>
      <c r="D108" s="12"/>
      <c r="E108" s="869" t="s">
        <v>1572</v>
      </c>
      <c r="F108" s="151">
        <v>9635</v>
      </c>
      <c r="G108" s="23">
        <v>47000000</v>
      </c>
      <c r="H108" s="870">
        <v>45260700</v>
      </c>
      <c r="I108" s="12">
        <v>1</v>
      </c>
      <c r="J108" s="870">
        <v>9052200</v>
      </c>
      <c r="K108" s="870">
        <v>36208500</v>
      </c>
      <c r="L108" s="32"/>
      <c r="M108" s="303">
        <v>45260700</v>
      </c>
      <c r="N108" s="11" t="s">
        <v>821</v>
      </c>
      <c r="O108" s="11" t="s">
        <v>822</v>
      </c>
      <c r="P108" s="15" t="s">
        <v>861</v>
      </c>
      <c r="Q108" s="12" t="s">
        <v>727</v>
      </c>
      <c r="R108" s="12" t="s">
        <v>956</v>
      </c>
      <c r="S108" s="13">
        <v>365</v>
      </c>
      <c r="T108" s="13"/>
      <c r="U108" s="13">
        <f t="shared" si="29"/>
        <v>1</v>
      </c>
      <c r="V108" s="23">
        <f t="shared" si="30"/>
        <v>9052200</v>
      </c>
      <c r="W108" s="23">
        <f t="shared" si="31"/>
        <v>45260700</v>
      </c>
      <c r="X108" s="13"/>
      <c r="Y108" s="23"/>
      <c r="Z108" s="23"/>
      <c r="AA108" s="21">
        <f t="shared" si="27"/>
        <v>1</v>
      </c>
      <c r="AB108" s="21">
        <f t="shared" si="28"/>
        <v>0</v>
      </c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</row>
    <row r="109" spans="1:51" s="22" customFormat="1" ht="73.5" customHeight="1">
      <c r="A109" s="12">
        <v>5</v>
      </c>
      <c r="B109" s="913">
        <f t="shared" si="26"/>
        <v>13</v>
      </c>
      <c r="C109" s="12"/>
      <c r="D109" s="12"/>
      <c r="E109" s="869" t="s">
        <v>1571</v>
      </c>
      <c r="F109" s="302">
        <v>10178</v>
      </c>
      <c r="G109" s="872">
        <v>280000000</v>
      </c>
      <c r="H109" s="870">
        <v>271000000</v>
      </c>
      <c r="I109" s="12">
        <v>1</v>
      </c>
      <c r="J109" s="870">
        <v>54200000</v>
      </c>
      <c r="K109" s="870">
        <v>108400000</v>
      </c>
      <c r="L109" s="870">
        <v>108400000</v>
      </c>
      <c r="M109" s="303">
        <v>271000000</v>
      </c>
      <c r="N109" s="11" t="s">
        <v>820</v>
      </c>
      <c r="O109" s="11" t="s">
        <v>723</v>
      </c>
      <c r="P109" s="15" t="s">
        <v>861</v>
      </c>
      <c r="Q109" s="12" t="s">
        <v>933</v>
      </c>
      <c r="R109" s="12" t="s">
        <v>956</v>
      </c>
      <c r="S109" s="13"/>
      <c r="T109" s="13"/>
      <c r="U109" s="13">
        <f t="shared" si="29"/>
        <v>1</v>
      </c>
      <c r="V109" s="23">
        <f t="shared" si="30"/>
        <v>54200000</v>
      </c>
      <c r="W109" s="23">
        <f t="shared" si="31"/>
        <v>271000000</v>
      </c>
      <c r="X109" s="13"/>
      <c r="Y109" s="23"/>
      <c r="Z109" s="23"/>
      <c r="AA109" s="21">
        <f t="shared" si="27"/>
        <v>1</v>
      </c>
      <c r="AB109" s="21">
        <f t="shared" si="28"/>
        <v>0</v>
      </c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</row>
    <row r="110" spans="1:51" s="22" customFormat="1" ht="73.5" customHeight="1">
      <c r="A110" s="12">
        <v>5</v>
      </c>
      <c r="B110" s="913">
        <f t="shared" si="26"/>
        <v>14</v>
      </c>
      <c r="C110" s="12"/>
      <c r="D110" s="12"/>
      <c r="E110" s="869" t="s">
        <v>1574</v>
      </c>
      <c r="F110" s="302">
        <v>8440</v>
      </c>
      <c r="G110" s="23">
        <v>31500000</v>
      </c>
      <c r="H110" s="870">
        <v>30687900</v>
      </c>
      <c r="I110" s="12">
        <v>1</v>
      </c>
      <c r="J110" s="870">
        <v>6137600</v>
      </c>
      <c r="K110" s="870">
        <v>24550300</v>
      </c>
      <c r="L110" s="32"/>
      <c r="M110" s="303">
        <v>30687900</v>
      </c>
      <c r="N110" s="11" t="s">
        <v>1453</v>
      </c>
      <c r="O110" s="11" t="s">
        <v>1454</v>
      </c>
      <c r="P110" s="15" t="s">
        <v>1455</v>
      </c>
      <c r="Q110" s="12" t="s">
        <v>725</v>
      </c>
      <c r="R110" s="12" t="s">
        <v>958</v>
      </c>
      <c r="S110" s="13">
        <v>400</v>
      </c>
      <c r="T110" s="13">
        <v>12</v>
      </c>
      <c r="U110" s="13">
        <f t="shared" si="29"/>
        <v>1</v>
      </c>
      <c r="V110" s="23">
        <f t="shared" si="30"/>
        <v>6137600</v>
      </c>
      <c r="W110" s="23">
        <f t="shared" si="31"/>
        <v>30687900</v>
      </c>
      <c r="X110" s="13"/>
      <c r="Y110" s="23"/>
      <c r="Z110" s="23"/>
      <c r="AA110" s="21">
        <f t="shared" si="27"/>
        <v>1</v>
      </c>
      <c r="AB110" s="21">
        <f t="shared" si="28"/>
        <v>0</v>
      </c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</row>
    <row r="111" spans="1:51" s="22" customFormat="1" ht="73.5" customHeight="1">
      <c r="A111" s="12">
        <v>5</v>
      </c>
      <c r="B111" s="913">
        <f t="shared" si="26"/>
        <v>15</v>
      </c>
      <c r="C111" s="12"/>
      <c r="D111" s="12"/>
      <c r="E111" s="869" t="s">
        <v>1576</v>
      </c>
      <c r="F111" s="302">
        <v>10725</v>
      </c>
      <c r="G111" s="23">
        <v>70000000</v>
      </c>
      <c r="H111" s="870">
        <v>67624800</v>
      </c>
      <c r="I111" s="12">
        <v>1</v>
      </c>
      <c r="J111" s="870">
        <v>13525000</v>
      </c>
      <c r="K111" s="870">
        <v>54099800</v>
      </c>
      <c r="L111" s="32"/>
      <c r="M111" s="303">
        <v>67624800</v>
      </c>
      <c r="N111" s="11" t="s">
        <v>864</v>
      </c>
      <c r="O111" s="11" t="s">
        <v>865</v>
      </c>
      <c r="P111" s="15" t="s">
        <v>866</v>
      </c>
      <c r="Q111" s="12" t="s">
        <v>928</v>
      </c>
      <c r="R111" s="12" t="s">
        <v>958</v>
      </c>
      <c r="S111" s="13">
        <v>500</v>
      </c>
      <c r="T111" s="13">
        <v>14</v>
      </c>
      <c r="U111" s="13">
        <f t="shared" si="29"/>
        <v>1</v>
      </c>
      <c r="V111" s="23">
        <f t="shared" si="30"/>
        <v>13525000</v>
      </c>
      <c r="W111" s="23">
        <f t="shared" si="31"/>
        <v>67624800</v>
      </c>
      <c r="X111" s="13"/>
      <c r="Y111" s="23"/>
      <c r="Z111" s="23"/>
      <c r="AA111" s="21">
        <f t="shared" si="27"/>
        <v>1</v>
      </c>
      <c r="AB111" s="21">
        <f t="shared" si="28"/>
        <v>0</v>
      </c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</row>
    <row r="112" spans="1:51" s="22" customFormat="1" ht="73.5" customHeight="1">
      <c r="A112" s="28">
        <v>5</v>
      </c>
      <c r="B112" s="913">
        <f t="shared" si="26"/>
        <v>16</v>
      </c>
      <c r="C112" s="12"/>
      <c r="D112" s="12"/>
      <c r="E112" s="869" t="s">
        <v>1579</v>
      </c>
      <c r="F112" s="200" t="s">
        <v>1380</v>
      </c>
      <c r="G112" s="23">
        <v>137000000</v>
      </c>
      <c r="H112" s="870">
        <v>132000000</v>
      </c>
      <c r="I112" s="12">
        <v>1</v>
      </c>
      <c r="J112" s="870">
        <v>26400000</v>
      </c>
      <c r="K112" s="870">
        <v>52800000</v>
      </c>
      <c r="L112" s="870">
        <v>52800000</v>
      </c>
      <c r="M112" s="303">
        <v>132000000</v>
      </c>
      <c r="N112" s="18" t="s">
        <v>527</v>
      </c>
      <c r="O112" s="18" t="s">
        <v>723</v>
      </c>
      <c r="P112" s="38" t="s">
        <v>866</v>
      </c>
      <c r="Q112" s="12" t="s">
        <v>933</v>
      </c>
      <c r="R112" s="18" t="s">
        <v>956</v>
      </c>
      <c r="S112" s="13"/>
      <c r="T112" s="13"/>
      <c r="U112" s="13">
        <f t="shared" si="29"/>
        <v>1</v>
      </c>
      <c r="V112" s="23">
        <f t="shared" si="30"/>
        <v>26400000</v>
      </c>
      <c r="W112" s="23">
        <f t="shared" si="31"/>
        <v>132000000</v>
      </c>
      <c r="X112" s="13"/>
      <c r="Y112" s="23"/>
      <c r="Z112" s="23"/>
      <c r="AA112" s="21">
        <f t="shared" si="27"/>
        <v>1</v>
      </c>
      <c r="AB112" s="21">
        <f t="shared" si="28"/>
        <v>0</v>
      </c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</row>
    <row r="113" spans="1:51" s="22" customFormat="1" ht="73.5" customHeight="1">
      <c r="A113" s="28">
        <v>5</v>
      </c>
      <c r="B113" s="913">
        <f t="shared" si="26"/>
        <v>17</v>
      </c>
      <c r="C113" s="12"/>
      <c r="D113" s="12"/>
      <c r="E113" s="869" t="s">
        <v>1587</v>
      </c>
      <c r="F113" s="200" t="s">
        <v>243</v>
      </c>
      <c r="G113" s="23">
        <v>16000000</v>
      </c>
      <c r="H113" s="871">
        <v>11311500</v>
      </c>
      <c r="I113" s="12">
        <v>1</v>
      </c>
      <c r="J113" s="574">
        <v>11311500</v>
      </c>
      <c r="K113" s="303"/>
      <c r="L113" s="303"/>
      <c r="M113" s="303">
        <v>11311500</v>
      </c>
      <c r="N113" s="18" t="s">
        <v>1069</v>
      </c>
      <c r="O113" s="18" t="s">
        <v>1070</v>
      </c>
      <c r="P113" s="38" t="s">
        <v>1071</v>
      </c>
      <c r="Q113" s="12" t="s">
        <v>923</v>
      </c>
      <c r="R113" s="18" t="s">
        <v>958</v>
      </c>
      <c r="S113" s="13">
        <v>400</v>
      </c>
      <c r="T113" s="13">
        <v>8</v>
      </c>
      <c r="U113" s="13"/>
      <c r="V113" s="23"/>
      <c r="W113" s="23"/>
      <c r="X113" s="13">
        <f>$I113</f>
        <v>1</v>
      </c>
      <c r="Y113" s="23">
        <f>$J113</f>
        <v>11311500</v>
      </c>
      <c r="Z113" s="23">
        <f>$M113</f>
        <v>11311500</v>
      </c>
      <c r="AA113" s="21">
        <f t="shared" si="27"/>
        <v>0</v>
      </c>
      <c r="AB113" s="933">
        <f t="shared" si="28"/>
        <v>1</v>
      </c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</row>
    <row r="114" spans="1:51" s="22" customFormat="1" ht="21" customHeight="1">
      <c r="A114" s="1896"/>
      <c r="B114" s="1877"/>
      <c r="C114" s="338"/>
      <c r="D114" s="338"/>
      <c r="E114" s="1878"/>
      <c r="F114" s="1897"/>
      <c r="G114" s="335"/>
      <c r="H114" s="1880"/>
      <c r="I114" s="338"/>
      <c r="J114" s="1902"/>
      <c r="K114" s="1884"/>
      <c r="L114" s="1884"/>
      <c r="M114" s="1884"/>
      <c r="N114" s="1898"/>
      <c r="O114" s="1898"/>
      <c r="P114" s="121"/>
      <c r="Q114" s="1330"/>
      <c r="R114" s="18"/>
      <c r="S114" s="13"/>
      <c r="T114" s="13"/>
      <c r="U114" s="13"/>
      <c r="V114" s="23"/>
      <c r="W114" s="23"/>
      <c r="X114" s="13"/>
      <c r="Y114" s="23"/>
      <c r="Z114" s="23"/>
      <c r="AA114" s="21"/>
      <c r="AB114" s="933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</row>
    <row r="115" spans="1:51" s="22" customFormat="1">
      <c r="A115" s="1896"/>
      <c r="B115" s="1877"/>
      <c r="C115" s="338"/>
      <c r="D115" s="338"/>
      <c r="E115" s="1878"/>
      <c r="F115" s="1897"/>
      <c r="G115" s="335"/>
      <c r="H115" s="1880"/>
      <c r="I115" s="338"/>
      <c r="J115" s="1902"/>
      <c r="K115" s="1884"/>
      <c r="L115" s="1884"/>
      <c r="M115" s="1884"/>
      <c r="N115" s="1898"/>
      <c r="O115" s="1898"/>
      <c r="P115" s="121"/>
      <c r="Q115" s="1330"/>
      <c r="R115" s="18"/>
      <c r="S115" s="13"/>
      <c r="T115" s="13"/>
      <c r="U115" s="13"/>
      <c r="V115" s="23"/>
      <c r="W115" s="23"/>
      <c r="X115" s="13"/>
      <c r="Y115" s="23"/>
      <c r="Z115" s="23"/>
      <c r="AA115" s="21"/>
      <c r="AB115" s="933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</row>
    <row r="116" spans="1:51" ht="24" customHeight="1">
      <c r="A116" s="654"/>
      <c r="B116" s="911"/>
      <c r="C116" s="694"/>
      <c r="D116" s="694"/>
      <c r="E116" s="694" t="s">
        <v>1439</v>
      </c>
      <c r="F116" s="875"/>
      <c r="G116" s="698"/>
      <c r="H116" s="698"/>
      <c r="I116" s="698">
        <v>9</v>
      </c>
      <c r="J116" s="698">
        <v>252191200</v>
      </c>
      <c r="K116" s="698">
        <v>462883700</v>
      </c>
      <c r="L116" s="698">
        <v>371716500</v>
      </c>
      <c r="M116" s="698">
        <v>1086791400</v>
      </c>
      <c r="N116" s="698">
        <f t="shared" ref="N116:AB116" si="32">SUM(N117:N125)</f>
        <v>0</v>
      </c>
      <c r="O116" s="698">
        <f t="shared" si="32"/>
        <v>0</v>
      </c>
      <c r="P116" s="698">
        <f t="shared" si="32"/>
        <v>0</v>
      </c>
      <c r="Q116" s="698">
        <f t="shared" si="32"/>
        <v>0</v>
      </c>
      <c r="R116" s="698">
        <f t="shared" si="32"/>
        <v>0</v>
      </c>
      <c r="S116" s="698">
        <f t="shared" si="32"/>
        <v>720</v>
      </c>
      <c r="T116" s="698">
        <f t="shared" si="32"/>
        <v>0</v>
      </c>
      <c r="U116" s="698">
        <f t="shared" si="32"/>
        <v>6</v>
      </c>
      <c r="V116" s="698">
        <f t="shared" si="32"/>
        <v>218952200</v>
      </c>
      <c r="W116" s="698">
        <f t="shared" si="32"/>
        <v>1053552400</v>
      </c>
      <c r="X116" s="698">
        <f t="shared" si="32"/>
        <v>3</v>
      </c>
      <c r="Y116" s="698">
        <f t="shared" si="32"/>
        <v>33239000</v>
      </c>
      <c r="Z116" s="698">
        <f t="shared" si="32"/>
        <v>33239000</v>
      </c>
      <c r="AA116" s="698">
        <f t="shared" si="32"/>
        <v>6</v>
      </c>
      <c r="AB116" s="698">
        <f t="shared" si="32"/>
        <v>3</v>
      </c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</row>
    <row r="117" spans="1:51" s="22" customFormat="1" ht="69" customHeight="1">
      <c r="A117" s="12">
        <v>6</v>
      </c>
      <c r="B117" s="913">
        <f t="shared" ref="B117:B125" si="33">B116+1</f>
        <v>1</v>
      </c>
      <c r="C117" s="12"/>
      <c r="D117" s="12"/>
      <c r="E117" s="869" t="s">
        <v>1592</v>
      </c>
      <c r="F117" s="13" t="s">
        <v>1147</v>
      </c>
      <c r="G117" s="599">
        <v>326500000</v>
      </c>
      <c r="H117" s="870">
        <v>316526400</v>
      </c>
      <c r="I117" s="12">
        <v>1</v>
      </c>
      <c r="J117" s="870">
        <v>63305300</v>
      </c>
      <c r="K117" s="870">
        <v>126610600</v>
      </c>
      <c r="L117" s="870">
        <v>126610500</v>
      </c>
      <c r="M117" s="303">
        <v>316526400</v>
      </c>
      <c r="N117" s="11" t="s">
        <v>1227</v>
      </c>
      <c r="O117" s="11" t="s">
        <v>723</v>
      </c>
      <c r="P117" s="15" t="s">
        <v>1166</v>
      </c>
      <c r="Q117" s="12" t="s">
        <v>933</v>
      </c>
      <c r="R117" s="12" t="s">
        <v>956</v>
      </c>
      <c r="S117" s="13"/>
      <c r="T117" s="13"/>
      <c r="U117" s="13">
        <f>$I117</f>
        <v>1</v>
      </c>
      <c r="V117" s="23">
        <f>$J117</f>
        <v>63305300</v>
      </c>
      <c r="W117" s="23">
        <f>$M117</f>
        <v>316526400</v>
      </c>
      <c r="X117" s="13"/>
      <c r="Y117" s="23"/>
      <c r="Z117" s="23"/>
      <c r="AA117" s="21">
        <f t="shared" ref="AA117:AA125" si="34">U117</f>
        <v>1</v>
      </c>
      <c r="AB117" s="21">
        <f t="shared" ref="AB117:AB125" si="35">X117</f>
        <v>0</v>
      </c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</row>
    <row r="118" spans="1:51" s="22" customFormat="1" ht="69" customHeight="1">
      <c r="A118" s="12">
        <v>6</v>
      </c>
      <c r="B118" s="913">
        <f t="shared" si="33"/>
        <v>2</v>
      </c>
      <c r="C118" s="12"/>
      <c r="D118" s="12"/>
      <c r="E118" s="869" t="s">
        <v>1595</v>
      </c>
      <c r="F118" s="628" t="s">
        <v>836</v>
      </c>
      <c r="G118" s="1633">
        <v>120000000</v>
      </c>
      <c r="H118" s="870">
        <v>116328000</v>
      </c>
      <c r="I118" s="12">
        <v>1</v>
      </c>
      <c r="J118" s="870">
        <v>23265600</v>
      </c>
      <c r="K118" s="870">
        <v>46531200</v>
      </c>
      <c r="L118" s="870">
        <v>46531200</v>
      </c>
      <c r="M118" s="303">
        <v>116328000</v>
      </c>
      <c r="N118" s="11" t="s">
        <v>1450</v>
      </c>
      <c r="O118" s="11" t="s">
        <v>723</v>
      </c>
      <c r="P118" s="15" t="s">
        <v>1405</v>
      </c>
      <c r="Q118" s="12" t="s">
        <v>933</v>
      </c>
      <c r="R118" s="38" t="s">
        <v>957</v>
      </c>
      <c r="S118" s="628"/>
      <c r="T118" s="628"/>
      <c r="U118" s="13">
        <f>$I118</f>
        <v>1</v>
      </c>
      <c r="V118" s="23">
        <f>$J118</f>
        <v>23265600</v>
      </c>
      <c r="W118" s="23">
        <f>$M118</f>
        <v>116328000</v>
      </c>
      <c r="X118" s="13"/>
      <c r="Y118" s="23"/>
      <c r="Z118" s="23"/>
      <c r="AA118" s="21">
        <f t="shared" si="34"/>
        <v>1</v>
      </c>
      <c r="AB118" s="21">
        <f t="shared" si="35"/>
        <v>0</v>
      </c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</row>
    <row r="119" spans="1:51" s="22" customFormat="1" ht="69" customHeight="1">
      <c r="A119" s="12">
        <v>6</v>
      </c>
      <c r="B119" s="913">
        <f t="shared" si="33"/>
        <v>3</v>
      </c>
      <c r="C119" s="12"/>
      <c r="D119" s="12"/>
      <c r="E119" s="869" t="s">
        <v>1590</v>
      </c>
      <c r="F119" s="13">
        <v>9635</v>
      </c>
      <c r="G119" s="599">
        <v>47000000</v>
      </c>
      <c r="H119" s="870">
        <v>45260700</v>
      </c>
      <c r="I119" s="12">
        <v>1</v>
      </c>
      <c r="J119" s="870">
        <v>9052200</v>
      </c>
      <c r="K119" s="870">
        <v>36208500</v>
      </c>
      <c r="L119" s="32"/>
      <c r="M119" s="303">
        <v>45260700</v>
      </c>
      <c r="N119" s="11" t="s">
        <v>1164</v>
      </c>
      <c r="O119" s="11" t="s">
        <v>1106</v>
      </c>
      <c r="P119" s="15" t="s">
        <v>1405</v>
      </c>
      <c r="Q119" s="12" t="s">
        <v>925</v>
      </c>
      <c r="R119" s="12" t="s">
        <v>956</v>
      </c>
      <c r="S119" s="13"/>
      <c r="T119" s="13"/>
      <c r="U119" s="13">
        <f>$I119</f>
        <v>1</v>
      </c>
      <c r="V119" s="23">
        <f>$J119</f>
        <v>9052200</v>
      </c>
      <c r="W119" s="23">
        <f>$M119</f>
        <v>45260700</v>
      </c>
      <c r="X119" s="13"/>
      <c r="Y119" s="23"/>
      <c r="Z119" s="23"/>
      <c r="AA119" s="21">
        <f t="shared" si="34"/>
        <v>1</v>
      </c>
      <c r="AB119" s="21">
        <f t="shared" si="35"/>
        <v>0</v>
      </c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</row>
    <row r="120" spans="1:51" s="17" customFormat="1" ht="69" customHeight="1">
      <c r="A120" s="12">
        <v>6</v>
      </c>
      <c r="B120" s="913">
        <f t="shared" si="33"/>
        <v>4</v>
      </c>
      <c r="C120" s="12"/>
      <c r="D120" s="12"/>
      <c r="E120" s="869" t="s">
        <v>1588</v>
      </c>
      <c r="F120" s="13">
        <v>8908</v>
      </c>
      <c r="G120" s="599">
        <v>336000000</v>
      </c>
      <c r="H120" s="870">
        <v>326146000</v>
      </c>
      <c r="I120" s="12">
        <v>1</v>
      </c>
      <c r="J120" s="870">
        <v>65229200</v>
      </c>
      <c r="K120" s="870">
        <v>130458400</v>
      </c>
      <c r="L120" s="870">
        <v>130458400</v>
      </c>
      <c r="M120" s="303">
        <v>326146000</v>
      </c>
      <c r="N120" s="11" t="s">
        <v>654</v>
      </c>
      <c r="O120" s="11" t="s">
        <v>723</v>
      </c>
      <c r="P120" s="15" t="s">
        <v>1163</v>
      </c>
      <c r="Q120" s="12" t="s">
        <v>933</v>
      </c>
      <c r="R120" s="12" t="s">
        <v>956</v>
      </c>
      <c r="S120" s="13"/>
      <c r="T120" s="13"/>
      <c r="U120" s="13">
        <f>$I120</f>
        <v>1</v>
      </c>
      <c r="V120" s="23">
        <f>$J120</f>
        <v>65229200</v>
      </c>
      <c r="W120" s="23">
        <f>$M120</f>
        <v>326146000</v>
      </c>
      <c r="X120" s="13"/>
      <c r="Y120" s="23"/>
      <c r="Z120" s="23"/>
      <c r="AA120" s="21">
        <f t="shared" si="34"/>
        <v>1</v>
      </c>
      <c r="AB120" s="21">
        <f t="shared" si="35"/>
        <v>0</v>
      </c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</row>
    <row r="121" spans="1:51" s="22" customFormat="1" ht="69" customHeight="1">
      <c r="A121" s="12">
        <v>6</v>
      </c>
      <c r="B121" s="913">
        <f t="shared" si="33"/>
        <v>5</v>
      </c>
      <c r="C121" s="12"/>
      <c r="D121" s="12"/>
      <c r="E121" s="869" t="s">
        <v>1589</v>
      </c>
      <c r="F121" s="13">
        <v>10396</v>
      </c>
      <c r="G121" s="599">
        <v>7600000</v>
      </c>
      <c r="H121" s="871">
        <v>7354000</v>
      </c>
      <c r="I121" s="12">
        <v>1</v>
      </c>
      <c r="J121" s="32">
        <v>7354000</v>
      </c>
      <c r="K121" s="32"/>
      <c r="L121" s="32"/>
      <c r="M121" s="303">
        <v>7354000</v>
      </c>
      <c r="N121" s="11" t="s">
        <v>860</v>
      </c>
      <c r="O121" s="11" t="s">
        <v>1162</v>
      </c>
      <c r="P121" s="15" t="s">
        <v>1163</v>
      </c>
      <c r="Q121" s="12" t="s">
        <v>923</v>
      </c>
      <c r="R121" s="12" t="s">
        <v>956</v>
      </c>
      <c r="S121" s="13"/>
      <c r="T121" s="13"/>
      <c r="U121" s="13"/>
      <c r="V121" s="23"/>
      <c r="W121" s="23"/>
      <c r="X121" s="13">
        <f>$I121</f>
        <v>1</v>
      </c>
      <c r="Y121" s="23">
        <f>$J121</f>
        <v>7354000</v>
      </c>
      <c r="Z121" s="23">
        <f>$M121</f>
        <v>7354000</v>
      </c>
      <c r="AA121" s="21">
        <f t="shared" si="34"/>
        <v>0</v>
      </c>
      <c r="AB121" s="933">
        <f t="shared" si="35"/>
        <v>1</v>
      </c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</row>
    <row r="122" spans="1:51" s="22" customFormat="1" ht="69" customHeight="1">
      <c r="A122" s="12">
        <v>6</v>
      </c>
      <c r="B122" s="913">
        <f t="shared" si="33"/>
        <v>6</v>
      </c>
      <c r="C122" s="12"/>
      <c r="D122" s="12"/>
      <c r="E122" s="869" t="s">
        <v>1591</v>
      </c>
      <c r="F122" s="13" t="s">
        <v>975</v>
      </c>
      <c r="G122" s="599">
        <v>13800000</v>
      </c>
      <c r="H122" s="871">
        <v>12942500</v>
      </c>
      <c r="I122" s="12">
        <v>1</v>
      </c>
      <c r="J122" s="32">
        <v>12942500</v>
      </c>
      <c r="K122" s="32"/>
      <c r="L122" s="32"/>
      <c r="M122" s="303">
        <v>12942500</v>
      </c>
      <c r="N122" s="11" t="s">
        <v>859</v>
      </c>
      <c r="O122" s="11" t="s">
        <v>874</v>
      </c>
      <c r="P122" s="15" t="s">
        <v>875</v>
      </c>
      <c r="Q122" s="12" t="s">
        <v>727</v>
      </c>
      <c r="R122" s="12" t="s">
        <v>956</v>
      </c>
      <c r="S122" s="13"/>
      <c r="T122" s="13"/>
      <c r="U122" s="13"/>
      <c r="V122" s="23"/>
      <c r="W122" s="23"/>
      <c r="X122" s="13">
        <f>$I122</f>
        <v>1</v>
      </c>
      <c r="Y122" s="23">
        <f>$J122</f>
        <v>12942500</v>
      </c>
      <c r="Z122" s="23">
        <f>$M122</f>
        <v>12942500</v>
      </c>
      <c r="AA122" s="21">
        <f t="shared" si="34"/>
        <v>0</v>
      </c>
      <c r="AB122" s="933">
        <f t="shared" si="35"/>
        <v>1</v>
      </c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</row>
    <row r="123" spans="1:51" s="17" customFormat="1" ht="69" customHeight="1">
      <c r="A123" s="12">
        <v>6</v>
      </c>
      <c r="B123" s="913">
        <f t="shared" si="33"/>
        <v>7</v>
      </c>
      <c r="C123" s="12"/>
      <c r="D123" s="12"/>
      <c r="E123" s="869" t="s">
        <v>1594</v>
      </c>
      <c r="F123" s="13" t="s">
        <v>975</v>
      </c>
      <c r="G123" s="599">
        <v>13800000</v>
      </c>
      <c r="H123" s="871">
        <v>12942500</v>
      </c>
      <c r="I123" s="12">
        <v>1</v>
      </c>
      <c r="J123" s="32">
        <v>12942500</v>
      </c>
      <c r="K123" s="32"/>
      <c r="L123" s="32"/>
      <c r="M123" s="303">
        <v>12942500</v>
      </c>
      <c r="N123" s="11" t="s">
        <v>1205</v>
      </c>
      <c r="O123" s="11" t="s">
        <v>1206</v>
      </c>
      <c r="P123" s="15" t="s">
        <v>875</v>
      </c>
      <c r="Q123" s="12" t="s">
        <v>727</v>
      </c>
      <c r="R123" s="12" t="s">
        <v>956</v>
      </c>
      <c r="S123" s="13"/>
      <c r="T123" s="13"/>
      <c r="U123" s="13"/>
      <c r="V123" s="23"/>
      <c r="W123" s="23"/>
      <c r="X123" s="13">
        <f>$I123</f>
        <v>1</v>
      </c>
      <c r="Y123" s="23">
        <f>$J123</f>
        <v>12942500</v>
      </c>
      <c r="Z123" s="23">
        <f>$M123</f>
        <v>12942500</v>
      </c>
      <c r="AA123" s="21">
        <f t="shared" si="34"/>
        <v>0</v>
      </c>
      <c r="AB123" s="933">
        <f t="shared" si="35"/>
        <v>1</v>
      </c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</row>
    <row r="124" spans="1:51" s="22" customFormat="1" ht="69" customHeight="1">
      <c r="A124" s="12">
        <v>6</v>
      </c>
      <c r="B124" s="913">
        <f t="shared" si="33"/>
        <v>8</v>
      </c>
      <c r="C124" s="12"/>
      <c r="D124" s="12"/>
      <c r="E124" s="869" t="s">
        <v>1593</v>
      </c>
      <c r="F124" s="13">
        <v>10007</v>
      </c>
      <c r="G124" s="599">
        <v>176000000</v>
      </c>
      <c r="H124" s="870">
        <v>170291300</v>
      </c>
      <c r="I124" s="12">
        <v>1</v>
      </c>
      <c r="J124" s="870">
        <v>34058300</v>
      </c>
      <c r="K124" s="870">
        <v>68116600</v>
      </c>
      <c r="L124" s="870">
        <v>68116400</v>
      </c>
      <c r="M124" s="303">
        <v>170291300</v>
      </c>
      <c r="N124" s="11" t="s">
        <v>1449</v>
      </c>
      <c r="O124" s="11" t="s">
        <v>723</v>
      </c>
      <c r="P124" s="15" t="s">
        <v>876</v>
      </c>
      <c r="Q124" s="12" t="s">
        <v>933</v>
      </c>
      <c r="R124" s="12" t="s">
        <v>956</v>
      </c>
      <c r="S124" s="13"/>
      <c r="T124" s="13"/>
      <c r="U124" s="13">
        <f>$I124</f>
        <v>1</v>
      </c>
      <c r="V124" s="23">
        <f>$J124</f>
        <v>34058300</v>
      </c>
      <c r="W124" s="23">
        <f>$M124</f>
        <v>170291300</v>
      </c>
      <c r="X124" s="13"/>
      <c r="Y124" s="23"/>
      <c r="Z124" s="23"/>
      <c r="AA124" s="21">
        <f t="shared" si="34"/>
        <v>1</v>
      </c>
      <c r="AB124" s="21">
        <f t="shared" si="35"/>
        <v>0</v>
      </c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</row>
    <row r="125" spans="1:51" s="749" customFormat="1" ht="75" customHeight="1">
      <c r="A125" s="12">
        <v>6</v>
      </c>
      <c r="B125" s="913">
        <f t="shared" si="33"/>
        <v>9</v>
      </c>
      <c r="C125" s="12"/>
      <c r="D125" s="12">
        <v>6</v>
      </c>
      <c r="E125" s="869" t="s">
        <v>1596</v>
      </c>
      <c r="F125" s="13">
        <v>9951</v>
      </c>
      <c r="G125" s="1633">
        <v>79000000</v>
      </c>
      <c r="H125" s="870">
        <v>79000000</v>
      </c>
      <c r="I125" s="12">
        <v>1</v>
      </c>
      <c r="J125" s="870">
        <v>24041600</v>
      </c>
      <c r="K125" s="870">
        <v>54958400</v>
      </c>
      <c r="L125" s="32"/>
      <c r="M125" s="303">
        <v>79000000</v>
      </c>
      <c r="N125" s="16" t="s">
        <v>1230</v>
      </c>
      <c r="O125" s="16"/>
      <c r="P125" s="14" t="s">
        <v>1105</v>
      </c>
      <c r="Q125" s="13" t="s">
        <v>933</v>
      </c>
      <c r="R125" s="12" t="s">
        <v>956</v>
      </c>
      <c r="S125" s="13">
        <v>720</v>
      </c>
      <c r="T125" s="13"/>
      <c r="U125" s="13">
        <f>$I125</f>
        <v>1</v>
      </c>
      <c r="V125" s="23">
        <f>$J125</f>
        <v>24041600</v>
      </c>
      <c r="W125" s="23">
        <f>$M125</f>
        <v>79000000</v>
      </c>
      <c r="X125" s="13"/>
      <c r="Y125" s="23"/>
      <c r="Z125" s="23"/>
      <c r="AA125" s="21">
        <f t="shared" si="34"/>
        <v>1</v>
      </c>
      <c r="AB125" s="21">
        <f t="shared" si="35"/>
        <v>0</v>
      </c>
      <c r="AC125" s="734"/>
      <c r="AD125" s="734"/>
      <c r="AE125" s="734"/>
      <c r="AF125" s="734"/>
      <c r="AG125" s="734"/>
      <c r="AH125" s="734"/>
      <c r="AI125" s="734"/>
      <c r="AJ125" s="734"/>
      <c r="AK125" s="734"/>
      <c r="AL125" s="734"/>
      <c r="AM125" s="734"/>
      <c r="AN125" s="734"/>
      <c r="AO125" s="734"/>
      <c r="AP125" s="734"/>
      <c r="AQ125" s="734"/>
      <c r="AR125" s="734"/>
      <c r="AS125" s="734"/>
      <c r="AT125" s="734"/>
      <c r="AU125" s="734"/>
      <c r="AV125" s="734"/>
      <c r="AW125" s="734"/>
      <c r="AX125" s="734"/>
      <c r="AY125" s="734"/>
    </row>
    <row r="126" spans="1:51" s="22" customFormat="1" ht="27.75" customHeight="1">
      <c r="A126" s="694"/>
      <c r="B126" s="911"/>
      <c r="C126" s="694"/>
      <c r="D126" s="694"/>
      <c r="E126" s="694" t="s">
        <v>1440</v>
      </c>
      <c r="F126" s="875"/>
      <c r="G126" s="698"/>
      <c r="H126" s="698"/>
      <c r="I126" s="698">
        <v>10</v>
      </c>
      <c r="J126" s="698">
        <v>220169500</v>
      </c>
      <c r="K126" s="698">
        <v>499818400</v>
      </c>
      <c r="L126" s="698">
        <v>337038700</v>
      </c>
      <c r="M126" s="698">
        <v>1057026600</v>
      </c>
      <c r="N126" s="698">
        <f t="shared" ref="N126:AB126" si="36">SUM(N127:N136)</f>
        <v>0</v>
      </c>
      <c r="O126" s="698">
        <f t="shared" si="36"/>
        <v>0</v>
      </c>
      <c r="P126" s="698">
        <f t="shared" si="36"/>
        <v>0</v>
      </c>
      <c r="Q126" s="698">
        <f t="shared" si="36"/>
        <v>0</v>
      </c>
      <c r="R126" s="698">
        <f t="shared" si="36"/>
        <v>0</v>
      </c>
      <c r="S126" s="698">
        <f t="shared" si="36"/>
        <v>6950</v>
      </c>
      <c r="T126" s="698">
        <f t="shared" si="36"/>
        <v>175</v>
      </c>
      <c r="U126" s="698">
        <f t="shared" si="36"/>
        <v>10</v>
      </c>
      <c r="V126" s="698">
        <f t="shared" si="36"/>
        <v>220169500</v>
      </c>
      <c r="W126" s="698">
        <f t="shared" si="36"/>
        <v>1057026600</v>
      </c>
      <c r="X126" s="698">
        <f t="shared" si="36"/>
        <v>0</v>
      </c>
      <c r="Y126" s="698">
        <f t="shared" si="36"/>
        <v>0</v>
      </c>
      <c r="Z126" s="698">
        <f t="shared" si="36"/>
        <v>0</v>
      </c>
      <c r="AA126" s="698">
        <f t="shared" si="36"/>
        <v>10</v>
      </c>
      <c r="AB126" s="698">
        <f t="shared" si="36"/>
        <v>0</v>
      </c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</row>
    <row r="127" spans="1:51" s="22" customFormat="1" ht="71.25" customHeight="1">
      <c r="A127" s="12">
        <v>7</v>
      </c>
      <c r="B127" s="913">
        <f t="shared" ref="B127:B136" si="37">B126+1</f>
        <v>1</v>
      </c>
      <c r="C127" s="12"/>
      <c r="D127" s="12"/>
      <c r="E127" s="869" t="s">
        <v>1605</v>
      </c>
      <c r="F127" s="302">
        <v>10198</v>
      </c>
      <c r="G127" s="23">
        <v>232000000</v>
      </c>
      <c r="H127" s="870">
        <v>224589200</v>
      </c>
      <c r="I127" s="303">
        <v>1</v>
      </c>
      <c r="J127" s="870">
        <v>44917900</v>
      </c>
      <c r="K127" s="870">
        <v>89835700</v>
      </c>
      <c r="L127" s="870">
        <v>89835600</v>
      </c>
      <c r="M127" s="303">
        <v>224589200</v>
      </c>
      <c r="N127" s="210" t="s">
        <v>1416</v>
      </c>
      <c r="O127" s="298" t="s">
        <v>1417</v>
      </c>
      <c r="P127" s="1" t="s">
        <v>1417</v>
      </c>
      <c r="Q127" s="205" t="s">
        <v>725</v>
      </c>
      <c r="R127" s="12" t="s">
        <v>956</v>
      </c>
      <c r="S127" s="13">
        <v>900</v>
      </c>
      <c r="T127" s="13">
        <v>20</v>
      </c>
      <c r="U127" s="13">
        <f t="shared" ref="U127:U136" si="38">$I127</f>
        <v>1</v>
      </c>
      <c r="V127" s="23">
        <f t="shared" ref="V127:V136" si="39">$J127</f>
        <v>44917900</v>
      </c>
      <c r="W127" s="23">
        <f t="shared" ref="W127:W136" si="40">$M127</f>
        <v>224589200</v>
      </c>
      <c r="X127" s="13"/>
      <c r="Y127" s="23"/>
      <c r="Z127" s="23"/>
      <c r="AA127" s="21">
        <f t="shared" ref="AA127:AA136" si="41">U127</f>
        <v>1</v>
      </c>
      <c r="AB127" s="21">
        <f t="shared" ref="AB127:AB136" si="42">X127</f>
        <v>0</v>
      </c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</row>
    <row r="128" spans="1:51" s="22" customFormat="1" ht="71.25" customHeight="1">
      <c r="A128" s="12">
        <v>7</v>
      </c>
      <c r="B128" s="913">
        <f t="shared" si="37"/>
        <v>2</v>
      </c>
      <c r="C128" s="12"/>
      <c r="D128" s="12"/>
      <c r="E128" s="869" t="s">
        <v>1602</v>
      </c>
      <c r="F128" s="879" t="s">
        <v>1050</v>
      </c>
      <c r="G128" s="23">
        <v>200000000</v>
      </c>
      <c r="H128" s="870">
        <v>186887400</v>
      </c>
      <c r="I128" s="12">
        <v>1</v>
      </c>
      <c r="J128" s="870">
        <v>37377500</v>
      </c>
      <c r="K128" s="870">
        <v>74755000</v>
      </c>
      <c r="L128" s="870">
        <v>74754900</v>
      </c>
      <c r="M128" s="303">
        <v>186887400</v>
      </c>
      <c r="N128" s="16" t="s">
        <v>524</v>
      </c>
      <c r="O128" s="363" t="s">
        <v>723</v>
      </c>
      <c r="P128" s="14" t="s">
        <v>1410</v>
      </c>
      <c r="Q128" s="880" t="s">
        <v>933</v>
      </c>
      <c r="R128" s="205" t="s">
        <v>957</v>
      </c>
      <c r="S128" s="13">
        <v>850</v>
      </c>
      <c r="T128" s="13">
        <v>20</v>
      </c>
      <c r="U128" s="13">
        <f t="shared" si="38"/>
        <v>1</v>
      </c>
      <c r="V128" s="23">
        <f t="shared" si="39"/>
        <v>37377500</v>
      </c>
      <c r="W128" s="23">
        <f t="shared" si="40"/>
        <v>186887400</v>
      </c>
      <c r="X128" s="13"/>
      <c r="Y128" s="23"/>
      <c r="Z128" s="23"/>
      <c r="AA128" s="21">
        <f t="shared" si="41"/>
        <v>1</v>
      </c>
      <c r="AB128" s="21">
        <f t="shared" si="42"/>
        <v>0</v>
      </c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</row>
    <row r="129" spans="1:51" s="22" customFormat="1" ht="71.25" customHeight="1">
      <c r="A129" s="12">
        <v>7</v>
      </c>
      <c r="B129" s="913">
        <f t="shared" si="37"/>
        <v>3</v>
      </c>
      <c r="C129" s="12"/>
      <c r="D129" s="12"/>
      <c r="E129" s="869" t="s">
        <v>1601</v>
      </c>
      <c r="F129" s="302">
        <v>8605</v>
      </c>
      <c r="G129" s="23">
        <v>60000000</v>
      </c>
      <c r="H129" s="870">
        <v>58426300</v>
      </c>
      <c r="I129" s="12">
        <v>1</v>
      </c>
      <c r="J129" s="870">
        <v>11685300</v>
      </c>
      <c r="K129" s="870">
        <v>46741000</v>
      </c>
      <c r="L129" s="303"/>
      <c r="M129" s="26">
        <v>58426300</v>
      </c>
      <c r="N129" s="11" t="s">
        <v>896</v>
      </c>
      <c r="O129" s="310" t="s">
        <v>897</v>
      </c>
      <c r="P129" s="15" t="s">
        <v>1410</v>
      </c>
      <c r="Q129" s="315" t="s">
        <v>928</v>
      </c>
      <c r="R129" s="205" t="s">
        <v>955</v>
      </c>
      <c r="S129" s="13">
        <v>650</v>
      </c>
      <c r="T129" s="13">
        <v>20</v>
      </c>
      <c r="U129" s="13">
        <f t="shared" si="38"/>
        <v>1</v>
      </c>
      <c r="V129" s="23">
        <f t="shared" si="39"/>
        <v>11685300</v>
      </c>
      <c r="W129" s="23">
        <f t="shared" si="40"/>
        <v>58426300</v>
      </c>
      <c r="X129" s="13"/>
      <c r="Y129" s="23"/>
      <c r="Z129" s="23"/>
      <c r="AA129" s="21">
        <f t="shared" si="41"/>
        <v>1</v>
      </c>
      <c r="AB129" s="21">
        <f t="shared" si="42"/>
        <v>0</v>
      </c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</row>
    <row r="130" spans="1:51" s="22" customFormat="1" ht="71.25" customHeight="1">
      <c r="A130" s="12">
        <v>7</v>
      </c>
      <c r="B130" s="913">
        <f t="shared" si="37"/>
        <v>4</v>
      </c>
      <c r="C130" s="12"/>
      <c r="D130" s="12"/>
      <c r="E130" s="869" t="s">
        <v>1597</v>
      </c>
      <c r="F130" s="302" t="s">
        <v>1048</v>
      </c>
      <c r="G130" s="878">
        <v>82000000</v>
      </c>
      <c r="H130" s="870">
        <v>79388000</v>
      </c>
      <c r="I130" s="307">
        <v>1</v>
      </c>
      <c r="J130" s="870">
        <v>15877600</v>
      </c>
      <c r="K130" s="870">
        <v>31755200</v>
      </c>
      <c r="L130" s="870">
        <v>31755200</v>
      </c>
      <c r="M130" s="303">
        <v>79388000</v>
      </c>
      <c r="N130" s="210" t="s">
        <v>1408</v>
      </c>
      <c r="O130" s="210" t="s">
        <v>1409</v>
      </c>
      <c r="P130" s="15" t="s">
        <v>1410</v>
      </c>
      <c r="Q130" s="205" t="s">
        <v>923</v>
      </c>
      <c r="R130" s="12" t="s">
        <v>956</v>
      </c>
      <c r="S130" s="13">
        <v>650</v>
      </c>
      <c r="T130" s="13">
        <v>15</v>
      </c>
      <c r="U130" s="13">
        <f t="shared" si="38"/>
        <v>1</v>
      </c>
      <c r="V130" s="23">
        <f t="shared" si="39"/>
        <v>15877600</v>
      </c>
      <c r="W130" s="23">
        <f t="shared" si="40"/>
        <v>79388000</v>
      </c>
      <c r="X130" s="13"/>
      <c r="Y130" s="23"/>
      <c r="Z130" s="23"/>
      <c r="AA130" s="21">
        <f t="shared" si="41"/>
        <v>1</v>
      </c>
      <c r="AB130" s="21">
        <f t="shared" si="42"/>
        <v>0</v>
      </c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</row>
    <row r="131" spans="1:51" s="22" customFormat="1" ht="71.25" customHeight="1">
      <c r="A131" s="12">
        <v>7</v>
      </c>
      <c r="B131" s="913">
        <f t="shared" si="37"/>
        <v>5</v>
      </c>
      <c r="C131" s="12"/>
      <c r="D131" s="12"/>
      <c r="E131" s="869" t="s">
        <v>1599</v>
      </c>
      <c r="F131" s="302">
        <v>8605</v>
      </c>
      <c r="G131" s="23">
        <v>60000000</v>
      </c>
      <c r="H131" s="870">
        <v>58426300</v>
      </c>
      <c r="I131" s="12">
        <v>1</v>
      </c>
      <c r="J131" s="870">
        <v>11685300</v>
      </c>
      <c r="K131" s="870">
        <v>46741000</v>
      </c>
      <c r="L131" s="303"/>
      <c r="M131" s="26">
        <v>58426300</v>
      </c>
      <c r="N131" s="210" t="s">
        <v>1408</v>
      </c>
      <c r="O131" s="210" t="s">
        <v>1409</v>
      </c>
      <c r="P131" s="15" t="s">
        <v>1410</v>
      </c>
      <c r="Q131" s="205" t="s">
        <v>923</v>
      </c>
      <c r="R131" s="205" t="s">
        <v>955</v>
      </c>
      <c r="S131" s="13">
        <v>650</v>
      </c>
      <c r="T131" s="13">
        <v>20</v>
      </c>
      <c r="U131" s="13">
        <f t="shared" si="38"/>
        <v>1</v>
      </c>
      <c r="V131" s="23">
        <f t="shared" si="39"/>
        <v>11685300</v>
      </c>
      <c r="W131" s="23">
        <f t="shared" si="40"/>
        <v>58426300</v>
      </c>
      <c r="X131" s="13"/>
      <c r="Y131" s="23"/>
      <c r="Z131" s="23"/>
      <c r="AA131" s="21">
        <f t="shared" si="41"/>
        <v>1</v>
      </c>
      <c r="AB131" s="21">
        <f t="shared" si="42"/>
        <v>0</v>
      </c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</row>
    <row r="132" spans="1:51" s="22" customFormat="1" ht="85.5" customHeight="1">
      <c r="A132" s="12">
        <v>7</v>
      </c>
      <c r="B132" s="913">
        <f t="shared" si="37"/>
        <v>6</v>
      </c>
      <c r="C132" s="12"/>
      <c r="D132" s="12"/>
      <c r="E132" s="869" t="s">
        <v>1598</v>
      </c>
      <c r="F132" s="569" t="s">
        <v>1049</v>
      </c>
      <c r="G132" s="878">
        <v>82000000</v>
      </c>
      <c r="H132" s="870">
        <v>79388000</v>
      </c>
      <c r="I132" s="307">
        <v>1</v>
      </c>
      <c r="J132" s="870">
        <v>15877600</v>
      </c>
      <c r="K132" s="870">
        <v>31755200</v>
      </c>
      <c r="L132" s="870">
        <v>31755200</v>
      </c>
      <c r="M132" s="303">
        <v>79388000</v>
      </c>
      <c r="N132" s="11" t="s">
        <v>626</v>
      </c>
      <c r="O132" s="11" t="s">
        <v>627</v>
      </c>
      <c r="P132" s="15" t="s">
        <v>526</v>
      </c>
      <c r="Q132" s="12" t="s">
        <v>923</v>
      </c>
      <c r="R132" s="12" t="s">
        <v>956</v>
      </c>
      <c r="S132" s="13">
        <v>650</v>
      </c>
      <c r="T132" s="13">
        <v>15</v>
      </c>
      <c r="U132" s="13">
        <f t="shared" si="38"/>
        <v>1</v>
      </c>
      <c r="V132" s="23">
        <f t="shared" si="39"/>
        <v>15877600</v>
      </c>
      <c r="W132" s="23">
        <f t="shared" si="40"/>
        <v>79388000</v>
      </c>
      <c r="X132" s="13"/>
      <c r="Y132" s="23"/>
      <c r="Z132" s="23"/>
      <c r="AA132" s="21">
        <f t="shared" si="41"/>
        <v>1</v>
      </c>
      <c r="AB132" s="21">
        <f t="shared" si="42"/>
        <v>0</v>
      </c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</row>
    <row r="133" spans="1:51" s="22" customFormat="1" ht="71.25" customHeight="1">
      <c r="A133" s="12">
        <v>7</v>
      </c>
      <c r="B133" s="913">
        <f t="shared" si="37"/>
        <v>7</v>
      </c>
      <c r="C133" s="12"/>
      <c r="D133" s="12"/>
      <c r="E133" s="869" t="s">
        <v>1604</v>
      </c>
      <c r="F133" s="879" t="s">
        <v>1478</v>
      </c>
      <c r="G133" s="23">
        <v>200000000</v>
      </c>
      <c r="H133" s="870">
        <v>192956800</v>
      </c>
      <c r="I133" s="12">
        <v>1</v>
      </c>
      <c r="J133" s="870">
        <v>38591400</v>
      </c>
      <c r="K133" s="870">
        <v>77182800</v>
      </c>
      <c r="L133" s="870">
        <v>77182600</v>
      </c>
      <c r="M133" s="303">
        <v>192956800</v>
      </c>
      <c r="N133" s="16" t="s">
        <v>525</v>
      </c>
      <c r="O133" s="363" t="s">
        <v>723</v>
      </c>
      <c r="P133" s="14" t="s">
        <v>526</v>
      </c>
      <c r="Q133" s="880" t="s">
        <v>725</v>
      </c>
      <c r="R133" s="205" t="s">
        <v>957</v>
      </c>
      <c r="S133" s="13">
        <v>850</v>
      </c>
      <c r="T133" s="13">
        <v>20</v>
      </c>
      <c r="U133" s="13">
        <f t="shared" si="38"/>
        <v>1</v>
      </c>
      <c r="V133" s="23">
        <f t="shared" si="39"/>
        <v>38591400</v>
      </c>
      <c r="W133" s="23">
        <f t="shared" si="40"/>
        <v>192956800</v>
      </c>
      <c r="X133" s="13"/>
      <c r="Y133" s="23"/>
      <c r="Z133" s="23"/>
      <c r="AA133" s="21">
        <f t="shared" si="41"/>
        <v>1</v>
      </c>
      <c r="AB133" s="21">
        <f t="shared" si="42"/>
        <v>0</v>
      </c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</row>
    <row r="134" spans="1:51" s="22" customFormat="1" ht="96.75" customHeight="1">
      <c r="A134" s="12">
        <v>7</v>
      </c>
      <c r="B134" s="913">
        <f t="shared" si="37"/>
        <v>8</v>
      </c>
      <c r="C134" s="12"/>
      <c r="D134" s="12"/>
      <c r="E134" s="869" t="s">
        <v>1600</v>
      </c>
      <c r="F134" s="302" t="s">
        <v>1048</v>
      </c>
      <c r="G134" s="878">
        <v>82000000</v>
      </c>
      <c r="H134" s="870">
        <v>79388000</v>
      </c>
      <c r="I134" s="307">
        <v>1</v>
      </c>
      <c r="J134" s="870">
        <v>15877600</v>
      </c>
      <c r="K134" s="870">
        <v>31755200</v>
      </c>
      <c r="L134" s="870">
        <v>31755200</v>
      </c>
      <c r="M134" s="303">
        <v>79388000</v>
      </c>
      <c r="N134" s="210" t="s">
        <v>628</v>
      </c>
      <c r="O134" s="210" t="s">
        <v>629</v>
      </c>
      <c r="P134" s="15" t="s">
        <v>825</v>
      </c>
      <c r="Q134" s="205" t="s">
        <v>923</v>
      </c>
      <c r="R134" s="12" t="s">
        <v>956</v>
      </c>
      <c r="S134" s="13">
        <v>650</v>
      </c>
      <c r="T134" s="13">
        <v>15</v>
      </c>
      <c r="U134" s="13">
        <f t="shared" si="38"/>
        <v>1</v>
      </c>
      <c r="V134" s="23">
        <f t="shared" si="39"/>
        <v>15877600</v>
      </c>
      <c r="W134" s="23">
        <f t="shared" si="40"/>
        <v>79388000</v>
      </c>
      <c r="X134" s="13"/>
      <c r="Y134" s="23"/>
      <c r="Z134" s="23"/>
      <c r="AA134" s="21">
        <f t="shared" si="41"/>
        <v>1</v>
      </c>
      <c r="AB134" s="21">
        <f t="shared" si="42"/>
        <v>0</v>
      </c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</row>
    <row r="135" spans="1:51" s="22" customFormat="1" ht="71.25" customHeight="1">
      <c r="A135" s="12">
        <v>7</v>
      </c>
      <c r="B135" s="913">
        <f t="shared" si="37"/>
        <v>9</v>
      </c>
      <c r="C135" s="12"/>
      <c r="D135" s="12">
        <v>1</v>
      </c>
      <c r="E135" s="869" t="s">
        <v>1606</v>
      </c>
      <c r="F135" s="302">
        <v>8605</v>
      </c>
      <c r="G135" s="23">
        <v>58426300</v>
      </c>
      <c r="H135" s="870">
        <v>58426300</v>
      </c>
      <c r="I135" s="12">
        <v>1</v>
      </c>
      <c r="J135" s="870">
        <v>20449200</v>
      </c>
      <c r="K135" s="870">
        <v>37977100</v>
      </c>
      <c r="L135" s="32"/>
      <c r="M135" s="26">
        <v>58426300</v>
      </c>
      <c r="N135" s="210" t="s">
        <v>1207</v>
      </c>
      <c r="O135" s="298" t="s">
        <v>1208</v>
      </c>
      <c r="P135" s="1" t="s">
        <v>825</v>
      </c>
      <c r="Q135" s="205" t="s">
        <v>923</v>
      </c>
      <c r="R135" s="205" t="s">
        <v>955</v>
      </c>
      <c r="S135" s="315">
        <v>650</v>
      </c>
      <c r="T135" s="315">
        <v>20</v>
      </c>
      <c r="U135" s="13">
        <f t="shared" si="38"/>
        <v>1</v>
      </c>
      <c r="V135" s="23">
        <f t="shared" si="39"/>
        <v>20449200</v>
      </c>
      <c r="W135" s="23">
        <f t="shared" si="40"/>
        <v>58426300</v>
      </c>
      <c r="X135" s="13"/>
      <c r="Y135" s="23"/>
      <c r="Z135" s="23"/>
      <c r="AA135" s="21">
        <f t="shared" si="41"/>
        <v>1</v>
      </c>
      <c r="AB135" s="21">
        <f t="shared" si="42"/>
        <v>0</v>
      </c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</row>
    <row r="136" spans="1:51" s="750" customFormat="1" ht="75" customHeight="1">
      <c r="A136" s="12">
        <v>7</v>
      </c>
      <c r="B136" s="913">
        <f t="shared" si="37"/>
        <v>10</v>
      </c>
      <c r="C136" s="12"/>
      <c r="D136" s="12"/>
      <c r="E136" s="869" t="s">
        <v>1603</v>
      </c>
      <c r="F136" s="879">
        <v>9003</v>
      </c>
      <c r="G136" s="23">
        <v>40500000</v>
      </c>
      <c r="H136" s="870">
        <v>39150300</v>
      </c>
      <c r="I136" s="12">
        <v>1</v>
      </c>
      <c r="J136" s="870">
        <v>7830100</v>
      </c>
      <c r="K136" s="870">
        <v>31320200</v>
      </c>
      <c r="L136" s="303"/>
      <c r="M136" s="303">
        <v>39150300</v>
      </c>
      <c r="N136" s="16" t="s">
        <v>523</v>
      </c>
      <c r="O136" s="363" t="s">
        <v>723</v>
      </c>
      <c r="P136" s="14" t="s">
        <v>825</v>
      </c>
      <c r="Q136" s="880" t="s">
        <v>933</v>
      </c>
      <c r="R136" s="205" t="s">
        <v>957</v>
      </c>
      <c r="S136" s="13">
        <v>450</v>
      </c>
      <c r="T136" s="13">
        <v>10</v>
      </c>
      <c r="U136" s="13">
        <f t="shared" si="38"/>
        <v>1</v>
      </c>
      <c r="V136" s="23">
        <f t="shared" si="39"/>
        <v>7830100</v>
      </c>
      <c r="W136" s="23">
        <f t="shared" si="40"/>
        <v>39150300</v>
      </c>
      <c r="X136" s="13"/>
      <c r="Y136" s="23"/>
      <c r="Z136" s="23"/>
      <c r="AA136" s="21">
        <f t="shared" si="41"/>
        <v>1</v>
      </c>
      <c r="AB136" s="21">
        <f t="shared" si="42"/>
        <v>0</v>
      </c>
      <c r="AC136" s="1873"/>
      <c r="AD136" s="1873"/>
      <c r="AE136" s="1873"/>
      <c r="AF136" s="1873"/>
      <c r="AG136" s="1873"/>
      <c r="AH136" s="1873"/>
      <c r="AI136" s="1873"/>
      <c r="AJ136" s="1873"/>
      <c r="AK136" s="1873"/>
      <c r="AL136" s="1873"/>
      <c r="AM136" s="1873"/>
      <c r="AN136" s="1873"/>
      <c r="AO136" s="1873"/>
      <c r="AP136" s="1873"/>
      <c r="AQ136" s="1873"/>
      <c r="AR136" s="1873"/>
      <c r="AS136" s="1873"/>
      <c r="AT136" s="1873"/>
      <c r="AU136" s="1873"/>
      <c r="AV136" s="1873"/>
      <c r="AW136" s="1873"/>
      <c r="AX136" s="1873"/>
      <c r="AY136" s="1873"/>
    </row>
    <row r="137" spans="1:51" s="1911" customFormat="1" ht="21" customHeight="1">
      <c r="A137" s="1885"/>
      <c r="B137" s="1886"/>
      <c r="C137" s="1885"/>
      <c r="D137" s="1885"/>
      <c r="E137" s="1887"/>
      <c r="F137" s="1906"/>
      <c r="G137" s="1888"/>
      <c r="H137" s="1889"/>
      <c r="I137" s="1885"/>
      <c r="J137" s="1889"/>
      <c r="K137" s="1889"/>
      <c r="L137" s="1890"/>
      <c r="M137" s="1890"/>
      <c r="N137" s="1901"/>
      <c r="O137" s="1907"/>
      <c r="P137" s="1905"/>
      <c r="Q137" s="1908"/>
      <c r="R137" s="1909"/>
      <c r="S137" s="1891"/>
      <c r="T137" s="1891"/>
      <c r="U137" s="1891"/>
      <c r="V137" s="1892"/>
      <c r="W137" s="1892"/>
      <c r="X137" s="1891"/>
      <c r="Y137" s="1892"/>
      <c r="Z137" s="1892"/>
      <c r="AA137" s="1893"/>
      <c r="AB137" s="1893"/>
      <c r="AC137" s="2178"/>
      <c r="AD137" s="2178"/>
      <c r="AE137" s="2178"/>
      <c r="AF137" s="2178"/>
      <c r="AG137" s="2178"/>
      <c r="AH137" s="2178"/>
      <c r="AI137" s="2178"/>
      <c r="AJ137" s="2178"/>
      <c r="AK137" s="2178"/>
      <c r="AL137" s="2178"/>
      <c r="AM137" s="2178"/>
      <c r="AN137" s="2178"/>
      <c r="AO137" s="2178"/>
      <c r="AP137" s="2178"/>
      <c r="AQ137" s="2178"/>
      <c r="AR137" s="2178"/>
      <c r="AS137" s="2178"/>
      <c r="AT137" s="2178"/>
      <c r="AU137" s="2178"/>
      <c r="AV137" s="2178"/>
      <c r="AW137" s="2178"/>
      <c r="AX137" s="2178"/>
      <c r="AY137" s="2178"/>
    </row>
    <row r="138" spans="1:51" s="1911" customFormat="1">
      <c r="A138" s="1885"/>
      <c r="B138" s="1886"/>
      <c r="C138" s="1885"/>
      <c r="D138" s="1885"/>
      <c r="E138" s="1887"/>
      <c r="F138" s="1906"/>
      <c r="G138" s="1888"/>
      <c r="H138" s="1889"/>
      <c r="I138" s="1885"/>
      <c r="J138" s="1889"/>
      <c r="K138" s="1889"/>
      <c r="L138" s="1890"/>
      <c r="M138" s="1890"/>
      <c r="N138" s="1901"/>
      <c r="O138" s="1907"/>
      <c r="P138" s="1905"/>
      <c r="Q138" s="1908"/>
      <c r="R138" s="1909"/>
      <c r="S138" s="1891"/>
      <c r="T138" s="1891"/>
      <c r="U138" s="1891"/>
      <c r="V138" s="1892"/>
      <c r="W138" s="1892"/>
      <c r="X138" s="1891"/>
      <c r="Y138" s="1892"/>
      <c r="Z138" s="1892"/>
      <c r="AA138" s="1893"/>
      <c r="AB138" s="1893"/>
      <c r="AC138" s="2178"/>
      <c r="AD138" s="2178"/>
      <c r="AE138" s="2178"/>
      <c r="AF138" s="2178"/>
      <c r="AG138" s="2178"/>
      <c r="AH138" s="2178"/>
      <c r="AI138" s="2178"/>
      <c r="AJ138" s="2178"/>
      <c r="AK138" s="2178"/>
      <c r="AL138" s="2178"/>
      <c r="AM138" s="2178"/>
      <c r="AN138" s="2178"/>
      <c r="AO138" s="2178"/>
      <c r="AP138" s="2178"/>
      <c r="AQ138" s="2178"/>
      <c r="AR138" s="2178"/>
      <c r="AS138" s="2178"/>
      <c r="AT138" s="2178"/>
      <c r="AU138" s="2178"/>
      <c r="AV138" s="2178"/>
      <c r="AW138" s="2178"/>
      <c r="AX138" s="2178"/>
      <c r="AY138" s="2178"/>
    </row>
    <row r="139" spans="1:51" ht="24.75" customHeight="1">
      <c r="A139" s="694"/>
      <c r="B139" s="911"/>
      <c r="C139" s="694"/>
      <c r="D139" s="694"/>
      <c r="E139" s="694" t="s">
        <v>1441</v>
      </c>
      <c r="F139" s="875"/>
      <c r="G139" s="698"/>
      <c r="H139" s="698"/>
      <c r="I139" s="698">
        <v>20</v>
      </c>
      <c r="J139" s="698">
        <v>236110100</v>
      </c>
      <c r="K139" s="698">
        <v>246794100</v>
      </c>
      <c r="L139" s="698">
        <v>28502700</v>
      </c>
      <c r="M139" s="698">
        <v>511406900</v>
      </c>
      <c r="N139" s="698">
        <f t="shared" ref="N139:AB139" si="43">SUM(N140:N159)</f>
        <v>0</v>
      </c>
      <c r="O139" s="698">
        <f t="shared" si="43"/>
        <v>0</v>
      </c>
      <c r="P139" s="698">
        <f t="shared" si="43"/>
        <v>0</v>
      </c>
      <c r="Q139" s="698">
        <f t="shared" si="43"/>
        <v>0</v>
      </c>
      <c r="R139" s="698">
        <f t="shared" si="43"/>
        <v>0</v>
      </c>
      <c r="S139" s="698">
        <f t="shared" si="43"/>
        <v>6730</v>
      </c>
      <c r="T139" s="698">
        <f t="shared" si="43"/>
        <v>168</v>
      </c>
      <c r="U139" s="698">
        <f t="shared" si="43"/>
        <v>7</v>
      </c>
      <c r="V139" s="698">
        <f t="shared" si="43"/>
        <v>68824600</v>
      </c>
      <c r="W139" s="698">
        <f t="shared" si="43"/>
        <v>344121400</v>
      </c>
      <c r="X139" s="698">
        <f t="shared" si="43"/>
        <v>13</v>
      </c>
      <c r="Y139" s="698">
        <f t="shared" si="43"/>
        <v>167285500</v>
      </c>
      <c r="Z139" s="698">
        <f t="shared" si="43"/>
        <v>167285500</v>
      </c>
      <c r="AA139" s="698">
        <f t="shared" si="43"/>
        <v>7</v>
      </c>
      <c r="AB139" s="698">
        <f t="shared" si="43"/>
        <v>13</v>
      </c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</row>
    <row r="140" spans="1:51" s="22" customFormat="1" ht="69" customHeight="1">
      <c r="A140" s="12">
        <v>8</v>
      </c>
      <c r="B140" s="913">
        <f t="shared" ref="B140:B159" si="44">B139+1</f>
        <v>1</v>
      </c>
      <c r="C140" s="12"/>
      <c r="D140" s="12"/>
      <c r="E140" s="869" t="s">
        <v>1612</v>
      </c>
      <c r="F140" s="13">
        <v>9637</v>
      </c>
      <c r="G140" s="872">
        <v>12500000</v>
      </c>
      <c r="H140" s="871">
        <v>11812800</v>
      </c>
      <c r="I140" s="12">
        <v>1</v>
      </c>
      <c r="J140" s="32">
        <v>11812800</v>
      </c>
      <c r="K140" s="32"/>
      <c r="L140" s="32"/>
      <c r="M140" s="303">
        <v>11812800</v>
      </c>
      <c r="N140" s="11" t="s">
        <v>911</v>
      </c>
      <c r="O140" s="11" t="s">
        <v>723</v>
      </c>
      <c r="P140" s="15" t="s">
        <v>912</v>
      </c>
      <c r="Q140" s="12" t="s">
        <v>725</v>
      </c>
      <c r="R140" s="12" t="s">
        <v>956</v>
      </c>
      <c r="S140" s="13">
        <v>360</v>
      </c>
      <c r="T140" s="13">
        <v>7</v>
      </c>
      <c r="U140" s="13"/>
      <c r="V140" s="23"/>
      <c r="W140" s="23"/>
      <c r="X140" s="13">
        <f>$I140</f>
        <v>1</v>
      </c>
      <c r="Y140" s="23">
        <f>$J140</f>
        <v>11812800</v>
      </c>
      <c r="Z140" s="23">
        <f>$M140</f>
        <v>11812800</v>
      </c>
      <c r="AA140" s="21">
        <f t="shared" ref="AA140:AA159" si="45">U140</f>
        <v>0</v>
      </c>
      <c r="AB140" s="933">
        <f t="shared" ref="AB140:AB159" si="46">X140</f>
        <v>1</v>
      </c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</row>
    <row r="141" spans="1:51" s="22" customFormat="1" ht="69" customHeight="1">
      <c r="A141" s="13">
        <v>8</v>
      </c>
      <c r="B141" s="913">
        <f t="shared" si="44"/>
        <v>2</v>
      </c>
      <c r="C141" s="12"/>
      <c r="D141" s="12"/>
      <c r="E141" s="869" t="s">
        <v>1618</v>
      </c>
      <c r="F141" s="13" t="s">
        <v>409</v>
      </c>
      <c r="G141" s="872">
        <v>9400000</v>
      </c>
      <c r="H141" s="871">
        <v>9086400</v>
      </c>
      <c r="I141" s="12">
        <v>1</v>
      </c>
      <c r="J141" s="32">
        <v>9086400</v>
      </c>
      <c r="K141" s="32"/>
      <c r="L141" s="32"/>
      <c r="M141" s="303">
        <v>9086400</v>
      </c>
      <c r="N141" s="11" t="s">
        <v>848</v>
      </c>
      <c r="O141" s="11" t="s">
        <v>849</v>
      </c>
      <c r="P141" s="15" t="s">
        <v>912</v>
      </c>
      <c r="Q141" s="12" t="s">
        <v>727</v>
      </c>
      <c r="R141" s="15" t="s">
        <v>958</v>
      </c>
      <c r="S141" s="13">
        <v>360</v>
      </c>
      <c r="T141" s="13">
        <v>8</v>
      </c>
      <c r="U141" s="13"/>
      <c r="V141" s="23"/>
      <c r="W141" s="23"/>
      <c r="X141" s="13">
        <f>$I141</f>
        <v>1</v>
      </c>
      <c r="Y141" s="23">
        <f>$J141</f>
        <v>9086400</v>
      </c>
      <c r="Z141" s="23">
        <f>$M141</f>
        <v>9086400</v>
      </c>
      <c r="AA141" s="21">
        <f t="shared" si="45"/>
        <v>0</v>
      </c>
      <c r="AB141" s="933">
        <f t="shared" si="46"/>
        <v>1</v>
      </c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</row>
    <row r="142" spans="1:51" s="22" customFormat="1" ht="69" customHeight="1">
      <c r="A142" s="13">
        <v>8</v>
      </c>
      <c r="B142" s="913">
        <f t="shared" si="44"/>
        <v>3</v>
      </c>
      <c r="C142" s="12"/>
      <c r="D142" s="12"/>
      <c r="E142" s="869" t="s">
        <v>1624</v>
      </c>
      <c r="F142" s="13" t="s">
        <v>409</v>
      </c>
      <c r="G142" s="872">
        <v>9400000</v>
      </c>
      <c r="H142" s="871">
        <v>9086400</v>
      </c>
      <c r="I142" s="12">
        <v>1</v>
      </c>
      <c r="J142" s="32">
        <v>9086400</v>
      </c>
      <c r="K142" s="32"/>
      <c r="L142" s="32"/>
      <c r="M142" s="303">
        <v>9086400</v>
      </c>
      <c r="N142" s="11" t="s">
        <v>1326</v>
      </c>
      <c r="O142" s="11" t="s">
        <v>1327</v>
      </c>
      <c r="P142" s="15" t="s">
        <v>1298</v>
      </c>
      <c r="Q142" s="12" t="s">
        <v>727</v>
      </c>
      <c r="R142" s="15" t="s">
        <v>958</v>
      </c>
      <c r="S142" s="13">
        <v>360</v>
      </c>
      <c r="T142" s="13">
        <v>8</v>
      </c>
      <c r="U142" s="13"/>
      <c r="V142" s="23"/>
      <c r="W142" s="23"/>
      <c r="X142" s="13">
        <f>$I142</f>
        <v>1</v>
      </c>
      <c r="Y142" s="23">
        <f>$J142</f>
        <v>9086400</v>
      </c>
      <c r="Z142" s="23">
        <f>$M142</f>
        <v>9086400</v>
      </c>
      <c r="AA142" s="21">
        <f t="shared" si="45"/>
        <v>0</v>
      </c>
      <c r="AB142" s="933">
        <f t="shared" si="46"/>
        <v>1</v>
      </c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</row>
    <row r="143" spans="1:51" s="22" customFormat="1" ht="69" customHeight="1">
      <c r="A143" s="13">
        <v>8</v>
      </c>
      <c r="B143" s="913">
        <f t="shared" si="44"/>
        <v>4</v>
      </c>
      <c r="C143" s="12"/>
      <c r="D143" s="12"/>
      <c r="E143" s="869" t="s">
        <v>1625</v>
      </c>
      <c r="F143" s="13" t="s">
        <v>409</v>
      </c>
      <c r="G143" s="872">
        <v>9400000</v>
      </c>
      <c r="H143" s="871">
        <v>9086400</v>
      </c>
      <c r="I143" s="12">
        <v>1</v>
      </c>
      <c r="J143" s="32">
        <v>9086400</v>
      </c>
      <c r="K143" s="32"/>
      <c r="L143" s="32"/>
      <c r="M143" s="303">
        <v>9086400</v>
      </c>
      <c r="N143" s="11" t="s">
        <v>1328</v>
      </c>
      <c r="O143" s="11" t="s">
        <v>1329</v>
      </c>
      <c r="P143" s="15" t="s">
        <v>1298</v>
      </c>
      <c r="Q143" s="12" t="s">
        <v>727</v>
      </c>
      <c r="R143" s="15" t="s">
        <v>958</v>
      </c>
      <c r="S143" s="13">
        <v>360</v>
      </c>
      <c r="T143" s="13">
        <v>8</v>
      </c>
      <c r="U143" s="13"/>
      <c r="V143" s="23"/>
      <c r="W143" s="23"/>
      <c r="X143" s="13">
        <f>$I143</f>
        <v>1</v>
      </c>
      <c r="Y143" s="23">
        <f>$J143</f>
        <v>9086400</v>
      </c>
      <c r="Z143" s="23">
        <f>$M143</f>
        <v>9086400</v>
      </c>
      <c r="AA143" s="21">
        <f t="shared" si="45"/>
        <v>0</v>
      </c>
      <c r="AB143" s="933">
        <f t="shared" si="46"/>
        <v>1</v>
      </c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</row>
    <row r="144" spans="1:51" s="22" customFormat="1" ht="69" customHeight="1">
      <c r="A144" s="13">
        <v>8</v>
      </c>
      <c r="B144" s="913">
        <f t="shared" si="44"/>
        <v>5</v>
      </c>
      <c r="C144" s="12"/>
      <c r="D144" s="12">
        <v>10</v>
      </c>
      <c r="E144" s="869" t="s">
        <v>1626</v>
      </c>
      <c r="F144" s="13" t="s">
        <v>409</v>
      </c>
      <c r="G144" s="23">
        <v>9086400</v>
      </c>
      <c r="H144" s="871">
        <v>9086400</v>
      </c>
      <c r="I144" s="12">
        <v>1</v>
      </c>
      <c r="J144" s="32">
        <v>9086400</v>
      </c>
      <c r="K144" s="32"/>
      <c r="L144" s="32"/>
      <c r="M144" s="303">
        <v>9086400</v>
      </c>
      <c r="N144" s="11" t="s">
        <v>1330</v>
      </c>
      <c r="O144" s="11" t="s">
        <v>1331</v>
      </c>
      <c r="P144" s="15" t="s">
        <v>1298</v>
      </c>
      <c r="Q144" s="12" t="s">
        <v>727</v>
      </c>
      <c r="R144" s="12" t="s">
        <v>958</v>
      </c>
      <c r="S144" s="13">
        <v>360</v>
      </c>
      <c r="T144" s="13">
        <v>8</v>
      </c>
      <c r="U144" s="13"/>
      <c r="V144" s="23"/>
      <c r="W144" s="23"/>
      <c r="X144" s="13">
        <f>$I144</f>
        <v>1</v>
      </c>
      <c r="Y144" s="23">
        <f>$J144</f>
        <v>9086400</v>
      </c>
      <c r="Z144" s="23">
        <f>$M144</f>
        <v>9086400</v>
      </c>
      <c r="AA144" s="21">
        <f t="shared" si="45"/>
        <v>0</v>
      </c>
      <c r="AB144" s="933">
        <f t="shared" si="46"/>
        <v>1</v>
      </c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</row>
    <row r="145" spans="1:51" s="17" customFormat="1" ht="73.5" customHeight="1">
      <c r="A145" s="13">
        <v>8</v>
      </c>
      <c r="B145" s="913">
        <f t="shared" si="44"/>
        <v>6</v>
      </c>
      <c r="C145" s="12"/>
      <c r="D145" s="12"/>
      <c r="E145" s="869" t="s">
        <v>1614</v>
      </c>
      <c r="F145" s="13" t="s">
        <v>625</v>
      </c>
      <c r="G145" s="872">
        <v>73100000</v>
      </c>
      <c r="H145" s="870">
        <v>71256900</v>
      </c>
      <c r="I145" s="12">
        <v>1</v>
      </c>
      <c r="J145" s="870">
        <v>14251400</v>
      </c>
      <c r="K145" s="870">
        <v>28502800</v>
      </c>
      <c r="L145" s="870">
        <v>28502700</v>
      </c>
      <c r="M145" s="303">
        <v>71256900</v>
      </c>
      <c r="N145" s="11" t="s">
        <v>1386</v>
      </c>
      <c r="O145" s="11" t="s">
        <v>723</v>
      </c>
      <c r="P145" s="15" t="s">
        <v>1308</v>
      </c>
      <c r="Q145" s="12" t="s">
        <v>725</v>
      </c>
      <c r="R145" s="15" t="s">
        <v>958</v>
      </c>
      <c r="S145" s="13">
        <v>480</v>
      </c>
      <c r="T145" s="13">
        <v>14</v>
      </c>
      <c r="U145" s="13">
        <f>$I145</f>
        <v>1</v>
      </c>
      <c r="V145" s="23">
        <f>$J145</f>
        <v>14251400</v>
      </c>
      <c r="W145" s="23">
        <f>$M145</f>
        <v>71256900</v>
      </c>
      <c r="X145" s="13"/>
      <c r="Y145" s="23"/>
      <c r="Z145" s="23"/>
      <c r="AA145" s="21">
        <f t="shared" si="45"/>
        <v>1</v>
      </c>
      <c r="AB145" s="21">
        <f t="shared" si="46"/>
        <v>0</v>
      </c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</row>
    <row r="146" spans="1:51" ht="69" customHeight="1">
      <c r="A146" s="13">
        <v>8</v>
      </c>
      <c r="B146" s="913">
        <f t="shared" si="44"/>
        <v>7</v>
      </c>
      <c r="C146" s="12"/>
      <c r="D146" s="12"/>
      <c r="E146" s="869" t="s">
        <v>1617</v>
      </c>
      <c r="F146" s="13" t="s">
        <v>1243</v>
      </c>
      <c r="G146" s="872">
        <v>5000000</v>
      </c>
      <c r="H146" s="871">
        <v>5000000</v>
      </c>
      <c r="I146" s="12">
        <v>1</v>
      </c>
      <c r="J146" s="32">
        <v>5000000</v>
      </c>
      <c r="K146" s="32"/>
      <c r="L146" s="32"/>
      <c r="M146" s="303">
        <v>5000000</v>
      </c>
      <c r="N146" s="11" t="s">
        <v>1244</v>
      </c>
      <c r="O146" s="11" t="s">
        <v>1245</v>
      </c>
      <c r="P146" s="15" t="s">
        <v>914</v>
      </c>
      <c r="Q146" s="12" t="s">
        <v>727</v>
      </c>
      <c r="R146" s="15" t="s">
        <v>957</v>
      </c>
      <c r="S146" s="13"/>
      <c r="T146" s="13"/>
      <c r="U146" s="13"/>
      <c r="V146" s="23"/>
      <c r="W146" s="23"/>
      <c r="X146" s="13">
        <f>$I146</f>
        <v>1</v>
      </c>
      <c r="Y146" s="23">
        <f>$J146</f>
        <v>5000000</v>
      </c>
      <c r="Z146" s="23">
        <f>$M146</f>
        <v>5000000</v>
      </c>
      <c r="AA146" s="21">
        <f t="shared" si="45"/>
        <v>0</v>
      </c>
      <c r="AB146" s="933">
        <f t="shared" si="46"/>
        <v>1</v>
      </c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</row>
    <row r="147" spans="1:51" ht="69" customHeight="1">
      <c r="A147" s="13">
        <v>8</v>
      </c>
      <c r="B147" s="913">
        <f t="shared" si="44"/>
        <v>8</v>
      </c>
      <c r="C147" s="12"/>
      <c r="D147" s="12"/>
      <c r="E147" s="869" t="s">
        <v>1619</v>
      </c>
      <c r="F147" s="13">
        <v>7919</v>
      </c>
      <c r="G147" s="872">
        <v>16000000</v>
      </c>
      <c r="H147" s="871">
        <v>15457900</v>
      </c>
      <c r="I147" s="12">
        <v>1</v>
      </c>
      <c r="J147" s="32">
        <v>15457900</v>
      </c>
      <c r="K147" s="32"/>
      <c r="L147" s="32"/>
      <c r="M147" s="26">
        <v>15457900</v>
      </c>
      <c r="N147" s="11" t="s">
        <v>1321</v>
      </c>
      <c r="O147" s="11" t="s">
        <v>1322</v>
      </c>
      <c r="P147" s="15" t="s">
        <v>914</v>
      </c>
      <c r="Q147" s="12" t="s">
        <v>923</v>
      </c>
      <c r="R147" s="12" t="s">
        <v>955</v>
      </c>
      <c r="S147" s="13">
        <v>360</v>
      </c>
      <c r="T147" s="13">
        <v>8</v>
      </c>
      <c r="U147" s="13"/>
      <c r="V147" s="23"/>
      <c r="W147" s="23"/>
      <c r="X147" s="13">
        <f>$I147</f>
        <v>1</v>
      </c>
      <c r="Y147" s="23">
        <f>$J147</f>
        <v>15457900</v>
      </c>
      <c r="Z147" s="23">
        <f>$M147</f>
        <v>15457900</v>
      </c>
      <c r="AA147" s="21">
        <f t="shared" si="45"/>
        <v>0</v>
      </c>
      <c r="AB147" s="933">
        <f t="shared" si="46"/>
        <v>1</v>
      </c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</row>
    <row r="148" spans="1:51" ht="69" customHeight="1">
      <c r="A148" s="12">
        <v>8</v>
      </c>
      <c r="B148" s="913">
        <f t="shared" si="44"/>
        <v>9</v>
      </c>
      <c r="C148" s="12"/>
      <c r="D148" s="12"/>
      <c r="E148" s="869" t="s">
        <v>1613</v>
      </c>
      <c r="F148" s="13">
        <v>9558</v>
      </c>
      <c r="G148" s="872">
        <v>63000000</v>
      </c>
      <c r="H148" s="870">
        <v>60907400</v>
      </c>
      <c r="I148" s="12">
        <v>1</v>
      </c>
      <c r="J148" s="870">
        <v>12181500</v>
      </c>
      <c r="K148" s="870">
        <v>48725900</v>
      </c>
      <c r="L148" s="32"/>
      <c r="M148" s="303">
        <v>60907400</v>
      </c>
      <c r="N148" s="11" t="s">
        <v>1319</v>
      </c>
      <c r="O148" s="11" t="s">
        <v>1320</v>
      </c>
      <c r="P148" s="15" t="s">
        <v>917</v>
      </c>
      <c r="Q148" s="12" t="s">
        <v>923</v>
      </c>
      <c r="R148" s="12" t="s">
        <v>956</v>
      </c>
      <c r="S148" s="13">
        <v>450</v>
      </c>
      <c r="T148" s="13">
        <v>11</v>
      </c>
      <c r="U148" s="13">
        <f>$I148</f>
        <v>1</v>
      </c>
      <c r="V148" s="23">
        <f>$J148</f>
        <v>12181500</v>
      </c>
      <c r="W148" s="23">
        <f>$M148</f>
        <v>60907400</v>
      </c>
      <c r="X148" s="13"/>
      <c r="Y148" s="23"/>
      <c r="Z148" s="23"/>
      <c r="AA148" s="21">
        <f t="shared" si="45"/>
        <v>1</v>
      </c>
      <c r="AB148" s="21">
        <f t="shared" si="46"/>
        <v>0</v>
      </c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</row>
    <row r="149" spans="1:51" ht="69" customHeight="1">
      <c r="A149" s="13">
        <v>8</v>
      </c>
      <c r="B149" s="913">
        <f t="shared" si="44"/>
        <v>10</v>
      </c>
      <c r="C149" s="12"/>
      <c r="D149" s="12"/>
      <c r="E149" s="869" t="s">
        <v>1623</v>
      </c>
      <c r="F149" s="13" t="s">
        <v>409</v>
      </c>
      <c r="G149" s="872">
        <v>9400000</v>
      </c>
      <c r="H149" s="871">
        <v>9086400</v>
      </c>
      <c r="I149" s="12">
        <v>1</v>
      </c>
      <c r="J149" s="32">
        <v>9086400</v>
      </c>
      <c r="K149" s="32"/>
      <c r="L149" s="32"/>
      <c r="M149" s="303">
        <v>9086400</v>
      </c>
      <c r="N149" s="11" t="s">
        <v>1324</v>
      </c>
      <c r="O149" s="11" t="s">
        <v>1325</v>
      </c>
      <c r="P149" s="15" t="s">
        <v>917</v>
      </c>
      <c r="Q149" s="12" t="s">
        <v>727</v>
      </c>
      <c r="R149" s="15" t="s">
        <v>958</v>
      </c>
      <c r="S149" s="13">
        <v>360</v>
      </c>
      <c r="T149" s="13">
        <v>8</v>
      </c>
      <c r="U149" s="13"/>
      <c r="V149" s="23"/>
      <c r="W149" s="23"/>
      <c r="X149" s="13">
        <f>$I149</f>
        <v>1</v>
      </c>
      <c r="Y149" s="23">
        <f>$J149</f>
        <v>9086400</v>
      </c>
      <c r="Z149" s="23">
        <f>$M149</f>
        <v>9086400</v>
      </c>
      <c r="AA149" s="21">
        <f t="shared" si="45"/>
        <v>0</v>
      </c>
      <c r="AB149" s="933">
        <f t="shared" si="46"/>
        <v>1</v>
      </c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</row>
    <row r="150" spans="1:51" ht="69" customHeight="1">
      <c r="A150" s="13">
        <v>8</v>
      </c>
      <c r="B150" s="913">
        <f t="shared" si="44"/>
        <v>11</v>
      </c>
      <c r="C150" s="12"/>
      <c r="D150" s="12"/>
      <c r="E150" s="869" t="s">
        <v>1609</v>
      </c>
      <c r="F150" s="13">
        <v>8440</v>
      </c>
      <c r="G150" s="872">
        <v>27000000</v>
      </c>
      <c r="H150" s="870">
        <v>26204300</v>
      </c>
      <c r="I150" s="12">
        <v>1</v>
      </c>
      <c r="J150" s="870">
        <v>5240900</v>
      </c>
      <c r="K150" s="870">
        <v>20963400</v>
      </c>
      <c r="L150" s="32"/>
      <c r="M150" s="303">
        <v>26204300</v>
      </c>
      <c r="N150" s="11" t="s">
        <v>915</v>
      </c>
      <c r="O150" s="11" t="s">
        <v>916</v>
      </c>
      <c r="P150" s="15" t="s">
        <v>917</v>
      </c>
      <c r="Q150" s="12" t="s">
        <v>923</v>
      </c>
      <c r="R150" s="15" t="s">
        <v>958</v>
      </c>
      <c r="S150" s="13">
        <v>400</v>
      </c>
      <c r="T150" s="13">
        <v>12</v>
      </c>
      <c r="U150" s="13">
        <f>$I150</f>
        <v>1</v>
      </c>
      <c r="V150" s="23">
        <f>$J150</f>
        <v>5240900</v>
      </c>
      <c r="W150" s="23">
        <f>$M150</f>
        <v>26204300</v>
      </c>
      <c r="X150" s="13"/>
      <c r="Y150" s="23"/>
      <c r="Z150" s="23"/>
      <c r="AA150" s="21">
        <f t="shared" si="45"/>
        <v>1</v>
      </c>
      <c r="AB150" s="21">
        <f t="shared" si="46"/>
        <v>0</v>
      </c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</row>
    <row r="151" spans="1:51" ht="69" customHeight="1">
      <c r="A151" s="13">
        <v>8</v>
      </c>
      <c r="B151" s="913">
        <f t="shared" si="44"/>
        <v>12</v>
      </c>
      <c r="C151" s="12"/>
      <c r="D151" s="12"/>
      <c r="E151" s="869" t="s">
        <v>1620</v>
      </c>
      <c r="F151" s="13">
        <v>10725</v>
      </c>
      <c r="G151" s="872">
        <v>69000000</v>
      </c>
      <c r="H151" s="870">
        <v>66672100</v>
      </c>
      <c r="I151" s="12">
        <v>1</v>
      </c>
      <c r="J151" s="870">
        <v>13334500</v>
      </c>
      <c r="K151" s="870">
        <v>53337600</v>
      </c>
      <c r="L151" s="32"/>
      <c r="M151" s="303">
        <v>66672100</v>
      </c>
      <c r="N151" s="11" t="s">
        <v>915</v>
      </c>
      <c r="O151" s="11" t="s">
        <v>916</v>
      </c>
      <c r="P151" s="15" t="s">
        <v>917</v>
      </c>
      <c r="Q151" s="12" t="s">
        <v>923</v>
      </c>
      <c r="R151" s="15" t="s">
        <v>958</v>
      </c>
      <c r="S151" s="13">
        <v>500</v>
      </c>
      <c r="T151" s="13">
        <v>14</v>
      </c>
      <c r="U151" s="13">
        <f>$I151</f>
        <v>1</v>
      </c>
      <c r="V151" s="23">
        <f>$J151</f>
        <v>13334500</v>
      </c>
      <c r="W151" s="23">
        <f>$M151</f>
        <v>66672100</v>
      </c>
      <c r="X151" s="13"/>
      <c r="Y151" s="23"/>
      <c r="Z151" s="23"/>
      <c r="AA151" s="21">
        <f t="shared" si="45"/>
        <v>1</v>
      </c>
      <c r="AB151" s="21">
        <f t="shared" si="46"/>
        <v>0</v>
      </c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</row>
    <row r="152" spans="1:51" s="22" customFormat="1" ht="69" customHeight="1">
      <c r="A152" s="13">
        <v>8</v>
      </c>
      <c r="B152" s="913">
        <f t="shared" si="44"/>
        <v>13</v>
      </c>
      <c r="C152" s="12"/>
      <c r="D152" s="12"/>
      <c r="E152" s="869" t="s">
        <v>1621</v>
      </c>
      <c r="F152" s="13" t="s">
        <v>1323</v>
      </c>
      <c r="G152" s="872">
        <v>7500000</v>
      </c>
      <c r="H152" s="871">
        <v>7222800</v>
      </c>
      <c r="I152" s="12">
        <v>1</v>
      </c>
      <c r="J152" s="32">
        <v>7222800</v>
      </c>
      <c r="K152" s="32"/>
      <c r="L152" s="32"/>
      <c r="M152" s="303">
        <v>7222800</v>
      </c>
      <c r="N152" s="11" t="s">
        <v>1246</v>
      </c>
      <c r="O152" s="11" t="s">
        <v>1247</v>
      </c>
      <c r="P152" s="15" t="s">
        <v>801</v>
      </c>
      <c r="Q152" s="12" t="s">
        <v>727</v>
      </c>
      <c r="R152" s="15" t="s">
        <v>958</v>
      </c>
      <c r="S152" s="13">
        <v>360</v>
      </c>
      <c r="T152" s="13">
        <v>8</v>
      </c>
      <c r="U152" s="13"/>
      <c r="V152" s="23"/>
      <c r="W152" s="23"/>
      <c r="X152" s="13">
        <f>$I152</f>
        <v>1</v>
      </c>
      <c r="Y152" s="23">
        <f>$J152</f>
        <v>7222800</v>
      </c>
      <c r="Z152" s="23">
        <f>$M152</f>
        <v>7222800</v>
      </c>
      <c r="AA152" s="21">
        <f t="shared" si="45"/>
        <v>0</v>
      </c>
      <c r="AB152" s="933">
        <f t="shared" si="46"/>
        <v>1</v>
      </c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</row>
    <row r="153" spans="1:51" s="22" customFormat="1" ht="69" customHeight="1">
      <c r="A153" s="13">
        <v>8</v>
      </c>
      <c r="B153" s="913">
        <f t="shared" si="44"/>
        <v>14</v>
      </c>
      <c r="C153" s="12"/>
      <c r="D153" s="12"/>
      <c r="E153" s="869" t="s">
        <v>1616</v>
      </c>
      <c r="F153" s="13" t="s">
        <v>1065</v>
      </c>
      <c r="G153" s="872">
        <v>10200000</v>
      </c>
      <c r="H153" s="871">
        <v>9926300</v>
      </c>
      <c r="I153" s="12">
        <v>1</v>
      </c>
      <c r="J153" s="32">
        <v>9926300</v>
      </c>
      <c r="K153" s="32"/>
      <c r="L153" s="32"/>
      <c r="M153" s="303">
        <v>9926300</v>
      </c>
      <c r="N153" s="11" t="s">
        <v>1066</v>
      </c>
      <c r="O153" s="11" t="s">
        <v>1067</v>
      </c>
      <c r="P153" s="15" t="s">
        <v>801</v>
      </c>
      <c r="Q153" s="12" t="s">
        <v>923</v>
      </c>
      <c r="R153" s="15" t="s">
        <v>958</v>
      </c>
      <c r="S153" s="13">
        <v>360</v>
      </c>
      <c r="T153" s="13">
        <v>8</v>
      </c>
      <c r="U153" s="13"/>
      <c r="V153" s="23"/>
      <c r="W153" s="23"/>
      <c r="X153" s="13">
        <f>$I153</f>
        <v>1</v>
      </c>
      <c r="Y153" s="23">
        <f>$J153</f>
        <v>9926300</v>
      </c>
      <c r="Z153" s="23">
        <f>$M153</f>
        <v>9926300</v>
      </c>
      <c r="AA153" s="21">
        <f t="shared" si="45"/>
        <v>0</v>
      </c>
      <c r="AB153" s="933">
        <f t="shared" si="46"/>
        <v>1</v>
      </c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</row>
    <row r="154" spans="1:51" s="22" customFormat="1" ht="69" customHeight="1">
      <c r="A154" s="13">
        <v>8</v>
      </c>
      <c r="B154" s="913">
        <f t="shared" si="44"/>
        <v>15</v>
      </c>
      <c r="C154" s="12"/>
      <c r="D154" s="12"/>
      <c r="E154" s="869" t="s">
        <v>1615</v>
      </c>
      <c r="F154" s="13">
        <v>8440</v>
      </c>
      <c r="G154" s="872">
        <v>27000000</v>
      </c>
      <c r="H154" s="870">
        <v>26204300</v>
      </c>
      <c r="I154" s="12">
        <v>1</v>
      </c>
      <c r="J154" s="870">
        <v>5240900</v>
      </c>
      <c r="K154" s="870">
        <v>20963400</v>
      </c>
      <c r="L154" s="32"/>
      <c r="M154" s="303">
        <v>26204300</v>
      </c>
      <c r="N154" s="11" t="s">
        <v>800</v>
      </c>
      <c r="O154" s="11" t="s">
        <v>723</v>
      </c>
      <c r="P154" s="15" t="s">
        <v>801</v>
      </c>
      <c r="Q154" s="12" t="s">
        <v>725</v>
      </c>
      <c r="R154" s="15" t="s">
        <v>958</v>
      </c>
      <c r="S154" s="13">
        <v>400</v>
      </c>
      <c r="T154" s="13">
        <v>12</v>
      </c>
      <c r="U154" s="13">
        <f>$I154</f>
        <v>1</v>
      </c>
      <c r="V154" s="23">
        <f>$J154</f>
        <v>5240900</v>
      </c>
      <c r="W154" s="23">
        <f>$M154</f>
        <v>26204300</v>
      </c>
      <c r="X154" s="13"/>
      <c r="Y154" s="23"/>
      <c r="Z154" s="23"/>
      <c r="AA154" s="21">
        <f t="shared" si="45"/>
        <v>1</v>
      </c>
      <c r="AB154" s="21">
        <f t="shared" si="46"/>
        <v>0</v>
      </c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</row>
    <row r="155" spans="1:51" s="22" customFormat="1" ht="69" customHeight="1">
      <c r="A155" s="13">
        <v>8</v>
      </c>
      <c r="B155" s="913">
        <f t="shared" si="44"/>
        <v>16</v>
      </c>
      <c r="C155" s="12"/>
      <c r="D155" s="12"/>
      <c r="E155" s="869" t="s">
        <v>1607</v>
      </c>
      <c r="F155" s="13">
        <v>10725</v>
      </c>
      <c r="G155" s="872">
        <v>69000000</v>
      </c>
      <c r="H155" s="870">
        <v>66672100</v>
      </c>
      <c r="I155" s="12">
        <v>1</v>
      </c>
      <c r="J155" s="870">
        <v>13334500</v>
      </c>
      <c r="K155" s="870">
        <v>53337600</v>
      </c>
      <c r="L155" s="32"/>
      <c r="M155" s="303">
        <v>66672100</v>
      </c>
      <c r="N155" s="11" t="s">
        <v>1167</v>
      </c>
      <c r="O155" s="11" t="s">
        <v>1168</v>
      </c>
      <c r="P155" s="15" t="s">
        <v>827</v>
      </c>
      <c r="Q155" s="12" t="s">
        <v>928</v>
      </c>
      <c r="R155" s="15" t="s">
        <v>958</v>
      </c>
      <c r="S155" s="13">
        <v>500</v>
      </c>
      <c r="T155" s="13">
        <v>14</v>
      </c>
      <c r="U155" s="13">
        <f>$I155</f>
        <v>1</v>
      </c>
      <c r="V155" s="23">
        <f>$J155</f>
        <v>13334500</v>
      </c>
      <c r="W155" s="23">
        <f>$M155</f>
        <v>66672100</v>
      </c>
      <c r="X155" s="13"/>
      <c r="Y155" s="23"/>
      <c r="Z155" s="23"/>
      <c r="AA155" s="21">
        <f t="shared" si="45"/>
        <v>1</v>
      </c>
      <c r="AB155" s="21">
        <f t="shared" si="46"/>
        <v>0</v>
      </c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</row>
    <row r="156" spans="1:51" s="22" customFormat="1" ht="69" customHeight="1">
      <c r="A156" s="13">
        <v>8</v>
      </c>
      <c r="B156" s="913">
        <f t="shared" si="44"/>
        <v>17</v>
      </c>
      <c r="C156" s="12"/>
      <c r="D156" s="12"/>
      <c r="E156" s="869" t="s">
        <v>1610</v>
      </c>
      <c r="F156" s="13">
        <v>8440</v>
      </c>
      <c r="G156" s="872">
        <v>27000000</v>
      </c>
      <c r="H156" s="870">
        <v>26204300</v>
      </c>
      <c r="I156" s="12">
        <v>1</v>
      </c>
      <c r="J156" s="870">
        <v>5240900</v>
      </c>
      <c r="K156" s="870">
        <v>20963400</v>
      </c>
      <c r="L156" s="32"/>
      <c r="M156" s="303">
        <v>26204300</v>
      </c>
      <c r="N156" s="11" t="s">
        <v>1167</v>
      </c>
      <c r="O156" s="11" t="s">
        <v>1168</v>
      </c>
      <c r="P156" s="15" t="s">
        <v>827</v>
      </c>
      <c r="Q156" s="12" t="s">
        <v>928</v>
      </c>
      <c r="R156" s="15" t="s">
        <v>958</v>
      </c>
      <c r="S156" s="13">
        <v>400</v>
      </c>
      <c r="T156" s="13">
        <v>12</v>
      </c>
      <c r="U156" s="13">
        <f>$I156</f>
        <v>1</v>
      </c>
      <c r="V156" s="23">
        <f>$J156</f>
        <v>5240900</v>
      </c>
      <c r="W156" s="23">
        <f>$M156</f>
        <v>26204300</v>
      </c>
      <c r="X156" s="13"/>
      <c r="Y156" s="23"/>
      <c r="Z156" s="23"/>
      <c r="AA156" s="21">
        <f t="shared" si="45"/>
        <v>1</v>
      </c>
      <c r="AB156" s="21">
        <f t="shared" si="46"/>
        <v>0</v>
      </c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</row>
    <row r="157" spans="1:51" s="22" customFormat="1" ht="69" customHeight="1">
      <c r="A157" s="13">
        <v>8</v>
      </c>
      <c r="B157" s="913">
        <f t="shared" si="44"/>
        <v>18</v>
      </c>
      <c r="C157" s="12"/>
      <c r="D157" s="12"/>
      <c r="E157" s="869" t="s">
        <v>1611</v>
      </c>
      <c r="F157" s="13">
        <v>4213</v>
      </c>
      <c r="G157" s="872">
        <v>6859600</v>
      </c>
      <c r="H157" s="871">
        <v>5347300</v>
      </c>
      <c r="I157" s="12">
        <v>1</v>
      </c>
      <c r="J157" s="32">
        <v>5347300</v>
      </c>
      <c r="K157" s="32"/>
      <c r="L157" s="32"/>
      <c r="M157" s="303">
        <v>5347300</v>
      </c>
      <c r="N157" s="11" t="s">
        <v>1167</v>
      </c>
      <c r="O157" s="11" t="s">
        <v>1168</v>
      </c>
      <c r="P157" s="15" t="s">
        <v>827</v>
      </c>
      <c r="Q157" s="12" t="s">
        <v>928</v>
      </c>
      <c r="R157" s="15" t="s">
        <v>957</v>
      </c>
      <c r="S157" s="13"/>
      <c r="T157" s="13"/>
      <c r="U157" s="13"/>
      <c r="V157" s="23"/>
      <c r="W157" s="23"/>
      <c r="X157" s="13">
        <f>$I157</f>
        <v>1</v>
      </c>
      <c r="Y157" s="23">
        <f>$J157</f>
        <v>5347300</v>
      </c>
      <c r="Z157" s="23">
        <f>$M157</f>
        <v>5347300</v>
      </c>
      <c r="AA157" s="21">
        <f t="shared" si="45"/>
        <v>0</v>
      </c>
      <c r="AB157" s="933">
        <f t="shared" si="46"/>
        <v>1</v>
      </c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</row>
    <row r="158" spans="1:51" s="22" customFormat="1" ht="69" customHeight="1">
      <c r="A158" s="13">
        <v>8</v>
      </c>
      <c r="B158" s="913">
        <f t="shared" si="44"/>
        <v>19</v>
      </c>
      <c r="C158" s="12"/>
      <c r="D158" s="12"/>
      <c r="E158" s="869" t="s">
        <v>1622</v>
      </c>
      <c r="F158" s="13" t="s">
        <v>409</v>
      </c>
      <c r="G158" s="872">
        <v>9400000</v>
      </c>
      <c r="H158" s="871">
        <v>9086400</v>
      </c>
      <c r="I158" s="12">
        <v>1</v>
      </c>
      <c r="J158" s="32">
        <v>9086400</v>
      </c>
      <c r="K158" s="32"/>
      <c r="L158" s="32"/>
      <c r="M158" s="303">
        <v>9086400</v>
      </c>
      <c r="N158" s="11" t="s">
        <v>1304</v>
      </c>
      <c r="O158" s="11" t="s">
        <v>1305</v>
      </c>
      <c r="P158" s="15" t="s">
        <v>827</v>
      </c>
      <c r="Q158" s="12" t="s">
        <v>727</v>
      </c>
      <c r="R158" s="15" t="s">
        <v>958</v>
      </c>
      <c r="S158" s="13">
        <v>360</v>
      </c>
      <c r="T158" s="13">
        <v>8</v>
      </c>
      <c r="U158" s="13"/>
      <c r="V158" s="23"/>
      <c r="W158" s="23"/>
      <c r="X158" s="13">
        <f>$I158</f>
        <v>1</v>
      </c>
      <c r="Y158" s="23">
        <f>$J158</f>
        <v>9086400</v>
      </c>
      <c r="Z158" s="23">
        <f>$M158</f>
        <v>9086400</v>
      </c>
      <c r="AA158" s="21">
        <f t="shared" si="45"/>
        <v>0</v>
      </c>
      <c r="AB158" s="933">
        <f t="shared" si="46"/>
        <v>1</v>
      </c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</row>
    <row r="159" spans="1:51" s="749" customFormat="1" ht="75" customHeight="1">
      <c r="A159" s="13">
        <v>8</v>
      </c>
      <c r="B159" s="913">
        <f t="shared" si="44"/>
        <v>20</v>
      </c>
      <c r="C159" s="12"/>
      <c r="D159" s="12"/>
      <c r="E159" s="869" t="s">
        <v>1608</v>
      </c>
      <c r="F159" s="13" t="s">
        <v>1292</v>
      </c>
      <c r="G159" s="872">
        <v>60000000</v>
      </c>
      <c r="H159" s="871">
        <v>58000000</v>
      </c>
      <c r="I159" s="12">
        <v>1</v>
      </c>
      <c r="J159" s="32">
        <v>58000000</v>
      </c>
      <c r="K159" s="140"/>
      <c r="L159" s="140"/>
      <c r="M159" s="303">
        <v>58000000</v>
      </c>
      <c r="N159" s="11" t="s">
        <v>826</v>
      </c>
      <c r="O159" s="11" t="s">
        <v>723</v>
      </c>
      <c r="P159" s="15" t="s">
        <v>827</v>
      </c>
      <c r="Q159" s="12" t="s">
        <v>933</v>
      </c>
      <c r="R159" s="15" t="s">
        <v>957</v>
      </c>
      <c r="S159" s="13"/>
      <c r="T159" s="13"/>
      <c r="U159" s="13"/>
      <c r="V159" s="23"/>
      <c r="W159" s="23"/>
      <c r="X159" s="13">
        <f>$I159</f>
        <v>1</v>
      </c>
      <c r="Y159" s="23">
        <f>$J159</f>
        <v>58000000</v>
      </c>
      <c r="Z159" s="23">
        <f>$M159</f>
        <v>58000000</v>
      </c>
      <c r="AA159" s="21">
        <f t="shared" si="45"/>
        <v>0</v>
      </c>
      <c r="AB159" s="933">
        <f t="shared" si="46"/>
        <v>1</v>
      </c>
      <c r="AC159" s="734"/>
      <c r="AD159" s="734"/>
      <c r="AE159" s="734"/>
      <c r="AF159" s="734"/>
      <c r="AG159" s="734"/>
      <c r="AH159" s="734"/>
      <c r="AI159" s="734"/>
      <c r="AJ159" s="734"/>
      <c r="AK159" s="734"/>
      <c r="AL159" s="734"/>
      <c r="AM159" s="734"/>
      <c r="AN159" s="734"/>
      <c r="AO159" s="734"/>
      <c r="AP159" s="734"/>
      <c r="AQ159" s="734"/>
      <c r="AR159" s="734"/>
      <c r="AS159" s="734"/>
      <c r="AT159" s="734"/>
      <c r="AU159" s="734"/>
      <c r="AV159" s="734"/>
      <c r="AW159" s="734"/>
      <c r="AX159" s="734"/>
      <c r="AY159" s="734"/>
    </row>
    <row r="160" spans="1:51" ht="26.25" customHeight="1">
      <c r="A160" s="694"/>
      <c r="B160" s="911"/>
      <c r="C160" s="694"/>
      <c r="D160" s="694"/>
      <c r="E160" s="694" t="s">
        <v>1442</v>
      </c>
      <c r="F160" s="875"/>
      <c r="G160" s="698"/>
      <c r="H160" s="698"/>
      <c r="I160" s="698">
        <v>14</v>
      </c>
      <c r="J160" s="698">
        <v>220380500</v>
      </c>
      <c r="K160" s="698">
        <v>442751900</v>
      </c>
      <c r="L160" s="698">
        <v>249944600</v>
      </c>
      <c r="M160" s="698">
        <v>913077000</v>
      </c>
      <c r="N160" s="698">
        <f t="shared" ref="N160:AB160" si="47">SUM(N161:N174)</f>
        <v>0</v>
      </c>
      <c r="O160" s="698">
        <f t="shared" si="47"/>
        <v>0</v>
      </c>
      <c r="P160" s="698">
        <f t="shared" si="47"/>
        <v>0</v>
      </c>
      <c r="Q160" s="1170">
        <f t="shared" si="47"/>
        <v>0</v>
      </c>
      <c r="R160" s="1170">
        <f t="shared" si="47"/>
        <v>0</v>
      </c>
      <c r="S160" s="1170">
        <f t="shared" si="47"/>
        <v>7940</v>
      </c>
      <c r="T160" s="1170">
        <f t="shared" si="47"/>
        <v>179</v>
      </c>
      <c r="U160" s="1170">
        <f t="shared" si="47"/>
        <v>10</v>
      </c>
      <c r="V160" s="1170">
        <f t="shared" si="47"/>
        <v>173174600</v>
      </c>
      <c r="W160" s="1170">
        <f t="shared" si="47"/>
        <v>865871100</v>
      </c>
      <c r="X160" s="1170">
        <f t="shared" si="47"/>
        <v>4</v>
      </c>
      <c r="Y160" s="1170">
        <f t="shared" si="47"/>
        <v>47205900</v>
      </c>
      <c r="Z160" s="1170">
        <f t="shared" si="47"/>
        <v>47205900</v>
      </c>
      <c r="AA160" s="1170">
        <f t="shared" si="47"/>
        <v>10</v>
      </c>
      <c r="AB160" s="1170">
        <f t="shared" si="47"/>
        <v>4</v>
      </c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</row>
    <row r="161" spans="1:51" s="22" customFormat="1" ht="69" customHeight="1">
      <c r="A161" s="28">
        <v>9</v>
      </c>
      <c r="B161" s="913">
        <f t="shared" ref="B161:B174" si="48">B160+1</f>
        <v>1</v>
      </c>
      <c r="C161" s="12"/>
      <c r="D161" s="12"/>
      <c r="E161" s="869" t="s">
        <v>1631</v>
      </c>
      <c r="F161" s="316">
        <v>8883</v>
      </c>
      <c r="G161" s="873">
        <v>77500000</v>
      </c>
      <c r="H161" s="870">
        <v>75034800</v>
      </c>
      <c r="I161" s="12">
        <v>1</v>
      </c>
      <c r="J161" s="870">
        <v>15007000</v>
      </c>
      <c r="K161" s="870">
        <v>30014000</v>
      </c>
      <c r="L161" s="870">
        <v>30013800</v>
      </c>
      <c r="M161" s="303">
        <v>75034800</v>
      </c>
      <c r="N161" s="318" t="s">
        <v>969</v>
      </c>
      <c r="O161" s="318" t="s">
        <v>970</v>
      </c>
      <c r="P161" s="319" t="s">
        <v>856</v>
      </c>
      <c r="Q161" s="320" t="s">
        <v>923</v>
      </c>
      <c r="R161" s="12" t="s">
        <v>956</v>
      </c>
      <c r="S161" s="13">
        <v>750</v>
      </c>
      <c r="T161" s="13">
        <v>12</v>
      </c>
      <c r="U161" s="13">
        <f>$I161</f>
        <v>1</v>
      </c>
      <c r="V161" s="23">
        <f>$J161</f>
        <v>15007000</v>
      </c>
      <c r="W161" s="23">
        <f>$M161</f>
        <v>75034800</v>
      </c>
      <c r="X161" s="13"/>
      <c r="Y161" s="23"/>
      <c r="Z161" s="23"/>
      <c r="AA161" s="21">
        <f t="shared" ref="AA161:AA174" si="49">U161</f>
        <v>1</v>
      </c>
      <c r="AB161" s="21">
        <f t="shared" ref="AB161:AB174" si="50">X161</f>
        <v>0</v>
      </c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</row>
    <row r="162" spans="1:51" s="22" customFormat="1" ht="69" customHeight="1">
      <c r="A162" s="28">
        <v>9</v>
      </c>
      <c r="B162" s="913">
        <f t="shared" si="48"/>
        <v>2</v>
      </c>
      <c r="C162" s="12"/>
      <c r="D162" s="12"/>
      <c r="E162" s="869" t="s">
        <v>1635</v>
      </c>
      <c r="F162" s="13" t="s">
        <v>409</v>
      </c>
      <c r="G162" s="23">
        <v>9400000</v>
      </c>
      <c r="H162" s="871">
        <v>9086400</v>
      </c>
      <c r="I162" s="12">
        <v>1</v>
      </c>
      <c r="J162" s="32">
        <v>9086400</v>
      </c>
      <c r="K162" s="314"/>
      <c r="L162" s="314"/>
      <c r="M162" s="303">
        <v>9086400</v>
      </c>
      <c r="N162" s="325" t="s">
        <v>1420</v>
      </c>
      <c r="O162" s="325" t="s">
        <v>1421</v>
      </c>
      <c r="P162" s="324" t="s">
        <v>856</v>
      </c>
      <c r="Q162" s="326" t="s">
        <v>727</v>
      </c>
      <c r="R162" s="324" t="s">
        <v>958</v>
      </c>
      <c r="S162" s="13">
        <v>300</v>
      </c>
      <c r="T162" s="13">
        <v>8</v>
      </c>
      <c r="U162" s="13"/>
      <c r="V162" s="23"/>
      <c r="W162" s="23"/>
      <c r="X162" s="13">
        <f>$I162</f>
        <v>1</v>
      </c>
      <c r="Y162" s="23">
        <f>$J162</f>
        <v>9086400</v>
      </c>
      <c r="Z162" s="23">
        <f>$M162</f>
        <v>9086400</v>
      </c>
      <c r="AA162" s="21">
        <f t="shared" si="49"/>
        <v>0</v>
      </c>
      <c r="AB162" s="933">
        <f t="shared" si="50"/>
        <v>1</v>
      </c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</row>
    <row r="163" spans="1:51" s="22" customFormat="1" ht="69" customHeight="1">
      <c r="A163" s="28">
        <v>9</v>
      </c>
      <c r="B163" s="913">
        <f t="shared" si="48"/>
        <v>3</v>
      </c>
      <c r="C163" s="12"/>
      <c r="D163" s="12"/>
      <c r="E163" s="869" t="s">
        <v>1627</v>
      </c>
      <c r="F163" s="204" t="s">
        <v>410</v>
      </c>
      <c r="G163" s="881">
        <v>146000000</v>
      </c>
      <c r="H163" s="870">
        <v>141675100</v>
      </c>
      <c r="I163" s="12">
        <v>1</v>
      </c>
      <c r="J163" s="870">
        <v>28335100</v>
      </c>
      <c r="K163" s="870">
        <v>56670100</v>
      </c>
      <c r="L163" s="870">
        <v>56669900</v>
      </c>
      <c r="M163" s="26">
        <v>141675100</v>
      </c>
      <c r="N163" s="11" t="s">
        <v>979</v>
      </c>
      <c r="O163" s="11" t="s">
        <v>1051</v>
      </c>
      <c r="P163" s="15" t="s">
        <v>980</v>
      </c>
      <c r="Q163" s="12" t="s">
        <v>933</v>
      </c>
      <c r="R163" s="12" t="s">
        <v>955</v>
      </c>
      <c r="S163" s="66">
        <v>1080</v>
      </c>
      <c r="T163" s="66">
        <v>22</v>
      </c>
      <c r="U163" s="13">
        <f t="shared" ref="U163:U169" si="51">$I163</f>
        <v>1</v>
      </c>
      <c r="V163" s="23">
        <f t="shared" ref="V163:V169" si="52">$J163</f>
        <v>28335100</v>
      </c>
      <c r="W163" s="23">
        <f t="shared" ref="W163:W169" si="53">$M163</f>
        <v>141675100</v>
      </c>
      <c r="X163" s="13"/>
      <c r="Y163" s="23"/>
      <c r="Z163" s="23"/>
      <c r="AA163" s="21">
        <f t="shared" si="49"/>
        <v>1</v>
      </c>
      <c r="AB163" s="21">
        <f t="shared" si="50"/>
        <v>0</v>
      </c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</row>
    <row r="164" spans="1:51" s="22" customFormat="1" ht="69" customHeight="1">
      <c r="A164" s="28">
        <v>9</v>
      </c>
      <c r="B164" s="913">
        <f t="shared" si="48"/>
        <v>4</v>
      </c>
      <c r="C164" s="12"/>
      <c r="D164" s="12"/>
      <c r="E164" s="869" t="s">
        <v>1628</v>
      </c>
      <c r="F164" s="29">
        <v>10129</v>
      </c>
      <c r="G164" s="873">
        <v>240000000</v>
      </c>
      <c r="H164" s="870">
        <v>232840900</v>
      </c>
      <c r="I164" s="12">
        <v>1</v>
      </c>
      <c r="J164" s="870">
        <v>46568200</v>
      </c>
      <c r="K164" s="870">
        <v>93136400</v>
      </c>
      <c r="L164" s="870">
        <v>93136300</v>
      </c>
      <c r="M164" s="303">
        <v>232840900</v>
      </c>
      <c r="N164" s="210" t="s">
        <v>868</v>
      </c>
      <c r="O164" s="210" t="s">
        <v>869</v>
      </c>
      <c r="P164" s="1" t="s">
        <v>980</v>
      </c>
      <c r="Q164" s="205" t="s">
        <v>928</v>
      </c>
      <c r="R164" s="12" t="s">
        <v>956</v>
      </c>
      <c r="S164" s="13">
        <v>450</v>
      </c>
      <c r="T164" s="13">
        <v>10</v>
      </c>
      <c r="U164" s="13">
        <f t="shared" si="51"/>
        <v>1</v>
      </c>
      <c r="V164" s="23">
        <f t="shared" si="52"/>
        <v>46568200</v>
      </c>
      <c r="W164" s="23">
        <f t="shared" si="53"/>
        <v>232840900</v>
      </c>
      <c r="X164" s="13"/>
      <c r="Y164" s="23"/>
      <c r="Z164" s="23"/>
      <c r="AA164" s="21">
        <f t="shared" si="49"/>
        <v>1</v>
      </c>
      <c r="AB164" s="21">
        <f t="shared" si="50"/>
        <v>0</v>
      </c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</row>
    <row r="165" spans="1:51" s="22" customFormat="1" ht="69" customHeight="1">
      <c r="A165" s="28">
        <v>9</v>
      </c>
      <c r="B165" s="913">
        <f t="shared" si="48"/>
        <v>5</v>
      </c>
      <c r="C165" s="12"/>
      <c r="D165" s="12"/>
      <c r="E165" s="869" t="s">
        <v>1632</v>
      </c>
      <c r="F165" s="321">
        <v>9073</v>
      </c>
      <c r="G165" s="874">
        <v>71500000</v>
      </c>
      <c r="H165" s="870">
        <v>69130600</v>
      </c>
      <c r="I165" s="12">
        <v>1</v>
      </c>
      <c r="J165" s="870">
        <v>13826200</v>
      </c>
      <c r="K165" s="870">
        <v>55304400</v>
      </c>
      <c r="L165" s="314"/>
      <c r="M165" s="26">
        <v>69130600</v>
      </c>
      <c r="N165" s="322" t="s">
        <v>971</v>
      </c>
      <c r="O165" s="322" t="s">
        <v>972</v>
      </c>
      <c r="P165" s="317" t="s">
        <v>980</v>
      </c>
      <c r="Q165" s="320" t="s">
        <v>923</v>
      </c>
      <c r="R165" s="347" t="s">
        <v>955</v>
      </c>
      <c r="S165" s="13">
        <v>680</v>
      </c>
      <c r="T165" s="13">
        <v>14</v>
      </c>
      <c r="U165" s="13">
        <f t="shared" si="51"/>
        <v>1</v>
      </c>
      <c r="V165" s="23">
        <f t="shared" si="52"/>
        <v>13826200</v>
      </c>
      <c r="W165" s="23">
        <f t="shared" si="53"/>
        <v>69130600</v>
      </c>
      <c r="X165" s="13"/>
      <c r="Y165" s="23"/>
      <c r="Z165" s="23"/>
      <c r="AA165" s="21">
        <f t="shared" si="49"/>
        <v>1</v>
      </c>
      <c r="AB165" s="21">
        <f t="shared" si="50"/>
        <v>0</v>
      </c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</row>
    <row r="166" spans="1:51" s="22" customFormat="1" ht="69" customHeight="1">
      <c r="A166" s="28">
        <v>9</v>
      </c>
      <c r="B166" s="913">
        <f t="shared" si="48"/>
        <v>6</v>
      </c>
      <c r="C166" s="12"/>
      <c r="D166" s="12"/>
      <c r="E166" s="869" t="s">
        <v>1633</v>
      </c>
      <c r="F166" s="321" t="s">
        <v>408</v>
      </c>
      <c r="G166" s="873">
        <v>32000000</v>
      </c>
      <c r="H166" s="870">
        <v>30521500</v>
      </c>
      <c r="I166" s="12">
        <v>1</v>
      </c>
      <c r="J166" s="870">
        <v>6104300</v>
      </c>
      <c r="K166" s="870">
        <v>24417200</v>
      </c>
      <c r="L166" s="314"/>
      <c r="M166" s="303">
        <v>30521500</v>
      </c>
      <c r="N166" s="322" t="s">
        <v>870</v>
      </c>
      <c r="O166" s="322" t="s">
        <v>723</v>
      </c>
      <c r="P166" s="317" t="s">
        <v>980</v>
      </c>
      <c r="Q166" s="320" t="s">
        <v>928</v>
      </c>
      <c r="R166" s="317" t="s">
        <v>958</v>
      </c>
      <c r="S166" s="13">
        <v>800</v>
      </c>
      <c r="T166" s="13">
        <v>16</v>
      </c>
      <c r="U166" s="13">
        <f t="shared" si="51"/>
        <v>1</v>
      </c>
      <c r="V166" s="23">
        <f t="shared" si="52"/>
        <v>6104300</v>
      </c>
      <c r="W166" s="23">
        <f t="shared" si="53"/>
        <v>30521500</v>
      </c>
      <c r="X166" s="13"/>
      <c r="Y166" s="23"/>
      <c r="Z166" s="23"/>
      <c r="AA166" s="21">
        <f t="shared" si="49"/>
        <v>1</v>
      </c>
      <c r="AB166" s="21">
        <f t="shared" si="50"/>
        <v>0</v>
      </c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</row>
    <row r="167" spans="1:51" s="22" customFormat="1" ht="69" customHeight="1">
      <c r="A167" s="28">
        <v>9</v>
      </c>
      <c r="B167" s="913">
        <f t="shared" si="48"/>
        <v>7</v>
      </c>
      <c r="C167" s="12"/>
      <c r="D167" s="12"/>
      <c r="E167" s="869" t="s">
        <v>1636</v>
      </c>
      <c r="F167" s="321" t="s">
        <v>408</v>
      </c>
      <c r="G167" s="873">
        <v>32000000</v>
      </c>
      <c r="H167" s="870">
        <v>30521500</v>
      </c>
      <c r="I167" s="12">
        <v>1</v>
      </c>
      <c r="J167" s="870">
        <v>6104300</v>
      </c>
      <c r="K167" s="870">
        <v>24417200</v>
      </c>
      <c r="L167" s="314"/>
      <c r="M167" s="303">
        <v>30521500</v>
      </c>
      <c r="N167" s="210" t="s">
        <v>868</v>
      </c>
      <c r="O167" s="210" t="s">
        <v>869</v>
      </c>
      <c r="P167" s="1" t="s">
        <v>980</v>
      </c>
      <c r="Q167" s="205" t="s">
        <v>928</v>
      </c>
      <c r="R167" s="314" t="s">
        <v>958</v>
      </c>
      <c r="S167" s="66">
        <v>450</v>
      </c>
      <c r="T167" s="66">
        <v>10</v>
      </c>
      <c r="U167" s="13">
        <f t="shared" si="51"/>
        <v>1</v>
      </c>
      <c r="V167" s="23">
        <f t="shared" si="52"/>
        <v>6104300</v>
      </c>
      <c r="W167" s="23">
        <f t="shared" si="53"/>
        <v>30521500</v>
      </c>
      <c r="X167" s="13"/>
      <c r="Y167" s="23"/>
      <c r="Z167" s="23"/>
      <c r="AA167" s="21">
        <f t="shared" si="49"/>
        <v>1</v>
      </c>
      <c r="AB167" s="21">
        <f t="shared" si="50"/>
        <v>0</v>
      </c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</row>
    <row r="168" spans="1:51" s="22" customFormat="1" ht="69" customHeight="1">
      <c r="A168" s="28">
        <v>9</v>
      </c>
      <c r="B168" s="913">
        <f t="shared" si="48"/>
        <v>8</v>
      </c>
      <c r="C168" s="12"/>
      <c r="D168" s="12"/>
      <c r="E168" s="869" t="s">
        <v>1629</v>
      </c>
      <c r="F168" s="29">
        <v>8440</v>
      </c>
      <c r="G168" s="873">
        <v>27000000</v>
      </c>
      <c r="H168" s="870">
        <v>26204300</v>
      </c>
      <c r="I168" s="12">
        <v>1</v>
      </c>
      <c r="J168" s="870">
        <v>5240900</v>
      </c>
      <c r="K168" s="870">
        <v>20963400</v>
      </c>
      <c r="L168" s="314"/>
      <c r="M168" s="303">
        <v>26204300</v>
      </c>
      <c r="N168" s="210" t="s">
        <v>871</v>
      </c>
      <c r="O168" s="210" t="s">
        <v>872</v>
      </c>
      <c r="P168" s="1" t="s">
        <v>873</v>
      </c>
      <c r="Q168" s="205" t="s">
        <v>928</v>
      </c>
      <c r="R168" s="1" t="s">
        <v>958</v>
      </c>
      <c r="S168" s="13">
        <v>400</v>
      </c>
      <c r="T168" s="13">
        <v>12</v>
      </c>
      <c r="U168" s="13">
        <f t="shared" si="51"/>
        <v>1</v>
      </c>
      <c r="V168" s="23">
        <f t="shared" si="52"/>
        <v>5240900</v>
      </c>
      <c r="W168" s="23">
        <f t="shared" si="53"/>
        <v>26204300</v>
      </c>
      <c r="X168" s="13"/>
      <c r="Y168" s="23"/>
      <c r="Z168" s="23"/>
      <c r="AA168" s="21">
        <f t="shared" si="49"/>
        <v>1</v>
      </c>
      <c r="AB168" s="21">
        <f t="shared" si="50"/>
        <v>0</v>
      </c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</row>
    <row r="169" spans="1:51" s="22" customFormat="1" ht="69" customHeight="1">
      <c r="A169" s="28">
        <v>9</v>
      </c>
      <c r="B169" s="913">
        <f t="shared" si="48"/>
        <v>9</v>
      </c>
      <c r="C169" s="12"/>
      <c r="D169" s="12"/>
      <c r="E169" s="869" t="s">
        <v>1637</v>
      </c>
      <c r="F169" s="321">
        <v>8605</v>
      </c>
      <c r="G169" s="873">
        <v>60000000</v>
      </c>
      <c r="H169" s="870">
        <v>58426300</v>
      </c>
      <c r="I169" s="12">
        <v>1</v>
      </c>
      <c r="J169" s="870">
        <v>11685300</v>
      </c>
      <c r="K169" s="870">
        <v>46741000</v>
      </c>
      <c r="L169" s="314"/>
      <c r="M169" s="26">
        <v>58426300</v>
      </c>
      <c r="N169" s="38" t="s">
        <v>1418</v>
      </c>
      <c r="O169" s="298" t="s">
        <v>1419</v>
      </c>
      <c r="P169" s="38" t="s">
        <v>873</v>
      </c>
      <c r="Q169" s="320" t="s">
        <v>923</v>
      </c>
      <c r="R169" s="326" t="s">
        <v>955</v>
      </c>
      <c r="S169" s="13">
        <v>990</v>
      </c>
      <c r="T169" s="13">
        <v>21</v>
      </c>
      <c r="U169" s="13">
        <f t="shared" si="51"/>
        <v>1</v>
      </c>
      <c r="V169" s="23">
        <f t="shared" si="52"/>
        <v>11685300</v>
      </c>
      <c r="W169" s="23">
        <f t="shared" si="53"/>
        <v>58426300</v>
      </c>
      <c r="X169" s="13"/>
      <c r="Y169" s="23"/>
      <c r="Z169" s="23"/>
      <c r="AA169" s="21">
        <f t="shared" si="49"/>
        <v>1</v>
      </c>
      <c r="AB169" s="21">
        <f t="shared" si="50"/>
        <v>0</v>
      </c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</row>
    <row r="170" spans="1:51" s="22" customFormat="1" ht="69" customHeight="1">
      <c r="A170" s="28">
        <v>9</v>
      </c>
      <c r="B170" s="913">
        <f t="shared" si="48"/>
        <v>10</v>
      </c>
      <c r="C170" s="12"/>
      <c r="D170" s="12"/>
      <c r="E170" s="869" t="s">
        <v>1639</v>
      </c>
      <c r="F170" s="12">
        <v>8813</v>
      </c>
      <c r="G170" s="23">
        <v>11500000</v>
      </c>
      <c r="H170" s="871">
        <v>11166000</v>
      </c>
      <c r="I170" s="12">
        <v>1</v>
      </c>
      <c r="J170" s="32">
        <v>11166000</v>
      </c>
      <c r="K170" s="32"/>
      <c r="L170" s="32"/>
      <c r="M170" s="303">
        <v>11166000</v>
      </c>
      <c r="N170" s="11" t="s">
        <v>1210</v>
      </c>
      <c r="O170" s="11" t="s">
        <v>1211</v>
      </c>
      <c r="P170" s="15" t="s">
        <v>873</v>
      </c>
      <c r="Q170" s="12" t="s">
        <v>1424</v>
      </c>
      <c r="R170" s="314" t="s">
        <v>958</v>
      </c>
      <c r="S170" s="13">
        <v>360</v>
      </c>
      <c r="T170" s="13">
        <v>9</v>
      </c>
      <c r="U170" s="13"/>
      <c r="V170" s="23"/>
      <c r="W170" s="23"/>
      <c r="X170" s="13">
        <f>$I170</f>
        <v>1</v>
      </c>
      <c r="Y170" s="23">
        <f>$J170</f>
        <v>11166000</v>
      </c>
      <c r="Z170" s="23">
        <f>$M170</f>
        <v>11166000</v>
      </c>
      <c r="AA170" s="21">
        <f t="shared" si="49"/>
        <v>0</v>
      </c>
      <c r="AB170" s="933">
        <f t="shared" si="50"/>
        <v>1</v>
      </c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</row>
    <row r="171" spans="1:51" s="22" customFormat="1" ht="69" customHeight="1">
      <c r="A171" s="28">
        <v>9</v>
      </c>
      <c r="B171" s="913">
        <f t="shared" si="48"/>
        <v>11</v>
      </c>
      <c r="C171" s="12"/>
      <c r="D171" s="12"/>
      <c r="E171" s="869" t="s">
        <v>1640</v>
      </c>
      <c r="F171" s="151">
        <v>7919</v>
      </c>
      <c r="G171" s="873">
        <v>15500000</v>
      </c>
      <c r="H171" s="871">
        <v>15500000</v>
      </c>
      <c r="I171" s="12">
        <v>1</v>
      </c>
      <c r="J171" s="32">
        <v>15500000</v>
      </c>
      <c r="K171" s="32"/>
      <c r="L171" s="32"/>
      <c r="M171" s="26">
        <v>15500000</v>
      </c>
      <c r="N171" s="11" t="s">
        <v>1210</v>
      </c>
      <c r="O171" s="11" t="s">
        <v>1211</v>
      </c>
      <c r="P171" s="15" t="s">
        <v>873</v>
      </c>
      <c r="Q171" s="12" t="s">
        <v>1424</v>
      </c>
      <c r="R171" s="12" t="s">
        <v>955</v>
      </c>
      <c r="S171" s="13">
        <v>360</v>
      </c>
      <c r="T171" s="13">
        <v>8</v>
      </c>
      <c r="U171" s="13"/>
      <c r="V171" s="23"/>
      <c r="W171" s="23"/>
      <c r="X171" s="13">
        <f>$I171</f>
        <v>1</v>
      </c>
      <c r="Y171" s="23">
        <f>$J171</f>
        <v>15500000</v>
      </c>
      <c r="Z171" s="23">
        <f>$M171</f>
        <v>15500000</v>
      </c>
      <c r="AA171" s="21">
        <f t="shared" si="49"/>
        <v>0</v>
      </c>
      <c r="AB171" s="933">
        <f t="shared" si="50"/>
        <v>1</v>
      </c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</row>
    <row r="172" spans="1:51" s="22" customFormat="1" ht="69" customHeight="1">
      <c r="A172" s="28">
        <v>9</v>
      </c>
      <c r="B172" s="913">
        <f t="shared" si="48"/>
        <v>12</v>
      </c>
      <c r="C172" s="12"/>
      <c r="D172" s="12"/>
      <c r="E172" s="869" t="s">
        <v>1630</v>
      </c>
      <c r="F172" s="29">
        <v>8440</v>
      </c>
      <c r="G172" s="873">
        <v>27000000</v>
      </c>
      <c r="H172" s="870">
        <v>26204300</v>
      </c>
      <c r="I172" s="12">
        <v>1</v>
      </c>
      <c r="J172" s="870">
        <v>5240900</v>
      </c>
      <c r="K172" s="870">
        <v>20963400</v>
      </c>
      <c r="L172" s="314"/>
      <c r="M172" s="303">
        <v>26204300</v>
      </c>
      <c r="N172" s="11" t="s">
        <v>966</v>
      </c>
      <c r="O172" s="11" t="s">
        <v>1052</v>
      </c>
      <c r="P172" s="15" t="s">
        <v>968</v>
      </c>
      <c r="Q172" s="12" t="s">
        <v>928</v>
      </c>
      <c r="R172" s="1" t="s">
        <v>958</v>
      </c>
      <c r="S172" s="13">
        <v>400</v>
      </c>
      <c r="T172" s="13">
        <v>12</v>
      </c>
      <c r="U172" s="13">
        <f>$I172</f>
        <v>1</v>
      </c>
      <c r="V172" s="23">
        <f>$J172</f>
        <v>5240900</v>
      </c>
      <c r="W172" s="23">
        <f>$M172</f>
        <v>26204300</v>
      </c>
      <c r="X172" s="13"/>
      <c r="Y172" s="23"/>
      <c r="Z172" s="23"/>
      <c r="AA172" s="21">
        <f t="shared" si="49"/>
        <v>1</v>
      </c>
      <c r="AB172" s="21">
        <f t="shared" si="50"/>
        <v>0</v>
      </c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</row>
    <row r="173" spans="1:51" s="22" customFormat="1" ht="69" customHeight="1">
      <c r="A173" s="28">
        <v>9</v>
      </c>
      <c r="B173" s="913">
        <f t="shared" si="48"/>
        <v>13</v>
      </c>
      <c r="C173" s="12"/>
      <c r="D173" s="12"/>
      <c r="E173" s="869" t="s">
        <v>1634</v>
      </c>
      <c r="F173" s="316" t="s">
        <v>1269</v>
      </c>
      <c r="G173" s="873">
        <v>181000000</v>
      </c>
      <c r="H173" s="870">
        <v>175311800</v>
      </c>
      <c r="I173" s="12">
        <v>1</v>
      </c>
      <c r="J173" s="870">
        <v>35062400</v>
      </c>
      <c r="K173" s="870">
        <v>70124800</v>
      </c>
      <c r="L173" s="870">
        <v>70124600</v>
      </c>
      <c r="M173" s="303">
        <v>175311800</v>
      </c>
      <c r="N173" s="318" t="s">
        <v>1270</v>
      </c>
      <c r="O173" s="318" t="s">
        <v>411</v>
      </c>
      <c r="P173" s="319" t="s">
        <v>968</v>
      </c>
      <c r="Q173" s="323" t="s">
        <v>923</v>
      </c>
      <c r="R173" s="12" t="s">
        <v>956</v>
      </c>
      <c r="S173" s="13">
        <v>650</v>
      </c>
      <c r="T173" s="13">
        <v>20</v>
      </c>
      <c r="U173" s="13">
        <f>$I173</f>
        <v>1</v>
      </c>
      <c r="V173" s="23">
        <f>$J173</f>
        <v>35062400</v>
      </c>
      <c r="W173" s="23">
        <f>$M173</f>
        <v>175311800</v>
      </c>
      <c r="X173" s="13"/>
      <c r="Y173" s="23"/>
      <c r="Z173" s="23"/>
      <c r="AA173" s="21">
        <f t="shared" si="49"/>
        <v>1</v>
      </c>
      <c r="AB173" s="21">
        <f t="shared" si="50"/>
        <v>0</v>
      </c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</row>
    <row r="174" spans="1:51" s="22" customFormat="1" ht="69" customHeight="1">
      <c r="A174" s="28">
        <v>9</v>
      </c>
      <c r="B174" s="913">
        <f t="shared" si="48"/>
        <v>14</v>
      </c>
      <c r="C174" s="12"/>
      <c r="D174" s="12"/>
      <c r="E174" s="869" t="s">
        <v>1638</v>
      </c>
      <c r="F174" s="13">
        <v>10763</v>
      </c>
      <c r="G174" s="1633">
        <v>12000000</v>
      </c>
      <c r="H174" s="871">
        <v>11453500</v>
      </c>
      <c r="I174" s="12">
        <v>1</v>
      </c>
      <c r="J174" s="32">
        <v>11453500</v>
      </c>
      <c r="K174" s="38"/>
      <c r="L174" s="38"/>
      <c r="M174" s="303">
        <v>11453500</v>
      </c>
      <c r="N174" s="14" t="s">
        <v>1148</v>
      </c>
      <c r="O174" s="14" t="s">
        <v>723</v>
      </c>
      <c r="P174" s="14" t="s">
        <v>968</v>
      </c>
      <c r="Q174" s="13" t="s">
        <v>1209</v>
      </c>
      <c r="R174" s="12" t="s">
        <v>956</v>
      </c>
      <c r="S174" s="13">
        <v>270</v>
      </c>
      <c r="T174" s="13">
        <v>5</v>
      </c>
      <c r="U174" s="13"/>
      <c r="V174" s="23"/>
      <c r="W174" s="23"/>
      <c r="X174" s="13">
        <f>$I174</f>
        <v>1</v>
      </c>
      <c r="Y174" s="23">
        <f>$J174</f>
        <v>11453500</v>
      </c>
      <c r="Z174" s="23">
        <f>$M174</f>
        <v>11453500</v>
      </c>
      <c r="AA174" s="21">
        <f t="shared" si="49"/>
        <v>0</v>
      </c>
      <c r="AB174" s="933">
        <f t="shared" si="50"/>
        <v>1</v>
      </c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</row>
    <row r="175" spans="1:51" s="22" customFormat="1" ht="21" customHeight="1">
      <c r="A175" s="1896"/>
      <c r="B175" s="1877"/>
      <c r="C175" s="338"/>
      <c r="D175" s="338"/>
      <c r="E175" s="1878"/>
      <c r="F175" s="42"/>
      <c r="G175" s="1903"/>
      <c r="H175" s="1880"/>
      <c r="I175" s="338"/>
      <c r="J175" s="1881"/>
      <c r="K175" s="121"/>
      <c r="L175" s="121"/>
      <c r="M175" s="1884"/>
      <c r="N175" s="1904"/>
      <c r="O175" s="1904"/>
      <c r="P175" s="1904"/>
      <c r="Q175" s="1914"/>
      <c r="R175" s="19"/>
      <c r="S175" s="341"/>
      <c r="T175" s="341"/>
      <c r="U175" s="341"/>
      <c r="V175" s="1195"/>
      <c r="W175" s="1195"/>
      <c r="X175" s="341"/>
      <c r="Y175" s="1195"/>
      <c r="Z175" s="1195"/>
      <c r="AA175" s="715"/>
      <c r="AB175" s="1874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</row>
    <row r="176" spans="1:51" s="22" customFormat="1">
      <c r="A176" s="1896"/>
      <c r="B176" s="1877"/>
      <c r="C176" s="338"/>
      <c r="D176" s="338"/>
      <c r="E176" s="1878"/>
      <c r="F176" s="42"/>
      <c r="G176" s="1903"/>
      <c r="H176" s="1880"/>
      <c r="I176" s="338"/>
      <c r="J176" s="1881"/>
      <c r="K176" s="121"/>
      <c r="L176" s="121"/>
      <c r="M176" s="1884"/>
      <c r="N176" s="1904"/>
      <c r="O176" s="1904"/>
      <c r="P176" s="1904"/>
      <c r="Q176" s="1914"/>
      <c r="R176" s="19"/>
      <c r="S176" s="341"/>
      <c r="T176" s="341"/>
      <c r="U176" s="341"/>
      <c r="V176" s="1195"/>
      <c r="W176" s="1195"/>
      <c r="X176" s="341"/>
      <c r="Y176" s="1195"/>
      <c r="Z176" s="1195"/>
      <c r="AA176" s="715"/>
      <c r="AB176" s="1874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</row>
    <row r="177" spans="1:51" ht="25.5" customHeight="1">
      <c r="A177" s="694"/>
      <c r="B177" s="911"/>
      <c r="C177" s="694"/>
      <c r="D177" s="694"/>
      <c r="E177" s="694" t="s">
        <v>1443</v>
      </c>
      <c r="F177" s="875"/>
      <c r="G177" s="698"/>
      <c r="H177" s="698"/>
      <c r="I177" s="698">
        <v>11</v>
      </c>
      <c r="J177" s="698">
        <v>203904100</v>
      </c>
      <c r="K177" s="698">
        <v>311541600</v>
      </c>
      <c r="L177" s="698">
        <v>264798600</v>
      </c>
      <c r="M177" s="698">
        <v>780244300</v>
      </c>
      <c r="N177" s="698">
        <f t="shared" ref="N177:AB177" si="54">SUM(N178:N188)</f>
        <v>0</v>
      </c>
      <c r="O177" s="698">
        <f t="shared" si="54"/>
        <v>0</v>
      </c>
      <c r="P177" s="698">
        <f t="shared" si="54"/>
        <v>0</v>
      </c>
      <c r="Q177" s="1170">
        <f t="shared" si="54"/>
        <v>0</v>
      </c>
      <c r="R177" s="1170">
        <f t="shared" si="54"/>
        <v>0</v>
      </c>
      <c r="S177" s="1170">
        <f t="shared" si="54"/>
        <v>4960</v>
      </c>
      <c r="T177" s="1170">
        <f t="shared" si="54"/>
        <v>103</v>
      </c>
      <c r="U177" s="1170">
        <f t="shared" si="54"/>
        <v>6</v>
      </c>
      <c r="V177" s="1170">
        <f t="shared" si="54"/>
        <v>144085300</v>
      </c>
      <c r="W177" s="1170">
        <f t="shared" si="54"/>
        <v>720425500</v>
      </c>
      <c r="X177" s="1170">
        <f t="shared" si="54"/>
        <v>5</v>
      </c>
      <c r="Y177" s="1170">
        <f t="shared" si="54"/>
        <v>59818800</v>
      </c>
      <c r="Z177" s="1170">
        <f t="shared" si="54"/>
        <v>59818800</v>
      </c>
      <c r="AA177" s="1170">
        <f t="shared" si="54"/>
        <v>6</v>
      </c>
      <c r="AB177" s="1170">
        <f t="shared" si="54"/>
        <v>5</v>
      </c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</row>
    <row r="178" spans="1:51" s="22" customFormat="1" ht="69" customHeight="1">
      <c r="A178" s="12">
        <v>10</v>
      </c>
      <c r="B178" s="913">
        <f t="shared" ref="B178:B188" si="55">B177+1</f>
        <v>1</v>
      </c>
      <c r="C178" s="12"/>
      <c r="D178" s="12"/>
      <c r="E178" s="869" t="s">
        <v>1646</v>
      </c>
      <c r="F178" s="151" t="s">
        <v>408</v>
      </c>
      <c r="G178" s="23">
        <v>32000000</v>
      </c>
      <c r="H178" s="870">
        <v>30521500</v>
      </c>
      <c r="I178" s="12">
        <v>1</v>
      </c>
      <c r="J178" s="870">
        <v>6104300</v>
      </c>
      <c r="K178" s="870">
        <v>24417200</v>
      </c>
      <c r="L178" s="12"/>
      <c r="M178" s="303">
        <v>30521500</v>
      </c>
      <c r="N178" s="210" t="s">
        <v>1281</v>
      </c>
      <c r="O178" s="34" t="s">
        <v>723</v>
      </c>
      <c r="P178" s="1" t="s">
        <v>1282</v>
      </c>
      <c r="Q178" s="205" t="s">
        <v>725</v>
      </c>
      <c r="R178" s="205" t="s">
        <v>958</v>
      </c>
      <c r="S178" s="12"/>
      <c r="T178" s="12"/>
      <c r="U178" s="13">
        <f>$I178</f>
        <v>1</v>
      </c>
      <c r="V178" s="23">
        <f>$J178</f>
        <v>6104300</v>
      </c>
      <c r="W178" s="23">
        <f>$M178</f>
        <v>30521500</v>
      </c>
      <c r="X178" s="13"/>
      <c r="Y178" s="23"/>
      <c r="Z178" s="23"/>
      <c r="AA178" s="21">
        <f t="shared" ref="AA178:AA188" si="56">U178</f>
        <v>1</v>
      </c>
      <c r="AB178" s="21">
        <f t="shared" ref="AB178:AB188" si="57">X178</f>
        <v>0</v>
      </c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</row>
    <row r="179" spans="1:51" s="22" customFormat="1" ht="69" customHeight="1">
      <c r="A179" s="12">
        <v>10</v>
      </c>
      <c r="B179" s="913">
        <f t="shared" si="55"/>
        <v>2</v>
      </c>
      <c r="C179" s="12"/>
      <c r="D179" s="12">
        <v>3</v>
      </c>
      <c r="E179" s="869" t="s">
        <v>1649</v>
      </c>
      <c r="F179" s="302" t="s">
        <v>1473</v>
      </c>
      <c r="G179" s="23">
        <v>12942500</v>
      </c>
      <c r="H179" s="871">
        <v>12942500</v>
      </c>
      <c r="I179" s="12">
        <v>1</v>
      </c>
      <c r="J179" s="584">
        <v>12942500</v>
      </c>
      <c r="K179" s="32">
        <v>0</v>
      </c>
      <c r="L179" s="32"/>
      <c r="M179" s="303">
        <v>12942500</v>
      </c>
      <c r="N179" s="210" t="s">
        <v>1340</v>
      </c>
      <c r="O179" s="34" t="s">
        <v>1341</v>
      </c>
      <c r="P179" s="1" t="s">
        <v>1282</v>
      </c>
      <c r="Q179" s="205" t="s">
        <v>727</v>
      </c>
      <c r="R179" s="12" t="s">
        <v>956</v>
      </c>
      <c r="S179" s="66">
        <v>360</v>
      </c>
      <c r="T179" s="66">
        <v>9</v>
      </c>
      <c r="U179" s="13"/>
      <c r="V179" s="26"/>
      <c r="W179" s="26"/>
      <c r="X179" s="13">
        <f>$I179</f>
        <v>1</v>
      </c>
      <c r="Y179" s="23">
        <f>$J179</f>
        <v>12942500</v>
      </c>
      <c r="Z179" s="23">
        <f>$M179</f>
        <v>12942500</v>
      </c>
      <c r="AA179" s="21">
        <f t="shared" si="56"/>
        <v>0</v>
      </c>
      <c r="AB179" s="933">
        <f t="shared" si="57"/>
        <v>1</v>
      </c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</row>
    <row r="180" spans="1:51" s="22" customFormat="1" ht="69" customHeight="1">
      <c r="A180" s="315">
        <v>10</v>
      </c>
      <c r="B180" s="913">
        <f t="shared" si="55"/>
        <v>3</v>
      </c>
      <c r="C180" s="12"/>
      <c r="D180" s="12"/>
      <c r="E180" s="869" t="s">
        <v>2412</v>
      </c>
      <c r="F180" s="302" t="s">
        <v>409</v>
      </c>
      <c r="G180" s="23">
        <v>9400000</v>
      </c>
      <c r="H180" s="871">
        <v>9086400</v>
      </c>
      <c r="I180" s="66">
        <v>1</v>
      </c>
      <c r="J180" s="32">
        <v>9086400</v>
      </c>
      <c r="K180" s="12"/>
      <c r="L180" s="12"/>
      <c r="M180" s="303">
        <v>9086400</v>
      </c>
      <c r="N180" s="363" t="s">
        <v>1337</v>
      </c>
      <c r="O180" s="363" t="s">
        <v>1338</v>
      </c>
      <c r="P180" s="882" t="s">
        <v>1285</v>
      </c>
      <c r="Q180" s="66" t="s">
        <v>727</v>
      </c>
      <c r="R180" s="66" t="s">
        <v>958</v>
      </c>
      <c r="S180" s="12">
        <v>450</v>
      </c>
      <c r="T180" s="12">
        <v>8</v>
      </c>
      <c r="U180" s="13"/>
      <c r="V180" s="23"/>
      <c r="W180" s="23"/>
      <c r="X180" s="13">
        <f>$I180</f>
        <v>1</v>
      </c>
      <c r="Y180" s="23">
        <f>$J180</f>
        <v>9086400</v>
      </c>
      <c r="Z180" s="23">
        <f>$M180</f>
        <v>9086400</v>
      </c>
      <c r="AA180" s="21">
        <f t="shared" si="56"/>
        <v>0</v>
      </c>
      <c r="AB180" s="933">
        <f t="shared" si="57"/>
        <v>1</v>
      </c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</row>
    <row r="181" spans="1:51" s="22" customFormat="1" ht="69" customHeight="1">
      <c r="A181" s="315">
        <v>10</v>
      </c>
      <c r="B181" s="913">
        <f t="shared" si="55"/>
        <v>4</v>
      </c>
      <c r="C181" s="12"/>
      <c r="D181" s="12"/>
      <c r="E181" s="869" t="s">
        <v>1648</v>
      </c>
      <c r="F181" s="565">
        <v>8813</v>
      </c>
      <c r="G181" s="23">
        <v>11500000</v>
      </c>
      <c r="H181" s="871">
        <v>11166000</v>
      </c>
      <c r="I181" s="12">
        <v>1</v>
      </c>
      <c r="J181" s="32">
        <v>11166000</v>
      </c>
      <c r="K181" s="32"/>
      <c r="L181" s="32"/>
      <c r="M181" s="303">
        <v>11166000</v>
      </c>
      <c r="N181" s="210" t="s">
        <v>1339</v>
      </c>
      <c r="O181" s="34" t="s">
        <v>1286</v>
      </c>
      <c r="P181" s="1" t="s">
        <v>1285</v>
      </c>
      <c r="Q181" s="12" t="s">
        <v>928</v>
      </c>
      <c r="R181" s="205" t="s">
        <v>958</v>
      </c>
      <c r="S181" s="12">
        <v>360</v>
      </c>
      <c r="T181" s="12">
        <v>8</v>
      </c>
      <c r="U181" s="13"/>
      <c r="V181" s="23"/>
      <c r="W181" s="23"/>
      <c r="X181" s="13">
        <f>$I181</f>
        <v>1</v>
      </c>
      <c r="Y181" s="23">
        <f>$J181</f>
        <v>11166000</v>
      </c>
      <c r="Z181" s="23">
        <f>$M181</f>
        <v>11166000</v>
      </c>
      <c r="AA181" s="21">
        <f t="shared" si="56"/>
        <v>0</v>
      </c>
      <c r="AB181" s="933">
        <f t="shared" si="57"/>
        <v>1</v>
      </c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</row>
    <row r="182" spans="1:51" s="22" customFormat="1" ht="69" customHeight="1">
      <c r="A182" s="315">
        <v>10</v>
      </c>
      <c r="B182" s="913">
        <f t="shared" si="55"/>
        <v>5</v>
      </c>
      <c r="C182" s="12"/>
      <c r="D182" s="12"/>
      <c r="E182" s="869" t="s">
        <v>1644</v>
      </c>
      <c r="F182" s="151">
        <v>10124</v>
      </c>
      <c r="G182" s="872">
        <v>29000000</v>
      </c>
      <c r="H182" s="870">
        <v>27906700</v>
      </c>
      <c r="I182" s="12">
        <v>1</v>
      </c>
      <c r="J182" s="870">
        <v>5581400</v>
      </c>
      <c r="K182" s="870">
        <v>22325300</v>
      </c>
      <c r="L182" s="630"/>
      <c r="M182" s="303">
        <v>27906700</v>
      </c>
      <c r="N182" s="210" t="s">
        <v>1278</v>
      </c>
      <c r="O182" s="34" t="s">
        <v>1279</v>
      </c>
      <c r="P182" s="1" t="s">
        <v>1274</v>
      </c>
      <c r="Q182" s="205" t="s">
        <v>925</v>
      </c>
      <c r="R182" s="205" t="s">
        <v>957</v>
      </c>
      <c r="S182" s="12">
        <v>850</v>
      </c>
      <c r="T182" s="315">
        <v>22</v>
      </c>
      <c r="U182" s="13">
        <f>$I182</f>
        <v>1</v>
      </c>
      <c r="V182" s="23">
        <f>$J182</f>
        <v>5581400</v>
      </c>
      <c r="W182" s="23">
        <f>$M182</f>
        <v>27906700</v>
      </c>
      <c r="X182" s="13"/>
      <c r="Y182" s="23"/>
      <c r="Z182" s="23"/>
      <c r="AA182" s="21">
        <f t="shared" si="56"/>
        <v>1</v>
      </c>
      <c r="AB182" s="21">
        <f t="shared" si="57"/>
        <v>0</v>
      </c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</row>
    <row r="183" spans="1:51" s="22" customFormat="1" ht="69" customHeight="1">
      <c r="A183" s="12">
        <v>10</v>
      </c>
      <c r="B183" s="913">
        <f t="shared" si="55"/>
        <v>6</v>
      </c>
      <c r="C183" s="12"/>
      <c r="D183" s="12"/>
      <c r="E183" s="869" t="s">
        <v>1641</v>
      </c>
      <c r="F183" s="565" t="s">
        <v>835</v>
      </c>
      <c r="G183" s="872">
        <v>224000000</v>
      </c>
      <c r="H183" s="870">
        <v>196283500</v>
      </c>
      <c r="I183" s="12">
        <v>1</v>
      </c>
      <c r="J183" s="870">
        <v>39256700</v>
      </c>
      <c r="K183" s="870">
        <v>78513400</v>
      </c>
      <c r="L183" s="870">
        <v>78513400</v>
      </c>
      <c r="M183" s="303">
        <v>196283500</v>
      </c>
      <c r="N183" s="210" t="s">
        <v>1273</v>
      </c>
      <c r="O183" s="34" t="s">
        <v>723</v>
      </c>
      <c r="P183" s="1" t="s">
        <v>1274</v>
      </c>
      <c r="Q183" s="205" t="s">
        <v>725</v>
      </c>
      <c r="R183" s="205" t="s">
        <v>955</v>
      </c>
      <c r="S183" s="66">
        <v>750</v>
      </c>
      <c r="T183" s="66">
        <v>10</v>
      </c>
      <c r="U183" s="13">
        <f>$I183</f>
        <v>1</v>
      </c>
      <c r="V183" s="23">
        <f>$J183</f>
        <v>39256700</v>
      </c>
      <c r="W183" s="23">
        <f>$M183</f>
        <v>196283500</v>
      </c>
      <c r="X183" s="13"/>
      <c r="Y183" s="23"/>
      <c r="Z183" s="23"/>
      <c r="AA183" s="21">
        <f t="shared" si="56"/>
        <v>1</v>
      </c>
      <c r="AB183" s="21">
        <f t="shared" si="57"/>
        <v>0</v>
      </c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</row>
    <row r="184" spans="1:51" s="22" customFormat="1" ht="69" customHeight="1">
      <c r="A184" s="12">
        <v>10</v>
      </c>
      <c r="B184" s="913">
        <f t="shared" si="55"/>
        <v>7</v>
      </c>
      <c r="C184" s="12"/>
      <c r="D184" s="12"/>
      <c r="E184" s="869" t="s">
        <v>1645</v>
      </c>
      <c r="F184" s="151">
        <v>7919</v>
      </c>
      <c r="G184" s="872">
        <v>16000000</v>
      </c>
      <c r="H184" s="871">
        <v>15457900</v>
      </c>
      <c r="I184" s="12">
        <v>1</v>
      </c>
      <c r="J184" s="32">
        <v>15457900</v>
      </c>
      <c r="K184" s="32"/>
      <c r="L184" s="32"/>
      <c r="M184" s="303">
        <v>15457900</v>
      </c>
      <c r="N184" s="16" t="s">
        <v>1272</v>
      </c>
      <c r="O184" s="11" t="s">
        <v>1289</v>
      </c>
      <c r="P184" s="1" t="s">
        <v>1280</v>
      </c>
      <c r="Q184" s="12" t="s">
        <v>727</v>
      </c>
      <c r="R184" s="205" t="s">
        <v>955</v>
      </c>
      <c r="S184" s="66">
        <v>750</v>
      </c>
      <c r="T184" s="66">
        <v>12</v>
      </c>
      <c r="U184" s="13"/>
      <c r="V184" s="23"/>
      <c r="W184" s="23"/>
      <c r="X184" s="13">
        <f>$I184</f>
        <v>1</v>
      </c>
      <c r="Y184" s="23">
        <f>$J184</f>
        <v>15457900</v>
      </c>
      <c r="Z184" s="23">
        <f>$M184</f>
        <v>15457900</v>
      </c>
      <c r="AA184" s="21">
        <f t="shared" si="56"/>
        <v>0</v>
      </c>
      <c r="AB184" s="933">
        <f t="shared" si="57"/>
        <v>1</v>
      </c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</row>
    <row r="185" spans="1:51" s="22" customFormat="1" ht="124.5" customHeight="1">
      <c r="A185" s="315">
        <v>10</v>
      </c>
      <c r="B185" s="913">
        <f t="shared" si="55"/>
        <v>8</v>
      </c>
      <c r="C185" s="12"/>
      <c r="D185" s="12">
        <v>9</v>
      </c>
      <c r="E185" s="869" t="s">
        <v>1650</v>
      </c>
      <c r="F185" s="13">
        <v>8813</v>
      </c>
      <c r="G185" s="23">
        <v>11166000</v>
      </c>
      <c r="H185" s="871">
        <v>11166000</v>
      </c>
      <c r="I185" s="12">
        <v>1</v>
      </c>
      <c r="J185" s="584">
        <v>11166000</v>
      </c>
      <c r="K185" s="32">
        <v>0</v>
      </c>
      <c r="L185" s="32"/>
      <c r="M185" s="303">
        <v>11166000</v>
      </c>
      <c r="N185" s="16" t="s">
        <v>1287</v>
      </c>
      <c r="O185" s="16" t="s">
        <v>1288</v>
      </c>
      <c r="P185" s="14" t="s">
        <v>1275</v>
      </c>
      <c r="Q185" s="13" t="s">
        <v>923</v>
      </c>
      <c r="R185" s="13" t="s">
        <v>958</v>
      </c>
      <c r="S185" s="66">
        <v>400</v>
      </c>
      <c r="T185" s="66">
        <v>12</v>
      </c>
      <c r="U185" s="13"/>
      <c r="V185" s="26"/>
      <c r="W185" s="26"/>
      <c r="X185" s="13">
        <f>$I185</f>
        <v>1</v>
      </c>
      <c r="Y185" s="23">
        <f>$J185</f>
        <v>11166000</v>
      </c>
      <c r="Z185" s="23">
        <f>$M185</f>
        <v>11166000</v>
      </c>
      <c r="AA185" s="21">
        <f t="shared" si="56"/>
        <v>0</v>
      </c>
      <c r="AB185" s="933">
        <f t="shared" si="57"/>
        <v>1</v>
      </c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</row>
    <row r="186" spans="1:51" s="22" customFormat="1" ht="69" customHeight="1">
      <c r="A186" s="12">
        <v>10</v>
      </c>
      <c r="B186" s="913">
        <f t="shared" si="55"/>
        <v>9</v>
      </c>
      <c r="C186" s="12"/>
      <c r="D186" s="12"/>
      <c r="E186" s="869" t="s">
        <v>1647</v>
      </c>
      <c r="F186" s="200" t="s">
        <v>837</v>
      </c>
      <c r="G186" s="872">
        <v>80000000</v>
      </c>
      <c r="H186" s="870">
        <v>74317300</v>
      </c>
      <c r="I186" s="147">
        <v>1</v>
      </c>
      <c r="J186" s="870">
        <v>14863500</v>
      </c>
      <c r="K186" s="870">
        <v>29727000</v>
      </c>
      <c r="L186" s="870">
        <v>29726800</v>
      </c>
      <c r="M186" s="303">
        <v>74317300</v>
      </c>
      <c r="N186" s="16" t="s">
        <v>1283</v>
      </c>
      <c r="O186" s="16" t="s">
        <v>1284</v>
      </c>
      <c r="P186" s="14" t="s">
        <v>1275</v>
      </c>
      <c r="Q186" s="13" t="s">
        <v>928</v>
      </c>
      <c r="R186" s="13" t="s">
        <v>955</v>
      </c>
      <c r="S186" s="66">
        <v>360</v>
      </c>
      <c r="T186" s="66">
        <v>8</v>
      </c>
      <c r="U186" s="13">
        <f>$I186</f>
        <v>1</v>
      </c>
      <c r="V186" s="23">
        <f>$J186</f>
        <v>14863500</v>
      </c>
      <c r="W186" s="23">
        <f>$M186</f>
        <v>74317300</v>
      </c>
      <c r="X186" s="13"/>
      <c r="Y186" s="23"/>
      <c r="Z186" s="23"/>
      <c r="AA186" s="21">
        <f t="shared" si="56"/>
        <v>1</v>
      </c>
      <c r="AB186" s="21">
        <f t="shared" si="57"/>
        <v>0</v>
      </c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</row>
    <row r="187" spans="1:51" s="749" customFormat="1" ht="75" customHeight="1">
      <c r="A187" s="315">
        <v>10</v>
      </c>
      <c r="B187" s="913">
        <f t="shared" si="55"/>
        <v>10</v>
      </c>
      <c r="C187" s="12"/>
      <c r="D187" s="12"/>
      <c r="E187" s="869" t="s">
        <v>1642</v>
      </c>
      <c r="F187" s="151">
        <v>10555</v>
      </c>
      <c r="G187" s="872">
        <v>320000000</v>
      </c>
      <c r="H187" s="870">
        <v>317079200</v>
      </c>
      <c r="I187" s="12">
        <v>1</v>
      </c>
      <c r="J187" s="870">
        <v>63415900</v>
      </c>
      <c r="K187" s="870">
        <v>126831700</v>
      </c>
      <c r="L187" s="870">
        <v>126831600</v>
      </c>
      <c r="M187" s="303">
        <v>317079200</v>
      </c>
      <c r="N187" s="629" t="s">
        <v>520</v>
      </c>
      <c r="O187" s="34" t="s">
        <v>723</v>
      </c>
      <c r="P187" s="1" t="s">
        <v>1275</v>
      </c>
      <c r="Q187" s="205" t="s">
        <v>933</v>
      </c>
      <c r="R187" s="205" t="s">
        <v>957</v>
      </c>
      <c r="S187" s="12"/>
      <c r="T187" s="315"/>
      <c r="U187" s="13">
        <f>$I187</f>
        <v>1</v>
      </c>
      <c r="V187" s="23">
        <f>$J187</f>
        <v>63415900</v>
      </c>
      <c r="W187" s="23">
        <f>$M187</f>
        <v>317079200</v>
      </c>
      <c r="X187" s="13"/>
      <c r="Y187" s="23"/>
      <c r="Z187" s="23"/>
      <c r="AA187" s="21">
        <f t="shared" si="56"/>
        <v>1</v>
      </c>
      <c r="AB187" s="21">
        <f t="shared" si="57"/>
        <v>0</v>
      </c>
      <c r="AC187" s="734"/>
      <c r="AD187" s="734"/>
      <c r="AE187" s="734"/>
      <c r="AF187" s="734"/>
      <c r="AG187" s="734"/>
      <c r="AH187" s="734"/>
      <c r="AI187" s="734"/>
      <c r="AJ187" s="734"/>
      <c r="AK187" s="734"/>
      <c r="AL187" s="734"/>
      <c r="AM187" s="734"/>
      <c r="AN187" s="734"/>
      <c r="AO187" s="734"/>
      <c r="AP187" s="734"/>
      <c r="AQ187" s="734"/>
      <c r="AR187" s="734"/>
      <c r="AS187" s="734"/>
      <c r="AT187" s="734"/>
      <c r="AU187" s="734"/>
      <c r="AV187" s="734"/>
      <c r="AW187" s="734"/>
      <c r="AX187" s="734"/>
      <c r="AY187" s="734"/>
    </row>
    <row r="188" spans="1:51" s="749" customFormat="1" ht="75" customHeight="1">
      <c r="A188" s="12">
        <v>10</v>
      </c>
      <c r="B188" s="913">
        <f t="shared" si="55"/>
        <v>11</v>
      </c>
      <c r="C188" s="12"/>
      <c r="D188" s="12"/>
      <c r="E188" s="869" t="s">
        <v>1643</v>
      </c>
      <c r="F188" s="200" t="s">
        <v>837</v>
      </c>
      <c r="G188" s="872">
        <v>80000000</v>
      </c>
      <c r="H188" s="870">
        <v>74317300</v>
      </c>
      <c r="I188" s="582">
        <v>1</v>
      </c>
      <c r="J188" s="870">
        <v>14863500</v>
      </c>
      <c r="K188" s="870">
        <v>29727000</v>
      </c>
      <c r="L188" s="870">
        <v>29726800</v>
      </c>
      <c r="M188" s="303">
        <v>74317300</v>
      </c>
      <c r="N188" s="363" t="s">
        <v>1276</v>
      </c>
      <c r="O188" s="363" t="s">
        <v>1277</v>
      </c>
      <c r="P188" s="882" t="s">
        <v>1275</v>
      </c>
      <c r="Q188" s="66" t="s">
        <v>928</v>
      </c>
      <c r="R188" s="66" t="s">
        <v>955</v>
      </c>
      <c r="S188" s="66">
        <v>680</v>
      </c>
      <c r="T188" s="66">
        <v>14</v>
      </c>
      <c r="U188" s="13">
        <f>$I188</f>
        <v>1</v>
      </c>
      <c r="V188" s="23">
        <f>$J188</f>
        <v>14863500</v>
      </c>
      <c r="W188" s="23">
        <f>$M188</f>
        <v>74317300</v>
      </c>
      <c r="X188" s="13"/>
      <c r="Y188" s="23"/>
      <c r="Z188" s="23"/>
      <c r="AA188" s="21">
        <f t="shared" si="56"/>
        <v>1</v>
      </c>
      <c r="AB188" s="21">
        <f t="shared" si="57"/>
        <v>0</v>
      </c>
      <c r="AC188" s="734"/>
      <c r="AD188" s="734"/>
      <c r="AE188" s="734"/>
      <c r="AF188" s="734"/>
      <c r="AG188" s="734"/>
      <c r="AH188" s="734"/>
      <c r="AI188" s="734"/>
      <c r="AJ188" s="734"/>
      <c r="AK188" s="734"/>
      <c r="AL188" s="734"/>
      <c r="AM188" s="734"/>
      <c r="AN188" s="734"/>
      <c r="AO188" s="734"/>
      <c r="AP188" s="734"/>
      <c r="AQ188" s="734"/>
      <c r="AR188" s="734"/>
      <c r="AS188" s="734"/>
      <c r="AT188" s="734"/>
      <c r="AU188" s="734"/>
      <c r="AV188" s="734"/>
      <c r="AW188" s="734"/>
      <c r="AX188" s="734"/>
      <c r="AY188" s="734"/>
    </row>
    <row r="189" spans="1:51" s="1894" customFormat="1" ht="21" customHeight="1">
      <c r="A189" s="1885"/>
      <c r="B189" s="1886"/>
      <c r="C189" s="1885"/>
      <c r="D189" s="1885"/>
      <c r="E189" s="1887"/>
      <c r="F189" s="1899"/>
      <c r="G189" s="1912"/>
      <c r="H189" s="1889"/>
      <c r="I189" s="1915"/>
      <c r="J189" s="1889"/>
      <c r="K189" s="1889"/>
      <c r="L189" s="1889"/>
      <c r="M189" s="1890"/>
      <c r="N189" s="1907"/>
      <c r="O189" s="1907"/>
      <c r="P189" s="1916"/>
      <c r="Q189" s="1917"/>
      <c r="R189" s="1918"/>
      <c r="S189" s="1918"/>
      <c r="T189" s="1918"/>
      <c r="U189" s="1891"/>
      <c r="V189" s="1892"/>
      <c r="W189" s="1892"/>
      <c r="X189" s="1891"/>
      <c r="Y189" s="1892"/>
      <c r="Z189" s="1892"/>
      <c r="AA189" s="1893"/>
      <c r="AB189" s="1893"/>
      <c r="AC189" s="1895"/>
      <c r="AD189" s="1895"/>
      <c r="AE189" s="1895"/>
      <c r="AF189" s="1895"/>
      <c r="AG189" s="1895"/>
      <c r="AH189" s="1895"/>
      <c r="AI189" s="1895"/>
      <c r="AJ189" s="1895"/>
      <c r="AK189" s="1895"/>
      <c r="AL189" s="1895"/>
      <c r="AM189" s="1895"/>
      <c r="AN189" s="1895"/>
      <c r="AO189" s="1895"/>
      <c r="AP189" s="1895"/>
      <c r="AQ189" s="1895"/>
      <c r="AR189" s="1895"/>
      <c r="AS189" s="1895"/>
      <c r="AT189" s="1895"/>
      <c r="AU189" s="1895"/>
      <c r="AV189" s="1895"/>
      <c r="AW189" s="1895"/>
      <c r="AX189" s="1895"/>
      <c r="AY189" s="1895"/>
    </row>
    <row r="190" spans="1:51" s="1894" customFormat="1">
      <c r="A190" s="1885"/>
      <c r="B190" s="1886"/>
      <c r="C190" s="1885"/>
      <c r="D190" s="1885"/>
      <c r="E190" s="1887"/>
      <c r="F190" s="1899"/>
      <c r="G190" s="1912"/>
      <c r="H190" s="1889"/>
      <c r="I190" s="1915"/>
      <c r="J190" s="1889"/>
      <c r="K190" s="1889"/>
      <c r="L190" s="1889"/>
      <c r="M190" s="1890"/>
      <c r="N190" s="1907"/>
      <c r="O190" s="1907"/>
      <c r="P190" s="1916"/>
      <c r="Q190" s="1917"/>
      <c r="R190" s="1918"/>
      <c r="S190" s="1918"/>
      <c r="T190" s="1918"/>
      <c r="U190" s="1891"/>
      <c r="V190" s="1892"/>
      <c r="W190" s="1892"/>
      <c r="X190" s="1891"/>
      <c r="Y190" s="1892"/>
      <c r="Z190" s="1892"/>
      <c r="AA190" s="1893"/>
      <c r="AB190" s="1893"/>
      <c r="AC190" s="1895"/>
      <c r="AD190" s="1895"/>
      <c r="AE190" s="1895"/>
      <c r="AF190" s="1895"/>
      <c r="AG190" s="1895"/>
      <c r="AH190" s="1895"/>
      <c r="AI190" s="1895"/>
      <c r="AJ190" s="1895"/>
      <c r="AK190" s="1895"/>
      <c r="AL190" s="1895"/>
      <c r="AM190" s="1895"/>
      <c r="AN190" s="1895"/>
      <c r="AO190" s="1895"/>
      <c r="AP190" s="1895"/>
      <c r="AQ190" s="1895"/>
      <c r="AR190" s="1895"/>
      <c r="AS190" s="1895"/>
      <c r="AT190" s="1895"/>
      <c r="AU190" s="1895"/>
      <c r="AV190" s="1895"/>
      <c r="AW190" s="1895"/>
      <c r="AX190" s="1895"/>
      <c r="AY190" s="1895"/>
    </row>
    <row r="191" spans="1:51" ht="24" customHeight="1">
      <c r="A191" s="694"/>
      <c r="B191" s="911"/>
      <c r="C191" s="694"/>
      <c r="D191" s="694"/>
      <c r="E191" s="694" t="s">
        <v>1444</v>
      </c>
      <c r="F191" s="875"/>
      <c r="G191" s="698"/>
      <c r="H191" s="698"/>
      <c r="I191" s="698">
        <v>18</v>
      </c>
      <c r="J191" s="698">
        <v>261026100</v>
      </c>
      <c r="K191" s="698">
        <v>375067600</v>
      </c>
      <c r="L191" s="698">
        <v>196833800</v>
      </c>
      <c r="M191" s="698">
        <v>832927500</v>
      </c>
      <c r="N191" s="698">
        <f t="shared" ref="N191:AB191" si="58">SUM(N192:N209)</f>
        <v>0</v>
      </c>
      <c r="O191" s="698">
        <f t="shared" si="58"/>
        <v>0</v>
      </c>
      <c r="P191" s="698">
        <f t="shared" si="58"/>
        <v>0</v>
      </c>
      <c r="Q191" s="698">
        <f t="shared" si="58"/>
        <v>0</v>
      </c>
      <c r="R191" s="698">
        <f t="shared" si="58"/>
        <v>0</v>
      </c>
      <c r="S191" s="698">
        <f t="shared" si="58"/>
        <v>3650</v>
      </c>
      <c r="T191" s="698">
        <f t="shared" si="58"/>
        <v>120</v>
      </c>
      <c r="U191" s="698">
        <f t="shared" si="58"/>
        <v>9</v>
      </c>
      <c r="V191" s="698">
        <f t="shared" si="58"/>
        <v>167131000</v>
      </c>
      <c r="W191" s="698">
        <f t="shared" si="58"/>
        <v>739032400</v>
      </c>
      <c r="X191" s="698">
        <f t="shared" si="58"/>
        <v>9</v>
      </c>
      <c r="Y191" s="698">
        <f t="shared" si="58"/>
        <v>93895100</v>
      </c>
      <c r="Z191" s="698">
        <f t="shared" si="58"/>
        <v>93895100</v>
      </c>
      <c r="AA191" s="698">
        <f t="shared" si="58"/>
        <v>9</v>
      </c>
      <c r="AB191" s="698">
        <f t="shared" si="58"/>
        <v>9</v>
      </c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</row>
    <row r="192" spans="1:51" s="22" customFormat="1" ht="69" customHeight="1">
      <c r="A192" s="28">
        <v>11</v>
      </c>
      <c r="B192" s="913">
        <f t="shared" ref="B192:B209" si="59">B191+1</f>
        <v>1</v>
      </c>
      <c r="C192" s="12"/>
      <c r="D192" s="12"/>
      <c r="E192" s="869" t="s">
        <v>1662</v>
      </c>
      <c r="F192" s="206" t="s">
        <v>406</v>
      </c>
      <c r="G192" s="1633">
        <v>9700000</v>
      </c>
      <c r="H192" s="871">
        <v>9381800</v>
      </c>
      <c r="I192" s="12">
        <v>1</v>
      </c>
      <c r="J192" s="32">
        <v>9381800</v>
      </c>
      <c r="K192" s="32"/>
      <c r="L192" s="16"/>
      <c r="M192" s="303">
        <v>9381800</v>
      </c>
      <c r="N192" s="38" t="s">
        <v>1055</v>
      </c>
      <c r="O192" s="310" t="s">
        <v>485</v>
      </c>
      <c r="P192" s="306" t="s">
        <v>1432</v>
      </c>
      <c r="Q192" s="13" t="s">
        <v>727</v>
      </c>
      <c r="R192" s="13" t="s">
        <v>958</v>
      </c>
      <c r="S192" s="12"/>
      <c r="T192" s="12"/>
      <c r="U192" s="13"/>
      <c r="V192" s="23"/>
      <c r="W192" s="26"/>
      <c r="X192" s="13">
        <f>$I192</f>
        <v>1</v>
      </c>
      <c r="Y192" s="23">
        <f>$J192</f>
        <v>9381800</v>
      </c>
      <c r="Z192" s="23">
        <f>$M192</f>
        <v>9381800</v>
      </c>
      <c r="AA192" s="21">
        <f t="shared" ref="AA192:AA209" si="60">U192</f>
        <v>0</v>
      </c>
      <c r="AB192" s="933">
        <f t="shared" ref="AB192:AB209" si="61">X192</f>
        <v>1</v>
      </c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</row>
    <row r="193" spans="1:51" s="22" customFormat="1" ht="69" customHeight="1">
      <c r="A193" s="12">
        <v>11</v>
      </c>
      <c r="B193" s="913">
        <f t="shared" si="59"/>
        <v>2</v>
      </c>
      <c r="C193" s="12"/>
      <c r="D193" s="12"/>
      <c r="E193" s="869" t="s">
        <v>1666</v>
      </c>
      <c r="F193" s="206" t="s">
        <v>408</v>
      </c>
      <c r="G193" s="873">
        <v>34500000</v>
      </c>
      <c r="H193" s="870">
        <v>33400000</v>
      </c>
      <c r="I193" s="12">
        <v>1</v>
      </c>
      <c r="J193" s="870">
        <v>13360000</v>
      </c>
      <c r="K193" s="870">
        <v>20040000</v>
      </c>
      <c r="L193" s="16"/>
      <c r="M193" s="303">
        <v>33400000</v>
      </c>
      <c r="N193" s="11" t="s">
        <v>777</v>
      </c>
      <c r="O193" s="11" t="s">
        <v>723</v>
      </c>
      <c r="P193" s="15" t="s">
        <v>1432</v>
      </c>
      <c r="Q193" s="13" t="s">
        <v>725</v>
      </c>
      <c r="R193" s="13" t="s">
        <v>958</v>
      </c>
      <c r="S193" s="12"/>
      <c r="T193" s="12"/>
      <c r="U193" s="13">
        <f>$I193</f>
        <v>1</v>
      </c>
      <c r="V193" s="23">
        <f>$J193</f>
        <v>13360000</v>
      </c>
      <c r="W193" s="23">
        <f>$M193</f>
        <v>33400000</v>
      </c>
      <c r="X193" s="13"/>
      <c r="Y193" s="23"/>
      <c r="Z193" s="23"/>
      <c r="AA193" s="21">
        <f t="shared" si="60"/>
        <v>1</v>
      </c>
      <c r="AB193" s="21">
        <f t="shared" si="61"/>
        <v>0</v>
      </c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</row>
    <row r="194" spans="1:51" s="22" customFormat="1" ht="72" customHeight="1">
      <c r="A194" s="13">
        <v>11</v>
      </c>
      <c r="B194" s="913">
        <f t="shared" si="59"/>
        <v>3</v>
      </c>
      <c r="C194" s="12"/>
      <c r="D194" s="12"/>
      <c r="E194" s="869" t="s">
        <v>1655</v>
      </c>
      <c r="F194" s="302" t="s">
        <v>1084</v>
      </c>
      <c r="G194" s="23">
        <v>19500000</v>
      </c>
      <c r="H194" s="871">
        <v>13884100</v>
      </c>
      <c r="I194" s="12">
        <v>1</v>
      </c>
      <c r="J194" s="32">
        <v>13884100</v>
      </c>
      <c r="K194" s="32"/>
      <c r="L194" s="32"/>
      <c r="M194" s="303">
        <v>13884100</v>
      </c>
      <c r="N194" s="11" t="s">
        <v>2551</v>
      </c>
      <c r="O194" s="11" t="s">
        <v>484</v>
      </c>
      <c r="P194" s="14" t="s">
        <v>1432</v>
      </c>
      <c r="Q194" s="12" t="s">
        <v>1424</v>
      </c>
      <c r="R194" s="12" t="s">
        <v>956</v>
      </c>
      <c r="S194" s="12">
        <v>390</v>
      </c>
      <c r="T194" s="12">
        <v>10</v>
      </c>
      <c r="U194" s="13"/>
      <c r="V194" s="23"/>
      <c r="W194" s="23"/>
      <c r="X194" s="13">
        <f>$I194</f>
        <v>1</v>
      </c>
      <c r="Y194" s="23">
        <f>$J194</f>
        <v>13884100</v>
      </c>
      <c r="Z194" s="23">
        <f>$M194</f>
        <v>13884100</v>
      </c>
      <c r="AA194" s="21">
        <f t="shared" si="60"/>
        <v>0</v>
      </c>
      <c r="AB194" s="933">
        <f t="shared" si="61"/>
        <v>1</v>
      </c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</row>
    <row r="195" spans="1:51" s="17" customFormat="1" ht="69" customHeight="1">
      <c r="A195" s="13">
        <v>11</v>
      </c>
      <c r="B195" s="913">
        <f t="shared" si="59"/>
        <v>4</v>
      </c>
      <c r="C195" s="12"/>
      <c r="D195" s="12"/>
      <c r="E195" s="869" t="s">
        <v>1659</v>
      </c>
      <c r="F195" s="13">
        <v>10725</v>
      </c>
      <c r="G195" s="1633">
        <v>71000000</v>
      </c>
      <c r="H195" s="870">
        <v>67065400</v>
      </c>
      <c r="I195" s="12">
        <v>1</v>
      </c>
      <c r="J195" s="870">
        <v>13413100</v>
      </c>
      <c r="K195" s="870">
        <v>53652300</v>
      </c>
      <c r="L195" s="38"/>
      <c r="M195" s="303">
        <v>67065400</v>
      </c>
      <c r="N195" s="16" t="s">
        <v>776</v>
      </c>
      <c r="O195" s="16" t="s">
        <v>723</v>
      </c>
      <c r="P195" s="14" t="s">
        <v>1425</v>
      </c>
      <c r="Q195" s="13" t="s">
        <v>725</v>
      </c>
      <c r="R195" s="13" t="s">
        <v>958</v>
      </c>
      <c r="S195" s="12"/>
      <c r="T195" s="12"/>
      <c r="U195" s="13">
        <f>$I195</f>
        <v>1</v>
      </c>
      <c r="V195" s="23">
        <f>$J195</f>
        <v>13413100</v>
      </c>
      <c r="W195" s="23">
        <f>$M195</f>
        <v>67065400</v>
      </c>
      <c r="X195" s="13"/>
      <c r="Y195" s="23"/>
      <c r="Z195" s="23"/>
      <c r="AA195" s="21">
        <f t="shared" si="60"/>
        <v>1</v>
      </c>
      <c r="AB195" s="21">
        <f t="shared" si="61"/>
        <v>0</v>
      </c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</row>
    <row r="196" spans="1:51" s="22" customFormat="1" ht="69" customHeight="1">
      <c r="A196" s="13">
        <v>11</v>
      </c>
      <c r="B196" s="913">
        <f t="shared" si="59"/>
        <v>5</v>
      </c>
      <c r="C196" s="12"/>
      <c r="D196" s="12"/>
      <c r="E196" s="869" t="s">
        <v>1654</v>
      </c>
      <c r="F196" s="302" t="s">
        <v>1084</v>
      </c>
      <c r="G196" s="23">
        <v>13800000</v>
      </c>
      <c r="H196" s="871">
        <v>12942500</v>
      </c>
      <c r="I196" s="12">
        <v>1</v>
      </c>
      <c r="J196" s="32">
        <v>12942500</v>
      </c>
      <c r="K196" s="32"/>
      <c r="L196" s="32"/>
      <c r="M196" s="303">
        <v>12942500</v>
      </c>
      <c r="N196" s="16" t="s">
        <v>672</v>
      </c>
      <c r="O196" s="16" t="s">
        <v>673</v>
      </c>
      <c r="P196" s="14" t="s">
        <v>662</v>
      </c>
      <c r="Q196" s="205" t="s">
        <v>1424</v>
      </c>
      <c r="R196" s="12" t="s">
        <v>956</v>
      </c>
      <c r="S196" s="12">
        <v>450</v>
      </c>
      <c r="T196" s="12">
        <v>10</v>
      </c>
      <c r="U196" s="13"/>
      <c r="V196" s="23"/>
      <c r="W196" s="23"/>
      <c r="X196" s="13">
        <f>$I196</f>
        <v>1</v>
      </c>
      <c r="Y196" s="23">
        <f>$J196</f>
        <v>12942500</v>
      </c>
      <c r="Z196" s="23">
        <f>$M196</f>
        <v>12942500</v>
      </c>
      <c r="AA196" s="21">
        <f t="shared" si="60"/>
        <v>0</v>
      </c>
      <c r="AB196" s="933">
        <f t="shared" si="61"/>
        <v>1</v>
      </c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</row>
    <row r="197" spans="1:51" s="22" customFormat="1" ht="69" customHeight="1">
      <c r="A197" s="13">
        <v>11</v>
      </c>
      <c r="B197" s="913">
        <f t="shared" si="59"/>
        <v>6</v>
      </c>
      <c r="C197" s="12"/>
      <c r="D197" s="12"/>
      <c r="E197" s="869" t="s">
        <v>1656</v>
      </c>
      <c r="F197" s="302" t="s">
        <v>1342</v>
      </c>
      <c r="G197" s="23">
        <v>350000000</v>
      </c>
      <c r="H197" s="870">
        <v>339000000</v>
      </c>
      <c r="I197" s="12">
        <v>1</v>
      </c>
      <c r="J197" s="870">
        <v>67800000</v>
      </c>
      <c r="K197" s="870">
        <v>135600000</v>
      </c>
      <c r="L197" s="870">
        <v>135600000</v>
      </c>
      <c r="M197" s="26">
        <v>339000000</v>
      </c>
      <c r="N197" s="210" t="s">
        <v>660</v>
      </c>
      <c r="O197" s="34" t="s">
        <v>661</v>
      </c>
      <c r="P197" s="14" t="s">
        <v>662</v>
      </c>
      <c r="Q197" s="205" t="s">
        <v>933</v>
      </c>
      <c r="R197" s="12" t="s">
        <v>955</v>
      </c>
      <c r="S197" s="12"/>
      <c r="T197" s="12"/>
      <c r="U197" s="13">
        <f>$I197</f>
        <v>1</v>
      </c>
      <c r="V197" s="23">
        <f>$J197</f>
        <v>67800000</v>
      </c>
      <c r="W197" s="23">
        <f>$M197</f>
        <v>339000000</v>
      </c>
      <c r="X197" s="13"/>
      <c r="Y197" s="23"/>
      <c r="Z197" s="23"/>
      <c r="AA197" s="21">
        <f t="shared" si="60"/>
        <v>1</v>
      </c>
      <c r="AB197" s="21">
        <f t="shared" si="61"/>
        <v>0</v>
      </c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</row>
    <row r="198" spans="1:51" s="22" customFormat="1" ht="69" customHeight="1">
      <c r="A198" s="13">
        <v>11</v>
      </c>
      <c r="B198" s="913">
        <f t="shared" si="59"/>
        <v>7</v>
      </c>
      <c r="C198" s="12"/>
      <c r="D198" s="12"/>
      <c r="E198" s="869" t="s">
        <v>1652</v>
      </c>
      <c r="F198" s="302">
        <v>9635</v>
      </c>
      <c r="G198" s="23">
        <v>47000000</v>
      </c>
      <c r="H198" s="870">
        <v>45260700</v>
      </c>
      <c r="I198" s="12">
        <v>1</v>
      </c>
      <c r="J198" s="870">
        <v>9052200</v>
      </c>
      <c r="K198" s="870">
        <v>36208500</v>
      </c>
      <c r="L198" s="32"/>
      <c r="M198" s="303">
        <v>45260700</v>
      </c>
      <c r="N198" s="18" t="s">
        <v>666</v>
      </c>
      <c r="O198" s="18" t="s">
        <v>667</v>
      </c>
      <c r="P198" s="14" t="s">
        <v>662</v>
      </c>
      <c r="Q198" s="205" t="s">
        <v>923</v>
      </c>
      <c r="R198" s="12" t="s">
        <v>956</v>
      </c>
      <c r="S198" s="26">
        <v>1000</v>
      </c>
      <c r="T198" s="13">
        <v>46</v>
      </c>
      <c r="U198" s="13">
        <f>$I198</f>
        <v>1</v>
      </c>
      <c r="V198" s="23">
        <f>$J198</f>
        <v>9052200</v>
      </c>
      <c r="W198" s="23">
        <f>$M198</f>
        <v>45260700</v>
      </c>
      <c r="X198" s="13"/>
      <c r="Y198" s="23"/>
      <c r="Z198" s="23"/>
      <c r="AA198" s="21">
        <f t="shared" si="60"/>
        <v>1</v>
      </c>
      <c r="AB198" s="21">
        <f t="shared" si="61"/>
        <v>0</v>
      </c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</row>
    <row r="199" spans="1:51" s="17" customFormat="1" ht="69" customHeight="1">
      <c r="A199" s="28">
        <v>11</v>
      </c>
      <c r="B199" s="913">
        <f t="shared" si="59"/>
        <v>8</v>
      </c>
      <c r="C199" s="12"/>
      <c r="D199" s="12"/>
      <c r="E199" s="869" t="s">
        <v>1665</v>
      </c>
      <c r="F199" s="581">
        <v>8870</v>
      </c>
      <c r="G199" s="1633">
        <v>38500000</v>
      </c>
      <c r="H199" s="870">
        <v>36466500</v>
      </c>
      <c r="I199" s="12">
        <v>1</v>
      </c>
      <c r="J199" s="870">
        <v>14586600</v>
      </c>
      <c r="K199" s="870">
        <v>21879900</v>
      </c>
      <c r="L199" s="38"/>
      <c r="M199" s="303">
        <v>36466500</v>
      </c>
      <c r="N199" s="210" t="s">
        <v>779</v>
      </c>
      <c r="O199" s="298" t="s">
        <v>1427</v>
      </c>
      <c r="P199" s="306" t="s">
        <v>663</v>
      </c>
      <c r="Q199" s="38" t="s">
        <v>928</v>
      </c>
      <c r="R199" s="38" t="s">
        <v>958</v>
      </c>
      <c r="S199" s="12"/>
      <c r="T199" s="12"/>
      <c r="U199" s="13">
        <f>$I199</f>
        <v>1</v>
      </c>
      <c r="V199" s="23">
        <f>$J199</f>
        <v>14586600</v>
      </c>
      <c r="W199" s="23">
        <f>$M199</f>
        <v>36466500</v>
      </c>
      <c r="X199" s="13"/>
      <c r="Y199" s="23"/>
      <c r="Z199" s="23"/>
      <c r="AA199" s="21">
        <f t="shared" si="60"/>
        <v>1</v>
      </c>
      <c r="AB199" s="21">
        <f t="shared" si="61"/>
        <v>0</v>
      </c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</row>
    <row r="200" spans="1:51" s="22" customFormat="1" ht="69" customHeight="1">
      <c r="A200" s="12">
        <v>11</v>
      </c>
      <c r="B200" s="913">
        <f t="shared" si="59"/>
        <v>9</v>
      </c>
      <c r="C200" s="12"/>
      <c r="D200" s="12"/>
      <c r="E200" s="869" t="s">
        <v>1667</v>
      </c>
      <c r="F200" s="302" t="s">
        <v>528</v>
      </c>
      <c r="G200" s="23">
        <v>8550000</v>
      </c>
      <c r="H200" s="871">
        <v>8000000</v>
      </c>
      <c r="I200" s="12">
        <v>1</v>
      </c>
      <c r="J200" s="32">
        <v>8000000</v>
      </c>
      <c r="K200" s="32"/>
      <c r="L200" s="32"/>
      <c r="M200" s="303">
        <v>8000000</v>
      </c>
      <c r="N200" s="11" t="s">
        <v>1429</v>
      </c>
      <c r="O200" s="11" t="s">
        <v>1430</v>
      </c>
      <c r="P200" s="14" t="s">
        <v>663</v>
      </c>
      <c r="Q200" s="205" t="s">
        <v>727</v>
      </c>
      <c r="R200" s="12" t="s">
        <v>957</v>
      </c>
      <c r="S200" s="12"/>
      <c r="T200" s="12"/>
      <c r="U200" s="13"/>
      <c r="V200" s="23"/>
      <c r="W200" s="26"/>
      <c r="X200" s="13">
        <f>$I200</f>
        <v>1</v>
      </c>
      <c r="Y200" s="23">
        <f>$J200</f>
        <v>8000000</v>
      </c>
      <c r="Z200" s="23">
        <f>$M200</f>
        <v>8000000</v>
      </c>
      <c r="AA200" s="21">
        <f t="shared" si="60"/>
        <v>0</v>
      </c>
      <c r="AB200" s="933">
        <f t="shared" si="61"/>
        <v>1</v>
      </c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</row>
    <row r="201" spans="1:51" s="22" customFormat="1" ht="69" customHeight="1">
      <c r="A201" s="13">
        <v>11</v>
      </c>
      <c r="B201" s="913">
        <f t="shared" si="59"/>
        <v>10</v>
      </c>
      <c r="C201" s="12"/>
      <c r="D201" s="12"/>
      <c r="E201" s="869" t="s">
        <v>1661</v>
      </c>
      <c r="F201" s="38" t="s">
        <v>406</v>
      </c>
      <c r="G201" s="1633">
        <v>9700000</v>
      </c>
      <c r="H201" s="871">
        <v>9381800</v>
      </c>
      <c r="I201" s="12">
        <v>1</v>
      </c>
      <c r="J201" s="32">
        <v>9381800</v>
      </c>
      <c r="K201" s="32"/>
      <c r="L201" s="38"/>
      <c r="M201" s="303">
        <v>9381800</v>
      </c>
      <c r="N201" s="210" t="s">
        <v>1426</v>
      </c>
      <c r="O201" s="16" t="s">
        <v>1427</v>
      </c>
      <c r="P201" s="306" t="s">
        <v>663</v>
      </c>
      <c r="Q201" s="38" t="s">
        <v>1424</v>
      </c>
      <c r="R201" s="13" t="s">
        <v>958</v>
      </c>
      <c r="S201" s="12"/>
      <c r="T201" s="12"/>
      <c r="U201" s="16"/>
      <c r="V201" s="16"/>
      <c r="W201" s="16"/>
      <c r="X201" s="13">
        <f>$I201</f>
        <v>1</v>
      </c>
      <c r="Y201" s="23">
        <f>$J201</f>
        <v>9381800</v>
      </c>
      <c r="Z201" s="23">
        <f>$M201</f>
        <v>9381800</v>
      </c>
      <c r="AA201" s="21">
        <f t="shared" si="60"/>
        <v>0</v>
      </c>
      <c r="AB201" s="933">
        <f t="shared" si="61"/>
        <v>1</v>
      </c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</row>
    <row r="202" spans="1:51" s="22" customFormat="1" ht="69" customHeight="1">
      <c r="A202" s="13">
        <v>11</v>
      </c>
      <c r="B202" s="913">
        <f t="shared" si="59"/>
        <v>11</v>
      </c>
      <c r="C202" s="12"/>
      <c r="D202" s="12"/>
      <c r="E202" s="869" t="s">
        <v>1660</v>
      </c>
      <c r="F202" s="302">
        <v>8813</v>
      </c>
      <c r="G202" s="23">
        <v>12000000</v>
      </c>
      <c r="H202" s="871">
        <v>11541300</v>
      </c>
      <c r="I202" s="12">
        <v>1</v>
      </c>
      <c r="J202" s="32">
        <v>11541300</v>
      </c>
      <c r="K202" s="32"/>
      <c r="L202" s="32"/>
      <c r="M202" s="303">
        <v>11541300</v>
      </c>
      <c r="N202" s="11" t="s">
        <v>1428</v>
      </c>
      <c r="O202" s="11" t="s">
        <v>483</v>
      </c>
      <c r="P202" s="15" t="s">
        <v>671</v>
      </c>
      <c r="Q202" s="12" t="s">
        <v>925</v>
      </c>
      <c r="R202" s="13" t="s">
        <v>958</v>
      </c>
      <c r="S202" s="12"/>
      <c r="T202" s="12"/>
      <c r="U202" s="13"/>
      <c r="V202" s="23"/>
      <c r="W202" s="23"/>
      <c r="X202" s="13">
        <f>$I202</f>
        <v>1</v>
      </c>
      <c r="Y202" s="23">
        <f>$J202</f>
        <v>11541300</v>
      </c>
      <c r="Z202" s="23">
        <f>$M202</f>
        <v>11541300</v>
      </c>
      <c r="AA202" s="21">
        <f t="shared" si="60"/>
        <v>0</v>
      </c>
      <c r="AB202" s="933">
        <f t="shared" si="61"/>
        <v>1</v>
      </c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</row>
    <row r="203" spans="1:51" s="22" customFormat="1" ht="75" customHeight="1">
      <c r="A203" s="12">
        <v>11</v>
      </c>
      <c r="B203" s="913">
        <f t="shared" si="59"/>
        <v>12</v>
      </c>
      <c r="C203" s="12"/>
      <c r="D203" s="12">
        <v>20</v>
      </c>
      <c r="E203" s="869" t="s">
        <v>1668</v>
      </c>
      <c r="F203" s="302" t="s">
        <v>836</v>
      </c>
      <c r="G203" s="23">
        <v>10000000</v>
      </c>
      <c r="H203" s="871">
        <v>10000000</v>
      </c>
      <c r="I203" s="12">
        <v>1</v>
      </c>
      <c r="J203" s="584">
        <v>10000000</v>
      </c>
      <c r="K203" s="32"/>
      <c r="L203" s="32"/>
      <c r="M203" s="303">
        <v>10000000</v>
      </c>
      <c r="N203" s="11" t="s">
        <v>1428</v>
      </c>
      <c r="O203" s="11" t="s">
        <v>483</v>
      </c>
      <c r="P203" s="15" t="s">
        <v>671</v>
      </c>
      <c r="Q203" s="12" t="s">
        <v>925</v>
      </c>
      <c r="R203" s="13" t="s">
        <v>957</v>
      </c>
      <c r="S203" s="12">
        <v>360</v>
      </c>
      <c r="T203" s="12">
        <v>8</v>
      </c>
      <c r="U203" s="13"/>
      <c r="V203" s="23"/>
      <c r="W203" s="26"/>
      <c r="X203" s="13">
        <f>$I203</f>
        <v>1</v>
      </c>
      <c r="Y203" s="23">
        <f>$J203</f>
        <v>10000000</v>
      </c>
      <c r="Z203" s="23">
        <f>$M203</f>
        <v>10000000</v>
      </c>
      <c r="AA203" s="21">
        <f t="shared" si="60"/>
        <v>0</v>
      </c>
      <c r="AB203" s="933">
        <f t="shared" si="61"/>
        <v>1</v>
      </c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</row>
    <row r="204" spans="1:51" s="22" customFormat="1" ht="69" customHeight="1">
      <c r="A204" s="28">
        <v>11</v>
      </c>
      <c r="B204" s="913">
        <f t="shared" si="59"/>
        <v>13</v>
      </c>
      <c r="C204" s="12"/>
      <c r="D204" s="12"/>
      <c r="E204" s="869" t="s">
        <v>1663</v>
      </c>
      <c r="F204" s="13" t="s">
        <v>407</v>
      </c>
      <c r="G204" s="23">
        <v>67000000</v>
      </c>
      <c r="H204" s="870">
        <v>73630200</v>
      </c>
      <c r="I204" s="12">
        <v>1</v>
      </c>
      <c r="J204" s="870">
        <v>14726100</v>
      </c>
      <c r="K204" s="870">
        <v>29452100</v>
      </c>
      <c r="L204" s="870">
        <v>29452000</v>
      </c>
      <c r="M204" s="303">
        <v>73630200</v>
      </c>
      <c r="N204" s="363" t="s">
        <v>751</v>
      </c>
      <c r="O204" s="16" t="s">
        <v>723</v>
      </c>
      <c r="P204" s="15" t="s">
        <v>671</v>
      </c>
      <c r="Q204" s="13" t="s">
        <v>933</v>
      </c>
      <c r="R204" s="13" t="s">
        <v>958</v>
      </c>
      <c r="S204" s="12"/>
      <c r="T204" s="12"/>
      <c r="U204" s="13">
        <f>$I204</f>
        <v>1</v>
      </c>
      <c r="V204" s="23">
        <f>$J204</f>
        <v>14726100</v>
      </c>
      <c r="W204" s="23">
        <f>$M204</f>
        <v>73630200</v>
      </c>
      <c r="X204" s="13"/>
      <c r="Y204" s="23"/>
      <c r="Z204" s="23"/>
      <c r="AA204" s="21">
        <f t="shared" si="60"/>
        <v>1</v>
      </c>
      <c r="AB204" s="21">
        <f t="shared" si="61"/>
        <v>0</v>
      </c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</row>
    <row r="205" spans="1:51" s="22" customFormat="1" ht="69" customHeight="1">
      <c r="A205" s="13">
        <v>11</v>
      </c>
      <c r="B205" s="913">
        <f t="shared" si="59"/>
        <v>14</v>
      </c>
      <c r="C205" s="12"/>
      <c r="D205" s="12"/>
      <c r="E205" s="869" t="s">
        <v>1657</v>
      </c>
      <c r="F205" s="302">
        <v>8440</v>
      </c>
      <c r="G205" s="23">
        <v>27500000</v>
      </c>
      <c r="H205" s="870">
        <v>26754800</v>
      </c>
      <c r="I205" s="12">
        <v>1</v>
      </c>
      <c r="J205" s="870">
        <v>10702000</v>
      </c>
      <c r="K205" s="870">
        <v>16052800</v>
      </c>
      <c r="L205" s="32"/>
      <c r="M205" s="303">
        <v>26754800</v>
      </c>
      <c r="N205" s="210" t="s">
        <v>664</v>
      </c>
      <c r="O205" s="34" t="s">
        <v>723</v>
      </c>
      <c r="P205" s="14" t="s">
        <v>665</v>
      </c>
      <c r="Q205" s="12" t="s">
        <v>725</v>
      </c>
      <c r="R205" s="12" t="s">
        <v>958</v>
      </c>
      <c r="S205" s="12"/>
      <c r="T205" s="12"/>
      <c r="U205" s="13">
        <f>$I205</f>
        <v>1</v>
      </c>
      <c r="V205" s="23">
        <f>$J205</f>
        <v>10702000</v>
      </c>
      <c r="W205" s="23">
        <f>$M205</f>
        <v>26754800</v>
      </c>
      <c r="X205" s="13"/>
      <c r="Y205" s="23"/>
      <c r="Z205" s="23"/>
      <c r="AA205" s="21">
        <f t="shared" si="60"/>
        <v>1</v>
      </c>
      <c r="AB205" s="21">
        <f t="shared" si="61"/>
        <v>0</v>
      </c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</row>
    <row r="206" spans="1:51" s="22" customFormat="1" ht="77.25" customHeight="1">
      <c r="A206" s="28">
        <v>11</v>
      </c>
      <c r="B206" s="913">
        <f t="shared" si="59"/>
        <v>15</v>
      </c>
      <c r="C206" s="12"/>
      <c r="D206" s="12"/>
      <c r="E206" s="869" t="s">
        <v>1664</v>
      </c>
      <c r="F206" s="12" t="s">
        <v>406</v>
      </c>
      <c r="G206" s="1633">
        <v>9400000</v>
      </c>
      <c r="H206" s="871">
        <v>9381800</v>
      </c>
      <c r="I206" s="12">
        <v>1</v>
      </c>
      <c r="J206" s="32">
        <v>9381800</v>
      </c>
      <c r="K206" s="32"/>
      <c r="L206" s="38"/>
      <c r="M206" s="303">
        <v>9381800</v>
      </c>
      <c r="N206" s="11" t="s">
        <v>901</v>
      </c>
      <c r="O206" s="11" t="s">
        <v>902</v>
      </c>
      <c r="P206" s="15" t="s">
        <v>659</v>
      </c>
      <c r="Q206" s="12" t="s">
        <v>923</v>
      </c>
      <c r="R206" s="13" t="s">
        <v>958</v>
      </c>
      <c r="S206" s="12"/>
      <c r="T206" s="12"/>
      <c r="U206" s="13"/>
      <c r="V206" s="23"/>
      <c r="W206" s="26"/>
      <c r="X206" s="13">
        <f>$I206</f>
        <v>1</v>
      </c>
      <c r="Y206" s="23">
        <f>$J206</f>
        <v>9381800</v>
      </c>
      <c r="Z206" s="23">
        <f>$M206</f>
        <v>9381800</v>
      </c>
      <c r="AA206" s="21">
        <f t="shared" si="60"/>
        <v>0</v>
      </c>
      <c r="AB206" s="933">
        <f t="shared" si="61"/>
        <v>1</v>
      </c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</row>
    <row r="207" spans="1:51" s="22" customFormat="1" ht="69" customHeight="1">
      <c r="A207" s="13">
        <v>11</v>
      </c>
      <c r="B207" s="913">
        <f t="shared" si="59"/>
        <v>16</v>
      </c>
      <c r="C207" s="12"/>
      <c r="D207" s="12"/>
      <c r="E207" s="869" t="s">
        <v>1658</v>
      </c>
      <c r="F207" s="13" t="s">
        <v>406</v>
      </c>
      <c r="G207" s="1633">
        <v>13200000</v>
      </c>
      <c r="H207" s="871">
        <v>9381800</v>
      </c>
      <c r="I207" s="12">
        <v>1</v>
      </c>
      <c r="J207" s="32">
        <v>9381800</v>
      </c>
      <c r="K207" s="32"/>
      <c r="L207" s="32"/>
      <c r="M207" s="303">
        <v>9381800</v>
      </c>
      <c r="N207" s="310" t="s">
        <v>1053</v>
      </c>
      <c r="O207" s="310" t="s">
        <v>1054</v>
      </c>
      <c r="P207" s="1" t="s">
        <v>659</v>
      </c>
      <c r="Q207" s="205" t="s">
        <v>727</v>
      </c>
      <c r="R207" s="13" t="s">
        <v>958</v>
      </c>
      <c r="S207" s="12"/>
      <c r="T207" s="12"/>
      <c r="U207" s="13"/>
      <c r="V207" s="23"/>
      <c r="W207" s="23"/>
      <c r="X207" s="13">
        <f>$I207</f>
        <v>1</v>
      </c>
      <c r="Y207" s="23">
        <f>$J207</f>
        <v>9381800</v>
      </c>
      <c r="Z207" s="23">
        <f>$M207</f>
        <v>9381800</v>
      </c>
      <c r="AA207" s="21">
        <f t="shared" si="60"/>
        <v>0</v>
      </c>
      <c r="AB207" s="933">
        <f t="shared" si="61"/>
        <v>1</v>
      </c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</row>
    <row r="208" spans="1:51" s="22" customFormat="1" ht="69" customHeight="1">
      <c r="A208" s="13">
        <v>11</v>
      </c>
      <c r="B208" s="913">
        <f t="shared" si="59"/>
        <v>17</v>
      </c>
      <c r="C208" s="12"/>
      <c r="D208" s="12"/>
      <c r="E208" s="869" t="s">
        <v>1651</v>
      </c>
      <c r="F208" s="302" t="s">
        <v>1049</v>
      </c>
      <c r="G208" s="23">
        <v>84000000</v>
      </c>
      <c r="H208" s="870">
        <v>79454800</v>
      </c>
      <c r="I208" s="12">
        <v>1</v>
      </c>
      <c r="J208" s="870">
        <v>15891000</v>
      </c>
      <c r="K208" s="870">
        <v>31782000</v>
      </c>
      <c r="L208" s="870">
        <v>31781800</v>
      </c>
      <c r="M208" s="303">
        <v>79454800</v>
      </c>
      <c r="N208" s="11" t="s">
        <v>668</v>
      </c>
      <c r="O208" s="11" t="s">
        <v>669</v>
      </c>
      <c r="P208" s="14" t="s">
        <v>659</v>
      </c>
      <c r="Q208" s="205" t="s">
        <v>923</v>
      </c>
      <c r="R208" s="12" t="s">
        <v>956</v>
      </c>
      <c r="S208" s="26">
        <v>1050</v>
      </c>
      <c r="T208" s="12">
        <v>34</v>
      </c>
      <c r="U208" s="13">
        <f>$I208</f>
        <v>1</v>
      </c>
      <c r="V208" s="23">
        <f>$J208</f>
        <v>15891000</v>
      </c>
      <c r="W208" s="23">
        <f>$M208</f>
        <v>79454800</v>
      </c>
      <c r="X208" s="13"/>
      <c r="Y208" s="23"/>
      <c r="Z208" s="23"/>
      <c r="AA208" s="21">
        <f t="shared" si="60"/>
        <v>1</v>
      </c>
      <c r="AB208" s="21">
        <f t="shared" si="61"/>
        <v>0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</row>
    <row r="209" spans="1:51" s="22" customFormat="1" ht="52.5" customHeight="1">
      <c r="A209" s="13">
        <v>11</v>
      </c>
      <c r="B209" s="913">
        <f t="shared" si="59"/>
        <v>18</v>
      </c>
      <c r="C209" s="12"/>
      <c r="D209" s="12"/>
      <c r="E209" s="869" t="s">
        <v>1653</v>
      </c>
      <c r="F209" s="302">
        <v>10402</v>
      </c>
      <c r="G209" s="23">
        <v>40000000</v>
      </c>
      <c r="H209" s="870">
        <v>38000000</v>
      </c>
      <c r="I209" s="12">
        <v>1</v>
      </c>
      <c r="J209" s="870">
        <v>7600000</v>
      </c>
      <c r="K209" s="870">
        <v>30400000</v>
      </c>
      <c r="L209" s="32"/>
      <c r="M209" s="303">
        <v>38000000</v>
      </c>
      <c r="N209" s="11" t="s">
        <v>1422</v>
      </c>
      <c r="O209" s="11" t="s">
        <v>1423</v>
      </c>
      <c r="P209" s="14" t="s">
        <v>659</v>
      </c>
      <c r="Q209" s="205" t="s">
        <v>1424</v>
      </c>
      <c r="R209" s="12" t="s">
        <v>956</v>
      </c>
      <c r="S209" s="12">
        <v>400</v>
      </c>
      <c r="T209" s="12">
        <v>12</v>
      </c>
      <c r="U209" s="13">
        <f>$I209</f>
        <v>1</v>
      </c>
      <c r="V209" s="23">
        <f>$J209</f>
        <v>7600000</v>
      </c>
      <c r="W209" s="23">
        <f>$M209</f>
        <v>38000000</v>
      </c>
      <c r="X209" s="13"/>
      <c r="Y209" s="23"/>
      <c r="Z209" s="23"/>
      <c r="AA209" s="21">
        <f t="shared" si="60"/>
        <v>1</v>
      </c>
      <c r="AB209" s="21">
        <f t="shared" si="61"/>
        <v>0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</row>
    <row r="210" spans="1:51" ht="25.5" customHeight="1">
      <c r="A210" s="694"/>
      <c r="B210" s="911"/>
      <c r="C210" s="694"/>
      <c r="D210" s="694"/>
      <c r="E210" s="694" t="s">
        <v>1445</v>
      </c>
      <c r="F210" s="875"/>
      <c r="G210" s="698"/>
      <c r="H210" s="698"/>
      <c r="I210" s="698">
        <v>2</v>
      </c>
      <c r="J210" s="698">
        <v>19492300</v>
      </c>
      <c r="K210" s="698">
        <v>49466200</v>
      </c>
      <c r="L210" s="698">
        <v>28502700</v>
      </c>
      <c r="M210" s="698">
        <v>97461200</v>
      </c>
      <c r="N210" s="698">
        <f t="shared" ref="N210:AB210" si="62">SUM(N211:N212)</f>
        <v>0</v>
      </c>
      <c r="O210" s="698">
        <f t="shared" si="62"/>
        <v>0</v>
      </c>
      <c r="P210" s="698">
        <f t="shared" si="62"/>
        <v>0</v>
      </c>
      <c r="Q210" s="698">
        <f t="shared" si="62"/>
        <v>0</v>
      </c>
      <c r="R210" s="698">
        <f t="shared" si="62"/>
        <v>0</v>
      </c>
      <c r="S210" s="698">
        <f t="shared" si="62"/>
        <v>0</v>
      </c>
      <c r="T210" s="698">
        <f t="shared" si="62"/>
        <v>0</v>
      </c>
      <c r="U210" s="698">
        <f t="shared" si="62"/>
        <v>2</v>
      </c>
      <c r="V210" s="698">
        <f t="shared" si="62"/>
        <v>19492300</v>
      </c>
      <c r="W210" s="698">
        <f t="shared" si="62"/>
        <v>97461200</v>
      </c>
      <c r="X210" s="698">
        <f t="shared" si="62"/>
        <v>0</v>
      </c>
      <c r="Y210" s="698">
        <f t="shared" si="62"/>
        <v>0</v>
      </c>
      <c r="Z210" s="698">
        <f t="shared" si="62"/>
        <v>0</v>
      </c>
      <c r="AA210" s="698">
        <f t="shared" si="62"/>
        <v>2</v>
      </c>
      <c r="AB210" s="698">
        <f t="shared" si="62"/>
        <v>0</v>
      </c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</row>
    <row r="211" spans="1:51" s="17" customFormat="1" ht="72" customHeight="1">
      <c r="A211" s="28">
        <v>12</v>
      </c>
      <c r="B211" s="913">
        <f>B210+1</f>
        <v>1</v>
      </c>
      <c r="C211" s="12"/>
      <c r="D211" s="12"/>
      <c r="E211" s="869" t="s">
        <v>1669</v>
      </c>
      <c r="F211" s="29" t="s">
        <v>238</v>
      </c>
      <c r="G211" s="598">
        <v>65000000</v>
      </c>
      <c r="H211" s="870">
        <v>71256900</v>
      </c>
      <c r="I211" s="12">
        <v>1</v>
      </c>
      <c r="J211" s="870">
        <v>14251400</v>
      </c>
      <c r="K211" s="870">
        <v>28502800</v>
      </c>
      <c r="L211" s="870">
        <v>28502700</v>
      </c>
      <c r="M211" s="303">
        <v>71256900</v>
      </c>
      <c r="N211" s="210" t="s">
        <v>931</v>
      </c>
      <c r="O211" s="34" t="s">
        <v>723</v>
      </c>
      <c r="P211" s="1" t="s">
        <v>932</v>
      </c>
      <c r="Q211" s="205" t="s">
        <v>933</v>
      </c>
      <c r="R211" s="315" t="s">
        <v>958</v>
      </c>
      <c r="S211" s="26"/>
      <c r="T211" s="26"/>
      <c r="U211" s="13">
        <f>$I211</f>
        <v>1</v>
      </c>
      <c r="V211" s="23">
        <f>$J211</f>
        <v>14251400</v>
      </c>
      <c r="W211" s="23">
        <f>$M211</f>
        <v>71256900</v>
      </c>
      <c r="X211" s="13"/>
      <c r="Y211" s="23"/>
      <c r="Z211" s="23"/>
      <c r="AA211" s="21">
        <f>U211</f>
        <v>1</v>
      </c>
      <c r="AB211" s="21">
        <f>X211</f>
        <v>0</v>
      </c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</row>
    <row r="212" spans="1:51" s="17" customFormat="1" ht="69" customHeight="1">
      <c r="A212" s="28">
        <v>12</v>
      </c>
      <c r="B212" s="913">
        <f>B211+1</f>
        <v>2</v>
      </c>
      <c r="C212" s="315"/>
      <c r="D212" s="315"/>
      <c r="E212" s="869" t="s">
        <v>1670</v>
      </c>
      <c r="F212" s="581">
        <v>8440</v>
      </c>
      <c r="G212" s="874">
        <v>27000000</v>
      </c>
      <c r="H212" s="870">
        <v>26204300</v>
      </c>
      <c r="I212" s="12">
        <v>1</v>
      </c>
      <c r="J212" s="870">
        <v>5240900</v>
      </c>
      <c r="K212" s="870">
        <v>20963400</v>
      </c>
      <c r="L212" s="38"/>
      <c r="M212" s="303">
        <v>26204300</v>
      </c>
      <c r="N212" s="210" t="s">
        <v>983</v>
      </c>
      <c r="O212" s="34" t="s">
        <v>723</v>
      </c>
      <c r="P212" s="1" t="s">
        <v>984</v>
      </c>
      <c r="Q212" s="315" t="s">
        <v>725</v>
      </c>
      <c r="R212" s="315" t="s">
        <v>958</v>
      </c>
      <c r="S212" s="26"/>
      <c r="T212" s="26"/>
      <c r="U212" s="13">
        <f>$I212</f>
        <v>1</v>
      </c>
      <c r="V212" s="23">
        <f>$J212</f>
        <v>5240900</v>
      </c>
      <c r="W212" s="23">
        <f>$M212</f>
        <v>26204300</v>
      </c>
      <c r="X212" s="13"/>
      <c r="Y212" s="23"/>
      <c r="Z212" s="23"/>
      <c r="AA212" s="21">
        <f>U212</f>
        <v>1</v>
      </c>
      <c r="AB212" s="21">
        <f>X212</f>
        <v>0</v>
      </c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</row>
    <row r="213" spans="1:51" ht="26.25" customHeight="1">
      <c r="A213" s="694"/>
      <c r="B213" s="911"/>
      <c r="C213" s="694"/>
      <c r="D213" s="694"/>
      <c r="E213" s="694" t="s">
        <v>648</v>
      </c>
      <c r="F213" s="1081"/>
      <c r="G213" s="698"/>
      <c r="H213" s="698"/>
      <c r="I213" s="698">
        <v>76</v>
      </c>
      <c r="J213" s="698">
        <v>235600000</v>
      </c>
      <c r="K213" s="698"/>
      <c r="L213" s="698"/>
      <c r="M213" s="698"/>
      <c r="N213" s="698"/>
      <c r="O213" s="698">
        <f t="shared" ref="O213:W213" si="63">SUM(O234:O234)</f>
        <v>0</v>
      </c>
      <c r="P213" s="698">
        <f t="shared" si="63"/>
        <v>0</v>
      </c>
      <c r="Q213" s="698">
        <f t="shared" si="63"/>
        <v>0</v>
      </c>
      <c r="R213" s="698">
        <f t="shared" si="63"/>
        <v>0</v>
      </c>
      <c r="S213" s="698">
        <f t="shared" si="63"/>
        <v>360</v>
      </c>
      <c r="T213" s="698">
        <f t="shared" si="63"/>
        <v>11</v>
      </c>
      <c r="U213" s="698">
        <f t="shared" si="63"/>
        <v>0</v>
      </c>
      <c r="V213" s="877">
        <f t="shared" si="63"/>
        <v>0</v>
      </c>
      <c r="W213" s="877">
        <f t="shared" si="63"/>
        <v>0</v>
      </c>
      <c r="X213" s="698">
        <f>SUM(X214:X214)</f>
        <v>76</v>
      </c>
      <c r="Y213" s="698">
        <f>SUM(Y214:Y214)</f>
        <v>235600000</v>
      </c>
      <c r="Z213" s="698">
        <f>SUM(Z214:Z214)</f>
        <v>235600000</v>
      </c>
      <c r="AA213" s="698">
        <f>SUM(AA214:AA214)</f>
        <v>0</v>
      </c>
      <c r="AB213" s="698">
        <f>SUM(AB214:AB214)</f>
        <v>1</v>
      </c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</row>
    <row r="214" spans="1:51" s="22" customFormat="1" ht="48.75" customHeight="1">
      <c r="A214" s="12"/>
      <c r="B214" s="913">
        <f>B213+1</f>
        <v>1</v>
      </c>
      <c r="C214" s="12"/>
      <c r="D214" s="12">
        <v>29</v>
      </c>
      <c r="E214" s="15" t="s">
        <v>1671</v>
      </c>
      <c r="F214" s="566">
        <v>10746</v>
      </c>
      <c r="G214" s="23">
        <v>3100000</v>
      </c>
      <c r="H214" s="23">
        <v>3100000</v>
      </c>
      <c r="I214" s="32">
        <v>76</v>
      </c>
      <c r="J214" s="32">
        <v>235600000</v>
      </c>
      <c r="K214" s="32"/>
      <c r="L214" s="32"/>
      <c r="M214" s="32">
        <v>235600000</v>
      </c>
      <c r="N214" s="15" t="s">
        <v>1482</v>
      </c>
      <c r="O214" s="11"/>
      <c r="P214" s="12" t="s">
        <v>503</v>
      </c>
      <c r="Q214" s="12" t="s">
        <v>982</v>
      </c>
      <c r="R214" s="12" t="s">
        <v>956</v>
      </c>
      <c r="S214" s="21">
        <v>700</v>
      </c>
      <c r="T214" s="21">
        <v>15</v>
      </c>
      <c r="U214" s="21"/>
      <c r="V214" s="38"/>
      <c r="W214" s="38"/>
      <c r="X214" s="13">
        <f>$I214</f>
        <v>76</v>
      </c>
      <c r="Y214" s="23">
        <f>$J214</f>
        <v>235600000</v>
      </c>
      <c r="Z214" s="23">
        <f>$M214</f>
        <v>235600000</v>
      </c>
      <c r="AA214" s="21">
        <f>$U214</f>
        <v>0</v>
      </c>
      <c r="AB214" s="21">
        <v>1</v>
      </c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</row>
    <row r="215" spans="1:51" s="631" customFormat="1" ht="26.25" customHeight="1">
      <c r="A215" s="348"/>
      <c r="B215" s="914"/>
      <c r="C215" s="348"/>
      <c r="D215" s="348"/>
      <c r="E215" s="348"/>
      <c r="F215" s="1038"/>
      <c r="G215" s="1039"/>
      <c r="H215" s="1039"/>
      <c r="I215" s="1039"/>
      <c r="J215" s="1039"/>
      <c r="K215" s="1039"/>
      <c r="L215" s="1039"/>
      <c r="M215" s="1039"/>
      <c r="N215" s="1039"/>
      <c r="O215" s="1039"/>
      <c r="P215" s="1039"/>
      <c r="Q215" s="1039"/>
      <c r="R215" s="1039"/>
      <c r="S215" s="1039"/>
      <c r="T215" s="1039"/>
      <c r="U215" s="1039"/>
      <c r="V215" s="818"/>
      <c r="W215" s="818"/>
      <c r="X215" s="1039"/>
      <c r="Y215" s="818"/>
      <c r="Z215" s="818"/>
      <c r="AB215" s="667"/>
    </row>
    <row r="216" spans="1:51" s="631" customFormat="1" ht="26.25" customHeight="1">
      <c r="A216" s="348"/>
      <c r="B216" s="914"/>
      <c r="C216" s="348"/>
      <c r="D216" s="348"/>
      <c r="E216" s="348"/>
      <c r="F216" s="1038"/>
      <c r="G216" s="1039"/>
      <c r="H216" s="1039"/>
      <c r="I216" s="1039"/>
      <c r="J216" s="1039"/>
      <c r="K216" s="1039"/>
      <c r="L216" s="1039"/>
      <c r="M216" s="1039"/>
      <c r="N216" s="1039"/>
      <c r="O216" s="1039"/>
      <c r="P216" s="1039"/>
      <c r="Q216" s="1039"/>
      <c r="R216" s="1039"/>
      <c r="S216" s="1039"/>
      <c r="T216" s="1039"/>
      <c r="U216" s="1039"/>
      <c r="V216" s="818"/>
      <c r="W216" s="818"/>
      <c r="X216" s="1039"/>
      <c r="Y216" s="818"/>
      <c r="Z216" s="818"/>
      <c r="AB216" s="667"/>
    </row>
    <row r="217" spans="1:51" s="805" customFormat="1" hidden="1">
      <c r="A217" s="803"/>
      <c r="B217" s="915"/>
      <c r="C217" s="803"/>
      <c r="D217" s="803"/>
      <c r="E217" s="804" t="s">
        <v>1483</v>
      </c>
      <c r="F217" s="803"/>
      <c r="I217" s="803"/>
      <c r="J217" s="814" t="s">
        <v>1484</v>
      </c>
      <c r="K217" s="815"/>
      <c r="L217" s="815"/>
      <c r="M217" s="806"/>
      <c r="N217" s="806"/>
      <c r="R217" s="807"/>
      <c r="S217" s="809"/>
      <c r="T217" s="809"/>
      <c r="U217" s="810"/>
      <c r="V217" s="809"/>
      <c r="W217" s="809"/>
      <c r="X217" s="809"/>
      <c r="Y217" s="809"/>
      <c r="Z217" s="809"/>
      <c r="AA217" s="1076" t="s">
        <v>3</v>
      </c>
      <c r="AB217" s="1077"/>
    </row>
    <row r="218" spans="1:51" ht="21" hidden="1" customHeight="1">
      <c r="A218" s="3182" t="s">
        <v>1446</v>
      </c>
      <c r="B218" s="3186" t="s">
        <v>1447</v>
      </c>
      <c r="C218" s="1046"/>
      <c r="D218" s="1046"/>
      <c r="E218" s="3182" t="s">
        <v>708</v>
      </c>
      <c r="F218" s="3188" t="s">
        <v>709</v>
      </c>
      <c r="G218" s="3190" t="s">
        <v>710</v>
      </c>
      <c r="H218" s="3190" t="s">
        <v>710</v>
      </c>
      <c r="I218" s="3102" t="s">
        <v>1271</v>
      </c>
      <c r="J218" s="3193" t="s">
        <v>711</v>
      </c>
      <c r="K218" s="3193"/>
      <c r="L218" s="3194"/>
      <c r="M218" s="3112" t="s">
        <v>712</v>
      </c>
      <c r="N218" s="3182" t="s">
        <v>713</v>
      </c>
      <c r="O218" s="3182" t="s">
        <v>714</v>
      </c>
      <c r="P218" s="3182" t="s">
        <v>715</v>
      </c>
      <c r="Q218" s="3182" t="s">
        <v>716</v>
      </c>
      <c r="R218" s="3182" t="s">
        <v>717</v>
      </c>
      <c r="S218" s="3110" t="s">
        <v>1143</v>
      </c>
      <c r="T218" s="3110" t="s">
        <v>1310</v>
      </c>
      <c r="U218" s="677" t="s">
        <v>748</v>
      </c>
      <c r="V218" s="1030"/>
      <c r="W218" s="1030"/>
      <c r="X218" s="1030"/>
      <c r="Y218" s="1030"/>
      <c r="Z218" s="818"/>
      <c r="AA218" s="3128" t="s">
        <v>487</v>
      </c>
      <c r="AB218" s="3129"/>
    </row>
    <row r="219" spans="1:51" ht="24" hidden="1" customHeight="1">
      <c r="A219" s="3183"/>
      <c r="B219" s="3187"/>
      <c r="C219" s="1047"/>
      <c r="D219" s="1047"/>
      <c r="E219" s="3183"/>
      <c r="F219" s="3189"/>
      <c r="G219" s="3191"/>
      <c r="H219" s="3191"/>
      <c r="I219" s="3192"/>
      <c r="J219" s="710" t="s">
        <v>719</v>
      </c>
      <c r="K219" s="710" t="s">
        <v>720</v>
      </c>
      <c r="L219" s="710" t="s">
        <v>721</v>
      </c>
      <c r="M219" s="3185"/>
      <c r="N219" s="3183"/>
      <c r="O219" s="3183"/>
      <c r="P219" s="3183"/>
      <c r="Q219" s="3183"/>
      <c r="R219" s="3183"/>
      <c r="S219" s="3184"/>
      <c r="T219" s="3184"/>
      <c r="U219" s="708" t="s">
        <v>482</v>
      </c>
      <c r="V219" s="709" t="s">
        <v>1077</v>
      </c>
      <c r="W219" s="709" t="s">
        <v>502</v>
      </c>
      <c r="X219" s="707" t="s">
        <v>481</v>
      </c>
      <c r="Y219" s="709" t="s">
        <v>1077</v>
      </c>
      <c r="Z219" s="709" t="s">
        <v>501</v>
      </c>
      <c r="AA219" s="59" t="s">
        <v>482</v>
      </c>
      <c r="AB219" s="59" t="s">
        <v>481</v>
      </c>
    </row>
    <row r="220" spans="1:51" s="668" customFormat="1" ht="24" hidden="1" customHeight="1">
      <c r="A220" s="117"/>
      <c r="B220" s="910"/>
      <c r="C220" s="117"/>
      <c r="D220" s="117"/>
      <c r="E220" s="117" t="s">
        <v>1476</v>
      </c>
      <c r="F220" s="1033"/>
      <c r="G220" s="669"/>
      <c r="H220" s="669"/>
      <c r="I220" s="669">
        <v>106</v>
      </c>
      <c r="J220" s="669">
        <v>523224400</v>
      </c>
      <c r="K220" s="669">
        <v>174222300</v>
      </c>
      <c r="L220" s="669">
        <v>0</v>
      </c>
      <c r="M220" s="669">
        <v>697446700</v>
      </c>
      <c r="N220" s="669">
        <f t="shared" ref="N220:AB220" si="64">SUM(N221:N251)</f>
        <v>0</v>
      </c>
      <c r="O220" s="669">
        <f t="shared" si="64"/>
        <v>0</v>
      </c>
      <c r="P220" s="669">
        <f t="shared" si="64"/>
        <v>0</v>
      </c>
      <c r="Q220" s="669">
        <f t="shared" si="64"/>
        <v>0</v>
      </c>
      <c r="R220" s="669">
        <f t="shared" si="64"/>
        <v>0</v>
      </c>
      <c r="S220" s="669">
        <f t="shared" si="64"/>
        <v>10375</v>
      </c>
      <c r="T220" s="669">
        <f t="shared" si="64"/>
        <v>212</v>
      </c>
      <c r="U220" s="669">
        <f t="shared" si="64"/>
        <v>4</v>
      </c>
      <c r="V220" s="669">
        <f t="shared" si="64"/>
        <v>50930700</v>
      </c>
      <c r="W220" s="669">
        <f t="shared" si="64"/>
        <v>225153000</v>
      </c>
      <c r="X220" s="669">
        <f t="shared" si="64"/>
        <v>102</v>
      </c>
      <c r="Y220" s="669">
        <f t="shared" si="64"/>
        <v>472293700</v>
      </c>
      <c r="Z220" s="669">
        <f t="shared" si="64"/>
        <v>472293700</v>
      </c>
      <c r="AA220" s="669">
        <f t="shared" si="64"/>
        <v>4</v>
      </c>
      <c r="AB220" s="669">
        <f t="shared" si="64"/>
        <v>27</v>
      </c>
    </row>
    <row r="221" spans="1:51" s="749" customFormat="1" ht="75" hidden="1" customHeight="1">
      <c r="A221" s="724">
        <v>7</v>
      </c>
      <c r="B221" s="916">
        <v>10</v>
      </c>
      <c r="C221" s="720"/>
      <c r="D221" s="720">
        <v>1</v>
      </c>
      <c r="E221" s="739" t="s">
        <v>189</v>
      </c>
      <c r="F221" s="731">
        <v>8605</v>
      </c>
      <c r="G221" s="740">
        <v>58426300</v>
      </c>
      <c r="H221" s="740">
        <v>58426300</v>
      </c>
      <c r="I221" s="724">
        <v>1</v>
      </c>
      <c r="J221" s="741">
        <v>11685300</v>
      </c>
      <c r="K221" s="742">
        <v>46741000</v>
      </c>
      <c r="L221" s="742"/>
      <c r="M221" s="743">
        <v>58426300</v>
      </c>
      <c r="N221" s="744" t="s">
        <v>1207</v>
      </c>
      <c r="O221" s="745" t="s">
        <v>1208</v>
      </c>
      <c r="P221" s="746" t="s">
        <v>825</v>
      </c>
      <c r="Q221" s="747" t="s">
        <v>923</v>
      </c>
      <c r="R221" s="747" t="s">
        <v>955</v>
      </c>
      <c r="S221" s="748">
        <v>650</v>
      </c>
      <c r="T221" s="748">
        <v>20</v>
      </c>
      <c r="U221" s="723">
        <f>$I221</f>
        <v>1</v>
      </c>
      <c r="V221" s="728">
        <f>$J221</f>
        <v>11685300</v>
      </c>
      <c r="W221" s="728">
        <f>$M221</f>
        <v>58426300</v>
      </c>
      <c r="X221" s="723"/>
      <c r="Y221" s="736"/>
      <c r="Z221" s="736"/>
      <c r="AA221" s="722">
        <f t="shared" ref="AA221:AA251" si="65">$U221</f>
        <v>1</v>
      </c>
      <c r="AB221" s="722">
        <f t="shared" ref="AB221:AB250" si="66">$X221</f>
        <v>0</v>
      </c>
    </row>
    <row r="222" spans="1:51" s="749" customFormat="1" ht="75" hidden="1" customHeight="1">
      <c r="A222" s="721">
        <v>2</v>
      </c>
      <c r="B222" s="916">
        <v>10</v>
      </c>
      <c r="C222" s="720"/>
      <c r="D222" s="720">
        <v>2</v>
      </c>
      <c r="E222" s="751" t="s">
        <v>1479</v>
      </c>
      <c r="F222" s="731" t="s">
        <v>1084</v>
      </c>
      <c r="G222" s="740">
        <v>13589600</v>
      </c>
      <c r="H222" s="740">
        <v>13589600</v>
      </c>
      <c r="I222" s="720">
        <v>1</v>
      </c>
      <c r="J222" s="752">
        <v>13589600</v>
      </c>
      <c r="K222" s="742">
        <v>0</v>
      </c>
      <c r="L222" s="742"/>
      <c r="M222" s="743">
        <v>13589600</v>
      </c>
      <c r="N222" s="753" t="s">
        <v>880</v>
      </c>
      <c r="O222" s="753" t="s">
        <v>881</v>
      </c>
      <c r="P222" s="739" t="s">
        <v>879</v>
      </c>
      <c r="Q222" s="720" t="s">
        <v>725</v>
      </c>
      <c r="R222" s="720" t="s">
        <v>956</v>
      </c>
      <c r="S222" s="721">
        <v>365</v>
      </c>
      <c r="T222" s="721">
        <v>8</v>
      </c>
      <c r="U222" s="723"/>
      <c r="V222" s="728"/>
      <c r="W222" s="728"/>
      <c r="X222" s="723">
        <f>$I222</f>
        <v>1</v>
      </c>
      <c r="Y222" s="728">
        <f>$J222</f>
        <v>13589600</v>
      </c>
      <c r="Z222" s="728">
        <f>$M222</f>
        <v>13589600</v>
      </c>
      <c r="AA222" s="722">
        <f t="shared" si="65"/>
        <v>0</v>
      </c>
      <c r="AB222" s="722">
        <f t="shared" si="66"/>
        <v>1</v>
      </c>
    </row>
    <row r="223" spans="1:51" s="749" customFormat="1" ht="75" hidden="1" customHeight="1">
      <c r="A223" s="723">
        <v>2</v>
      </c>
      <c r="B223" s="916">
        <v>11</v>
      </c>
      <c r="C223" s="724"/>
      <c r="D223" s="720">
        <v>4</v>
      </c>
      <c r="E223" s="725" t="s">
        <v>471</v>
      </c>
      <c r="F223" s="726">
        <v>6580</v>
      </c>
      <c r="G223" s="727">
        <v>10000000</v>
      </c>
      <c r="H223" s="727">
        <v>10000000</v>
      </c>
      <c r="I223" s="724">
        <v>1</v>
      </c>
      <c r="J223" s="752">
        <v>10000000</v>
      </c>
      <c r="K223" s="742">
        <v>0</v>
      </c>
      <c r="L223" s="742"/>
      <c r="M223" s="728">
        <v>10000000</v>
      </c>
      <c r="N223" s="729" t="s">
        <v>472</v>
      </c>
      <c r="O223" s="729" t="s">
        <v>473</v>
      </c>
      <c r="P223" s="725" t="s">
        <v>1382</v>
      </c>
      <c r="Q223" s="724" t="s">
        <v>925</v>
      </c>
      <c r="R223" s="724" t="s">
        <v>956</v>
      </c>
      <c r="S223" s="723"/>
      <c r="T223" s="723"/>
      <c r="U223" s="723"/>
      <c r="V223" s="736"/>
      <c r="W223" s="736"/>
      <c r="X223" s="723">
        <f>$I223</f>
        <v>1</v>
      </c>
      <c r="Y223" s="728">
        <f>$J223</f>
        <v>10000000</v>
      </c>
      <c r="Z223" s="728">
        <f>$M223</f>
        <v>10000000</v>
      </c>
      <c r="AA223" s="722">
        <f t="shared" si="65"/>
        <v>0</v>
      </c>
      <c r="AB223" s="722">
        <f t="shared" si="66"/>
        <v>1</v>
      </c>
    </row>
    <row r="224" spans="1:51" s="749" customFormat="1" ht="75" hidden="1" customHeight="1">
      <c r="A224" s="723">
        <v>2</v>
      </c>
      <c r="B224" s="916">
        <v>12</v>
      </c>
      <c r="C224" s="724"/>
      <c r="D224" s="720">
        <v>5</v>
      </c>
      <c r="E224" s="725" t="s">
        <v>474</v>
      </c>
      <c r="F224" s="726">
        <v>6580</v>
      </c>
      <c r="G224" s="727">
        <v>10000000</v>
      </c>
      <c r="H224" s="727">
        <v>10000000</v>
      </c>
      <c r="I224" s="724">
        <v>1</v>
      </c>
      <c r="J224" s="752">
        <v>10000000</v>
      </c>
      <c r="K224" s="742">
        <v>0</v>
      </c>
      <c r="L224" s="742"/>
      <c r="M224" s="728">
        <v>10000000</v>
      </c>
      <c r="N224" s="729" t="s">
        <v>475</v>
      </c>
      <c r="O224" s="729" t="s">
        <v>1085</v>
      </c>
      <c r="P224" s="725" t="s">
        <v>1382</v>
      </c>
      <c r="Q224" s="724" t="s">
        <v>923</v>
      </c>
      <c r="R224" s="724" t="s">
        <v>956</v>
      </c>
      <c r="S224" s="723"/>
      <c r="T224" s="723"/>
      <c r="U224" s="723"/>
      <c r="V224" s="736"/>
      <c r="W224" s="736"/>
      <c r="X224" s="723">
        <f>$I224</f>
        <v>1</v>
      </c>
      <c r="Y224" s="728">
        <f>$J224</f>
        <v>10000000</v>
      </c>
      <c r="Z224" s="728">
        <f>$M224</f>
        <v>10000000</v>
      </c>
      <c r="AA224" s="722">
        <f t="shared" si="65"/>
        <v>0</v>
      </c>
      <c r="AB224" s="722">
        <f t="shared" si="66"/>
        <v>1</v>
      </c>
    </row>
    <row r="225" spans="1:28" s="749" customFormat="1" ht="75" hidden="1" customHeight="1">
      <c r="A225" s="724">
        <v>6</v>
      </c>
      <c r="B225" s="916">
        <v>12</v>
      </c>
      <c r="C225" s="724"/>
      <c r="D225" s="720">
        <v>6</v>
      </c>
      <c r="E225" s="730" t="s">
        <v>250</v>
      </c>
      <c r="F225" s="757">
        <v>9951</v>
      </c>
      <c r="G225" s="758">
        <v>79000000</v>
      </c>
      <c r="H225" s="758">
        <v>79000000</v>
      </c>
      <c r="I225" s="724">
        <v>1</v>
      </c>
      <c r="J225" s="752">
        <v>15800000</v>
      </c>
      <c r="K225" s="742">
        <v>63200000</v>
      </c>
      <c r="L225" s="742"/>
      <c r="M225" s="735">
        <v>79000000</v>
      </c>
      <c r="N225" s="734" t="s">
        <v>1230</v>
      </c>
      <c r="O225" s="734"/>
      <c r="P225" s="759" t="s">
        <v>1105</v>
      </c>
      <c r="Q225" s="723" t="s">
        <v>933</v>
      </c>
      <c r="R225" s="724" t="s">
        <v>956</v>
      </c>
      <c r="S225" s="723">
        <v>720</v>
      </c>
      <c r="T225" s="723"/>
      <c r="U225" s="723">
        <f>$I225</f>
        <v>1</v>
      </c>
      <c r="V225" s="728">
        <f>$J225</f>
        <v>15800000</v>
      </c>
      <c r="W225" s="728">
        <f>$M225</f>
        <v>79000000</v>
      </c>
      <c r="X225" s="723"/>
      <c r="Y225" s="736"/>
      <c r="Z225" s="736"/>
      <c r="AA225" s="722">
        <f t="shared" si="65"/>
        <v>1</v>
      </c>
      <c r="AB225" s="722">
        <f t="shared" si="66"/>
        <v>0</v>
      </c>
    </row>
    <row r="226" spans="1:28" s="749" customFormat="1" ht="75" hidden="1" customHeight="1">
      <c r="A226" s="724">
        <v>10</v>
      </c>
      <c r="B226" s="916">
        <v>10</v>
      </c>
      <c r="C226" s="724"/>
      <c r="D226" s="720">
        <v>3</v>
      </c>
      <c r="E226" s="730" t="s">
        <v>1472</v>
      </c>
      <c r="F226" s="731" t="s">
        <v>1473</v>
      </c>
      <c r="G226" s="740">
        <v>12942500</v>
      </c>
      <c r="H226" s="740">
        <v>12942500</v>
      </c>
      <c r="I226" s="724">
        <v>1</v>
      </c>
      <c r="J226" s="752">
        <v>12942500</v>
      </c>
      <c r="K226" s="742">
        <v>0</v>
      </c>
      <c r="L226" s="742"/>
      <c r="M226" s="735">
        <v>12942500</v>
      </c>
      <c r="N226" s="754" t="s">
        <v>1340</v>
      </c>
      <c r="O226" s="755" t="s">
        <v>1341</v>
      </c>
      <c r="P226" s="746" t="s">
        <v>1282</v>
      </c>
      <c r="Q226" s="747" t="s">
        <v>727</v>
      </c>
      <c r="R226" s="724" t="s">
        <v>956</v>
      </c>
      <c r="S226" s="756">
        <v>360</v>
      </c>
      <c r="T226" s="756">
        <v>9</v>
      </c>
      <c r="U226" s="723"/>
      <c r="V226" s="728"/>
      <c r="W226" s="728"/>
      <c r="X226" s="723">
        <f>$I226</f>
        <v>1</v>
      </c>
      <c r="Y226" s="728">
        <f>$J226</f>
        <v>12942500</v>
      </c>
      <c r="Z226" s="728">
        <f>$M226</f>
        <v>12942500</v>
      </c>
      <c r="AA226" s="722">
        <f t="shared" si="65"/>
        <v>0</v>
      </c>
      <c r="AB226" s="722">
        <f t="shared" si="66"/>
        <v>1</v>
      </c>
    </row>
    <row r="227" spans="1:28" s="749" customFormat="1" ht="75" hidden="1" customHeight="1">
      <c r="A227" s="733">
        <v>2</v>
      </c>
      <c r="B227" s="916">
        <v>13</v>
      </c>
      <c r="C227" s="724"/>
      <c r="D227" s="720">
        <v>17</v>
      </c>
      <c r="E227" s="725" t="s">
        <v>1464</v>
      </c>
      <c r="F227" s="726" t="s">
        <v>477</v>
      </c>
      <c r="G227" s="727">
        <v>2115000</v>
      </c>
      <c r="H227" s="727">
        <v>2115000</v>
      </c>
      <c r="I227" s="724">
        <v>1</v>
      </c>
      <c r="J227" s="752">
        <v>2115000</v>
      </c>
      <c r="K227" s="742">
        <v>0</v>
      </c>
      <c r="L227" s="742"/>
      <c r="M227" s="728">
        <v>2115000</v>
      </c>
      <c r="N227" s="729" t="s">
        <v>478</v>
      </c>
      <c r="O227" s="729" t="s">
        <v>479</v>
      </c>
      <c r="P227" s="725" t="s">
        <v>1145</v>
      </c>
      <c r="Q227" s="724" t="s">
        <v>727</v>
      </c>
      <c r="R227" s="724" t="s">
        <v>957</v>
      </c>
      <c r="S227" s="723"/>
      <c r="T227" s="723"/>
      <c r="U227" s="723"/>
      <c r="V227" s="736"/>
      <c r="W227" s="736"/>
      <c r="X227" s="723">
        <f>$I227</f>
        <v>1</v>
      </c>
      <c r="Y227" s="728">
        <f>$J227</f>
        <v>2115000</v>
      </c>
      <c r="Z227" s="728">
        <f>$M227</f>
        <v>2115000</v>
      </c>
      <c r="AA227" s="722">
        <f t="shared" si="65"/>
        <v>0</v>
      </c>
      <c r="AB227" s="722">
        <f t="shared" si="66"/>
        <v>1</v>
      </c>
    </row>
    <row r="228" spans="1:28" s="749" customFormat="1" ht="75" hidden="1" customHeight="1">
      <c r="A228" s="748">
        <v>10</v>
      </c>
      <c r="B228" s="916">
        <v>11</v>
      </c>
      <c r="C228" s="724"/>
      <c r="D228" s="720">
        <v>9</v>
      </c>
      <c r="E228" s="732" t="s">
        <v>1474</v>
      </c>
      <c r="F228" s="723">
        <v>8813</v>
      </c>
      <c r="G228" s="740">
        <v>11166000</v>
      </c>
      <c r="H228" s="740">
        <v>11166000</v>
      </c>
      <c r="I228" s="724">
        <v>1</v>
      </c>
      <c r="J228" s="752">
        <v>11166000</v>
      </c>
      <c r="K228" s="742">
        <v>0</v>
      </c>
      <c r="L228" s="742"/>
      <c r="M228" s="735">
        <v>11166000</v>
      </c>
      <c r="N228" s="734" t="s">
        <v>1287</v>
      </c>
      <c r="O228" s="734" t="s">
        <v>1288</v>
      </c>
      <c r="P228" s="759" t="s">
        <v>1275</v>
      </c>
      <c r="Q228" s="723" t="s">
        <v>923</v>
      </c>
      <c r="R228" s="723" t="s">
        <v>958</v>
      </c>
      <c r="S228" s="756">
        <v>400</v>
      </c>
      <c r="T228" s="756">
        <v>12</v>
      </c>
      <c r="U228" s="723"/>
      <c r="V228" s="728"/>
      <c r="W228" s="728"/>
      <c r="X228" s="723">
        <f>$I228</f>
        <v>1</v>
      </c>
      <c r="Y228" s="728">
        <f>$J228</f>
        <v>11166000</v>
      </c>
      <c r="Z228" s="728">
        <f>$M228</f>
        <v>11166000</v>
      </c>
      <c r="AA228" s="722">
        <f t="shared" si="65"/>
        <v>0</v>
      </c>
      <c r="AB228" s="722">
        <f t="shared" si="66"/>
        <v>1</v>
      </c>
    </row>
    <row r="229" spans="1:28" s="749" customFormat="1" ht="75" hidden="1" customHeight="1">
      <c r="A229" s="723">
        <v>2</v>
      </c>
      <c r="B229" s="916">
        <v>14</v>
      </c>
      <c r="C229" s="724"/>
      <c r="D229" s="720">
        <v>18</v>
      </c>
      <c r="E229" s="725" t="s">
        <v>1465</v>
      </c>
      <c r="F229" s="726">
        <v>6204</v>
      </c>
      <c r="G229" s="727">
        <v>3700000</v>
      </c>
      <c r="H229" s="727">
        <v>3700000</v>
      </c>
      <c r="I229" s="724">
        <v>1</v>
      </c>
      <c r="J229" s="752">
        <v>3700000</v>
      </c>
      <c r="K229" s="742">
        <v>0</v>
      </c>
      <c r="L229" s="742"/>
      <c r="M229" s="728">
        <v>3700000</v>
      </c>
      <c r="N229" s="729" t="s">
        <v>478</v>
      </c>
      <c r="O229" s="729" t="s">
        <v>479</v>
      </c>
      <c r="P229" s="725" t="s">
        <v>1145</v>
      </c>
      <c r="Q229" s="724" t="s">
        <v>727</v>
      </c>
      <c r="R229" s="724" t="s">
        <v>957</v>
      </c>
      <c r="S229" s="723"/>
      <c r="T229" s="723"/>
      <c r="U229" s="723"/>
      <c r="V229" s="736"/>
      <c r="W229" s="736"/>
      <c r="X229" s="723">
        <f>$I229</f>
        <v>1</v>
      </c>
      <c r="Y229" s="728">
        <f>$J229</f>
        <v>3700000</v>
      </c>
      <c r="Z229" s="728">
        <f>$M229</f>
        <v>3700000</v>
      </c>
      <c r="AA229" s="722">
        <f t="shared" si="65"/>
        <v>0</v>
      </c>
      <c r="AB229" s="722">
        <f t="shared" si="66"/>
        <v>1</v>
      </c>
    </row>
    <row r="230" spans="1:28" s="749" customFormat="1" ht="75" hidden="1" customHeight="1">
      <c r="A230" s="737">
        <v>4</v>
      </c>
      <c r="B230" s="916">
        <v>14</v>
      </c>
      <c r="C230" s="724"/>
      <c r="D230" s="720">
        <v>19</v>
      </c>
      <c r="E230" s="725" t="s">
        <v>1377</v>
      </c>
      <c r="F230" s="726">
        <v>9043</v>
      </c>
      <c r="G230" s="727">
        <v>58226700</v>
      </c>
      <c r="H230" s="727">
        <v>58226700</v>
      </c>
      <c r="I230" s="724">
        <v>1</v>
      </c>
      <c r="J230" s="752">
        <v>11645400</v>
      </c>
      <c r="K230" s="742">
        <v>46581300</v>
      </c>
      <c r="L230" s="742"/>
      <c r="M230" s="735">
        <v>58226700</v>
      </c>
      <c r="N230" s="729" t="s">
        <v>844</v>
      </c>
      <c r="O230" s="729" t="s">
        <v>723</v>
      </c>
      <c r="P230" s="725" t="s">
        <v>845</v>
      </c>
      <c r="Q230" s="724" t="s">
        <v>725</v>
      </c>
      <c r="R230" s="724" t="s">
        <v>957</v>
      </c>
      <c r="S230" s="764"/>
      <c r="T230" s="764"/>
      <c r="U230" s="723">
        <f>$I230</f>
        <v>1</v>
      </c>
      <c r="V230" s="728">
        <f>$J230</f>
        <v>11645400</v>
      </c>
      <c r="W230" s="728">
        <f>$M230</f>
        <v>58226700</v>
      </c>
      <c r="X230" s="723"/>
      <c r="Y230" s="736"/>
      <c r="Z230" s="736"/>
      <c r="AA230" s="722">
        <f t="shared" si="65"/>
        <v>1</v>
      </c>
      <c r="AB230" s="722">
        <f t="shared" si="66"/>
        <v>0</v>
      </c>
    </row>
    <row r="231" spans="1:28" s="749" customFormat="1" ht="75" hidden="1" customHeight="1">
      <c r="A231" s="723">
        <v>8</v>
      </c>
      <c r="B231" s="916">
        <v>20</v>
      </c>
      <c r="C231" s="724"/>
      <c r="D231" s="720">
        <v>10</v>
      </c>
      <c r="E231" s="734" t="s">
        <v>1471</v>
      </c>
      <c r="F231" s="723" t="s">
        <v>409</v>
      </c>
      <c r="G231" s="740">
        <v>9086400</v>
      </c>
      <c r="H231" s="740">
        <v>9086400</v>
      </c>
      <c r="I231" s="724">
        <v>1</v>
      </c>
      <c r="J231" s="752">
        <v>9086400</v>
      </c>
      <c r="K231" s="742">
        <v>0</v>
      </c>
      <c r="L231" s="742"/>
      <c r="M231" s="735">
        <v>9086400</v>
      </c>
      <c r="N231" s="729" t="s">
        <v>1330</v>
      </c>
      <c r="O231" s="729" t="s">
        <v>1331</v>
      </c>
      <c r="P231" s="725" t="s">
        <v>1298</v>
      </c>
      <c r="Q231" s="724" t="s">
        <v>727</v>
      </c>
      <c r="R231" s="724" t="s">
        <v>958</v>
      </c>
      <c r="S231" s="723">
        <v>360</v>
      </c>
      <c r="T231" s="723">
        <v>8</v>
      </c>
      <c r="U231" s="723"/>
      <c r="V231" s="736"/>
      <c r="W231" s="736"/>
      <c r="X231" s="723">
        <f t="shared" ref="X231:X240" si="67">$I231</f>
        <v>1</v>
      </c>
      <c r="Y231" s="728">
        <f t="shared" ref="Y231:Y240" si="68">$J231</f>
        <v>9086400</v>
      </c>
      <c r="Z231" s="728">
        <f t="shared" ref="Z231:Z240" si="69">$M231</f>
        <v>9086400</v>
      </c>
      <c r="AA231" s="722">
        <f t="shared" si="65"/>
        <v>0</v>
      </c>
      <c r="AB231" s="722">
        <f t="shared" si="66"/>
        <v>1</v>
      </c>
    </row>
    <row r="232" spans="1:28" s="749" customFormat="1" ht="75" hidden="1" customHeight="1">
      <c r="A232" s="724">
        <v>3</v>
      </c>
      <c r="B232" s="916">
        <v>21</v>
      </c>
      <c r="C232" s="724"/>
      <c r="D232" s="720">
        <v>11</v>
      </c>
      <c r="E232" s="725" t="s">
        <v>263</v>
      </c>
      <c r="F232" s="726">
        <v>8813</v>
      </c>
      <c r="G232" s="740">
        <v>11166000</v>
      </c>
      <c r="H232" s="740">
        <v>11166000</v>
      </c>
      <c r="I232" s="724">
        <v>1</v>
      </c>
      <c r="J232" s="752">
        <v>11166000</v>
      </c>
      <c r="K232" s="742">
        <v>0</v>
      </c>
      <c r="L232" s="742"/>
      <c r="M232" s="735">
        <v>11166000</v>
      </c>
      <c r="N232" s="729" t="s">
        <v>797</v>
      </c>
      <c r="O232" s="729" t="s">
        <v>798</v>
      </c>
      <c r="P232" s="725" t="s">
        <v>1090</v>
      </c>
      <c r="Q232" s="724" t="s">
        <v>727</v>
      </c>
      <c r="R232" s="724" t="s">
        <v>958</v>
      </c>
      <c r="S232" s="723">
        <v>450</v>
      </c>
      <c r="T232" s="723">
        <v>8</v>
      </c>
      <c r="U232" s="723"/>
      <c r="V232" s="728"/>
      <c r="W232" s="728"/>
      <c r="X232" s="723">
        <f t="shared" si="67"/>
        <v>1</v>
      </c>
      <c r="Y232" s="728">
        <f t="shared" si="68"/>
        <v>11166000</v>
      </c>
      <c r="Z232" s="728">
        <f t="shared" si="69"/>
        <v>11166000</v>
      </c>
      <c r="AA232" s="722">
        <f t="shared" si="65"/>
        <v>0</v>
      </c>
      <c r="AB232" s="722">
        <f t="shared" si="66"/>
        <v>1</v>
      </c>
    </row>
    <row r="233" spans="1:28" s="749" customFormat="1" ht="49.5" hidden="1" customHeight="1">
      <c r="A233" s="724">
        <v>3</v>
      </c>
      <c r="B233" s="916">
        <v>22</v>
      </c>
      <c r="C233" s="766"/>
      <c r="D233" s="720">
        <v>12</v>
      </c>
      <c r="E233" s="767" t="s">
        <v>1352</v>
      </c>
      <c r="F233" s="726" t="s">
        <v>409</v>
      </c>
      <c r="G233" s="740">
        <v>9086400</v>
      </c>
      <c r="H233" s="740">
        <v>9086400</v>
      </c>
      <c r="I233" s="724">
        <v>1</v>
      </c>
      <c r="J233" s="752">
        <v>9086400</v>
      </c>
      <c r="K233" s="742">
        <v>0</v>
      </c>
      <c r="L233" s="742"/>
      <c r="M233" s="735">
        <v>9086400</v>
      </c>
      <c r="N233" s="729" t="s">
        <v>1353</v>
      </c>
      <c r="O233" s="729" t="s">
        <v>1354</v>
      </c>
      <c r="P233" s="725" t="s">
        <v>1037</v>
      </c>
      <c r="Q233" s="724" t="s">
        <v>1424</v>
      </c>
      <c r="R233" s="724" t="s">
        <v>958</v>
      </c>
      <c r="S233" s="723">
        <v>330</v>
      </c>
      <c r="T233" s="723">
        <v>6</v>
      </c>
      <c r="U233" s="723"/>
      <c r="V233" s="736"/>
      <c r="W233" s="736"/>
      <c r="X233" s="723">
        <f t="shared" si="67"/>
        <v>1</v>
      </c>
      <c r="Y233" s="728">
        <f t="shared" si="68"/>
        <v>9086400</v>
      </c>
      <c r="Z233" s="728">
        <f t="shared" si="69"/>
        <v>9086400</v>
      </c>
      <c r="AA233" s="722">
        <f t="shared" si="65"/>
        <v>0</v>
      </c>
      <c r="AB233" s="722">
        <f t="shared" si="66"/>
        <v>1</v>
      </c>
    </row>
    <row r="234" spans="1:28" s="22" customFormat="1" ht="51" hidden="1" customHeight="1">
      <c r="A234" s="733">
        <v>3</v>
      </c>
      <c r="B234" s="917">
        <v>24</v>
      </c>
      <c r="C234" s="760"/>
      <c r="D234" s="719">
        <v>7</v>
      </c>
      <c r="E234" s="761" t="s">
        <v>1466</v>
      </c>
      <c r="F234" s="762">
        <v>9637</v>
      </c>
      <c r="G234" s="763">
        <v>11812800</v>
      </c>
      <c r="H234" s="763">
        <v>11812800</v>
      </c>
      <c r="I234" s="724">
        <v>1</v>
      </c>
      <c r="J234" s="752">
        <v>11812800</v>
      </c>
      <c r="K234" s="742">
        <v>0</v>
      </c>
      <c r="L234" s="742"/>
      <c r="M234" s="765">
        <v>11812800</v>
      </c>
      <c r="N234" s="768" t="s">
        <v>1355</v>
      </c>
      <c r="O234" s="768" t="s">
        <v>1356</v>
      </c>
      <c r="P234" s="761" t="s">
        <v>1142</v>
      </c>
      <c r="Q234" s="760" t="s">
        <v>727</v>
      </c>
      <c r="R234" s="760" t="s">
        <v>956</v>
      </c>
      <c r="S234" s="723">
        <v>360</v>
      </c>
      <c r="T234" s="723">
        <v>11</v>
      </c>
      <c r="U234" s="723"/>
      <c r="V234" s="728"/>
      <c r="W234" s="728"/>
      <c r="X234" s="723">
        <f t="shared" si="67"/>
        <v>1</v>
      </c>
      <c r="Y234" s="728">
        <f t="shared" si="68"/>
        <v>11812800</v>
      </c>
      <c r="Z234" s="728">
        <f t="shared" si="69"/>
        <v>11812800</v>
      </c>
      <c r="AA234" s="722">
        <f t="shared" si="65"/>
        <v>0</v>
      </c>
      <c r="AB234" s="722">
        <f t="shared" si="66"/>
        <v>1</v>
      </c>
    </row>
    <row r="235" spans="1:28" s="22" customFormat="1" ht="69.75" hidden="1" customHeight="1">
      <c r="A235" s="724">
        <v>3</v>
      </c>
      <c r="B235" s="916">
        <v>25</v>
      </c>
      <c r="C235" s="724"/>
      <c r="D235" s="720">
        <v>21</v>
      </c>
      <c r="E235" s="725" t="s">
        <v>1357</v>
      </c>
      <c r="F235" s="726">
        <v>9539</v>
      </c>
      <c r="G235" s="740">
        <v>8957000</v>
      </c>
      <c r="H235" s="740">
        <v>8957000</v>
      </c>
      <c r="I235" s="724">
        <v>1</v>
      </c>
      <c r="J235" s="752">
        <v>8957000</v>
      </c>
      <c r="K235" s="742">
        <v>0</v>
      </c>
      <c r="L235" s="742"/>
      <c r="M235" s="735">
        <v>8957000</v>
      </c>
      <c r="N235" s="729" t="s">
        <v>1137</v>
      </c>
      <c r="O235" s="729" t="s">
        <v>1138</v>
      </c>
      <c r="P235" s="725" t="s">
        <v>1037</v>
      </c>
      <c r="Q235" s="724" t="s">
        <v>923</v>
      </c>
      <c r="R235" s="724" t="s">
        <v>957</v>
      </c>
      <c r="S235" s="723">
        <v>330</v>
      </c>
      <c r="T235" s="723">
        <v>6</v>
      </c>
      <c r="U235" s="723"/>
      <c r="V235" s="736"/>
      <c r="W235" s="736"/>
      <c r="X235" s="723">
        <f t="shared" si="67"/>
        <v>1</v>
      </c>
      <c r="Y235" s="728">
        <f t="shared" si="68"/>
        <v>8957000</v>
      </c>
      <c r="Z235" s="728">
        <f t="shared" si="69"/>
        <v>8957000</v>
      </c>
      <c r="AA235" s="722">
        <f t="shared" si="65"/>
        <v>0</v>
      </c>
      <c r="AB235" s="722">
        <f t="shared" si="66"/>
        <v>1</v>
      </c>
    </row>
    <row r="236" spans="1:28" s="22" customFormat="1" ht="69.75" hidden="1" customHeight="1">
      <c r="A236" s="724">
        <v>3</v>
      </c>
      <c r="B236" s="916">
        <v>26</v>
      </c>
      <c r="C236" s="724"/>
      <c r="D236" s="720">
        <v>13</v>
      </c>
      <c r="E236" s="725" t="s">
        <v>1358</v>
      </c>
      <c r="F236" s="726">
        <v>8813</v>
      </c>
      <c r="G236" s="740">
        <v>11166000</v>
      </c>
      <c r="H236" s="740">
        <v>11166000</v>
      </c>
      <c r="I236" s="724">
        <v>1</v>
      </c>
      <c r="J236" s="752">
        <v>11166000</v>
      </c>
      <c r="K236" s="742">
        <v>0</v>
      </c>
      <c r="L236" s="742"/>
      <c r="M236" s="735">
        <v>11166000</v>
      </c>
      <c r="N236" s="729" t="s">
        <v>1359</v>
      </c>
      <c r="O236" s="729" t="s">
        <v>1360</v>
      </c>
      <c r="P236" s="725" t="s">
        <v>1090</v>
      </c>
      <c r="Q236" s="724" t="s">
        <v>727</v>
      </c>
      <c r="R236" s="724" t="s">
        <v>958</v>
      </c>
      <c r="S236" s="723">
        <v>450</v>
      </c>
      <c r="T236" s="723">
        <v>8</v>
      </c>
      <c r="U236" s="723"/>
      <c r="V236" s="728"/>
      <c r="W236" s="728"/>
      <c r="X236" s="723">
        <f t="shared" si="67"/>
        <v>1</v>
      </c>
      <c r="Y236" s="728">
        <f t="shared" si="68"/>
        <v>11166000</v>
      </c>
      <c r="Z236" s="728">
        <f t="shared" si="69"/>
        <v>11166000</v>
      </c>
      <c r="AA236" s="722">
        <f t="shared" si="65"/>
        <v>0</v>
      </c>
      <c r="AB236" s="722">
        <f t="shared" si="66"/>
        <v>1</v>
      </c>
    </row>
    <row r="237" spans="1:28" s="22" customFormat="1" ht="69" hidden="1" customHeight="1">
      <c r="A237" s="723">
        <v>3</v>
      </c>
      <c r="B237" s="916">
        <v>27</v>
      </c>
      <c r="C237" s="724"/>
      <c r="D237" s="720">
        <v>8</v>
      </c>
      <c r="E237" s="725" t="s">
        <v>1467</v>
      </c>
      <c r="F237" s="726">
        <v>9637</v>
      </c>
      <c r="G237" s="740">
        <v>11812800</v>
      </c>
      <c r="H237" s="740">
        <v>11812800</v>
      </c>
      <c r="I237" s="724">
        <v>1</v>
      </c>
      <c r="J237" s="752">
        <v>11812800</v>
      </c>
      <c r="K237" s="742">
        <v>0</v>
      </c>
      <c r="L237" s="742"/>
      <c r="M237" s="735">
        <v>11812800</v>
      </c>
      <c r="N237" s="729" t="s">
        <v>1361</v>
      </c>
      <c r="O237" s="729" t="s">
        <v>1362</v>
      </c>
      <c r="P237" s="725" t="s">
        <v>1142</v>
      </c>
      <c r="Q237" s="724" t="s">
        <v>727</v>
      </c>
      <c r="R237" s="724" t="s">
        <v>956</v>
      </c>
      <c r="S237" s="723">
        <v>320</v>
      </c>
      <c r="T237" s="723">
        <v>6</v>
      </c>
      <c r="U237" s="723"/>
      <c r="V237" s="728"/>
      <c r="W237" s="728"/>
      <c r="X237" s="723">
        <f t="shared" si="67"/>
        <v>1</v>
      </c>
      <c r="Y237" s="728">
        <f t="shared" si="68"/>
        <v>11812800</v>
      </c>
      <c r="Z237" s="728">
        <f t="shared" si="69"/>
        <v>11812800</v>
      </c>
      <c r="AA237" s="722">
        <f t="shared" si="65"/>
        <v>0</v>
      </c>
      <c r="AB237" s="722">
        <f t="shared" si="66"/>
        <v>1</v>
      </c>
    </row>
    <row r="238" spans="1:28" s="22" customFormat="1" ht="69" hidden="1" customHeight="1">
      <c r="A238" s="724">
        <v>3</v>
      </c>
      <c r="B238" s="916">
        <v>28</v>
      </c>
      <c r="C238" s="724"/>
      <c r="D238" s="720">
        <v>14</v>
      </c>
      <c r="E238" s="725" t="s">
        <v>1363</v>
      </c>
      <c r="F238" s="726" t="s">
        <v>409</v>
      </c>
      <c r="G238" s="740">
        <v>9086400</v>
      </c>
      <c r="H238" s="740">
        <v>9086400</v>
      </c>
      <c r="I238" s="724">
        <v>1</v>
      </c>
      <c r="J238" s="752">
        <v>9086400</v>
      </c>
      <c r="K238" s="742">
        <v>0</v>
      </c>
      <c r="L238" s="742"/>
      <c r="M238" s="735">
        <v>9086400</v>
      </c>
      <c r="N238" s="729" t="s">
        <v>1140</v>
      </c>
      <c r="O238" s="729" t="s">
        <v>1141</v>
      </c>
      <c r="P238" s="725" t="s">
        <v>830</v>
      </c>
      <c r="Q238" s="724" t="s">
        <v>727</v>
      </c>
      <c r="R238" s="724" t="s">
        <v>958</v>
      </c>
      <c r="S238" s="723">
        <v>360</v>
      </c>
      <c r="T238" s="723">
        <v>8</v>
      </c>
      <c r="U238" s="723"/>
      <c r="V238" s="736"/>
      <c r="W238" s="736"/>
      <c r="X238" s="723">
        <f t="shared" si="67"/>
        <v>1</v>
      </c>
      <c r="Y238" s="728">
        <f t="shared" si="68"/>
        <v>9086400</v>
      </c>
      <c r="Z238" s="728">
        <f t="shared" si="69"/>
        <v>9086400</v>
      </c>
      <c r="AA238" s="722">
        <f t="shared" si="65"/>
        <v>0</v>
      </c>
      <c r="AB238" s="722">
        <f t="shared" si="66"/>
        <v>1</v>
      </c>
    </row>
    <row r="239" spans="1:28" s="22" customFormat="1" ht="69" hidden="1" customHeight="1">
      <c r="A239" s="724">
        <v>3</v>
      </c>
      <c r="B239" s="916">
        <v>29</v>
      </c>
      <c r="C239" s="724"/>
      <c r="D239" s="720">
        <v>22</v>
      </c>
      <c r="E239" s="725" t="s">
        <v>1364</v>
      </c>
      <c r="F239" s="726" t="s">
        <v>1365</v>
      </c>
      <c r="G239" s="740">
        <v>9215000</v>
      </c>
      <c r="H239" s="740">
        <v>9215000</v>
      </c>
      <c r="I239" s="724">
        <v>1</v>
      </c>
      <c r="J239" s="752">
        <v>9215000</v>
      </c>
      <c r="K239" s="742">
        <v>0</v>
      </c>
      <c r="L239" s="742"/>
      <c r="M239" s="735">
        <v>9215000</v>
      </c>
      <c r="N239" s="729" t="s">
        <v>1359</v>
      </c>
      <c r="O239" s="729" t="s">
        <v>1360</v>
      </c>
      <c r="P239" s="725" t="s">
        <v>1090</v>
      </c>
      <c r="Q239" s="724" t="s">
        <v>727</v>
      </c>
      <c r="R239" s="724" t="s">
        <v>957</v>
      </c>
      <c r="S239" s="723">
        <v>320</v>
      </c>
      <c r="T239" s="723">
        <v>6</v>
      </c>
      <c r="U239" s="723"/>
      <c r="V239" s="736"/>
      <c r="W239" s="736"/>
      <c r="X239" s="723">
        <f t="shared" si="67"/>
        <v>1</v>
      </c>
      <c r="Y239" s="728">
        <f t="shared" si="68"/>
        <v>9215000</v>
      </c>
      <c r="Z239" s="728">
        <f t="shared" si="69"/>
        <v>9215000</v>
      </c>
      <c r="AA239" s="722">
        <f t="shared" si="65"/>
        <v>0</v>
      </c>
      <c r="AB239" s="722">
        <f t="shared" si="66"/>
        <v>1</v>
      </c>
    </row>
    <row r="240" spans="1:28" s="22" customFormat="1" ht="69" hidden="1" customHeight="1">
      <c r="A240" s="724">
        <v>3</v>
      </c>
      <c r="B240" s="916">
        <v>31</v>
      </c>
      <c r="C240" s="724"/>
      <c r="D240" s="720">
        <v>15</v>
      </c>
      <c r="E240" s="725" t="s">
        <v>1172</v>
      </c>
      <c r="F240" s="726" t="s">
        <v>409</v>
      </c>
      <c r="G240" s="740">
        <v>9086400</v>
      </c>
      <c r="H240" s="740">
        <v>9086400</v>
      </c>
      <c r="I240" s="724">
        <v>1</v>
      </c>
      <c r="J240" s="752">
        <v>9086400</v>
      </c>
      <c r="K240" s="742">
        <v>0</v>
      </c>
      <c r="L240" s="742"/>
      <c r="M240" s="735">
        <v>9086400</v>
      </c>
      <c r="N240" s="729" t="s">
        <v>1355</v>
      </c>
      <c r="O240" s="729" t="s">
        <v>1356</v>
      </c>
      <c r="P240" s="725" t="s">
        <v>1142</v>
      </c>
      <c r="Q240" s="724" t="s">
        <v>727</v>
      </c>
      <c r="R240" s="724" t="s">
        <v>958</v>
      </c>
      <c r="S240" s="723">
        <v>360</v>
      </c>
      <c r="T240" s="723">
        <v>8</v>
      </c>
      <c r="U240" s="723"/>
      <c r="V240" s="736"/>
      <c r="W240" s="736"/>
      <c r="X240" s="723">
        <f t="shared" si="67"/>
        <v>1</v>
      </c>
      <c r="Y240" s="728">
        <f t="shared" si="68"/>
        <v>9086400</v>
      </c>
      <c r="Z240" s="728">
        <f t="shared" si="69"/>
        <v>9086400</v>
      </c>
      <c r="AA240" s="722">
        <f t="shared" si="65"/>
        <v>0</v>
      </c>
      <c r="AB240" s="722">
        <f t="shared" si="66"/>
        <v>1</v>
      </c>
    </row>
    <row r="241" spans="1:28" s="22" customFormat="1" ht="69" hidden="1" customHeight="1">
      <c r="A241" s="724">
        <v>3</v>
      </c>
      <c r="B241" s="916">
        <v>32</v>
      </c>
      <c r="C241" s="724"/>
      <c r="D241" s="720">
        <v>23</v>
      </c>
      <c r="E241" s="725" t="s">
        <v>195</v>
      </c>
      <c r="F241" s="726">
        <v>9916</v>
      </c>
      <c r="G241" s="727">
        <v>29500000</v>
      </c>
      <c r="H241" s="727">
        <v>29500000</v>
      </c>
      <c r="I241" s="724">
        <v>1</v>
      </c>
      <c r="J241" s="752">
        <v>11800000</v>
      </c>
      <c r="K241" s="742">
        <v>17700000</v>
      </c>
      <c r="L241" s="742"/>
      <c r="M241" s="735">
        <v>29500000</v>
      </c>
      <c r="N241" s="729" t="s">
        <v>739</v>
      </c>
      <c r="O241" s="729" t="s">
        <v>723</v>
      </c>
      <c r="P241" s="725" t="s">
        <v>830</v>
      </c>
      <c r="Q241" s="724" t="s">
        <v>725</v>
      </c>
      <c r="R241" s="724" t="s">
        <v>957</v>
      </c>
      <c r="S241" s="723">
        <v>330</v>
      </c>
      <c r="T241" s="723">
        <v>6</v>
      </c>
      <c r="U241" s="723">
        <f>$I241</f>
        <v>1</v>
      </c>
      <c r="V241" s="728">
        <f>$J241</f>
        <v>11800000</v>
      </c>
      <c r="W241" s="728">
        <f>$M241</f>
        <v>29500000</v>
      </c>
      <c r="X241" s="723"/>
      <c r="Y241" s="736"/>
      <c r="Z241" s="736"/>
      <c r="AA241" s="722">
        <f t="shared" si="65"/>
        <v>1</v>
      </c>
      <c r="AB241" s="722">
        <f t="shared" si="66"/>
        <v>0</v>
      </c>
    </row>
    <row r="242" spans="1:28" s="22" customFormat="1" ht="69" hidden="1" customHeight="1">
      <c r="A242" s="724">
        <v>3</v>
      </c>
      <c r="B242" s="916">
        <v>33</v>
      </c>
      <c r="C242" s="724"/>
      <c r="D242" s="720">
        <v>24</v>
      </c>
      <c r="E242" s="725" t="s">
        <v>1173</v>
      </c>
      <c r="F242" s="726">
        <v>9539</v>
      </c>
      <c r="G242" s="740">
        <v>8957000</v>
      </c>
      <c r="H242" s="740">
        <v>8957000</v>
      </c>
      <c r="I242" s="724">
        <v>1</v>
      </c>
      <c r="J242" s="752">
        <v>8957000</v>
      </c>
      <c r="K242" s="742">
        <v>0</v>
      </c>
      <c r="L242" s="742"/>
      <c r="M242" s="735">
        <v>8957000</v>
      </c>
      <c r="N242" s="729" t="s">
        <v>789</v>
      </c>
      <c r="O242" s="729" t="s">
        <v>790</v>
      </c>
      <c r="P242" s="725" t="s">
        <v>1037</v>
      </c>
      <c r="Q242" s="724" t="s">
        <v>925</v>
      </c>
      <c r="R242" s="724" t="s">
        <v>957</v>
      </c>
      <c r="S242" s="723">
        <v>330</v>
      </c>
      <c r="T242" s="723">
        <v>6</v>
      </c>
      <c r="U242" s="723"/>
      <c r="V242" s="736"/>
      <c r="W242" s="736"/>
      <c r="X242" s="723">
        <f t="shared" ref="X242:X251" si="70">$I242</f>
        <v>1</v>
      </c>
      <c r="Y242" s="728">
        <f t="shared" ref="Y242:Y251" si="71">$J242</f>
        <v>8957000</v>
      </c>
      <c r="Z242" s="728">
        <f t="shared" ref="Z242:Z251" si="72">$M242</f>
        <v>8957000</v>
      </c>
      <c r="AA242" s="722">
        <f t="shared" si="65"/>
        <v>0</v>
      </c>
      <c r="AB242" s="722">
        <f t="shared" si="66"/>
        <v>1</v>
      </c>
    </row>
    <row r="243" spans="1:28" s="22" customFormat="1" ht="69" hidden="1" customHeight="1">
      <c r="A243" s="724">
        <v>3</v>
      </c>
      <c r="B243" s="916">
        <v>34</v>
      </c>
      <c r="C243" s="724"/>
      <c r="D243" s="720">
        <v>25</v>
      </c>
      <c r="E243" s="725" t="s">
        <v>1174</v>
      </c>
      <c r="F243" s="726">
        <v>6411</v>
      </c>
      <c r="G243" s="735">
        <v>6540000</v>
      </c>
      <c r="H243" s="735">
        <v>6540000</v>
      </c>
      <c r="I243" s="724">
        <v>1</v>
      </c>
      <c r="J243" s="752">
        <v>6540000</v>
      </c>
      <c r="K243" s="742">
        <v>0</v>
      </c>
      <c r="L243" s="742"/>
      <c r="M243" s="735">
        <v>6540000</v>
      </c>
      <c r="N243" s="729" t="s">
        <v>791</v>
      </c>
      <c r="O243" s="729" t="s">
        <v>792</v>
      </c>
      <c r="P243" s="725" t="s">
        <v>1044</v>
      </c>
      <c r="Q243" s="724" t="s">
        <v>923</v>
      </c>
      <c r="R243" s="724" t="s">
        <v>957</v>
      </c>
      <c r="S243" s="723">
        <v>360</v>
      </c>
      <c r="T243" s="723">
        <v>8</v>
      </c>
      <c r="U243" s="723"/>
      <c r="V243" s="736"/>
      <c r="W243" s="736"/>
      <c r="X243" s="723">
        <f t="shared" si="70"/>
        <v>1</v>
      </c>
      <c r="Y243" s="728">
        <f t="shared" si="71"/>
        <v>6540000</v>
      </c>
      <c r="Z243" s="728">
        <f t="shared" si="72"/>
        <v>6540000</v>
      </c>
      <c r="AA243" s="722">
        <f t="shared" si="65"/>
        <v>0</v>
      </c>
      <c r="AB243" s="722">
        <f t="shared" si="66"/>
        <v>1</v>
      </c>
    </row>
    <row r="244" spans="1:28" s="22" customFormat="1" ht="69" hidden="1" customHeight="1">
      <c r="A244" s="724">
        <v>3</v>
      </c>
      <c r="B244" s="916">
        <v>37</v>
      </c>
      <c r="C244" s="724"/>
      <c r="D244" s="720">
        <v>26</v>
      </c>
      <c r="E244" s="725" t="s">
        <v>1177</v>
      </c>
      <c r="F244" s="726">
        <v>8709</v>
      </c>
      <c r="G244" s="740">
        <v>6045000</v>
      </c>
      <c r="H244" s="740">
        <v>6045000</v>
      </c>
      <c r="I244" s="724">
        <v>1</v>
      </c>
      <c r="J244" s="752">
        <v>6045000</v>
      </c>
      <c r="K244" s="742">
        <v>0</v>
      </c>
      <c r="L244" s="742"/>
      <c r="M244" s="735">
        <v>6045000</v>
      </c>
      <c r="N244" s="729" t="s">
        <v>1299</v>
      </c>
      <c r="O244" s="729" t="s">
        <v>1300</v>
      </c>
      <c r="P244" s="725" t="s">
        <v>1037</v>
      </c>
      <c r="Q244" s="724" t="s">
        <v>727</v>
      </c>
      <c r="R244" s="724" t="s">
        <v>957</v>
      </c>
      <c r="S244" s="723">
        <v>360</v>
      </c>
      <c r="T244" s="723">
        <v>7</v>
      </c>
      <c r="U244" s="723"/>
      <c r="V244" s="736"/>
      <c r="W244" s="736"/>
      <c r="X244" s="723">
        <f t="shared" si="70"/>
        <v>1</v>
      </c>
      <c r="Y244" s="728">
        <f t="shared" si="71"/>
        <v>6045000</v>
      </c>
      <c r="Z244" s="728">
        <f t="shared" si="72"/>
        <v>6045000</v>
      </c>
      <c r="AA244" s="722">
        <f t="shared" si="65"/>
        <v>0</v>
      </c>
      <c r="AB244" s="722">
        <f t="shared" si="66"/>
        <v>1</v>
      </c>
    </row>
    <row r="245" spans="1:28" s="22" customFormat="1" ht="69.75" hidden="1" customHeight="1">
      <c r="A245" s="723">
        <v>3</v>
      </c>
      <c r="B245" s="916">
        <v>38</v>
      </c>
      <c r="C245" s="724"/>
      <c r="D245" s="724"/>
      <c r="E245" s="751" t="s">
        <v>1480</v>
      </c>
      <c r="F245" s="726">
        <v>9638</v>
      </c>
      <c r="G245" s="740">
        <v>12375000</v>
      </c>
      <c r="H245" s="740">
        <v>12375000</v>
      </c>
      <c r="I245" s="724">
        <v>1</v>
      </c>
      <c r="J245" s="752">
        <v>12375000</v>
      </c>
      <c r="K245" s="742">
        <v>0</v>
      </c>
      <c r="L245" s="742"/>
      <c r="M245" s="735">
        <v>12375000</v>
      </c>
      <c r="N245" s="729" t="s">
        <v>791</v>
      </c>
      <c r="O245" s="729" t="s">
        <v>792</v>
      </c>
      <c r="P245" s="725" t="s">
        <v>1044</v>
      </c>
      <c r="Q245" s="724" t="s">
        <v>923</v>
      </c>
      <c r="R245" s="724" t="s">
        <v>956</v>
      </c>
      <c r="S245" s="723">
        <v>360</v>
      </c>
      <c r="T245" s="723">
        <v>8</v>
      </c>
      <c r="U245" s="723"/>
      <c r="V245" s="736"/>
      <c r="W245" s="736"/>
      <c r="X245" s="723">
        <f t="shared" si="70"/>
        <v>1</v>
      </c>
      <c r="Y245" s="728">
        <f t="shared" si="71"/>
        <v>12375000</v>
      </c>
      <c r="Z245" s="728">
        <f t="shared" si="72"/>
        <v>12375000</v>
      </c>
      <c r="AA245" s="722">
        <f t="shared" si="65"/>
        <v>0</v>
      </c>
      <c r="AB245" s="722">
        <f t="shared" si="66"/>
        <v>1</v>
      </c>
    </row>
    <row r="246" spans="1:28" s="22" customFormat="1" ht="66.75" hidden="1" customHeight="1">
      <c r="A246" s="724">
        <v>3</v>
      </c>
      <c r="B246" s="916">
        <v>40</v>
      </c>
      <c r="C246" s="724"/>
      <c r="D246" s="720">
        <v>27</v>
      </c>
      <c r="E246" s="725" t="s">
        <v>1181</v>
      </c>
      <c r="F246" s="726">
        <v>9539</v>
      </c>
      <c r="G246" s="740">
        <v>8957000</v>
      </c>
      <c r="H246" s="740">
        <v>8957000</v>
      </c>
      <c r="I246" s="724">
        <v>1</v>
      </c>
      <c r="J246" s="752">
        <v>8957000</v>
      </c>
      <c r="K246" s="742">
        <v>0</v>
      </c>
      <c r="L246" s="742"/>
      <c r="M246" s="735">
        <v>8957000</v>
      </c>
      <c r="N246" s="729" t="s">
        <v>791</v>
      </c>
      <c r="O246" s="729" t="s">
        <v>792</v>
      </c>
      <c r="P246" s="725" t="s">
        <v>1044</v>
      </c>
      <c r="Q246" s="724" t="s">
        <v>923</v>
      </c>
      <c r="R246" s="724" t="s">
        <v>957</v>
      </c>
      <c r="S246" s="723">
        <v>360</v>
      </c>
      <c r="T246" s="723">
        <v>6</v>
      </c>
      <c r="U246" s="723"/>
      <c r="V246" s="736"/>
      <c r="W246" s="736"/>
      <c r="X246" s="723">
        <f t="shared" si="70"/>
        <v>1</v>
      </c>
      <c r="Y246" s="728">
        <f t="shared" si="71"/>
        <v>8957000</v>
      </c>
      <c r="Z246" s="728">
        <f t="shared" si="72"/>
        <v>8957000</v>
      </c>
      <c r="AA246" s="722">
        <f t="shared" si="65"/>
        <v>0</v>
      </c>
      <c r="AB246" s="722">
        <f t="shared" si="66"/>
        <v>1</v>
      </c>
    </row>
    <row r="247" spans="1:28" s="22" customFormat="1" ht="71.25" hidden="1" customHeight="1">
      <c r="A247" s="760">
        <v>3</v>
      </c>
      <c r="B247" s="916">
        <v>42</v>
      </c>
      <c r="C247" s="724"/>
      <c r="D247" s="720">
        <v>28</v>
      </c>
      <c r="E247" s="725" t="s">
        <v>1183</v>
      </c>
      <c r="F247" s="726">
        <v>8709</v>
      </c>
      <c r="G247" s="740">
        <v>6045000</v>
      </c>
      <c r="H247" s="740">
        <v>6045000</v>
      </c>
      <c r="I247" s="724">
        <v>1</v>
      </c>
      <c r="J247" s="752">
        <v>6045000</v>
      </c>
      <c r="K247" s="742">
        <v>0</v>
      </c>
      <c r="L247" s="742"/>
      <c r="M247" s="735">
        <v>6045000</v>
      </c>
      <c r="N247" s="729" t="s">
        <v>1184</v>
      </c>
      <c r="O247" s="729" t="s">
        <v>1185</v>
      </c>
      <c r="P247" s="725" t="s">
        <v>1037</v>
      </c>
      <c r="Q247" s="724" t="s">
        <v>727</v>
      </c>
      <c r="R247" s="724" t="s">
        <v>957</v>
      </c>
      <c r="S247" s="723">
        <v>360</v>
      </c>
      <c r="T247" s="723">
        <v>8</v>
      </c>
      <c r="U247" s="723"/>
      <c r="V247" s="736"/>
      <c r="W247" s="736"/>
      <c r="X247" s="723">
        <f t="shared" si="70"/>
        <v>1</v>
      </c>
      <c r="Y247" s="728">
        <f t="shared" si="71"/>
        <v>6045000</v>
      </c>
      <c r="Z247" s="728">
        <f t="shared" si="72"/>
        <v>6045000</v>
      </c>
      <c r="AA247" s="722">
        <f t="shared" si="65"/>
        <v>0</v>
      </c>
      <c r="AB247" s="722">
        <f t="shared" si="66"/>
        <v>1</v>
      </c>
    </row>
    <row r="248" spans="1:28" s="22" customFormat="1" ht="69" hidden="1" customHeight="1">
      <c r="A248" s="724">
        <v>3</v>
      </c>
      <c r="B248" s="916">
        <v>43</v>
      </c>
      <c r="C248" s="724"/>
      <c r="D248" s="720">
        <v>16</v>
      </c>
      <c r="E248" s="725" t="s">
        <v>240</v>
      </c>
      <c r="F248" s="726" t="s">
        <v>409</v>
      </c>
      <c r="G248" s="740">
        <v>9086400</v>
      </c>
      <c r="H248" s="740">
        <v>9086400</v>
      </c>
      <c r="I248" s="724">
        <v>1</v>
      </c>
      <c r="J248" s="752">
        <v>9086400</v>
      </c>
      <c r="K248" s="742">
        <v>0</v>
      </c>
      <c r="L248" s="742"/>
      <c r="M248" s="735">
        <v>9086400</v>
      </c>
      <c r="N248" s="729" t="s">
        <v>1186</v>
      </c>
      <c r="O248" s="729" t="s">
        <v>1187</v>
      </c>
      <c r="P248" s="725" t="s">
        <v>1037</v>
      </c>
      <c r="Q248" s="724" t="s">
        <v>727</v>
      </c>
      <c r="R248" s="724" t="s">
        <v>958</v>
      </c>
      <c r="S248" s="723">
        <v>360</v>
      </c>
      <c r="T248" s="723">
        <v>8</v>
      </c>
      <c r="U248" s="723"/>
      <c r="V248" s="736"/>
      <c r="W248" s="736"/>
      <c r="X248" s="723">
        <f t="shared" si="70"/>
        <v>1</v>
      </c>
      <c r="Y248" s="728">
        <f t="shared" si="71"/>
        <v>9086400</v>
      </c>
      <c r="Z248" s="728">
        <f t="shared" si="72"/>
        <v>9086400</v>
      </c>
      <c r="AA248" s="722">
        <f t="shared" si="65"/>
        <v>0</v>
      </c>
      <c r="AB248" s="722">
        <f t="shared" si="66"/>
        <v>1</v>
      </c>
    </row>
    <row r="249" spans="1:28" s="22" customFormat="1" ht="69" hidden="1" customHeight="1">
      <c r="A249" s="723">
        <v>3</v>
      </c>
      <c r="B249" s="916">
        <v>44</v>
      </c>
      <c r="C249" s="724"/>
      <c r="D249" s="724"/>
      <c r="E249" s="725" t="s">
        <v>1188</v>
      </c>
      <c r="F249" s="726">
        <v>9728</v>
      </c>
      <c r="G249" s="735">
        <v>4700000</v>
      </c>
      <c r="H249" s="735">
        <v>4700000</v>
      </c>
      <c r="I249" s="724">
        <v>1</v>
      </c>
      <c r="J249" s="752">
        <v>4700000</v>
      </c>
      <c r="K249" s="742">
        <v>0</v>
      </c>
      <c r="L249" s="742"/>
      <c r="M249" s="735">
        <v>4700000</v>
      </c>
      <c r="N249" s="729" t="s">
        <v>1189</v>
      </c>
      <c r="O249" s="729" t="s">
        <v>1190</v>
      </c>
      <c r="P249" s="725" t="s">
        <v>1037</v>
      </c>
      <c r="Q249" s="724" t="s">
        <v>727</v>
      </c>
      <c r="R249" s="724" t="s">
        <v>956</v>
      </c>
      <c r="S249" s="723">
        <v>360</v>
      </c>
      <c r="T249" s="723">
        <v>8</v>
      </c>
      <c r="U249" s="723"/>
      <c r="V249" s="736"/>
      <c r="W249" s="736"/>
      <c r="X249" s="723">
        <f t="shared" si="70"/>
        <v>1</v>
      </c>
      <c r="Y249" s="728">
        <f t="shared" si="71"/>
        <v>4700000</v>
      </c>
      <c r="Z249" s="728">
        <f t="shared" si="72"/>
        <v>4700000</v>
      </c>
      <c r="AA249" s="722">
        <f t="shared" si="65"/>
        <v>0</v>
      </c>
      <c r="AB249" s="722">
        <f t="shared" si="66"/>
        <v>1</v>
      </c>
    </row>
    <row r="250" spans="1:28" s="22" customFormat="1" ht="69" hidden="1" customHeight="1">
      <c r="A250" s="724">
        <v>11</v>
      </c>
      <c r="B250" s="916">
        <v>18</v>
      </c>
      <c r="C250" s="766"/>
      <c r="D250" s="772">
        <v>20</v>
      </c>
      <c r="E250" s="816" t="s">
        <v>486</v>
      </c>
      <c r="F250" s="726" t="s">
        <v>836</v>
      </c>
      <c r="G250" s="727">
        <v>10000000</v>
      </c>
      <c r="H250" s="727">
        <v>10000000</v>
      </c>
      <c r="I250" s="724">
        <v>1</v>
      </c>
      <c r="J250" s="752">
        <v>10000000</v>
      </c>
      <c r="K250" s="742">
        <v>0</v>
      </c>
      <c r="L250" s="742"/>
      <c r="M250" s="735">
        <v>10000000</v>
      </c>
      <c r="N250" s="729" t="s">
        <v>1428</v>
      </c>
      <c r="O250" s="729" t="s">
        <v>483</v>
      </c>
      <c r="P250" s="725" t="s">
        <v>671</v>
      </c>
      <c r="Q250" s="724" t="s">
        <v>925</v>
      </c>
      <c r="R250" s="723" t="s">
        <v>957</v>
      </c>
      <c r="S250" s="724">
        <v>360</v>
      </c>
      <c r="T250" s="724">
        <v>8</v>
      </c>
      <c r="U250" s="723"/>
      <c r="V250" s="736"/>
      <c r="W250" s="728"/>
      <c r="X250" s="723">
        <f t="shared" si="70"/>
        <v>1</v>
      </c>
      <c r="Y250" s="728">
        <f t="shared" si="71"/>
        <v>10000000</v>
      </c>
      <c r="Z250" s="728">
        <f t="shared" si="72"/>
        <v>10000000</v>
      </c>
      <c r="AA250" s="722">
        <f t="shared" si="65"/>
        <v>0</v>
      </c>
      <c r="AB250" s="722">
        <f t="shared" si="66"/>
        <v>1</v>
      </c>
    </row>
    <row r="251" spans="1:28" s="750" customFormat="1" ht="75" hidden="1" customHeight="1">
      <c r="A251" s="738" t="s">
        <v>1486</v>
      </c>
      <c r="B251" s="916"/>
      <c r="C251" s="724"/>
      <c r="D251" s="720">
        <v>29</v>
      </c>
      <c r="E251" s="725" t="s">
        <v>819</v>
      </c>
      <c r="F251" s="770">
        <v>10746</v>
      </c>
      <c r="G251" s="727">
        <v>3100000</v>
      </c>
      <c r="H251" s="727">
        <v>3100000</v>
      </c>
      <c r="I251" s="740">
        <v>76</v>
      </c>
      <c r="J251" s="740">
        <v>235600000</v>
      </c>
      <c r="K251" s="742"/>
      <c r="L251" s="742"/>
      <c r="M251" s="727">
        <v>235600000</v>
      </c>
      <c r="N251" s="771" t="s">
        <v>1485</v>
      </c>
      <c r="O251" s="729"/>
      <c r="P251" s="724" t="s">
        <v>503</v>
      </c>
      <c r="Q251" s="724" t="s">
        <v>982</v>
      </c>
      <c r="R251" s="724" t="s">
        <v>956</v>
      </c>
      <c r="S251" s="722">
        <v>700</v>
      </c>
      <c r="T251" s="722">
        <v>15</v>
      </c>
      <c r="U251" s="722"/>
      <c r="V251" s="769"/>
      <c r="W251" s="769"/>
      <c r="X251" s="723">
        <f t="shared" si="70"/>
        <v>76</v>
      </c>
      <c r="Y251" s="728">
        <f t="shared" si="71"/>
        <v>235600000</v>
      </c>
      <c r="Z251" s="728">
        <f t="shared" si="72"/>
        <v>235600000</v>
      </c>
      <c r="AA251" s="722">
        <f t="shared" si="65"/>
        <v>0</v>
      </c>
      <c r="AB251" s="722">
        <v>1</v>
      </c>
    </row>
    <row r="252" spans="1:28" s="703" customFormat="1" hidden="1">
      <c r="A252" s="701"/>
      <c r="B252" s="918"/>
      <c r="C252" s="701"/>
      <c r="D252" s="701"/>
      <c r="E252" s="702" t="s">
        <v>1481</v>
      </c>
      <c r="F252" s="701"/>
      <c r="I252" s="802">
        <v>19</v>
      </c>
      <c r="J252" s="799">
        <v>380800000</v>
      </c>
      <c r="K252" s="799">
        <v>648800000</v>
      </c>
      <c r="L252" s="799">
        <v>447200000</v>
      </c>
      <c r="M252" s="799">
        <v>1476800000</v>
      </c>
      <c r="N252" s="799">
        <f t="shared" ref="N252:AB252" si="73">SUM(N253:N271)</f>
        <v>0</v>
      </c>
      <c r="O252" s="799">
        <f t="shared" si="73"/>
        <v>0</v>
      </c>
      <c r="P252" s="799">
        <f t="shared" si="73"/>
        <v>0</v>
      </c>
      <c r="Q252" s="799">
        <f t="shared" si="73"/>
        <v>0</v>
      </c>
      <c r="R252" s="799">
        <f t="shared" si="73"/>
        <v>0</v>
      </c>
      <c r="S252" s="799">
        <f t="shared" si="73"/>
        <v>4055</v>
      </c>
      <c r="T252" s="799">
        <f t="shared" si="73"/>
        <v>95</v>
      </c>
      <c r="U252" s="799">
        <f t="shared" si="73"/>
        <v>9</v>
      </c>
      <c r="V252" s="799">
        <f t="shared" si="73"/>
        <v>290000000</v>
      </c>
      <c r="W252" s="799">
        <f t="shared" si="73"/>
        <v>1386000000</v>
      </c>
      <c r="X252" s="799">
        <f t="shared" si="73"/>
        <v>10</v>
      </c>
      <c r="Y252" s="799">
        <f t="shared" si="73"/>
        <v>90800000</v>
      </c>
      <c r="Z252" s="799">
        <f t="shared" si="73"/>
        <v>90800000</v>
      </c>
      <c r="AA252" s="799">
        <f t="shared" si="73"/>
        <v>9</v>
      </c>
      <c r="AB252" s="799">
        <f t="shared" si="73"/>
        <v>10</v>
      </c>
    </row>
    <row r="253" spans="1:28" s="797" customFormat="1" ht="75" hidden="1" customHeight="1">
      <c r="A253" s="634">
        <v>6</v>
      </c>
      <c r="B253" s="919">
        <v>11</v>
      </c>
      <c r="C253" s="635"/>
      <c r="D253" s="635"/>
      <c r="E253" s="776" t="s">
        <v>1470</v>
      </c>
      <c r="F253" s="632">
        <v>10097</v>
      </c>
      <c r="G253" s="784">
        <v>313000000</v>
      </c>
      <c r="H253" s="784">
        <v>313000000</v>
      </c>
      <c r="I253" s="800">
        <v>1</v>
      </c>
      <c r="J253" s="1171">
        <v>62600000</v>
      </c>
      <c r="K253" s="1172">
        <v>125200000</v>
      </c>
      <c r="L253" s="1172">
        <v>125200000</v>
      </c>
      <c r="M253" s="1173">
        <v>313000000</v>
      </c>
      <c r="N253" s="1174" t="s">
        <v>1228</v>
      </c>
      <c r="O253" s="1174"/>
      <c r="P253" s="1175" t="s">
        <v>1163</v>
      </c>
      <c r="Q253" s="1176" t="s">
        <v>725</v>
      </c>
      <c r="R253" s="800" t="s">
        <v>956</v>
      </c>
      <c r="S253" s="1176"/>
      <c r="T253" s="1176"/>
      <c r="U253" s="1176">
        <f t="shared" ref="U253:U259" si="74">$I253</f>
        <v>1</v>
      </c>
      <c r="V253" s="1177">
        <f t="shared" ref="V253:V259" si="75">$J253</f>
        <v>62600000</v>
      </c>
      <c r="W253" s="1177">
        <f t="shared" ref="W253:W259" si="76">$M253</f>
        <v>313000000</v>
      </c>
      <c r="X253" s="1176"/>
      <c r="Y253" s="1178"/>
      <c r="Z253" s="1178"/>
      <c r="AA253" s="801">
        <f t="shared" ref="AA253:AA271" si="77">$U253</f>
        <v>1</v>
      </c>
      <c r="AB253" s="801">
        <f t="shared" ref="AB253:AB271" si="78">$X253</f>
        <v>0</v>
      </c>
    </row>
    <row r="254" spans="1:28" s="797" customFormat="1" ht="75" hidden="1" customHeight="1">
      <c r="A254" s="633">
        <v>4</v>
      </c>
      <c r="B254" s="919">
        <v>13</v>
      </c>
      <c r="C254" s="634"/>
      <c r="D254" s="634"/>
      <c r="E254" s="782" t="s">
        <v>1375</v>
      </c>
      <c r="F254" s="787">
        <v>10834</v>
      </c>
      <c r="G254" s="788">
        <v>415000000</v>
      </c>
      <c r="H254" s="788">
        <v>415000000</v>
      </c>
      <c r="I254" s="634">
        <v>1</v>
      </c>
      <c r="J254" s="1179">
        <v>83000000</v>
      </c>
      <c r="K254" s="1172">
        <v>166000000</v>
      </c>
      <c r="L254" s="1172">
        <v>166000000</v>
      </c>
      <c r="M254" s="789">
        <v>415000000</v>
      </c>
      <c r="N254" s="781" t="s">
        <v>1376</v>
      </c>
      <c r="O254" s="781" t="s">
        <v>723</v>
      </c>
      <c r="P254" s="782" t="s">
        <v>818</v>
      </c>
      <c r="Q254" s="634" t="s">
        <v>933</v>
      </c>
      <c r="R254" s="634" t="s">
        <v>955</v>
      </c>
      <c r="S254" s="632"/>
      <c r="T254" s="632"/>
      <c r="U254" s="632">
        <f t="shared" si="74"/>
        <v>1</v>
      </c>
      <c r="V254" s="789">
        <f t="shared" si="75"/>
        <v>83000000</v>
      </c>
      <c r="W254" s="789">
        <f t="shared" si="76"/>
        <v>415000000</v>
      </c>
      <c r="X254" s="632"/>
      <c r="Y254" s="783"/>
      <c r="Z254" s="783"/>
      <c r="AA254" s="775">
        <f t="shared" si="77"/>
        <v>1</v>
      </c>
      <c r="AB254" s="775">
        <f t="shared" si="78"/>
        <v>0</v>
      </c>
    </row>
    <row r="255" spans="1:28" s="797" customFormat="1" ht="75" hidden="1" customHeight="1">
      <c r="A255" s="632">
        <v>2</v>
      </c>
      <c r="B255" s="919">
        <v>15</v>
      </c>
      <c r="C255" s="634"/>
      <c r="D255" s="634"/>
      <c r="E255" s="782" t="s">
        <v>476</v>
      </c>
      <c r="F255" s="798" t="s">
        <v>239</v>
      </c>
      <c r="G255" s="788">
        <v>140000000</v>
      </c>
      <c r="H255" s="788">
        <v>140000000</v>
      </c>
      <c r="I255" s="634">
        <v>1</v>
      </c>
      <c r="J255" s="1179">
        <v>28000000</v>
      </c>
      <c r="K255" s="1172">
        <v>56000000</v>
      </c>
      <c r="L255" s="1172">
        <v>56000000</v>
      </c>
      <c r="M255" s="789">
        <v>140000000</v>
      </c>
      <c r="N255" s="781" t="s">
        <v>1082</v>
      </c>
      <c r="O255" s="781" t="s">
        <v>723</v>
      </c>
      <c r="P255" s="782" t="s">
        <v>1083</v>
      </c>
      <c r="Q255" s="634" t="s">
        <v>725</v>
      </c>
      <c r="R255" s="634" t="s">
        <v>956</v>
      </c>
      <c r="S255" s="632"/>
      <c r="T255" s="632"/>
      <c r="U255" s="632">
        <f t="shared" si="74"/>
        <v>1</v>
      </c>
      <c r="V255" s="789">
        <f t="shared" si="75"/>
        <v>28000000</v>
      </c>
      <c r="W255" s="789">
        <f t="shared" si="76"/>
        <v>140000000</v>
      </c>
      <c r="X255" s="632"/>
      <c r="Y255" s="783"/>
      <c r="Z255" s="783"/>
      <c r="AA255" s="775">
        <f t="shared" si="77"/>
        <v>1</v>
      </c>
      <c r="AB255" s="775">
        <f t="shared" si="78"/>
        <v>0</v>
      </c>
    </row>
    <row r="256" spans="1:28" s="796" customFormat="1" ht="69.75" hidden="1" customHeight="1">
      <c r="A256" s="1180">
        <v>10</v>
      </c>
      <c r="B256" s="919">
        <v>12</v>
      </c>
      <c r="C256" s="634"/>
      <c r="D256" s="634"/>
      <c r="E256" s="773" t="s">
        <v>1475</v>
      </c>
      <c r="F256" s="774">
        <v>10135</v>
      </c>
      <c r="G256" s="1181">
        <v>54000000</v>
      </c>
      <c r="H256" s="1181">
        <v>54000000</v>
      </c>
      <c r="I256" s="634">
        <v>1</v>
      </c>
      <c r="J256" s="1179">
        <v>10800000</v>
      </c>
      <c r="K256" s="1172">
        <v>43200000</v>
      </c>
      <c r="L256" s="1172"/>
      <c r="M256" s="780">
        <v>54000000</v>
      </c>
      <c r="N256" s="781" t="s">
        <v>1290</v>
      </c>
      <c r="O256" s="781" t="s">
        <v>723</v>
      </c>
      <c r="P256" s="782" t="s">
        <v>1280</v>
      </c>
      <c r="Q256" s="1182" t="s">
        <v>725</v>
      </c>
      <c r="R256" s="1182" t="s">
        <v>958</v>
      </c>
      <c r="S256" s="634"/>
      <c r="T256" s="634"/>
      <c r="U256" s="632">
        <f t="shared" si="74"/>
        <v>1</v>
      </c>
      <c r="V256" s="789">
        <f t="shared" si="75"/>
        <v>10800000</v>
      </c>
      <c r="W256" s="789">
        <f t="shared" si="76"/>
        <v>54000000</v>
      </c>
      <c r="X256" s="632"/>
      <c r="Y256" s="783"/>
      <c r="Z256" s="783"/>
      <c r="AA256" s="775">
        <f t="shared" si="77"/>
        <v>1</v>
      </c>
      <c r="AB256" s="775">
        <f t="shared" si="78"/>
        <v>0</v>
      </c>
    </row>
    <row r="257" spans="1:28" s="797" customFormat="1" ht="69.75" hidden="1" customHeight="1">
      <c r="A257" s="633">
        <v>4</v>
      </c>
      <c r="B257" s="919">
        <v>15</v>
      </c>
      <c r="C257" s="634"/>
      <c r="D257" s="634"/>
      <c r="E257" s="782" t="s">
        <v>480</v>
      </c>
      <c r="F257" s="634">
        <v>10153</v>
      </c>
      <c r="G257" s="785">
        <v>75000000</v>
      </c>
      <c r="H257" s="785">
        <v>75000000</v>
      </c>
      <c r="I257" s="634">
        <v>1</v>
      </c>
      <c r="J257" s="1179">
        <v>15000000</v>
      </c>
      <c r="K257" s="1172">
        <v>60000000</v>
      </c>
      <c r="L257" s="1172"/>
      <c r="M257" s="780">
        <v>75000000</v>
      </c>
      <c r="N257" s="781" t="s">
        <v>846</v>
      </c>
      <c r="O257" s="781" t="s">
        <v>723</v>
      </c>
      <c r="P257" s="782" t="s">
        <v>847</v>
      </c>
      <c r="Q257" s="634" t="s">
        <v>725</v>
      </c>
      <c r="R257" s="786" t="s">
        <v>957</v>
      </c>
      <c r="S257" s="1183"/>
      <c r="T257" s="1183"/>
      <c r="U257" s="632">
        <f t="shared" si="74"/>
        <v>1</v>
      </c>
      <c r="V257" s="789">
        <f t="shared" si="75"/>
        <v>15000000</v>
      </c>
      <c r="W257" s="789">
        <f t="shared" si="76"/>
        <v>75000000</v>
      </c>
      <c r="X257" s="632"/>
      <c r="Y257" s="783"/>
      <c r="Z257" s="783"/>
      <c r="AA257" s="775">
        <f t="shared" si="77"/>
        <v>1</v>
      </c>
      <c r="AB257" s="775">
        <f t="shared" si="78"/>
        <v>0</v>
      </c>
    </row>
    <row r="258" spans="1:28" s="797" customFormat="1" ht="69" hidden="1" customHeight="1">
      <c r="A258" s="1180">
        <v>10</v>
      </c>
      <c r="B258" s="919">
        <v>13</v>
      </c>
      <c r="C258" s="634"/>
      <c r="D258" s="634"/>
      <c r="E258" s="776" t="s">
        <v>4</v>
      </c>
      <c r="F258" s="777">
        <v>8440</v>
      </c>
      <c r="G258" s="1184">
        <v>27000000</v>
      </c>
      <c r="H258" s="1184">
        <v>27000000</v>
      </c>
      <c r="I258" s="634">
        <v>1</v>
      </c>
      <c r="J258" s="1179">
        <v>10800000</v>
      </c>
      <c r="K258" s="1172">
        <v>16200000</v>
      </c>
      <c r="L258" s="1172"/>
      <c r="M258" s="780">
        <v>27000000</v>
      </c>
      <c r="N258" s="1185" t="s">
        <v>1283</v>
      </c>
      <c r="O258" s="1185" t="s">
        <v>1284</v>
      </c>
      <c r="P258" s="1186" t="s">
        <v>1275</v>
      </c>
      <c r="Q258" s="777" t="s">
        <v>928</v>
      </c>
      <c r="R258" s="777" t="s">
        <v>958</v>
      </c>
      <c r="S258" s="777"/>
      <c r="T258" s="777"/>
      <c r="U258" s="632">
        <f t="shared" si="74"/>
        <v>1</v>
      </c>
      <c r="V258" s="789">
        <f t="shared" si="75"/>
        <v>10800000</v>
      </c>
      <c r="W258" s="789">
        <f t="shared" si="76"/>
        <v>27000000</v>
      </c>
      <c r="X258" s="632"/>
      <c r="Y258" s="783"/>
      <c r="Z258" s="783"/>
      <c r="AA258" s="775">
        <f t="shared" si="77"/>
        <v>1</v>
      </c>
      <c r="AB258" s="775">
        <f t="shared" si="78"/>
        <v>0</v>
      </c>
    </row>
    <row r="259" spans="1:28" s="797" customFormat="1" ht="69" hidden="1" customHeight="1">
      <c r="A259" s="633">
        <v>4</v>
      </c>
      <c r="B259" s="919">
        <v>16</v>
      </c>
      <c r="C259" s="634"/>
      <c r="D259" s="634"/>
      <c r="E259" s="791" t="s">
        <v>1468</v>
      </c>
      <c r="F259" s="792">
        <v>10153</v>
      </c>
      <c r="G259" s="785">
        <v>75000000</v>
      </c>
      <c r="H259" s="785">
        <v>75000000</v>
      </c>
      <c r="I259" s="634">
        <v>1</v>
      </c>
      <c r="J259" s="1179">
        <v>15000000</v>
      </c>
      <c r="K259" s="1172">
        <v>60000000</v>
      </c>
      <c r="L259" s="1172"/>
      <c r="M259" s="780">
        <v>75000000</v>
      </c>
      <c r="N259" s="781" t="s">
        <v>1003</v>
      </c>
      <c r="O259" s="781" t="s">
        <v>723</v>
      </c>
      <c r="P259" s="782" t="s">
        <v>843</v>
      </c>
      <c r="Q259" s="634" t="s">
        <v>725</v>
      </c>
      <c r="R259" s="792" t="s">
        <v>957</v>
      </c>
      <c r="S259" s="1183"/>
      <c r="T259" s="1183"/>
      <c r="U259" s="632">
        <f t="shared" si="74"/>
        <v>1</v>
      </c>
      <c r="V259" s="789">
        <f t="shared" si="75"/>
        <v>15000000</v>
      </c>
      <c r="W259" s="789">
        <f t="shared" si="76"/>
        <v>75000000</v>
      </c>
      <c r="X259" s="632"/>
      <c r="Y259" s="783"/>
      <c r="Z259" s="783"/>
      <c r="AA259" s="775">
        <f t="shared" si="77"/>
        <v>1</v>
      </c>
      <c r="AB259" s="775">
        <f t="shared" si="78"/>
        <v>0</v>
      </c>
    </row>
    <row r="260" spans="1:28" s="797" customFormat="1" ht="69" hidden="1" customHeight="1">
      <c r="A260" s="633">
        <v>4</v>
      </c>
      <c r="B260" s="919">
        <v>17</v>
      </c>
      <c r="C260" s="634"/>
      <c r="D260" s="634"/>
      <c r="E260" s="776" t="s">
        <v>1469</v>
      </c>
      <c r="F260" s="790" t="s">
        <v>409</v>
      </c>
      <c r="G260" s="793">
        <v>9400000</v>
      </c>
      <c r="H260" s="793">
        <v>9400000</v>
      </c>
      <c r="I260" s="634">
        <v>1</v>
      </c>
      <c r="J260" s="1179">
        <v>9400000</v>
      </c>
      <c r="K260" s="1172">
        <v>0</v>
      </c>
      <c r="L260" s="1172"/>
      <c r="M260" s="780">
        <v>9400000</v>
      </c>
      <c r="N260" s="794" t="s">
        <v>1378</v>
      </c>
      <c r="O260" s="794" t="s">
        <v>1379</v>
      </c>
      <c r="P260" s="795" t="s">
        <v>847</v>
      </c>
      <c r="Q260" s="634" t="s">
        <v>1424</v>
      </c>
      <c r="R260" s="794" t="s">
        <v>958</v>
      </c>
      <c r="S260" s="632"/>
      <c r="T260" s="632"/>
      <c r="U260" s="632"/>
      <c r="V260" s="783"/>
      <c r="W260" s="783"/>
      <c r="X260" s="632">
        <f>$I260</f>
        <v>1</v>
      </c>
      <c r="Y260" s="789">
        <f>$J260</f>
        <v>9400000</v>
      </c>
      <c r="Z260" s="789">
        <f>$M260</f>
        <v>9400000</v>
      </c>
      <c r="AA260" s="775">
        <f t="shared" si="77"/>
        <v>0</v>
      </c>
      <c r="AB260" s="775">
        <f t="shared" si="78"/>
        <v>1</v>
      </c>
    </row>
    <row r="261" spans="1:28" s="797" customFormat="1" ht="69" hidden="1" customHeight="1">
      <c r="A261" s="633">
        <v>5</v>
      </c>
      <c r="B261" s="919">
        <v>24</v>
      </c>
      <c r="C261" s="634"/>
      <c r="D261" s="634"/>
      <c r="E261" s="776" t="s">
        <v>262</v>
      </c>
      <c r="F261" s="790" t="s">
        <v>836</v>
      </c>
      <c r="G261" s="780">
        <v>250000000</v>
      </c>
      <c r="H261" s="780">
        <v>250000000</v>
      </c>
      <c r="I261" s="634">
        <v>1</v>
      </c>
      <c r="J261" s="1179">
        <v>50000000</v>
      </c>
      <c r="K261" s="1172">
        <v>100000000</v>
      </c>
      <c r="L261" s="1172">
        <v>100000000</v>
      </c>
      <c r="M261" s="780">
        <v>250000000</v>
      </c>
      <c r="N261" s="794" t="s">
        <v>1204</v>
      </c>
      <c r="O261" s="794"/>
      <c r="P261" s="795" t="s">
        <v>1071</v>
      </c>
      <c r="Q261" s="634" t="s">
        <v>928</v>
      </c>
      <c r="R261" s="794" t="s">
        <v>956</v>
      </c>
      <c r="S261" s="632">
        <v>365</v>
      </c>
      <c r="T261" s="632">
        <v>12</v>
      </c>
      <c r="U261" s="632">
        <f>$I261</f>
        <v>1</v>
      </c>
      <c r="V261" s="789">
        <f>$J261</f>
        <v>50000000</v>
      </c>
      <c r="W261" s="789">
        <f>$M261</f>
        <v>250000000</v>
      </c>
      <c r="X261" s="632"/>
      <c r="Y261" s="783"/>
      <c r="Z261" s="783"/>
      <c r="AA261" s="775">
        <f t="shared" si="77"/>
        <v>1</v>
      </c>
      <c r="AB261" s="775">
        <f t="shared" si="78"/>
        <v>0</v>
      </c>
    </row>
    <row r="262" spans="1:28" s="797" customFormat="1" ht="69" hidden="1" customHeight="1">
      <c r="A262" s="632">
        <v>8</v>
      </c>
      <c r="B262" s="919">
        <v>21</v>
      </c>
      <c r="C262" s="634"/>
      <c r="D262" s="634"/>
      <c r="E262" s="778" t="s">
        <v>1332</v>
      </c>
      <c r="F262" s="632" t="s">
        <v>409</v>
      </c>
      <c r="G262" s="779">
        <v>9400000</v>
      </c>
      <c r="H262" s="779">
        <v>9400000</v>
      </c>
      <c r="I262" s="634">
        <v>1</v>
      </c>
      <c r="J262" s="1179">
        <v>9400000</v>
      </c>
      <c r="K262" s="1172">
        <v>0</v>
      </c>
      <c r="L262" s="1172"/>
      <c r="M262" s="780">
        <v>9400000</v>
      </c>
      <c r="N262" s="781" t="s">
        <v>1333</v>
      </c>
      <c r="O262" s="781" t="s">
        <v>1334</v>
      </c>
      <c r="P262" s="782" t="s">
        <v>801</v>
      </c>
      <c r="Q262" s="634" t="s">
        <v>727</v>
      </c>
      <c r="R262" s="782" t="s">
        <v>958</v>
      </c>
      <c r="S262" s="632">
        <v>360</v>
      </c>
      <c r="T262" s="632">
        <v>8</v>
      </c>
      <c r="U262" s="632"/>
      <c r="V262" s="783"/>
      <c r="W262" s="783"/>
      <c r="X262" s="632">
        <f>$I262</f>
        <v>1</v>
      </c>
      <c r="Y262" s="789">
        <f>$J262</f>
        <v>9400000</v>
      </c>
      <c r="Z262" s="789">
        <f>$M262</f>
        <v>9400000</v>
      </c>
      <c r="AA262" s="775">
        <f t="shared" si="77"/>
        <v>0</v>
      </c>
      <c r="AB262" s="775">
        <f t="shared" si="78"/>
        <v>1</v>
      </c>
    </row>
    <row r="263" spans="1:28" s="797" customFormat="1" ht="69" hidden="1" customHeight="1">
      <c r="A263" s="634">
        <v>3</v>
      </c>
      <c r="B263" s="919">
        <v>23</v>
      </c>
      <c r="C263" s="634"/>
      <c r="D263" s="634"/>
      <c r="E263" s="782" t="s">
        <v>264</v>
      </c>
      <c r="F263" s="787">
        <v>8870</v>
      </c>
      <c r="G263" s="788">
        <v>37000000</v>
      </c>
      <c r="H263" s="788">
        <v>37000000</v>
      </c>
      <c r="I263" s="634">
        <v>1</v>
      </c>
      <c r="J263" s="1179">
        <v>14800000</v>
      </c>
      <c r="K263" s="1172">
        <v>22200000</v>
      </c>
      <c r="L263" s="1172"/>
      <c r="M263" s="780">
        <v>37000000</v>
      </c>
      <c r="N263" s="781" t="s">
        <v>1135</v>
      </c>
      <c r="O263" s="781" t="s">
        <v>1136</v>
      </c>
      <c r="P263" s="782" t="s">
        <v>1090</v>
      </c>
      <c r="Q263" s="634" t="s">
        <v>727</v>
      </c>
      <c r="R263" s="782" t="s">
        <v>958</v>
      </c>
      <c r="S263" s="632">
        <v>450</v>
      </c>
      <c r="T263" s="632">
        <v>12</v>
      </c>
      <c r="U263" s="632">
        <f>$I263</f>
        <v>1</v>
      </c>
      <c r="V263" s="789">
        <f>$J263</f>
        <v>14800000</v>
      </c>
      <c r="W263" s="789">
        <f>$M263</f>
        <v>37000000</v>
      </c>
      <c r="X263" s="632"/>
      <c r="Y263" s="783"/>
      <c r="Z263" s="783"/>
      <c r="AA263" s="775">
        <f t="shared" si="77"/>
        <v>1</v>
      </c>
      <c r="AB263" s="775">
        <f t="shared" si="78"/>
        <v>0</v>
      </c>
    </row>
    <row r="264" spans="1:28" s="797" customFormat="1" ht="69" hidden="1" customHeight="1">
      <c r="A264" s="632">
        <v>8</v>
      </c>
      <c r="B264" s="919">
        <v>22</v>
      </c>
      <c r="C264" s="634"/>
      <c r="D264" s="634"/>
      <c r="E264" s="778" t="s">
        <v>1335</v>
      </c>
      <c r="F264" s="632" t="s">
        <v>409</v>
      </c>
      <c r="G264" s="779">
        <v>9400000</v>
      </c>
      <c r="H264" s="779">
        <v>9400000</v>
      </c>
      <c r="I264" s="634">
        <v>1</v>
      </c>
      <c r="J264" s="1179">
        <v>9400000</v>
      </c>
      <c r="K264" s="1172">
        <v>0</v>
      </c>
      <c r="L264" s="1172"/>
      <c r="M264" s="780">
        <v>9400000</v>
      </c>
      <c r="N264" s="781" t="s">
        <v>1306</v>
      </c>
      <c r="O264" s="781" t="s">
        <v>1307</v>
      </c>
      <c r="P264" s="782" t="s">
        <v>1308</v>
      </c>
      <c r="Q264" s="634" t="s">
        <v>727</v>
      </c>
      <c r="R264" s="782" t="s">
        <v>958</v>
      </c>
      <c r="S264" s="632">
        <v>360</v>
      </c>
      <c r="T264" s="632">
        <v>8</v>
      </c>
      <c r="U264" s="632"/>
      <c r="V264" s="783"/>
      <c r="W264" s="783"/>
      <c r="X264" s="632">
        <f t="shared" ref="X264:X271" si="79">$I264</f>
        <v>1</v>
      </c>
      <c r="Y264" s="789">
        <f t="shared" ref="Y264:Y271" si="80">$J264</f>
        <v>9400000</v>
      </c>
      <c r="Z264" s="789">
        <f t="shared" ref="Z264:Z271" si="81">$M264</f>
        <v>9400000</v>
      </c>
      <c r="AA264" s="775">
        <f t="shared" si="77"/>
        <v>0</v>
      </c>
      <c r="AB264" s="775">
        <f t="shared" si="78"/>
        <v>1</v>
      </c>
    </row>
    <row r="265" spans="1:28" s="797" customFormat="1" ht="69" hidden="1" customHeight="1">
      <c r="A265" s="632">
        <v>8</v>
      </c>
      <c r="B265" s="919">
        <v>23</v>
      </c>
      <c r="C265" s="634"/>
      <c r="D265" s="634"/>
      <c r="E265" s="778" t="s">
        <v>1336</v>
      </c>
      <c r="F265" s="632" t="s">
        <v>409</v>
      </c>
      <c r="G265" s="779">
        <v>9400000</v>
      </c>
      <c r="H265" s="779">
        <v>9400000</v>
      </c>
      <c r="I265" s="634">
        <v>1</v>
      </c>
      <c r="J265" s="1179">
        <v>9400000</v>
      </c>
      <c r="K265" s="1172">
        <v>0</v>
      </c>
      <c r="L265" s="1172"/>
      <c r="M265" s="780">
        <v>9400000</v>
      </c>
      <c r="N265" s="781" t="s">
        <v>1301</v>
      </c>
      <c r="O265" s="781" t="s">
        <v>1302</v>
      </c>
      <c r="P265" s="782" t="s">
        <v>827</v>
      </c>
      <c r="Q265" s="634" t="s">
        <v>727</v>
      </c>
      <c r="R265" s="782" t="s">
        <v>958</v>
      </c>
      <c r="S265" s="632">
        <v>360</v>
      </c>
      <c r="T265" s="632">
        <v>8</v>
      </c>
      <c r="U265" s="632"/>
      <c r="V265" s="783"/>
      <c r="W265" s="783"/>
      <c r="X265" s="632">
        <f t="shared" si="79"/>
        <v>1</v>
      </c>
      <c r="Y265" s="789">
        <f t="shared" si="80"/>
        <v>9400000</v>
      </c>
      <c r="Z265" s="789">
        <f t="shared" si="81"/>
        <v>9400000</v>
      </c>
      <c r="AA265" s="775">
        <f t="shared" si="77"/>
        <v>0</v>
      </c>
      <c r="AB265" s="775">
        <f t="shared" si="78"/>
        <v>1</v>
      </c>
    </row>
    <row r="266" spans="1:28" s="797" customFormat="1" ht="69" hidden="1" customHeight="1">
      <c r="A266" s="634">
        <v>3</v>
      </c>
      <c r="B266" s="919">
        <v>30</v>
      </c>
      <c r="C266" s="634"/>
      <c r="D266" s="634"/>
      <c r="E266" s="782" t="s">
        <v>1169</v>
      </c>
      <c r="F266" s="787" t="s">
        <v>409</v>
      </c>
      <c r="G266" s="780">
        <v>9400000</v>
      </c>
      <c r="H266" s="780">
        <v>9400000</v>
      </c>
      <c r="I266" s="634">
        <v>1</v>
      </c>
      <c r="J266" s="1179">
        <v>9400000</v>
      </c>
      <c r="K266" s="1172">
        <v>0</v>
      </c>
      <c r="L266" s="1172"/>
      <c r="M266" s="780">
        <v>9400000</v>
      </c>
      <c r="N266" s="781" t="s">
        <v>1170</v>
      </c>
      <c r="O266" s="781" t="s">
        <v>1171</v>
      </c>
      <c r="P266" s="782" t="s">
        <v>830</v>
      </c>
      <c r="Q266" s="634" t="s">
        <v>727</v>
      </c>
      <c r="R266" s="782" t="s">
        <v>958</v>
      </c>
      <c r="S266" s="632">
        <v>360</v>
      </c>
      <c r="T266" s="632">
        <v>8</v>
      </c>
      <c r="U266" s="632"/>
      <c r="V266" s="783"/>
      <c r="W266" s="783"/>
      <c r="X266" s="632">
        <f t="shared" si="79"/>
        <v>1</v>
      </c>
      <c r="Y266" s="789">
        <f t="shared" si="80"/>
        <v>9400000</v>
      </c>
      <c r="Z266" s="789">
        <f t="shared" si="81"/>
        <v>9400000</v>
      </c>
      <c r="AA266" s="775">
        <f t="shared" si="77"/>
        <v>0</v>
      </c>
      <c r="AB266" s="775">
        <f t="shared" si="78"/>
        <v>1</v>
      </c>
    </row>
    <row r="267" spans="1:28" s="797" customFormat="1" ht="69.75" hidden="1" customHeight="1">
      <c r="A267" s="634">
        <v>3</v>
      </c>
      <c r="B267" s="919">
        <v>35</v>
      </c>
      <c r="C267" s="634"/>
      <c r="D267" s="634"/>
      <c r="E267" s="782" t="s">
        <v>1175</v>
      </c>
      <c r="F267" s="787" t="s">
        <v>409</v>
      </c>
      <c r="G267" s="780">
        <v>9400000</v>
      </c>
      <c r="H267" s="780">
        <v>9400000</v>
      </c>
      <c r="I267" s="634">
        <v>1</v>
      </c>
      <c r="J267" s="1179">
        <v>9400000</v>
      </c>
      <c r="K267" s="1172">
        <v>0</v>
      </c>
      <c r="L267" s="1172"/>
      <c r="M267" s="780">
        <v>9400000</v>
      </c>
      <c r="N267" s="781" t="s">
        <v>1350</v>
      </c>
      <c r="O267" s="781" t="s">
        <v>1351</v>
      </c>
      <c r="P267" s="782" t="s">
        <v>1142</v>
      </c>
      <c r="Q267" s="634" t="s">
        <v>727</v>
      </c>
      <c r="R267" s="782" t="s">
        <v>958</v>
      </c>
      <c r="S267" s="632">
        <v>360</v>
      </c>
      <c r="T267" s="632">
        <v>8</v>
      </c>
      <c r="U267" s="632"/>
      <c r="V267" s="783"/>
      <c r="W267" s="783"/>
      <c r="X267" s="632">
        <f t="shared" si="79"/>
        <v>1</v>
      </c>
      <c r="Y267" s="789">
        <f t="shared" si="80"/>
        <v>9400000</v>
      </c>
      <c r="Z267" s="789">
        <f t="shared" si="81"/>
        <v>9400000</v>
      </c>
      <c r="AA267" s="775">
        <f t="shared" si="77"/>
        <v>0</v>
      </c>
      <c r="AB267" s="775">
        <f t="shared" si="78"/>
        <v>1</v>
      </c>
    </row>
    <row r="268" spans="1:28" s="797" customFormat="1" ht="69.75" hidden="1" customHeight="1">
      <c r="A268" s="634">
        <v>3</v>
      </c>
      <c r="B268" s="919">
        <v>36</v>
      </c>
      <c r="C268" s="634"/>
      <c r="D268" s="634"/>
      <c r="E268" s="782" t="s">
        <v>1176</v>
      </c>
      <c r="F268" s="787" t="s">
        <v>409</v>
      </c>
      <c r="G268" s="780">
        <v>9400000</v>
      </c>
      <c r="H268" s="780">
        <v>9400000</v>
      </c>
      <c r="I268" s="634">
        <v>1</v>
      </c>
      <c r="J268" s="1179">
        <v>9400000</v>
      </c>
      <c r="K268" s="1172">
        <v>0</v>
      </c>
      <c r="L268" s="1172"/>
      <c r="M268" s="780">
        <v>9400000</v>
      </c>
      <c r="N268" s="781" t="s">
        <v>828</v>
      </c>
      <c r="O268" s="781" t="s">
        <v>829</v>
      </c>
      <c r="P268" s="782" t="s">
        <v>1142</v>
      </c>
      <c r="Q268" s="634" t="s">
        <v>727</v>
      </c>
      <c r="R268" s="782" t="s">
        <v>958</v>
      </c>
      <c r="S268" s="632">
        <v>360</v>
      </c>
      <c r="T268" s="632">
        <v>8</v>
      </c>
      <c r="U268" s="632"/>
      <c r="V268" s="783"/>
      <c r="W268" s="783"/>
      <c r="X268" s="632">
        <f t="shared" si="79"/>
        <v>1</v>
      </c>
      <c r="Y268" s="789">
        <f t="shared" si="80"/>
        <v>9400000</v>
      </c>
      <c r="Z268" s="789">
        <f t="shared" si="81"/>
        <v>9400000</v>
      </c>
      <c r="AA268" s="775">
        <f t="shared" si="77"/>
        <v>0</v>
      </c>
      <c r="AB268" s="775">
        <f t="shared" si="78"/>
        <v>1</v>
      </c>
    </row>
    <row r="269" spans="1:28" s="797" customFormat="1" ht="69" hidden="1" customHeight="1">
      <c r="A269" s="800">
        <v>3</v>
      </c>
      <c r="B269" s="919">
        <v>37</v>
      </c>
      <c r="C269" s="634"/>
      <c r="D269" s="634"/>
      <c r="E269" s="782" t="s">
        <v>1177</v>
      </c>
      <c r="F269" s="787">
        <v>8709</v>
      </c>
      <c r="G269" s="780">
        <v>6200000</v>
      </c>
      <c r="H269" s="780">
        <v>6200000</v>
      </c>
      <c r="I269" s="634">
        <v>1</v>
      </c>
      <c r="J269" s="1179">
        <v>6200000</v>
      </c>
      <c r="K269" s="1172">
        <v>0</v>
      </c>
      <c r="L269" s="1172"/>
      <c r="M269" s="780">
        <v>6200000</v>
      </c>
      <c r="N269" s="781" t="s">
        <v>1299</v>
      </c>
      <c r="O269" s="781" t="s">
        <v>1300</v>
      </c>
      <c r="P269" s="782" t="s">
        <v>1037</v>
      </c>
      <c r="Q269" s="634" t="s">
        <v>727</v>
      </c>
      <c r="R269" s="782" t="s">
        <v>957</v>
      </c>
      <c r="S269" s="632">
        <v>360</v>
      </c>
      <c r="T269" s="632">
        <v>7</v>
      </c>
      <c r="U269" s="632"/>
      <c r="V269" s="783"/>
      <c r="W269" s="783"/>
      <c r="X269" s="632">
        <f t="shared" si="79"/>
        <v>1</v>
      </c>
      <c r="Y269" s="789">
        <f t="shared" si="80"/>
        <v>6200000</v>
      </c>
      <c r="Z269" s="789">
        <f t="shared" si="81"/>
        <v>6200000</v>
      </c>
      <c r="AA269" s="775">
        <f t="shared" si="77"/>
        <v>0</v>
      </c>
      <c r="AB269" s="775">
        <f t="shared" si="78"/>
        <v>1</v>
      </c>
    </row>
    <row r="270" spans="1:28" s="797" customFormat="1" ht="69" hidden="1" customHeight="1">
      <c r="A270" s="634">
        <v>3</v>
      </c>
      <c r="B270" s="919">
        <v>39</v>
      </c>
      <c r="C270" s="634"/>
      <c r="D270" s="634"/>
      <c r="E270" s="782" t="s">
        <v>1178</v>
      </c>
      <c r="F270" s="787" t="s">
        <v>409</v>
      </c>
      <c r="G270" s="780">
        <v>9400000</v>
      </c>
      <c r="H270" s="780">
        <v>9400000</v>
      </c>
      <c r="I270" s="634">
        <v>1</v>
      </c>
      <c r="J270" s="1179">
        <v>9400000</v>
      </c>
      <c r="K270" s="1172">
        <v>0</v>
      </c>
      <c r="L270" s="1172"/>
      <c r="M270" s="780">
        <v>9400000</v>
      </c>
      <c r="N270" s="781" t="s">
        <v>1179</v>
      </c>
      <c r="O270" s="781" t="s">
        <v>1180</v>
      </c>
      <c r="P270" s="782" t="s">
        <v>1142</v>
      </c>
      <c r="Q270" s="634" t="s">
        <v>727</v>
      </c>
      <c r="R270" s="782" t="s">
        <v>958</v>
      </c>
      <c r="S270" s="632">
        <v>360</v>
      </c>
      <c r="T270" s="632">
        <v>8</v>
      </c>
      <c r="U270" s="632"/>
      <c r="V270" s="783"/>
      <c r="W270" s="783"/>
      <c r="X270" s="632">
        <f t="shared" si="79"/>
        <v>1</v>
      </c>
      <c r="Y270" s="789">
        <f t="shared" si="80"/>
        <v>9400000</v>
      </c>
      <c r="Z270" s="789">
        <f t="shared" si="81"/>
        <v>9400000</v>
      </c>
      <c r="AA270" s="775">
        <f t="shared" si="77"/>
        <v>0</v>
      </c>
      <c r="AB270" s="775">
        <f t="shared" si="78"/>
        <v>1</v>
      </c>
    </row>
    <row r="271" spans="1:28" s="797" customFormat="1" ht="69" hidden="1" customHeight="1">
      <c r="A271" s="634">
        <v>3</v>
      </c>
      <c r="B271" s="919">
        <v>41</v>
      </c>
      <c r="C271" s="634"/>
      <c r="D271" s="634"/>
      <c r="E271" s="782" t="s">
        <v>1182</v>
      </c>
      <c r="F271" s="787" t="s">
        <v>409</v>
      </c>
      <c r="G271" s="780">
        <v>9400000</v>
      </c>
      <c r="H271" s="780">
        <v>9400000</v>
      </c>
      <c r="I271" s="634">
        <v>1</v>
      </c>
      <c r="J271" s="1179">
        <v>9400000</v>
      </c>
      <c r="K271" s="1172">
        <v>0</v>
      </c>
      <c r="L271" s="1172"/>
      <c r="M271" s="780">
        <v>9400000</v>
      </c>
      <c r="N271" s="781" t="s">
        <v>1361</v>
      </c>
      <c r="O271" s="781" t="s">
        <v>1362</v>
      </c>
      <c r="P271" s="782" t="s">
        <v>1142</v>
      </c>
      <c r="Q271" s="634" t="s">
        <v>727</v>
      </c>
      <c r="R271" s="782" t="s">
        <v>958</v>
      </c>
      <c r="S271" s="632">
        <v>360</v>
      </c>
      <c r="T271" s="632">
        <v>8</v>
      </c>
      <c r="U271" s="632"/>
      <c r="V271" s="783"/>
      <c r="W271" s="783"/>
      <c r="X271" s="632">
        <f t="shared" si="79"/>
        <v>1</v>
      </c>
      <c r="Y271" s="789">
        <f t="shared" si="80"/>
        <v>9400000</v>
      </c>
      <c r="Z271" s="789">
        <f t="shared" si="81"/>
        <v>9400000</v>
      </c>
      <c r="AA271" s="775">
        <f t="shared" si="77"/>
        <v>0</v>
      </c>
      <c r="AB271" s="775">
        <f t="shared" si="78"/>
        <v>1</v>
      </c>
    </row>
    <row r="272" spans="1:28" s="1188" customFormat="1" ht="49.2" hidden="1">
      <c r="A272" s="1187"/>
      <c r="B272" s="920"/>
      <c r="E272" s="716" t="s">
        <v>1477</v>
      </c>
      <c r="F272" s="1189"/>
      <c r="G272" s="1190"/>
      <c r="H272" s="1190"/>
      <c r="I272" s="1187"/>
      <c r="N272" s="1191"/>
      <c r="P272" s="1191"/>
      <c r="Q272" s="1187"/>
      <c r="R272" s="1191"/>
      <c r="S272" s="717"/>
      <c r="T272" s="717"/>
      <c r="U272" s="716"/>
      <c r="V272" s="1192"/>
      <c r="W272" s="1192"/>
      <c r="X272" s="1193"/>
      <c r="Y272" s="1192"/>
      <c r="Z272" s="1192"/>
      <c r="AB272" s="1187"/>
    </row>
    <row r="273" spans="1:28" s="22" customFormat="1" ht="73.5" hidden="1" customHeight="1">
      <c r="A273" s="19">
        <v>5</v>
      </c>
      <c r="B273" s="912">
        <v>8</v>
      </c>
      <c r="C273" s="19"/>
      <c r="D273" s="19"/>
      <c r="E273" s="343" t="s">
        <v>259</v>
      </c>
      <c r="F273" s="713" t="s">
        <v>245</v>
      </c>
      <c r="G273" s="714">
        <v>15000000</v>
      </c>
      <c r="H273" s="714">
        <v>15000000</v>
      </c>
      <c r="I273" s="19">
        <v>1</v>
      </c>
      <c r="J273" s="1194">
        <v>6000000</v>
      </c>
      <c r="K273" s="20">
        <v>9000000</v>
      </c>
      <c r="L273" s="20"/>
      <c r="M273" s="345">
        <v>15000000</v>
      </c>
      <c r="N273" s="623" t="s">
        <v>1250</v>
      </c>
      <c r="O273" s="623"/>
      <c r="P273" s="343" t="s">
        <v>1251</v>
      </c>
      <c r="Q273" s="19" t="s">
        <v>933</v>
      </c>
      <c r="R273" s="19" t="s">
        <v>956</v>
      </c>
      <c r="S273" s="341">
        <v>800</v>
      </c>
      <c r="T273" s="341">
        <v>16</v>
      </c>
      <c r="U273" s="341">
        <f t="shared" ref="U273:U278" si="82">$I273</f>
        <v>1</v>
      </c>
      <c r="V273" s="572">
        <f t="shared" ref="V273:V278" si="83">$J273</f>
        <v>6000000</v>
      </c>
      <c r="W273" s="572">
        <f t="shared" ref="W273:W278" si="84">$M273</f>
        <v>15000000</v>
      </c>
      <c r="X273" s="341"/>
      <c r="Y273" s="1195"/>
      <c r="Z273" s="1195"/>
      <c r="AA273" s="715">
        <f t="shared" ref="AA273:AA278" si="85">$U273</f>
        <v>1</v>
      </c>
      <c r="AB273" s="715">
        <f t="shared" ref="AB273:AB278" si="86">$X273</f>
        <v>0</v>
      </c>
    </row>
    <row r="274" spans="1:28" s="17" customFormat="1" ht="73.5" hidden="1" customHeight="1">
      <c r="A274" s="330">
        <v>5</v>
      </c>
      <c r="B274" s="913">
        <v>10</v>
      </c>
      <c r="C274" s="2"/>
      <c r="D274" s="2"/>
      <c r="E274" s="3" t="s">
        <v>260</v>
      </c>
      <c r="F274" s="711" t="s">
        <v>245</v>
      </c>
      <c r="G274" s="578">
        <v>15000000</v>
      </c>
      <c r="H274" s="578">
        <v>15000000</v>
      </c>
      <c r="I274" s="12">
        <v>1</v>
      </c>
      <c r="J274" s="584">
        <v>6000000</v>
      </c>
      <c r="K274" s="20">
        <v>9000000</v>
      </c>
      <c r="L274" s="20"/>
      <c r="M274" s="305">
        <v>15000000</v>
      </c>
      <c r="N274" s="35" t="s">
        <v>1369</v>
      </c>
      <c r="O274" s="35" t="s">
        <v>1369</v>
      </c>
      <c r="P274" s="3" t="s">
        <v>824</v>
      </c>
      <c r="Q274" s="2" t="s">
        <v>725</v>
      </c>
      <c r="R274" s="2" t="s">
        <v>956</v>
      </c>
      <c r="S274" s="111"/>
      <c r="T274" s="111"/>
      <c r="U274" s="13">
        <f t="shared" si="82"/>
        <v>1</v>
      </c>
      <c r="V274" s="26">
        <f t="shared" si="83"/>
        <v>6000000</v>
      </c>
      <c r="W274" s="26">
        <f t="shared" si="84"/>
        <v>15000000</v>
      </c>
      <c r="X274" s="13"/>
      <c r="Y274" s="23"/>
      <c r="Z274" s="23"/>
      <c r="AA274" s="21">
        <f t="shared" si="85"/>
        <v>1</v>
      </c>
      <c r="AB274" s="21">
        <f t="shared" si="86"/>
        <v>0</v>
      </c>
    </row>
    <row r="275" spans="1:28" s="17" customFormat="1" ht="73.5" hidden="1" customHeight="1">
      <c r="A275" s="330">
        <v>5</v>
      </c>
      <c r="B275" s="913">
        <v>11</v>
      </c>
      <c r="C275" s="2"/>
      <c r="D275" s="2"/>
      <c r="E275" s="3" t="s">
        <v>261</v>
      </c>
      <c r="F275" s="711" t="s">
        <v>245</v>
      </c>
      <c r="G275" s="578">
        <v>15000000</v>
      </c>
      <c r="H275" s="578">
        <v>15000000</v>
      </c>
      <c r="I275" s="12">
        <v>1</v>
      </c>
      <c r="J275" s="584">
        <v>6000000</v>
      </c>
      <c r="K275" s="20">
        <v>9000000</v>
      </c>
      <c r="L275" s="20"/>
      <c r="M275" s="305">
        <v>15000000</v>
      </c>
      <c r="N275" s="35" t="s">
        <v>864</v>
      </c>
      <c r="O275" s="35"/>
      <c r="P275" s="3" t="s">
        <v>866</v>
      </c>
      <c r="Q275" s="2" t="s">
        <v>928</v>
      </c>
      <c r="R275" s="2" t="s">
        <v>956</v>
      </c>
      <c r="S275" s="111"/>
      <c r="T275" s="111"/>
      <c r="U275" s="13">
        <f t="shared" si="82"/>
        <v>1</v>
      </c>
      <c r="V275" s="26">
        <f t="shared" si="83"/>
        <v>6000000</v>
      </c>
      <c r="W275" s="26">
        <f t="shared" si="84"/>
        <v>15000000</v>
      </c>
      <c r="X275" s="13"/>
      <c r="Y275" s="23"/>
      <c r="Z275" s="23"/>
      <c r="AA275" s="21">
        <f t="shared" si="85"/>
        <v>1</v>
      </c>
      <c r="AB275" s="21">
        <f t="shared" si="86"/>
        <v>0</v>
      </c>
    </row>
    <row r="276" spans="1:28" s="22" customFormat="1" ht="73.5" hidden="1" customHeight="1">
      <c r="A276" s="28">
        <v>5</v>
      </c>
      <c r="B276" s="913">
        <v>13</v>
      </c>
      <c r="C276" s="12"/>
      <c r="D276" s="12"/>
      <c r="E276" s="14" t="s">
        <v>1191</v>
      </c>
      <c r="F276" s="712" t="s">
        <v>246</v>
      </c>
      <c r="G276" s="579">
        <v>280000000</v>
      </c>
      <c r="H276" s="579">
        <v>280000000</v>
      </c>
      <c r="I276" s="12">
        <v>1</v>
      </c>
      <c r="J276" s="584">
        <v>56000000</v>
      </c>
      <c r="K276" s="20">
        <v>112000000</v>
      </c>
      <c r="L276" s="20">
        <v>112000000</v>
      </c>
      <c r="M276" s="303">
        <v>280000000</v>
      </c>
      <c r="N276" s="18" t="s">
        <v>1192</v>
      </c>
      <c r="O276" s="18" t="s">
        <v>1193</v>
      </c>
      <c r="P276" s="595" t="s">
        <v>861</v>
      </c>
      <c r="Q276" s="12" t="s">
        <v>725</v>
      </c>
      <c r="R276" s="18" t="s">
        <v>956</v>
      </c>
      <c r="S276" s="13">
        <v>480</v>
      </c>
      <c r="T276" s="13">
        <v>18</v>
      </c>
      <c r="U276" s="13">
        <f t="shared" si="82"/>
        <v>1</v>
      </c>
      <c r="V276" s="26">
        <f t="shared" si="83"/>
        <v>56000000</v>
      </c>
      <c r="W276" s="26">
        <f t="shared" si="84"/>
        <v>280000000</v>
      </c>
      <c r="X276" s="13"/>
      <c r="Y276" s="23"/>
      <c r="Z276" s="23"/>
      <c r="AA276" s="21">
        <f t="shared" si="85"/>
        <v>1</v>
      </c>
      <c r="AB276" s="21">
        <f t="shared" si="86"/>
        <v>0</v>
      </c>
    </row>
    <row r="277" spans="1:28" s="22" customFormat="1" ht="73.5" hidden="1" customHeight="1">
      <c r="A277" s="28">
        <v>5</v>
      </c>
      <c r="B277" s="913">
        <v>18</v>
      </c>
      <c r="C277" s="12"/>
      <c r="D277" s="12"/>
      <c r="E277" s="14" t="s">
        <v>1199</v>
      </c>
      <c r="F277" s="712" t="s">
        <v>247</v>
      </c>
      <c r="G277" s="579">
        <v>38000000</v>
      </c>
      <c r="H277" s="579">
        <v>38000000</v>
      </c>
      <c r="I277" s="12">
        <v>1</v>
      </c>
      <c r="J277" s="584">
        <v>7600000</v>
      </c>
      <c r="K277" s="20">
        <v>30400000</v>
      </c>
      <c r="L277" s="20"/>
      <c r="M277" s="303">
        <v>38000000</v>
      </c>
      <c r="N277" s="18" t="s">
        <v>1069</v>
      </c>
      <c r="O277" s="18" t="s">
        <v>1070</v>
      </c>
      <c r="P277" s="595" t="s">
        <v>1071</v>
      </c>
      <c r="Q277" s="12" t="s">
        <v>923</v>
      </c>
      <c r="R277" s="18" t="s">
        <v>957</v>
      </c>
      <c r="S277" s="13"/>
      <c r="T277" s="13"/>
      <c r="U277" s="13">
        <f t="shared" si="82"/>
        <v>1</v>
      </c>
      <c r="V277" s="26">
        <f t="shared" si="83"/>
        <v>7600000</v>
      </c>
      <c r="W277" s="26">
        <f t="shared" si="84"/>
        <v>38000000</v>
      </c>
      <c r="X277" s="13"/>
      <c r="Y277" s="23"/>
      <c r="Z277" s="23"/>
      <c r="AA277" s="21">
        <f t="shared" si="85"/>
        <v>1</v>
      </c>
      <c r="AB277" s="21">
        <f t="shared" si="86"/>
        <v>0</v>
      </c>
    </row>
    <row r="278" spans="1:28" s="22" customFormat="1" ht="63.75" hidden="1" customHeight="1">
      <c r="A278" s="28">
        <v>5</v>
      </c>
      <c r="B278" s="913">
        <v>23</v>
      </c>
      <c r="C278" s="12"/>
      <c r="D278" s="12"/>
      <c r="E278" s="14" t="s">
        <v>1202</v>
      </c>
      <c r="F278" s="712" t="s">
        <v>248</v>
      </c>
      <c r="G278" s="579">
        <v>35000000</v>
      </c>
      <c r="H278" s="579">
        <v>35000000</v>
      </c>
      <c r="I278" s="12">
        <v>1</v>
      </c>
      <c r="J278" s="584">
        <v>14000000</v>
      </c>
      <c r="K278" s="20">
        <v>21000000</v>
      </c>
      <c r="L278" s="20"/>
      <c r="M278" s="303">
        <v>35000000</v>
      </c>
      <c r="N278" s="18" t="s">
        <v>1203</v>
      </c>
      <c r="O278" s="18"/>
      <c r="P278" s="595" t="s">
        <v>1251</v>
      </c>
      <c r="Q278" s="12" t="s">
        <v>727</v>
      </c>
      <c r="R278" s="18" t="s">
        <v>956</v>
      </c>
      <c r="S278" s="13">
        <v>700</v>
      </c>
      <c r="T278" s="13">
        <v>18</v>
      </c>
      <c r="U278" s="13">
        <f t="shared" si="82"/>
        <v>1</v>
      </c>
      <c r="V278" s="26">
        <f t="shared" si="83"/>
        <v>14000000</v>
      </c>
      <c r="W278" s="26">
        <f t="shared" si="84"/>
        <v>35000000</v>
      </c>
      <c r="X278" s="13"/>
      <c r="Y278" s="23"/>
      <c r="Z278" s="23"/>
      <c r="AA278" s="21">
        <f t="shared" si="85"/>
        <v>1</v>
      </c>
      <c r="AB278" s="21">
        <f t="shared" si="86"/>
        <v>0</v>
      </c>
    </row>
    <row r="279" spans="1:28" hidden="1">
      <c r="A279" s="25"/>
      <c r="B279" s="25"/>
      <c r="E279" s="25"/>
      <c r="F279" s="25"/>
      <c r="G279" s="25"/>
      <c r="H279" s="25"/>
      <c r="I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</row>
  </sheetData>
  <mergeCells count="47">
    <mergeCell ref="AV7:AV8"/>
    <mergeCell ref="AW7:AW8"/>
    <mergeCell ref="AX7:AX8"/>
    <mergeCell ref="AY7:AY8"/>
    <mergeCell ref="AD7:AP7"/>
    <mergeCell ref="AQ7:AQ8"/>
    <mergeCell ref="AR7:AR8"/>
    <mergeCell ref="AS7:AS8"/>
    <mergeCell ref="AT7:AT8"/>
    <mergeCell ref="AU7:AU8"/>
    <mergeCell ref="A1:R1"/>
    <mergeCell ref="A2:P2"/>
    <mergeCell ref="A7:A8"/>
    <mergeCell ref="B7:B8"/>
    <mergeCell ref="E7:E8"/>
    <mergeCell ref="F7:F8"/>
    <mergeCell ref="G7:G8"/>
    <mergeCell ref="H7:H8"/>
    <mergeCell ref="T7:T8"/>
    <mergeCell ref="AA7:AB7"/>
    <mergeCell ref="AC7:AC8"/>
    <mergeCell ref="I7:I8"/>
    <mergeCell ref="J7:L7"/>
    <mergeCell ref="Q7:Q8"/>
    <mergeCell ref="R7:R8"/>
    <mergeCell ref="O7:O8"/>
    <mergeCell ref="P7:P8"/>
    <mergeCell ref="S7:S8"/>
    <mergeCell ref="P218:P219"/>
    <mergeCell ref="M218:M219"/>
    <mergeCell ref="M7:M8"/>
    <mergeCell ref="N7:N8"/>
    <mergeCell ref="A218:A219"/>
    <mergeCell ref="B218:B219"/>
    <mergeCell ref="E218:E219"/>
    <mergeCell ref="F218:F219"/>
    <mergeCell ref="G218:G219"/>
    <mergeCell ref="H218:H219"/>
    <mergeCell ref="I218:I219"/>
    <mergeCell ref="J218:L218"/>
    <mergeCell ref="N218:N219"/>
    <mergeCell ref="O218:O219"/>
    <mergeCell ref="Q218:Q219"/>
    <mergeCell ref="R218:R219"/>
    <mergeCell ref="S218:S219"/>
    <mergeCell ref="T218:T219"/>
    <mergeCell ref="AA218:AB218"/>
  </mergeCells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1">
    <tabColor rgb="FFFFFF00"/>
  </sheetPr>
  <dimension ref="A1:GP509"/>
  <sheetViews>
    <sheetView zoomScale="83" zoomScaleNormal="83" workbookViewId="0">
      <pane xSplit="5" ySplit="431" topLeftCell="Y432" activePane="bottomRight" state="frozen"/>
      <selection pane="topRight" activeCell="F1" sqref="F1"/>
      <selection pane="bottomLeft" activeCell="A432" sqref="A432"/>
      <selection pane="bottomRight" activeCell="A2" sqref="A2"/>
    </sheetView>
  </sheetViews>
  <sheetFormatPr defaultColWidth="8.8984375" defaultRowHeight="24.6"/>
  <cols>
    <col min="1" max="1" width="3.796875" style="118" customWidth="1"/>
    <col min="2" max="2" width="4.69921875" style="113" customWidth="1"/>
    <col min="3" max="3" width="31.296875" style="1345" customWidth="1"/>
    <col min="4" max="4" width="10.796875" style="1394" customWidth="1"/>
    <col min="5" max="5" width="8.19921875" style="113" customWidth="1"/>
    <col min="6" max="6" width="12.69921875" style="1394" bestFit="1" customWidth="1"/>
    <col min="7" max="7" width="13.796875" style="1345" customWidth="1"/>
    <col min="8" max="8" width="14.59765625" style="1395" bestFit="1" customWidth="1"/>
    <col min="9" max="9" width="11.8984375" style="129" bestFit="1" customWidth="1"/>
    <col min="10" max="10" width="5.796875" style="113" customWidth="1"/>
    <col min="11" max="14" width="4" style="2195" customWidth="1"/>
    <col min="15" max="15" width="6.69921875" style="118" customWidth="1"/>
    <col min="16" max="16" width="23.8984375" style="118" bestFit="1" customWidth="1"/>
    <col min="17" max="17" width="11.69921875" style="118" bestFit="1" customWidth="1"/>
    <col min="18" max="18" width="7.59765625" style="118" customWidth="1"/>
    <col min="19" max="19" width="7.296875" style="118" customWidth="1"/>
    <col min="20" max="20" width="8.8984375" style="118"/>
    <col min="21" max="21" width="26.796875" style="118" customWidth="1"/>
    <col min="22" max="22" width="20.296875" style="118" customWidth="1"/>
    <col min="23" max="23" width="12.19921875" style="118" customWidth="1"/>
    <col min="24" max="24" width="12" style="118" customWidth="1"/>
    <col min="25" max="25" width="8.8984375" style="118"/>
    <col min="26" max="26" width="12.296875" style="118" customWidth="1"/>
    <col min="27" max="27" width="8.8984375" style="118"/>
    <col min="28" max="28" width="11.296875" style="118" customWidth="1"/>
    <col min="29" max="30" width="8.8984375" style="118" customWidth="1"/>
    <col min="31" max="31" width="20.69921875" style="118" customWidth="1"/>
    <col min="32" max="32" width="19.09765625" style="118" customWidth="1"/>
    <col min="33" max="16384" width="8.8984375" style="118"/>
  </cols>
  <sheetData>
    <row r="1" spans="1:198" s="1335" customFormat="1" ht="27">
      <c r="A1" s="3134" t="s">
        <v>2557</v>
      </c>
      <c r="B1" s="3134"/>
      <c r="C1" s="3134"/>
      <c r="D1" s="3134"/>
      <c r="E1" s="3134"/>
      <c r="F1" s="3134"/>
      <c r="G1" s="3134"/>
      <c r="H1" s="3134"/>
      <c r="I1" s="3134"/>
      <c r="J1" s="3134"/>
      <c r="K1" s="248"/>
      <c r="L1" s="248"/>
      <c r="M1" s="248"/>
      <c r="N1" s="248"/>
    </row>
    <row r="2" spans="1:198" ht="27">
      <c r="A2" s="223" t="s">
        <v>197</v>
      </c>
      <c r="B2" s="1336"/>
      <c r="C2" s="1337"/>
      <c r="D2" s="1338"/>
      <c r="E2" s="1339"/>
      <c r="F2" s="1338"/>
      <c r="G2" s="1340"/>
      <c r="H2" s="1341"/>
      <c r="I2" s="1342"/>
      <c r="J2" s="1336"/>
      <c r="K2" s="248"/>
      <c r="L2" s="248"/>
      <c r="M2" s="248"/>
      <c r="N2" s="248"/>
    </row>
    <row r="3" spans="1:198" s="2719" customFormat="1" ht="26.25" customHeight="1">
      <c r="A3" s="3216" t="s">
        <v>1446</v>
      </c>
      <c r="B3" s="3216" t="s">
        <v>946</v>
      </c>
      <c r="C3" s="3215" t="s">
        <v>1400</v>
      </c>
      <c r="D3" s="3217" t="s">
        <v>1257</v>
      </c>
      <c r="E3" s="3218" t="s">
        <v>1078</v>
      </c>
      <c r="F3" s="3217" t="s">
        <v>711</v>
      </c>
      <c r="G3" s="3215" t="s">
        <v>713</v>
      </c>
      <c r="H3" s="2718" t="s">
        <v>714</v>
      </c>
      <c r="I3" s="3216" t="s">
        <v>715</v>
      </c>
      <c r="J3" s="2548" t="s">
        <v>716</v>
      </c>
      <c r="K3" s="3212" t="s">
        <v>4326</v>
      </c>
      <c r="L3" s="3213"/>
      <c r="M3" s="3213"/>
      <c r="N3" s="3214"/>
      <c r="O3" s="3222" t="s">
        <v>4383</v>
      </c>
      <c r="P3" s="3222"/>
      <c r="Q3" s="3223" t="s">
        <v>4402</v>
      </c>
      <c r="R3" s="3225" t="s">
        <v>4385</v>
      </c>
      <c r="S3" s="3225"/>
      <c r="T3" s="3223" t="s">
        <v>4386</v>
      </c>
      <c r="U3" s="2711" t="s">
        <v>4302</v>
      </c>
      <c r="V3" s="2712" t="s">
        <v>4303</v>
      </c>
      <c r="W3" s="2713" t="s">
        <v>4387</v>
      </c>
      <c r="X3" s="3226" t="s">
        <v>4388</v>
      </c>
      <c r="Y3" s="3227"/>
      <c r="Z3" s="3222" t="s">
        <v>4389</v>
      </c>
      <c r="AA3" s="3222"/>
      <c r="AB3" s="3219" t="s">
        <v>4390</v>
      </c>
      <c r="AC3" s="3220"/>
      <c r="AD3" s="3221"/>
      <c r="AE3" s="2712" t="s">
        <v>4391</v>
      </c>
      <c r="AF3" s="2712" t="s">
        <v>699</v>
      </c>
    </row>
    <row r="4" spans="1:198" s="2719" customFormat="1" ht="45" customHeight="1">
      <c r="A4" s="3216"/>
      <c r="B4" s="3216"/>
      <c r="C4" s="3215"/>
      <c r="D4" s="3217"/>
      <c r="E4" s="3218"/>
      <c r="F4" s="3217"/>
      <c r="G4" s="3215"/>
      <c r="H4" s="2718"/>
      <c r="I4" s="3216"/>
      <c r="J4" s="2548"/>
      <c r="K4" s="2720" t="s">
        <v>4330</v>
      </c>
      <c r="L4" s="2721" t="s">
        <v>4327</v>
      </c>
      <c r="M4" s="2722" t="s">
        <v>4328</v>
      </c>
      <c r="N4" s="2721" t="s">
        <v>4329</v>
      </c>
      <c r="O4" s="2714" t="s">
        <v>4392</v>
      </c>
      <c r="P4" s="2714" t="s">
        <v>4400</v>
      </c>
      <c r="Q4" s="3224"/>
      <c r="R4" s="2715" t="s">
        <v>4393</v>
      </c>
      <c r="S4" s="2716" t="s">
        <v>4394</v>
      </c>
      <c r="T4" s="3224"/>
      <c r="U4" s="2714"/>
      <c r="V4" s="2717"/>
      <c r="W4" s="2714"/>
      <c r="X4" s="2716" t="s">
        <v>1077</v>
      </c>
      <c r="Y4" s="2716" t="s">
        <v>4395</v>
      </c>
      <c r="Z4" s="2714" t="s">
        <v>1077</v>
      </c>
      <c r="AA4" s="2716" t="s">
        <v>4396</v>
      </c>
      <c r="AB4" s="2714" t="s">
        <v>4397</v>
      </c>
      <c r="AC4" s="2717" t="s">
        <v>4398</v>
      </c>
      <c r="AD4" s="2715" t="s">
        <v>4399</v>
      </c>
      <c r="AE4" s="2717"/>
      <c r="AF4" s="2717"/>
    </row>
    <row r="5" spans="1:198" s="2185" customFormat="1" ht="23.25" hidden="1" customHeight="1">
      <c r="A5" s="2179"/>
      <c r="B5" s="2182"/>
      <c r="C5" s="1198" t="s">
        <v>656</v>
      </c>
      <c r="D5" s="2183"/>
      <c r="E5" s="2181">
        <f>E6+E73+E125+E148+E190+E221+E281+E321+E371+E430+E471+E503+E507</f>
        <v>1040</v>
      </c>
      <c r="F5" s="2181">
        <f>F6+F73+F125+F148+F190+F221+F281+F321+F371+F430+F471+F503+F507</f>
        <v>1204371000</v>
      </c>
      <c r="G5" s="2184"/>
      <c r="H5" s="2180"/>
      <c r="I5" s="2179"/>
      <c r="J5" s="2179"/>
      <c r="K5" s="2181">
        <f>K6+K73+K125+K148+K190+K221+K281+K321+K371+K430+K471+K503+K507</f>
        <v>0</v>
      </c>
      <c r="L5" s="2181">
        <f>L6+L73+L125+L148+L190+L221+L281+L321+L371+L430+L471+L503+L507</f>
        <v>0</v>
      </c>
      <c r="M5" s="2181">
        <f>M6+M73+M125+M148+M190+M221+M281+M321+M371+M430+M471+M503+M507</f>
        <v>0</v>
      </c>
      <c r="N5" s="2610">
        <f>N6+N73+N125+N148+N190+N221+N281+N321+N371+N430+N471+N503+N507</f>
        <v>0</v>
      </c>
      <c r="O5" s="2613"/>
      <c r="P5" s="2613"/>
      <c r="Q5" s="2613"/>
      <c r="R5" s="2613"/>
      <c r="S5" s="2613"/>
      <c r="T5" s="2613"/>
      <c r="U5" s="2613"/>
      <c r="V5" s="2613"/>
      <c r="W5" s="2613"/>
      <c r="X5" s="2613"/>
      <c r="Y5" s="2613"/>
      <c r="Z5" s="2613"/>
      <c r="AA5" s="2613"/>
      <c r="AB5" s="2613"/>
      <c r="AC5" s="2613"/>
      <c r="AD5" s="2613"/>
      <c r="AE5" s="2613"/>
      <c r="AF5" s="2613"/>
    </row>
    <row r="6" spans="1:198" s="2622" customFormat="1" hidden="1">
      <c r="A6" s="2548"/>
      <c r="B6" s="2548"/>
      <c r="C6" s="2614" t="s">
        <v>1434</v>
      </c>
      <c r="D6" s="2615"/>
      <c r="E6" s="2616">
        <f>SUM(E7:E72)</f>
        <v>69</v>
      </c>
      <c r="F6" s="2616">
        <f>SUM(F7:F72)</f>
        <v>104811000</v>
      </c>
      <c r="G6" s="2617"/>
      <c r="H6" s="2618"/>
      <c r="I6" s="2619"/>
      <c r="J6" s="2619"/>
      <c r="K6" s="2616"/>
      <c r="L6" s="2616"/>
      <c r="M6" s="2616">
        <f>SUM(M7:M72)</f>
        <v>0</v>
      </c>
      <c r="N6" s="2620">
        <f>SUM(N7:N72)</f>
        <v>0</v>
      </c>
      <c r="O6" s="2621"/>
      <c r="P6" s="2621"/>
      <c r="Q6" s="2621"/>
      <c r="R6" s="2621"/>
      <c r="S6" s="2621"/>
      <c r="T6" s="2621"/>
      <c r="U6" s="2621"/>
      <c r="V6" s="2621"/>
      <c r="W6" s="2621"/>
      <c r="X6" s="2621"/>
      <c r="Y6" s="2621"/>
      <c r="Z6" s="2621"/>
      <c r="AA6" s="2621"/>
      <c r="AB6" s="2621"/>
      <c r="AC6" s="2621"/>
      <c r="AD6" s="2621"/>
      <c r="AE6" s="2621"/>
      <c r="AF6" s="2621"/>
    </row>
    <row r="7" spans="1:198" s="1359" customFormat="1" ht="49.2" hidden="1">
      <c r="A7" s="581">
        <v>1</v>
      </c>
      <c r="B7" s="581">
        <v>1</v>
      </c>
      <c r="C7" s="131" t="s">
        <v>1404</v>
      </c>
      <c r="D7" s="1388">
        <v>830000</v>
      </c>
      <c r="E7" s="1389">
        <v>2</v>
      </c>
      <c r="F7" s="1369">
        <f t="shared" ref="F7:F70" si="0">D7*E7</f>
        <v>1660000</v>
      </c>
      <c r="G7" s="943" t="s">
        <v>1073</v>
      </c>
      <c r="H7" s="943" t="s">
        <v>32</v>
      </c>
      <c r="I7" s="943" t="s">
        <v>1074</v>
      </c>
      <c r="J7" s="581" t="s">
        <v>33</v>
      </c>
      <c r="K7" s="2542"/>
      <c r="L7" s="2542"/>
      <c r="M7" s="2542"/>
      <c r="N7" s="2208"/>
      <c r="O7" s="1372"/>
      <c r="P7" s="1372"/>
      <c r="Q7" s="1372"/>
      <c r="R7" s="1372"/>
      <c r="S7" s="1372"/>
      <c r="T7" s="1372"/>
      <c r="U7" s="1372"/>
      <c r="V7" s="1372"/>
      <c r="W7" s="1372"/>
      <c r="X7" s="1372"/>
      <c r="Y7" s="1372"/>
      <c r="Z7" s="1372"/>
      <c r="AA7" s="1372"/>
      <c r="AB7" s="1372"/>
      <c r="AC7" s="1372"/>
      <c r="AD7" s="1372"/>
      <c r="AE7" s="1372"/>
      <c r="AF7" s="1372"/>
    </row>
    <row r="8" spans="1:198" s="1356" customFormat="1" ht="49.2" hidden="1">
      <c r="A8" s="581">
        <v>1</v>
      </c>
      <c r="B8" s="581">
        <v>2</v>
      </c>
      <c r="C8" s="131" t="s">
        <v>1404</v>
      </c>
      <c r="D8" s="1388">
        <v>830000</v>
      </c>
      <c r="E8" s="1389">
        <v>2</v>
      </c>
      <c r="F8" s="1369">
        <f t="shared" si="0"/>
        <v>1660000</v>
      </c>
      <c r="G8" s="943" t="s">
        <v>1011</v>
      </c>
      <c r="H8" s="943" t="s">
        <v>34</v>
      </c>
      <c r="I8" s="943" t="s">
        <v>1294</v>
      </c>
      <c r="J8" s="581" t="s">
        <v>33</v>
      </c>
      <c r="K8" s="2542"/>
      <c r="L8" s="2542"/>
      <c r="M8" s="2542"/>
      <c r="N8" s="2208"/>
      <c r="O8" s="1372"/>
      <c r="P8" s="1372"/>
      <c r="Q8" s="1372"/>
      <c r="R8" s="1372"/>
      <c r="S8" s="1372"/>
      <c r="T8" s="1372"/>
      <c r="U8" s="1372"/>
      <c r="V8" s="1372"/>
      <c r="W8" s="1372"/>
      <c r="X8" s="1372"/>
      <c r="Y8" s="1372"/>
      <c r="Z8" s="1372"/>
      <c r="AA8" s="1372"/>
      <c r="AB8" s="1372"/>
      <c r="AC8" s="1372"/>
      <c r="AD8" s="1372"/>
      <c r="AE8" s="1372"/>
      <c r="AF8" s="1372"/>
      <c r="AG8" s="1359"/>
      <c r="AH8" s="1359"/>
      <c r="AI8" s="1359"/>
      <c r="AJ8" s="1359"/>
      <c r="AK8" s="1359"/>
      <c r="AL8" s="1359"/>
      <c r="AM8" s="1359"/>
      <c r="AN8" s="1359"/>
      <c r="AO8" s="1359"/>
      <c r="AP8" s="1359"/>
      <c r="AQ8" s="1359"/>
      <c r="AR8" s="1359"/>
      <c r="AS8" s="1359"/>
      <c r="AT8" s="1359"/>
      <c r="AU8" s="1359"/>
      <c r="AV8" s="1359"/>
      <c r="AW8" s="1359"/>
      <c r="AX8" s="1359"/>
      <c r="AY8" s="1359"/>
      <c r="AZ8" s="1359"/>
      <c r="BA8" s="1359"/>
      <c r="BB8" s="1359"/>
      <c r="BC8" s="1359"/>
      <c r="BD8" s="1359"/>
      <c r="BE8" s="1359"/>
      <c r="BF8" s="1359"/>
      <c r="BG8" s="1359"/>
      <c r="BH8" s="1359"/>
      <c r="BI8" s="1359"/>
      <c r="BJ8" s="1359"/>
      <c r="BK8" s="1359"/>
      <c r="BL8" s="1359"/>
      <c r="BM8" s="1359"/>
      <c r="BN8" s="1359"/>
      <c r="BO8" s="1359"/>
      <c r="BP8" s="1359"/>
      <c r="BQ8" s="1359"/>
      <c r="BR8" s="1359"/>
      <c r="BS8" s="1359"/>
      <c r="BT8" s="1359"/>
      <c r="BU8" s="1359"/>
      <c r="BV8" s="1359"/>
      <c r="BW8" s="1359"/>
      <c r="BX8" s="1359"/>
      <c r="BY8" s="1359"/>
      <c r="BZ8" s="1359"/>
      <c r="CA8" s="1359"/>
      <c r="CB8" s="1359"/>
      <c r="CC8" s="1359"/>
      <c r="CD8" s="1359"/>
      <c r="CE8" s="1359"/>
      <c r="CF8" s="1359"/>
      <c r="CG8" s="1359"/>
      <c r="CH8" s="1359"/>
      <c r="CI8" s="1359"/>
      <c r="CJ8" s="1359"/>
      <c r="CK8" s="1359"/>
      <c r="CL8" s="1359"/>
      <c r="CM8" s="1359"/>
      <c r="CN8" s="1359"/>
      <c r="CO8" s="1359"/>
      <c r="CP8" s="1359"/>
      <c r="CQ8" s="1359"/>
      <c r="CR8" s="1359"/>
      <c r="CS8" s="1359"/>
      <c r="CT8" s="1359"/>
      <c r="CU8" s="1359"/>
      <c r="CV8" s="1359"/>
      <c r="CW8" s="1359"/>
      <c r="CX8" s="1359"/>
      <c r="CY8" s="1359"/>
      <c r="CZ8" s="1359"/>
      <c r="DA8" s="1359"/>
      <c r="DB8" s="1359"/>
      <c r="DC8" s="1359"/>
      <c r="DD8" s="1359"/>
      <c r="DE8" s="1359"/>
      <c r="DF8" s="1359"/>
      <c r="DG8" s="1359"/>
      <c r="DH8" s="1359"/>
      <c r="DI8" s="1359"/>
      <c r="DJ8" s="1359"/>
      <c r="DK8" s="1359"/>
      <c r="DL8" s="1359"/>
      <c r="DM8" s="1359"/>
      <c r="DN8" s="1359"/>
      <c r="DO8" s="1359"/>
      <c r="DP8" s="1359"/>
      <c r="DQ8" s="1359"/>
      <c r="DR8" s="1359"/>
      <c r="DS8" s="1359"/>
      <c r="DT8" s="1359"/>
      <c r="DU8" s="1359"/>
      <c r="DV8" s="1359"/>
      <c r="DW8" s="1359"/>
      <c r="DX8" s="1359"/>
      <c r="DY8" s="1359"/>
      <c r="DZ8" s="1359"/>
      <c r="EA8" s="1359"/>
      <c r="EB8" s="1359"/>
      <c r="EC8" s="1359"/>
      <c r="ED8" s="1359"/>
      <c r="EE8" s="1359"/>
      <c r="EF8" s="1359"/>
      <c r="EG8" s="1359"/>
      <c r="EH8" s="1359"/>
      <c r="EI8" s="1359"/>
      <c r="EJ8" s="1359"/>
      <c r="EK8" s="1359"/>
      <c r="EL8" s="1359"/>
      <c r="EM8" s="1359"/>
      <c r="EN8" s="1359"/>
      <c r="EO8" s="1359"/>
      <c r="EP8" s="1359"/>
      <c r="EQ8" s="1359"/>
      <c r="ER8" s="1359"/>
      <c r="ES8" s="1359"/>
      <c r="ET8" s="1359"/>
      <c r="EU8" s="1359"/>
      <c r="EV8" s="1359"/>
      <c r="EW8" s="1359"/>
      <c r="EX8" s="1359"/>
      <c r="EY8" s="1359"/>
      <c r="EZ8" s="1359"/>
      <c r="FA8" s="1359"/>
      <c r="FB8" s="1359"/>
      <c r="FC8" s="1359"/>
      <c r="FD8" s="1359"/>
      <c r="FE8" s="1359"/>
      <c r="FF8" s="1359"/>
      <c r="FG8" s="1359"/>
      <c r="FH8" s="1359"/>
      <c r="FI8" s="1359"/>
      <c r="FJ8" s="1359"/>
      <c r="FK8" s="1359"/>
      <c r="FL8" s="1359"/>
      <c r="FM8" s="1359"/>
      <c r="FN8" s="1359"/>
      <c r="FO8" s="1359"/>
      <c r="FP8" s="1359"/>
      <c r="FQ8" s="1359"/>
      <c r="FR8" s="1359"/>
      <c r="FS8" s="1359"/>
      <c r="FT8" s="1359"/>
      <c r="FU8" s="1359"/>
      <c r="FV8" s="1359"/>
      <c r="FW8" s="1359"/>
      <c r="FX8" s="1359"/>
      <c r="FY8" s="1359"/>
      <c r="FZ8" s="1359"/>
      <c r="GA8" s="1359"/>
      <c r="GB8" s="1359"/>
      <c r="GC8" s="1359"/>
      <c r="GD8" s="1359"/>
      <c r="GE8" s="1359"/>
      <c r="GF8" s="1359"/>
      <c r="GG8" s="1359"/>
      <c r="GH8" s="1359"/>
      <c r="GI8" s="1359"/>
      <c r="GJ8" s="1359"/>
      <c r="GK8" s="1359"/>
      <c r="GL8" s="1359"/>
      <c r="GM8" s="1359"/>
      <c r="GN8" s="1359"/>
      <c r="GO8" s="1359"/>
      <c r="GP8" s="1359"/>
    </row>
    <row r="9" spans="1:198" s="1359" customFormat="1" ht="49.2" hidden="1">
      <c r="A9" s="581">
        <v>1</v>
      </c>
      <c r="B9" s="581">
        <v>3</v>
      </c>
      <c r="C9" s="131" t="s">
        <v>1404</v>
      </c>
      <c r="D9" s="1388">
        <v>830000</v>
      </c>
      <c r="E9" s="1389">
        <v>1</v>
      </c>
      <c r="F9" s="1369">
        <f t="shared" si="0"/>
        <v>830000</v>
      </c>
      <c r="G9" s="943" t="s">
        <v>1013</v>
      </c>
      <c r="H9" s="943" t="s">
        <v>919</v>
      </c>
      <c r="I9" s="943" t="s">
        <v>1297</v>
      </c>
      <c r="J9" s="581" t="s">
        <v>33</v>
      </c>
      <c r="K9" s="2542"/>
      <c r="L9" s="2542"/>
      <c r="M9" s="2542"/>
      <c r="N9" s="2208"/>
      <c r="O9" s="1372"/>
      <c r="P9" s="1372"/>
      <c r="Q9" s="1372"/>
      <c r="R9" s="1372"/>
      <c r="S9" s="1372"/>
      <c r="T9" s="1372"/>
      <c r="U9" s="1372"/>
      <c r="V9" s="1372"/>
      <c r="W9" s="1372"/>
      <c r="X9" s="1372"/>
      <c r="Y9" s="1372"/>
      <c r="Z9" s="1372"/>
      <c r="AA9" s="1372"/>
      <c r="AB9" s="1372"/>
      <c r="AC9" s="1372"/>
      <c r="AD9" s="1372"/>
      <c r="AE9" s="1372"/>
      <c r="AF9" s="1372"/>
    </row>
    <row r="10" spans="1:198" s="1359" customFormat="1" ht="49.2" hidden="1">
      <c r="A10" s="581">
        <v>1</v>
      </c>
      <c r="B10" s="581">
        <v>4</v>
      </c>
      <c r="C10" s="131" t="s">
        <v>1404</v>
      </c>
      <c r="D10" s="1388">
        <v>830000</v>
      </c>
      <c r="E10" s="1389">
        <v>1</v>
      </c>
      <c r="F10" s="1369">
        <f t="shared" si="0"/>
        <v>830000</v>
      </c>
      <c r="G10" s="943" t="s">
        <v>704</v>
      </c>
      <c r="H10" s="943" t="s">
        <v>1402</v>
      </c>
      <c r="I10" s="943" t="s">
        <v>1152</v>
      </c>
      <c r="J10" s="581" t="s">
        <v>39</v>
      </c>
      <c r="K10" s="2542"/>
      <c r="L10" s="2542"/>
      <c r="M10" s="2542"/>
      <c r="N10" s="2208"/>
      <c r="O10" s="1372"/>
      <c r="P10" s="1372"/>
      <c r="Q10" s="1372"/>
      <c r="R10" s="1372"/>
      <c r="S10" s="1372"/>
      <c r="T10" s="1372"/>
      <c r="U10" s="1372"/>
      <c r="V10" s="1372"/>
      <c r="W10" s="1372"/>
      <c r="X10" s="1372"/>
      <c r="Y10" s="1372"/>
      <c r="Z10" s="1372"/>
      <c r="AA10" s="1372"/>
      <c r="AB10" s="1372"/>
      <c r="AC10" s="1372"/>
      <c r="AD10" s="1372"/>
      <c r="AE10" s="1372"/>
      <c r="AF10" s="1372"/>
    </row>
    <row r="11" spans="1:198" s="1359" customFormat="1" hidden="1">
      <c r="A11" s="581">
        <v>1</v>
      </c>
      <c r="B11" s="581">
        <v>5</v>
      </c>
      <c r="C11" s="131" t="s">
        <v>993</v>
      </c>
      <c r="D11" s="1388">
        <v>730000</v>
      </c>
      <c r="E11" s="1389">
        <v>1</v>
      </c>
      <c r="F11" s="1369">
        <f t="shared" si="0"/>
        <v>730000</v>
      </c>
      <c r="G11" s="943" t="s">
        <v>554</v>
      </c>
      <c r="H11" s="943" t="s">
        <v>555</v>
      </c>
      <c r="I11" s="943" t="s">
        <v>1152</v>
      </c>
      <c r="J11" s="581" t="s">
        <v>26</v>
      </c>
      <c r="K11" s="2542"/>
      <c r="L11" s="2542"/>
      <c r="M11" s="2542"/>
      <c r="N11" s="2208"/>
      <c r="O11" s="1372"/>
      <c r="P11" s="1372"/>
      <c r="Q11" s="1372"/>
      <c r="R11" s="1372"/>
      <c r="S11" s="1372"/>
      <c r="T11" s="1372"/>
      <c r="U11" s="1372"/>
      <c r="V11" s="1372"/>
      <c r="W11" s="1372"/>
      <c r="X11" s="1372"/>
      <c r="Y11" s="1372"/>
      <c r="Z11" s="1372"/>
      <c r="AA11" s="1372"/>
      <c r="AB11" s="1372"/>
      <c r="AC11" s="1372"/>
      <c r="AD11" s="1372"/>
      <c r="AE11" s="1372"/>
      <c r="AF11" s="1372"/>
    </row>
    <row r="12" spans="1:198" s="1359" customFormat="1" ht="49.2" hidden="1">
      <c r="A12" s="581">
        <v>1</v>
      </c>
      <c r="B12" s="581">
        <v>6</v>
      </c>
      <c r="C12" s="131" t="s">
        <v>994</v>
      </c>
      <c r="D12" s="1388">
        <v>930000</v>
      </c>
      <c r="E12" s="1389">
        <v>1</v>
      </c>
      <c r="F12" s="1369">
        <f t="shared" si="0"/>
        <v>930000</v>
      </c>
      <c r="G12" s="943" t="s">
        <v>547</v>
      </c>
      <c r="H12" s="943" t="s">
        <v>548</v>
      </c>
      <c r="I12" s="943" t="s">
        <v>1154</v>
      </c>
      <c r="J12" s="581" t="s">
        <v>28</v>
      </c>
      <c r="K12" s="2542"/>
      <c r="L12" s="2542"/>
      <c r="M12" s="2542"/>
      <c r="N12" s="2208"/>
      <c r="O12" s="1372"/>
      <c r="P12" s="1372"/>
      <c r="Q12" s="1372"/>
      <c r="R12" s="1372"/>
      <c r="S12" s="1372"/>
      <c r="T12" s="1372"/>
      <c r="U12" s="1372"/>
      <c r="V12" s="1372"/>
      <c r="W12" s="1372"/>
      <c r="X12" s="1372"/>
      <c r="Y12" s="1372"/>
      <c r="Z12" s="1372"/>
      <c r="AA12" s="1372"/>
      <c r="AB12" s="1372"/>
      <c r="AC12" s="1372"/>
      <c r="AD12" s="1372"/>
      <c r="AE12" s="1372"/>
      <c r="AF12" s="1372"/>
    </row>
    <row r="13" spans="1:198" s="1359" customFormat="1" ht="49.2" hidden="1">
      <c r="A13" s="581">
        <v>1</v>
      </c>
      <c r="B13" s="581">
        <v>7</v>
      </c>
      <c r="C13" s="131" t="s">
        <v>994</v>
      </c>
      <c r="D13" s="1388">
        <v>930000</v>
      </c>
      <c r="E13" s="1389">
        <v>1</v>
      </c>
      <c r="F13" s="1369">
        <f t="shared" si="0"/>
        <v>930000</v>
      </c>
      <c r="G13" s="943" t="s">
        <v>31</v>
      </c>
      <c r="H13" s="943" t="s">
        <v>1383</v>
      </c>
      <c r="I13" s="943" t="s">
        <v>1296</v>
      </c>
      <c r="J13" s="581" t="s">
        <v>28</v>
      </c>
      <c r="K13" s="2542"/>
      <c r="L13" s="2542"/>
      <c r="M13" s="2542"/>
      <c r="N13" s="2208"/>
      <c r="O13" s="1372"/>
      <c r="P13" s="1372"/>
      <c r="Q13" s="1372"/>
      <c r="R13" s="1372"/>
      <c r="S13" s="1372"/>
      <c r="T13" s="1372"/>
      <c r="U13" s="1372"/>
      <c r="V13" s="1372"/>
      <c r="W13" s="1372"/>
      <c r="X13" s="1372"/>
      <c r="Y13" s="1372"/>
      <c r="Z13" s="1372"/>
      <c r="AA13" s="1372"/>
      <c r="AB13" s="1372"/>
      <c r="AC13" s="1372"/>
      <c r="AD13" s="1372"/>
      <c r="AE13" s="1372"/>
      <c r="AF13" s="1372"/>
    </row>
    <row r="14" spans="1:198" s="1359" customFormat="1" ht="49.2" hidden="1">
      <c r="A14" s="581">
        <v>1</v>
      </c>
      <c r="B14" s="581">
        <v>8</v>
      </c>
      <c r="C14" s="131" t="s">
        <v>994</v>
      </c>
      <c r="D14" s="1388">
        <v>930000</v>
      </c>
      <c r="E14" s="1389">
        <v>1</v>
      </c>
      <c r="F14" s="1369">
        <f t="shared" si="0"/>
        <v>930000</v>
      </c>
      <c r="G14" s="943" t="s">
        <v>1115</v>
      </c>
      <c r="H14" s="943" t="s">
        <v>1116</v>
      </c>
      <c r="I14" s="943" t="s">
        <v>1154</v>
      </c>
      <c r="J14" s="581" t="s">
        <v>28</v>
      </c>
      <c r="K14" s="2542"/>
      <c r="L14" s="2542"/>
      <c r="M14" s="2542"/>
      <c r="N14" s="2208"/>
      <c r="O14" s="1372"/>
      <c r="P14" s="1372"/>
      <c r="Q14" s="1372"/>
      <c r="R14" s="1372"/>
      <c r="S14" s="1372"/>
      <c r="T14" s="1372"/>
      <c r="U14" s="1372"/>
      <c r="V14" s="1372"/>
      <c r="W14" s="1372"/>
      <c r="X14" s="1372"/>
      <c r="Y14" s="1372"/>
      <c r="Z14" s="1372"/>
      <c r="AA14" s="1372"/>
      <c r="AB14" s="1372"/>
      <c r="AC14" s="1372"/>
      <c r="AD14" s="1372"/>
      <c r="AE14" s="1372"/>
      <c r="AF14" s="1372"/>
    </row>
    <row r="15" spans="1:198" s="1359" customFormat="1" ht="49.2" hidden="1">
      <c r="A15" s="581">
        <v>1</v>
      </c>
      <c r="B15" s="581">
        <v>9</v>
      </c>
      <c r="C15" s="131" t="s">
        <v>994</v>
      </c>
      <c r="D15" s="1388">
        <v>930000</v>
      </c>
      <c r="E15" s="1389">
        <v>1</v>
      </c>
      <c r="F15" s="1369">
        <f t="shared" si="0"/>
        <v>930000</v>
      </c>
      <c r="G15" s="943" t="s">
        <v>43</v>
      </c>
      <c r="H15" s="943" t="s">
        <v>1110</v>
      </c>
      <c r="I15" s="943" t="s">
        <v>1297</v>
      </c>
      <c r="J15" s="581" t="s">
        <v>44</v>
      </c>
      <c r="K15" s="2542"/>
      <c r="L15" s="2542"/>
      <c r="M15" s="2542"/>
      <c r="N15" s="2208"/>
      <c r="O15" s="1372"/>
      <c r="P15" s="1372"/>
      <c r="Q15" s="1372"/>
      <c r="R15" s="1372"/>
      <c r="S15" s="1372"/>
      <c r="T15" s="1372"/>
      <c r="U15" s="1372"/>
      <c r="V15" s="1372"/>
      <c r="W15" s="1372"/>
      <c r="X15" s="1372"/>
      <c r="Y15" s="1372"/>
      <c r="Z15" s="1372"/>
      <c r="AA15" s="1372"/>
      <c r="AB15" s="1372"/>
      <c r="AC15" s="1372"/>
      <c r="AD15" s="1372"/>
      <c r="AE15" s="1372"/>
      <c r="AF15" s="1372"/>
    </row>
    <row r="16" spans="1:198" s="1359" customFormat="1" ht="49.2" hidden="1">
      <c r="A16" s="581">
        <v>1</v>
      </c>
      <c r="B16" s="581">
        <v>10</v>
      </c>
      <c r="C16" s="131" t="s">
        <v>994</v>
      </c>
      <c r="D16" s="1388">
        <v>930000</v>
      </c>
      <c r="E16" s="1389">
        <v>1</v>
      </c>
      <c r="F16" s="1369">
        <f t="shared" si="0"/>
        <v>930000</v>
      </c>
      <c r="G16" s="943" t="s">
        <v>45</v>
      </c>
      <c r="H16" s="943" t="s">
        <v>46</v>
      </c>
      <c r="I16" s="943" t="s">
        <v>1154</v>
      </c>
      <c r="J16" s="581" t="s">
        <v>44</v>
      </c>
      <c r="K16" s="2542"/>
      <c r="L16" s="2542"/>
      <c r="M16" s="2542"/>
      <c r="N16" s="2208"/>
      <c r="O16" s="1372"/>
      <c r="P16" s="1372"/>
      <c r="Q16" s="1372"/>
      <c r="R16" s="1372"/>
      <c r="S16" s="1372"/>
      <c r="T16" s="1372"/>
      <c r="U16" s="1372"/>
      <c r="V16" s="1372"/>
      <c r="W16" s="1372"/>
      <c r="X16" s="1372"/>
      <c r="Y16" s="1372"/>
      <c r="Z16" s="1372"/>
      <c r="AA16" s="1372"/>
      <c r="AB16" s="1372"/>
      <c r="AC16" s="1372"/>
      <c r="AD16" s="1372"/>
      <c r="AE16" s="1372"/>
      <c r="AF16" s="1372"/>
    </row>
    <row r="17" spans="1:198" s="1359" customFormat="1" ht="49.2" hidden="1">
      <c r="A17" s="581">
        <v>1</v>
      </c>
      <c r="B17" s="581">
        <v>11</v>
      </c>
      <c r="C17" s="131" t="s">
        <v>994</v>
      </c>
      <c r="D17" s="1388">
        <v>930000</v>
      </c>
      <c r="E17" s="1389">
        <v>1</v>
      </c>
      <c r="F17" s="1369">
        <f t="shared" si="0"/>
        <v>930000</v>
      </c>
      <c r="G17" s="943" t="s">
        <v>47</v>
      </c>
      <c r="H17" s="943" t="s">
        <v>48</v>
      </c>
      <c r="I17" s="943" t="s">
        <v>1297</v>
      </c>
      <c r="J17" s="581" t="s">
        <v>49</v>
      </c>
      <c r="K17" s="2542"/>
      <c r="L17" s="2542"/>
      <c r="M17" s="2542"/>
      <c r="N17" s="2208"/>
      <c r="O17" s="1372"/>
      <c r="P17" s="1372"/>
      <c r="Q17" s="1372"/>
      <c r="R17" s="1372"/>
      <c r="S17" s="1372"/>
      <c r="T17" s="1372"/>
      <c r="U17" s="1372"/>
      <c r="V17" s="1372"/>
      <c r="W17" s="1372"/>
      <c r="X17" s="1372"/>
      <c r="Y17" s="1372"/>
      <c r="Z17" s="1372"/>
      <c r="AA17" s="1372"/>
      <c r="AB17" s="1372"/>
      <c r="AC17" s="1372"/>
      <c r="AD17" s="1372"/>
      <c r="AE17" s="1372"/>
      <c r="AF17" s="1372"/>
    </row>
    <row r="18" spans="1:198" s="1359" customFormat="1" ht="49.2" hidden="1">
      <c r="A18" s="581">
        <v>1</v>
      </c>
      <c r="B18" s="581">
        <v>12</v>
      </c>
      <c r="C18" s="131" t="s">
        <v>994</v>
      </c>
      <c r="D18" s="1388">
        <v>930000</v>
      </c>
      <c r="E18" s="1389">
        <v>1</v>
      </c>
      <c r="F18" s="1369">
        <f t="shared" si="0"/>
        <v>930000</v>
      </c>
      <c r="G18" s="943" t="s">
        <v>50</v>
      </c>
      <c r="H18" s="943" t="s">
        <v>51</v>
      </c>
      <c r="I18" s="943" t="s">
        <v>1297</v>
      </c>
      <c r="J18" s="581" t="s">
        <v>49</v>
      </c>
      <c r="K18" s="2542"/>
      <c r="L18" s="2542"/>
      <c r="M18" s="2542"/>
      <c r="N18" s="2208"/>
      <c r="O18" s="1372"/>
      <c r="P18" s="1372"/>
      <c r="Q18" s="1372"/>
      <c r="R18" s="1372"/>
      <c r="S18" s="1372"/>
      <c r="T18" s="1372"/>
      <c r="U18" s="1372"/>
      <c r="V18" s="1372"/>
      <c r="W18" s="1372"/>
      <c r="X18" s="1372"/>
      <c r="Y18" s="1372"/>
      <c r="Z18" s="1372"/>
      <c r="AA18" s="1372"/>
      <c r="AB18" s="1372"/>
      <c r="AC18" s="1372"/>
      <c r="AD18" s="1372"/>
      <c r="AE18" s="1372"/>
      <c r="AF18" s="1372"/>
    </row>
    <row r="19" spans="1:198" s="1359" customFormat="1" ht="49.2" hidden="1">
      <c r="A19" s="581">
        <v>1</v>
      </c>
      <c r="B19" s="581">
        <v>13</v>
      </c>
      <c r="C19" s="131" t="s">
        <v>994</v>
      </c>
      <c r="D19" s="1388">
        <v>930000</v>
      </c>
      <c r="E19" s="1389">
        <v>1</v>
      </c>
      <c r="F19" s="1369">
        <f t="shared" si="0"/>
        <v>930000</v>
      </c>
      <c r="G19" s="943" t="s">
        <v>1075</v>
      </c>
      <c r="H19" s="943" t="s">
        <v>519</v>
      </c>
      <c r="I19" s="943" t="s">
        <v>1411</v>
      </c>
      <c r="J19" s="581" t="s">
        <v>49</v>
      </c>
      <c r="K19" s="2542"/>
      <c r="L19" s="2542"/>
      <c r="M19" s="2542"/>
      <c r="N19" s="2208"/>
      <c r="O19" s="1372"/>
      <c r="P19" s="1372"/>
      <c r="Q19" s="1372"/>
      <c r="R19" s="1372"/>
      <c r="S19" s="1372"/>
      <c r="T19" s="1372"/>
      <c r="U19" s="1372"/>
      <c r="V19" s="1372"/>
      <c r="W19" s="1372"/>
      <c r="X19" s="1372"/>
      <c r="Y19" s="1372"/>
      <c r="Z19" s="1372"/>
      <c r="AA19" s="1372"/>
      <c r="AB19" s="1372"/>
      <c r="AC19" s="1372"/>
      <c r="AD19" s="1372"/>
      <c r="AE19" s="1372"/>
      <c r="AF19" s="1372"/>
    </row>
    <row r="20" spans="1:198" s="1359" customFormat="1" ht="49.2" hidden="1">
      <c r="A20" s="581">
        <v>1</v>
      </c>
      <c r="B20" s="581">
        <v>14</v>
      </c>
      <c r="C20" s="131" t="s">
        <v>994</v>
      </c>
      <c r="D20" s="1388">
        <v>930000</v>
      </c>
      <c r="E20" s="1389">
        <v>1</v>
      </c>
      <c r="F20" s="1369">
        <f t="shared" si="0"/>
        <v>930000</v>
      </c>
      <c r="G20" s="943" t="s">
        <v>52</v>
      </c>
      <c r="H20" s="943" t="s">
        <v>53</v>
      </c>
      <c r="I20" s="943" t="s">
        <v>1411</v>
      </c>
      <c r="J20" s="581" t="s">
        <v>49</v>
      </c>
      <c r="K20" s="2542"/>
      <c r="L20" s="2542"/>
      <c r="M20" s="2542"/>
      <c r="N20" s="2208"/>
      <c r="O20" s="1372"/>
      <c r="P20" s="1372"/>
      <c r="Q20" s="1372"/>
      <c r="R20" s="1372"/>
      <c r="S20" s="1372"/>
      <c r="T20" s="1372"/>
      <c r="U20" s="1372"/>
      <c r="V20" s="1372"/>
      <c r="W20" s="1372"/>
      <c r="X20" s="1372"/>
      <c r="Y20" s="1372"/>
      <c r="Z20" s="1372"/>
      <c r="AA20" s="1372"/>
      <c r="AB20" s="1372"/>
      <c r="AC20" s="1372"/>
      <c r="AD20" s="1372"/>
      <c r="AE20" s="1372"/>
      <c r="AF20" s="1372"/>
    </row>
    <row r="21" spans="1:198" s="1359" customFormat="1" ht="49.2" hidden="1">
      <c r="A21" s="581">
        <v>1</v>
      </c>
      <c r="B21" s="581">
        <v>15</v>
      </c>
      <c r="C21" s="131" t="s">
        <v>994</v>
      </c>
      <c r="D21" s="1388">
        <v>930000</v>
      </c>
      <c r="E21" s="1389">
        <v>1</v>
      </c>
      <c r="F21" s="1369">
        <f t="shared" si="0"/>
        <v>930000</v>
      </c>
      <c r="G21" s="943" t="s">
        <v>54</v>
      </c>
      <c r="H21" s="943" t="s">
        <v>55</v>
      </c>
      <c r="I21" s="943" t="s">
        <v>1411</v>
      </c>
      <c r="J21" s="581" t="s">
        <v>49</v>
      </c>
      <c r="K21" s="2542"/>
      <c r="L21" s="2542"/>
      <c r="M21" s="2542"/>
      <c r="N21" s="2208"/>
      <c r="O21" s="1372"/>
      <c r="P21" s="1372"/>
      <c r="Q21" s="1372"/>
      <c r="R21" s="1372"/>
      <c r="S21" s="1372"/>
      <c r="T21" s="1372"/>
      <c r="U21" s="1372"/>
      <c r="V21" s="1372"/>
      <c r="W21" s="1372"/>
      <c r="X21" s="1372"/>
      <c r="Y21" s="1372"/>
      <c r="Z21" s="1372"/>
      <c r="AA21" s="1372"/>
      <c r="AB21" s="1372"/>
      <c r="AC21" s="1372"/>
      <c r="AD21" s="1372"/>
      <c r="AE21" s="1372"/>
      <c r="AF21" s="1372"/>
    </row>
    <row r="22" spans="1:198" s="1359" customFormat="1" ht="49.2" hidden="1">
      <c r="A22" s="581">
        <v>1</v>
      </c>
      <c r="B22" s="581">
        <v>16</v>
      </c>
      <c r="C22" s="131" t="s">
        <v>994</v>
      </c>
      <c r="D22" s="1388">
        <v>930000</v>
      </c>
      <c r="E22" s="1389">
        <v>1</v>
      </c>
      <c r="F22" s="1369">
        <f t="shared" si="0"/>
        <v>930000</v>
      </c>
      <c r="G22" s="943" t="s">
        <v>56</v>
      </c>
      <c r="H22" s="943" t="s">
        <v>57</v>
      </c>
      <c r="I22" s="943" t="s">
        <v>1294</v>
      </c>
      <c r="J22" s="581" t="s">
        <v>49</v>
      </c>
      <c r="K22" s="2623"/>
      <c r="L22" s="2623"/>
      <c r="M22" s="2623"/>
      <c r="N22" s="2624"/>
      <c r="O22" s="1372"/>
      <c r="P22" s="1372"/>
      <c r="Q22" s="1372"/>
      <c r="R22" s="1372"/>
      <c r="S22" s="1372"/>
      <c r="T22" s="1372"/>
      <c r="U22" s="1372"/>
      <c r="V22" s="1372"/>
      <c r="W22" s="1372"/>
      <c r="X22" s="1372"/>
      <c r="Y22" s="1372"/>
      <c r="Z22" s="1372"/>
      <c r="AA22" s="1372"/>
      <c r="AB22" s="1372"/>
      <c r="AC22" s="1372"/>
      <c r="AD22" s="1372"/>
      <c r="AE22" s="1372"/>
      <c r="AF22" s="1372"/>
    </row>
    <row r="23" spans="1:198" s="1359" customFormat="1" ht="49.2" hidden="1">
      <c r="A23" s="581">
        <v>1</v>
      </c>
      <c r="B23" s="581">
        <v>17</v>
      </c>
      <c r="C23" s="131" t="s">
        <v>994</v>
      </c>
      <c r="D23" s="1388">
        <v>930000</v>
      </c>
      <c r="E23" s="1389">
        <v>1</v>
      </c>
      <c r="F23" s="1369">
        <f t="shared" si="0"/>
        <v>930000</v>
      </c>
      <c r="G23" s="943" t="s">
        <v>794</v>
      </c>
      <c r="H23" s="943" t="s">
        <v>1293</v>
      </c>
      <c r="I23" s="943" t="s">
        <v>1294</v>
      </c>
      <c r="J23" s="581" t="s">
        <v>49</v>
      </c>
      <c r="K23" s="2542"/>
      <c r="L23" s="2542"/>
      <c r="M23" s="2542"/>
      <c r="N23" s="2208"/>
      <c r="O23" s="1372"/>
      <c r="P23" s="1372"/>
      <c r="Q23" s="1372"/>
      <c r="R23" s="1372"/>
      <c r="S23" s="1372"/>
      <c r="T23" s="1372"/>
      <c r="U23" s="1372"/>
      <c r="V23" s="1372"/>
      <c r="W23" s="1372"/>
      <c r="X23" s="1372"/>
      <c r="Y23" s="1372"/>
      <c r="Z23" s="1372"/>
      <c r="AA23" s="1372"/>
      <c r="AB23" s="1372"/>
      <c r="AC23" s="1372"/>
      <c r="AD23" s="1372"/>
      <c r="AE23" s="1372"/>
      <c r="AF23" s="1372"/>
    </row>
    <row r="24" spans="1:198" s="1359" customFormat="1" ht="49.2" hidden="1">
      <c r="A24" s="581">
        <v>1</v>
      </c>
      <c r="B24" s="581">
        <v>18</v>
      </c>
      <c r="C24" s="131" t="s">
        <v>994</v>
      </c>
      <c r="D24" s="1388">
        <v>930000</v>
      </c>
      <c r="E24" s="1389">
        <v>1</v>
      </c>
      <c r="F24" s="1369">
        <f t="shared" si="0"/>
        <v>930000</v>
      </c>
      <c r="G24" s="943" t="s">
        <v>58</v>
      </c>
      <c r="H24" s="943" t="s">
        <v>59</v>
      </c>
      <c r="I24" s="943" t="s">
        <v>1294</v>
      </c>
      <c r="J24" s="581" t="s">
        <v>49</v>
      </c>
      <c r="K24" s="2542"/>
      <c r="L24" s="2542"/>
      <c r="M24" s="2542"/>
      <c r="N24" s="2208"/>
      <c r="O24" s="1372"/>
      <c r="P24" s="1372"/>
      <c r="Q24" s="1372"/>
      <c r="R24" s="1372"/>
      <c r="S24" s="1372"/>
      <c r="T24" s="1372"/>
      <c r="U24" s="1372"/>
      <c r="V24" s="1372"/>
      <c r="W24" s="1372"/>
      <c r="X24" s="1372"/>
      <c r="Y24" s="1372"/>
      <c r="Z24" s="1372"/>
      <c r="AA24" s="1372"/>
      <c r="AB24" s="1372"/>
      <c r="AC24" s="1372"/>
      <c r="AD24" s="1372"/>
      <c r="AE24" s="1372"/>
      <c r="AF24" s="1372"/>
    </row>
    <row r="25" spans="1:198" s="1359" customFormat="1" ht="49.2" hidden="1">
      <c r="A25" s="581">
        <v>1</v>
      </c>
      <c r="B25" s="581">
        <v>19</v>
      </c>
      <c r="C25" s="131" t="s">
        <v>994</v>
      </c>
      <c r="D25" s="1388">
        <v>930000</v>
      </c>
      <c r="E25" s="1389">
        <v>1</v>
      </c>
      <c r="F25" s="1369">
        <f t="shared" si="0"/>
        <v>930000</v>
      </c>
      <c r="G25" s="943" t="s">
        <v>63</v>
      </c>
      <c r="H25" s="943" t="s">
        <v>64</v>
      </c>
      <c r="I25" s="943" t="s">
        <v>1154</v>
      </c>
      <c r="J25" s="581" t="s">
        <v>49</v>
      </c>
      <c r="K25" s="2542"/>
      <c r="L25" s="2542"/>
      <c r="M25" s="2542"/>
      <c r="N25" s="2208"/>
      <c r="O25" s="1558"/>
      <c r="P25" s="1558"/>
      <c r="Q25" s="1558"/>
      <c r="R25" s="1558"/>
      <c r="S25" s="1558"/>
      <c r="T25" s="1558"/>
      <c r="U25" s="1558"/>
      <c r="V25" s="1558"/>
      <c r="W25" s="1558"/>
      <c r="X25" s="1558"/>
      <c r="Y25" s="1558"/>
      <c r="Z25" s="1558"/>
      <c r="AA25" s="1558"/>
      <c r="AB25" s="1558"/>
      <c r="AC25" s="1558"/>
      <c r="AD25" s="1558"/>
      <c r="AE25" s="1558"/>
      <c r="AF25" s="1558"/>
      <c r="AG25" s="1392"/>
      <c r="AH25" s="1392"/>
      <c r="AI25" s="1392"/>
      <c r="AJ25" s="1392"/>
      <c r="AK25" s="1392"/>
      <c r="AL25" s="1392"/>
      <c r="AM25" s="1392"/>
      <c r="AN25" s="1392"/>
      <c r="AO25" s="1392"/>
      <c r="AP25" s="1392"/>
      <c r="AQ25" s="1392"/>
      <c r="AR25" s="1392"/>
      <c r="AS25" s="1392"/>
      <c r="AT25" s="1392"/>
      <c r="AU25" s="1392"/>
      <c r="AV25" s="1392"/>
      <c r="AW25" s="1392"/>
      <c r="AX25" s="1392"/>
      <c r="AY25" s="1392"/>
      <c r="AZ25" s="1392"/>
      <c r="BA25" s="1392"/>
      <c r="BB25" s="1392"/>
      <c r="BC25" s="1392"/>
      <c r="BD25" s="1392"/>
      <c r="BE25" s="1392"/>
      <c r="BF25" s="1392"/>
      <c r="BG25" s="1392"/>
      <c r="BH25" s="1392"/>
      <c r="BI25" s="1392"/>
      <c r="BJ25" s="1392"/>
      <c r="BK25" s="1392"/>
      <c r="BL25" s="1392"/>
      <c r="BM25" s="1392"/>
      <c r="BN25" s="1392"/>
      <c r="BO25" s="1392"/>
      <c r="BP25" s="1392"/>
      <c r="BQ25" s="1392"/>
      <c r="BR25" s="1392"/>
      <c r="BS25" s="1392"/>
      <c r="BT25" s="1392"/>
      <c r="BU25" s="1392"/>
      <c r="BV25" s="1392"/>
      <c r="BW25" s="1392"/>
      <c r="BX25" s="1392"/>
      <c r="BY25" s="1392"/>
      <c r="BZ25" s="1392"/>
      <c r="CA25" s="1392"/>
      <c r="CB25" s="1392"/>
      <c r="CC25" s="1392"/>
      <c r="CD25" s="1392"/>
      <c r="CE25" s="1392"/>
      <c r="CF25" s="1392"/>
      <c r="CG25" s="1392"/>
      <c r="CH25" s="1392"/>
      <c r="CI25" s="1392"/>
      <c r="CJ25" s="1392"/>
      <c r="CK25" s="1392"/>
      <c r="CL25" s="1392"/>
      <c r="CM25" s="1392"/>
      <c r="CN25" s="1392"/>
      <c r="CO25" s="1392"/>
      <c r="CP25" s="1392"/>
      <c r="CQ25" s="1392"/>
      <c r="CR25" s="1392"/>
      <c r="CS25" s="1392"/>
      <c r="CT25" s="1392"/>
      <c r="CU25" s="1392"/>
      <c r="CV25" s="1392"/>
      <c r="CW25" s="1392"/>
      <c r="CX25" s="1392"/>
      <c r="CY25" s="1392"/>
      <c r="CZ25" s="1392"/>
      <c r="DA25" s="1392"/>
      <c r="DB25" s="1392"/>
      <c r="DC25" s="1392"/>
      <c r="DD25" s="1392"/>
      <c r="DE25" s="1392"/>
      <c r="DF25" s="1392"/>
      <c r="DG25" s="1392"/>
      <c r="DH25" s="1392"/>
      <c r="DI25" s="1392"/>
      <c r="DJ25" s="1392"/>
      <c r="DK25" s="1392"/>
      <c r="DL25" s="1392"/>
      <c r="DM25" s="1392"/>
      <c r="DN25" s="1392"/>
      <c r="DO25" s="1392"/>
      <c r="DP25" s="1392"/>
      <c r="DQ25" s="1392"/>
      <c r="DR25" s="1392"/>
      <c r="DS25" s="1392"/>
      <c r="DT25" s="1392"/>
      <c r="DU25" s="1392"/>
      <c r="DV25" s="1392"/>
      <c r="DW25" s="1392"/>
      <c r="DX25" s="1392"/>
      <c r="DY25" s="1392"/>
      <c r="DZ25" s="1392"/>
      <c r="EA25" s="1392"/>
      <c r="EB25" s="1392"/>
      <c r="EC25" s="1392"/>
      <c r="ED25" s="1392"/>
      <c r="EE25" s="1392"/>
      <c r="EF25" s="1392"/>
      <c r="EG25" s="1392"/>
      <c r="EH25" s="1392"/>
      <c r="EI25" s="1392"/>
      <c r="EJ25" s="1392"/>
      <c r="EK25" s="1392"/>
      <c r="EL25" s="1392"/>
      <c r="EM25" s="1392"/>
      <c r="EN25" s="1392"/>
      <c r="EO25" s="1392"/>
      <c r="EP25" s="1392"/>
      <c r="EQ25" s="1392"/>
      <c r="ER25" s="1392"/>
      <c r="ES25" s="1392"/>
      <c r="ET25" s="1392"/>
      <c r="EU25" s="1392"/>
      <c r="EV25" s="1392"/>
      <c r="EW25" s="1392"/>
      <c r="EX25" s="1392"/>
      <c r="EY25" s="1392"/>
      <c r="EZ25" s="1392"/>
      <c r="FA25" s="1392"/>
      <c r="FB25" s="1392"/>
      <c r="FC25" s="1392"/>
      <c r="FD25" s="1392"/>
      <c r="FE25" s="1392"/>
      <c r="FF25" s="1392"/>
      <c r="FG25" s="1392"/>
      <c r="FH25" s="1392"/>
      <c r="FI25" s="1392"/>
      <c r="FJ25" s="1392"/>
      <c r="FK25" s="1392"/>
      <c r="FL25" s="1392"/>
      <c r="FM25" s="1392"/>
      <c r="FN25" s="1392"/>
      <c r="FO25" s="1392"/>
      <c r="FP25" s="1392"/>
      <c r="FQ25" s="1392"/>
      <c r="FR25" s="1392"/>
      <c r="FS25" s="1392"/>
      <c r="FT25" s="1392"/>
      <c r="FU25" s="1392"/>
      <c r="FV25" s="1392"/>
      <c r="FW25" s="1392"/>
      <c r="FX25" s="1392"/>
      <c r="FY25" s="1392"/>
      <c r="FZ25" s="1392"/>
      <c r="GA25" s="1392"/>
      <c r="GB25" s="1392"/>
      <c r="GC25" s="1392"/>
      <c r="GD25" s="1392"/>
      <c r="GE25" s="1392"/>
      <c r="GF25" s="1392"/>
      <c r="GG25" s="1392"/>
      <c r="GH25" s="1392"/>
      <c r="GI25" s="1392"/>
      <c r="GJ25" s="1392"/>
      <c r="GK25" s="1392"/>
      <c r="GL25" s="1392"/>
      <c r="GM25" s="1392"/>
      <c r="GN25" s="1392"/>
      <c r="GO25" s="1392"/>
      <c r="GP25" s="1392"/>
    </row>
    <row r="26" spans="1:198" s="1359" customFormat="1" ht="49.2" hidden="1">
      <c r="A26" s="581">
        <v>1</v>
      </c>
      <c r="B26" s="581">
        <v>20</v>
      </c>
      <c r="C26" s="131" t="s">
        <v>994</v>
      </c>
      <c r="D26" s="1388">
        <v>930000</v>
      </c>
      <c r="E26" s="1389">
        <v>1</v>
      </c>
      <c r="F26" s="1369">
        <f t="shared" si="0"/>
        <v>930000</v>
      </c>
      <c r="G26" s="943" t="s">
        <v>1395</v>
      </c>
      <c r="H26" s="943" t="s">
        <v>1396</v>
      </c>
      <c r="I26" s="943" t="s">
        <v>1154</v>
      </c>
      <c r="J26" s="581" t="s">
        <v>65</v>
      </c>
      <c r="K26" s="2542"/>
      <c r="L26" s="2542"/>
      <c r="M26" s="2542"/>
      <c r="N26" s="2208"/>
      <c r="O26" s="1372"/>
      <c r="P26" s="1372"/>
      <c r="Q26" s="1372"/>
      <c r="R26" s="1372"/>
      <c r="S26" s="1372"/>
      <c r="T26" s="1372"/>
      <c r="U26" s="1372"/>
      <c r="V26" s="1372"/>
      <c r="W26" s="1372"/>
      <c r="X26" s="1372"/>
      <c r="Y26" s="1372"/>
      <c r="Z26" s="1372"/>
      <c r="AA26" s="1372"/>
      <c r="AB26" s="1372"/>
      <c r="AC26" s="1372"/>
      <c r="AD26" s="1372"/>
      <c r="AE26" s="1372"/>
      <c r="AF26" s="1372"/>
    </row>
    <row r="27" spans="1:198" s="1359" customFormat="1" ht="49.2" hidden="1">
      <c r="A27" s="581">
        <v>1</v>
      </c>
      <c r="B27" s="581">
        <v>21</v>
      </c>
      <c r="C27" s="131" t="s">
        <v>985</v>
      </c>
      <c r="D27" s="1388">
        <v>730000</v>
      </c>
      <c r="E27" s="1389">
        <v>1</v>
      </c>
      <c r="F27" s="1369">
        <f t="shared" si="0"/>
        <v>730000</v>
      </c>
      <c r="G27" s="943" t="s">
        <v>27</v>
      </c>
      <c r="H27" s="943" t="s">
        <v>986</v>
      </c>
      <c r="I27" s="943" t="s">
        <v>1411</v>
      </c>
      <c r="J27" s="581" t="s">
        <v>923</v>
      </c>
      <c r="K27" s="2542"/>
      <c r="L27" s="2542"/>
      <c r="M27" s="2542"/>
      <c r="N27" s="2208"/>
      <c r="O27" s="1372"/>
      <c r="P27" s="1372"/>
      <c r="Q27" s="1372"/>
      <c r="R27" s="1372"/>
      <c r="S27" s="1372"/>
      <c r="T27" s="1372"/>
      <c r="U27" s="1372"/>
      <c r="V27" s="1372"/>
      <c r="W27" s="1372"/>
      <c r="X27" s="1372"/>
      <c r="Y27" s="1372"/>
      <c r="Z27" s="1372"/>
      <c r="AA27" s="1372"/>
      <c r="AB27" s="1372"/>
      <c r="AC27" s="1372"/>
      <c r="AD27" s="1372"/>
      <c r="AE27" s="1372"/>
      <c r="AF27" s="1372"/>
    </row>
    <row r="28" spans="1:198" s="1359" customFormat="1" ht="49.2" hidden="1">
      <c r="A28" s="581">
        <v>1</v>
      </c>
      <c r="B28" s="581">
        <v>22</v>
      </c>
      <c r="C28" s="131" t="s">
        <v>985</v>
      </c>
      <c r="D28" s="1388">
        <v>730000</v>
      </c>
      <c r="E28" s="1389">
        <v>1</v>
      </c>
      <c r="F28" s="1369">
        <f t="shared" si="0"/>
        <v>730000</v>
      </c>
      <c r="G28" s="943" t="s">
        <v>704</v>
      </c>
      <c r="H28" s="943" t="s">
        <v>1402</v>
      </c>
      <c r="I28" s="943" t="s">
        <v>1152</v>
      </c>
      <c r="J28" s="581" t="s">
        <v>39</v>
      </c>
      <c r="K28" s="2542"/>
      <c r="L28" s="2542"/>
      <c r="M28" s="2542"/>
      <c r="N28" s="2208"/>
      <c r="O28" s="1372"/>
      <c r="P28" s="1372"/>
      <c r="Q28" s="1372"/>
      <c r="R28" s="1372"/>
      <c r="S28" s="1372"/>
      <c r="T28" s="1372"/>
      <c r="U28" s="1372"/>
      <c r="V28" s="1372"/>
      <c r="W28" s="1372"/>
      <c r="X28" s="1372"/>
      <c r="Y28" s="1372"/>
      <c r="Z28" s="1372"/>
      <c r="AA28" s="1372"/>
      <c r="AB28" s="1372"/>
      <c r="AC28" s="1372"/>
      <c r="AD28" s="1372"/>
      <c r="AE28" s="1372"/>
      <c r="AF28" s="1372"/>
    </row>
    <row r="29" spans="1:198" s="1359" customFormat="1" ht="49.2" hidden="1">
      <c r="A29" s="581">
        <v>1</v>
      </c>
      <c r="B29" s="581">
        <v>23</v>
      </c>
      <c r="C29" s="131" t="s">
        <v>772</v>
      </c>
      <c r="D29" s="1388">
        <v>730000</v>
      </c>
      <c r="E29" s="1389">
        <v>1</v>
      </c>
      <c r="F29" s="1369">
        <f t="shared" si="0"/>
        <v>730000</v>
      </c>
      <c r="G29" s="943" t="s">
        <v>1058</v>
      </c>
      <c r="H29" s="943" t="s">
        <v>963</v>
      </c>
      <c r="I29" s="943" t="s">
        <v>1411</v>
      </c>
      <c r="J29" s="581" t="s">
        <v>49</v>
      </c>
      <c r="K29" s="2542"/>
      <c r="L29" s="2542"/>
      <c r="M29" s="2542"/>
      <c r="N29" s="2208"/>
      <c r="O29" s="1372"/>
      <c r="P29" s="1372"/>
      <c r="Q29" s="1372"/>
      <c r="R29" s="1372"/>
      <c r="S29" s="1372"/>
      <c r="T29" s="1372"/>
      <c r="U29" s="1372"/>
      <c r="V29" s="1372"/>
      <c r="W29" s="1372"/>
      <c r="X29" s="1372"/>
      <c r="Y29" s="1372"/>
      <c r="Z29" s="1372"/>
      <c r="AA29" s="1372"/>
      <c r="AB29" s="1372"/>
      <c r="AC29" s="1372"/>
      <c r="AD29" s="1372"/>
      <c r="AE29" s="1372"/>
      <c r="AF29" s="1372"/>
    </row>
    <row r="30" spans="1:198" s="1359" customFormat="1" ht="49.2" hidden="1">
      <c r="A30" s="581">
        <v>1</v>
      </c>
      <c r="B30" s="581">
        <v>24</v>
      </c>
      <c r="C30" s="131" t="s">
        <v>1401</v>
      </c>
      <c r="D30" s="1388">
        <v>730000</v>
      </c>
      <c r="E30" s="1389">
        <v>1</v>
      </c>
      <c r="F30" s="1369">
        <f t="shared" si="0"/>
        <v>730000</v>
      </c>
      <c r="G30" s="943" t="s">
        <v>27</v>
      </c>
      <c r="H30" s="943" t="s">
        <v>986</v>
      </c>
      <c r="I30" s="943" t="s">
        <v>1411</v>
      </c>
      <c r="J30" s="581" t="s">
        <v>28</v>
      </c>
      <c r="K30" s="2542"/>
      <c r="L30" s="2542"/>
      <c r="M30" s="2542"/>
      <c r="N30" s="2208"/>
      <c r="O30" s="1372"/>
      <c r="P30" s="1372"/>
      <c r="Q30" s="1372"/>
      <c r="R30" s="1372"/>
      <c r="S30" s="1372"/>
      <c r="T30" s="1372"/>
      <c r="U30" s="1372"/>
      <c r="V30" s="1372"/>
      <c r="W30" s="1372"/>
      <c r="X30" s="1372"/>
      <c r="Y30" s="1372"/>
      <c r="Z30" s="1372"/>
      <c r="AA30" s="1372"/>
      <c r="AB30" s="1372"/>
      <c r="AC30" s="1372"/>
      <c r="AD30" s="1372"/>
      <c r="AE30" s="1372"/>
      <c r="AF30" s="1372"/>
    </row>
    <row r="31" spans="1:198" s="1359" customFormat="1" ht="49.2" hidden="1">
      <c r="A31" s="581">
        <v>1</v>
      </c>
      <c r="B31" s="581">
        <v>25</v>
      </c>
      <c r="C31" s="131" t="s">
        <v>1401</v>
      </c>
      <c r="D31" s="1388">
        <v>730000</v>
      </c>
      <c r="E31" s="1389">
        <v>1</v>
      </c>
      <c r="F31" s="1369">
        <f t="shared" si="0"/>
        <v>730000</v>
      </c>
      <c r="G31" s="943" t="s">
        <v>704</v>
      </c>
      <c r="H31" s="943" t="s">
        <v>1402</v>
      </c>
      <c r="I31" s="943" t="s">
        <v>1152</v>
      </c>
      <c r="J31" s="581" t="s">
        <v>39</v>
      </c>
      <c r="K31" s="2542"/>
      <c r="L31" s="2542"/>
      <c r="M31" s="2542"/>
      <c r="N31" s="2208"/>
      <c r="O31" s="1372"/>
      <c r="P31" s="1372"/>
      <c r="Q31" s="1372"/>
      <c r="R31" s="1372"/>
      <c r="S31" s="1372"/>
      <c r="T31" s="1372"/>
      <c r="U31" s="1372"/>
      <c r="V31" s="1372"/>
      <c r="W31" s="1372"/>
      <c r="X31" s="1372"/>
      <c r="Y31" s="1372"/>
      <c r="Z31" s="1372"/>
      <c r="AA31" s="1372"/>
      <c r="AB31" s="1372"/>
      <c r="AC31" s="1372"/>
      <c r="AD31" s="1372"/>
      <c r="AE31" s="1372"/>
      <c r="AF31" s="1372"/>
    </row>
    <row r="32" spans="1:198" s="1359" customFormat="1" hidden="1">
      <c r="A32" s="581">
        <v>1</v>
      </c>
      <c r="B32" s="581">
        <v>26</v>
      </c>
      <c r="C32" s="131" t="s">
        <v>60</v>
      </c>
      <c r="D32" s="1388">
        <v>310000</v>
      </c>
      <c r="E32" s="1389">
        <v>1</v>
      </c>
      <c r="F32" s="1369">
        <f t="shared" si="0"/>
        <v>310000</v>
      </c>
      <c r="G32" s="943" t="s">
        <v>61</v>
      </c>
      <c r="H32" s="943" t="s">
        <v>62</v>
      </c>
      <c r="I32" s="943" t="s">
        <v>1154</v>
      </c>
      <c r="J32" s="581" t="s">
        <v>49</v>
      </c>
      <c r="K32" s="2542"/>
      <c r="L32" s="2542"/>
      <c r="M32" s="2542"/>
      <c r="N32" s="2208"/>
      <c r="O32" s="1372"/>
      <c r="P32" s="1372"/>
      <c r="Q32" s="1372"/>
      <c r="R32" s="1372"/>
      <c r="S32" s="1372"/>
      <c r="T32" s="1372"/>
      <c r="U32" s="1372"/>
      <c r="V32" s="1372"/>
      <c r="W32" s="1372"/>
      <c r="X32" s="1372"/>
      <c r="Y32" s="1372"/>
      <c r="Z32" s="1372"/>
      <c r="AA32" s="1372"/>
      <c r="AB32" s="1372"/>
      <c r="AC32" s="1372"/>
      <c r="AD32" s="1372"/>
      <c r="AE32" s="1372"/>
      <c r="AF32" s="1372"/>
    </row>
    <row r="33" spans="1:32" s="1359" customFormat="1" ht="98.4" hidden="1">
      <c r="A33" s="581">
        <v>1</v>
      </c>
      <c r="B33" s="581">
        <v>27</v>
      </c>
      <c r="C33" s="131" t="s">
        <v>550</v>
      </c>
      <c r="D33" s="1388">
        <v>1760000</v>
      </c>
      <c r="E33" s="1389">
        <v>1</v>
      </c>
      <c r="F33" s="1369">
        <f t="shared" si="0"/>
        <v>1760000</v>
      </c>
      <c r="G33" s="943" t="s">
        <v>989</v>
      </c>
      <c r="H33" s="943" t="s">
        <v>990</v>
      </c>
      <c r="I33" s="943" t="s">
        <v>1074</v>
      </c>
      <c r="J33" s="581" t="s">
        <v>28</v>
      </c>
      <c r="K33" s="2542"/>
      <c r="L33" s="2542"/>
      <c r="M33" s="2542"/>
      <c r="N33" s="2208"/>
      <c r="O33" s="1372"/>
      <c r="P33" s="1372"/>
      <c r="Q33" s="1372"/>
      <c r="R33" s="1372"/>
      <c r="S33" s="1372"/>
      <c r="T33" s="1372"/>
      <c r="U33" s="1372"/>
      <c r="V33" s="1372"/>
      <c r="W33" s="1372"/>
      <c r="X33" s="1372"/>
      <c r="Y33" s="1372"/>
      <c r="Z33" s="1372"/>
      <c r="AA33" s="1372"/>
      <c r="AB33" s="1372"/>
      <c r="AC33" s="1372"/>
      <c r="AD33" s="1372"/>
      <c r="AE33" s="1372"/>
      <c r="AF33" s="1372"/>
    </row>
    <row r="34" spans="1:32" s="1359" customFormat="1" ht="98.4" hidden="1">
      <c r="A34" s="581">
        <v>1</v>
      </c>
      <c r="B34" s="581">
        <v>28</v>
      </c>
      <c r="C34" s="131" t="s">
        <v>550</v>
      </c>
      <c r="D34" s="1388">
        <v>1760000</v>
      </c>
      <c r="E34" s="1389">
        <v>1</v>
      </c>
      <c r="F34" s="1369">
        <f t="shared" si="0"/>
        <v>1760000</v>
      </c>
      <c r="G34" s="943" t="s">
        <v>551</v>
      </c>
      <c r="H34" s="943" t="s">
        <v>36</v>
      </c>
      <c r="I34" s="943" t="s">
        <v>1411</v>
      </c>
      <c r="J34" s="581" t="s">
        <v>33</v>
      </c>
      <c r="K34" s="2542"/>
      <c r="L34" s="2542"/>
      <c r="M34" s="2542"/>
      <c r="N34" s="2208"/>
      <c r="O34" s="1372"/>
      <c r="P34" s="1372"/>
      <c r="Q34" s="1372"/>
      <c r="R34" s="1372"/>
      <c r="S34" s="1372"/>
      <c r="T34" s="1372"/>
      <c r="U34" s="1372"/>
      <c r="V34" s="1372"/>
      <c r="W34" s="1372"/>
      <c r="X34" s="1372"/>
      <c r="Y34" s="1372"/>
      <c r="Z34" s="1372"/>
      <c r="AA34" s="1372"/>
      <c r="AB34" s="1372"/>
      <c r="AC34" s="1372"/>
      <c r="AD34" s="1372"/>
      <c r="AE34" s="1372"/>
      <c r="AF34" s="1372"/>
    </row>
    <row r="35" spans="1:32" s="1359" customFormat="1" ht="98.4" hidden="1">
      <c r="A35" s="581">
        <v>1</v>
      </c>
      <c r="B35" s="581">
        <v>29</v>
      </c>
      <c r="C35" s="131" t="s">
        <v>550</v>
      </c>
      <c r="D35" s="1388">
        <v>1760000</v>
      </c>
      <c r="E35" s="1389">
        <v>1</v>
      </c>
      <c r="F35" s="1369">
        <f t="shared" si="0"/>
        <v>1760000</v>
      </c>
      <c r="G35" s="943" t="s">
        <v>1011</v>
      </c>
      <c r="H35" s="943" t="s">
        <v>34</v>
      </c>
      <c r="I35" s="943" t="s">
        <v>1294</v>
      </c>
      <c r="J35" s="581" t="s">
        <v>33</v>
      </c>
      <c r="K35" s="2542"/>
      <c r="L35" s="2542"/>
      <c r="M35" s="2542"/>
      <c r="N35" s="2208"/>
      <c r="O35" s="1372"/>
      <c r="P35" s="1372"/>
      <c r="Q35" s="1372"/>
      <c r="R35" s="1372"/>
      <c r="S35" s="1372"/>
      <c r="T35" s="1372"/>
      <c r="U35" s="1372"/>
      <c r="V35" s="1372"/>
      <c r="W35" s="1372"/>
      <c r="X35" s="1372"/>
      <c r="Y35" s="1372"/>
      <c r="Z35" s="1372"/>
      <c r="AA35" s="1372"/>
      <c r="AB35" s="1372"/>
      <c r="AC35" s="1372"/>
      <c r="AD35" s="1372"/>
      <c r="AE35" s="1372"/>
      <c r="AF35" s="1372"/>
    </row>
    <row r="36" spans="1:32" s="1359" customFormat="1" ht="49.2" hidden="1">
      <c r="A36" s="581">
        <v>1</v>
      </c>
      <c r="B36" s="581">
        <v>30</v>
      </c>
      <c r="C36" s="131" t="s">
        <v>771</v>
      </c>
      <c r="D36" s="1388">
        <v>1760000</v>
      </c>
      <c r="E36" s="1389">
        <v>1</v>
      </c>
      <c r="F36" s="1369">
        <f t="shared" si="0"/>
        <v>1760000</v>
      </c>
      <c r="G36" s="943" t="s">
        <v>1073</v>
      </c>
      <c r="H36" s="943" t="s">
        <v>32</v>
      </c>
      <c r="I36" s="943" t="s">
        <v>1074</v>
      </c>
      <c r="J36" s="581" t="s">
        <v>33</v>
      </c>
      <c r="K36" s="2542"/>
      <c r="L36" s="2542"/>
      <c r="M36" s="2542"/>
      <c r="N36" s="2208"/>
      <c r="O36" s="1372"/>
      <c r="P36" s="1372"/>
      <c r="Q36" s="1372"/>
      <c r="R36" s="1372"/>
      <c r="S36" s="1372"/>
      <c r="T36" s="1372"/>
      <c r="U36" s="1372"/>
      <c r="V36" s="1372"/>
      <c r="W36" s="1372"/>
      <c r="X36" s="1372"/>
      <c r="Y36" s="1372"/>
      <c r="Z36" s="1372"/>
      <c r="AA36" s="1372"/>
      <c r="AB36" s="1372"/>
      <c r="AC36" s="1372"/>
      <c r="AD36" s="1372"/>
      <c r="AE36" s="1372"/>
      <c r="AF36" s="1372"/>
    </row>
    <row r="37" spans="1:32" s="1359" customFormat="1" hidden="1">
      <c r="A37" s="581">
        <v>1</v>
      </c>
      <c r="B37" s="581">
        <v>31</v>
      </c>
      <c r="C37" s="131" t="s">
        <v>35</v>
      </c>
      <c r="D37" s="1388">
        <v>3090000</v>
      </c>
      <c r="E37" s="1389">
        <v>1</v>
      </c>
      <c r="F37" s="1369">
        <f t="shared" si="0"/>
        <v>3090000</v>
      </c>
      <c r="G37" s="943" t="s">
        <v>551</v>
      </c>
      <c r="H37" s="943" t="s">
        <v>36</v>
      </c>
      <c r="I37" s="943" t="s">
        <v>1411</v>
      </c>
      <c r="J37" s="581" t="s">
        <v>33</v>
      </c>
      <c r="K37" s="2623"/>
      <c r="L37" s="2623"/>
      <c r="M37" s="2623"/>
      <c r="N37" s="2624"/>
      <c r="O37" s="1372"/>
      <c r="P37" s="1372"/>
      <c r="Q37" s="1372"/>
      <c r="R37" s="1372"/>
      <c r="S37" s="1372"/>
      <c r="T37" s="1372"/>
      <c r="U37" s="1372"/>
      <c r="V37" s="1372"/>
      <c r="W37" s="1372"/>
      <c r="X37" s="1372"/>
      <c r="Y37" s="1372"/>
      <c r="Z37" s="1372"/>
      <c r="AA37" s="1372"/>
      <c r="AB37" s="1372"/>
      <c r="AC37" s="1372"/>
      <c r="AD37" s="1372"/>
      <c r="AE37" s="1372"/>
      <c r="AF37" s="1372"/>
    </row>
    <row r="38" spans="1:32" s="1359" customFormat="1" ht="49.2" hidden="1">
      <c r="A38" s="581">
        <v>1</v>
      </c>
      <c r="B38" s="581">
        <v>32</v>
      </c>
      <c r="C38" s="131" t="s">
        <v>639</v>
      </c>
      <c r="D38" s="1388">
        <v>1650000</v>
      </c>
      <c r="E38" s="1389">
        <v>1</v>
      </c>
      <c r="F38" s="1369">
        <f t="shared" si="0"/>
        <v>1650000</v>
      </c>
      <c r="G38" s="943" t="s">
        <v>551</v>
      </c>
      <c r="H38" s="943" t="s">
        <v>36</v>
      </c>
      <c r="I38" s="943" t="s">
        <v>1411</v>
      </c>
      <c r="J38" s="581" t="s">
        <v>33</v>
      </c>
      <c r="K38" s="2545"/>
      <c r="L38" s="2545"/>
      <c r="M38" s="2545"/>
      <c r="N38" s="2625"/>
      <c r="O38" s="1372"/>
      <c r="P38" s="1372"/>
      <c r="Q38" s="1372"/>
      <c r="R38" s="1372"/>
      <c r="S38" s="1372"/>
      <c r="T38" s="1372"/>
      <c r="U38" s="1372"/>
      <c r="V38" s="1372"/>
      <c r="W38" s="1372"/>
      <c r="X38" s="1372"/>
      <c r="Y38" s="1372"/>
      <c r="Z38" s="1372"/>
      <c r="AA38" s="1372"/>
      <c r="AB38" s="1372"/>
      <c r="AC38" s="1372"/>
      <c r="AD38" s="1372"/>
      <c r="AE38" s="1372"/>
      <c r="AF38" s="1372"/>
    </row>
    <row r="39" spans="1:32" s="1359" customFormat="1" ht="49.2" hidden="1">
      <c r="A39" s="581">
        <v>1</v>
      </c>
      <c r="B39" s="581">
        <v>33</v>
      </c>
      <c r="C39" s="131" t="s">
        <v>639</v>
      </c>
      <c r="D39" s="1388">
        <v>1650000</v>
      </c>
      <c r="E39" s="1389">
        <v>1</v>
      </c>
      <c r="F39" s="1369">
        <f t="shared" si="0"/>
        <v>1650000</v>
      </c>
      <c r="G39" s="943" t="s">
        <v>1153</v>
      </c>
      <c r="H39" s="943" t="s">
        <v>42</v>
      </c>
      <c r="I39" s="943" t="s">
        <v>1154</v>
      </c>
      <c r="J39" s="581" t="s">
        <v>39</v>
      </c>
      <c r="K39" s="2545"/>
      <c r="L39" s="2545"/>
      <c r="M39" s="2545"/>
      <c r="N39" s="2625"/>
      <c r="O39" s="1372"/>
      <c r="P39" s="1372"/>
      <c r="Q39" s="1372"/>
      <c r="R39" s="1372"/>
      <c r="S39" s="1372"/>
      <c r="T39" s="1372"/>
      <c r="U39" s="1372"/>
      <c r="V39" s="1372"/>
      <c r="W39" s="1372"/>
      <c r="X39" s="1372"/>
      <c r="Y39" s="1372"/>
      <c r="Z39" s="1372"/>
      <c r="AA39" s="1372"/>
      <c r="AB39" s="1372"/>
      <c r="AC39" s="1372"/>
      <c r="AD39" s="1372"/>
      <c r="AE39" s="1372"/>
      <c r="AF39" s="1372"/>
    </row>
    <row r="40" spans="1:32" s="1359" customFormat="1" ht="49.2" hidden="1">
      <c r="A40" s="581">
        <v>1</v>
      </c>
      <c r="B40" s="581">
        <v>34</v>
      </c>
      <c r="C40" s="131" t="s">
        <v>992</v>
      </c>
      <c r="D40" s="1388">
        <v>1240000</v>
      </c>
      <c r="E40" s="1389">
        <v>1</v>
      </c>
      <c r="F40" s="1369">
        <f t="shared" si="0"/>
        <v>1240000</v>
      </c>
      <c r="G40" s="943" t="s">
        <v>1153</v>
      </c>
      <c r="H40" s="943" t="s">
        <v>42</v>
      </c>
      <c r="I40" s="943" t="s">
        <v>1154</v>
      </c>
      <c r="J40" s="581" t="s">
        <v>39</v>
      </c>
      <c r="K40" s="2545"/>
      <c r="L40" s="2545"/>
      <c r="M40" s="2545"/>
      <c r="N40" s="2625"/>
      <c r="O40" s="1372"/>
      <c r="P40" s="1372"/>
      <c r="Q40" s="1372"/>
      <c r="R40" s="1372"/>
      <c r="S40" s="1372"/>
      <c r="T40" s="1372"/>
      <c r="U40" s="1372"/>
      <c r="V40" s="1372"/>
      <c r="W40" s="1372"/>
      <c r="X40" s="1372"/>
      <c r="Y40" s="1372"/>
      <c r="Z40" s="1372"/>
      <c r="AA40" s="1372"/>
      <c r="AB40" s="1372"/>
      <c r="AC40" s="1372"/>
      <c r="AD40" s="1372"/>
      <c r="AE40" s="1372"/>
      <c r="AF40" s="1372"/>
    </row>
    <row r="41" spans="1:32" s="1359" customFormat="1" ht="49.2" hidden="1">
      <c r="A41" s="581">
        <v>1</v>
      </c>
      <c r="B41" s="581">
        <v>35</v>
      </c>
      <c r="C41" s="131" t="s">
        <v>707</v>
      </c>
      <c r="D41" s="1388">
        <v>2060000</v>
      </c>
      <c r="E41" s="1389">
        <v>1</v>
      </c>
      <c r="F41" s="1369">
        <f t="shared" si="0"/>
        <v>2060000</v>
      </c>
      <c r="G41" s="943" t="s">
        <v>554</v>
      </c>
      <c r="H41" s="943" t="s">
        <v>555</v>
      </c>
      <c r="I41" s="943" t="s">
        <v>1152</v>
      </c>
      <c r="J41" s="581" t="s">
        <v>26</v>
      </c>
      <c r="K41" s="2626"/>
      <c r="L41" s="2626"/>
      <c r="M41" s="2626"/>
      <c r="N41" s="2627"/>
      <c r="O41" s="1372"/>
      <c r="P41" s="1372"/>
      <c r="Q41" s="1372"/>
      <c r="R41" s="1372"/>
      <c r="S41" s="1372"/>
      <c r="T41" s="1372"/>
      <c r="U41" s="1372"/>
      <c r="V41" s="1372"/>
      <c r="W41" s="1372"/>
      <c r="X41" s="1372"/>
      <c r="Y41" s="1372"/>
      <c r="Z41" s="1372"/>
      <c r="AA41" s="1372"/>
      <c r="AB41" s="1372"/>
      <c r="AC41" s="1372"/>
      <c r="AD41" s="1372"/>
      <c r="AE41" s="1372"/>
      <c r="AF41" s="1372"/>
    </row>
    <row r="42" spans="1:32" s="1359" customFormat="1" ht="49.2" hidden="1">
      <c r="A42" s="581">
        <v>1</v>
      </c>
      <c r="B42" s="581">
        <v>36</v>
      </c>
      <c r="C42" s="131" t="s">
        <v>40</v>
      </c>
      <c r="D42" s="1388">
        <v>1240000</v>
      </c>
      <c r="E42" s="1389">
        <v>1</v>
      </c>
      <c r="F42" s="1369">
        <f t="shared" si="0"/>
        <v>1240000</v>
      </c>
      <c r="G42" s="943" t="s">
        <v>704</v>
      </c>
      <c r="H42" s="943" t="s">
        <v>1402</v>
      </c>
      <c r="I42" s="943" t="s">
        <v>1152</v>
      </c>
      <c r="J42" s="581" t="s">
        <v>39</v>
      </c>
      <c r="K42" s="2545"/>
      <c r="L42" s="2545"/>
      <c r="M42" s="2545"/>
      <c r="N42" s="2625"/>
      <c r="O42" s="1372"/>
      <c r="P42" s="1372"/>
      <c r="Q42" s="1372"/>
      <c r="R42" s="1372"/>
      <c r="S42" s="1372"/>
      <c r="T42" s="1372"/>
      <c r="U42" s="1372"/>
      <c r="V42" s="1372"/>
      <c r="W42" s="1372"/>
      <c r="X42" s="1372"/>
      <c r="Y42" s="1372"/>
      <c r="Z42" s="1372"/>
      <c r="AA42" s="1372"/>
      <c r="AB42" s="1372"/>
      <c r="AC42" s="1372"/>
      <c r="AD42" s="1372"/>
      <c r="AE42" s="1372"/>
      <c r="AF42" s="1372"/>
    </row>
    <row r="43" spans="1:32" s="1359" customFormat="1" ht="49.2" hidden="1">
      <c r="A43" s="581">
        <v>1</v>
      </c>
      <c r="B43" s="581">
        <v>37</v>
      </c>
      <c r="C43" s="131" t="s">
        <v>676</v>
      </c>
      <c r="D43" s="1388">
        <v>1240000</v>
      </c>
      <c r="E43" s="1389">
        <v>1</v>
      </c>
      <c r="F43" s="1369">
        <f t="shared" si="0"/>
        <v>1240000</v>
      </c>
      <c r="G43" s="943" t="s">
        <v>704</v>
      </c>
      <c r="H43" s="943" t="s">
        <v>1402</v>
      </c>
      <c r="I43" s="943" t="s">
        <v>1152</v>
      </c>
      <c r="J43" s="581" t="s">
        <v>39</v>
      </c>
      <c r="K43" s="2626"/>
      <c r="L43" s="2626"/>
      <c r="M43" s="2626"/>
      <c r="N43" s="2627"/>
      <c r="O43" s="1372"/>
      <c r="P43" s="1372"/>
      <c r="Q43" s="1372"/>
      <c r="R43" s="1372"/>
      <c r="S43" s="1372"/>
      <c r="T43" s="1372"/>
      <c r="U43" s="1372"/>
      <c r="V43" s="1372"/>
      <c r="W43" s="1372"/>
      <c r="X43" s="1372"/>
      <c r="Y43" s="1372"/>
      <c r="Z43" s="1372"/>
      <c r="AA43" s="1372"/>
      <c r="AB43" s="1372"/>
      <c r="AC43" s="1372"/>
      <c r="AD43" s="1372"/>
      <c r="AE43" s="1372"/>
      <c r="AF43" s="1372"/>
    </row>
    <row r="44" spans="1:32" s="1359" customFormat="1" ht="49.2" hidden="1">
      <c r="A44" s="581">
        <v>1</v>
      </c>
      <c r="B44" s="581">
        <v>38</v>
      </c>
      <c r="C44" s="131" t="s">
        <v>773</v>
      </c>
      <c r="D44" s="1388">
        <v>1320000</v>
      </c>
      <c r="E44" s="1389">
        <v>1</v>
      </c>
      <c r="F44" s="1369">
        <f t="shared" si="0"/>
        <v>1320000</v>
      </c>
      <c r="G44" s="943" t="s">
        <v>1112</v>
      </c>
      <c r="H44" s="943" t="s">
        <v>1113</v>
      </c>
      <c r="I44" s="943" t="s">
        <v>1074</v>
      </c>
      <c r="J44" s="581" t="s">
        <v>49</v>
      </c>
      <c r="K44" s="2626"/>
      <c r="L44" s="2626"/>
      <c r="M44" s="2626"/>
      <c r="N44" s="2627"/>
      <c r="O44" s="1372"/>
      <c r="P44" s="1372"/>
      <c r="Q44" s="1372"/>
      <c r="R44" s="1372"/>
      <c r="S44" s="1372"/>
      <c r="T44" s="1372"/>
      <c r="U44" s="1372"/>
      <c r="V44" s="1372"/>
      <c r="W44" s="1372"/>
      <c r="X44" s="1372"/>
      <c r="Y44" s="1372"/>
      <c r="Z44" s="1372"/>
      <c r="AA44" s="1372"/>
      <c r="AB44" s="1372"/>
      <c r="AC44" s="1372"/>
      <c r="AD44" s="1372"/>
      <c r="AE44" s="1372"/>
      <c r="AF44" s="1372"/>
    </row>
    <row r="45" spans="1:32" s="1359" customFormat="1" ht="49.2" hidden="1">
      <c r="A45" s="581">
        <v>1</v>
      </c>
      <c r="B45" s="581">
        <v>39</v>
      </c>
      <c r="C45" s="131" t="s">
        <v>773</v>
      </c>
      <c r="D45" s="1388">
        <v>1320000</v>
      </c>
      <c r="E45" s="1389">
        <v>1</v>
      </c>
      <c r="F45" s="1369">
        <f t="shared" si="0"/>
        <v>1320000</v>
      </c>
      <c r="G45" s="943" t="s">
        <v>999</v>
      </c>
      <c r="H45" s="943" t="s">
        <v>1000</v>
      </c>
      <c r="I45" s="943" t="s">
        <v>1154</v>
      </c>
      <c r="J45" s="581" t="s">
        <v>49</v>
      </c>
      <c r="K45" s="2626"/>
      <c r="L45" s="2626"/>
      <c r="M45" s="2626"/>
      <c r="N45" s="2627"/>
      <c r="O45" s="1372"/>
      <c r="P45" s="1372"/>
      <c r="Q45" s="1372"/>
      <c r="R45" s="1372"/>
      <c r="S45" s="1372"/>
      <c r="T45" s="1372"/>
      <c r="U45" s="1372"/>
      <c r="V45" s="1372"/>
      <c r="W45" s="1372"/>
      <c r="X45" s="1372"/>
      <c r="Y45" s="1372"/>
      <c r="Z45" s="1372"/>
      <c r="AA45" s="1372"/>
      <c r="AB45" s="1372"/>
      <c r="AC45" s="1372"/>
      <c r="AD45" s="1372"/>
      <c r="AE45" s="1372"/>
      <c r="AF45" s="1372"/>
    </row>
    <row r="46" spans="1:32" s="1359" customFormat="1" hidden="1">
      <c r="A46" s="581">
        <v>1</v>
      </c>
      <c r="B46" s="581">
        <v>40</v>
      </c>
      <c r="C46" s="131" t="s">
        <v>536</v>
      </c>
      <c r="D46" s="1388">
        <v>1030000</v>
      </c>
      <c r="E46" s="1389">
        <v>1</v>
      </c>
      <c r="F46" s="1369">
        <f t="shared" si="0"/>
        <v>1030000</v>
      </c>
      <c r="G46" s="943" t="s">
        <v>27</v>
      </c>
      <c r="H46" s="943" t="s">
        <v>986</v>
      </c>
      <c r="I46" s="943" t="s">
        <v>1411</v>
      </c>
      <c r="J46" s="581" t="s">
        <v>28</v>
      </c>
      <c r="K46" s="2626"/>
      <c r="L46" s="2626"/>
      <c r="M46" s="2626"/>
      <c r="N46" s="2627"/>
      <c r="O46" s="1372"/>
      <c r="P46" s="1372"/>
      <c r="Q46" s="1372"/>
      <c r="R46" s="1372"/>
      <c r="S46" s="1372"/>
      <c r="T46" s="1372"/>
      <c r="U46" s="1372"/>
      <c r="V46" s="1372"/>
      <c r="W46" s="1372"/>
      <c r="X46" s="1372"/>
      <c r="Y46" s="1372"/>
      <c r="Z46" s="1372"/>
      <c r="AA46" s="1372"/>
      <c r="AB46" s="1372"/>
      <c r="AC46" s="1372"/>
      <c r="AD46" s="1372"/>
      <c r="AE46" s="1372"/>
      <c r="AF46" s="1372"/>
    </row>
    <row r="47" spans="1:32" s="1359" customFormat="1" hidden="1">
      <c r="A47" s="581">
        <v>1</v>
      </c>
      <c r="B47" s="581">
        <v>41</v>
      </c>
      <c r="C47" s="131" t="s">
        <v>903</v>
      </c>
      <c r="D47" s="1388">
        <v>7010000</v>
      </c>
      <c r="E47" s="1389">
        <v>1</v>
      </c>
      <c r="F47" s="1369">
        <f t="shared" si="0"/>
        <v>7010000</v>
      </c>
      <c r="G47" s="943" t="s">
        <v>37</v>
      </c>
      <c r="H47" s="943" t="s">
        <v>38</v>
      </c>
      <c r="I47" s="943" t="s">
        <v>1296</v>
      </c>
      <c r="J47" s="581" t="s">
        <v>33</v>
      </c>
      <c r="K47" s="2626"/>
      <c r="L47" s="2626"/>
      <c r="M47" s="2626"/>
      <c r="N47" s="2627"/>
      <c r="O47" s="1372"/>
      <c r="P47" s="1372"/>
      <c r="Q47" s="1372"/>
      <c r="R47" s="1372"/>
      <c r="S47" s="1372"/>
      <c r="T47" s="1372"/>
      <c r="U47" s="1372"/>
      <c r="V47" s="1372"/>
      <c r="W47" s="1372"/>
      <c r="X47" s="1372"/>
      <c r="Y47" s="1372"/>
      <c r="Z47" s="1372"/>
      <c r="AA47" s="1372"/>
      <c r="AB47" s="1372"/>
      <c r="AC47" s="1372"/>
      <c r="AD47" s="1372"/>
      <c r="AE47" s="1372"/>
      <c r="AF47" s="1372"/>
    </row>
    <row r="48" spans="1:32" s="1359" customFormat="1" ht="49.2" hidden="1">
      <c r="A48" s="581">
        <v>1</v>
      </c>
      <c r="B48" s="581">
        <v>42</v>
      </c>
      <c r="C48" s="131" t="s">
        <v>742</v>
      </c>
      <c r="D48" s="1388">
        <v>5150000</v>
      </c>
      <c r="E48" s="1389">
        <v>1</v>
      </c>
      <c r="F48" s="1369">
        <f t="shared" si="0"/>
        <v>5150000</v>
      </c>
      <c r="G48" s="943" t="s">
        <v>551</v>
      </c>
      <c r="H48" s="943" t="s">
        <v>36</v>
      </c>
      <c r="I48" s="943" t="s">
        <v>1411</v>
      </c>
      <c r="J48" s="581" t="s">
        <v>33</v>
      </c>
      <c r="K48" s="2626"/>
      <c r="L48" s="2626"/>
      <c r="M48" s="2626"/>
      <c r="N48" s="2627"/>
      <c r="O48" s="1372"/>
      <c r="P48" s="1372"/>
      <c r="Q48" s="1372"/>
      <c r="R48" s="1372"/>
      <c r="S48" s="1372"/>
      <c r="T48" s="1372"/>
      <c r="U48" s="1372"/>
      <c r="V48" s="1372"/>
      <c r="W48" s="1372"/>
      <c r="X48" s="1372"/>
      <c r="Y48" s="1372"/>
      <c r="Z48" s="1372"/>
      <c r="AA48" s="1372"/>
      <c r="AB48" s="1372"/>
      <c r="AC48" s="1372"/>
      <c r="AD48" s="1372"/>
      <c r="AE48" s="1372"/>
      <c r="AF48" s="1372"/>
    </row>
    <row r="49" spans="1:32" s="1359" customFormat="1" ht="49.2" hidden="1">
      <c r="A49" s="581">
        <v>1</v>
      </c>
      <c r="B49" s="581">
        <v>43</v>
      </c>
      <c r="C49" s="131" t="s">
        <v>775</v>
      </c>
      <c r="D49" s="1388">
        <v>3090000</v>
      </c>
      <c r="E49" s="1389">
        <v>1</v>
      </c>
      <c r="F49" s="1369">
        <f t="shared" si="0"/>
        <v>3090000</v>
      </c>
      <c r="G49" s="943" t="s">
        <v>29</v>
      </c>
      <c r="H49" s="943" t="s">
        <v>30</v>
      </c>
      <c r="I49" s="943" t="s">
        <v>1156</v>
      </c>
      <c r="J49" s="581" t="s">
        <v>28</v>
      </c>
      <c r="K49" s="2545"/>
      <c r="L49" s="2545"/>
      <c r="M49" s="2545"/>
      <c r="N49" s="2625"/>
      <c r="O49" s="1372"/>
      <c r="P49" s="1372"/>
      <c r="Q49" s="1372"/>
      <c r="R49" s="1372"/>
      <c r="S49" s="1372"/>
      <c r="T49" s="1372"/>
      <c r="U49" s="1372"/>
      <c r="V49" s="1372"/>
      <c r="W49" s="1372"/>
      <c r="X49" s="1372"/>
      <c r="Y49" s="1372"/>
      <c r="Z49" s="1372"/>
      <c r="AA49" s="1372"/>
      <c r="AB49" s="1372"/>
      <c r="AC49" s="1372"/>
      <c r="AD49" s="1372"/>
      <c r="AE49" s="1372"/>
      <c r="AF49" s="1372"/>
    </row>
    <row r="50" spans="1:32" s="1359" customFormat="1" ht="49.2" hidden="1">
      <c r="A50" s="581">
        <v>1</v>
      </c>
      <c r="B50" s="581">
        <v>44</v>
      </c>
      <c r="C50" s="131" t="s">
        <v>775</v>
      </c>
      <c r="D50" s="1388">
        <v>3090000</v>
      </c>
      <c r="E50" s="1389">
        <v>1</v>
      </c>
      <c r="F50" s="1369">
        <f t="shared" si="0"/>
        <v>3090000</v>
      </c>
      <c r="G50" s="943" t="s">
        <v>1013</v>
      </c>
      <c r="H50" s="943" t="s">
        <v>919</v>
      </c>
      <c r="I50" s="943" t="s">
        <v>1297</v>
      </c>
      <c r="J50" s="581" t="s">
        <v>33</v>
      </c>
      <c r="K50" s="2545"/>
      <c r="L50" s="2545"/>
      <c r="M50" s="2545"/>
      <c r="N50" s="2625"/>
      <c r="O50" s="1372"/>
      <c r="P50" s="1372"/>
      <c r="Q50" s="1372"/>
      <c r="R50" s="1372"/>
      <c r="S50" s="1372"/>
      <c r="T50" s="1372"/>
      <c r="U50" s="1372"/>
      <c r="V50" s="1372"/>
      <c r="W50" s="1372"/>
      <c r="X50" s="1372"/>
      <c r="Y50" s="1372"/>
      <c r="Z50" s="1372"/>
      <c r="AA50" s="1372"/>
      <c r="AB50" s="1372"/>
      <c r="AC50" s="1372"/>
      <c r="AD50" s="1372"/>
      <c r="AE50" s="1372"/>
      <c r="AF50" s="1372"/>
    </row>
    <row r="51" spans="1:32" s="1359" customFormat="1" ht="49.2" hidden="1">
      <c r="A51" s="581">
        <v>1</v>
      </c>
      <c r="B51" s="581">
        <v>45</v>
      </c>
      <c r="C51" s="131" t="s">
        <v>638</v>
      </c>
      <c r="D51" s="1388">
        <v>2060000</v>
      </c>
      <c r="E51" s="1389">
        <v>1</v>
      </c>
      <c r="F51" s="1369">
        <f t="shared" si="0"/>
        <v>2060000</v>
      </c>
      <c r="G51" s="943" t="s">
        <v>1046</v>
      </c>
      <c r="H51" s="943" t="s">
        <v>1047</v>
      </c>
      <c r="I51" s="943" t="s">
        <v>1152</v>
      </c>
      <c r="J51" s="581" t="s">
        <v>26</v>
      </c>
      <c r="K51" s="2626"/>
      <c r="L51" s="2626"/>
      <c r="M51" s="2626"/>
      <c r="N51" s="2627"/>
      <c r="O51" s="1372"/>
      <c r="P51" s="1372"/>
      <c r="Q51" s="1372"/>
      <c r="R51" s="1372"/>
      <c r="S51" s="1372"/>
      <c r="T51" s="1372"/>
      <c r="U51" s="1372"/>
      <c r="V51" s="1372"/>
      <c r="W51" s="1372"/>
      <c r="X51" s="1372"/>
      <c r="Y51" s="1372"/>
      <c r="Z51" s="1372"/>
      <c r="AA51" s="1372"/>
      <c r="AB51" s="1372"/>
      <c r="AC51" s="1372"/>
      <c r="AD51" s="1372"/>
      <c r="AE51" s="1372"/>
      <c r="AF51" s="1372"/>
    </row>
    <row r="52" spans="1:32" s="1359" customFormat="1" hidden="1">
      <c r="A52" s="1367">
        <v>1</v>
      </c>
      <c r="B52" s="581">
        <v>46</v>
      </c>
      <c r="C52" s="1368" t="s">
        <v>1463</v>
      </c>
      <c r="D52" s="1369">
        <v>2219000</v>
      </c>
      <c r="E52" s="1367">
        <v>1</v>
      </c>
      <c r="F52" s="1369">
        <f t="shared" si="0"/>
        <v>2219000</v>
      </c>
      <c r="G52" s="1370" t="s">
        <v>551</v>
      </c>
      <c r="H52" s="1370" t="s">
        <v>36</v>
      </c>
      <c r="I52" s="1370" t="s">
        <v>1411</v>
      </c>
      <c r="J52" s="1371" t="s">
        <v>725</v>
      </c>
      <c r="K52" s="2626"/>
      <c r="L52" s="2626"/>
      <c r="M52" s="2626"/>
      <c r="N52" s="2627"/>
      <c r="O52" s="1372"/>
      <c r="P52" s="1372"/>
      <c r="Q52" s="1372"/>
      <c r="R52" s="1372"/>
      <c r="S52" s="1372"/>
      <c r="T52" s="1372"/>
      <c r="U52" s="1372"/>
      <c r="V52" s="1372"/>
      <c r="W52" s="1372"/>
      <c r="X52" s="1372"/>
      <c r="Y52" s="1372"/>
      <c r="Z52" s="1372"/>
      <c r="AA52" s="1372"/>
      <c r="AB52" s="1372"/>
      <c r="AC52" s="1372"/>
      <c r="AD52" s="1372"/>
      <c r="AE52" s="1372"/>
      <c r="AF52" s="1372"/>
    </row>
    <row r="53" spans="1:32" s="1359" customFormat="1" hidden="1">
      <c r="A53" s="581">
        <v>1</v>
      </c>
      <c r="B53" s="581">
        <v>47</v>
      </c>
      <c r="C53" s="131" t="s">
        <v>804</v>
      </c>
      <c r="D53" s="1388">
        <v>2580000</v>
      </c>
      <c r="E53" s="1389">
        <v>1</v>
      </c>
      <c r="F53" s="1369">
        <f t="shared" si="0"/>
        <v>2580000</v>
      </c>
      <c r="G53" s="943" t="s">
        <v>704</v>
      </c>
      <c r="H53" s="943" t="s">
        <v>1402</v>
      </c>
      <c r="I53" s="943" t="s">
        <v>1152</v>
      </c>
      <c r="J53" s="581" t="s">
        <v>39</v>
      </c>
      <c r="K53" s="2626"/>
      <c r="L53" s="2626"/>
      <c r="M53" s="2626"/>
      <c r="N53" s="2627"/>
      <c r="O53" s="1372"/>
      <c r="P53" s="1372"/>
      <c r="Q53" s="1372"/>
      <c r="R53" s="1372"/>
      <c r="S53" s="1372"/>
      <c r="T53" s="1372"/>
      <c r="U53" s="1372"/>
      <c r="V53" s="1372"/>
      <c r="W53" s="1372"/>
      <c r="X53" s="1372"/>
      <c r="Y53" s="1372"/>
      <c r="Z53" s="1372"/>
      <c r="AA53" s="1372"/>
      <c r="AB53" s="1372"/>
      <c r="AC53" s="1372"/>
      <c r="AD53" s="1372"/>
      <c r="AE53" s="1372"/>
      <c r="AF53" s="1372"/>
    </row>
    <row r="54" spans="1:32" s="1359" customFormat="1" ht="49.2" hidden="1">
      <c r="A54" s="581">
        <v>1</v>
      </c>
      <c r="B54" s="581">
        <v>48</v>
      </c>
      <c r="C54" s="131" t="s">
        <v>549</v>
      </c>
      <c r="D54" s="1388">
        <v>3090000</v>
      </c>
      <c r="E54" s="1389">
        <v>1</v>
      </c>
      <c r="F54" s="1369">
        <f t="shared" si="0"/>
        <v>3090000</v>
      </c>
      <c r="G54" s="943" t="s">
        <v>1153</v>
      </c>
      <c r="H54" s="943" t="s">
        <v>42</v>
      </c>
      <c r="I54" s="943" t="s">
        <v>1154</v>
      </c>
      <c r="J54" s="581" t="s">
        <v>39</v>
      </c>
      <c r="K54" s="2626"/>
      <c r="L54" s="2626"/>
      <c r="M54" s="2626"/>
      <c r="N54" s="2627"/>
      <c r="O54" s="1372"/>
      <c r="P54" s="1372"/>
      <c r="Q54" s="1372"/>
      <c r="R54" s="1372"/>
      <c r="S54" s="1372"/>
      <c r="T54" s="1372"/>
      <c r="U54" s="1372"/>
      <c r="V54" s="1372"/>
      <c r="W54" s="1372"/>
      <c r="X54" s="1372"/>
      <c r="Y54" s="1372"/>
      <c r="Z54" s="1372"/>
      <c r="AA54" s="1372"/>
      <c r="AB54" s="1372"/>
      <c r="AC54" s="1372"/>
      <c r="AD54" s="1372"/>
      <c r="AE54" s="1372"/>
      <c r="AF54" s="1372"/>
    </row>
    <row r="55" spans="1:32" s="1359" customFormat="1" ht="49.2" hidden="1">
      <c r="A55" s="581">
        <v>1</v>
      </c>
      <c r="B55" s="581">
        <v>49</v>
      </c>
      <c r="C55" s="131" t="s">
        <v>549</v>
      </c>
      <c r="D55" s="1388">
        <v>3090000</v>
      </c>
      <c r="E55" s="1389">
        <v>1</v>
      </c>
      <c r="F55" s="1369">
        <f t="shared" si="0"/>
        <v>3090000</v>
      </c>
      <c r="G55" s="943" t="s">
        <v>1249</v>
      </c>
      <c r="H55" s="943" t="s">
        <v>832</v>
      </c>
      <c r="I55" s="943" t="s">
        <v>1294</v>
      </c>
      <c r="J55" s="581" t="s">
        <v>26</v>
      </c>
      <c r="K55" s="2626"/>
      <c r="L55" s="2626"/>
      <c r="M55" s="2626"/>
      <c r="N55" s="2627"/>
      <c r="O55" s="1372"/>
      <c r="P55" s="1372"/>
      <c r="Q55" s="1372"/>
      <c r="R55" s="1372"/>
      <c r="S55" s="1372"/>
      <c r="T55" s="1372"/>
      <c r="U55" s="1372"/>
      <c r="V55" s="1372"/>
      <c r="W55" s="1372"/>
      <c r="X55" s="1372"/>
      <c r="Y55" s="1372"/>
      <c r="Z55" s="1372"/>
      <c r="AA55" s="1372"/>
      <c r="AB55" s="1372"/>
      <c r="AC55" s="1372"/>
      <c r="AD55" s="1372"/>
      <c r="AE55" s="1372"/>
      <c r="AF55" s="1372"/>
    </row>
    <row r="56" spans="1:32" s="1359" customFormat="1" ht="73.8" hidden="1">
      <c r="A56" s="581">
        <v>1</v>
      </c>
      <c r="B56" s="581">
        <v>50</v>
      </c>
      <c r="C56" s="131" t="s">
        <v>546</v>
      </c>
      <c r="D56" s="1388">
        <v>1340000</v>
      </c>
      <c r="E56" s="1389">
        <v>1</v>
      </c>
      <c r="F56" s="1369">
        <f t="shared" si="0"/>
        <v>1340000</v>
      </c>
      <c r="G56" s="943" t="s">
        <v>554</v>
      </c>
      <c r="H56" s="943" t="s">
        <v>555</v>
      </c>
      <c r="I56" s="943" t="s">
        <v>1152</v>
      </c>
      <c r="J56" s="581" t="s">
        <v>26</v>
      </c>
      <c r="K56" s="2626"/>
      <c r="L56" s="2626"/>
      <c r="M56" s="2626"/>
      <c r="N56" s="2627"/>
      <c r="O56" s="1372"/>
      <c r="P56" s="1372"/>
      <c r="Q56" s="1372"/>
      <c r="R56" s="1372"/>
      <c r="S56" s="1372"/>
      <c r="T56" s="1372"/>
      <c r="U56" s="1372"/>
      <c r="V56" s="1372"/>
      <c r="W56" s="1372"/>
      <c r="X56" s="1372"/>
      <c r="Y56" s="1372"/>
      <c r="Z56" s="1372"/>
      <c r="AA56" s="1372"/>
      <c r="AB56" s="1372"/>
      <c r="AC56" s="1372"/>
      <c r="AD56" s="1372"/>
      <c r="AE56" s="1372"/>
      <c r="AF56" s="1372"/>
    </row>
    <row r="57" spans="1:32" s="1359" customFormat="1" ht="73.8" hidden="1">
      <c r="A57" s="581">
        <v>1</v>
      </c>
      <c r="B57" s="581">
        <v>51</v>
      </c>
      <c r="C57" s="131" t="s">
        <v>546</v>
      </c>
      <c r="D57" s="1388">
        <v>1340000</v>
      </c>
      <c r="E57" s="1389">
        <v>1</v>
      </c>
      <c r="F57" s="1369">
        <f t="shared" si="0"/>
        <v>1340000</v>
      </c>
      <c r="G57" s="943" t="s">
        <v>1046</v>
      </c>
      <c r="H57" s="943" t="s">
        <v>1047</v>
      </c>
      <c r="I57" s="943" t="s">
        <v>1152</v>
      </c>
      <c r="J57" s="581" t="s">
        <v>26</v>
      </c>
      <c r="K57" s="2626"/>
      <c r="L57" s="2626"/>
      <c r="M57" s="2626"/>
      <c r="N57" s="2627"/>
      <c r="O57" s="1372"/>
      <c r="P57" s="1372"/>
      <c r="Q57" s="1372"/>
      <c r="R57" s="1372"/>
      <c r="S57" s="1372"/>
      <c r="T57" s="1372"/>
      <c r="U57" s="1372"/>
      <c r="V57" s="1372"/>
      <c r="W57" s="1372"/>
      <c r="X57" s="1372"/>
      <c r="Y57" s="1372"/>
      <c r="Z57" s="1372"/>
      <c r="AA57" s="1372"/>
      <c r="AB57" s="1372"/>
      <c r="AC57" s="1372"/>
      <c r="AD57" s="1372"/>
      <c r="AE57" s="1372"/>
      <c r="AF57" s="1372"/>
    </row>
    <row r="58" spans="1:32" s="1359" customFormat="1" ht="73.8" hidden="1">
      <c r="A58" s="581">
        <v>1</v>
      </c>
      <c r="B58" s="581">
        <v>52</v>
      </c>
      <c r="C58" s="131" t="s">
        <v>546</v>
      </c>
      <c r="D58" s="1388">
        <v>1340000</v>
      </c>
      <c r="E58" s="1389">
        <v>1</v>
      </c>
      <c r="F58" s="1369">
        <f t="shared" si="0"/>
        <v>1340000</v>
      </c>
      <c r="G58" s="943" t="s">
        <v>1058</v>
      </c>
      <c r="H58" s="943" t="s">
        <v>963</v>
      </c>
      <c r="I58" s="943" t="s">
        <v>1411</v>
      </c>
      <c r="J58" s="581" t="s">
        <v>49</v>
      </c>
      <c r="K58" s="2545"/>
      <c r="L58" s="2545"/>
      <c r="M58" s="2545"/>
      <c r="N58" s="2625"/>
      <c r="O58" s="1372"/>
      <c r="P58" s="1372"/>
      <c r="Q58" s="1372"/>
      <c r="R58" s="1372"/>
      <c r="S58" s="1372"/>
      <c r="T58" s="1372"/>
      <c r="U58" s="1372"/>
      <c r="V58" s="1372"/>
      <c r="W58" s="1372"/>
      <c r="X58" s="1372"/>
      <c r="Y58" s="1372"/>
      <c r="Z58" s="1372"/>
      <c r="AA58" s="1372"/>
      <c r="AB58" s="1372"/>
      <c r="AC58" s="1372"/>
      <c r="AD58" s="1372"/>
      <c r="AE58" s="1372"/>
      <c r="AF58" s="1372"/>
    </row>
    <row r="59" spans="1:32" s="1359" customFormat="1" ht="73.8" hidden="1">
      <c r="A59" s="581">
        <v>1</v>
      </c>
      <c r="B59" s="581">
        <v>53</v>
      </c>
      <c r="C59" s="131" t="s">
        <v>546</v>
      </c>
      <c r="D59" s="1388">
        <v>1340000</v>
      </c>
      <c r="E59" s="1389">
        <v>1</v>
      </c>
      <c r="F59" s="1369">
        <f t="shared" si="0"/>
        <v>1340000</v>
      </c>
      <c r="G59" s="943" t="s">
        <v>557</v>
      </c>
      <c r="H59" s="943" t="s">
        <v>558</v>
      </c>
      <c r="I59" s="943" t="s">
        <v>1152</v>
      </c>
      <c r="J59" s="581" t="s">
        <v>28</v>
      </c>
      <c r="K59" s="2626"/>
      <c r="L59" s="2626"/>
      <c r="M59" s="2626"/>
      <c r="N59" s="2627"/>
      <c r="O59" s="1372"/>
      <c r="P59" s="1372"/>
      <c r="Q59" s="1372"/>
      <c r="R59" s="1372"/>
      <c r="S59" s="1372"/>
      <c r="T59" s="1372"/>
      <c r="U59" s="1372"/>
      <c r="V59" s="1372"/>
      <c r="W59" s="1372"/>
      <c r="X59" s="1372"/>
      <c r="Y59" s="1372"/>
      <c r="Z59" s="1372"/>
      <c r="AA59" s="1372"/>
      <c r="AB59" s="1372"/>
      <c r="AC59" s="1372"/>
      <c r="AD59" s="1372"/>
      <c r="AE59" s="1372"/>
      <c r="AF59" s="1372"/>
    </row>
    <row r="60" spans="1:32" s="1359" customFormat="1" ht="73.8" hidden="1">
      <c r="A60" s="581">
        <v>1</v>
      </c>
      <c r="B60" s="581">
        <v>54</v>
      </c>
      <c r="C60" s="131" t="s">
        <v>546</v>
      </c>
      <c r="D60" s="1388">
        <v>1340000</v>
      </c>
      <c r="E60" s="1389">
        <v>2</v>
      </c>
      <c r="F60" s="1369">
        <f t="shared" si="0"/>
        <v>2680000</v>
      </c>
      <c r="G60" s="943" t="s">
        <v>547</v>
      </c>
      <c r="H60" s="943" t="s">
        <v>548</v>
      </c>
      <c r="I60" s="943" t="s">
        <v>1154</v>
      </c>
      <c r="J60" s="581" t="s">
        <v>28</v>
      </c>
      <c r="K60" s="2545"/>
      <c r="L60" s="2545"/>
      <c r="M60" s="2545"/>
      <c r="N60" s="2625"/>
      <c r="O60" s="1372"/>
      <c r="P60" s="1372"/>
      <c r="Q60" s="1372"/>
      <c r="R60" s="1372"/>
      <c r="S60" s="1372"/>
      <c r="T60" s="1372"/>
      <c r="U60" s="1372"/>
      <c r="V60" s="1372"/>
      <c r="W60" s="1372"/>
      <c r="X60" s="1372"/>
      <c r="Y60" s="1372"/>
      <c r="Z60" s="1372"/>
      <c r="AA60" s="1372"/>
      <c r="AB60" s="1372"/>
      <c r="AC60" s="1372"/>
      <c r="AD60" s="1372"/>
      <c r="AE60" s="1372"/>
      <c r="AF60" s="1372"/>
    </row>
    <row r="61" spans="1:32" s="1359" customFormat="1" ht="73.8" hidden="1">
      <c r="A61" s="581">
        <v>1</v>
      </c>
      <c r="B61" s="581">
        <v>55</v>
      </c>
      <c r="C61" s="131" t="s">
        <v>546</v>
      </c>
      <c r="D61" s="1388">
        <v>1340000</v>
      </c>
      <c r="E61" s="1389">
        <v>1</v>
      </c>
      <c r="F61" s="1369">
        <f t="shared" si="0"/>
        <v>1340000</v>
      </c>
      <c r="G61" s="943" t="s">
        <v>1013</v>
      </c>
      <c r="H61" s="943" t="s">
        <v>919</v>
      </c>
      <c r="I61" s="943" t="s">
        <v>1297</v>
      </c>
      <c r="J61" s="581" t="s">
        <v>33</v>
      </c>
      <c r="K61" s="2545"/>
      <c r="L61" s="2545"/>
      <c r="M61" s="2545"/>
      <c r="N61" s="2625"/>
      <c r="O61" s="1372"/>
      <c r="P61" s="1372"/>
      <c r="Q61" s="1372"/>
      <c r="R61" s="1372"/>
      <c r="S61" s="1372"/>
      <c r="T61" s="1372"/>
      <c r="U61" s="1372"/>
      <c r="V61" s="1372"/>
      <c r="W61" s="1372"/>
      <c r="X61" s="1372"/>
      <c r="Y61" s="1372"/>
      <c r="Z61" s="1372"/>
      <c r="AA61" s="1372"/>
      <c r="AB61" s="1372"/>
      <c r="AC61" s="1372"/>
      <c r="AD61" s="1372"/>
      <c r="AE61" s="1372"/>
      <c r="AF61" s="1372"/>
    </row>
    <row r="62" spans="1:32" s="1359" customFormat="1" ht="49.2" hidden="1">
      <c r="A62" s="581">
        <v>1</v>
      </c>
      <c r="B62" s="581">
        <v>56</v>
      </c>
      <c r="C62" s="131" t="s">
        <v>636</v>
      </c>
      <c r="D62" s="1388">
        <v>1760000</v>
      </c>
      <c r="E62" s="1389">
        <v>1</v>
      </c>
      <c r="F62" s="1369">
        <f t="shared" si="0"/>
        <v>1760000</v>
      </c>
      <c r="G62" s="943" t="s">
        <v>554</v>
      </c>
      <c r="H62" s="943" t="s">
        <v>555</v>
      </c>
      <c r="I62" s="943" t="s">
        <v>1152</v>
      </c>
      <c r="J62" s="581" t="s">
        <v>26</v>
      </c>
      <c r="K62" s="2626"/>
      <c r="L62" s="2626"/>
      <c r="M62" s="2626"/>
      <c r="N62" s="2627"/>
      <c r="O62" s="1372"/>
      <c r="P62" s="1372"/>
      <c r="Q62" s="1372"/>
      <c r="R62" s="1372"/>
      <c r="S62" s="1372"/>
      <c r="T62" s="1372"/>
      <c r="U62" s="1372"/>
      <c r="V62" s="1372"/>
      <c r="W62" s="1372"/>
      <c r="X62" s="1372"/>
      <c r="Y62" s="1372"/>
      <c r="Z62" s="1372"/>
      <c r="AA62" s="1372"/>
      <c r="AB62" s="1372"/>
      <c r="AC62" s="1372"/>
      <c r="AD62" s="1372"/>
      <c r="AE62" s="1372"/>
      <c r="AF62" s="1372"/>
    </row>
    <row r="63" spans="1:32" s="1359" customFormat="1" ht="49.2" hidden="1">
      <c r="A63" s="581">
        <v>1</v>
      </c>
      <c r="B63" s="581">
        <v>57</v>
      </c>
      <c r="C63" s="131" t="s">
        <v>636</v>
      </c>
      <c r="D63" s="1388">
        <v>1760000</v>
      </c>
      <c r="E63" s="1389">
        <v>1</v>
      </c>
      <c r="F63" s="1369">
        <f t="shared" si="0"/>
        <v>1760000</v>
      </c>
      <c r="G63" s="943" t="s">
        <v>1046</v>
      </c>
      <c r="H63" s="943" t="s">
        <v>1047</v>
      </c>
      <c r="I63" s="943" t="s">
        <v>1152</v>
      </c>
      <c r="J63" s="581" t="s">
        <v>26</v>
      </c>
      <c r="K63" s="2626"/>
      <c r="L63" s="2626"/>
      <c r="M63" s="2626"/>
      <c r="N63" s="2627"/>
      <c r="O63" s="1372"/>
      <c r="P63" s="1372"/>
      <c r="Q63" s="1372"/>
      <c r="R63" s="1372"/>
      <c r="S63" s="1372"/>
      <c r="T63" s="1372"/>
      <c r="U63" s="1372"/>
      <c r="V63" s="1372"/>
      <c r="W63" s="1372"/>
      <c r="X63" s="1372"/>
      <c r="Y63" s="1372"/>
      <c r="Z63" s="1372"/>
      <c r="AA63" s="1372"/>
      <c r="AB63" s="1372"/>
      <c r="AC63" s="1372"/>
      <c r="AD63" s="1372"/>
      <c r="AE63" s="1372"/>
      <c r="AF63" s="1372"/>
    </row>
    <row r="64" spans="1:32" s="1359" customFormat="1" ht="49.2" hidden="1">
      <c r="A64" s="581">
        <v>1</v>
      </c>
      <c r="B64" s="581">
        <v>58</v>
      </c>
      <c r="C64" s="131" t="s">
        <v>636</v>
      </c>
      <c r="D64" s="1388">
        <v>1760000</v>
      </c>
      <c r="E64" s="1389">
        <v>1</v>
      </c>
      <c r="F64" s="1369">
        <f t="shared" si="0"/>
        <v>1760000</v>
      </c>
      <c r="G64" s="943" t="s">
        <v>1058</v>
      </c>
      <c r="H64" s="943" t="s">
        <v>963</v>
      </c>
      <c r="I64" s="943" t="s">
        <v>1411</v>
      </c>
      <c r="J64" s="581" t="s">
        <v>49</v>
      </c>
      <c r="K64" s="2626"/>
      <c r="L64" s="2626"/>
      <c r="M64" s="2626"/>
      <c r="N64" s="2627"/>
      <c r="O64" s="1372"/>
      <c r="P64" s="1372"/>
      <c r="Q64" s="1372"/>
      <c r="R64" s="1372"/>
      <c r="S64" s="1372"/>
      <c r="T64" s="1372"/>
      <c r="U64" s="1372"/>
      <c r="V64" s="1372"/>
      <c r="W64" s="1372"/>
      <c r="X64" s="1372"/>
      <c r="Y64" s="1372"/>
      <c r="Z64" s="1372"/>
      <c r="AA64" s="1372"/>
      <c r="AB64" s="1372"/>
      <c r="AC64" s="1372"/>
      <c r="AD64" s="1372"/>
      <c r="AE64" s="1372"/>
      <c r="AF64" s="1372"/>
    </row>
    <row r="65" spans="1:198" s="1359" customFormat="1" ht="49.2" hidden="1">
      <c r="A65" s="581">
        <v>1</v>
      </c>
      <c r="B65" s="581">
        <v>59</v>
      </c>
      <c r="C65" s="131" t="s">
        <v>774</v>
      </c>
      <c r="D65" s="1388">
        <v>1450000</v>
      </c>
      <c r="E65" s="1389">
        <v>1</v>
      </c>
      <c r="F65" s="1369">
        <f t="shared" si="0"/>
        <v>1450000</v>
      </c>
      <c r="G65" s="943" t="s">
        <v>1046</v>
      </c>
      <c r="H65" s="943" t="s">
        <v>1047</v>
      </c>
      <c r="I65" s="943" t="s">
        <v>1152</v>
      </c>
      <c r="J65" s="581" t="s">
        <v>26</v>
      </c>
      <c r="K65" s="2626"/>
      <c r="L65" s="2626"/>
      <c r="M65" s="2626"/>
      <c r="N65" s="2627"/>
      <c r="O65" s="1372"/>
      <c r="P65" s="1372"/>
      <c r="Q65" s="1372"/>
      <c r="R65" s="1372"/>
      <c r="S65" s="1372"/>
      <c r="T65" s="1372"/>
      <c r="U65" s="1372"/>
      <c r="V65" s="1372"/>
      <c r="W65" s="1372"/>
      <c r="X65" s="1372"/>
      <c r="Y65" s="1372"/>
      <c r="Z65" s="1372"/>
      <c r="AA65" s="1372"/>
      <c r="AB65" s="1372"/>
      <c r="AC65" s="1372"/>
      <c r="AD65" s="1372"/>
      <c r="AE65" s="1372"/>
      <c r="AF65" s="1372"/>
    </row>
    <row r="66" spans="1:198" s="1359" customFormat="1" ht="49.2" hidden="1">
      <c r="A66" s="581">
        <v>1</v>
      </c>
      <c r="B66" s="581">
        <v>60</v>
      </c>
      <c r="C66" s="131" t="s">
        <v>774</v>
      </c>
      <c r="D66" s="1388">
        <v>1450000</v>
      </c>
      <c r="E66" s="1389">
        <v>1</v>
      </c>
      <c r="F66" s="1369">
        <f t="shared" si="0"/>
        <v>1450000</v>
      </c>
      <c r="G66" s="943" t="s">
        <v>1150</v>
      </c>
      <c r="H66" s="943" t="s">
        <v>1151</v>
      </c>
      <c r="I66" s="943" t="s">
        <v>1152</v>
      </c>
      <c r="J66" s="581" t="s">
        <v>28</v>
      </c>
      <c r="K66" s="2626"/>
      <c r="L66" s="2626"/>
      <c r="M66" s="2626"/>
      <c r="N66" s="2627"/>
      <c r="O66" s="1372"/>
      <c r="P66" s="1372"/>
      <c r="Q66" s="1372"/>
      <c r="R66" s="1372"/>
      <c r="S66" s="1372"/>
      <c r="T66" s="1372"/>
      <c r="U66" s="1372"/>
      <c r="V66" s="1372"/>
      <c r="W66" s="1372"/>
      <c r="X66" s="1372"/>
      <c r="Y66" s="1372"/>
      <c r="Z66" s="1372"/>
      <c r="AA66" s="1372"/>
      <c r="AB66" s="1372"/>
      <c r="AC66" s="1372"/>
      <c r="AD66" s="1372"/>
      <c r="AE66" s="1372"/>
      <c r="AF66" s="1372"/>
    </row>
    <row r="67" spans="1:198" s="1359" customFormat="1" ht="49.2" hidden="1">
      <c r="A67" s="581">
        <v>1</v>
      </c>
      <c r="B67" s="581">
        <v>61</v>
      </c>
      <c r="C67" s="131" t="s">
        <v>774</v>
      </c>
      <c r="D67" s="1388">
        <v>1450000</v>
      </c>
      <c r="E67" s="1389">
        <v>1</v>
      </c>
      <c r="F67" s="1369">
        <f t="shared" si="0"/>
        <v>1450000</v>
      </c>
      <c r="G67" s="943" t="s">
        <v>1013</v>
      </c>
      <c r="H67" s="943" t="s">
        <v>919</v>
      </c>
      <c r="I67" s="943" t="s">
        <v>1297</v>
      </c>
      <c r="J67" s="581" t="s">
        <v>33</v>
      </c>
      <c r="K67" s="2545"/>
      <c r="L67" s="2545"/>
      <c r="M67" s="2545"/>
      <c r="N67" s="2625"/>
      <c r="O67" s="1372"/>
      <c r="P67" s="1372"/>
      <c r="Q67" s="1372"/>
      <c r="R67" s="1372"/>
      <c r="S67" s="1372"/>
      <c r="T67" s="1372"/>
      <c r="U67" s="1372"/>
      <c r="V67" s="1372"/>
      <c r="W67" s="1372"/>
      <c r="X67" s="1372"/>
      <c r="Y67" s="1372"/>
      <c r="Z67" s="1372"/>
      <c r="AA67" s="1372"/>
      <c r="AB67" s="1372"/>
      <c r="AC67" s="1372"/>
      <c r="AD67" s="1372"/>
      <c r="AE67" s="1372"/>
      <c r="AF67" s="1372"/>
    </row>
    <row r="68" spans="1:198" s="1359" customFormat="1" ht="49.2" hidden="1">
      <c r="A68" s="581">
        <v>1</v>
      </c>
      <c r="B68" s="581">
        <v>62</v>
      </c>
      <c r="C68" s="2628" t="s">
        <v>41</v>
      </c>
      <c r="D68" s="1388">
        <v>1550000</v>
      </c>
      <c r="E68" s="1389">
        <v>1</v>
      </c>
      <c r="F68" s="1369">
        <f t="shared" si="0"/>
        <v>1550000</v>
      </c>
      <c r="G68" s="943" t="s">
        <v>704</v>
      </c>
      <c r="H68" s="943" t="s">
        <v>1402</v>
      </c>
      <c r="I68" s="943" t="s">
        <v>1152</v>
      </c>
      <c r="J68" s="581" t="s">
        <v>39</v>
      </c>
      <c r="K68" s="2626"/>
      <c r="L68" s="2626"/>
      <c r="M68" s="2626"/>
      <c r="N68" s="2627"/>
      <c r="O68" s="1372"/>
      <c r="P68" s="1372"/>
      <c r="Q68" s="1372"/>
      <c r="R68" s="1372"/>
      <c r="S68" s="1372"/>
      <c r="T68" s="1372"/>
      <c r="U68" s="1372"/>
      <c r="V68" s="1372"/>
      <c r="W68" s="1372"/>
      <c r="X68" s="1372"/>
      <c r="Y68" s="1372"/>
      <c r="Z68" s="1372"/>
      <c r="AA68" s="1372"/>
      <c r="AB68" s="1372"/>
      <c r="AC68" s="1372"/>
      <c r="AD68" s="1372"/>
      <c r="AE68" s="1372"/>
      <c r="AF68" s="1372"/>
    </row>
    <row r="69" spans="1:198" s="1359" customFormat="1" ht="49.2" hidden="1">
      <c r="A69" s="581">
        <v>1</v>
      </c>
      <c r="B69" s="581">
        <v>63</v>
      </c>
      <c r="C69" s="131" t="s">
        <v>1765</v>
      </c>
      <c r="D69" s="1388">
        <v>2580000</v>
      </c>
      <c r="E69" s="1389">
        <v>1</v>
      </c>
      <c r="F69" s="1369">
        <f t="shared" si="0"/>
        <v>2580000</v>
      </c>
      <c r="G69" s="943" t="s">
        <v>551</v>
      </c>
      <c r="H69" s="943" t="s">
        <v>36</v>
      </c>
      <c r="I69" s="943" t="s">
        <v>1411</v>
      </c>
      <c r="J69" s="581" t="s">
        <v>33</v>
      </c>
      <c r="K69" s="2626"/>
      <c r="L69" s="2626"/>
      <c r="M69" s="2626"/>
      <c r="N69" s="2627"/>
      <c r="O69" s="1372"/>
      <c r="P69" s="1372"/>
      <c r="Q69" s="1372"/>
      <c r="R69" s="1372"/>
      <c r="S69" s="1372"/>
      <c r="T69" s="1372"/>
      <c r="U69" s="1372"/>
      <c r="V69" s="1372"/>
      <c r="W69" s="1372"/>
      <c r="X69" s="1372"/>
      <c r="Y69" s="1372"/>
      <c r="Z69" s="1372"/>
      <c r="AA69" s="1372"/>
      <c r="AB69" s="1372"/>
      <c r="AC69" s="1372"/>
      <c r="AD69" s="1372"/>
      <c r="AE69" s="1372"/>
      <c r="AF69" s="1372"/>
    </row>
    <row r="70" spans="1:198" s="1359" customFormat="1" hidden="1">
      <c r="A70" s="581">
        <v>1</v>
      </c>
      <c r="B70" s="581">
        <v>64</v>
      </c>
      <c r="C70" s="131" t="s">
        <v>66</v>
      </c>
      <c r="D70" s="2629">
        <v>896000</v>
      </c>
      <c r="E70" s="1389">
        <v>1</v>
      </c>
      <c r="F70" s="1369">
        <f t="shared" si="0"/>
        <v>896000</v>
      </c>
      <c r="G70" s="943" t="s">
        <v>31</v>
      </c>
      <c r="H70" s="943" t="s">
        <v>1383</v>
      </c>
      <c r="I70" s="943" t="s">
        <v>1296</v>
      </c>
      <c r="J70" s="581" t="s">
        <v>28</v>
      </c>
      <c r="K70" s="2626"/>
      <c r="L70" s="2626"/>
      <c r="M70" s="2626"/>
      <c r="N70" s="2627"/>
      <c r="O70" s="1372"/>
      <c r="P70" s="1372"/>
      <c r="Q70" s="1372"/>
      <c r="R70" s="1372"/>
      <c r="S70" s="1372"/>
      <c r="T70" s="1372"/>
      <c r="U70" s="1372"/>
      <c r="V70" s="1372"/>
      <c r="W70" s="1372"/>
      <c r="X70" s="1372"/>
      <c r="Y70" s="1372"/>
      <c r="Z70" s="1372"/>
      <c r="AA70" s="1372"/>
      <c r="AB70" s="1372"/>
      <c r="AC70" s="1372"/>
      <c r="AD70" s="1372"/>
      <c r="AE70" s="1372"/>
      <c r="AF70" s="1372"/>
    </row>
    <row r="71" spans="1:198" s="1359" customFormat="1" hidden="1">
      <c r="A71" s="581">
        <v>1</v>
      </c>
      <c r="B71" s="581">
        <v>65</v>
      </c>
      <c r="C71" s="131" t="s">
        <v>66</v>
      </c>
      <c r="D71" s="2629">
        <v>896000</v>
      </c>
      <c r="E71" s="1389">
        <v>1</v>
      </c>
      <c r="F71" s="1369">
        <f>D71*E71</f>
        <v>896000</v>
      </c>
      <c r="G71" s="943" t="s">
        <v>67</v>
      </c>
      <c r="H71" s="943" t="s">
        <v>68</v>
      </c>
      <c r="I71" s="943" t="s">
        <v>1296</v>
      </c>
      <c r="J71" s="581" t="s">
        <v>49</v>
      </c>
      <c r="K71" s="2626"/>
      <c r="L71" s="2626"/>
      <c r="M71" s="2626"/>
      <c r="N71" s="2627"/>
      <c r="O71" s="1372"/>
      <c r="P71" s="1372"/>
      <c r="Q71" s="1372"/>
      <c r="R71" s="1372"/>
      <c r="S71" s="1372"/>
      <c r="T71" s="1372"/>
      <c r="U71" s="1372"/>
      <c r="V71" s="1372"/>
      <c r="W71" s="1372"/>
      <c r="X71" s="1372"/>
      <c r="Y71" s="1372"/>
      <c r="Z71" s="1372"/>
      <c r="AA71" s="1372"/>
      <c r="AB71" s="1372"/>
      <c r="AC71" s="1372"/>
      <c r="AD71" s="1372"/>
      <c r="AE71" s="1372"/>
      <c r="AF71" s="1372"/>
    </row>
    <row r="72" spans="1:198" s="1359" customFormat="1" hidden="1">
      <c r="A72" s="581">
        <v>1</v>
      </c>
      <c r="B72" s="581">
        <v>66</v>
      </c>
      <c r="C72" s="131" t="s">
        <v>988</v>
      </c>
      <c r="D72" s="1388">
        <v>2000000</v>
      </c>
      <c r="E72" s="1389">
        <v>1</v>
      </c>
      <c r="F72" s="1369">
        <f>D72*E72</f>
        <v>2000000</v>
      </c>
      <c r="G72" s="943" t="s">
        <v>989</v>
      </c>
      <c r="H72" s="943" t="s">
        <v>990</v>
      </c>
      <c r="I72" s="943" t="s">
        <v>1074</v>
      </c>
      <c r="J72" s="581" t="s">
        <v>28</v>
      </c>
      <c r="K72" s="2626"/>
      <c r="L72" s="2626"/>
      <c r="M72" s="2626"/>
      <c r="N72" s="2627"/>
      <c r="O72" s="1372"/>
      <c r="P72" s="1372"/>
      <c r="Q72" s="1372"/>
      <c r="R72" s="1372"/>
      <c r="S72" s="1372"/>
      <c r="T72" s="1372"/>
      <c r="U72" s="1372"/>
      <c r="V72" s="1372"/>
      <c r="W72" s="1372"/>
      <c r="X72" s="1372"/>
      <c r="Y72" s="1372"/>
      <c r="Z72" s="1372"/>
      <c r="AA72" s="1372"/>
      <c r="AB72" s="1372"/>
      <c r="AC72" s="1372"/>
      <c r="AD72" s="1372"/>
      <c r="AE72" s="1372"/>
      <c r="AF72" s="1372"/>
    </row>
    <row r="73" spans="1:198" s="1359" customFormat="1" hidden="1">
      <c r="A73" s="1376"/>
      <c r="B73" s="1377"/>
      <c r="C73" s="1378" t="s">
        <v>1435</v>
      </c>
      <c r="D73" s="1379"/>
      <c r="E73" s="1357">
        <f>SUM(E74:E124)</f>
        <v>52</v>
      </c>
      <c r="F73" s="1357">
        <f>SUM(F74:F124)</f>
        <v>57085000</v>
      </c>
      <c r="G73" s="1358"/>
      <c r="H73" s="1380"/>
      <c r="I73" s="1379"/>
      <c r="J73" s="1381"/>
      <c r="K73" s="2626"/>
      <c r="L73" s="2626"/>
      <c r="M73" s="2626"/>
      <c r="N73" s="2627"/>
      <c r="O73" s="1371"/>
      <c r="P73" s="1371"/>
      <c r="Q73" s="1371"/>
      <c r="R73" s="1371"/>
      <c r="S73" s="1371"/>
      <c r="T73" s="1371"/>
      <c r="U73" s="1371"/>
      <c r="V73" s="1371"/>
      <c r="W73" s="1371"/>
      <c r="X73" s="1371"/>
      <c r="Y73" s="1371"/>
      <c r="Z73" s="1371"/>
      <c r="AA73" s="1371"/>
      <c r="AB73" s="1371"/>
      <c r="AC73" s="1371"/>
      <c r="AD73" s="1371"/>
      <c r="AE73" s="1371"/>
      <c r="AF73" s="1371"/>
      <c r="AG73" s="1356"/>
      <c r="AH73" s="1356"/>
      <c r="AI73" s="1356"/>
      <c r="AJ73" s="1356"/>
      <c r="AK73" s="1356"/>
      <c r="AL73" s="1356"/>
      <c r="AM73" s="1356"/>
      <c r="AN73" s="1356"/>
      <c r="AO73" s="1356"/>
      <c r="AP73" s="1356"/>
      <c r="AQ73" s="1356"/>
      <c r="AR73" s="1356"/>
      <c r="AS73" s="1356"/>
      <c r="AT73" s="1356"/>
      <c r="AU73" s="1356"/>
      <c r="AV73" s="1356"/>
      <c r="AW73" s="1356"/>
      <c r="AX73" s="1356"/>
      <c r="AY73" s="1356"/>
      <c r="AZ73" s="1356"/>
      <c r="BA73" s="1356"/>
      <c r="BB73" s="1356"/>
      <c r="BC73" s="1356"/>
      <c r="BD73" s="1356"/>
      <c r="BE73" s="1356"/>
      <c r="BF73" s="1356"/>
      <c r="BG73" s="1356"/>
      <c r="BH73" s="1356"/>
      <c r="BI73" s="1356"/>
      <c r="BJ73" s="1356"/>
      <c r="BK73" s="1356"/>
      <c r="BL73" s="1356"/>
      <c r="BM73" s="1356"/>
      <c r="BN73" s="1356"/>
      <c r="BO73" s="1356"/>
      <c r="BP73" s="1356"/>
      <c r="BQ73" s="1356"/>
      <c r="BR73" s="1356"/>
      <c r="BS73" s="1356"/>
      <c r="BT73" s="1356"/>
      <c r="BU73" s="1356"/>
      <c r="BV73" s="1356"/>
      <c r="BW73" s="1356"/>
      <c r="BX73" s="1356"/>
      <c r="BY73" s="1356"/>
      <c r="BZ73" s="1356"/>
      <c r="CA73" s="1356"/>
      <c r="CB73" s="1356"/>
      <c r="CC73" s="1356"/>
      <c r="CD73" s="1356"/>
      <c r="CE73" s="1356"/>
      <c r="CF73" s="1356"/>
      <c r="CG73" s="1356"/>
      <c r="CH73" s="1356"/>
      <c r="CI73" s="1356"/>
      <c r="CJ73" s="1356"/>
      <c r="CK73" s="1356"/>
      <c r="CL73" s="1356"/>
      <c r="CM73" s="1356"/>
      <c r="CN73" s="1356"/>
      <c r="CO73" s="1356"/>
      <c r="CP73" s="1356"/>
      <c r="CQ73" s="1356"/>
      <c r="CR73" s="1356"/>
      <c r="CS73" s="1356"/>
      <c r="CT73" s="1356"/>
      <c r="CU73" s="1356"/>
      <c r="CV73" s="1356"/>
      <c r="CW73" s="1356"/>
      <c r="CX73" s="1356"/>
      <c r="CY73" s="1356"/>
      <c r="CZ73" s="1356"/>
      <c r="DA73" s="1356"/>
      <c r="DB73" s="1356"/>
      <c r="DC73" s="1356"/>
      <c r="DD73" s="1356"/>
      <c r="DE73" s="1356"/>
      <c r="DF73" s="1356"/>
      <c r="DG73" s="1356"/>
      <c r="DH73" s="1356"/>
      <c r="DI73" s="1356"/>
      <c r="DJ73" s="1356"/>
      <c r="DK73" s="1356"/>
      <c r="DL73" s="1356"/>
      <c r="DM73" s="1356"/>
      <c r="DN73" s="1356"/>
      <c r="DO73" s="1356"/>
      <c r="DP73" s="1356"/>
      <c r="DQ73" s="1356"/>
      <c r="DR73" s="1356"/>
      <c r="DS73" s="1356"/>
      <c r="DT73" s="1356"/>
      <c r="DU73" s="1356"/>
      <c r="DV73" s="1356"/>
      <c r="DW73" s="1356"/>
      <c r="DX73" s="1356"/>
      <c r="DY73" s="1356"/>
      <c r="DZ73" s="1356"/>
      <c r="EA73" s="1356"/>
      <c r="EB73" s="1356"/>
      <c r="EC73" s="1356"/>
      <c r="ED73" s="1356"/>
      <c r="EE73" s="1356"/>
      <c r="EF73" s="1356"/>
      <c r="EG73" s="1356"/>
      <c r="EH73" s="1356"/>
      <c r="EI73" s="1356"/>
      <c r="EJ73" s="1356"/>
      <c r="EK73" s="1356"/>
      <c r="EL73" s="1356"/>
      <c r="EM73" s="1356"/>
      <c r="EN73" s="1356"/>
      <c r="EO73" s="1356"/>
      <c r="EP73" s="1356"/>
      <c r="EQ73" s="1356"/>
      <c r="ER73" s="1356"/>
      <c r="ES73" s="1356"/>
      <c r="ET73" s="1356"/>
      <c r="EU73" s="1356"/>
      <c r="EV73" s="1356"/>
      <c r="EW73" s="1356"/>
      <c r="EX73" s="1356"/>
      <c r="EY73" s="1356"/>
      <c r="EZ73" s="1356"/>
      <c r="FA73" s="1356"/>
      <c r="FB73" s="1356"/>
      <c r="FC73" s="1356"/>
      <c r="FD73" s="1356"/>
      <c r="FE73" s="1356"/>
      <c r="FF73" s="1356"/>
      <c r="FG73" s="1356"/>
      <c r="FH73" s="1356"/>
      <c r="FI73" s="1356"/>
      <c r="FJ73" s="1356"/>
      <c r="FK73" s="1356"/>
      <c r="FL73" s="1356"/>
      <c r="FM73" s="1356"/>
      <c r="FN73" s="1356"/>
      <c r="FO73" s="1356"/>
      <c r="FP73" s="1356"/>
      <c r="FQ73" s="1356"/>
      <c r="FR73" s="1356"/>
      <c r="FS73" s="1356"/>
      <c r="FT73" s="1356"/>
      <c r="FU73" s="1356"/>
      <c r="FV73" s="1356"/>
      <c r="FW73" s="1356"/>
      <c r="FX73" s="1356"/>
      <c r="FY73" s="1356"/>
      <c r="FZ73" s="1356"/>
      <c r="GA73" s="1356"/>
      <c r="GB73" s="1356"/>
      <c r="GC73" s="1356"/>
      <c r="GD73" s="1356"/>
      <c r="GE73" s="1356"/>
      <c r="GF73" s="1356"/>
      <c r="GG73" s="1356"/>
      <c r="GH73" s="1356"/>
      <c r="GI73" s="1356"/>
      <c r="GJ73" s="1356"/>
      <c r="GK73" s="1356"/>
      <c r="GL73" s="1356"/>
      <c r="GM73" s="1356"/>
      <c r="GN73" s="1356"/>
      <c r="GO73" s="1356"/>
      <c r="GP73" s="1356"/>
    </row>
    <row r="74" spans="1:198" s="1359" customFormat="1" hidden="1">
      <c r="A74" s="581">
        <v>2</v>
      </c>
      <c r="B74" s="581">
        <v>1</v>
      </c>
      <c r="C74" s="131" t="s">
        <v>4401</v>
      </c>
      <c r="D74" s="1388">
        <v>790000</v>
      </c>
      <c r="E74" s="1389">
        <v>1</v>
      </c>
      <c r="F74" s="1369">
        <f t="shared" ref="F74:F124" si="1">D74*E74</f>
        <v>790000</v>
      </c>
      <c r="G74" s="943" t="s">
        <v>1082</v>
      </c>
      <c r="H74" s="943" t="s">
        <v>73</v>
      </c>
      <c r="I74" s="943" t="s">
        <v>1083</v>
      </c>
      <c r="J74" s="581" t="s">
        <v>33</v>
      </c>
      <c r="K74" s="2626"/>
      <c r="L74" s="2626"/>
      <c r="M74" s="2626"/>
      <c r="N74" s="2627"/>
      <c r="O74" s="1372"/>
      <c r="P74" s="1372"/>
      <c r="Q74" s="1372"/>
      <c r="R74" s="1372"/>
      <c r="S74" s="1372"/>
      <c r="T74" s="1372"/>
      <c r="U74" s="1372"/>
      <c r="V74" s="1372"/>
      <c r="W74" s="1372"/>
      <c r="X74" s="1372"/>
      <c r="Y74" s="1372"/>
      <c r="Z74" s="1372"/>
      <c r="AA74" s="1372"/>
      <c r="AB74" s="1372"/>
      <c r="AC74" s="1372"/>
      <c r="AD74" s="1372"/>
      <c r="AE74" s="1372"/>
      <c r="AF74" s="1372"/>
    </row>
    <row r="75" spans="1:198" s="1359" customFormat="1" hidden="1">
      <c r="A75" s="581">
        <v>2</v>
      </c>
      <c r="B75" s="581">
        <v>2</v>
      </c>
      <c r="C75" s="131" t="s">
        <v>4401</v>
      </c>
      <c r="D75" s="1388">
        <v>790000</v>
      </c>
      <c r="E75" s="1389">
        <v>1</v>
      </c>
      <c r="F75" s="1369">
        <f t="shared" si="1"/>
        <v>790000</v>
      </c>
      <c r="G75" s="943" t="s">
        <v>650</v>
      </c>
      <c r="H75" s="943" t="s">
        <v>1133</v>
      </c>
      <c r="I75" s="943" t="s">
        <v>879</v>
      </c>
      <c r="J75" s="581" t="s">
        <v>28</v>
      </c>
      <c r="K75" s="2545"/>
      <c r="L75" s="2545"/>
      <c r="M75" s="2545"/>
      <c r="N75" s="2625"/>
      <c r="O75" s="1372"/>
      <c r="P75" s="1372"/>
      <c r="Q75" s="1372"/>
      <c r="R75" s="1372"/>
      <c r="S75" s="1372"/>
      <c r="T75" s="1372"/>
      <c r="U75" s="1372"/>
      <c r="V75" s="1372"/>
      <c r="W75" s="1372"/>
      <c r="X75" s="1372"/>
      <c r="Y75" s="1372"/>
      <c r="Z75" s="1372"/>
      <c r="AA75" s="1372"/>
      <c r="AB75" s="1372"/>
      <c r="AC75" s="1372"/>
      <c r="AD75" s="1372"/>
      <c r="AE75" s="1372"/>
      <c r="AF75" s="1372"/>
    </row>
    <row r="76" spans="1:198" s="1359" customFormat="1" ht="49.2" hidden="1">
      <c r="A76" s="581">
        <v>2</v>
      </c>
      <c r="B76" s="581">
        <v>3</v>
      </c>
      <c r="C76" s="131" t="s">
        <v>1404</v>
      </c>
      <c r="D76" s="1388">
        <v>830000</v>
      </c>
      <c r="E76" s="1389">
        <v>1</v>
      </c>
      <c r="F76" s="1369">
        <f t="shared" si="1"/>
        <v>830000</v>
      </c>
      <c r="G76" s="943" t="s">
        <v>882</v>
      </c>
      <c r="H76" s="943" t="s">
        <v>70</v>
      </c>
      <c r="I76" s="943" t="s">
        <v>883</v>
      </c>
      <c r="J76" s="581" t="s">
        <v>933</v>
      </c>
      <c r="K76" s="2623"/>
      <c r="L76" s="2623"/>
      <c r="M76" s="2623"/>
      <c r="N76" s="2624"/>
      <c r="O76" s="1372"/>
      <c r="P76" s="1372"/>
      <c r="Q76" s="1372"/>
      <c r="R76" s="1372"/>
      <c r="S76" s="1372"/>
      <c r="T76" s="1372"/>
      <c r="U76" s="1372"/>
      <c r="V76" s="1372"/>
      <c r="W76" s="1372"/>
      <c r="X76" s="1372"/>
      <c r="Y76" s="1372"/>
      <c r="Z76" s="1372"/>
      <c r="AA76" s="1372"/>
      <c r="AB76" s="1372"/>
      <c r="AC76" s="1372"/>
      <c r="AD76" s="1372"/>
      <c r="AE76" s="1372"/>
      <c r="AF76" s="1372"/>
    </row>
    <row r="77" spans="1:198" s="1359" customFormat="1" ht="49.2" hidden="1">
      <c r="A77" s="581">
        <v>2</v>
      </c>
      <c r="B77" s="581">
        <v>4</v>
      </c>
      <c r="C77" s="131" t="s">
        <v>1404</v>
      </c>
      <c r="D77" s="1388">
        <v>830000</v>
      </c>
      <c r="E77" s="1389">
        <v>1</v>
      </c>
      <c r="F77" s="1369">
        <f t="shared" si="1"/>
        <v>830000</v>
      </c>
      <c r="G77" s="943" t="s">
        <v>1144</v>
      </c>
      <c r="H77" s="943" t="s">
        <v>470</v>
      </c>
      <c r="I77" s="943" t="s">
        <v>1145</v>
      </c>
      <c r="J77" s="581" t="s">
        <v>933</v>
      </c>
      <c r="K77" s="2545"/>
      <c r="L77" s="2545"/>
      <c r="M77" s="2545"/>
      <c r="N77" s="2625"/>
      <c r="O77" s="1372"/>
      <c r="P77" s="1372"/>
      <c r="Q77" s="1372"/>
      <c r="R77" s="1372"/>
      <c r="S77" s="1372"/>
      <c r="T77" s="1372"/>
      <c r="U77" s="1372"/>
      <c r="V77" s="1372"/>
      <c r="W77" s="1372"/>
      <c r="X77" s="1372"/>
      <c r="Y77" s="1372"/>
      <c r="Z77" s="1372"/>
      <c r="AA77" s="1372"/>
      <c r="AB77" s="1372"/>
      <c r="AC77" s="1372"/>
      <c r="AD77" s="1372"/>
      <c r="AE77" s="1372"/>
      <c r="AF77" s="1372"/>
    </row>
    <row r="78" spans="1:198" s="1359" customFormat="1" ht="49.2" hidden="1">
      <c r="A78" s="581">
        <v>2</v>
      </c>
      <c r="B78" s="581">
        <v>5</v>
      </c>
      <c r="C78" s="131" t="s">
        <v>1404</v>
      </c>
      <c r="D78" s="1388">
        <v>830000</v>
      </c>
      <c r="E78" s="1389">
        <v>1</v>
      </c>
      <c r="F78" s="1369">
        <f t="shared" si="1"/>
        <v>830000</v>
      </c>
      <c r="G78" s="943" t="s">
        <v>1381</v>
      </c>
      <c r="H78" s="943" t="s">
        <v>69</v>
      </c>
      <c r="I78" s="943" t="s">
        <v>1382</v>
      </c>
      <c r="J78" s="581" t="s">
        <v>725</v>
      </c>
      <c r="K78" s="2626"/>
      <c r="L78" s="2626"/>
      <c r="M78" s="2626"/>
      <c r="N78" s="2627"/>
      <c r="O78" s="1372"/>
      <c r="P78" s="1372"/>
      <c r="Q78" s="1372"/>
      <c r="R78" s="1372"/>
      <c r="S78" s="1372"/>
      <c r="T78" s="1372"/>
      <c r="U78" s="1372"/>
      <c r="V78" s="1372"/>
      <c r="W78" s="1372"/>
      <c r="X78" s="1372"/>
      <c r="Y78" s="1372"/>
      <c r="Z78" s="1372"/>
      <c r="AA78" s="1372"/>
      <c r="AB78" s="1372"/>
      <c r="AC78" s="1372"/>
      <c r="AD78" s="1372"/>
      <c r="AE78" s="1372"/>
      <c r="AF78" s="1372"/>
    </row>
    <row r="79" spans="1:198" s="1359" customFormat="1" hidden="1">
      <c r="A79" s="581">
        <v>2</v>
      </c>
      <c r="B79" s="581">
        <v>6</v>
      </c>
      <c r="C79" s="131" t="s">
        <v>4401</v>
      </c>
      <c r="D79" s="1388">
        <v>790000</v>
      </c>
      <c r="E79" s="1389">
        <v>1</v>
      </c>
      <c r="F79" s="1369">
        <f t="shared" si="1"/>
        <v>790000</v>
      </c>
      <c r="G79" s="943" t="s">
        <v>1381</v>
      </c>
      <c r="H79" s="943" t="s">
        <v>69</v>
      </c>
      <c r="I79" s="943" t="s">
        <v>1382</v>
      </c>
      <c r="J79" s="581" t="s">
        <v>33</v>
      </c>
      <c r="K79" s="2545"/>
      <c r="L79" s="2545"/>
      <c r="M79" s="2545"/>
      <c r="N79" s="2625"/>
      <c r="O79" s="1372"/>
      <c r="P79" s="1372"/>
      <c r="Q79" s="1372"/>
      <c r="R79" s="1372"/>
      <c r="S79" s="1372"/>
      <c r="T79" s="1372"/>
      <c r="U79" s="1372"/>
      <c r="V79" s="1372"/>
      <c r="W79" s="1372"/>
      <c r="X79" s="1372"/>
      <c r="Y79" s="1372"/>
      <c r="Z79" s="1372"/>
      <c r="AA79" s="1372"/>
      <c r="AB79" s="1372"/>
      <c r="AC79" s="1372"/>
      <c r="AD79" s="1372"/>
      <c r="AE79" s="1372"/>
      <c r="AF79" s="1372"/>
    </row>
    <row r="80" spans="1:198" s="1359" customFormat="1" ht="49.2" hidden="1">
      <c r="A80" s="581">
        <v>2</v>
      </c>
      <c r="B80" s="581">
        <v>7</v>
      </c>
      <c r="C80" s="131" t="s">
        <v>1762</v>
      </c>
      <c r="D80" s="1388">
        <v>485000</v>
      </c>
      <c r="E80" s="1389">
        <v>1</v>
      </c>
      <c r="F80" s="1369">
        <f t="shared" si="1"/>
        <v>485000</v>
      </c>
      <c r="G80" s="943" t="s">
        <v>425</v>
      </c>
      <c r="H80" s="943" t="s">
        <v>426</v>
      </c>
      <c r="I80" s="943" t="s">
        <v>879</v>
      </c>
      <c r="J80" s="581" t="s">
        <v>49</v>
      </c>
      <c r="K80" s="2545"/>
      <c r="L80" s="2545"/>
      <c r="M80" s="2545"/>
      <c r="N80" s="2625"/>
      <c r="O80" s="1372"/>
      <c r="P80" s="1372"/>
      <c r="Q80" s="1372"/>
      <c r="R80" s="1372"/>
      <c r="S80" s="1372"/>
      <c r="T80" s="1372"/>
      <c r="U80" s="1372"/>
      <c r="V80" s="1372"/>
      <c r="W80" s="1372"/>
      <c r="X80" s="1372"/>
      <c r="Y80" s="1372"/>
      <c r="Z80" s="1372"/>
      <c r="AA80" s="1372"/>
      <c r="AB80" s="1372"/>
      <c r="AC80" s="1372"/>
      <c r="AD80" s="1372"/>
      <c r="AE80" s="1372"/>
      <c r="AF80" s="1372"/>
    </row>
    <row r="81" spans="1:198" s="1359" customFormat="1" ht="49.2" hidden="1">
      <c r="A81" s="581">
        <v>2</v>
      </c>
      <c r="B81" s="581">
        <v>8</v>
      </c>
      <c r="C81" s="131" t="s">
        <v>1762</v>
      </c>
      <c r="D81" s="1388">
        <v>485000</v>
      </c>
      <c r="E81" s="1389">
        <v>1</v>
      </c>
      <c r="F81" s="1369">
        <f t="shared" si="1"/>
        <v>485000</v>
      </c>
      <c r="G81" s="943" t="s">
        <v>427</v>
      </c>
      <c r="H81" s="943" t="s">
        <v>428</v>
      </c>
      <c r="I81" s="943" t="s">
        <v>879</v>
      </c>
      <c r="J81" s="581" t="s">
        <v>49</v>
      </c>
      <c r="K81" s="2626"/>
      <c r="L81" s="2626"/>
      <c r="M81" s="2626"/>
      <c r="N81" s="2627"/>
      <c r="O81" s="1372"/>
      <c r="P81" s="1372"/>
      <c r="Q81" s="1372"/>
      <c r="R81" s="1372"/>
      <c r="S81" s="1372"/>
      <c r="T81" s="1372"/>
      <c r="U81" s="1372"/>
      <c r="V81" s="1372"/>
      <c r="W81" s="1372"/>
      <c r="X81" s="1372"/>
      <c r="Y81" s="1372"/>
      <c r="Z81" s="1372"/>
      <c r="AA81" s="1372"/>
      <c r="AB81" s="1372"/>
      <c r="AC81" s="1372"/>
      <c r="AD81" s="1372"/>
      <c r="AE81" s="1372"/>
      <c r="AF81" s="1372"/>
    </row>
    <row r="82" spans="1:198" s="1359" customFormat="1" ht="49.2" hidden="1">
      <c r="A82" s="581">
        <v>2</v>
      </c>
      <c r="B82" s="581">
        <v>9</v>
      </c>
      <c r="C82" s="131" t="s">
        <v>1762</v>
      </c>
      <c r="D82" s="1388">
        <v>485000</v>
      </c>
      <c r="E82" s="1389">
        <v>1</v>
      </c>
      <c r="F82" s="1369">
        <f t="shared" si="1"/>
        <v>485000</v>
      </c>
      <c r="G82" s="943" t="s">
        <v>650</v>
      </c>
      <c r="H82" s="943" t="s">
        <v>1133</v>
      </c>
      <c r="I82" s="943" t="s">
        <v>879</v>
      </c>
      <c r="J82" s="581" t="s">
        <v>28</v>
      </c>
      <c r="K82" s="2626"/>
      <c r="L82" s="2626"/>
      <c r="M82" s="2626"/>
      <c r="N82" s="2627"/>
      <c r="O82" s="1372"/>
      <c r="P82" s="1372"/>
      <c r="Q82" s="1372"/>
      <c r="R82" s="1372"/>
      <c r="S82" s="1372"/>
      <c r="T82" s="1372"/>
      <c r="U82" s="1372"/>
      <c r="V82" s="1372"/>
      <c r="W82" s="1372"/>
      <c r="X82" s="1372"/>
      <c r="Y82" s="1372"/>
      <c r="Z82" s="1372"/>
      <c r="AA82" s="1372"/>
      <c r="AB82" s="1372"/>
      <c r="AC82" s="1372"/>
      <c r="AD82" s="1372"/>
      <c r="AE82" s="1372"/>
      <c r="AF82" s="1372"/>
    </row>
    <row r="83" spans="1:198" s="1359" customFormat="1" ht="49.2" hidden="1">
      <c r="A83" s="581">
        <v>2</v>
      </c>
      <c r="B83" s="581">
        <v>10</v>
      </c>
      <c r="C83" s="131" t="s">
        <v>1762</v>
      </c>
      <c r="D83" s="1388">
        <v>485000</v>
      </c>
      <c r="E83" s="1389">
        <v>1</v>
      </c>
      <c r="F83" s="1369">
        <f t="shared" si="1"/>
        <v>485000</v>
      </c>
      <c r="G83" s="943" t="s">
        <v>429</v>
      </c>
      <c r="H83" s="943" t="s">
        <v>430</v>
      </c>
      <c r="I83" s="943" t="s">
        <v>1083</v>
      </c>
      <c r="J83" s="581" t="s">
        <v>49</v>
      </c>
      <c r="K83" s="2626"/>
      <c r="L83" s="2626"/>
      <c r="M83" s="2626"/>
      <c r="N83" s="2627"/>
      <c r="O83" s="1372"/>
      <c r="P83" s="1372"/>
      <c r="Q83" s="1372"/>
      <c r="R83" s="1372"/>
      <c r="S83" s="1372"/>
      <c r="T83" s="1372"/>
      <c r="U83" s="1372"/>
      <c r="V83" s="1372"/>
      <c r="W83" s="1372"/>
      <c r="X83" s="1372"/>
      <c r="Y83" s="1372"/>
      <c r="Z83" s="1372"/>
      <c r="AA83" s="1372"/>
      <c r="AB83" s="1372"/>
      <c r="AC83" s="1372"/>
      <c r="AD83" s="1372"/>
      <c r="AE83" s="1372"/>
      <c r="AF83" s="1372"/>
    </row>
    <row r="84" spans="1:198" s="1359" customFormat="1" ht="49.2" hidden="1">
      <c r="A84" s="581">
        <v>2</v>
      </c>
      <c r="B84" s="581">
        <v>11</v>
      </c>
      <c r="C84" s="131" t="s">
        <v>1762</v>
      </c>
      <c r="D84" s="1388">
        <v>485000</v>
      </c>
      <c r="E84" s="1389">
        <v>1</v>
      </c>
      <c r="F84" s="1369">
        <f t="shared" si="1"/>
        <v>485000</v>
      </c>
      <c r="G84" s="943" t="s">
        <v>651</v>
      </c>
      <c r="H84" s="943" t="s">
        <v>1134</v>
      </c>
      <c r="I84" s="943" t="s">
        <v>879</v>
      </c>
      <c r="J84" s="581" t="s">
        <v>28</v>
      </c>
      <c r="K84" s="2545"/>
      <c r="L84" s="2545"/>
      <c r="M84" s="2545"/>
      <c r="N84" s="2625"/>
      <c r="O84" s="2630"/>
      <c r="P84" s="2630"/>
      <c r="Q84" s="2630"/>
      <c r="R84" s="2630"/>
      <c r="S84" s="2630"/>
      <c r="T84" s="2630"/>
      <c r="U84" s="2630"/>
      <c r="V84" s="2630"/>
      <c r="W84" s="2630"/>
      <c r="X84" s="2630"/>
      <c r="Y84" s="2630"/>
      <c r="Z84" s="2630"/>
      <c r="AA84" s="2630"/>
      <c r="AB84" s="2630"/>
      <c r="AC84" s="2630"/>
      <c r="AD84" s="2630"/>
      <c r="AE84" s="2630"/>
      <c r="AF84" s="2630"/>
      <c r="AG84" s="1355"/>
      <c r="AH84" s="1355"/>
      <c r="AI84" s="1355"/>
      <c r="AJ84" s="1355"/>
      <c r="AK84" s="1355"/>
      <c r="AL84" s="1355"/>
      <c r="AM84" s="1355"/>
      <c r="AN84" s="1355"/>
      <c r="AO84" s="1355"/>
      <c r="AP84" s="1355"/>
      <c r="AQ84" s="1355"/>
      <c r="AR84" s="1355"/>
      <c r="AS84" s="1355"/>
      <c r="AT84" s="1355"/>
      <c r="AU84" s="1355"/>
      <c r="AV84" s="1355"/>
      <c r="AW84" s="1355"/>
      <c r="AX84" s="1355"/>
      <c r="AY84" s="1355"/>
      <c r="AZ84" s="1355"/>
      <c r="BA84" s="1355"/>
      <c r="BB84" s="1355"/>
      <c r="BC84" s="1355"/>
      <c r="BD84" s="1355"/>
      <c r="BE84" s="1355"/>
      <c r="BF84" s="1355"/>
      <c r="BG84" s="1355"/>
      <c r="BH84" s="1355"/>
      <c r="BI84" s="1355"/>
      <c r="BJ84" s="1355"/>
      <c r="BK84" s="1355"/>
      <c r="BL84" s="1355"/>
      <c r="BM84" s="1355"/>
      <c r="BN84" s="1355"/>
      <c r="BO84" s="1355"/>
      <c r="BP84" s="1355"/>
      <c r="BQ84" s="1355"/>
      <c r="BR84" s="1355"/>
      <c r="BS84" s="1355"/>
      <c r="BT84" s="1355"/>
      <c r="BU84" s="1355"/>
      <c r="BV84" s="1355"/>
      <c r="BW84" s="1355"/>
      <c r="BX84" s="1355"/>
      <c r="BY84" s="1355"/>
      <c r="BZ84" s="1355"/>
      <c r="CA84" s="1355"/>
      <c r="CB84" s="1355"/>
      <c r="CC84" s="1355"/>
      <c r="CD84" s="1355"/>
      <c r="CE84" s="1355"/>
      <c r="CF84" s="1355"/>
      <c r="CG84" s="1355"/>
      <c r="CH84" s="1355"/>
      <c r="CI84" s="1355"/>
      <c r="CJ84" s="1355"/>
      <c r="CK84" s="1355"/>
      <c r="CL84" s="1355"/>
      <c r="CM84" s="1355"/>
      <c r="CN84" s="1355"/>
      <c r="CO84" s="1355"/>
      <c r="CP84" s="1355"/>
      <c r="CQ84" s="1355"/>
      <c r="CR84" s="1355"/>
      <c r="CS84" s="1355"/>
      <c r="CT84" s="1355"/>
      <c r="CU84" s="1355"/>
      <c r="CV84" s="1355"/>
      <c r="CW84" s="1355"/>
      <c r="CX84" s="1355"/>
      <c r="CY84" s="1355"/>
      <c r="CZ84" s="1355"/>
      <c r="DA84" s="1355"/>
      <c r="DB84" s="1355"/>
      <c r="DC84" s="1355"/>
      <c r="DD84" s="1355"/>
      <c r="DE84" s="1355"/>
      <c r="DF84" s="1355"/>
      <c r="DG84" s="1355"/>
      <c r="DH84" s="1355"/>
      <c r="DI84" s="1355"/>
      <c r="DJ84" s="1355"/>
      <c r="DK84" s="1355"/>
      <c r="DL84" s="1355"/>
      <c r="DM84" s="1355"/>
      <c r="DN84" s="1355"/>
      <c r="DO84" s="1355"/>
      <c r="DP84" s="1355"/>
      <c r="DQ84" s="1355"/>
      <c r="DR84" s="1355"/>
      <c r="DS84" s="1355"/>
      <c r="DT84" s="1355"/>
      <c r="DU84" s="1355"/>
      <c r="DV84" s="1355"/>
      <c r="DW84" s="1355"/>
      <c r="DX84" s="1355"/>
      <c r="DY84" s="1355"/>
      <c r="DZ84" s="1355"/>
      <c r="EA84" s="1355"/>
      <c r="EB84" s="1355"/>
      <c r="EC84" s="1355"/>
      <c r="ED84" s="1355"/>
      <c r="EE84" s="1355"/>
      <c r="EF84" s="1355"/>
      <c r="EG84" s="1355"/>
      <c r="EH84" s="1355"/>
      <c r="EI84" s="1355"/>
      <c r="EJ84" s="1355"/>
      <c r="EK84" s="1355"/>
      <c r="EL84" s="1355"/>
      <c r="EM84" s="1355"/>
      <c r="EN84" s="1355"/>
      <c r="EO84" s="1355"/>
      <c r="EP84" s="1355"/>
      <c r="EQ84" s="1355"/>
      <c r="ER84" s="1355"/>
      <c r="ES84" s="1355"/>
      <c r="ET84" s="1355"/>
      <c r="EU84" s="1355"/>
      <c r="EV84" s="1355"/>
      <c r="EW84" s="1355"/>
      <c r="EX84" s="1355"/>
      <c r="EY84" s="1355"/>
      <c r="EZ84" s="1355"/>
      <c r="FA84" s="1355"/>
      <c r="FB84" s="1355"/>
      <c r="FC84" s="1355"/>
      <c r="FD84" s="1355"/>
      <c r="FE84" s="1355"/>
      <c r="FF84" s="1355"/>
      <c r="FG84" s="1355"/>
      <c r="FH84" s="1355"/>
      <c r="FI84" s="1355"/>
      <c r="FJ84" s="1355"/>
      <c r="FK84" s="1355"/>
      <c r="FL84" s="1355"/>
      <c r="FM84" s="1355"/>
      <c r="FN84" s="1355"/>
      <c r="FO84" s="1355"/>
      <c r="FP84" s="1355"/>
      <c r="FQ84" s="1355"/>
      <c r="FR84" s="1355"/>
      <c r="FS84" s="1355"/>
      <c r="FT84" s="1355"/>
      <c r="FU84" s="1355"/>
      <c r="FV84" s="1355"/>
      <c r="FW84" s="1355"/>
      <c r="FX84" s="1355"/>
      <c r="FY84" s="1355"/>
      <c r="FZ84" s="1355"/>
      <c r="GA84" s="1355"/>
      <c r="GB84" s="1355"/>
      <c r="GC84" s="1355"/>
      <c r="GD84" s="1355"/>
      <c r="GE84" s="1355"/>
      <c r="GF84" s="1355"/>
      <c r="GG84" s="1355"/>
      <c r="GH84" s="1355"/>
      <c r="GI84" s="1355"/>
      <c r="GJ84" s="1355"/>
      <c r="GK84" s="1355"/>
      <c r="GL84" s="1355"/>
      <c r="GM84" s="1355"/>
      <c r="GN84" s="1355"/>
      <c r="GO84" s="1355"/>
      <c r="GP84" s="1355"/>
    </row>
    <row r="85" spans="1:198" s="1359" customFormat="1" ht="49.2" hidden="1">
      <c r="A85" s="581">
        <v>2</v>
      </c>
      <c r="B85" s="581">
        <v>12</v>
      </c>
      <c r="C85" s="131" t="s">
        <v>1762</v>
      </c>
      <c r="D85" s="1388">
        <v>485000</v>
      </c>
      <c r="E85" s="1389">
        <v>1</v>
      </c>
      <c r="F85" s="1369">
        <f t="shared" si="1"/>
        <v>485000</v>
      </c>
      <c r="G85" s="943" t="s">
        <v>78</v>
      </c>
      <c r="H85" s="943" t="s">
        <v>431</v>
      </c>
      <c r="I85" s="943" t="s">
        <v>1145</v>
      </c>
      <c r="J85" s="581" t="s">
        <v>49</v>
      </c>
      <c r="K85" s="2626"/>
      <c r="L85" s="2626"/>
      <c r="M85" s="2626"/>
      <c r="N85" s="2627"/>
      <c r="O85" s="1372"/>
      <c r="P85" s="1372"/>
      <c r="Q85" s="1372"/>
      <c r="R85" s="1372"/>
      <c r="S85" s="1372"/>
      <c r="T85" s="1372"/>
      <c r="U85" s="1372"/>
      <c r="V85" s="1372"/>
      <c r="W85" s="1372"/>
      <c r="X85" s="1372"/>
      <c r="Y85" s="1372"/>
      <c r="Z85" s="1372"/>
      <c r="AA85" s="1372"/>
      <c r="AB85" s="1372"/>
      <c r="AC85" s="1372"/>
      <c r="AD85" s="1372"/>
      <c r="AE85" s="1372"/>
      <c r="AF85" s="1372"/>
    </row>
    <row r="86" spans="1:198" s="1359" customFormat="1" ht="49.2" hidden="1">
      <c r="A86" s="581">
        <v>2</v>
      </c>
      <c r="B86" s="581">
        <v>13</v>
      </c>
      <c r="C86" s="131" t="s">
        <v>1762</v>
      </c>
      <c r="D86" s="1388">
        <v>485000</v>
      </c>
      <c r="E86" s="1389">
        <v>1</v>
      </c>
      <c r="F86" s="1369">
        <f t="shared" si="1"/>
        <v>485000</v>
      </c>
      <c r="G86" s="943" t="s">
        <v>75</v>
      </c>
      <c r="H86" s="943" t="s">
        <v>653</v>
      </c>
      <c r="I86" s="943" t="s">
        <v>1083</v>
      </c>
      <c r="J86" s="581" t="s">
        <v>28</v>
      </c>
      <c r="K86" s="2545"/>
      <c r="L86" s="2545"/>
      <c r="M86" s="2545"/>
      <c r="N86" s="2625"/>
      <c r="O86" s="1372"/>
      <c r="P86" s="1372"/>
      <c r="Q86" s="1372"/>
      <c r="R86" s="1372"/>
      <c r="S86" s="1372"/>
      <c r="T86" s="1372"/>
      <c r="U86" s="1372"/>
      <c r="V86" s="1372"/>
      <c r="W86" s="1372"/>
      <c r="X86" s="1372"/>
      <c r="Y86" s="1372"/>
      <c r="Z86" s="1372"/>
      <c r="AA86" s="1372"/>
      <c r="AB86" s="1372"/>
      <c r="AC86" s="1372"/>
      <c r="AD86" s="1372"/>
      <c r="AE86" s="1372"/>
      <c r="AF86" s="1372"/>
    </row>
    <row r="87" spans="1:198" s="1359" customFormat="1" ht="49.2" hidden="1">
      <c r="A87" s="581">
        <v>2</v>
      </c>
      <c r="B87" s="581">
        <v>14</v>
      </c>
      <c r="C87" s="131" t="s">
        <v>1762</v>
      </c>
      <c r="D87" s="1388">
        <v>485000</v>
      </c>
      <c r="E87" s="1389">
        <v>1</v>
      </c>
      <c r="F87" s="1369">
        <f t="shared" si="1"/>
        <v>485000</v>
      </c>
      <c r="G87" s="943" t="s">
        <v>80</v>
      </c>
      <c r="H87" s="943" t="s">
        <v>81</v>
      </c>
      <c r="I87" s="943" t="s">
        <v>1083</v>
      </c>
      <c r="J87" s="581" t="s">
        <v>49</v>
      </c>
      <c r="K87" s="2545"/>
      <c r="L87" s="2545"/>
      <c r="M87" s="2545"/>
      <c r="N87" s="2625"/>
      <c r="O87" s="1372"/>
      <c r="P87" s="1372"/>
      <c r="Q87" s="1372"/>
      <c r="R87" s="1372"/>
      <c r="S87" s="1372"/>
      <c r="T87" s="1372"/>
      <c r="U87" s="1372"/>
      <c r="V87" s="1372"/>
      <c r="W87" s="1372"/>
      <c r="X87" s="1372"/>
      <c r="Y87" s="1372"/>
      <c r="Z87" s="1372"/>
      <c r="AA87" s="1372"/>
      <c r="AB87" s="1372"/>
      <c r="AC87" s="1372"/>
      <c r="AD87" s="1372"/>
      <c r="AE87" s="1372"/>
      <c r="AF87" s="1372"/>
    </row>
    <row r="88" spans="1:198" s="1359" customFormat="1" ht="49.2" hidden="1">
      <c r="A88" s="581">
        <v>2</v>
      </c>
      <c r="B88" s="581">
        <v>15</v>
      </c>
      <c r="C88" s="131" t="s">
        <v>1762</v>
      </c>
      <c r="D88" s="1388">
        <v>485000</v>
      </c>
      <c r="E88" s="1389">
        <v>1</v>
      </c>
      <c r="F88" s="1369">
        <f t="shared" si="1"/>
        <v>485000</v>
      </c>
      <c r="G88" s="943" t="s">
        <v>433</v>
      </c>
      <c r="H88" s="943" t="s">
        <v>1086</v>
      </c>
      <c r="I88" s="943" t="s">
        <v>883</v>
      </c>
      <c r="J88" s="581" t="s">
        <v>49</v>
      </c>
      <c r="K88" s="2545"/>
      <c r="L88" s="2545"/>
      <c r="M88" s="2545"/>
      <c r="N88" s="2625"/>
      <c r="O88" s="1372"/>
      <c r="P88" s="1372"/>
      <c r="Q88" s="1372"/>
      <c r="R88" s="1372"/>
      <c r="S88" s="1372"/>
      <c r="T88" s="1372"/>
      <c r="U88" s="1372"/>
      <c r="V88" s="1372"/>
      <c r="W88" s="1372"/>
      <c r="X88" s="1372"/>
      <c r="Y88" s="1372"/>
      <c r="Z88" s="1372"/>
      <c r="AA88" s="1372"/>
      <c r="AB88" s="1372"/>
      <c r="AC88" s="1372"/>
      <c r="AD88" s="1372"/>
      <c r="AE88" s="1372"/>
      <c r="AF88" s="1372"/>
    </row>
    <row r="89" spans="1:198" s="1359" customFormat="1" ht="49.2" hidden="1">
      <c r="A89" s="581">
        <v>2</v>
      </c>
      <c r="B89" s="581">
        <v>16</v>
      </c>
      <c r="C89" s="131" t="s">
        <v>1762</v>
      </c>
      <c r="D89" s="1388">
        <v>485000</v>
      </c>
      <c r="E89" s="1389">
        <v>1</v>
      </c>
      <c r="F89" s="1369">
        <f t="shared" si="1"/>
        <v>485000</v>
      </c>
      <c r="G89" s="943" t="s">
        <v>475</v>
      </c>
      <c r="H89" s="943" t="s">
        <v>1085</v>
      </c>
      <c r="I89" s="943" t="s">
        <v>1382</v>
      </c>
      <c r="J89" s="581" t="s">
        <v>28</v>
      </c>
      <c r="K89" s="2626"/>
      <c r="L89" s="2626"/>
      <c r="M89" s="2626"/>
      <c r="N89" s="2627"/>
      <c r="O89" s="1372"/>
      <c r="P89" s="1372"/>
      <c r="Q89" s="1372"/>
      <c r="R89" s="1372"/>
      <c r="S89" s="1372"/>
      <c r="T89" s="1372"/>
      <c r="U89" s="1372"/>
      <c r="V89" s="1372"/>
      <c r="W89" s="1372"/>
      <c r="X89" s="1372"/>
      <c r="Y89" s="1372"/>
      <c r="Z89" s="1372"/>
      <c r="AA89" s="1372"/>
      <c r="AB89" s="1372"/>
      <c r="AC89" s="1372"/>
      <c r="AD89" s="1372"/>
      <c r="AE89" s="1372"/>
      <c r="AF89" s="1372"/>
    </row>
    <row r="90" spans="1:198" s="1359" customFormat="1" ht="49.2" hidden="1">
      <c r="A90" s="581">
        <v>2</v>
      </c>
      <c r="B90" s="581">
        <v>17</v>
      </c>
      <c r="C90" s="131" t="s">
        <v>1762</v>
      </c>
      <c r="D90" s="1388">
        <v>485000</v>
      </c>
      <c r="E90" s="1389">
        <v>1</v>
      </c>
      <c r="F90" s="1369">
        <f t="shared" si="1"/>
        <v>485000</v>
      </c>
      <c r="G90" s="943" t="s">
        <v>522</v>
      </c>
      <c r="H90" s="943" t="s">
        <v>79</v>
      </c>
      <c r="I90" s="943" t="s">
        <v>1382</v>
      </c>
      <c r="J90" s="581" t="s">
        <v>28</v>
      </c>
      <c r="K90" s="2623"/>
      <c r="L90" s="2623"/>
      <c r="M90" s="2623"/>
      <c r="N90" s="2624"/>
      <c r="O90" s="1372"/>
      <c r="P90" s="1372"/>
      <c r="Q90" s="1372"/>
      <c r="R90" s="1372"/>
      <c r="S90" s="1372"/>
      <c r="T90" s="1372"/>
      <c r="U90" s="1372"/>
      <c r="V90" s="1372"/>
      <c r="W90" s="1372"/>
      <c r="X90" s="1372"/>
      <c r="Y90" s="1372"/>
      <c r="Z90" s="1372"/>
      <c r="AA90" s="1372"/>
      <c r="AB90" s="1372"/>
      <c r="AC90" s="1372"/>
      <c r="AD90" s="1372"/>
      <c r="AE90" s="1372"/>
      <c r="AF90" s="1372"/>
    </row>
    <row r="91" spans="1:198" s="1359" customFormat="1" ht="49.2" hidden="1">
      <c r="A91" s="581">
        <v>2</v>
      </c>
      <c r="B91" s="581">
        <v>18</v>
      </c>
      <c r="C91" s="131" t="s">
        <v>1111</v>
      </c>
      <c r="D91" s="1388">
        <v>520000</v>
      </c>
      <c r="E91" s="1389">
        <v>1</v>
      </c>
      <c r="F91" s="1369">
        <f t="shared" si="1"/>
        <v>520000</v>
      </c>
      <c r="G91" s="943" t="s">
        <v>1381</v>
      </c>
      <c r="H91" s="943" t="s">
        <v>69</v>
      </c>
      <c r="I91" s="943" t="s">
        <v>1382</v>
      </c>
      <c r="J91" s="581" t="s">
        <v>33</v>
      </c>
      <c r="K91" s="2626"/>
      <c r="L91" s="2626"/>
      <c r="M91" s="2626"/>
      <c r="N91" s="2627"/>
      <c r="O91" s="1372"/>
      <c r="P91" s="1372"/>
      <c r="Q91" s="1372"/>
      <c r="R91" s="1372"/>
      <c r="S91" s="1372"/>
      <c r="T91" s="1372"/>
      <c r="U91" s="1372"/>
      <c r="V91" s="1372"/>
      <c r="W91" s="1372"/>
      <c r="X91" s="1372"/>
      <c r="Y91" s="1372"/>
      <c r="Z91" s="1372"/>
      <c r="AA91" s="1372"/>
      <c r="AB91" s="1372"/>
      <c r="AC91" s="1372"/>
      <c r="AD91" s="1372"/>
      <c r="AE91" s="1372"/>
      <c r="AF91" s="1372"/>
    </row>
    <row r="92" spans="1:198" s="1359" customFormat="1" ht="49.2" hidden="1">
      <c r="A92" s="581">
        <v>2</v>
      </c>
      <c r="B92" s="581">
        <v>19</v>
      </c>
      <c r="C92" s="131" t="s">
        <v>1111</v>
      </c>
      <c r="D92" s="1388">
        <v>520000</v>
      </c>
      <c r="E92" s="1389">
        <v>1</v>
      </c>
      <c r="F92" s="1369">
        <f t="shared" si="1"/>
        <v>520000</v>
      </c>
      <c r="G92" s="943" t="s">
        <v>650</v>
      </c>
      <c r="H92" s="943" t="s">
        <v>1133</v>
      </c>
      <c r="I92" s="943" t="s">
        <v>879</v>
      </c>
      <c r="J92" s="581" t="s">
        <v>28</v>
      </c>
      <c r="K92" s="2626"/>
      <c r="L92" s="2626"/>
      <c r="M92" s="2626"/>
      <c r="N92" s="2627"/>
      <c r="O92" s="1372"/>
      <c r="P92" s="1372"/>
      <c r="Q92" s="1372"/>
      <c r="R92" s="1372"/>
      <c r="S92" s="1372"/>
      <c r="T92" s="1372"/>
      <c r="U92" s="1372"/>
      <c r="V92" s="1372"/>
      <c r="W92" s="1372"/>
      <c r="X92" s="1372"/>
      <c r="Y92" s="1372"/>
      <c r="Z92" s="1372"/>
      <c r="AA92" s="1372"/>
      <c r="AB92" s="1372"/>
      <c r="AC92" s="1372"/>
      <c r="AD92" s="1372"/>
      <c r="AE92" s="1372"/>
      <c r="AF92" s="1372"/>
    </row>
    <row r="93" spans="1:198" s="1359" customFormat="1" ht="49.2" hidden="1">
      <c r="A93" s="581">
        <v>2</v>
      </c>
      <c r="B93" s="581">
        <v>20</v>
      </c>
      <c r="C93" s="131" t="s">
        <v>1111</v>
      </c>
      <c r="D93" s="1388">
        <v>520000</v>
      </c>
      <c r="E93" s="1389">
        <v>1</v>
      </c>
      <c r="F93" s="1369">
        <f t="shared" si="1"/>
        <v>520000</v>
      </c>
      <c r="G93" s="943" t="s">
        <v>475</v>
      </c>
      <c r="H93" s="943" t="s">
        <v>1085</v>
      </c>
      <c r="I93" s="943" t="s">
        <v>1382</v>
      </c>
      <c r="J93" s="581" t="s">
        <v>28</v>
      </c>
      <c r="K93" s="2626"/>
      <c r="L93" s="2626"/>
      <c r="M93" s="2626"/>
      <c r="N93" s="2627"/>
      <c r="O93" s="1372"/>
      <c r="P93" s="1372"/>
      <c r="Q93" s="1372"/>
      <c r="R93" s="1372"/>
      <c r="S93" s="1372"/>
      <c r="T93" s="1372"/>
      <c r="U93" s="1372"/>
      <c r="V93" s="1372"/>
      <c r="W93" s="1372"/>
      <c r="X93" s="1372"/>
      <c r="Y93" s="1372"/>
      <c r="Z93" s="1372"/>
      <c r="AA93" s="1372"/>
      <c r="AB93" s="1372"/>
      <c r="AC93" s="1372"/>
      <c r="AD93" s="1372"/>
      <c r="AE93" s="1372"/>
      <c r="AF93" s="1372"/>
    </row>
    <row r="94" spans="1:198" s="1359" customFormat="1" hidden="1">
      <c r="A94" s="581">
        <v>2</v>
      </c>
      <c r="B94" s="581">
        <v>21</v>
      </c>
      <c r="C94" s="131" t="s">
        <v>993</v>
      </c>
      <c r="D94" s="1388">
        <v>730000</v>
      </c>
      <c r="E94" s="1389">
        <v>1</v>
      </c>
      <c r="F94" s="1369">
        <f t="shared" si="1"/>
        <v>730000</v>
      </c>
      <c r="G94" s="943" t="s">
        <v>880</v>
      </c>
      <c r="H94" s="943" t="s">
        <v>881</v>
      </c>
      <c r="I94" s="943" t="s">
        <v>879</v>
      </c>
      <c r="J94" s="581" t="s">
        <v>33</v>
      </c>
      <c r="K94" s="2626"/>
      <c r="L94" s="2626"/>
      <c r="M94" s="2626"/>
      <c r="N94" s="2627"/>
      <c r="O94" s="1372"/>
      <c r="P94" s="1372"/>
      <c r="Q94" s="1372"/>
      <c r="R94" s="1372"/>
      <c r="S94" s="1372"/>
      <c r="T94" s="1372"/>
      <c r="U94" s="1372"/>
      <c r="V94" s="1372"/>
      <c r="W94" s="1372"/>
      <c r="X94" s="1372"/>
      <c r="Y94" s="1372"/>
      <c r="Z94" s="1372"/>
      <c r="AA94" s="1372"/>
      <c r="AB94" s="1372"/>
      <c r="AC94" s="1372"/>
      <c r="AD94" s="1372"/>
      <c r="AE94" s="1372"/>
      <c r="AF94" s="1372"/>
    </row>
    <row r="95" spans="1:198" s="1359" customFormat="1" hidden="1">
      <c r="A95" s="581">
        <v>2</v>
      </c>
      <c r="B95" s="581">
        <v>22</v>
      </c>
      <c r="C95" s="131" t="s">
        <v>993</v>
      </c>
      <c r="D95" s="1388">
        <v>730000</v>
      </c>
      <c r="E95" s="1389">
        <v>2</v>
      </c>
      <c r="F95" s="1369">
        <f t="shared" si="1"/>
        <v>1460000</v>
      </c>
      <c r="G95" s="943" t="s">
        <v>882</v>
      </c>
      <c r="H95" s="943" t="s">
        <v>70</v>
      </c>
      <c r="I95" s="943" t="s">
        <v>883</v>
      </c>
      <c r="J95" s="581" t="s">
        <v>39</v>
      </c>
      <c r="K95" s="2545"/>
      <c r="L95" s="2545"/>
      <c r="M95" s="2545"/>
      <c r="N95" s="2625"/>
      <c r="O95" s="1372"/>
      <c r="P95" s="1372"/>
      <c r="Q95" s="1372"/>
      <c r="R95" s="1372"/>
      <c r="S95" s="1372"/>
      <c r="T95" s="1372"/>
      <c r="U95" s="1372"/>
      <c r="V95" s="1372"/>
      <c r="W95" s="1372"/>
      <c r="X95" s="1372"/>
      <c r="Y95" s="1372"/>
      <c r="Z95" s="1372"/>
      <c r="AA95" s="1372"/>
      <c r="AB95" s="1372"/>
      <c r="AC95" s="1372"/>
      <c r="AD95" s="1372"/>
      <c r="AE95" s="1372"/>
      <c r="AF95" s="1372"/>
    </row>
    <row r="96" spans="1:198" s="1359" customFormat="1" hidden="1">
      <c r="A96" s="581">
        <v>2</v>
      </c>
      <c r="B96" s="581">
        <v>23</v>
      </c>
      <c r="C96" s="131" t="s">
        <v>993</v>
      </c>
      <c r="D96" s="1388">
        <v>730000</v>
      </c>
      <c r="E96" s="1389">
        <v>1</v>
      </c>
      <c r="F96" s="1369">
        <f t="shared" si="1"/>
        <v>730000</v>
      </c>
      <c r="G96" s="943" t="s">
        <v>650</v>
      </c>
      <c r="H96" s="943" t="s">
        <v>1133</v>
      </c>
      <c r="I96" s="943" t="s">
        <v>879</v>
      </c>
      <c r="J96" s="581" t="s">
        <v>28</v>
      </c>
      <c r="K96" s="2626"/>
      <c r="L96" s="2626"/>
      <c r="M96" s="2626"/>
      <c r="N96" s="2627"/>
      <c r="O96" s="1372"/>
      <c r="P96" s="1372"/>
      <c r="Q96" s="1372"/>
      <c r="R96" s="1372"/>
      <c r="S96" s="1372"/>
      <c r="T96" s="1372"/>
      <c r="U96" s="1372"/>
      <c r="V96" s="1372"/>
      <c r="W96" s="1372"/>
      <c r="X96" s="1372"/>
      <c r="Y96" s="1372"/>
      <c r="Z96" s="1372"/>
      <c r="AA96" s="1372"/>
      <c r="AB96" s="1372"/>
      <c r="AC96" s="1372"/>
      <c r="AD96" s="1372"/>
      <c r="AE96" s="1372"/>
      <c r="AF96" s="1372"/>
    </row>
    <row r="97" spans="1:32" s="1359" customFormat="1" ht="49.2" hidden="1">
      <c r="A97" s="581">
        <v>2</v>
      </c>
      <c r="B97" s="581">
        <v>24</v>
      </c>
      <c r="C97" s="131" t="s">
        <v>1763</v>
      </c>
      <c r="D97" s="1388">
        <v>280000</v>
      </c>
      <c r="E97" s="1389">
        <v>1</v>
      </c>
      <c r="F97" s="1369">
        <f t="shared" si="1"/>
        <v>280000</v>
      </c>
      <c r="G97" s="943" t="s">
        <v>475</v>
      </c>
      <c r="H97" s="943" t="s">
        <v>1085</v>
      </c>
      <c r="I97" s="943" t="s">
        <v>1382</v>
      </c>
      <c r="J97" s="581" t="s">
        <v>28</v>
      </c>
      <c r="K97" s="2626"/>
      <c r="L97" s="2626"/>
      <c r="M97" s="2626"/>
      <c r="N97" s="2627"/>
      <c r="O97" s="1372"/>
      <c r="P97" s="1372"/>
      <c r="Q97" s="1372"/>
      <c r="R97" s="1372"/>
      <c r="S97" s="1372"/>
      <c r="T97" s="1372"/>
      <c r="U97" s="1372"/>
      <c r="V97" s="1372"/>
      <c r="W97" s="1372"/>
      <c r="X97" s="1372"/>
      <c r="Y97" s="1372"/>
      <c r="Z97" s="1372"/>
      <c r="AA97" s="1372"/>
      <c r="AB97" s="1372"/>
      <c r="AC97" s="1372"/>
      <c r="AD97" s="1372"/>
      <c r="AE97" s="1372"/>
      <c r="AF97" s="1372"/>
    </row>
    <row r="98" spans="1:32" s="1359" customFormat="1" ht="49.2" hidden="1">
      <c r="A98" s="581">
        <v>2</v>
      </c>
      <c r="B98" s="581">
        <v>25</v>
      </c>
      <c r="C98" s="131" t="s">
        <v>1763</v>
      </c>
      <c r="D98" s="1388">
        <v>280000</v>
      </c>
      <c r="E98" s="1389">
        <v>1</v>
      </c>
      <c r="F98" s="1369">
        <f t="shared" si="1"/>
        <v>280000</v>
      </c>
      <c r="G98" s="943" t="s">
        <v>75</v>
      </c>
      <c r="H98" s="943" t="s">
        <v>653</v>
      </c>
      <c r="I98" s="943" t="s">
        <v>1083</v>
      </c>
      <c r="J98" s="581" t="s">
        <v>28</v>
      </c>
      <c r="K98" s="2626"/>
      <c r="L98" s="2626"/>
      <c r="M98" s="2626"/>
      <c r="N98" s="2627"/>
      <c r="O98" s="1372"/>
      <c r="P98" s="1372"/>
      <c r="Q98" s="1372"/>
      <c r="R98" s="1372"/>
      <c r="S98" s="1372"/>
      <c r="T98" s="1372"/>
      <c r="U98" s="1372"/>
      <c r="V98" s="1372"/>
      <c r="W98" s="1372"/>
      <c r="X98" s="1372"/>
      <c r="Y98" s="1372"/>
      <c r="Z98" s="1372"/>
      <c r="AA98" s="1372"/>
      <c r="AB98" s="1372"/>
      <c r="AC98" s="1372"/>
      <c r="AD98" s="1372"/>
      <c r="AE98" s="1372"/>
      <c r="AF98" s="1372"/>
    </row>
    <row r="99" spans="1:32" s="1359" customFormat="1" ht="49.2" hidden="1">
      <c r="A99" s="581">
        <v>2</v>
      </c>
      <c r="B99" s="581">
        <v>26</v>
      </c>
      <c r="C99" s="131" t="s">
        <v>1763</v>
      </c>
      <c r="D99" s="1388">
        <v>280000</v>
      </c>
      <c r="E99" s="1389">
        <v>1</v>
      </c>
      <c r="F99" s="1369">
        <f t="shared" si="1"/>
        <v>280000</v>
      </c>
      <c r="G99" s="943" t="s">
        <v>522</v>
      </c>
      <c r="H99" s="943" t="s">
        <v>79</v>
      </c>
      <c r="I99" s="943" t="s">
        <v>1382</v>
      </c>
      <c r="J99" s="581" t="s">
        <v>28</v>
      </c>
      <c r="K99" s="2545"/>
      <c r="L99" s="2545"/>
      <c r="M99" s="2545"/>
      <c r="N99" s="2625"/>
      <c r="O99" s="1372"/>
      <c r="P99" s="1372"/>
      <c r="Q99" s="1372"/>
      <c r="R99" s="1372"/>
      <c r="S99" s="1372"/>
      <c r="T99" s="1372"/>
      <c r="U99" s="1372"/>
      <c r="V99" s="1372"/>
      <c r="W99" s="1372"/>
      <c r="X99" s="1372"/>
      <c r="Y99" s="1372"/>
      <c r="Z99" s="1372"/>
      <c r="AA99" s="1372"/>
      <c r="AB99" s="1372"/>
      <c r="AC99" s="1372"/>
      <c r="AD99" s="1372"/>
      <c r="AE99" s="1372"/>
      <c r="AF99" s="1372"/>
    </row>
    <row r="100" spans="1:32" s="1359" customFormat="1" ht="49.2" hidden="1">
      <c r="A100" s="581">
        <v>2</v>
      </c>
      <c r="B100" s="581">
        <v>27</v>
      </c>
      <c r="C100" s="131" t="s">
        <v>1763</v>
      </c>
      <c r="D100" s="1388">
        <v>280000</v>
      </c>
      <c r="E100" s="1389">
        <v>1</v>
      </c>
      <c r="F100" s="1369">
        <f t="shared" si="1"/>
        <v>280000</v>
      </c>
      <c r="G100" s="943" t="s">
        <v>652</v>
      </c>
      <c r="H100" s="943" t="s">
        <v>1448</v>
      </c>
      <c r="I100" s="943" t="s">
        <v>1145</v>
      </c>
      <c r="J100" s="581" t="s">
        <v>44</v>
      </c>
      <c r="K100" s="2626"/>
      <c r="L100" s="2626"/>
      <c r="M100" s="2626"/>
      <c r="N100" s="2627"/>
      <c r="O100" s="1372"/>
      <c r="P100" s="1372"/>
      <c r="Q100" s="1372"/>
      <c r="R100" s="1372"/>
      <c r="S100" s="1372"/>
      <c r="T100" s="1372"/>
      <c r="U100" s="1372"/>
      <c r="V100" s="1372"/>
      <c r="W100" s="1372"/>
      <c r="X100" s="1372"/>
      <c r="Y100" s="1372"/>
      <c r="Z100" s="1372"/>
      <c r="AA100" s="1372"/>
      <c r="AB100" s="1372"/>
      <c r="AC100" s="1372"/>
      <c r="AD100" s="1372"/>
      <c r="AE100" s="1372"/>
      <c r="AF100" s="1372"/>
    </row>
    <row r="101" spans="1:32" s="1359" customFormat="1" ht="49.2" hidden="1">
      <c r="A101" s="581">
        <v>2</v>
      </c>
      <c r="B101" s="581">
        <v>28</v>
      </c>
      <c r="C101" s="131" t="s">
        <v>1763</v>
      </c>
      <c r="D101" s="1388">
        <v>280000</v>
      </c>
      <c r="E101" s="1389">
        <v>1</v>
      </c>
      <c r="F101" s="1369">
        <f t="shared" si="1"/>
        <v>280000</v>
      </c>
      <c r="G101" s="943" t="s">
        <v>1087</v>
      </c>
      <c r="H101" s="943" t="s">
        <v>1088</v>
      </c>
      <c r="I101" s="943" t="s">
        <v>883</v>
      </c>
      <c r="J101" s="581" t="s">
        <v>49</v>
      </c>
      <c r="K101" s="2545"/>
      <c r="L101" s="2545"/>
      <c r="M101" s="2545"/>
      <c r="N101" s="2625"/>
      <c r="O101" s="1372"/>
      <c r="P101" s="1372"/>
      <c r="Q101" s="1372"/>
      <c r="R101" s="1372"/>
      <c r="S101" s="1372"/>
      <c r="T101" s="1372"/>
      <c r="U101" s="1372"/>
      <c r="V101" s="1372"/>
      <c r="W101" s="1372"/>
      <c r="X101" s="1372"/>
      <c r="Y101" s="1372"/>
      <c r="Z101" s="1372"/>
      <c r="AA101" s="1372"/>
      <c r="AB101" s="1372"/>
      <c r="AC101" s="1372"/>
      <c r="AD101" s="1372"/>
      <c r="AE101" s="1372"/>
      <c r="AF101" s="1372"/>
    </row>
    <row r="102" spans="1:32" s="1359" customFormat="1" hidden="1">
      <c r="A102" s="581">
        <v>2</v>
      </c>
      <c r="B102" s="581">
        <v>29</v>
      </c>
      <c r="C102" s="131" t="s">
        <v>1253</v>
      </c>
      <c r="D102" s="1388">
        <v>380000</v>
      </c>
      <c r="E102" s="1389">
        <v>1</v>
      </c>
      <c r="F102" s="1369">
        <f t="shared" si="1"/>
        <v>380000</v>
      </c>
      <c r="G102" s="943" t="s">
        <v>880</v>
      </c>
      <c r="H102" s="943" t="s">
        <v>881</v>
      </c>
      <c r="I102" s="943" t="s">
        <v>879</v>
      </c>
      <c r="J102" s="581" t="s">
        <v>33</v>
      </c>
      <c r="K102" s="2545"/>
      <c r="L102" s="2545"/>
      <c r="M102" s="2545"/>
      <c r="N102" s="2625"/>
      <c r="O102" s="1372"/>
      <c r="P102" s="1372"/>
      <c r="Q102" s="1372"/>
      <c r="R102" s="1372"/>
      <c r="S102" s="1372"/>
      <c r="T102" s="1372"/>
      <c r="U102" s="1372"/>
      <c r="V102" s="1372"/>
      <c r="W102" s="1372"/>
      <c r="X102" s="1372"/>
      <c r="Y102" s="1372"/>
      <c r="Z102" s="1372"/>
      <c r="AA102" s="1372"/>
      <c r="AB102" s="1372"/>
      <c r="AC102" s="1372"/>
      <c r="AD102" s="1372"/>
      <c r="AE102" s="1372"/>
      <c r="AF102" s="1372"/>
    </row>
    <row r="103" spans="1:32" s="1359" customFormat="1" ht="73.8" hidden="1">
      <c r="A103" s="581">
        <v>2</v>
      </c>
      <c r="B103" s="581">
        <v>30</v>
      </c>
      <c r="C103" s="131" t="s">
        <v>76</v>
      </c>
      <c r="D103" s="1388">
        <v>880000</v>
      </c>
      <c r="E103" s="1389">
        <v>1</v>
      </c>
      <c r="F103" s="1369">
        <f t="shared" si="1"/>
        <v>880000</v>
      </c>
      <c r="G103" s="943" t="s">
        <v>1381</v>
      </c>
      <c r="H103" s="943" t="s">
        <v>69</v>
      </c>
      <c r="I103" s="943" t="s">
        <v>1382</v>
      </c>
      <c r="J103" s="581" t="s">
        <v>33</v>
      </c>
      <c r="K103" s="2545"/>
      <c r="L103" s="2545"/>
      <c r="M103" s="2545"/>
      <c r="N103" s="2625"/>
      <c r="O103" s="1372"/>
      <c r="P103" s="1372"/>
      <c r="Q103" s="1372"/>
      <c r="R103" s="1372"/>
      <c r="S103" s="1372"/>
      <c r="T103" s="1372"/>
      <c r="U103" s="1372"/>
      <c r="V103" s="1372"/>
      <c r="W103" s="1372"/>
      <c r="X103" s="1372"/>
      <c r="Y103" s="1372"/>
      <c r="Z103" s="1372"/>
      <c r="AA103" s="1372"/>
      <c r="AB103" s="1372"/>
      <c r="AC103" s="1372"/>
      <c r="AD103" s="1372"/>
      <c r="AE103" s="1372"/>
      <c r="AF103" s="1372"/>
    </row>
    <row r="104" spans="1:32" s="1359" customFormat="1" hidden="1">
      <c r="A104" s="581">
        <v>2</v>
      </c>
      <c r="B104" s="581">
        <v>31</v>
      </c>
      <c r="C104" s="131" t="s">
        <v>677</v>
      </c>
      <c r="D104" s="1388">
        <v>310000</v>
      </c>
      <c r="E104" s="1389">
        <v>1</v>
      </c>
      <c r="F104" s="1369">
        <f t="shared" si="1"/>
        <v>310000</v>
      </c>
      <c r="G104" s="943" t="s">
        <v>882</v>
      </c>
      <c r="H104" s="943" t="s">
        <v>70</v>
      </c>
      <c r="I104" s="943" t="s">
        <v>883</v>
      </c>
      <c r="J104" s="581" t="s">
        <v>39</v>
      </c>
      <c r="K104" s="2545"/>
      <c r="L104" s="2545"/>
      <c r="M104" s="2545"/>
      <c r="N104" s="2625"/>
      <c r="O104" s="1372"/>
      <c r="P104" s="1372"/>
      <c r="Q104" s="1372"/>
      <c r="R104" s="1372"/>
      <c r="S104" s="1372"/>
      <c r="T104" s="1372"/>
      <c r="U104" s="1372"/>
      <c r="V104" s="1372"/>
      <c r="W104" s="1372"/>
      <c r="X104" s="1372"/>
      <c r="Y104" s="1372"/>
      <c r="Z104" s="1372"/>
      <c r="AA104" s="1372"/>
      <c r="AB104" s="1372"/>
      <c r="AC104" s="1372"/>
      <c r="AD104" s="1372"/>
      <c r="AE104" s="1372"/>
      <c r="AF104" s="1372"/>
    </row>
    <row r="105" spans="1:32" s="1359" customFormat="1" hidden="1">
      <c r="A105" s="581">
        <v>2</v>
      </c>
      <c r="B105" s="581">
        <v>32</v>
      </c>
      <c r="C105" s="131" t="s">
        <v>677</v>
      </c>
      <c r="D105" s="1388">
        <v>310000</v>
      </c>
      <c r="E105" s="1389">
        <v>1</v>
      </c>
      <c r="F105" s="1369">
        <f t="shared" si="1"/>
        <v>310000</v>
      </c>
      <c r="G105" s="943" t="s">
        <v>1381</v>
      </c>
      <c r="H105" s="943" t="s">
        <v>69</v>
      </c>
      <c r="I105" s="943" t="s">
        <v>1382</v>
      </c>
      <c r="J105" s="581" t="s">
        <v>725</v>
      </c>
      <c r="K105" s="2545"/>
      <c r="L105" s="2545"/>
      <c r="M105" s="2545"/>
      <c r="N105" s="2625"/>
      <c r="O105" s="1372"/>
      <c r="P105" s="1372"/>
      <c r="Q105" s="1372"/>
      <c r="R105" s="1372"/>
      <c r="S105" s="1372"/>
      <c r="T105" s="1372"/>
      <c r="U105" s="1372"/>
      <c r="V105" s="1372"/>
      <c r="W105" s="1372"/>
      <c r="X105" s="1372"/>
      <c r="Y105" s="1372"/>
      <c r="Z105" s="1372"/>
      <c r="AA105" s="1372"/>
      <c r="AB105" s="1372"/>
      <c r="AC105" s="1372"/>
      <c r="AD105" s="1372"/>
      <c r="AE105" s="1372"/>
      <c r="AF105" s="1372"/>
    </row>
    <row r="106" spans="1:32" s="1359" customFormat="1" hidden="1">
      <c r="A106" s="581">
        <v>2</v>
      </c>
      <c r="B106" s="581">
        <v>33</v>
      </c>
      <c r="C106" s="131" t="s">
        <v>677</v>
      </c>
      <c r="D106" s="1388">
        <v>310000</v>
      </c>
      <c r="E106" s="1389">
        <v>1</v>
      </c>
      <c r="F106" s="1369">
        <f t="shared" si="1"/>
        <v>310000</v>
      </c>
      <c r="G106" s="943" t="s">
        <v>880</v>
      </c>
      <c r="H106" s="943" t="s">
        <v>881</v>
      </c>
      <c r="I106" s="943" t="s">
        <v>879</v>
      </c>
      <c r="J106" s="581" t="s">
        <v>33</v>
      </c>
      <c r="K106" s="2545"/>
      <c r="L106" s="2545"/>
      <c r="M106" s="2545"/>
      <c r="N106" s="2625"/>
      <c r="O106" s="1372"/>
      <c r="P106" s="1372"/>
      <c r="Q106" s="1372"/>
      <c r="R106" s="1372"/>
      <c r="S106" s="1372"/>
      <c r="T106" s="1372"/>
      <c r="U106" s="1372"/>
      <c r="V106" s="1372"/>
      <c r="W106" s="1372"/>
      <c r="X106" s="1372"/>
      <c r="Y106" s="1372"/>
      <c r="Z106" s="1372"/>
      <c r="AA106" s="1372"/>
      <c r="AB106" s="1372"/>
      <c r="AC106" s="1372"/>
      <c r="AD106" s="1372"/>
      <c r="AE106" s="1372"/>
      <c r="AF106" s="1372"/>
    </row>
    <row r="107" spans="1:32" s="1359" customFormat="1" hidden="1">
      <c r="A107" s="581">
        <v>2</v>
      </c>
      <c r="B107" s="581">
        <v>34</v>
      </c>
      <c r="C107" s="131" t="s">
        <v>677</v>
      </c>
      <c r="D107" s="1388">
        <v>310000</v>
      </c>
      <c r="E107" s="1389">
        <v>1</v>
      </c>
      <c r="F107" s="1369">
        <f t="shared" si="1"/>
        <v>310000</v>
      </c>
      <c r="G107" s="943" t="s">
        <v>1144</v>
      </c>
      <c r="H107" s="943" t="s">
        <v>470</v>
      </c>
      <c r="I107" s="943" t="s">
        <v>1145</v>
      </c>
      <c r="J107" s="581" t="s">
        <v>39</v>
      </c>
      <c r="K107" s="2626"/>
      <c r="L107" s="2626"/>
      <c r="M107" s="2626"/>
      <c r="N107" s="2627"/>
      <c r="O107" s="1372"/>
      <c r="P107" s="1372"/>
      <c r="Q107" s="1372"/>
      <c r="R107" s="1372"/>
      <c r="S107" s="1372"/>
      <c r="T107" s="1372"/>
      <c r="U107" s="1372"/>
      <c r="V107" s="1372"/>
      <c r="W107" s="1372"/>
      <c r="X107" s="1372"/>
      <c r="Y107" s="1372"/>
      <c r="Z107" s="1372"/>
      <c r="AA107" s="1372"/>
      <c r="AB107" s="1372"/>
      <c r="AC107" s="1372"/>
      <c r="AD107" s="1372"/>
      <c r="AE107" s="1372"/>
      <c r="AF107" s="1372"/>
    </row>
    <row r="108" spans="1:32" s="1359" customFormat="1" hidden="1">
      <c r="A108" s="581">
        <v>2</v>
      </c>
      <c r="B108" s="581">
        <v>35</v>
      </c>
      <c r="C108" s="131" t="s">
        <v>1062</v>
      </c>
      <c r="D108" s="1388">
        <v>2580000</v>
      </c>
      <c r="E108" s="1389">
        <v>1</v>
      </c>
      <c r="F108" s="1369">
        <f t="shared" si="1"/>
        <v>2580000</v>
      </c>
      <c r="G108" s="943" t="s">
        <v>71</v>
      </c>
      <c r="H108" s="943" t="s">
        <v>72</v>
      </c>
      <c r="I108" s="943" t="s">
        <v>1083</v>
      </c>
      <c r="J108" s="581" t="s">
        <v>26</v>
      </c>
      <c r="K108" s="2623"/>
      <c r="L108" s="2623"/>
      <c r="M108" s="2623"/>
      <c r="N108" s="2624"/>
      <c r="O108" s="1372"/>
      <c r="P108" s="1372"/>
      <c r="Q108" s="1372"/>
      <c r="R108" s="1372"/>
      <c r="S108" s="1372"/>
      <c r="T108" s="1372"/>
      <c r="U108" s="1372"/>
      <c r="V108" s="1372"/>
      <c r="W108" s="1372"/>
      <c r="X108" s="1372"/>
      <c r="Y108" s="1372"/>
      <c r="Z108" s="1372"/>
      <c r="AA108" s="1372"/>
      <c r="AB108" s="1372"/>
      <c r="AC108" s="1372"/>
      <c r="AD108" s="1372"/>
      <c r="AE108" s="1372"/>
      <c r="AF108" s="1372"/>
    </row>
    <row r="109" spans="1:32" s="1359" customFormat="1" hidden="1">
      <c r="A109" s="581">
        <v>2</v>
      </c>
      <c r="B109" s="581">
        <v>36</v>
      </c>
      <c r="C109" s="131" t="s">
        <v>1062</v>
      </c>
      <c r="D109" s="1388">
        <v>2580000</v>
      </c>
      <c r="E109" s="1389">
        <v>1</v>
      </c>
      <c r="F109" s="1369">
        <f t="shared" si="1"/>
        <v>2580000</v>
      </c>
      <c r="G109" s="943" t="s">
        <v>1082</v>
      </c>
      <c r="H109" s="943" t="s">
        <v>73</v>
      </c>
      <c r="I109" s="943" t="s">
        <v>1083</v>
      </c>
      <c r="J109" s="581" t="s">
        <v>33</v>
      </c>
      <c r="K109" s="2545"/>
      <c r="L109" s="2545"/>
      <c r="M109" s="2545"/>
      <c r="N109" s="2625"/>
      <c r="O109" s="1372"/>
      <c r="P109" s="1372"/>
      <c r="Q109" s="1372"/>
      <c r="R109" s="1372"/>
      <c r="S109" s="1372"/>
      <c r="T109" s="1372"/>
      <c r="U109" s="1372"/>
      <c r="V109" s="1372"/>
      <c r="W109" s="1372"/>
      <c r="X109" s="1372"/>
      <c r="Y109" s="1372"/>
      <c r="Z109" s="1372"/>
      <c r="AA109" s="1372"/>
      <c r="AB109" s="1372"/>
      <c r="AC109" s="1372"/>
      <c r="AD109" s="1372"/>
      <c r="AE109" s="1372"/>
      <c r="AF109" s="1372"/>
    </row>
    <row r="110" spans="1:32" s="1359" customFormat="1" ht="98.4" hidden="1">
      <c r="A110" s="581">
        <v>2</v>
      </c>
      <c r="B110" s="581">
        <v>37</v>
      </c>
      <c r="C110" s="131" t="s">
        <v>550</v>
      </c>
      <c r="D110" s="1388">
        <v>1760000</v>
      </c>
      <c r="E110" s="1389">
        <v>1</v>
      </c>
      <c r="F110" s="1369">
        <f t="shared" si="1"/>
        <v>1760000</v>
      </c>
      <c r="G110" s="943" t="s">
        <v>882</v>
      </c>
      <c r="H110" s="943" t="s">
        <v>70</v>
      </c>
      <c r="I110" s="943" t="s">
        <v>883</v>
      </c>
      <c r="J110" s="581" t="s">
        <v>39</v>
      </c>
      <c r="K110" s="2545"/>
      <c r="L110" s="2545"/>
      <c r="M110" s="2545"/>
      <c r="N110" s="2625"/>
      <c r="O110" s="1372"/>
      <c r="P110" s="1372"/>
      <c r="Q110" s="1372"/>
      <c r="R110" s="1372"/>
      <c r="S110" s="1372"/>
      <c r="T110" s="1372"/>
      <c r="U110" s="1372"/>
      <c r="V110" s="1372"/>
      <c r="W110" s="1372"/>
      <c r="X110" s="1372"/>
      <c r="Y110" s="1372"/>
      <c r="Z110" s="1372"/>
      <c r="AA110" s="1372"/>
      <c r="AB110" s="1372"/>
      <c r="AC110" s="1372"/>
      <c r="AD110" s="1372"/>
      <c r="AE110" s="1372"/>
      <c r="AF110" s="1372"/>
    </row>
    <row r="111" spans="1:32" s="1359" customFormat="1" ht="73.8" hidden="1">
      <c r="A111" s="581">
        <v>2</v>
      </c>
      <c r="B111" s="581">
        <v>38</v>
      </c>
      <c r="C111" s="131" t="s">
        <v>77</v>
      </c>
      <c r="D111" s="1388">
        <v>2060000</v>
      </c>
      <c r="E111" s="1389">
        <v>1</v>
      </c>
      <c r="F111" s="1369">
        <f t="shared" si="1"/>
        <v>2060000</v>
      </c>
      <c r="G111" s="943" t="s">
        <v>882</v>
      </c>
      <c r="H111" s="943" t="s">
        <v>70</v>
      </c>
      <c r="I111" s="943" t="s">
        <v>883</v>
      </c>
      <c r="J111" s="581" t="s">
        <v>39</v>
      </c>
      <c r="K111" s="2545"/>
      <c r="L111" s="2545"/>
      <c r="M111" s="2545"/>
      <c r="N111" s="2625"/>
      <c r="O111" s="1372"/>
      <c r="P111" s="1372"/>
      <c r="Q111" s="1372"/>
      <c r="R111" s="1372"/>
      <c r="S111" s="1372"/>
      <c r="T111" s="1372"/>
      <c r="U111" s="1372"/>
      <c r="V111" s="1372"/>
      <c r="W111" s="1372"/>
      <c r="X111" s="1372"/>
      <c r="Y111" s="1372"/>
      <c r="Z111" s="1372"/>
      <c r="AA111" s="1372"/>
      <c r="AB111" s="1372"/>
      <c r="AC111" s="1372"/>
      <c r="AD111" s="1372"/>
      <c r="AE111" s="1372"/>
      <c r="AF111" s="1372"/>
    </row>
    <row r="112" spans="1:32" s="1359" customFormat="1" ht="49.2" hidden="1">
      <c r="A112" s="581">
        <v>2</v>
      </c>
      <c r="B112" s="581">
        <v>39</v>
      </c>
      <c r="C112" s="131" t="s">
        <v>992</v>
      </c>
      <c r="D112" s="1388">
        <v>1240000</v>
      </c>
      <c r="E112" s="1389">
        <v>1</v>
      </c>
      <c r="F112" s="1369">
        <f t="shared" si="1"/>
        <v>1240000</v>
      </c>
      <c r="G112" s="943" t="s">
        <v>880</v>
      </c>
      <c r="H112" s="943" t="s">
        <v>881</v>
      </c>
      <c r="I112" s="943" t="s">
        <v>879</v>
      </c>
      <c r="J112" s="581" t="s">
        <v>725</v>
      </c>
      <c r="K112" s="2545"/>
      <c r="L112" s="2545"/>
      <c r="M112" s="2545"/>
      <c r="N112" s="2625"/>
      <c r="O112" s="1372"/>
      <c r="P112" s="1372"/>
      <c r="Q112" s="1372"/>
      <c r="R112" s="1372"/>
      <c r="S112" s="1372"/>
      <c r="T112" s="1372"/>
      <c r="U112" s="1372"/>
      <c r="V112" s="1372"/>
      <c r="W112" s="1372"/>
      <c r="X112" s="1372"/>
      <c r="Y112" s="1372"/>
      <c r="Z112" s="1372"/>
      <c r="AA112" s="1372"/>
      <c r="AB112" s="1372"/>
      <c r="AC112" s="1372"/>
      <c r="AD112" s="1372"/>
      <c r="AE112" s="1372"/>
      <c r="AF112" s="1372"/>
    </row>
    <row r="113" spans="1:32" s="1359" customFormat="1" ht="49.2" hidden="1">
      <c r="A113" s="581">
        <v>2</v>
      </c>
      <c r="B113" s="581">
        <v>40</v>
      </c>
      <c r="C113" s="131" t="s">
        <v>992</v>
      </c>
      <c r="D113" s="1388">
        <v>1240000</v>
      </c>
      <c r="E113" s="1389">
        <v>1</v>
      </c>
      <c r="F113" s="1369">
        <f t="shared" si="1"/>
        <v>1240000</v>
      </c>
      <c r="G113" s="943" t="s">
        <v>1381</v>
      </c>
      <c r="H113" s="943" t="s">
        <v>69</v>
      </c>
      <c r="I113" s="943" t="s">
        <v>1382</v>
      </c>
      <c r="J113" s="581" t="s">
        <v>33</v>
      </c>
      <c r="K113" s="2626"/>
      <c r="L113" s="2626"/>
      <c r="M113" s="2626"/>
      <c r="N113" s="2627"/>
      <c r="O113" s="1372"/>
      <c r="P113" s="1372"/>
      <c r="Q113" s="1372"/>
      <c r="R113" s="1372"/>
      <c r="S113" s="1372"/>
      <c r="T113" s="1372"/>
      <c r="U113" s="1372"/>
      <c r="V113" s="1372"/>
      <c r="W113" s="1372"/>
      <c r="X113" s="1372"/>
      <c r="Y113" s="1372"/>
      <c r="Z113" s="1372"/>
      <c r="AA113" s="1372"/>
      <c r="AB113" s="1372"/>
      <c r="AC113" s="1372"/>
      <c r="AD113" s="1372"/>
      <c r="AE113" s="1372"/>
      <c r="AF113" s="1372"/>
    </row>
    <row r="114" spans="1:32" s="1359" customFormat="1" ht="49.2" hidden="1">
      <c r="A114" s="581">
        <v>2</v>
      </c>
      <c r="B114" s="581">
        <v>41</v>
      </c>
      <c r="C114" s="131" t="s">
        <v>992</v>
      </c>
      <c r="D114" s="1388">
        <v>1240000</v>
      </c>
      <c r="E114" s="1389">
        <v>1</v>
      </c>
      <c r="F114" s="1369">
        <f t="shared" si="1"/>
        <v>1240000</v>
      </c>
      <c r="G114" s="943" t="s">
        <v>882</v>
      </c>
      <c r="H114" s="943" t="s">
        <v>70</v>
      </c>
      <c r="I114" s="943" t="s">
        <v>883</v>
      </c>
      <c r="J114" s="581" t="s">
        <v>933</v>
      </c>
      <c r="K114" s="2626"/>
      <c r="L114" s="2626"/>
      <c r="M114" s="2626"/>
      <c r="N114" s="2627"/>
      <c r="O114" s="1372"/>
      <c r="P114" s="1372"/>
      <c r="Q114" s="1372"/>
      <c r="R114" s="1372"/>
      <c r="S114" s="1372"/>
      <c r="T114" s="1372"/>
      <c r="U114" s="1372"/>
      <c r="V114" s="1372"/>
      <c r="W114" s="1372"/>
      <c r="X114" s="1372"/>
      <c r="Y114" s="1372"/>
      <c r="Z114" s="1372"/>
      <c r="AA114" s="1372"/>
      <c r="AB114" s="1372"/>
      <c r="AC114" s="1372"/>
      <c r="AD114" s="1372"/>
      <c r="AE114" s="1372"/>
      <c r="AF114" s="1372"/>
    </row>
    <row r="115" spans="1:32" s="1359" customFormat="1" ht="49.2" hidden="1">
      <c r="A115" s="581">
        <v>2</v>
      </c>
      <c r="B115" s="581">
        <v>42</v>
      </c>
      <c r="C115" s="131" t="s">
        <v>707</v>
      </c>
      <c r="D115" s="1388">
        <v>2060000</v>
      </c>
      <c r="E115" s="1389">
        <v>1</v>
      </c>
      <c r="F115" s="1369">
        <f t="shared" si="1"/>
        <v>2060000</v>
      </c>
      <c r="G115" s="943" t="s">
        <v>1144</v>
      </c>
      <c r="H115" s="943" t="s">
        <v>470</v>
      </c>
      <c r="I115" s="943" t="s">
        <v>1145</v>
      </c>
      <c r="J115" s="581" t="s">
        <v>39</v>
      </c>
      <c r="K115" s="2626"/>
      <c r="L115" s="2626"/>
      <c r="M115" s="2626"/>
      <c r="N115" s="2627"/>
      <c r="O115" s="1372"/>
      <c r="P115" s="1372"/>
      <c r="Q115" s="1372"/>
      <c r="R115" s="1372"/>
      <c r="S115" s="1372"/>
      <c r="T115" s="1372"/>
      <c r="U115" s="1372"/>
      <c r="V115" s="1372"/>
      <c r="W115" s="1372"/>
      <c r="X115" s="1372"/>
      <c r="Y115" s="1372"/>
      <c r="Z115" s="1372"/>
      <c r="AA115" s="1372"/>
      <c r="AB115" s="1372"/>
      <c r="AC115" s="1372"/>
      <c r="AD115" s="1372"/>
      <c r="AE115" s="1372"/>
      <c r="AF115" s="1372"/>
    </row>
    <row r="116" spans="1:32" s="1359" customFormat="1" ht="49.2" hidden="1">
      <c r="A116" s="581">
        <v>2</v>
      </c>
      <c r="B116" s="581">
        <v>43</v>
      </c>
      <c r="C116" s="131" t="s">
        <v>995</v>
      </c>
      <c r="D116" s="1388">
        <v>4380000</v>
      </c>
      <c r="E116" s="1389">
        <v>1</v>
      </c>
      <c r="F116" s="1369">
        <f t="shared" si="1"/>
        <v>4380000</v>
      </c>
      <c r="G116" s="943" t="s">
        <v>74</v>
      </c>
      <c r="H116" s="943" t="s">
        <v>920</v>
      </c>
      <c r="I116" s="943" t="s">
        <v>879</v>
      </c>
      <c r="J116" s="581" t="s">
        <v>33</v>
      </c>
      <c r="K116" s="2545"/>
      <c r="L116" s="2545"/>
      <c r="M116" s="2545"/>
      <c r="N116" s="2625"/>
      <c r="O116" s="1372"/>
      <c r="P116" s="1372"/>
      <c r="Q116" s="1372"/>
      <c r="R116" s="1372"/>
      <c r="S116" s="1372"/>
      <c r="T116" s="1372"/>
      <c r="U116" s="1372"/>
      <c r="V116" s="1372"/>
      <c r="W116" s="1372"/>
      <c r="X116" s="1372"/>
      <c r="Y116" s="1372"/>
      <c r="Z116" s="1372"/>
      <c r="AA116" s="1372"/>
      <c r="AB116" s="1372"/>
      <c r="AC116" s="1372"/>
      <c r="AD116" s="1372"/>
      <c r="AE116" s="1372"/>
      <c r="AF116" s="1372"/>
    </row>
    <row r="117" spans="1:32" s="1359" customFormat="1" ht="49.2" hidden="1">
      <c r="A117" s="581">
        <v>2</v>
      </c>
      <c r="B117" s="581">
        <v>44</v>
      </c>
      <c r="C117" s="131" t="s">
        <v>995</v>
      </c>
      <c r="D117" s="1388">
        <v>4380000</v>
      </c>
      <c r="E117" s="1389">
        <v>1</v>
      </c>
      <c r="F117" s="1369">
        <f t="shared" si="1"/>
        <v>4380000</v>
      </c>
      <c r="G117" s="943" t="s">
        <v>1144</v>
      </c>
      <c r="H117" s="943" t="s">
        <v>470</v>
      </c>
      <c r="I117" s="943" t="s">
        <v>1145</v>
      </c>
      <c r="J117" s="581" t="s">
        <v>39</v>
      </c>
      <c r="K117" s="2545"/>
      <c r="L117" s="2545"/>
      <c r="M117" s="2545"/>
      <c r="N117" s="2625"/>
      <c r="O117" s="1372"/>
      <c r="P117" s="1372"/>
      <c r="Q117" s="1372"/>
      <c r="R117" s="1372"/>
      <c r="S117" s="1372"/>
      <c r="T117" s="1372"/>
      <c r="U117" s="1372"/>
      <c r="V117" s="1372"/>
      <c r="W117" s="1372"/>
      <c r="X117" s="1372"/>
      <c r="Y117" s="1372"/>
      <c r="Z117" s="1372"/>
      <c r="AA117" s="1372"/>
      <c r="AB117" s="1372"/>
      <c r="AC117" s="1372"/>
      <c r="AD117" s="1372"/>
      <c r="AE117" s="1372"/>
      <c r="AF117" s="1372"/>
    </row>
    <row r="118" spans="1:32" s="1359" customFormat="1" ht="49.2" hidden="1">
      <c r="A118" s="581">
        <v>2</v>
      </c>
      <c r="B118" s="581">
        <v>45</v>
      </c>
      <c r="C118" s="131" t="s">
        <v>995</v>
      </c>
      <c r="D118" s="1388">
        <v>4380000</v>
      </c>
      <c r="E118" s="1389">
        <v>1</v>
      </c>
      <c r="F118" s="1369">
        <f t="shared" si="1"/>
        <v>4380000</v>
      </c>
      <c r="G118" s="943" t="s">
        <v>882</v>
      </c>
      <c r="H118" s="943" t="s">
        <v>70</v>
      </c>
      <c r="I118" s="943" t="s">
        <v>883</v>
      </c>
      <c r="J118" s="581" t="s">
        <v>39</v>
      </c>
      <c r="K118" s="2623"/>
      <c r="L118" s="2623"/>
      <c r="M118" s="2623"/>
      <c r="N118" s="2624"/>
      <c r="O118" s="1372"/>
      <c r="P118" s="1372"/>
      <c r="Q118" s="1372"/>
      <c r="R118" s="1372"/>
      <c r="S118" s="1372"/>
      <c r="T118" s="1372"/>
      <c r="U118" s="1372"/>
      <c r="V118" s="1372"/>
      <c r="W118" s="1372"/>
      <c r="X118" s="1372"/>
      <c r="Y118" s="1372"/>
      <c r="Z118" s="1372"/>
      <c r="AA118" s="1372"/>
      <c r="AB118" s="1372"/>
      <c r="AC118" s="1372"/>
      <c r="AD118" s="1372"/>
      <c r="AE118" s="1372"/>
      <c r="AF118" s="1372"/>
    </row>
    <row r="119" spans="1:32" s="1359" customFormat="1" hidden="1">
      <c r="A119" s="581">
        <v>2</v>
      </c>
      <c r="B119" s="581">
        <v>46</v>
      </c>
      <c r="C119" s="131" t="s">
        <v>804</v>
      </c>
      <c r="D119" s="1388">
        <v>2580000</v>
      </c>
      <c r="E119" s="1389">
        <v>1</v>
      </c>
      <c r="F119" s="1369">
        <f t="shared" si="1"/>
        <v>2580000</v>
      </c>
      <c r="G119" s="943" t="s">
        <v>74</v>
      </c>
      <c r="H119" s="943" t="s">
        <v>920</v>
      </c>
      <c r="I119" s="943" t="s">
        <v>879</v>
      </c>
      <c r="J119" s="581" t="s">
        <v>33</v>
      </c>
      <c r="K119" s="2545"/>
      <c r="L119" s="2545"/>
      <c r="M119" s="2545"/>
      <c r="N119" s="2625"/>
      <c r="O119" s="1372"/>
      <c r="P119" s="1372"/>
      <c r="Q119" s="1372"/>
      <c r="R119" s="1372"/>
      <c r="S119" s="1372"/>
      <c r="T119" s="1372"/>
      <c r="U119" s="1372"/>
      <c r="V119" s="1372"/>
      <c r="W119" s="1372"/>
      <c r="X119" s="1372"/>
      <c r="Y119" s="1372"/>
      <c r="Z119" s="1372"/>
      <c r="AA119" s="1372"/>
      <c r="AB119" s="1372"/>
      <c r="AC119" s="1372"/>
      <c r="AD119" s="1372"/>
      <c r="AE119" s="1372"/>
      <c r="AF119" s="1372"/>
    </row>
    <row r="120" spans="1:32" s="1359" customFormat="1" ht="73.8" hidden="1">
      <c r="A120" s="581">
        <v>2</v>
      </c>
      <c r="B120" s="581">
        <v>47</v>
      </c>
      <c r="C120" s="131" t="s">
        <v>735</v>
      </c>
      <c r="D120" s="1388">
        <v>2460000</v>
      </c>
      <c r="E120" s="1389">
        <v>1</v>
      </c>
      <c r="F120" s="1369">
        <f t="shared" si="1"/>
        <v>2460000</v>
      </c>
      <c r="G120" s="943" t="s">
        <v>71</v>
      </c>
      <c r="H120" s="943" t="s">
        <v>72</v>
      </c>
      <c r="I120" s="943" t="s">
        <v>1083</v>
      </c>
      <c r="J120" s="581" t="s">
        <v>26</v>
      </c>
      <c r="K120" s="2545"/>
      <c r="L120" s="2545"/>
      <c r="M120" s="2545"/>
      <c r="N120" s="2625"/>
      <c r="O120" s="1372"/>
      <c r="P120" s="1372"/>
      <c r="Q120" s="1372"/>
      <c r="R120" s="1372"/>
      <c r="S120" s="1372"/>
      <c r="T120" s="1372"/>
      <c r="U120" s="1372"/>
      <c r="V120" s="1372"/>
      <c r="W120" s="1372"/>
      <c r="X120" s="1372"/>
      <c r="Y120" s="1372"/>
      <c r="Z120" s="1372"/>
      <c r="AA120" s="1372"/>
      <c r="AB120" s="1372"/>
      <c r="AC120" s="1372"/>
      <c r="AD120" s="1372"/>
      <c r="AE120" s="1372"/>
      <c r="AF120" s="1372"/>
    </row>
    <row r="121" spans="1:32" s="1359" customFormat="1" ht="49.2" hidden="1">
      <c r="A121" s="581">
        <v>2</v>
      </c>
      <c r="B121" s="581">
        <v>48</v>
      </c>
      <c r="C121" s="131" t="s">
        <v>808</v>
      </c>
      <c r="D121" s="1388">
        <v>1340000</v>
      </c>
      <c r="E121" s="1389">
        <v>1</v>
      </c>
      <c r="F121" s="1369">
        <f t="shared" si="1"/>
        <v>1340000</v>
      </c>
      <c r="G121" s="943" t="s">
        <v>1381</v>
      </c>
      <c r="H121" s="943" t="s">
        <v>69</v>
      </c>
      <c r="I121" s="943" t="s">
        <v>1382</v>
      </c>
      <c r="J121" s="581" t="s">
        <v>33</v>
      </c>
      <c r="K121" s="2545"/>
      <c r="L121" s="2545"/>
      <c r="M121" s="2545"/>
      <c r="N121" s="2625"/>
      <c r="O121" s="1372"/>
      <c r="P121" s="1372"/>
      <c r="Q121" s="1372"/>
      <c r="R121" s="1372"/>
      <c r="S121" s="1372"/>
      <c r="T121" s="1372"/>
      <c r="U121" s="1372"/>
      <c r="V121" s="1372"/>
      <c r="W121" s="1372"/>
      <c r="X121" s="1372"/>
      <c r="Y121" s="1372"/>
      <c r="Z121" s="1372"/>
      <c r="AA121" s="1372"/>
      <c r="AB121" s="1372"/>
      <c r="AC121" s="1372"/>
      <c r="AD121" s="1372"/>
      <c r="AE121" s="1372"/>
      <c r="AF121" s="1372"/>
    </row>
    <row r="122" spans="1:32" s="1359" customFormat="1" ht="49.2" hidden="1">
      <c r="A122" s="581">
        <v>2</v>
      </c>
      <c r="B122" s="581">
        <v>49</v>
      </c>
      <c r="C122" s="131" t="s">
        <v>808</v>
      </c>
      <c r="D122" s="1388">
        <v>1340000</v>
      </c>
      <c r="E122" s="1389">
        <v>1</v>
      </c>
      <c r="F122" s="1369">
        <f t="shared" si="1"/>
        <v>1340000</v>
      </c>
      <c r="G122" s="943" t="s">
        <v>1082</v>
      </c>
      <c r="H122" s="943" t="s">
        <v>73</v>
      </c>
      <c r="I122" s="943" t="s">
        <v>1083</v>
      </c>
      <c r="J122" s="581" t="s">
        <v>33</v>
      </c>
      <c r="K122" s="2545"/>
      <c r="L122" s="2545"/>
      <c r="M122" s="2545"/>
      <c r="N122" s="2625"/>
      <c r="O122" s="1372"/>
      <c r="P122" s="1372"/>
      <c r="Q122" s="1372"/>
      <c r="R122" s="1372"/>
      <c r="S122" s="1372"/>
      <c r="T122" s="1372"/>
      <c r="U122" s="1372"/>
      <c r="V122" s="1372"/>
      <c r="W122" s="1372"/>
      <c r="X122" s="1372"/>
      <c r="Y122" s="1372"/>
      <c r="Z122" s="1372"/>
      <c r="AA122" s="1372"/>
      <c r="AB122" s="1372"/>
      <c r="AC122" s="1372"/>
      <c r="AD122" s="1372"/>
      <c r="AE122" s="1372"/>
      <c r="AF122" s="1372"/>
    </row>
    <row r="123" spans="1:32" s="1359" customFormat="1" ht="49.2" hidden="1">
      <c r="A123" s="581">
        <v>2</v>
      </c>
      <c r="B123" s="581">
        <v>50</v>
      </c>
      <c r="C123" s="131" t="s">
        <v>808</v>
      </c>
      <c r="D123" s="1388">
        <v>1340000</v>
      </c>
      <c r="E123" s="1389">
        <v>1</v>
      </c>
      <c r="F123" s="1369">
        <f t="shared" si="1"/>
        <v>1340000</v>
      </c>
      <c r="G123" s="943" t="s">
        <v>880</v>
      </c>
      <c r="H123" s="943" t="s">
        <v>881</v>
      </c>
      <c r="I123" s="943" t="s">
        <v>879</v>
      </c>
      <c r="J123" s="581" t="s">
        <v>33</v>
      </c>
      <c r="K123" s="2545"/>
      <c r="L123" s="2545"/>
      <c r="M123" s="2545"/>
      <c r="N123" s="2625"/>
      <c r="O123" s="1372"/>
      <c r="P123" s="1372"/>
      <c r="Q123" s="1372"/>
      <c r="R123" s="1372"/>
      <c r="S123" s="1372"/>
      <c r="T123" s="1372"/>
      <c r="U123" s="1372"/>
      <c r="V123" s="1372"/>
      <c r="W123" s="1372"/>
      <c r="X123" s="1372"/>
      <c r="Y123" s="1372"/>
      <c r="Z123" s="1372"/>
      <c r="AA123" s="1372"/>
      <c r="AB123" s="1372"/>
      <c r="AC123" s="1372"/>
      <c r="AD123" s="1372"/>
      <c r="AE123" s="1372"/>
      <c r="AF123" s="1372"/>
    </row>
    <row r="124" spans="1:32" s="1359" customFormat="1" hidden="1">
      <c r="A124" s="581">
        <v>2</v>
      </c>
      <c r="B124" s="581">
        <v>51</v>
      </c>
      <c r="C124" s="131" t="s">
        <v>82</v>
      </c>
      <c r="D124" s="1388">
        <v>1550000</v>
      </c>
      <c r="E124" s="1389">
        <v>1</v>
      </c>
      <c r="F124" s="1369">
        <f t="shared" si="1"/>
        <v>1550000</v>
      </c>
      <c r="G124" s="943" t="s">
        <v>1082</v>
      </c>
      <c r="H124" s="943" t="s">
        <v>73</v>
      </c>
      <c r="I124" s="943" t="s">
        <v>1083</v>
      </c>
      <c r="J124" s="581" t="s">
        <v>33</v>
      </c>
      <c r="K124" s="2545"/>
      <c r="L124" s="2545"/>
      <c r="M124" s="2545"/>
      <c r="N124" s="2625"/>
      <c r="O124" s="1372"/>
      <c r="P124" s="1372"/>
      <c r="Q124" s="1372"/>
      <c r="R124" s="1372"/>
      <c r="S124" s="1372"/>
      <c r="T124" s="1372"/>
      <c r="U124" s="1372"/>
      <c r="V124" s="1372"/>
      <c r="W124" s="1372"/>
      <c r="X124" s="1372"/>
      <c r="Y124" s="1372"/>
      <c r="Z124" s="1372"/>
      <c r="AA124" s="1372"/>
      <c r="AB124" s="1372"/>
      <c r="AC124" s="1372"/>
      <c r="AD124" s="1372"/>
      <c r="AE124" s="1372"/>
      <c r="AF124" s="1372"/>
    </row>
    <row r="125" spans="1:32" s="2622" customFormat="1" hidden="1">
      <c r="A125" s="2675"/>
      <c r="B125" s="2675"/>
      <c r="C125" s="2676" t="s">
        <v>1436</v>
      </c>
      <c r="D125" s="2639"/>
      <c r="E125" s="2616">
        <f>SUM(E126:E147)</f>
        <v>24</v>
      </c>
      <c r="F125" s="2616">
        <f>SUM(F126:F147)</f>
        <v>50650000</v>
      </c>
      <c r="G125" s="2617"/>
      <c r="H125" s="2659"/>
      <c r="I125" s="2639"/>
      <c r="J125" s="2637"/>
      <c r="K125" s="2671"/>
      <c r="L125" s="2671"/>
      <c r="M125" s="2671"/>
      <c r="N125" s="2672"/>
      <c r="O125" s="2621"/>
      <c r="P125" s="2621"/>
      <c r="Q125" s="2621"/>
      <c r="R125" s="2621"/>
      <c r="S125" s="2621"/>
      <c r="T125" s="2621"/>
      <c r="U125" s="2621"/>
      <c r="V125" s="2621"/>
      <c r="W125" s="2621"/>
      <c r="X125" s="2621"/>
      <c r="Y125" s="2621"/>
      <c r="Z125" s="2621"/>
      <c r="AA125" s="2621"/>
      <c r="AB125" s="2621"/>
      <c r="AC125" s="2621"/>
      <c r="AD125" s="2621"/>
      <c r="AE125" s="2621"/>
      <c r="AF125" s="2621"/>
    </row>
    <row r="126" spans="1:32" s="1359" customFormat="1" ht="49.2" hidden="1">
      <c r="A126" s="581">
        <v>3</v>
      </c>
      <c r="B126" s="581">
        <v>1</v>
      </c>
      <c r="C126" s="131" t="s">
        <v>1404</v>
      </c>
      <c r="D126" s="1388">
        <v>830000</v>
      </c>
      <c r="E126" s="1389">
        <v>1</v>
      </c>
      <c r="F126" s="1369">
        <f t="shared" ref="F126:F147" si="2">D126*E126</f>
        <v>830000</v>
      </c>
      <c r="G126" s="943" t="s">
        <v>831</v>
      </c>
      <c r="H126" s="943" t="s">
        <v>1387</v>
      </c>
      <c r="I126" s="943" t="s">
        <v>1142</v>
      </c>
      <c r="J126" s="581" t="s">
        <v>33</v>
      </c>
      <c r="K126" s="2545"/>
      <c r="L126" s="2545"/>
      <c r="M126" s="2545"/>
      <c r="N126" s="2625"/>
      <c r="O126" s="1372"/>
      <c r="P126" s="1372"/>
      <c r="Q126" s="1372"/>
      <c r="R126" s="1372"/>
      <c r="S126" s="1372"/>
      <c r="T126" s="1372"/>
      <c r="U126" s="1372"/>
      <c r="V126" s="1372"/>
      <c r="W126" s="1372"/>
      <c r="X126" s="1372"/>
      <c r="Y126" s="1372"/>
      <c r="Z126" s="1372"/>
      <c r="AA126" s="1372"/>
      <c r="AB126" s="1372"/>
      <c r="AC126" s="1372"/>
      <c r="AD126" s="1372"/>
      <c r="AE126" s="1372"/>
      <c r="AF126" s="1372"/>
    </row>
    <row r="127" spans="1:32" s="1359" customFormat="1" ht="49.2" hidden="1">
      <c r="A127" s="581">
        <v>3</v>
      </c>
      <c r="B127" s="581">
        <v>2</v>
      </c>
      <c r="C127" s="131" t="s">
        <v>1404</v>
      </c>
      <c r="D127" s="1388">
        <v>830000</v>
      </c>
      <c r="E127" s="1389">
        <v>1</v>
      </c>
      <c r="F127" s="1369">
        <f t="shared" si="2"/>
        <v>830000</v>
      </c>
      <c r="G127" s="943" t="s">
        <v>1089</v>
      </c>
      <c r="H127" s="943" t="s">
        <v>87</v>
      </c>
      <c r="I127" s="943" t="s">
        <v>1090</v>
      </c>
      <c r="J127" s="581" t="s">
        <v>33</v>
      </c>
      <c r="K127" s="2545"/>
      <c r="L127" s="2545"/>
      <c r="M127" s="2545"/>
      <c r="N127" s="2625"/>
      <c r="O127" s="1372"/>
      <c r="P127" s="1372"/>
      <c r="Q127" s="1372"/>
      <c r="R127" s="1372"/>
      <c r="S127" s="1372"/>
      <c r="T127" s="1372"/>
      <c r="U127" s="1372"/>
      <c r="V127" s="1372"/>
      <c r="W127" s="1372"/>
      <c r="X127" s="1372"/>
      <c r="Y127" s="1372"/>
      <c r="Z127" s="1372"/>
      <c r="AA127" s="1372"/>
      <c r="AB127" s="1372"/>
      <c r="AC127" s="1372"/>
      <c r="AD127" s="1372"/>
      <c r="AE127" s="1372"/>
      <c r="AF127" s="1372"/>
    </row>
    <row r="128" spans="1:32" s="1359" customFormat="1" ht="49.2" hidden="1">
      <c r="A128" s="581">
        <v>3</v>
      </c>
      <c r="B128" s="581">
        <v>3</v>
      </c>
      <c r="C128" s="131" t="s">
        <v>994</v>
      </c>
      <c r="D128" s="1388">
        <v>930000</v>
      </c>
      <c r="E128" s="581">
        <v>1</v>
      </c>
      <c r="F128" s="1369">
        <f t="shared" si="2"/>
        <v>930000</v>
      </c>
      <c r="G128" s="943" t="s">
        <v>89</v>
      </c>
      <c r="H128" s="943" t="s">
        <v>90</v>
      </c>
      <c r="I128" s="943" t="s">
        <v>1090</v>
      </c>
      <c r="J128" s="581" t="s">
        <v>49</v>
      </c>
      <c r="K128" s="2545"/>
      <c r="L128" s="2545"/>
      <c r="M128" s="2545"/>
      <c r="N128" s="2625"/>
      <c r="O128" s="1372"/>
      <c r="P128" s="1372"/>
      <c r="Q128" s="1372"/>
      <c r="R128" s="1372"/>
      <c r="S128" s="1372"/>
      <c r="T128" s="1372"/>
      <c r="U128" s="1372"/>
      <c r="V128" s="1372"/>
      <c r="W128" s="1372"/>
      <c r="X128" s="1372"/>
      <c r="Y128" s="1372"/>
      <c r="Z128" s="1372"/>
      <c r="AA128" s="1372"/>
      <c r="AB128" s="1372"/>
      <c r="AC128" s="1372"/>
      <c r="AD128" s="1372"/>
      <c r="AE128" s="1372"/>
      <c r="AF128" s="1372"/>
    </row>
    <row r="129" spans="1:198" s="1359" customFormat="1" hidden="1">
      <c r="A129" s="581">
        <v>3</v>
      </c>
      <c r="B129" s="581">
        <v>4</v>
      </c>
      <c r="C129" s="131" t="s">
        <v>432</v>
      </c>
      <c r="D129" s="1388">
        <v>550000</v>
      </c>
      <c r="E129" s="1389">
        <v>1</v>
      </c>
      <c r="F129" s="1369">
        <f t="shared" si="2"/>
        <v>550000</v>
      </c>
      <c r="G129" s="943" t="s">
        <v>1137</v>
      </c>
      <c r="H129" s="943" t="s">
        <v>1138</v>
      </c>
      <c r="I129" s="943" t="s">
        <v>1037</v>
      </c>
      <c r="J129" s="581" t="s">
        <v>28</v>
      </c>
      <c r="K129" s="2623"/>
      <c r="L129" s="2623"/>
      <c r="M129" s="2623"/>
      <c r="N129" s="2624"/>
      <c r="O129" s="1558"/>
      <c r="P129" s="1558"/>
      <c r="Q129" s="1558"/>
      <c r="R129" s="1558"/>
      <c r="S129" s="1558"/>
      <c r="T129" s="1558"/>
      <c r="U129" s="1558"/>
      <c r="V129" s="1558"/>
      <c r="W129" s="1558"/>
      <c r="X129" s="1558"/>
      <c r="Y129" s="1558"/>
      <c r="Z129" s="1558"/>
      <c r="AA129" s="1558"/>
      <c r="AB129" s="1558"/>
      <c r="AC129" s="1558"/>
      <c r="AD129" s="1558"/>
      <c r="AE129" s="1558"/>
      <c r="AF129" s="1558"/>
      <c r="AG129" s="1392"/>
      <c r="AH129" s="1392"/>
      <c r="AI129" s="1392"/>
      <c r="AJ129" s="1392"/>
      <c r="AK129" s="1392"/>
      <c r="AL129" s="1392"/>
      <c r="AM129" s="1392"/>
      <c r="AN129" s="1392"/>
      <c r="AO129" s="1392"/>
      <c r="AP129" s="1392"/>
      <c r="AQ129" s="1392"/>
      <c r="AR129" s="1392"/>
      <c r="AS129" s="1392"/>
      <c r="AT129" s="1392"/>
      <c r="AU129" s="1392"/>
      <c r="AV129" s="1392"/>
      <c r="AW129" s="1392"/>
      <c r="AX129" s="1392"/>
      <c r="AY129" s="1392"/>
      <c r="AZ129" s="1392"/>
      <c r="BA129" s="1392"/>
      <c r="BB129" s="1392"/>
      <c r="BC129" s="1392"/>
      <c r="BD129" s="1392"/>
      <c r="BE129" s="1392"/>
      <c r="BF129" s="1392"/>
      <c r="BG129" s="1392"/>
      <c r="BH129" s="1392"/>
      <c r="BI129" s="1392"/>
      <c r="BJ129" s="1392"/>
      <c r="BK129" s="1392"/>
      <c r="BL129" s="1392"/>
      <c r="BM129" s="1392"/>
      <c r="BN129" s="1392"/>
      <c r="BO129" s="1392"/>
      <c r="BP129" s="1392"/>
      <c r="BQ129" s="1392"/>
      <c r="BR129" s="1392"/>
      <c r="BS129" s="1392"/>
      <c r="BT129" s="1392"/>
      <c r="BU129" s="1392"/>
      <c r="BV129" s="1392"/>
      <c r="BW129" s="1392"/>
      <c r="BX129" s="1392"/>
      <c r="BY129" s="1392"/>
      <c r="BZ129" s="1392"/>
      <c r="CA129" s="1392"/>
      <c r="CB129" s="1392"/>
      <c r="CC129" s="1392"/>
      <c r="CD129" s="1392"/>
      <c r="CE129" s="1392"/>
      <c r="CF129" s="1392"/>
      <c r="CG129" s="1392"/>
      <c r="CH129" s="1392"/>
      <c r="CI129" s="1392"/>
      <c r="CJ129" s="1392"/>
      <c r="CK129" s="1392"/>
      <c r="CL129" s="1392"/>
      <c r="CM129" s="1392"/>
      <c r="CN129" s="1392"/>
      <c r="CO129" s="1392"/>
      <c r="CP129" s="1392"/>
      <c r="CQ129" s="1392"/>
      <c r="CR129" s="1392"/>
      <c r="CS129" s="1392"/>
      <c r="CT129" s="1392"/>
      <c r="CU129" s="1392"/>
      <c r="CV129" s="1392"/>
      <c r="CW129" s="1392"/>
      <c r="CX129" s="1392"/>
      <c r="CY129" s="1392"/>
      <c r="CZ129" s="1392"/>
      <c r="DA129" s="1392"/>
      <c r="DB129" s="1392"/>
      <c r="DC129" s="1392"/>
      <c r="DD129" s="1392"/>
      <c r="DE129" s="1392"/>
      <c r="DF129" s="1392"/>
      <c r="DG129" s="1392"/>
      <c r="DH129" s="1392"/>
      <c r="DI129" s="1392"/>
      <c r="DJ129" s="1392"/>
      <c r="DK129" s="1392"/>
      <c r="DL129" s="1392"/>
      <c r="DM129" s="1392"/>
      <c r="DN129" s="1392"/>
      <c r="DO129" s="1392"/>
      <c r="DP129" s="1392"/>
      <c r="DQ129" s="1392"/>
      <c r="DR129" s="1392"/>
      <c r="DS129" s="1392"/>
      <c r="DT129" s="1392"/>
      <c r="DU129" s="1392"/>
      <c r="DV129" s="1392"/>
      <c r="DW129" s="1392"/>
      <c r="DX129" s="1392"/>
      <c r="DY129" s="1392"/>
      <c r="DZ129" s="1392"/>
      <c r="EA129" s="1392"/>
      <c r="EB129" s="1392"/>
      <c r="EC129" s="1392"/>
      <c r="ED129" s="1392"/>
      <c r="EE129" s="1392"/>
      <c r="EF129" s="1392"/>
      <c r="EG129" s="1392"/>
      <c r="EH129" s="1392"/>
      <c r="EI129" s="1392"/>
      <c r="EJ129" s="1392"/>
      <c r="EK129" s="1392"/>
      <c r="EL129" s="1392"/>
      <c r="EM129" s="1392"/>
      <c r="EN129" s="1392"/>
      <c r="EO129" s="1392"/>
      <c r="EP129" s="1392"/>
      <c r="EQ129" s="1392"/>
      <c r="ER129" s="1392"/>
      <c r="ES129" s="1392"/>
      <c r="ET129" s="1392"/>
      <c r="EU129" s="1392"/>
      <c r="EV129" s="1392"/>
      <c r="EW129" s="1392"/>
      <c r="EX129" s="1392"/>
      <c r="EY129" s="1392"/>
      <c r="EZ129" s="1392"/>
      <c r="FA129" s="1392"/>
      <c r="FB129" s="1392"/>
      <c r="FC129" s="1392"/>
      <c r="FD129" s="1392"/>
      <c r="FE129" s="1392"/>
      <c r="FF129" s="1392"/>
      <c r="FG129" s="1392"/>
      <c r="FH129" s="1392"/>
      <c r="FI129" s="1392"/>
      <c r="FJ129" s="1392"/>
      <c r="FK129" s="1392"/>
      <c r="FL129" s="1392"/>
      <c r="FM129" s="1392"/>
      <c r="FN129" s="1392"/>
      <c r="FO129" s="1392"/>
      <c r="FP129" s="1392"/>
      <c r="FQ129" s="1392"/>
      <c r="FR129" s="1392"/>
      <c r="FS129" s="1392"/>
      <c r="FT129" s="1392"/>
      <c r="FU129" s="1392"/>
      <c r="FV129" s="1392"/>
      <c r="FW129" s="1392"/>
      <c r="FX129" s="1392"/>
      <c r="FY129" s="1392"/>
      <c r="FZ129" s="1392"/>
      <c r="GA129" s="1392"/>
      <c r="GB129" s="1392"/>
      <c r="GC129" s="1392"/>
      <c r="GD129" s="1392"/>
      <c r="GE129" s="1392"/>
      <c r="GF129" s="1392"/>
      <c r="GG129" s="1392"/>
      <c r="GH129" s="1392"/>
      <c r="GI129" s="1392"/>
      <c r="GJ129" s="1392"/>
      <c r="GK129" s="1392"/>
      <c r="GL129" s="1392"/>
      <c r="GM129" s="1392"/>
      <c r="GN129" s="1392"/>
      <c r="GO129" s="1392"/>
      <c r="GP129" s="1392"/>
    </row>
    <row r="130" spans="1:198" s="1359" customFormat="1" ht="49.2" hidden="1">
      <c r="A130" s="581">
        <v>3</v>
      </c>
      <c r="B130" s="581">
        <v>5</v>
      </c>
      <c r="C130" s="131" t="s">
        <v>772</v>
      </c>
      <c r="D130" s="1388">
        <v>730000</v>
      </c>
      <c r="E130" s="1389">
        <v>1</v>
      </c>
      <c r="F130" s="1369">
        <f t="shared" si="2"/>
        <v>730000</v>
      </c>
      <c r="G130" s="943" t="s">
        <v>787</v>
      </c>
      <c r="H130" s="943" t="s">
        <v>788</v>
      </c>
      <c r="I130" s="943" t="s">
        <v>1044</v>
      </c>
      <c r="J130" s="581" t="s">
        <v>44</v>
      </c>
      <c r="K130" s="2626"/>
      <c r="L130" s="2626"/>
      <c r="M130" s="2626"/>
      <c r="N130" s="2627"/>
      <c r="O130" s="1372"/>
      <c r="P130" s="1372"/>
      <c r="Q130" s="1372"/>
      <c r="R130" s="1372"/>
      <c r="S130" s="1372"/>
      <c r="T130" s="1372"/>
      <c r="U130" s="1372"/>
      <c r="V130" s="1372"/>
      <c r="W130" s="1372"/>
      <c r="X130" s="1372"/>
      <c r="Y130" s="1372"/>
      <c r="Z130" s="1372"/>
      <c r="AA130" s="1372"/>
      <c r="AB130" s="1372"/>
      <c r="AC130" s="1372"/>
      <c r="AD130" s="1372"/>
      <c r="AE130" s="1372"/>
      <c r="AF130" s="1372"/>
    </row>
    <row r="131" spans="1:198" s="1359" customFormat="1" ht="49.2" hidden="1">
      <c r="A131" s="581">
        <v>3</v>
      </c>
      <c r="B131" s="581">
        <v>6</v>
      </c>
      <c r="C131" s="131" t="s">
        <v>553</v>
      </c>
      <c r="D131" s="1388">
        <v>520000</v>
      </c>
      <c r="E131" s="1389">
        <v>1</v>
      </c>
      <c r="F131" s="1369">
        <f t="shared" si="2"/>
        <v>520000</v>
      </c>
      <c r="G131" s="943" t="s">
        <v>1089</v>
      </c>
      <c r="H131" s="943" t="s">
        <v>87</v>
      </c>
      <c r="I131" s="943" t="s">
        <v>1090</v>
      </c>
      <c r="J131" s="581" t="s">
        <v>33</v>
      </c>
      <c r="K131" s="2626"/>
      <c r="L131" s="2626"/>
      <c r="M131" s="2626"/>
      <c r="N131" s="2627"/>
      <c r="O131" s="1372"/>
      <c r="P131" s="1372"/>
      <c r="Q131" s="1372"/>
      <c r="R131" s="1372"/>
      <c r="S131" s="1372"/>
      <c r="T131" s="1372"/>
      <c r="U131" s="1372"/>
      <c r="V131" s="1372"/>
      <c r="W131" s="1372"/>
      <c r="X131" s="1372"/>
      <c r="Y131" s="1372"/>
      <c r="Z131" s="1372"/>
      <c r="AA131" s="1372"/>
      <c r="AB131" s="1372"/>
      <c r="AC131" s="1372"/>
      <c r="AD131" s="1372"/>
      <c r="AE131" s="1372"/>
      <c r="AF131" s="1372"/>
    </row>
    <row r="132" spans="1:198" s="1359" customFormat="1" hidden="1">
      <c r="A132" s="581">
        <v>3</v>
      </c>
      <c r="B132" s="581">
        <v>7</v>
      </c>
      <c r="C132" s="131" t="s">
        <v>910</v>
      </c>
      <c r="D132" s="1388">
        <v>520000</v>
      </c>
      <c r="E132" s="1389">
        <v>1</v>
      </c>
      <c r="F132" s="1369">
        <f t="shared" si="2"/>
        <v>520000</v>
      </c>
      <c r="G132" s="38" t="s">
        <v>91</v>
      </c>
      <c r="H132" s="943" t="s">
        <v>92</v>
      </c>
      <c r="I132" s="943" t="s">
        <v>1037</v>
      </c>
      <c r="J132" s="581" t="s">
        <v>49</v>
      </c>
      <c r="K132" s="2626"/>
      <c r="L132" s="2626"/>
      <c r="M132" s="2626"/>
      <c r="N132" s="2627"/>
      <c r="O132" s="1372"/>
      <c r="P132" s="1372"/>
      <c r="Q132" s="1372"/>
      <c r="R132" s="1372"/>
      <c r="S132" s="1372"/>
      <c r="T132" s="1372"/>
      <c r="U132" s="1372"/>
      <c r="V132" s="1372"/>
      <c r="W132" s="1372"/>
      <c r="X132" s="1372"/>
      <c r="Y132" s="1372"/>
      <c r="Z132" s="1372"/>
      <c r="AA132" s="1372"/>
      <c r="AB132" s="1372"/>
      <c r="AC132" s="1372"/>
      <c r="AD132" s="1372"/>
      <c r="AE132" s="1372"/>
      <c r="AF132" s="1372"/>
    </row>
    <row r="133" spans="1:198" s="1359" customFormat="1" ht="49.2" hidden="1">
      <c r="A133" s="581">
        <v>3</v>
      </c>
      <c r="B133" s="581">
        <v>8</v>
      </c>
      <c r="C133" s="131" t="s">
        <v>518</v>
      </c>
      <c r="D133" s="1388">
        <v>2580000</v>
      </c>
      <c r="E133" s="1389">
        <v>1</v>
      </c>
      <c r="F133" s="1369">
        <f t="shared" si="2"/>
        <v>2580000</v>
      </c>
      <c r="G133" s="943" t="s">
        <v>739</v>
      </c>
      <c r="H133" s="943" t="s">
        <v>88</v>
      </c>
      <c r="I133" s="943" t="s">
        <v>830</v>
      </c>
      <c r="J133" s="581" t="s">
        <v>33</v>
      </c>
      <c r="K133" s="2626"/>
      <c r="L133" s="2626"/>
      <c r="M133" s="2626"/>
      <c r="N133" s="2627"/>
      <c r="O133" s="1372"/>
      <c r="P133" s="1372"/>
      <c r="Q133" s="1372"/>
      <c r="R133" s="1372"/>
      <c r="S133" s="1372"/>
      <c r="T133" s="1372"/>
      <c r="U133" s="1372"/>
      <c r="V133" s="1372"/>
      <c r="W133" s="1372"/>
      <c r="X133" s="1372"/>
      <c r="Y133" s="1372"/>
      <c r="Z133" s="1372"/>
      <c r="AA133" s="1372"/>
      <c r="AB133" s="1372"/>
      <c r="AC133" s="1372"/>
      <c r="AD133" s="1372"/>
      <c r="AE133" s="1372"/>
      <c r="AF133" s="1372"/>
    </row>
    <row r="134" spans="1:198" s="1359" customFormat="1" ht="49.2" hidden="1">
      <c r="A134" s="581">
        <v>3</v>
      </c>
      <c r="B134" s="581">
        <v>9</v>
      </c>
      <c r="C134" s="131" t="s">
        <v>639</v>
      </c>
      <c r="D134" s="1388">
        <v>1650000</v>
      </c>
      <c r="E134" s="1389">
        <v>1</v>
      </c>
      <c r="F134" s="1369">
        <f t="shared" si="2"/>
        <v>1650000</v>
      </c>
      <c r="G134" s="943" t="s">
        <v>831</v>
      </c>
      <c r="H134" s="943" t="s">
        <v>1387</v>
      </c>
      <c r="I134" s="943" t="s">
        <v>1142</v>
      </c>
      <c r="J134" s="581" t="s">
        <v>33</v>
      </c>
      <c r="K134" s="2626"/>
      <c r="L134" s="2626"/>
      <c r="M134" s="2626"/>
      <c r="N134" s="2627"/>
      <c r="O134" s="1372"/>
      <c r="P134" s="1372"/>
      <c r="Q134" s="1372"/>
      <c r="R134" s="1372"/>
      <c r="S134" s="1372"/>
      <c r="T134" s="1372"/>
      <c r="U134" s="1372"/>
      <c r="V134" s="1372"/>
      <c r="W134" s="1372"/>
      <c r="X134" s="1372"/>
      <c r="Y134" s="1372"/>
      <c r="Z134" s="1372"/>
      <c r="AA134" s="1372"/>
      <c r="AB134" s="1372"/>
      <c r="AC134" s="1372"/>
      <c r="AD134" s="1372"/>
      <c r="AE134" s="1372"/>
      <c r="AF134" s="1372"/>
    </row>
    <row r="135" spans="1:198" s="1359" customFormat="1" ht="49.2" hidden="1">
      <c r="A135" s="581">
        <v>3</v>
      </c>
      <c r="B135" s="581">
        <v>10</v>
      </c>
      <c r="C135" s="131" t="s">
        <v>992</v>
      </c>
      <c r="D135" s="1388">
        <v>1240000</v>
      </c>
      <c r="E135" s="1389">
        <v>1</v>
      </c>
      <c r="F135" s="1369">
        <f t="shared" si="2"/>
        <v>1240000</v>
      </c>
      <c r="G135" s="943" t="s">
        <v>831</v>
      </c>
      <c r="H135" s="943" t="s">
        <v>1387</v>
      </c>
      <c r="I135" s="943" t="s">
        <v>1142</v>
      </c>
      <c r="J135" s="581" t="s">
        <v>33</v>
      </c>
      <c r="K135" s="2545"/>
      <c r="L135" s="2545"/>
      <c r="M135" s="2545"/>
      <c r="N135" s="2625"/>
      <c r="O135" s="1372"/>
      <c r="P135" s="1372"/>
      <c r="Q135" s="1372"/>
      <c r="R135" s="1372"/>
      <c r="S135" s="1372"/>
      <c r="T135" s="1372"/>
      <c r="U135" s="1372"/>
      <c r="V135" s="1372"/>
      <c r="W135" s="1372"/>
      <c r="X135" s="1372"/>
      <c r="Y135" s="1372"/>
      <c r="Z135" s="1372"/>
      <c r="AA135" s="1372"/>
      <c r="AB135" s="1372"/>
      <c r="AC135" s="1372"/>
      <c r="AD135" s="1372"/>
      <c r="AE135" s="1372"/>
      <c r="AF135" s="1372"/>
    </row>
    <row r="136" spans="1:198" s="1359" customFormat="1" ht="49.2" hidden="1">
      <c r="A136" s="581">
        <v>3</v>
      </c>
      <c r="B136" s="581">
        <v>11</v>
      </c>
      <c r="C136" s="131" t="s">
        <v>995</v>
      </c>
      <c r="D136" s="1388">
        <v>4380000</v>
      </c>
      <c r="E136" s="1389">
        <v>1</v>
      </c>
      <c r="F136" s="1369">
        <f t="shared" si="2"/>
        <v>4380000</v>
      </c>
      <c r="G136" s="943" t="s">
        <v>86</v>
      </c>
      <c r="H136" s="943" t="s">
        <v>736</v>
      </c>
      <c r="I136" s="943" t="s">
        <v>830</v>
      </c>
      <c r="J136" s="581" t="s">
        <v>28</v>
      </c>
      <c r="K136" s="2626"/>
      <c r="L136" s="2626"/>
      <c r="M136" s="2626"/>
      <c r="N136" s="2627"/>
      <c r="O136" s="1372"/>
      <c r="P136" s="1372"/>
      <c r="Q136" s="1372"/>
      <c r="R136" s="1372"/>
      <c r="S136" s="1372"/>
      <c r="T136" s="1372"/>
      <c r="U136" s="1372"/>
      <c r="V136" s="1372"/>
      <c r="W136" s="1372"/>
      <c r="X136" s="1372"/>
      <c r="Y136" s="1372"/>
      <c r="Z136" s="1372"/>
      <c r="AA136" s="1372"/>
      <c r="AB136" s="1372"/>
      <c r="AC136" s="1372"/>
      <c r="AD136" s="1372"/>
      <c r="AE136" s="1372"/>
      <c r="AF136" s="1372"/>
    </row>
    <row r="137" spans="1:198" s="1359" customFormat="1" ht="49.2" hidden="1">
      <c r="A137" s="581">
        <v>3</v>
      </c>
      <c r="B137" s="581">
        <v>12</v>
      </c>
      <c r="C137" s="131" t="s">
        <v>995</v>
      </c>
      <c r="D137" s="1388">
        <v>4380000</v>
      </c>
      <c r="E137" s="1389">
        <v>1</v>
      </c>
      <c r="F137" s="1369">
        <f t="shared" si="2"/>
        <v>4380000</v>
      </c>
      <c r="G137" s="943" t="s">
        <v>1089</v>
      </c>
      <c r="H137" s="943" t="s">
        <v>87</v>
      </c>
      <c r="I137" s="943" t="s">
        <v>1090</v>
      </c>
      <c r="J137" s="581" t="s">
        <v>33</v>
      </c>
      <c r="K137" s="2626"/>
      <c r="L137" s="2626"/>
      <c r="M137" s="2626"/>
      <c r="N137" s="2627"/>
      <c r="O137" s="1372"/>
      <c r="P137" s="1372"/>
      <c r="Q137" s="1372"/>
      <c r="R137" s="1372"/>
      <c r="S137" s="1372"/>
      <c r="T137" s="1372"/>
      <c r="U137" s="1372"/>
      <c r="V137" s="1372"/>
      <c r="W137" s="1372"/>
      <c r="X137" s="1372"/>
      <c r="Y137" s="1372"/>
      <c r="Z137" s="1372"/>
      <c r="AA137" s="1372"/>
      <c r="AB137" s="1372"/>
      <c r="AC137" s="1372"/>
      <c r="AD137" s="1372"/>
      <c r="AE137" s="1372"/>
      <c r="AF137" s="1372"/>
    </row>
    <row r="138" spans="1:198" s="1359" customFormat="1" ht="49.2" hidden="1">
      <c r="A138" s="581">
        <v>3</v>
      </c>
      <c r="B138" s="581">
        <v>13</v>
      </c>
      <c r="C138" s="131" t="s">
        <v>995</v>
      </c>
      <c r="D138" s="1388">
        <v>4380000</v>
      </c>
      <c r="E138" s="1389">
        <v>1</v>
      </c>
      <c r="F138" s="1369">
        <f t="shared" si="2"/>
        <v>4380000</v>
      </c>
      <c r="G138" s="943" t="s">
        <v>1140</v>
      </c>
      <c r="H138" s="943" t="s">
        <v>1141</v>
      </c>
      <c r="I138" s="943" t="s">
        <v>830</v>
      </c>
      <c r="J138" s="581" t="s">
        <v>28</v>
      </c>
      <c r="K138" s="2545"/>
      <c r="L138" s="2545"/>
      <c r="M138" s="2545"/>
      <c r="N138" s="2625"/>
      <c r="O138" s="1372"/>
      <c r="P138" s="1372"/>
      <c r="Q138" s="1372"/>
      <c r="R138" s="1372"/>
      <c r="S138" s="1372"/>
      <c r="T138" s="1372"/>
      <c r="U138" s="1372"/>
      <c r="V138" s="1372"/>
      <c r="W138" s="1372"/>
      <c r="X138" s="1372"/>
      <c r="Y138" s="1372"/>
      <c r="Z138" s="1372"/>
      <c r="AA138" s="1372"/>
      <c r="AB138" s="1372"/>
      <c r="AC138" s="1372"/>
      <c r="AD138" s="1372"/>
      <c r="AE138" s="1372"/>
      <c r="AF138" s="1372"/>
    </row>
    <row r="139" spans="1:198" s="1359" customFormat="1" hidden="1">
      <c r="A139" s="581">
        <v>3</v>
      </c>
      <c r="B139" s="581">
        <v>14</v>
      </c>
      <c r="C139" s="131" t="s">
        <v>903</v>
      </c>
      <c r="D139" s="1388">
        <v>7010000</v>
      </c>
      <c r="E139" s="1389">
        <v>1</v>
      </c>
      <c r="F139" s="1369">
        <f t="shared" si="2"/>
        <v>7010000</v>
      </c>
      <c r="G139" s="943" t="s">
        <v>1248</v>
      </c>
      <c r="H139" s="943" t="s">
        <v>84</v>
      </c>
      <c r="I139" s="943" t="s">
        <v>1044</v>
      </c>
      <c r="J139" s="581" t="s">
        <v>39</v>
      </c>
      <c r="K139" s="2626"/>
      <c r="L139" s="2626"/>
      <c r="M139" s="2626"/>
      <c r="N139" s="2627"/>
      <c r="O139" s="1372"/>
      <c r="P139" s="1372"/>
      <c r="Q139" s="1372"/>
      <c r="R139" s="1372"/>
      <c r="S139" s="1372"/>
      <c r="T139" s="1372"/>
      <c r="U139" s="1372"/>
      <c r="V139" s="1372"/>
      <c r="W139" s="1372"/>
      <c r="X139" s="1372"/>
      <c r="Y139" s="1372"/>
      <c r="Z139" s="1372"/>
      <c r="AA139" s="1372"/>
      <c r="AB139" s="1372"/>
      <c r="AC139" s="1372"/>
      <c r="AD139" s="1372"/>
      <c r="AE139" s="1372"/>
      <c r="AF139" s="1372"/>
    </row>
    <row r="140" spans="1:198" s="1359" customFormat="1" ht="49.2" hidden="1">
      <c r="A140" s="581">
        <v>3</v>
      </c>
      <c r="B140" s="581">
        <v>15</v>
      </c>
      <c r="C140" s="131" t="s">
        <v>638</v>
      </c>
      <c r="D140" s="1388">
        <v>2060000</v>
      </c>
      <c r="E140" s="1389">
        <v>1</v>
      </c>
      <c r="F140" s="1369">
        <f t="shared" si="2"/>
        <v>2060000</v>
      </c>
      <c r="G140" s="943" t="s">
        <v>1036</v>
      </c>
      <c r="H140" s="943" t="s">
        <v>85</v>
      </c>
      <c r="I140" s="943" t="s">
        <v>1037</v>
      </c>
      <c r="J140" s="581" t="s">
        <v>725</v>
      </c>
      <c r="K140" s="2545"/>
      <c r="L140" s="2545"/>
      <c r="M140" s="2545"/>
      <c r="N140" s="2625"/>
      <c r="O140" s="1372"/>
      <c r="P140" s="1372"/>
      <c r="Q140" s="1372"/>
      <c r="R140" s="1372"/>
      <c r="S140" s="1372"/>
      <c r="T140" s="1372"/>
      <c r="U140" s="1372"/>
      <c r="V140" s="1372"/>
      <c r="W140" s="1372"/>
      <c r="X140" s="1372"/>
      <c r="Y140" s="1372"/>
      <c r="Z140" s="1372"/>
      <c r="AA140" s="1372"/>
      <c r="AB140" s="1372"/>
      <c r="AC140" s="1372"/>
      <c r="AD140" s="1372"/>
      <c r="AE140" s="1372"/>
      <c r="AF140" s="1372"/>
    </row>
    <row r="141" spans="1:198" s="1359" customFormat="1" hidden="1">
      <c r="A141" s="581">
        <v>3</v>
      </c>
      <c r="B141" s="581">
        <v>16</v>
      </c>
      <c r="C141" s="131" t="s">
        <v>850</v>
      </c>
      <c r="D141" s="1388">
        <v>1240000</v>
      </c>
      <c r="E141" s="1389">
        <v>1</v>
      </c>
      <c r="F141" s="1369">
        <f t="shared" si="2"/>
        <v>1240000</v>
      </c>
      <c r="G141" s="943" t="s">
        <v>791</v>
      </c>
      <c r="H141" s="943" t="s">
        <v>792</v>
      </c>
      <c r="I141" s="943" t="s">
        <v>1044</v>
      </c>
      <c r="J141" s="581" t="s">
        <v>28</v>
      </c>
      <c r="K141" s="2545"/>
      <c r="L141" s="2545"/>
      <c r="M141" s="2545"/>
      <c r="N141" s="2625"/>
      <c r="O141" s="1372"/>
      <c r="P141" s="1372"/>
      <c r="Q141" s="1372"/>
      <c r="R141" s="1372"/>
      <c r="S141" s="1372"/>
      <c r="T141" s="1372"/>
      <c r="U141" s="1372"/>
      <c r="V141" s="1372"/>
      <c r="W141" s="1372"/>
      <c r="X141" s="1372"/>
      <c r="Y141" s="1372"/>
      <c r="Z141" s="1372"/>
      <c r="AA141" s="1372"/>
      <c r="AB141" s="1372"/>
      <c r="AC141" s="1372"/>
      <c r="AD141" s="1372"/>
      <c r="AE141" s="1372"/>
      <c r="AF141" s="1372"/>
    </row>
    <row r="142" spans="1:198" s="1359" customFormat="1" ht="73.8" hidden="1">
      <c r="A142" s="581">
        <v>3</v>
      </c>
      <c r="B142" s="581">
        <v>17</v>
      </c>
      <c r="C142" s="131" t="s">
        <v>735</v>
      </c>
      <c r="D142" s="1388">
        <v>2460000</v>
      </c>
      <c r="E142" s="1389">
        <v>1</v>
      </c>
      <c r="F142" s="1369">
        <f t="shared" si="2"/>
        <v>2460000</v>
      </c>
      <c r="G142" s="943" t="s">
        <v>831</v>
      </c>
      <c r="H142" s="943" t="s">
        <v>1387</v>
      </c>
      <c r="I142" s="943" t="s">
        <v>1142</v>
      </c>
      <c r="J142" s="581" t="s">
        <v>33</v>
      </c>
      <c r="K142" s="2626"/>
      <c r="L142" s="2626"/>
      <c r="M142" s="2626"/>
      <c r="N142" s="2627"/>
      <c r="O142" s="1372"/>
      <c r="P142" s="1372"/>
      <c r="Q142" s="1372"/>
      <c r="R142" s="1372"/>
      <c r="S142" s="1372"/>
      <c r="T142" s="1372"/>
      <c r="U142" s="1372"/>
      <c r="V142" s="1372"/>
      <c r="W142" s="1372"/>
      <c r="X142" s="1372"/>
      <c r="Y142" s="1372"/>
      <c r="Z142" s="1372"/>
      <c r="AA142" s="1372"/>
      <c r="AB142" s="1372"/>
      <c r="AC142" s="1372"/>
      <c r="AD142" s="1372"/>
      <c r="AE142" s="1372"/>
      <c r="AF142" s="1372"/>
    </row>
    <row r="143" spans="1:198" s="1359" customFormat="1" ht="73.8" hidden="1">
      <c r="A143" s="581">
        <v>3</v>
      </c>
      <c r="B143" s="581">
        <v>18</v>
      </c>
      <c r="C143" s="131" t="s">
        <v>546</v>
      </c>
      <c r="D143" s="1388">
        <v>1340000</v>
      </c>
      <c r="E143" s="1389">
        <v>1</v>
      </c>
      <c r="F143" s="1369">
        <f t="shared" si="2"/>
        <v>1340000</v>
      </c>
      <c r="G143" s="943" t="s">
        <v>1299</v>
      </c>
      <c r="H143" s="943" t="s">
        <v>1300</v>
      </c>
      <c r="I143" s="943" t="s">
        <v>1037</v>
      </c>
      <c r="J143" s="581" t="s">
        <v>49</v>
      </c>
      <c r="K143" s="2626"/>
      <c r="L143" s="2626"/>
      <c r="M143" s="2626"/>
      <c r="N143" s="2627"/>
      <c r="O143" s="1372"/>
      <c r="P143" s="1372"/>
      <c r="Q143" s="1372"/>
      <c r="R143" s="1372"/>
      <c r="S143" s="1372"/>
      <c r="T143" s="1372"/>
      <c r="U143" s="1372"/>
      <c r="V143" s="1372"/>
      <c r="W143" s="1372"/>
      <c r="X143" s="1372"/>
      <c r="Y143" s="1372"/>
      <c r="Z143" s="1372"/>
      <c r="AA143" s="1372"/>
      <c r="AB143" s="1372"/>
      <c r="AC143" s="1372"/>
      <c r="AD143" s="1372"/>
      <c r="AE143" s="1372"/>
      <c r="AF143" s="1372"/>
    </row>
    <row r="144" spans="1:198" s="1359" customFormat="1" ht="49.2" hidden="1">
      <c r="A144" s="581">
        <v>3</v>
      </c>
      <c r="B144" s="581">
        <v>19</v>
      </c>
      <c r="C144" s="131" t="s">
        <v>636</v>
      </c>
      <c r="D144" s="1388">
        <v>1760000</v>
      </c>
      <c r="E144" s="1389">
        <v>2</v>
      </c>
      <c r="F144" s="1369">
        <f t="shared" si="2"/>
        <v>3520000</v>
      </c>
      <c r="G144" s="943" t="s">
        <v>1089</v>
      </c>
      <c r="H144" s="943" t="s">
        <v>87</v>
      </c>
      <c r="I144" s="943" t="s">
        <v>1090</v>
      </c>
      <c r="J144" s="581" t="s">
        <v>33</v>
      </c>
      <c r="K144" s="2545"/>
      <c r="L144" s="2545"/>
      <c r="M144" s="2545"/>
      <c r="N144" s="2625"/>
      <c r="O144" s="1372"/>
      <c r="P144" s="1372"/>
      <c r="Q144" s="1372"/>
      <c r="R144" s="1372"/>
      <c r="S144" s="1372"/>
      <c r="T144" s="1372"/>
      <c r="U144" s="1372"/>
      <c r="V144" s="1372"/>
      <c r="W144" s="1372"/>
      <c r="X144" s="1372"/>
      <c r="Y144" s="1372"/>
      <c r="Z144" s="1372"/>
      <c r="AA144" s="1372"/>
      <c r="AB144" s="1372"/>
      <c r="AC144" s="1372"/>
      <c r="AD144" s="1372"/>
      <c r="AE144" s="1372"/>
      <c r="AF144" s="1372"/>
    </row>
    <row r="145" spans="1:32" s="1359" customFormat="1" ht="49.2" hidden="1">
      <c r="A145" s="581">
        <v>3</v>
      </c>
      <c r="B145" s="581">
        <v>20</v>
      </c>
      <c r="C145" s="131" t="s">
        <v>774</v>
      </c>
      <c r="D145" s="1388">
        <v>1450000</v>
      </c>
      <c r="E145" s="1389">
        <v>2</v>
      </c>
      <c r="F145" s="1369">
        <f t="shared" si="2"/>
        <v>2900000</v>
      </c>
      <c r="G145" s="943" t="s">
        <v>1089</v>
      </c>
      <c r="H145" s="943" t="s">
        <v>87</v>
      </c>
      <c r="I145" s="943" t="s">
        <v>1090</v>
      </c>
      <c r="J145" s="581" t="s">
        <v>33</v>
      </c>
      <c r="K145" s="2545"/>
      <c r="L145" s="2545"/>
      <c r="M145" s="2545"/>
      <c r="N145" s="2625"/>
      <c r="O145" s="1372"/>
      <c r="P145" s="1372"/>
      <c r="Q145" s="1372"/>
      <c r="R145" s="1372"/>
      <c r="S145" s="1372"/>
      <c r="T145" s="1372"/>
      <c r="U145" s="1372"/>
      <c r="V145" s="1372"/>
      <c r="W145" s="1372"/>
      <c r="X145" s="1372"/>
      <c r="Y145" s="1372"/>
      <c r="Z145" s="1372"/>
      <c r="AA145" s="1372"/>
      <c r="AB145" s="1372"/>
      <c r="AC145" s="1372"/>
      <c r="AD145" s="1372"/>
      <c r="AE145" s="1372"/>
      <c r="AF145" s="1372"/>
    </row>
    <row r="146" spans="1:32" s="1359" customFormat="1" ht="49.2" hidden="1">
      <c r="A146" s="581">
        <v>3</v>
      </c>
      <c r="B146" s="581">
        <v>21</v>
      </c>
      <c r="C146" s="131" t="s">
        <v>774</v>
      </c>
      <c r="D146" s="1388">
        <v>1450000</v>
      </c>
      <c r="E146" s="1389">
        <v>1</v>
      </c>
      <c r="F146" s="1369">
        <f t="shared" si="2"/>
        <v>1450000</v>
      </c>
      <c r="G146" s="943" t="s">
        <v>831</v>
      </c>
      <c r="H146" s="943" t="s">
        <v>1387</v>
      </c>
      <c r="I146" s="943" t="s">
        <v>1142</v>
      </c>
      <c r="J146" s="581" t="s">
        <v>33</v>
      </c>
      <c r="K146" s="2545"/>
      <c r="L146" s="2545"/>
      <c r="M146" s="2545"/>
      <c r="N146" s="2625"/>
      <c r="O146" s="1372"/>
      <c r="P146" s="1372"/>
      <c r="Q146" s="1372"/>
      <c r="R146" s="1372"/>
      <c r="S146" s="1372"/>
      <c r="T146" s="1372"/>
      <c r="U146" s="1372"/>
      <c r="V146" s="1372"/>
      <c r="W146" s="1372"/>
      <c r="X146" s="1372"/>
      <c r="Y146" s="1372"/>
      <c r="Z146" s="1372"/>
      <c r="AA146" s="1372"/>
      <c r="AB146" s="1372"/>
      <c r="AC146" s="1372"/>
      <c r="AD146" s="1372"/>
      <c r="AE146" s="1372"/>
      <c r="AF146" s="1372"/>
    </row>
    <row r="147" spans="1:32" s="1359" customFormat="1" hidden="1">
      <c r="A147" s="581">
        <v>3</v>
      </c>
      <c r="B147" s="581">
        <v>22</v>
      </c>
      <c r="C147" s="131" t="s">
        <v>83</v>
      </c>
      <c r="D147" s="1388">
        <v>5150000</v>
      </c>
      <c r="E147" s="1389">
        <v>1</v>
      </c>
      <c r="F147" s="1369">
        <f t="shared" si="2"/>
        <v>5150000</v>
      </c>
      <c r="G147" s="943" t="s">
        <v>1248</v>
      </c>
      <c r="H147" s="943" t="s">
        <v>84</v>
      </c>
      <c r="I147" s="943" t="s">
        <v>1044</v>
      </c>
      <c r="J147" s="581" t="s">
        <v>39</v>
      </c>
      <c r="K147" s="2626"/>
      <c r="L147" s="2626"/>
      <c r="M147" s="2626"/>
      <c r="N147" s="2627"/>
      <c r="O147" s="1372"/>
      <c r="P147" s="1372"/>
      <c r="Q147" s="1372"/>
      <c r="R147" s="1372"/>
      <c r="S147" s="1372"/>
      <c r="T147" s="1372"/>
      <c r="U147" s="1372"/>
      <c r="V147" s="1372"/>
      <c r="W147" s="1372"/>
      <c r="X147" s="1372"/>
      <c r="Y147" s="1372"/>
      <c r="Z147" s="1372"/>
      <c r="AA147" s="1372"/>
      <c r="AB147" s="1372"/>
      <c r="AC147" s="1372"/>
      <c r="AD147" s="1372"/>
      <c r="AE147" s="1372"/>
      <c r="AF147" s="1372"/>
    </row>
    <row r="148" spans="1:32" s="2622" customFormat="1" hidden="1">
      <c r="A148" s="2637"/>
      <c r="B148" s="2636"/>
      <c r="C148" s="2673" t="s">
        <v>2560</v>
      </c>
      <c r="D148" s="2639"/>
      <c r="E148" s="2616">
        <f>SUM(E149:E189)</f>
        <v>43</v>
      </c>
      <c r="F148" s="2616">
        <f>SUM(F149:F189)</f>
        <v>86210000</v>
      </c>
      <c r="G148" s="2617"/>
      <c r="H148" s="2659"/>
      <c r="I148" s="2639"/>
      <c r="J148" s="2674"/>
      <c r="K148" s="2616"/>
      <c r="L148" s="2616"/>
      <c r="M148" s="2616">
        <f>SUM(M149:M189)</f>
        <v>0</v>
      </c>
      <c r="N148" s="2620">
        <f>SUM(N149:N189)</f>
        <v>0</v>
      </c>
      <c r="O148" s="2621"/>
      <c r="P148" s="2621"/>
      <c r="Q148" s="2621"/>
      <c r="R148" s="2621"/>
      <c r="S148" s="2621"/>
      <c r="T148" s="2621"/>
      <c r="U148" s="2621"/>
      <c r="V148" s="2621"/>
      <c r="W148" s="2621"/>
      <c r="X148" s="2621"/>
      <c r="Y148" s="2621"/>
      <c r="Z148" s="2621"/>
      <c r="AA148" s="2621"/>
      <c r="AB148" s="2621"/>
      <c r="AC148" s="2621"/>
      <c r="AD148" s="2621"/>
      <c r="AE148" s="2621"/>
      <c r="AF148" s="2621"/>
    </row>
    <row r="149" spans="1:32" s="1359" customFormat="1" ht="49.2" hidden="1">
      <c r="A149" s="581">
        <v>4</v>
      </c>
      <c r="B149" s="581">
        <v>1</v>
      </c>
      <c r="C149" s="131" t="s">
        <v>1404</v>
      </c>
      <c r="D149" s="1388">
        <v>830000</v>
      </c>
      <c r="E149" s="1389">
        <v>1</v>
      </c>
      <c r="F149" s="1369">
        <f t="shared" ref="F149:F189" si="3">D149*E149</f>
        <v>830000</v>
      </c>
      <c r="G149" s="943" t="s">
        <v>782</v>
      </c>
      <c r="H149" s="943" t="s">
        <v>783</v>
      </c>
      <c r="I149" s="943" t="s">
        <v>845</v>
      </c>
      <c r="J149" s="581" t="s">
        <v>26</v>
      </c>
      <c r="K149" s="2626"/>
      <c r="L149" s="2626"/>
      <c r="M149" s="2626"/>
      <c r="N149" s="2627"/>
      <c r="O149" s="1372"/>
      <c r="P149" s="1372"/>
      <c r="Q149" s="1372"/>
      <c r="R149" s="1372"/>
      <c r="S149" s="1372"/>
      <c r="T149" s="1372"/>
      <c r="U149" s="1372"/>
      <c r="V149" s="1372"/>
      <c r="W149" s="1372"/>
      <c r="X149" s="1372"/>
      <c r="Y149" s="1372"/>
      <c r="Z149" s="1372"/>
      <c r="AA149" s="1372"/>
      <c r="AB149" s="1372"/>
      <c r="AC149" s="1372"/>
      <c r="AD149" s="1372"/>
      <c r="AE149" s="1372"/>
      <c r="AF149" s="1372"/>
    </row>
    <row r="150" spans="1:32" s="1359" customFormat="1" ht="49.2" hidden="1">
      <c r="A150" s="581">
        <v>4</v>
      </c>
      <c r="B150" s="581">
        <v>2</v>
      </c>
      <c r="C150" s="131" t="s">
        <v>1404</v>
      </c>
      <c r="D150" s="1388">
        <v>830000</v>
      </c>
      <c r="E150" s="1389">
        <v>3</v>
      </c>
      <c r="F150" s="1369">
        <f t="shared" si="3"/>
        <v>2490000</v>
      </c>
      <c r="G150" s="943" t="s">
        <v>904</v>
      </c>
      <c r="H150" s="943" t="s">
        <v>96</v>
      </c>
      <c r="I150" s="943" t="s">
        <v>815</v>
      </c>
      <c r="J150" s="581" t="s">
        <v>33</v>
      </c>
      <c r="K150" s="2623"/>
      <c r="L150" s="2623"/>
      <c r="M150" s="2623"/>
      <c r="N150" s="2624"/>
      <c r="O150" s="1372"/>
      <c r="P150" s="1372"/>
      <c r="Q150" s="1372"/>
      <c r="R150" s="1372"/>
      <c r="S150" s="1372"/>
      <c r="T150" s="1372"/>
      <c r="U150" s="1372"/>
      <c r="V150" s="1372"/>
      <c r="W150" s="1372"/>
      <c r="X150" s="1372"/>
      <c r="Y150" s="1372"/>
      <c r="Z150" s="1372"/>
      <c r="AA150" s="1372"/>
      <c r="AB150" s="1372"/>
      <c r="AC150" s="1372"/>
      <c r="AD150" s="1372"/>
      <c r="AE150" s="1372"/>
      <c r="AF150" s="1372"/>
    </row>
    <row r="151" spans="1:32" s="1359" customFormat="1" hidden="1">
      <c r="A151" s="581">
        <v>4</v>
      </c>
      <c r="B151" s="581">
        <v>3</v>
      </c>
      <c r="C151" s="131" t="s">
        <v>1760</v>
      </c>
      <c r="D151" s="1388">
        <v>550000</v>
      </c>
      <c r="E151" s="1389">
        <v>1</v>
      </c>
      <c r="F151" s="1369">
        <f t="shared" si="3"/>
        <v>550000</v>
      </c>
      <c r="G151" s="943" t="s">
        <v>99</v>
      </c>
      <c r="H151" s="943" t="s">
        <v>100</v>
      </c>
      <c r="I151" s="943" t="s">
        <v>818</v>
      </c>
      <c r="J151" s="581" t="s">
        <v>65</v>
      </c>
      <c r="K151" s="2545"/>
      <c r="L151" s="2545"/>
      <c r="M151" s="2545"/>
      <c r="N151" s="2625"/>
      <c r="O151" s="1372"/>
      <c r="P151" s="1372"/>
      <c r="Q151" s="1372"/>
      <c r="R151" s="1372"/>
      <c r="S151" s="1372"/>
      <c r="T151" s="1372"/>
      <c r="U151" s="1372"/>
      <c r="V151" s="1372"/>
      <c r="W151" s="1372"/>
      <c r="X151" s="1372"/>
      <c r="Y151" s="1372"/>
      <c r="Z151" s="1372"/>
      <c r="AA151" s="1372"/>
      <c r="AB151" s="1372"/>
      <c r="AC151" s="1372"/>
      <c r="AD151" s="1372"/>
      <c r="AE151" s="1372"/>
      <c r="AF151" s="1372"/>
    </row>
    <row r="152" spans="1:32" s="1359" customFormat="1" hidden="1">
      <c r="A152" s="581">
        <v>4</v>
      </c>
      <c r="B152" s="581">
        <v>4</v>
      </c>
      <c r="C152" s="131" t="s">
        <v>1760</v>
      </c>
      <c r="D152" s="1388">
        <v>550000</v>
      </c>
      <c r="E152" s="1389">
        <v>1</v>
      </c>
      <c r="F152" s="1369">
        <f t="shared" si="3"/>
        <v>550000</v>
      </c>
      <c r="G152" s="943" t="s">
        <v>111</v>
      </c>
      <c r="H152" s="943" t="s">
        <v>112</v>
      </c>
      <c r="I152" s="943" t="s">
        <v>965</v>
      </c>
      <c r="J152" s="581" t="s">
        <v>49</v>
      </c>
      <c r="K152" s="2626"/>
      <c r="L152" s="2626"/>
      <c r="M152" s="2626"/>
      <c r="N152" s="2627"/>
      <c r="O152" s="1372"/>
      <c r="P152" s="1372"/>
      <c r="Q152" s="1372"/>
      <c r="R152" s="1372"/>
      <c r="S152" s="1372"/>
      <c r="T152" s="1372"/>
      <c r="U152" s="1372"/>
      <c r="V152" s="1372"/>
      <c r="W152" s="1372"/>
      <c r="X152" s="1372"/>
      <c r="Y152" s="1372"/>
      <c r="Z152" s="1372"/>
      <c r="AA152" s="1372"/>
      <c r="AB152" s="1372"/>
      <c r="AC152" s="1372"/>
      <c r="AD152" s="1372"/>
      <c r="AE152" s="1372"/>
      <c r="AF152" s="1372"/>
    </row>
    <row r="153" spans="1:32" s="1359" customFormat="1" ht="49.2" hidden="1">
      <c r="A153" s="581">
        <v>4</v>
      </c>
      <c r="B153" s="581">
        <v>5</v>
      </c>
      <c r="C153" s="131" t="s">
        <v>1762</v>
      </c>
      <c r="D153" s="1388">
        <v>485000</v>
      </c>
      <c r="E153" s="1389">
        <v>1</v>
      </c>
      <c r="F153" s="1369">
        <f t="shared" si="3"/>
        <v>485000</v>
      </c>
      <c r="G153" s="943" t="s">
        <v>101</v>
      </c>
      <c r="H153" s="943" t="s">
        <v>102</v>
      </c>
      <c r="I153" s="943" t="s">
        <v>978</v>
      </c>
      <c r="J153" s="581" t="s">
        <v>49</v>
      </c>
      <c r="K153" s="2545"/>
      <c r="L153" s="2545"/>
      <c r="M153" s="2545"/>
      <c r="N153" s="2625"/>
      <c r="O153" s="1372"/>
      <c r="P153" s="1372"/>
      <c r="Q153" s="1372"/>
      <c r="R153" s="1372"/>
      <c r="S153" s="1372"/>
      <c r="T153" s="1372"/>
      <c r="U153" s="1372"/>
      <c r="V153" s="1372"/>
      <c r="W153" s="1372"/>
      <c r="X153" s="1372"/>
      <c r="Y153" s="1372"/>
      <c r="Z153" s="1372"/>
      <c r="AA153" s="1372"/>
      <c r="AB153" s="1372"/>
      <c r="AC153" s="1372"/>
      <c r="AD153" s="1372"/>
      <c r="AE153" s="1372"/>
      <c r="AF153" s="1372"/>
    </row>
    <row r="154" spans="1:32" s="1359" customFormat="1" ht="49.2" hidden="1">
      <c r="A154" s="581">
        <v>4</v>
      </c>
      <c r="B154" s="581">
        <v>6</v>
      </c>
      <c r="C154" s="131" t="s">
        <v>1762</v>
      </c>
      <c r="D154" s="1388">
        <v>485000</v>
      </c>
      <c r="E154" s="1389">
        <v>1</v>
      </c>
      <c r="F154" s="1369">
        <f t="shared" si="3"/>
        <v>485000</v>
      </c>
      <c r="G154" s="943" t="s">
        <v>1100</v>
      </c>
      <c r="H154" s="943" t="s">
        <v>842</v>
      </c>
      <c r="I154" s="943" t="s">
        <v>965</v>
      </c>
      <c r="J154" s="581" t="s">
        <v>28</v>
      </c>
      <c r="K154" s="2545"/>
      <c r="L154" s="2545"/>
      <c r="M154" s="2545"/>
      <c r="N154" s="2625"/>
      <c r="O154" s="1372"/>
      <c r="P154" s="1372"/>
      <c r="Q154" s="1372"/>
      <c r="R154" s="1372"/>
      <c r="S154" s="1372"/>
      <c r="T154" s="1372"/>
      <c r="U154" s="1372"/>
      <c r="V154" s="1372"/>
      <c r="W154" s="1372"/>
      <c r="X154" s="1372"/>
      <c r="Y154" s="1372"/>
      <c r="Z154" s="1372"/>
      <c r="AA154" s="1372"/>
      <c r="AB154" s="1372"/>
      <c r="AC154" s="1372"/>
      <c r="AD154" s="1372"/>
      <c r="AE154" s="1372"/>
      <c r="AF154" s="1372"/>
    </row>
    <row r="155" spans="1:32" s="1359" customFormat="1" ht="49.2" hidden="1">
      <c r="A155" s="581">
        <v>4</v>
      </c>
      <c r="B155" s="581">
        <v>7</v>
      </c>
      <c r="C155" s="131" t="s">
        <v>1762</v>
      </c>
      <c r="D155" s="1388">
        <v>485000</v>
      </c>
      <c r="E155" s="1389">
        <v>1</v>
      </c>
      <c r="F155" s="1369">
        <f t="shared" si="3"/>
        <v>485000</v>
      </c>
      <c r="G155" s="943" t="s">
        <v>117</v>
      </c>
      <c r="H155" s="943" t="s">
        <v>118</v>
      </c>
      <c r="I155" s="943" t="s">
        <v>1303</v>
      </c>
      <c r="J155" s="581" t="s">
        <v>65</v>
      </c>
      <c r="K155" s="2545"/>
      <c r="L155" s="2545"/>
      <c r="M155" s="2545"/>
      <c r="N155" s="2625"/>
      <c r="O155" s="1372"/>
      <c r="P155" s="1372"/>
      <c r="Q155" s="1372"/>
      <c r="R155" s="1372"/>
      <c r="S155" s="1372"/>
      <c r="T155" s="1372"/>
      <c r="U155" s="1372"/>
      <c r="V155" s="1372"/>
      <c r="W155" s="1372"/>
      <c r="X155" s="1372"/>
      <c r="Y155" s="1372"/>
      <c r="Z155" s="1372"/>
      <c r="AA155" s="1372"/>
      <c r="AB155" s="1372"/>
      <c r="AC155" s="1372"/>
      <c r="AD155" s="1372"/>
      <c r="AE155" s="1372"/>
      <c r="AF155" s="1372"/>
    </row>
    <row r="156" spans="1:32" s="1359" customFormat="1" ht="49.2" hidden="1">
      <c r="A156" s="581">
        <v>4</v>
      </c>
      <c r="B156" s="581">
        <v>8</v>
      </c>
      <c r="C156" s="131" t="s">
        <v>1762</v>
      </c>
      <c r="D156" s="1388">
        <v>485000</v>
      </c>
      <c r="E156" s="1389">
        <v>1</v>
      </c>
      <c r="F156" s="1369">
        <f t="shared" si="3"/>
        <v>485000</v>
      </c>
      <c r="G156" s="943" t="s">
        <v>119</v>
      </c>
      <c r="H156" s="943" t="s">
        <v>120</v>
      </c>
      <c r="I156" s="943" t="s">
        <v>847</v>
      </c>
      <c r="J156" s="581" t="s">
        <v>49</v>
      </c>
      <c r="K156" s="2545"/>
      <c r="L156" s="2545"/>
      <c r="M156" s="2545"/>
      <c r="N156" s="2625"/>
      <c r="O156" s="1372"/>
      <c r="P156" s="1372"/>
      <c r="Q156" s="1372"/>
      <c r="R156" s="1372"/>
      <c r="S156" s="1372"/>
      <c r="T156" s="1372"/>
      <c r="U156" s="1372"/>
      <c r="V156" s="1372"/>
      <c r="W156" s="1372"/>
      <c r="X156" s="1372"/>
      <c r="Y156" s="1372"/>
      <c r="Z156" s="1372"/>
      <c r="AA156" s="1372"/>
      <c r="AB156" s="1372"/>
      <c r="AC156" s="1372"/>
      <c r="AD156" s="1372"/>
      <c r="AE156" s="1372"/>
      <c r="AF156" s="1372"/>
    </row>
    <row r="157" spans="1:32" s="1359" customFormat="1" ht="49.2" hidden="1">
      <c r="A157" s="581">
        <v>4</v>
      </c>
      <c r="B157" s="581">
        <v>9</v>
      </c>
      <c r="C157" s="131" t="s">
        <v>985</v>
      </c>
      <c r="D157" s="1388">
        <v>730000</v>
      </c>
      <c r="E157" s="1389">
        <v>1</v>
      </c>
      <c r="F157" s="1369">
        <f t="shared" si="3"/>
        <v>730000</v>
      </c>
      <c r="G157" s="943" t="s">
        <v>854</v>
      </c>
      <c r="H157" s="943" t="s">
        <v>974</v>
      </c>
      <c r="I157" s="943" t="s">
        <v>1303</v>
      </c>
      <c r="J157" s="581" t="s">
        <v>26</v>
      </c>
      <c r="K157" s="2545"/>
      <c r="L157" s="2545"/>
      <c r="M157" s="2545"/>
      <c r="N157" s="2625"/>
      <c r="O157" s="1372"/>
      <c r="P157" s="1372"/>
      <c r="Q157" s="1372"/>
      <c r="R157" s="1372"/>
      <c r="S157" s="1372"/>
      <c r="T157" s="1372"/>
      <c r="U157" s="1372"/>
      <c r="V157" s="1372"/>
      <c r="W157" s="1372"/>
      <c r="X157" s="1372"/>
      <c r="Y157" s="1372"/>
      <c r="Z157" s="1372"/>
      <c r="AA157" s="1372"/>
      <c r="AB157" s="1372"/>
      <c r="AC157" s="1372"/>
      <c r="AD157" s="1372"/>
      <c r="AE157" s="1372"/>
      <c r="AF157" s="1372"/>
    </row>
    <row r="158" spans="1:32" s="1359" customFormat="1" hidden="1">
      <c r="A158" s="581">
        <v>4</v>
      </c>
      <c r="B158" s="581">
        <v>10</v>
      </c>
      <c r="C158" s="131" t="s">
        <v>1253</v>
      </c>
      <c r="D158" s="1388">
        <v>380000</v>
      </c>
      <c r="E158" s="1389">
        <v>1</v>
      </c>
      <c r="F158" s="1369">
        <f t="shared" si="3"/>
        <v>380000</v>
      </c>
      <c r="G158" s="943" t="s">
        <v>109</v>
      </c>
      <c r="H158" s="943" t="s">
        <v>110</v>
      </c>
      <c r="I158" s="943" t="s">
        <v>845</v>
      </c>
      <c r="J158" s="581" t="s">
        <v>49</v>
      </c>
      <c r="K158" s="2545"/>
      <c r="L158" s="2545"/>
      <c r="M158" s="2545"/>
      <c r="N158" s="2625"/>
      <c r="O158" s="1372"/>
      <c r="P158" s="1372"/>
      <c r="Q158" s="1372"/>
      <c r="R158" s="1372"/>
      <c r="S158" s="1372"/>
      <c r="T158" s="1372"/>
      <c r="U158" s="1372"/>
      <c r="V158" s="1372"/>
      <c r="W158" s="1372"/>
      <c r="X158" s="1372"/>
      <c r="Y158" s="1372"/>
      <c r="Z158" s="1372"/>
      <c r="AA158" s="1372"/>
      <c r="AB158" s="1372"/>
      <c r="AC158" s="1372"/>
      <c r="AD158" s="1372"/>
      <c r="AE158" s="1372"/>
      <c r="AF158" s="1372"/>
    </row>
    <row r="159" spans="1:32" s="1359" customFormat="1" ht="49.2" hidden="1">
      <c r="A159" s="581">
        <v>4</v>
      </c>
      <c r="B159" s="581">
        <v>11</v>
      </c>
      <c r="C159" s="131" t="s">
        <v>1401</v>
      </c>
      <c r="D159" s="1388">
        <v>730000</v>
      </c>
      <c r="E159" s="1389">
        <v>1</v>
      </c>
      <c r="F159" s="1369">
        <f t="shared" si="3"/>
        <v>730000</v>
      </c>
      <c r="G159" s="943" t="s">
        <v>854</v>
      </c>
      <c r="H159" s="943" t="s">
        <v>974</v>
      </c>
      <c r="I159" s="943" t="s">
        <v>1303</v>
      </c>
      <c r="J159" s="581" t="s">
        <v>26</v>
      </c>
      <c r="K159" s="2545"/>
      <c r="L159" s="2545"/>
      <c r="M159" s="2545"/>
      <c r="N159" s="2625"/>
      <c r="O159" s="1372"/>
      <c r="P159" s="1372"/>
      <c r="Q159" s="1372"/>
      <c r="R159" s="1372"/>
      <c r="S159" s="1372"/>
      <c r="T159" s="1372"/>
      <c r="U159" s="1372"/>
      <c r="V159" s="1372"/>
      <c r="W159" s="1372"/>
      <c r="X159" s="1372"/>
      <c r="Y159" s="1372"/>
      <c r="Z159" s="1372"/>
      <c r="AA159" s="1372"/>
      <c r="AB159" s="1372"/>
      <c r="AC159" s="1372"/>
      <c r="AD159" s="1372"/>
      <c r="AE159" s="1372"/>
      <c r="AF159" s="1372"/>
    </row>
    <row r="160" spans="1:32" s="1359" customFormat="1" ht="98.4" hidden="1">
      <c r="A160" s="581">
        <v>4</v>
      </c>
      <c r="B160" s="581">
        <v>12</v>
      </c>
      <c r="C160" s="131" t="s">
        <v>550</v>
      </c>
      <c r="D160" s="1388">
        <v>1760000</v>
      </c>
      <c r="E160" s="1389">
        <v>1</v>
      </c>
      <c r="F160" s="1369">
        <f t="shared" si="3"/>
        <v>1760000</v>
      </c>
      <c r="G160" s="943" t="s">
        <v>1392</v>
      </c>
      <c r="H160" s="943" t="s">
        <v>95</v>
      </c>
      <c r="I160" s="943" t="s">
        <v>818</v>
      </c>
      <c r="J160" s="581" t="s">
        <v>39</v>
      </c>
      <c r="K160" s="2626"/>
      <c r="L160" s="2626"/>
      <c r="M160" s="2626"/>
      <c r="N160" s="2627"/>
      <c r="O160" s="1372"/>
      <c r="P160" s="1372"/>
      <c r="Q160" s="1372"/>
      <c r="R160" s="1372"/>
      <c r="S160" s="1372"/>
      <c r="T160" s="1372"/>
      <c r="U160" s="1372"/>
      <c r="V160" s="1372"/>
      <c r="W160" s="1372"/>
      <c r="X160" s="1372"/>
      <c r="Y160" s="1372"/>
      <c r="Z160" s="1372"/>
      <c r="AA160" s="1372"/>
      <c r="AB160" s="1372"/>
      <c r="AC160" s="1372"/>
      <c r="AD160" s="1372"/>
      <c r="AE160" s="1372"/>
      <c r="AF160" s="1372"/>
    </row>
    <row r="161" spans="1:32" s="1359" customFormat="1" ht="98.4" hidden="1">
      <c r="A161" s="581">
        <v>4</v>
      </c>
      <c r="B161" s="581">
        <v>13</v>
      </c>
      <c r="C161" s="131" t="s">
        <v>550</v>
      </c>
      <c r="D161" s="1388">
        <v>1760000</v>
      </c>
      <c r="E161" s="1389">
        <v>1</v>
      </c>
      <c r="F161" s="1369">
        <f t="shared" si="3"/>
        <v>1760000</v>
      </c>
      <c r="G161" s="943" t="s">
        <v>106</v>
      </c>
      <c r="H161" s="943" t="s">
        <v>107</v>
      </c>
      <c r="I161" s="943" t="s">
        <v>843</v>
      </c>
      <c r="J161" s="581" t="s">
        <v>28</v>
      </c>
      <c r="K161" s="2626"/>
      <c r="L161" s="2626"/>
      <c r="M161" s="2626"/>
      <c r="N161" s="2627"/>
      <c r="O161" s="1372"/>
      <c r="P161" s="1372"/>
      <c r="Q161" s="1372"/>
      <c r="R161" s="1372"/>
      <c r="S161" s="1372"/>
      <c r="T161" s="1372"/>
      <c r="U161" s="1372"/>
      <c r="V161" s="1372"/>
      <c r="W161" s="1372"/>
      <c r="X161" s="1372"/>
      <c r="Y161" s="1372"/>
      <c r="Z161" s="1372"/>
      <c r="AA161" s="1372"/>
      <c r="AB161" s="1372"/>
      <c r="AC161" s="1372"/>
      <c r="AD161" s="1372"/>
      <c r="AE161" s="1372"/>
      <c r="AF161" s="1372"/>
    </row>
    <row r="162" spans="1:32" s="1359" customFormat="1" ht="49.2" hidden="1">
      <c r="A162" s="581">
        <v>4</v>
      </c>
      <c r="B162" s="581">
        <v>14</v>
      </c>
      <c r="C162" s="131" t="s">
        <v>771</v>
      </c>
      <c r="D162" s="1388">
        <v>1760000</v>
      </c>
      <c r="E162" s="1389">
        <v>1</v>
      </c>
      <c r="F162" s="1369">
        <f t="shared" si="3"/>
        <v>1760000</v>
      </c>
      <c r="G162" s="943" t="s">
        <v>103</v>
      </c>
      <c r="H162" s="943" t="s">
        <v>104</v>
      </c>
      <c r="I162" s="943" t="s">
        <v>1303</v>
      </c>
      <c r="J162" s="581" t="s">
        <v>49</v>
      </c>
      <c r="K162" s="2545"/>
      <c r="L162" s="2545"/>
      <c r="M162" s="2545"/>
      <c r="N162" s="2625"/>
      <c r="O162" s="1372"/>
      <c r="P162" s="1372"/>
      <c r="Q162" s="1372"/>
      <c r="R162" s="1372"/>
      <c r="S162" s="1372"/>
      <c r="T162" s="1372"/>
      <c r="U162" s="1372"/>
      <c r="V162" s="1372"/>
      <c r="W162" s="1372"/>
      <c r="X162" s="1372"/>
      <c r="Y162" s="1372"/>
      <c r="Z162" s="1372"/>
      <c r="AA162" s="1372"/>
      <c r="AB162" s="1372"/>
      <c r="AC162" s="1372"/>
      <c r="AD162" s="1372"/>
      <c r="AE162" s="1372"/>
      <c r="AF162" s="1372"/>
    </row>
    <row r="163" spans="1:32" s="1359" customFormat="1" ht="49.2" hidden="1">
      <c r="A163" s="581">
        <v>4</v>
      </c>
      <c r="B163" s="581">
        <v>15</v>
      </c>
      <c r="C163" s="131" t="s">
        <v>771</v>
      </c>
      <c r="D163" s="1388">
        <v>1760000</v>
      </c>
      <c r="E163" s="1389">
        <v>1</v>
      </c>
      <c r="F163" s="1369">
        <f t="shared" si="3"/>
        <v>1760000</v>
      </c>
      <c r="G163" s="943" t="s">
        <v>810</v>
      </c>
      <c r="H163" s="943" t="s">
        <v>811</v>
      </c>
      <c r="I163" s="943" t="s">
        <v>978</v>
      </c>
      <c r="J163" s="581" t="s">
        <v>28</v>
      </c>
      <c r="K163" s="2545"/>
      <c r="L163" s="2545"/>
      <c r="M163" s="2545"/>
      <c r="N163" s="2625"/>
      <c r="O163" s="1372"/>
      <c r="P163" s="1372"/>
      <c r="Q163" s="1372"/>
      <c r="R163" s="1372"/>
      <c r="S163" s="1372"/>
      <c r="T163" s="1372"/>
      <c r="U163" s="1372"/>
      <c r="V163" s="1372"/>
      <c r="W163" s="1372"/>
      <c r="X163" s="1372"/>
      <c r="Y163" s="1372"/>
      <c r="Z163" s="1372"/>
      <c r="AA163" s="1372"/>
      <c r="AB163" s="1372"/>
      <c r="AC163" s="1372"/>
      <c r="AD163" s="1372"/>
      <c r="AE163" s="1372"/>
      <c r="AF163" s="1372"/>
    </row>
    <row r="164" spans="1:32" s="1359" customFormat="1" ht="49.2" hidden="1">
      <c r="A164" s="581">
        <v>4</v>
      </c>
      <c r="B164" s="581">
        <v>16</v>
      </c>
      <c r="C164" s="131" t="s">
        <v>771</v>
      </c>
      <c r="D164" s="1388">
        <v>1760000</v>
      </c>
      <c r="E164" s="1389">
        <v>1</v>
      </c>
      <c r="F164" s="1369">
        <f t="shared" si="3"/>
        <v>1760000</v>
      </c>
      <c r="G164" s="943" t="s">
        <v>782</v>
      </c>
      <c r="H164" s="943" t="s">
        <v>783</v>
      </c>
      <c r="I164" s="943" t="s">
        <v>845</v>
      </c>
      <c r="J164" s="581" t="s">
        <v>26</v>
      </c>
      <c r="K164" s="2626"/>
      <c r="L164" s="2626"/>
      <c r="M164" s="2626"/>
      <c r="N164" s="2627"/>
      <c r="O164" s="1372"/>
      <c r="P164" s="1372"/>
      <c r="Q164" s="1372"/>
      <c r="R164" s="1372"/>
      <c r="S164" s="1372"/>
      <c r="T164" s="1372"/>
      <c r="U164" s="1372"/>
      <c r="V164" s="1372"/>
      <c r="W164" s="1372"/>
      <c r="X164" s="1372"/>
      <c r="Y164" s="1372"/>
      <c r="Z164" s="1372"/>
      <c r="AA164" s="1372"/>
      <c r="AB164" s="1372"/>
      <c r="AC164" s="1372"/>
      <c r="AD164" s="1372"/>
      <c r="AE164" s="1372"/>
      <c r="AF164" s="1372"/>
    </row>
    <row r="165" spans="1:32" s="1359" customFormat="1" ht="49.2" hidden="1">
      <c r="A165" s="581">
        <v>4</v>
      </c>
      <c r="B165" s="581">
        <v>17</v>
      </c>
      <c r="C165" s="131" t="s">
        <v>771</v>
      </c>
      <c r="D165" s="1388">
        <v>1760000</v>
      </c>
      <c r="E165" s="1389">
        <v>1</v>
      </c>
      <c r="F165" s="1369">
        <f t="shared" si="3"/>
        <v>1760000</v>
      </c>
      <c r="G165" s="943" t="s">
        <v>1100</v>
      </c>
      <c r="H165" s="943" t="s">
        <v>842</v>
      </c>
      <c r="I165" s="943" t="s">
        <v>965</v>
      </c>
      <c r="J165" s="581" t="s">
        <v>28</v>
      </c>
      <c r="K165" s="2623"/>
      <c r="L165" s="2623"/>
      <c r="M165" s="2623"/>
      <c r="N165" s="2624"/>
      <c r="O165" s="1372"/>
      <c r="P165" s="1372"/>
      <c r="Q165" s="1372"/>
      <c r="R165" s="1372"/>
      <c r="S165" s="1372"/>
      <c r="T165" s="1372"/>
      <c r="U165" s="1372"/>
      <c r="V165" s="1372"/>
      <c r="W165" s="1372"/>
      <c r="X165" s="1372"/>
      <c r="Y165" s="1372"/>
      <c r="Z165" s="1372"/>
      <c r="AA165" s="1372"/>
      <c r="AB165" s="1372"/>
      <c r="AC165" s="1372"/>
      <c r="AD165" s="1372"/>
      <c r="AE165" s="1372"/>
      <c r="AF165" s="1372"/>
    </row>
    <row r="166" spans="1:32" s="1359" customFormat="1" ht="49.2" hidden="1">
      <c r="A166" s="581">
        <v>4</v>
      </c>
      <c r="B166" s="581">
        <v>18</v>
      </c>
      <c r="C166" s="131" t="s">
        <v>771</v>
      </c>
      <c r="D166" s="1388">
        <v>1760000</v>
      </c>
      <c r="E166" s="1389">
        <v>1</v>
      </c>
      <c r="F166" s="1369">
        <f t="shared" si="3"/>
        <v>1760000</v>
      </c>
      <c r="G166" s="943" t="s">
        <v>1378</v>
      </c>
      <c r="H166" s="943" t="s">
        <v>1379</v>
      </c>
      <c r="I166" s="943" t="s">
        <v>847</v>
      </c>
      <c r="J166" s="581" t="s">
        <v>49</v>
      </c>
      <c r="K166" s="2626"/>
      <c r="L166" s="2626"/>
      <c r="M166" s="2626"/>
      <c r="N166" s="2627"/>
      <c r="O166" s="1372"/>
      <c r="P166" s="1372"/>
      <c r="Q166" s="1372"/>
      <c r="R166" s="1372"/>
      <c r="S166" s="1372"/>
      <c r="T166" s="1372"/>
      <c r="U166" s="1372"/>
      <c r="V166" s="1372"/>
      <c r="W166" s="1372"/>
      <c r="X166" s="1372"/>
      <c r="Y166" s="1372"/>
      <c r="Z166" s="1372"/>
      <c r="AA166" s="1372"/>
      <c r="AB166" s="1372"/>
      <c r="AC166" s="1372"/>
      <c r="AD166" s="1372"/>
      <c r="AE166" s="1372"/>
      <c r="AF166" s="1372"/>
    </row>
    <row r="167" spans="1:32" s="1359" customFormat="1" ht="49.2" hidden="1">
      <c r="A167" s="581">
        <v>4</v>
      </c>
      <c r="B167" s="581">
        <v>19</v>
      </c>
      <c r="C167" s="131" t="s">
        <v>771</v>
      </c>
      <c r="D167" s="1388">
        <v>1760000</v>
      </c>
      <c r="E167" s="1389">
        <v>1</v>
      </c>
      <c r="F167" s="1369">
        <f t="shared" si="3"/>
        <v>1760000</v>
      </c>
      <c r="G167" s="943" t="s">
        <v>113</v>
      </c>
      <c r="H167" s="943" t="s">
        <v>114</v>
      </c>
      <c r="I167" s="943" t="s">
        <v>978</v>
      </c>
      <c r="J167" s="581" t="s">
        <v>49</v>
      </c>
      <c r="K167" s="2626"/>
      <c r="L167" s="2626"/>
      <c r="M167" s="2626"/>
      <c r="N167" s="2627"/>
      <c r="O167" s="1372"/>
      <c r="P167" s="1372"/>
      <c r="Q167" s="1372"/>
      <c r="R167" s="1372"/>
      <c r="S167" s="1372"/>
      <c r="T167" s="1372"/>
      <c r="U167" s="1372"/>
      <c r="V167" s="1372"/>
      <c r="W167" s="1372"/>
      <c r="X167" s="1372"/>
      <c r="Y167" s="1372"/>
      <c r="Z167" s="1372"/>
      <c r="AA167" s="1372"/>
      <c r="AB167" s="1372"/>
      <c r="AC167" s="1372"/>
      <c r="AD167" s="1372"/>
      <c r="AE167" s="1372"/>
      <c r="AF167" s="1372"/>
    </row>
    <row r="168" spans="1:32" s="1359" customFormat="1" ht="49.2" hidden="1">
      <c r="A168" s="581">
        <v>4</v>
      </c>
      <c r="B168" s="581">
        <v>20</v>
      </c>
      <c r="C168" s="131" t="s">
        <v>1060</v>
      </c>
      <c r="D168" s="1388">
        <v>5150000</v>
      </c>
      <c r="E168" s="1389">
        <v>1</v>
      </c>
      <c r="F168" s="1369">
        <f t="shared" si="3"/>
        <v>5150000</v>
      </c>
      <c r="G168" s="943" t="s">
        <v>1118</v>
      </c>
      <c r="H168" s="943" t="s">
        <v>98</v>
      </c>
      <c r="I168" s="943" t="s">
        <v>965</v>
      </c>
      <c r="J168" s="581" t="s">
        <v>39</v>
      </c>
      <c r="K168" s="2545"/>
      <c r="L168" s="2545"/>
      <c r="M168" s="2545"/>
      <c r="N168" s="2625"/>
      <c r="O168" s="1372"/>
      <c r="P168" s="1372"/>
      <c r="Q168" s="1372"/>
      <c r="R168" s="1372"/>
      <c r="S168" s="1372"/>
      <c r="T168" s="1372"/>
      <c r="U168" s="1372"/>
      <c r="V168" s="1372"/>
      <c r="W168" s="1372"/>
      <c r="X168" s="1372"/>
      <c r="Y168" s="1372"/>
      <c r="Z168" s="1372"/>
      <c r="AA168" s="1372"/>
      <c r="AB168" s="1372"/>
      <c r="AC168" s="1372"/>
      <c r="AD168" s="1372"/>
      <c r="AE168" s="1372"/>
      <c r="AF168" s="1372"/>
    </row>
    <row r="169" spans="1:32" s="1359" customFormat="1" ht="49.2" hidden="1">
      <c r="A169" s="581">
        <v>4</v>
      </c>
      <c r="B169" s="581">
        <v>21</v>
      </c>
      <c r="C169" s="131" t="s">
        <v>518</v>
      </c>
      <c r="D169" s="1388">
        <v>2580000</v>
      </c>
      <c r="E169" s="1389">
        <v>1</v>
      </c>
      <c r="F169" s="1369">
        <f t="shared" si="3"/>
        <v>2580000</v>
      </c>
      <c r="G169" s="943" t="s">
        <v>853</v>
      </c>
      <c r="H169" s="943" t="s">
        <v>978</v>
      </c>
      <c r="I169" s="943" t="s">
        <v>978</v>
      </c>
      <c r="J169" s="581" t="s">
        <v>39</v>
      </c>
      <c r="K169" s="2545"/>
      <c r="L169" s="2545"/>
      <c r="M169" s="2545"/>
      <c r="N169" s="2625"/>
      <c r="O169" s="1372"/>
      <c r="P169" s="1372"/>
      <c r="Q169" s="1372"/>
      <c r="R169" s="1372"/>
      <c r="S169" s="1372"/>
      <c r="T169" s="1372"/>
      <c r="U169" s="1372"/>
      <c r="V169" s="1372"/>
      <c r="W169" s="1372"/>
      <c r="X169" s="1372"/>
      <c r="Y169" s="1372"/>
      <c r="Z169" s="1372"/>
      <c r="AA169" s="1372"/>
      <c r="AB169" s="1372"/>
      <c r="AC169" s="1372"/>
      <c r="AD169" s="1372"/>
      <c r="AE169" s="1372"/>
      <c r="AF169" s="1372"/>
    </row>
    <row r="170" spans="1:32" s="1359" customFormat="1" ht="49.2" hidden="1">
      <c r="A170" s="581">
        <v>4</v>
      </c>
      <c r="B170" s="581">
        <v>22</v>
      </c>
      <c r="C170" s="131" t="s">
        <v>803</v>
      </c>
      <c r="D170" s="1388">
        <v>1650000</v>
      </c>
      <c r="E170" s="1389">
        <v>1</v>
      </c>
      <c r="F170" s="1369">
        <f t="shared" si="3"/>
        <v>1650000</v>
      </c>
      <c r="G170" s="943" t="s">
        <v>1392</v>
      </c>
      <c r="H170" s="943" t="s">
        <v>95</v>
      </c>
      <c r="I170" s="943" t="s">
        <v>818</v>
      </c>
      <c r="J170" s="581" t="s">
        <v>39</v>
      </c>
      <c r="K170" s="2545"/>
      <c r="L170" s="2545"/>
      <c r="M170" s="2545"/>
      <c r="N170" s="2625"/>
      <c r="O170" s="1372"/>
      <c r="P170" s="1372"/>
      <c r="Q170" s="1372"/>
      <c r="R170" s="1372"/>
      <c r="S170" s="1372"/>
      <c r="T170" s="1372"/>
      <c r="U170" s="1372"/>
      <c r="V170" s="1372"/>
      <c r="W170" s="1372"/>
      <c r="X170" s="1372"/>
      <c r="Y170" s="1372"/>
      <c r="Z170" s="1372"/>
      <c r="AA170" s="1372"/>
      <c r="AB170" s="1372"/>
      <c r="AC170" s="1372"/>
      <c r="AD170" s="1372"/>
      <c r="AE170" s="1372"/>
      <c r="AF170" s="1372"/>
    </row>
    <row r="171" spans="1:32" s="1359" customFormat="1" ht="49.2" hidden="1">
      <c r="A171" s="581">
        <v>4</v>
      </c>
      <c r="B171" s="581">
        <v>23</v>
      </c>
      <c r="C171" s="131" t="s">
        <v>992</v>
      </c>
      <c r="D171" s="1388">
        <v>1240000</v>
      </c>
      <c r="E171" s="1389">
        <v>1</v>
      </c>
      <c r="F171" s="1369">
        <f t="shared" si="3"/>
        <v>1240000</v>
      </c>
      <c r="G171" s="943" t="s">
        <v>93</v>
      </c>
      <c r="H171" s="943" t="s">
        <v>94</v>
      </c>
      <c r="I171" s="943" t="s">
        <v>843</v>
      </c>
      <c r="J171" s="581" t="s">
        <v>33</v>
      </c>
      <c r="K171" s="2545"/>
      <c r="L171" s="2545"/>
      <c r="M171" s="2545"/>
      <c r="N171" s="2625"/>
      <c r="O171" s="1372"/>
      <c r="P171" s="1372"/>
      <c r="Q171" s="1372"/>
      <c r="R171" s="1372"/>
      <c r="S171" s="1372"/>
      <c r="T171" s="1372"/>
      <c r="U171" s="1372"/>
      <c r="V171" s="1372"/>
      <c r="W171" s="1372"/>
      <c r="X171" s="1372"/>
      <c r="Y171" s="1372"/>
      <c r="Z171" s="1372"/>
      <c r="AA171" s="1372"/>
      <c r="AB171" s="1372"/>
      <c r="AC171" s="1372"/>
      <c r="AD171" s="1372"/>
      <c r="AE171" s="1372"/>
      <c r="AF171" s="1372"/>
    </row>
    <row r="172" spans="1:32" s="1359" customFormat="1" ht="49.2" hidden="1">
      <c r="A172" s="581">
        <v>4</v>
      </c>
      <c r="B172" s="581">
        <v>24</v>
      </c>
      <c r="C172" s="131" t="s">
        <v>839</v>
      </c>
      <c r="D172" s="1388">
        <v>1240000</v>
      </c>
      <c r="E172" s="1389">
        <v>1</v>
      </c>
      <c r="F172" s="1369">
        <f t="shared" si="3"/>
        <v>1240000</v>
      </c>
      <c r="G172" s="943" t="s">
        <v>853</v>
      </c>
      <c r="H172" s="943" t="s">
        <v>978</v>
      </c>
      <c r="I172" s="943" t="s">
        <v>978</v>
      </c>
      <c r="J172" s="581" t="s">
        <v>39</v>
      </c>
      <c r="K172" s="2545"/>
      <c r="L172" s="2545"/>
      <c r="M172" s="2545"/>
      <c r="N172" s="2625"/>
      <c r="O172" s="1372"/>
      <c r="P172" s="1372"/>
      <c r="Q172" s="1372"/>
      <c r="R172" s="1372"/>
      <c r="S172" s="1372"/>
      <c r="T172" s="1372"/>
      <c r="U172" s="1372"/>
      <c r="V172" s="1372"/>
      <c r="W172" s="1372"/>
      <c r="X172" s="1372"/>
      <c r="Y172" s="1372"/>
      <c r="Z172" s="1372"/>
      <c r="AA172" s="1372"/>
      <c r="AB172" s="1372"/>
      <c r="AC172" s="1372"/>
      <c r="AD172" s="1372"/>
      <c r="AE172" s="1372"/>
      <c r="AF172" s="1372"/>
    </row>
    <row r="173" spans="1:32" s="1359" customFormat="1" ht="49.2" hidden="1">
      <c r="A173" s="581">
        <v>4</v>
      </c>
      <c r="B173" s="581">
        <v>25</v>
      </c>
      <c r="C173" s="131" t="s">
        <v>995</v>
      </c>
      <c r="D173" s="1388">
        <v>4380000</v>
      </c>
      <c r="E173" s="1389">
        <v>1</v>
      </c>
      <c r="F173" s="1369">
        <f t="shared" si="3"/>
        <v>4380000</v>
      </c>
      <c r="G173" s="943" t="s">
        <v>93</v>
      </c>
      <c r="H173" s="943" t="s">
        <v>94</v>
      </c>
      <c r="I173" s="943" t="s">
        <v>843</v>
      </c>
      <c r="J173" s="581" t="s">
        <v>33</v>
      </c>
      <c r="K173" s="2626"/>
      <c r="L173" s="2626"/>
      <c r="M173" s="2626"/>
      <c r="N173" s="2627"/>
      <c r="O173" s="1372"/>
      <c r="P173" s="1372"/>
      <c r="Q173" s="1372"/>
      <c r="R173" s="1372"/>
      <c r="S173" s="1372"/>
      <c r="T173" s="1372"/>
      <c r="U173" s="1372"/>
      <c r="V173" s="1372"/>
      <c r="W173" s="1372"/>
      <c r="X173" s="1372"/>
      <c r="Y173" s="1372"/>
      <c r="Z173" s="1372"/>
      <c r="AA173" s="1372"/>
      <c r="AB173" s="1372"/>
      <c r="AC173" s="1372"/>
      <c r="AD173" s="1372"/>
      <c r="AE173" s="1372"/>
      <c r="AF173" s="1372"/>
    </row>
    <row r="174" spans="1:32" s="1359" customFormat="1" ht="49.2" hidden="1">
      <c r="A174" s="581">
        <v>4</v>
      </c>
      <c r="B174" s="581">
        <v>26</v>
      </c>
      <c r="C174" s="131" t="s">
        <v>995</v>
      </c>
      <c r="D174" s="1388">
        <v>4380000</v>
      </c>
      <c r="E174" s="1389">
        <v>1</v>
      </c>
      <c r="F174" s="1369">
        <f t="shared" si="3"/>
        <v>4380000</v>
      </c>
      <c r="G174" s="943" t="s">
        <v>904</v>
      </c>
      <c r="H174" s="943" t="s">
        <v>96</v>
      </c>
      <c r="I174" s="943" t="s">
        <v>815</v>
      </c>
      <c r="J174" s="581" t="s">
        <v>33</v>
      </c>
      <c r="K174" s="2626"/>
      <c r="L174" s="2626"/>
      <c r="M174" s="2626"/>
      <c r="N174" s="2627"/>
      <c r="O174" s="1372"/>
      <c r="P174" s="1372"/>
      <c r="Q174" s="1372"/>
      <c r="R174" s="1372"/>
      <c r="S174" s="1372"/>
      <c r="T174" s="1372"/>
      <c r="U174" s="1372"/>
      <c r="V174" s="1372"/>
      <c r="W174" s="1372"/>
      <c r="X174" s="1372"/>
      <c r="Y174" s="1372"/>
      <c r="Z174" s="1372"/>
      <c r="AA174" s="1372"/>
      <c r="AB174" s="1372"/>
      <c r="AC174" s="1372"/>
      <c r="AD174" s="1372"/>
      <c r="AE174" s="1372"/>
      <c r="AF174" s="1372"/>
    </row>
    <row r="175" spans="1:32" s="1359" customFormat="1" hidden="1">
      <c r="A175" s="581">
        <v>4</v>
      </c>
      <c r="B175" s="581">
        <v>27</v>
      </c>
      <c r="C175" s="131" t="s">
        <v>1035</v>
      </c>
      <c r="D175" s="1388">
        <v>2580000</v>
      </c>
      <c r="E175" s="1389">
        <v>1</v>
      </c>
      <c r="F175" s="1369">
        <f t="shared" si="3"/>
        <v>2580000</v>
      </c>
      <c r="G175" s="943" t="s">
        <v>1392</v>
      </c>
      <c r="H175" s="943" t="s">
        <v>95</v>
      </c>
      <c r="I175" s="943" t="s">
        <v>818</v>
      </c>
      <c r="J175" s="581" t="s">
        <v>39</v>
      </c>
      <c r="K175" s="2545"/>
      <c r="L175" s="2545"/>
      <c r="M175" s="2545"/>
      <c r="N175" s="2625"/>
      <c r="O175" s="1372"/>
      <c r="P175" s="1372"/>
      <c r="Q175" s="1372"/>
      <c r="R175" s="1372"/>
      <c r="S175" s="1372"/>
      <c r="T175" s="1372"/>
      <c r="U175" s="1372"/>
      <c r="V175" s="1372"/>
      <c r="W175" s="1372"/>
      <c r="X175" s="1372"/>
      <c r="Y175" s="1372"/>
      <c r="Z175" s="1372"/>
      <c r="AA175" s="1372"/>
      <c r="AB175" s="1372"/>
      <c r="AC175" s="1372"/>
      <c r="AD175" s="1372"/>
      <c r="AE175" s="1372"/>
      <c r="AF175" s="1372"/>
    </row>
    <row r="176" spans="1:32" s="1359" customFormat="1" ht="49.2" hidden="1">
      <c r="A176" s="581">
        <v>4</v>
      </c>
      <c r="B176" s="581">
        <v>28</v>
      </c>
      <c r="C176" s="131" t="s">
        <v>996</v>
      </c>
      <c r="D176" s="1388">
        <v>4120000</v>
      </c>
      <c r="E176" s="1389">
        <v>1</v>
      </c>
      <c r="F176" s="1369">
        <f t="shared" si="3"/>
        <v>4120000</v>
      </c>
      <c r="G176" s="943" t="s">
        <v>1118</v>
      </c>
      <c r="H176" s="943" t="s">
        <v>98</v>
      </c>
      <c r="I176" s="943" t="s">
        <v>965</v>
      </c>
      <c r="J176" s="581" t="s">
        <v>39</v>
      </c>
      <c r="K176" s="2626"/>
      <c r="L176" s="2626"/>
      <c r="M176" s="2626"/>
      <c r="N176" s="2627"/>
      <c r="O176" s="1372"/>
      <c r="P176" s="1372"/>
      <c r="Q176" s="1372"/>
      <c r="R176" s="1372"/>
      <c r="S176" s="1372"/>
      <c r="T176" s="1372"/>
      <c r="U176" s="1372"/>
      <c r="V176" s="1372"/>
      <c r="W176" s="1372"/>
      <c r="X176" s="1372"/>
      <c r="Y176" s="1372"/>
      <c r="Z176" s="1372"/>
      <c r="AA176" s="1372"/>
      <c r="AB176" s="1372"/>
      <c r="AC176" s="1372"/>
      <c r="AD176" s="1372"/>
      <c r="AE176" s="1372"/>
      <c r="AF176" s="1372"/>
    </row>
    <row r="177" spans="1:32" s="1359" customFormat="1" ht="49.2" hidden="1">
      <c r="A177" s="581">
        <v>4</v>
      </c>
      <c r="B177" s="581">
        <v>29</v>
      </c>
      <c r="C177" s="131" t="s">
        <v>676</v>
      </c>
      <c r="D177" s="1388">
        <v>1240000</v>
      </c>
      <c r="E177" s="1389">
        <v>1</v>
      </c>
      <c r="F177" s="1369">
        <f t="shared" si="3"/>
        <v>1240000</v>
      </c>
      <c r="G177" s="943" t="s">
        <v>121</v>
      </c>
      <c r="H177" s="943" t="s">
        <v>122</v>
      </c>
      <c r="I177" s="943" t="s">
        <v>845</v>
      </c>
      <c r="J177" s="581" t="s">
        <v>49</v>
      </c>
      <c r="K177" s="2623"/>
      <c r="L177" s="2623"/>
      <c r="M177" s="2623"/>
      <c r="N177" s="2624"/>
      <c r="O177" s="1372"/>
      <c r="P177" s="1372"/>
      <c r="Q177" s="1372"/>
      <c r="R177" s="1372"/>
      <c r="S177" s="1372"/>
      <c r="T177" s="1372"/>
      <c r="U177" s="1372"/>
      <c r="V177" s="1372"/>
      <c r="W177" s="1372"/>
      <c r="X177" s="1372"/>
      <c r="Y177" s="1372"/>
      <c r="Z177" s="1372"/>
      <c r="AA177" s="1372"/>
      <c r="AB177" s="1372"/>
      <c r="AC177" s="1372"/>
      <c r="AD177" s="1372"/>
      <c r="AE177" s="1372"/>
      <c r="AF177" s="1372"/>
    </row>
    <row r="178" spans="1:32" s="1359" customFormat="1" hidden="1">
      <c r="A178" s="581">
        <v>4</v>
      </c>
      <c r="B178" s="581">
        <v>30</v>
      </c>
      <c r="C178" s="131" t="s">
        <v>1764</v>
      </c>
      <c r="D178" s="1388">
        <v>7010000</v>
      </c>
      <c r="E178" s="1389">
        <v>1</v>
      </c>
      <c r="F178" s="1369">
        <f t="shared" si="3"/>
        <v>7010000</v>
      </c>
      <c r="G178" s="943" t="s">
        <v>846</v>
      </c>
      <c r="H178" s="943" t="s">
        <v>108</v>
      </c>
      <c r="I178" s="943" t="s">
        <v>847</v>
      </c>
      <c r="J178" s="581" t="s">
        <v>33</v>
      </c>
      <c r="K178" s="2626"/>
      <c r="L178" s="2626"/>
      <c r="M178" s="2626"/>
      <c r="N178" s="2627"/>
      <c r="O178" s="1372"/>
      <c r="P178" s="1372"/>
      <c r="Q178" s="1372"/>
      <c r="R178" s="1372"/>
      <c r="S178" s="1372"/>
      <c r="T178" s="1372"/>
      <c r="U178" s="1372"/>
      <c r="V178" s="1372"/>
      <c r="W178" s="1372"/>
      <c r="X178" s="1372"/>
      <c r="Y178" s="1372"/>
      <c r="Z178" s="1372"/>
      <c r="AA178" s="1372"/>
      <c r="AB178" s="1372"/>
      <c r="AC178" s="1372"/>
      <c r="AD178" s="1372"/>
      <c r="AE178" s="1372"/>
      <c r="AF178" s="1372"/>
    </row>
    <row r="179" spans="1:32" s="1359" customFormat="1" ht="49.2" hidden="1">
      <c r="A179" s="581">
        <v>4</v>
      </c>
      <c r="B179" s="581">
        <v>31</v>
      </c>
      <c r="C179" s="131" t="s">
        <v>773</v>
      </c>
      <c r="D179" s="1388">
        <v>1320000</v>
      </c>
      <c r="E179" s="1389">
        <v>1</v>
      </c>
      <c r="F179" s="1369">
        <f t="shared" si="3"/>
        <v>1320000</v>
      </c>
      <c r="G179" s="943" t="s">
        <v>97</v>
      </c>
      <c r="H179" s="943" t="s">
        <v>909</v>
      </c>
      <c r="I179" s="943" t="s">
        <v>843</v>
      </c>
      <c r="J179" s="581" t="s">
        <v>65</v>
      </c>
      <c r="K179" s="2545"/>
      <c r="L179" s="2545"/>
      <c r="M179" s="2545"/>
      <c r="N179" s="2625"/>
      <c r="O179" s="1372"/>
      <c r="P179" s="1372"/>
      <c r="Q179" s="1372"/>
      <c r="R179" s="1372"/>
      <c r="S179" s="1372"/>
      <c r="T179" s="1372"/>
      <c r="U179" s="1372"/>
      <c r="V179" s="1372"/>
      <c r="W179" s="1372"/>
      <c r="X179" s="1372"/>
      <c r="Y179" s="1372"/>
      <c r="Z179" s="1372"/>
      <c r="AA179" s="1372"/>
      <c r="AB179" s="1372"/>
      <c r="AC179" s="1372"/>
      <c r="AD179" s="1372"/>
      <c r="AE179" s="1372"/>
      <c r="AF179" s="1372"/>
    </row>
    <row r="180" spans="1:32" s="1359" customFormat="1" ht="49.2" hidden="1">
      <c r="A180" s="581">
        <v>4</v>
      </c>
      <c r="B180" s="581">
        <v>32</v>
      </c>
      <c r="C180" s="131" t="s">
        <v>775</v>
      </c>
      <c r="D180" s="1388">
        <v>3090000</v>
      </c>
      <c r="E180" s="1389">
        <v>1</v>
      </c>
      <c r="F180" s="1369">
        <f t="shared" si="3"/>
        <v>3090000</v>
      </c>
      <c r="G180" s="943" t="s">
        <v>853</v>
      </c>
      <c r="H180" s="943" t="s">
        <v>978</v>
      </c>
      <c r="I180" s="943" t="s">
        <v>978</v>
      </c>
      <c r="J180" s="581" t="s">
        <v>39</v>
      </c>
      <c r="K180" s="2626"/>
      <c r="L180" s="2626"/>
      <c r="M180" s="2626"/>
      <c r="N180" s="2627"/>
      <c r="O180" s="1372"/>
      <c r="P180" s="1372"/>
      <c r="Q180" s="1372"/>
      <c r="R180" s="1372"/>
      <c r="S180" s="1372"/>
      <c r="T180" s="1372"/>
      <c r="U180" s="1372"/>
      <c r="V180" s="1372"/>
      <c r="W180" s="1372"/>
      <c r="X180" s="1372"/>
      <c r="Y180" s="1372"/>
      <c r="Z180" s="1372"/>
      <c r="AA180" s="1372"/>
      <c r="AB180" s="1372"/>
      <c r="AC180" s="1372"/>
      <c r="AD180" s="1372"/>
      <c r="AE180" s="1372"/>
      <c r="AF180" s="1372"/>
    </row>
    <row r="181" spans="1:32" s="1359" customFormat="1" ht="49.2" hidden="1">
      <c r="A181" s="581">
        <v>4</v>
      </c>
      <c r="B181" s="581">
        <v>33</v>
      </c>
      <c r="C181" s="131" t="s">
        <v>638</v>
      </c>
      <c r="D181" s="1388">
        <v>2060000</v>
      </c>
      <c r="E181" s="1389">
        <v>1</v>
      </c>
      <c r="F181" s="1369">
        <f t="shared" si="3"/>
        <v>2060000</v>
      </c>
      <c r="G181" s="943" t="s">
        <v>844</v>
      </c>
      <c r="H181" s="943" t="s">
        <v>105</v>
      </c>
      <c r="I181" s="943" t="s">
        <v>845</v>
      </c>
      <c r="J181" s="581" t="s">
        <v>33</v>
      </c>
      <c r="K181" s="2545"/>
      <c r="L181" s="2545"/>
      <c r="M181" s="2545"/>
      <c r="N181" s="2625"/>
      <c r="O181" s="1372"/>
      <c r="P181" s="1372"/>
      <c r="Q181" s="1372"/>
      <c r="R181" s="1372"/>
      <c r="S181" s="1372"/>
      <c r="T181" s="1372"/>
      <c r="U181" s="1372"/>
      <c r="V181" s="1372"/>
      <c r="W181" s="1372"/>
      <c r="X181" s="1372"/>
      <c r="Y181" s="1372"/>
      <c r="Z181" s="1372"/>
      <c r="AA181" s="1372"/>
      <c r="AB181" s="1372"/>
      <c r="AC181" s="1372"/>
      <c r="AD181" s="1372"/>
      <c r="AE181" s="1372"/>
      <c r="AF181" s="1372"/>
    </row>
    <row r="182" spans="1:32" s="1359" customFormat="1" hidden="1">
      <c r="A182" s="581">
        <v>4</v>
      </c>
      <c r="B182" s="581">
        <v>34</v>
      </c>
      <c r="C182" s="131" t="s">
        <v>804</v>
      </c>
      <c r="D182" s="1388">
        <v>2580000</v>
      </c>
      <c r="E182" s="1389">
        <v>1</v>
      </c>
      <c r="F182" s="1369">
        <f t="shared" si="3"/>
        <v>2580000</v>
      </c>
      <c r="G182" s="943" t="s">
        <v>1020</v>
      </c>
      <c r="H182" s="943" t="s">
        <v>814</v>
      </c>
      <c r="I182" s="943" t="s">
        <v>843</v>
      </c>
      <c r="J182" s="581" t="s">
        <v>26</v>
      </c>
      <c r="K182" s="2626"/>
      <c r="L182" s="2626"/>
      <c r="M182" s="2626"/>
      <c r="N182" s="2627"/>
      <c r="O182" s="1372"/>
      <c r="P182" s="1372"/>
      <c r="Q182" s="1372"/>
      <c r="R182" s="1372"/>
      <c r="S182" s="1372"/>
      <c r="T182" s="1372"/>
      <c r="U182" s="1372"/>
      <c r="V182" s="1372"/>
      <c r="W182" s="1372"/>
      <c r="X182" s="1372"/>
      <c r="Y182" s="1372"/>
      <c r="Z182" s="1372"/>
      <c r="AA182" s="1372"/>
      <c r="AB182" s="1372"/>
      <c r="AC182" s="1372"/>
      <c r="AD182" s="1372"/>
      <c r="AE182" s="1372"/>
      <c r="AF182" s="1372"/>
    </row>
    <row r="183" spans="1:32" s="1359" customFormat="1" ht="49.2" hidden="1">
      <c r="A183" s="581">
        <v>4</v>
      </c>
      <c r="B183" s="581">
        <v>35</v>
      </c>
      <c r="C183" s="131" t="s">
        <v>852</v>
      </c>
      <c r="D183" s="1388">
        <v>5150000</v>
      </c>
      <c r="E183" s="1389">
        <v>1</v>
      </c>
      <c r="F183" s="1369">
        <f t="shared" si="3"/>
        <v>5150000</v>
      </c>
      <c r="G183" s="943" t="s">
        <v>1392</v>
      </c>
      <c r="H183" s="943" t="s">
        <v>95</v>
      </c>
      <c r="I183" s="943" t="s">
        <v>818</v>
      </c>
      <c r="J183" s="581" t="s">
        <v>39</v>
      </c>
      <c r="K183" s="2545"/>
      <c r="L183" s="2545"/>
      <c r="M183" s="2545"/>
      <c r="N183" s="2625"/>
      <c r="O183" s="1372"/>
      <c r="P183" s="1372"/>
      <c r="Q183" s="1372"/>
      <c r="R183" s="1372"/>
      <c r="S183" s="1372"/>
      <c r="T183" s="1372"/>
      <c r="U183" s="1372"/>
      <c r="V183" s="1372"/>
      <c r="W183" s="1372"/>
      <c r="X183" s="1372"/>
      <c r="Y183" s="1372"/>
      <c r="Z183" s="1372"/>
      <c r="AA183" s="1372"/>
      <c r="AB183" s="1372"/>
      <c r="AC183" s="1372"/>
      <c r="AD183" s="1372"/>
      <c r="AE183" s="1372"/>
      <c r="AF183" s="1372"/>
    </row>
    <row r="184" spans="1:32" s="1359" customFormat="1" hidden="1">
      <c r="A184" s="581">
        <v>4</v>
      </c>
      <c r="B184" s="581">
        <v>36</v>
      </c>
      <c r="C184" s="131" t="s">
        <v>850</v>
      </c>
      <c r="D184" s="1388">
        <v>1240000</v>
      </c>
      <c r="E184" s="1389">
        <v>1</v>
      </c>
      <c r="F184" s="1369">
        <f t="shared" si="3"/>
        <v>1240000</v>
      </c>
      <c r="G184" s="943" t="s">
        <v>905</v>
      </c>
      <c r="H184" s="943" t="s">
        <v>906</v>
      </c>
      <c r="I184" s="943" t="s">
        <v>847</v>
      </c>
      <c r="J184" s="581" t="s">
        <v>44</v>
      </c>
      <c r="K184" s="2545"/>
      <c r="L184" s="2545"/>
      <c r="M184" s="2545"/>
      <c r="N184" s="2625"/>
      <c r="O184" s="1372"/>
      <c r="P184" s="1372"/>
      <c r="Q184" s="1372"/>
      <c r="R184" s="1372"/>
      <c r="S184" s="1372"/>
      <c r="T184" s="1372"/>
      <c r="U184" s="1372"/>
      <c r="V184" s="1372"/>
      <c r="W184" s="1372"/>
      <c r="X184" s="1372"/>
      <c r="Y184" s="1372"/>
      <c r="Z184" s="1372"/>
      <c r="AA184" s="1372"/>
      <c r="AB184" s="1372"/>
      <c r="AC184" s="1372"/>
      <c r="AD184" s="1372"/>
      <c r="AE184" s="1372"/>
      <c r="AF184" s="1372"/>
    </row>
    <row r="185" spans="1:32" s="1359" customFormat="1" ht="73.8" hidden="1">
      <c r="A185" s="581">
        <v>4</v>
      </c>
      <c r="B185" s="581">
        <v>37</v>
      </c>
      <c r="C185" s="131" t="s">
        <v>546</v>
      </c>
      <c r="D185" s="1388">
        <v>1340000</v>
      </c>
      <c r="E185" s="1389">
        <v>1</v>
      </c>
      <c r="F185" s="1369">
        <f t="shared" si="3"/>
        <v>1340000</v>
      </c>
      <c r="G185" s="943" t="s">
        <v>816</v>
      </c>
      <c r="H185" s="943" t="s">
        <v>817</v>
      </c>
      <c r="I185" s="943" t="s">
        <v>818</v>
      </c>
      <c r="J185" s="581" t="s">
        <v>26</v>
      </c>
      <c r="K185" s="2545"/>
      <c r="L185" s="2545"/>
      <c r="M185" s="2545"/>
      <c r="N185" s="2625"/>
      <c r="O185" s="1372"/>
      <c r="P185" s="1372"/>
      <c r="Q185" s="1372"/>
      <c r="R185" s="1372"/>
      <c r="S185" s="1372"/>
      <c r="T185" s="1372"/>
      <c r="U185" s="1372"/>
      <c r="V185" s="1372"/>
      <c r="W185" s="1372"/>
      <c r="X185" s="1372"/>
      <c r="Y185" s="1372"/>
      <c r="Z185" s="1372"/>
      <c r="AA185" s="1372"/>
      <c r="AB185" s="1372"/>
      <c r="AC185" s="1372"/>
      <c r="AD185" s="1372"/>
      <c r="AE185" s="1372"/>
      <c r="AF185" s="1372"/>
    </row>
    <row r="186" spans="1:32" s="1359" customFormat="1" ht="49.2" hidden="1">
      <c r="A186" s="581">
        <v>4</v>
      </c>
      <c r="B186" s="581">
        <v>38</v>
      </c>
      <c r="C186" s="131" t="s">
        <v>808</v>
      </c>
      <c r="D186" s="1388">
        <v>1340000</v>
      </c>
      <c r="E186" s="1389">
        <v>1</v>
      </c>
      <c r="F186" s="1369">
        <f t="shared" si="3"/>
        <v>1340000</v>
      </c>
      <c r="G186" s="943" t="s">
        <v>853</v>
      </c>
      <c r="H186" s="943" t="s">
        <v>978</v>
      </c>
      <c r="I186" s="943" t="s">
        <v>978</v>
      </c>
      <c r="J186" s="581" t="s">
        <v>933</v>
      </c>
      <c r="K186" s="2626"/>
      <c r="L186" s="2626"/>
      <c r="M186" s="2626"/>
      <c r="N186" s="2627"/>
      <c r="O186" s="1372"/>
      <c r="P186" s="1372"/>
      <c r="Q186" s="1372"/>
      <c r="R186" s="1372"/>
      <c r="S186" s="1372"/>
      <c r="T186" s="1372"/>
      <c r="U186" s="1372"/>
      <c r="V186" s="1372"/>
      <c r="W186" s="1372"/>
      <c r="X186" s="1372"/>
      <c r="Y186" s="1372"/>
      <c r="Z186" s="1372"/>
      <c r="AA186" s="1372"/>
      <c r="AB186" s="1372"/>
      <c r="AC186" s="1372"/>
      <c r="AD186" s="1372"/>
      <c r="AE186" s="1372"/>
      <c r="AF186" s="1372"/>
    </row>
    <row r="187" spans="1:32" s="1359" customFormat="1" ht="49.2" hidden="1">
      <c r="A187" s="581">
        <v>4</v>
      </c>
      <c r="B187" s="581">
        <v>39</v>
      </c>
      <c r="C187" s="131" t="s">
        <v>1114</v>
      </c>
      <c r="D187" s="1388">
        <v>3090000</v>
      </c>
      <c r="E187" s="1389">
        <v>1</v>
      </c>
      <c r="F187" s="1369">
        <f t="shared" si="3"/>
        <v>3090000</v>
      </c>
      <c r="G187" s="943" t="s">
        <v>976</v>
      </c>
      <c r="H187" s="943" t="s">
        <v>977</v>
      </c>
      <c r="I187" s="943" t="s">
        <v>978</v>
      </c>
      <c r="J187" s="581" t="s">
        <v>26</v>
      </c>
      <c r="K187" s="2626"/>
      <c r="L187" s="2626"/>
      <c r="M187" s="2626"/>
      <c r="N187" s="2627"/>
      <c r="O187" s="1372"/>
      <c r="P187" s="1372"/>
      <c r="Q187" s="1372"/>
      <c r="R187" s="1372"/>
      <c r="S187" s="1372"/>
      <c r="T187" s="1372"/>
      <c r="U187" s="1372"/>
      <c r="V187" s="1372"/>
      <c r="W187" s="1372"/>
      <c r="X187" s="1372"/>
      <c r="Y187" s="1372"/>
      <c r="Z187" s="1372"/>
      <c r="AA187" s="1372"/>
      <c r="AB187" s="1372"/>
      <c r="AC187" s="1372"/>
      <c r="AD187" s="1372"/>
      <c r="AE187" s="1372"/>
      <c r="AF187" s="1372"/>
    </row>
    <row r="188" spans="1:32" s="1359" customFormat="1" hidden="1">
      <c r="A188" s="581">
        <v>4</v>
      </c>
      <c r="B188" s="581">
        <v>40</v>
      </c>
      <c r="C188" s="131" t="s">
        <v>1045</v>
      </c>
      <c r="D188" s="1388">
        <v>5150000</v>
      </c>
      <c r="E188" s="1389">
        <v>1</v>
      </c>
      <c r="F188" s="1369">
        <f t="shared" si="3"/>
        <v>5150000</v>
      </c>
      <c r="G188" s="943" t="s">
        <v>854</v>
      </c>
      <c r="H188" s="943" t="s">
        <v>974</v>
      </c>
      <c r="I188" s="943" t="s">
        <v>1303</v>
      </c>
      <c r="J188" s="581" t="s">
        <v>26</v>
      </c>
      <c r="K188" s="2626"/>
      <c r="L188" s="2626"/>
      <c r="M188" s="2626"/>
      <c r="N188" s="2627"/>
      <c r="O188" s="1372"/>
      <c r="P188" s="1372"/>
      <c r="Q188" s="1372"/>
      <c r="R188" s="1372"/>
      <c r="S188" s="1372"/>
      <c r="T188" s="1372"/>
      <c r="U188" s="1372"/>
      <c r="V188" s="1372"/>
      <c r="W188" s="1372"/>
      <c r="X188" s="1372"/>
      <c r="Y188" s="1372"/>
      <c r="Z188" s="1372"/>
      <c r="AA188" s="1372"/>
      <c r="AB188" s="1372"/>
      <c r="AC188" s="1372"/>
      <c r="AD188" s="1372"/>
      <c r="AE188" s="1372"/>
      <c r="AF188" s="1372"/>
    </row>
    <row r="189" spans="1:32" s="1359" customFormat="1" hidden="1">
      <c r="A189" s="581">
        <v>4</v>
      </c>
      <c r="B189" s="581">
        <v>41</v>
      </c>
      <c r="C189" s="131" t="s">
        <v>988</v>
      </c>
      <c r="D189" s="1388">
        <v>2000000</v>
      </c>
      <c r="E189" s="1389">
        <v>1</v>
      </c>
      <c r="F189" s="1369">
        <f t="shared" si="3"/>
        <v>2000000</v>
      </c>
      <c r="G189" s="943" t="s">
        <v>115</v>
      </c>
      <c r="H189" s="943" t="s">
        <v>116</v>
      </c>
      <c r="I189" s="943" t="s">
        <v>845</v>
      </c>
      <c r="J189" s="581" t="s">
        <v>49</v>
      </c>
      <c r="K189" s="2626"/>
      <c r="L189" s="2626"/>
      <c r="M189" s="2626"/>
      <c r="N189" s="2627"/>
      <c r="O189" s="1372"/>
      <c r="P189" s="1372"/>
      <c r="Q189" s="1372"/>
      <c r="R189" s="1372"/>
      <c r="S189" s="1372"/>
      <c r="T189" s="1372"/>
      <c r="U189" s="1372"/>
      <c r="V189" s="1372"/>
      <c r="W189" s="1372"/>
      <c r="X189" s="1372"/>
      <c r="Y189" s="1372"/>
      <c r="Z189" s="1372"/>
      <c r="AA189" s="1372"/>
      <c r="AB189" s="1372"/>
      <c r="AC189" s="1372"/>
      <c r="AD189" s="1372"/>
      <c r="AE189" s="1372"/>
      <c r="AF189" s="1372"/>
    </row>
    <row r="190" spans="1:32" s="2622" customFormat="1" hidden="1">
      <c r="A190" s="2636"/>
      <c r="B190" s="2637"/>
      <c r="C190" s="2670" t="s">
        <v>1438</v>
      </c>
      <c r="D190" s="2639"/>
      <c r="E190" s="2616">
        <f>SUM(E191:E220)</f>
        <v>33</v>
      </c>
      <c r="F190" s="2616">
        <f>SUM(F191:F220)</f>
        <v>94580000</v>
      </c>
      <c r="G190" s="2663"/>
      <c r="H190" s="2664"/>
      <c r="I190" s="2665"/>
      <c r="J190" s="2637"/>
      <c r="K190" s="2671"/>
      <c r="L190" s="2671"/>
      <c r="M190" s="2671"/>
      <c r="N190" s="2672"/>
      <c r="O190" s="2621"/>
      <c r="P190" s="2621"/>
      <c r="Q190" s="2621"/>
      <c r="R190" s="2621"/>
      <c r="S190" s="2621"/>
      <c r="T190" s="2621"/>
      <c r="U190" s="2621"/>
      <c r="V190" s="2621"/>
      <c r="W190" s="2621"/>
      <c r="X190" s="2621"/>
      <c r="Y190" s="2621"/>
      <c r="Z190" s="2621"/>
      <c r="AA190" s="2621"/>
      <c r="AB190" s="2621"/>
      <c r="AC190" s="2621"/>
      <c r="AD190" s="2621"/>
      <c r="AE190" s="2621"/>
      <c r="AF190" s="2621"/>
    </row>
    <row r="191" spans="1:32" s="1359" customFormat="1" ht="73.8" hidden="1">
      <c r="A191" s="581">
        <v>5</v>
      </c>
      <c r="B191" s="581">
        <v>1</v>
      </c>
      <c r="C191" s="131" t="s">
        <v>133</v>
      </c>
      <c r="D191" s="1388">
        <v>610000</v>
      </c>
      <c r="E191" s="1389">
        <v>1</v>
      </c>
      <c r="F191" s="1369">
        <f t="shared" ref="F191:F220" si="4">D191*E191</f>
        <v>610000</v>
      </c>
      <c r="G191" s="943" t="s">
        <v>1451</v>
      </c>
      <c r="H191" s="943" t="s">
        <v>1452</v>
      </c>
      <c r="I191" s="943" t="s">
        <v>863</v>
      </c>
      <c r="J191" s="581" t="s">
        <v>923</v>
      </c>
      <c r="K191" s="2545"/>
      <c r="L191" s="2545"/>
      <c r="M191" s="2545"/>
      <c r="N191" s="2625"/>
      <c r="O191" s="1372"/>
      <c r="P191" s="1372"/>
      <c r="Q191" s="1372"/>
      <c r="R191" s="1372"/>
      <c r="S191" s="1372"/>
      <c r="T191" s="1372"/>
      <c r="U191" s="1372"/>
      <c r="V191" s="1372"/>
      <c r="W191" s="1372"/>
      <c r="X191" s="1372"/>
      <c r="Y191" s="1372"/>
      <c r="Z191" s="1372"/>
      <c r="AA191" s="1372"/>
      <c r="AB191" s="1372"/>
      <c r="AC191" s="1372"/>
      <c r="AD191" s="1372"/>
      <c r="AE191" s="1372"/>
      <c r="AF191" s="1372"/>
    </row>
    <row r="192" spans="1:32" s="1359" customFormat="1" hidden="1">
      <c r="A192" s="581">
        <v>5</v>
      </c>
      <c r="B192" s="581">
        <v>2</v>
      </c>
      <c r="C192" s="131" t="s">
        <v>910</v>
      </c>
      <c r="D192" s="1388">
        <v>520000</v>
      </c>
      <c r="E192" s="1389">
        <v>1</v>
      </c>
      <c r="F192" s="1369">
        <f t="shared" si="4"/>
        <v>520000</v>
      </c>
      <c r="G192" s="943" t="s">
        <v>1451</v>
      </c>
      <c r="H192" s="943" t="s">
        <v>1452</v>
      </c>
      <c r="I192" s="943" t="s">
        <v>863</v>
      </c>
      <c r="J192" s="581" t="s">
        <v>28</v>
      </c>
      <c r="K192" s="2626"/>
      <c r="L192" s="2626"/>
      <c r="M192" s="2626"/>
      <c r="N192" s="2627"/>
      <c r="O192" s="1372"/>
      <c r="P192" s="1372"/>
      <c r="Q192" s="1372"/>
      <c r="R192" s="1372"/>
      <c r="S192" s="1372"/>
      <c r="T192" s="1372"/>
      <c r="U192" s="1372"/>
      <c r="V192" s="1372"/>
      <c r="W192" s="1372"/>
      <c r="X192" s="1372"/>
      <c r="Y192" s="1372"/>
      <c r="Z192" s="1372"/>
      <c r="AA192" s="1372"/>
      <c r="AB192" s="1372"/>
      <c r="AC192" s="1372"/>
      <c r="AD192" s="1372"/>
      <c r="AE192" s="1372"/>
      <c r="AF192" s="1372"/>
    </row>
    <row r="193" spans="1:32" s="1359" customFormat="1" hidden="1">
      <c r="A193" s="581">
        <v>5</v>
      </c>
      <c r="B193" s="581">
        <v>3</v>
      </c>
      <c r="C193" s="131" t="s">
        <v>131</v>
      </c>
      <c r="D193" s="1388">
        <v>730000</v>
      </c>
      <c r="E193" s="1389">
        <v>1</v>
      </c>
      <c r="F193" s="1369">
        <f t="shared" si="4"/>
        <v>730000</v>
      </c>
      <c r="G193" s="943" t="s">
        <v>1451</v>
      </c>
      <c r="H193" s="943" t="s">
        <v>1452</v>
      </c>
      <c r="I193" s="943" t="s">
        <v>863</v>
      </c>
      <c r="J193" s="581" t="s">
        <v>28</v>
      </c>
      <c r="K193" s="2626"/>
      <c r="L193" s="2626"/>
      <c r="M193" s="2626"/>
      <c r="N193" s="2627"/>
      <c r="O193" s="1372"/>
      <c r="P193" s="1372"/>
      <c r="Q193" s="1372"/>
      <c r="R193" s="1372"/>
      <c r="S193" s="1372"/>
      <c r="T193" s="1372"/>
      <c r="U193" s="1372"/>
      <c r="V193" s="1372"/>
      <c r="W193" s="1372"/>
      <c r="X193" s="1372"/>
      <c r="Y193" s="1372"/>
      <c r="Z193" s="1372"/>
      <c r="AA193" s="1372"/>
      <c r="AB193" s="1372"/>
      <c r="AC193" s="1372"/>
      <c r="AD193" s="1372"/>
      <c r="AE193" s="1372"/>
      <c r="AF193" s="1372"/>
    </row>
    <row r="194" spans="1:32" s="1359" customFormat="1" ht="49.2" hidden="1">
      <c r="A194" s="581">
        <v>5</v>
      </c>
      <c r="B194" s="581">
        <v>4</v>
      </c>
      <c r="C194" s="131" t="s">
        <v>553</v>
      </c>
      <c r="D194" s="1388">
        <v>520000</v>
      </c>
      <c r="E194" s="1389">
        <v>1</v>
      </c>
      <c r="F194" s="1369">
        <f t="shared" si="4"/>
        <v>520000</v>
      </c>
      <c r="G194" s="943" t="s">
        <v>541</v>
      </c>
      <c r="H194" s="943" t="s">
        <v>542</v>
      </c>
      <c r="I194" s="943" t="s">
        <v>867</v>
      </c>
      <c r="J194" s="581" t="s">
        <v>28</v>
      </c>
      <c r="K194" s="2545"/>
      <c r="L194" s="2545"/>
      <c r="M194" s="2545"/>
      <c r="N194" s="2625"/>
      <c r="O194" s="1372"/>
      <c r="P194" s="1372"/>
      <c r="Q194" s="1372"/>
      <c r="R194" s="1372"/>
      <c r="S194" s="1372"/>
      <c r="T194" s="1372"/>
      <c r="U194" s="1372"/>
      <c r="V194" s="1372"/>
      <c r="W194" s="1372"/>
      <c r="X194" s="1372"/>
      <c r="Y194" s="1372"/>
      <c r="Z194" s="1372"/>
      <c r="AA194" s="1372"/>
      <c r="AB194" s="1372"/>
      <c r="AC194" s="1372"/>
      <c r="AD194" s="1372"/>
      <c r="AE194" s="1372"/>
      <c r="AF194" s="1372"/>
    </row>
    <row r="195" spans="1:32" s="1359" customFormat="1" hidden="1">
      <c r="A195" s="581">
        <v>5</v>
      </c>
      <c r="B195" s="581">
        <v>5</v>
      </c>
      <c r="C195" s="131" t="s">
        <v>1062</v>
      </c>
      <c r="D195" s="1388">
        <v>2580000</v>
      </c>
      <c r="E195" s="1389">
        <v>1</v>
      </c>
      <c r="F195" s="1369">
        <f t="shared" si="4"/>
        <v>2580000</v>
      </c>
      <c r="G195" s="943" t="s">
        <v>864</v>
      </c>
      <c r="H195" s="943" t="s">
        <v>865</v>
      </c>
      <c r="I195" s="943" t="s">
        <v>866</v>
      </c>
      <c r="J195" s="581" t="s">
        <v>26</v>
      </c>
      <c r="K195" s="2545"/>
      <c r="L195" s="2545"/>
      <c r="M195" s="2545"/>
      <c r="N195" s="2625"/>
      <c r="O195" s="1372"/>
      <c r="P195" s="1372"/>
      <c r="Q195" s="1372"/>
      <c r="R195" s="1372"/>
      <c r="S195" s="1372"/>
      <c r="T195" s="1372"/>
      <c r="U195" s="1372"/>
      <c r="V195" s="1372"/>
      <c r="W195" s="1372"/>
      <c r="X195" s="1372"/>
      <c r="Y195" s="1372"/>
      <c r="Z195" s="1372"/>
      <c r="AA195" s="1372"/>
      <c r="AB195" s="1372"/>
      <c r="AC195" s="1372"/>
      <c r="AD195" s="1372"/>
      <c r="AE195" s="1372"/>
      <c r="AF195" s="1372"/>
    </row>
    <row r="196" spans="1:32" s="1359" customFormat="1" hidden="1">
      <c r="A196" s="581">
        <v>5</v>
      </c>
      <c r="B196" s="581">
        <v>6</v>
      </c>
      <c r="C196" s="131" t="s">
        <v>1062</v>
      </c>
      <c r="D196" s="1388">
        <v>2580000</v>
      </c>
      <c r="E196" s="1389">
        <v>1</v>
      </c>
      <c r="F196" s="1369">
        <f t="shared" si="4"/>
        <v>2580000</v>
      </c>
      <c r="G196" s="943" t="s">
        <v>1453</v>
      </c>
      <c r="H196" s="943" t="s">
        <v>1454</v>
      </c>
      <c r="I196" s="943" t="s">
        <v>1455</v>
      </c>
      <c r="J196" s="581" t="s">
        <v>33</v>
      </c>
      <c r="K196" s="2623"/>
      <c r="L196" s="2623"/>
      <c r="M196" s="2623"/>
      <c r="N196" s="2624"/>
      <c r="O196" s="1372"/>
      <c r="P196" s="1372"/>
      <c r="Q196" s="1372"/>
      <c r="R196" s="1372"/>
      <c r="S196" s="1372"/>
      <c r="T196" s="1372"/>
      <c r="U196" s="1372"/>
      <c r="V196" s="1372"/>
      <c r="W196" s="1372"/>
      <c r="X196" s="1372"/>
      <c r="Y196" s="1372"/>
      <c r="Z196" s="1372"/>
      <c r="AA196" s="1372"/>
      <c r="AB196" s="1372"/>
      <c r="AC196" s="1372"/>
      <c r="AD196" s="1372"/>
      <c r="AE196" s="1372"/>
      <c r="AF196" s="1372"/>
    </row>
    <row r="197" spans="1:32" s="1359" customFormat="1" hidden="1">
      <c r="A197" s="581">
        <v>5</v>
      </c>
      <c r="B197" s="581">
        <v>7</v>
      </c>
      <c r="C197" s="131" t="s">
        <v>1062</v>
      </c>
      <c r="D197" s="1388">
        <v>2580000</v>
      </c>
      <c r="E197" s="1389">
        <v>1</v>
      </c>
      <c r="F197" s="1369">
        <f t="shared" si="4"/>
        <v>2580000</v>
      </c>
      <c r="G197" s="943" t="s">
        <v>657</v>
      </c>
      <c r="H197" s="943" t="s">
        <v>132</v>
      </c>
      <c r="I197" s="943" t="s">
        <v>863</v>
      </c>
      <c r="J197" s="581" t="s">
        <v>33</v>
      </c>
      <c r="K197" s="2545"/>
      <c r="L197" s="2545"/>
      <c r="M197" s="2545"/>
      <c r="N197" s="2625"/>
      <c r="O197" s="1372"/>
      <c r="P197" s="1372"/>
      <c r="Q197" s="1372"/>
      <c r="R197" s="1372"/>
      <c r="S197" s="1372"/>
      <c r="T197" s="1372"/>
      <c r="U197" s="1372"/>
      <c r="V197" s="1372"/>
      <c r="W197" s="1372"/>
      <c r="X197" s="1372"/>
      <c r="Y197" s="1372"/>
      <c r="Z197" s="1372"/>
      <c r="AA197" s="1372"/>
      <c r="AB197" s="1372"/>
      <c r="AC197" s="1372"/>
      <c r="AD197" s="1372"/>
      <c r="AE197" s="1372"/>
      <c r="AF197" s="1372"/>
    </row>
    <row r="198" spans="1:32" s="1359" customFormat="1" ht="98.4" hidden="1">
      <c r="A198" s="581">
        <v>5</v>
      </c>
      <c r="B198" s="581">
        <v>8</v>
      </c>
      <c r="C198" s="131" t="s">
        <v>550</v>
      </c>
      <c r="D198" s="1388">
        <v>1760000</v>
      </c>
      <c r="E198" s="1389">
        <v>2</v>
      </c>
      <c r="F198" s="1369">
        <f t="shared" si="4"/>
        <v>3520000</v>
      </c>
      <c r="G198" s="943" t="s">
        <v>527</v>
      </c>
      <c r="H198" s="943" t="s">
        <v>123</v>
      </c>
      <c r="I198" s="943" t="s">
        <v>866</v>
      </c>
      <c r="J198" s="581" t="s">
        <v>39</v>
      </c>
      <c r="K198" s="2545"/>
      <c r="L198" s="2545"/>
      <c r="M198" s="2545"/>
      <c r="N198" s="2625"/>
      <c r="O198" s="1372"/>
      <c r="P198" s="1372"/>
      <c r="Q198" s="1372"/>
      <c r="R198" s="1372"/>
      <c r="S198" s="1372"/>
      <c r="T198" s="1372"/>
      <c r="U198" s="1372"/>
      <c r="V198" s="1372"/>
      <c r="W198" s="1372"/>
      <c r="X198" s="1372"/>
      <c r="Y198" s="1372"/>
      <c r="Z198" s="1372"/>
      <c r="AA198" s="1372"/>
      <c r="AB198" s="1372"/>
      <c r="AC198" s="1372"/>
      <c r="AD198" s="1372"/>
      <c r="AE198" s="1372"/>
      <c r="AF198" s="1372"/>
    </row>
    <row r="199" spans="1:32" s="1359" customFormat="1" ht="98.4" hidden="1">
      <c r="A199" s="581">
        <v>5</v>
      </c>
      <c r="B199" s="581">
        <v>9</v>
      </c>
      <c r="C199" s="131" t="s">
        <v>550</v>
      </c>
      <c r="D199" s="1388">
        <v>1760000</v>
      </c>
      <c r="E199" s="1389">
        <v>1</v>
      </c>
      <c r="F199" s="1369">
        <f t="shared" si="4"/>
        <v>1760000</v>
      </c>
      <c r="G199" s="943" t="s">
        <v>1250</v>
      </c>
      <c r="H199" s="943" t="s">
        <v>127</v>
      </c>
      <c r="I199" s="943" t="s">
        <v>1251</v>
      </c>
      <c r="J199" s="581" t="s">
        <v>39</v>
      </c>
      <c r="K199" s="2623"/>
      <c r="L199" s="2623"/>
      <c r="M199" s="2623"/>
      <c r="N199" s="2624"/>
      <c r="O199" s="1372"/>
      <c r="P199" s="1372"/>
      <c r="Q199" s="1372"/>
      <c r="R199" s="1372"/>
      <c r="S199" s="1372"/>
      <c r="T199" s="1372"/>
      <c r="U199" s="1372"/>
      <c r="V199" s="1372"/>
      <c r="W199" s="1372"/>
      <c r="X199" s="1372"/>
      <c r="Y199" s="1372"/>
      <c r="Z199" s="1372"/>
      <c r="AA199" s="1372"/>
      <c r="AB199" s="1372"/>
      <c r="AC199" s="1372"/>
      <c r="AD199" s="1372"/>
      <c r="AE199" s="1372"/>
      <c r="AF199" s="1372"/>
    </row>
    <row r="200" spans="1:32" s="1359" customFormat="1" ht="49.2" hidden="1">
      <c r="A200" s="581">
        <v>5</v>
      </c>
      <c r="B200" s="581">
        <v>10</v>
      </c>
      <c r="C200" s="131" t="s">
        <v>518</v>
      </c>
      <c r="D200" s="1388">
        <v>2580000</v>
      </c>
      <c r="E200" s="1389">
        <v>1</v>
      </c>
      <c r="F200" s="1369">
        <f t="shared" si="4"/>
        <v>2580000</v>
      </c>
      <c r="G200" s="943" t="s">
        <v>130</v>
      </c>
      <c r="H200" s="943" t="s">
        <v>862</v>
      </c>
      <c r="I200" s="943" t="s">
        <v>863</v>
      </c>
      <c r="J200" s="581" t="s">
        <v>28</v>
      </c>
      <c r="K200" s="2545"/>
      <c r="L200" s="2545"/>
      <c r="M200" s="2545"/>
      <c r="N200" s="2625"/>
      <c r="O200" s="1372"/>
      <c r="P200" s="1372"/>
      <c r="Q200" s="1372"/>
      <c r="R200" s="1372"/>
      <c r="S200" s="1372"/>
      <c r="T200" s="1372"/>
      <c r="U200" s="1372"/>
      <c r="V200" s="1372"/>
      <c r="W200" s="1372"/>
      <c r="X200" s="1372"/>
      <c r="Y200" s="1372"/>
      <c r="Z200" s="1372"/>
      <c r="AA200" s="1372"/>
      <c r="AB200" s="1372"/>
      <c r="AC200" s="1372"/>
      <c r="AD200" s="1372"/>
      <c r="AE200" s="1372"/>
      <c r="AF200" s="1372"/>
    </row>
    <row r="201" spans="1:32" s="1359" customFormat="1" ht="49.2" hidden="1">
      <c r="A201" s="581">
        <v>5</v>
      </c>
      <c r="B201" s="581">
        <v>11</v>
      </c>
      <c r="C201" s="131" t="s">
        <v>992</v>
      </c>
      <c r="D201" s="1388">
        <v>1240000</v>
      </c>
      <c r="E201" s="1389">
        <v>1</v>
      </c>
      <c r="F201" s="1369">
        <f t="shared" si="4"/>
        <v>1240000</v>
      </c>
      <c r="G201" s="943" t="s">
        <v>820</v>
      </c>
      <c r="H201" s="943" t="s">
        <v>125</v>
      </c>
      <c r="I201" s="943" t="s">
        <v>861</v>
      </c>
      <c r="J201" s="581" t="s">
        <v>39</v>
      </c>
      <c r="K201" s="2631"/>
      <c r="L201" s="2631"/>
      <c r="M201" s="2631"/>
      <c r="N201" s="2632"/>
      <c r="O201" s="1372"/>
      <c r="P201" s="1372"/>
      <c r="Q201" s="1372"/>
      <c r="R201" s="1372"/>
      <c r="S201" s="1372"/>
      <c r="T201" s="1372"/>
      <c r="U201" s="1372"/>
      <c r="V201" s="1372"/>
      <c r="W201" s="1372"/>
      <c r="X201" s="1372"/>
      <c r="Y201" s="1372"/>
      <c r="Z201" s="1372"/>
      <c r="AA201" s="1372"/>
      <c r="AB201" s="1372"/>
      <c r="AC201" s="1372"/>
      <c r="AD201" s="1372"/>
      <c r="AE201" s="1372"/>
      <c r="AF201" s="1372"/>
    </row>
    <row r="202" spans="1:32" s="1359" customFormat="1" ht="49.2" hidden="1">
      <c r="A202" s="581">
        <v>5</v>
      </c>
      <c r="B202" s="581">
        <v>12</v>
      </c>
      <c r="C202" s="131" t="s">
        <v>995</v>
      </c>
      <c r="D202" s="1388">
        <v>4380000</v>
      </c>
      <c r="E202" s="1389">
        <v>1</v>
      </c>
      <c r="F202" s="1369">
        <f t="shared" si="4"/>
        <v>4380000</v>
      </c>
      <c r="G202" s="943" t="s">
        <v>820</v>
      </c>
      <c r="H202" s="943" t="s">
        <v>125</v>
      </c>
      <c r="I202" s="943" t="s">
        <v>861</v>
      </c>
      <c r="J202" s="581" t="s">
        <v>39</v>
      </c>
      <c r="K202" s="2633"/>
      <c r="L202" s="2633"/>
      <c r="M202" s="2633"/>
      <c r="N202" s="2611"/>
      <c r="O202" s="1372"/>
      <c r="P202" s="1372"/>
      <c r="Q202" s="1372"/>
      <c r="R202" s="1372"/>
      <c r="S202" s="1372"/>
      <c r="T202" s="1372"/>
      <c r="U202" s="1372"/>
      <c r="V202" s="1372"/>
      <c r="W202" s="1372"/>
      <c r="X202" s="1372"/>
      <c r="Y202" s="1372"/>
      <c r="Z202" s="1372"/>
      <c r="AA202" s="1372"/>
      <c r="AB202" s="1372"/>
      <c r="AC202" s="1372"/>
      <c r="AD202" s="1372"/>
      <c r="AE202" s="1372"/>
      <c r="AF202" s="1372"/>
    </row>
    <row r="203" spans="1:32" s="1359" customFormat="1" ht="49.2" hidden="1">
      <c r="A203" s="581">
        <v>5</v>
      </c>
      <c r="B203" s="581">
        <v>13</v>
      </c>
      <c r="C203" s="131" t="s">
        <v>995</v>
      </c>
      <c r="D203" s="1388">
        <v>4380000</v>
      </c>
      <c r="E203" s="1389">
        <v>1</v>
      </c>
      <c r="F203" s="1369">
        <f t="shared" si="4"/>
        <v>4380000</v>
      </c>
      <c r="G203" s="943" t="s">
        <v>1250</v>
      </c>
      <c r="H203" s="943" t="s">
        <v>127</v>
      </c>
      <c r="I203" s="943" t="s">
        <v>1251</v>
      </c>
      <c r="J203" s="581" t="s">
        <v>39</v>
      </c>
      <c r="K203" s="2633"/>
      <c r="L203" s="2633"/>
      <c r="M203" s="2633"/>
      <c r="N203" s="2611"/>
      <c r="O203" s="1372"/>
      <c r="P203" s="1372"/>
      <c r="Q203" s="1372"/>
      <c r="R203" s="1372"/>
      <c r="S203" s="1372"/>
      <c r="T203" s="1372"/>
      <c r="U203" s="1372"/>
      <c r="V203" s="1372"/>
      <c r="W203" s="1372"/>
      <c r="X203" s="1372"/>
      <c r="Y203" s="1372"/>
      <c r="Z203" s="1372"/>
      <c r="AA203" s="1372"/>
      <c r="AB203" s="1372"/>
      <c r="AC203" s="1372"/>
      <c r="AD203" s="1372"/>
      <c r="AE203" s="1372"/>
      <c r="AF203" s="1372"/>
    </row>
    <row r="204" spans="1:32" s="1359" customFormat="1" ht="49.2" hidden="1">
      <c r="A204" s="581">
        <v>5</v>
      </c>
      <c r="B204" s="581">
        <v>14</v>
      </c>
      <c r="C204" s="131" t="s">
        <v>995</v>
      </c>
      <c r="D204" s="1388">
        <v>4380000</v>
      </c>
      <c r="E204" s="1389">
        <v>1</v>
      </c>
      <c r="F204" s="1369">
        <f t="shared" si="4"/>
        <v>4380000</v>
      </c>
      <c r="G204" s="943" t="s">
        <v>543</v>
      </c>
      <c r="H204" s="943" t="s">
        <v>129</v>
      </c>
      <c r="I204" s="943" t="s">
        <v>1071</v>
      </c>
      <c r="J204" s="581" t="s">
        <v>39</v>
      </c>
      <c r="K204" s="2633"/>
      <c r="L204" s="2633"/>
      <c r="M204" s="2633"/>
      <c r="N204" s="2611"/>
      <c r="O204" s="1372"/>
      <c r="P204" s="1372"/>
      <c r="Q204" s="1372"/>
      <c r="R204" s="1372"/>
      <c r="S204" s="1372"/>
      <c r="T204" s="1372"/>
      <c r="U204" s="1372"/>
      <c r="V204" s="1372"/>
      <c r="W204" s="1372"/>
      <c r="X204" s="1372"/>
      <c r="Y204" s="1372"/>
      <c r="Z204" s="1372"/>
      <c r="AA204" s="1372"/>
      <c r="AB204" s="1372"/>
      <c r="AC204" s="1372"/>
      <c r="AD204" s="1372"/>
      <c r="AE204" s="1372"/>
      <c r="AF204" s="1372"/>
    </row>
    <row r="205" spans="1:32" s="1359" customFormat="1" ht="49.2" hidden="1">
      <c r="A205" s="581">
        <v>5</v>
      </c>
      <c r="B205" s="581">
        <v>15</v>
      </c>
      <c r="C205" s="131" t="s">
        <v>537</v>
      </c>
      <c r="D205" s="1388">
        <v>4380000</v>
      </c>
      <c r="E205" s="1389">
        <v>1</v>
      </c>
      <c r="F205" s="1369">
        <f t="shared" si="4"/>
        <v>4380000</v>
      </c>
      <c r="G205" s="943" t="s">
        <v>1130</v>
      </c>
      <c r="H205" s="943" t="s">
        <v>823</v>
      </c>
      <c r="I205" s="943" t="s">
        <v>824</v>
      </c>
      <c r="J205" s="581" t="s">
        <v>33</v>
      </c>
      <c r="K205" s="2633"/>
      <c r="L205" s="2633"/>
      <c r="M205" s="2633"/>
      <c r="N205" s="2611"/>
      <c r="O205" s="1372"/>
      <c r="P205" s="1372"/>
      <c r="Q205" s="1372"/>
      <c r="R205" s="1372"/>
      <c r="S205" s="1372"/>
      <c r="T205" s="1372"/>
      <c r="U205" s="1372"/>
      <c r="V205" s="1372"/>
      <c r="W205" s="1372"/>
      <c r="X205" s="1372"/>
      <c r="Y205" s="1372"/>
      <c r="Z205" s="1372"/>
      <c r="AA205" s="1372"/>
      <c r="AB205" s="1372"/>
      <c r="AC205" s="1372"/>
      <c r="AD205" s="1372"/>
      <c r="AE205" s="1372"/>
      <c r="AF205" s="1372"/>
    </row>
    <row r="206" spans="1:32" s="1359" customFormat="1" ht="25.2" hidden="1">
      <c r="A206" s="581">
        <v>5</v>
      </c>
      <c r="B206" s="581">
        <v>16</v>
      </c>
      <c r="C206" s="131" t="s">
        <v>536</v>
      </c>
      <c r="D206" s="1388">
        <v>1030000</v>
      </c>
      <c r="E206" s="1389">
        <v>1</v>
      </c>
      <c r="F206" s="1369">
        <f t="shared" si="4"/>
        <v>1030000</v>
      </c>
      <c r="G206" s="943" t="s">
        <v>130</v>
      </c>
      <c r="H206" s="943" t="s">
        <v>862</v>
      </c>
      <c r="I206" s="943" t="s">
        <v>863</v>
      </c>
      <c r="J206" s="581" t="s">
        <v>28</v>
      </c>
      <c r="K206" s="2633"/>
      <c r="L206" s="2633"/>
      <c r="M206" s="2633"/>
      <c r="N206" s="2611"/>
      <c r="O206" s="1372"/>
      <c r="P206" s="1372"/>
      <c r="Q206" s="1372"/>
      <c r="R206" s="1372"/>
      <c r="S206" s="1372"/>
      <c r="T206" s="1372"/>
      <c r="U206" s="1372"/>
      <c r="V206" s="1372"/>
      <c r="W206" s="1372"/>
      <c r="X206" s="1372"/>
      <c r="Y206" s="1372"/>
      <c r="Z206" s="1372"/>
      <c r="AA206" s="1372"/>
      <c r="AB206" s="1372"/>
      <c r="AC206" s="1372"/>
      <c r="AD206" s="1372"/>
      <c r="AE206" s="1372"/>
      <c r="AF206" s="1372"/>
    </row>
    <row r="207" spans="1:32" s="1359" customFormat="1" ht="25.2" hidden="1">
      <c r="A207" s="581">
        <v>5</v>
      </c>
      <c r="B207" s="581">
        <v>17</v>
      </c>
      <c r="C207" s="131" t="s">
        <v>903</v>
      </c>
      <c r="D207" s="1388">
        <v>7010000</v>
      </c>
      <c r="E207" s="1389">
        <v>1</v>
      </c>
      <c r="F207" s="1369">
        <f t="shared" si="4"/>
        <v>7010000</v>
      </c>
      <c r="G207" s="943" t="s">
        <v>538</v>
      </c>
      <c r="H207" s="943" t="s">
        <v>126</v>
      </c>
      <c r="I207" s="943" t="s">
        <v>867</v>
      </c>
      <c r="J207" s="581" t="s">
        <v>725</v>
      </c>
      <c r="K207" s="2633"/>
      <c r="L207" s="2633"/>
      <c r="M207" s="2633"/>
      <c r="N207" s="2611"/>
      <c r="O207" s="1372"/>
      <c r="P207" s="1372"/>
      <c r="Q207" s="1372"/>
      <c r="R207" s="1372"/>
      <c r="S207" s="1372"/>
      <c r="T207" s="1372"/>
      <c r="U207" s="1372"/>
      <c r="V207" s="1372"/>
      <c r="W207" s="1372"/>
      <c r="X207" s="1372"/>
      <c r="Y207" s="1372"/>
      <c r="Z207" s="1372"/>
      <c r="AA207" s="1372"/>
      <c r="AB207" s="1372"/>
      <c r="AC207" s="1372"/>
      <c r="AD207" s="1372"/>
      <c r="AE207" s="1372"/>
      <c r="AF207" s="1372"/>
    </row>
    <row r="208" spans="1:32" s="1359" customFormat="1" ht="25.2" hidden="1">
      <c r="A208" s="581">
        <v>5</v>
      </c>
      <c r="B208" s="581">
        <v>18</v>
      </c>
      <c r="C208" s="131" t="s">
        <v>903</v>
      </c>
      <c r="D208" s="1388">
        <v>7010000</v>
      </c>
      <c r="E208" s="1389">
        <v>1</v>
      </c>
      <c r="F208" s="1369">
        <f t="shared" si="4"/>
        <v>7010000</v>
      </c>
      <c r="G208" s="943" t="s">
        <v>539</v>
      </c>
      <c r="H208" s="943" t="s">
        <v>540</v>
      </c>
      <c r="I208" s="943" t="s">
        <v>861</v>
      </c>
      <c r="J208" s="581" t="s">
        <v>26</v>
      </c>
      <c r="K208" s="2633"/>
      <c r="L208" s="2633"/>
      <c r="M208" s="2633"/>
      <c r="N208" s="2611"/>
      <c r="O208" s="1372"/>
      <c r="P208" s="1372"/>
      <c r="Q208" s="1372"/>
      <c r="R208" s="1372"/>
      <c r="S208" s="1372"/>
      <c r="T208" s="1372"/>
      <c r="U208" s="1372"/>
      <c r="V208" s="1372"/>
      <c r="W208" s="1372"/>
      <c r="X208" s="1372"/>
      <c r="Y208" s="1372"/>
      <c r="Z208" s="1372"/>
      <c r="AA208" s="1372"/>
      <c r="AB208" s="1372"/>
      <c r="AC208" s="1372"/>
      <c r="AD208" s="1372"/>
      <c r="AE208" s="1372"/>
      <c r="AF208" s="1372"/>
    </row>
    <row r="209" spans="1:32" s="1359" customFormat="1" ht="25.2" hidden="1">
      <c r="A209" s="581">
        <v>5</v>
      </c>
      <c r="B209" s="581">
        <v>19</v>
      </c>
      <c r="C209" s="131" t="s">
        <v>903</v>
      </c>
      <c r="D209" s="1388">
        <v>7010000</v>
      </c>
      <c r="E209" s="1389">
        <v>1</v>
      </c>
      <c r="F209" s="1369">
        <f t="shared" si="4"/>
        <v>7010000</v>
      </c>
      <c r="G209" s="943" t="s">
        <v>527</v>
      </c>
      <c r="H209" s="943" t="s">
        <v>123</v>
      </c>
      <c r="I209" s="943" t="s">
        <v>866</v>
      </c>
      <c r="J209" s="581" t="s">
        <v>39</v>
      </c>
      <c r="K209" s="2633"/>
      <c r="L209" s="2633"/>
      <c r="M209" s="2633"/>
      <c r="N209" s="2611"/>
      <c r="O209" s="1372"/>
      <c r="P209" s="1372"/>
      <c r="Q209" s="1372"/>
      <c r="R209" s="1372"/>
      <c r="S209" s="1372"/>
      <c r="T209" s="1372"/>
      <c r="U209" s="1372"/>
      <c r="V209" s="1372"/>
      <c r="W209" s="1372"/>
      <c r="X209" s="1372"/>
      <c r="Y209" s="1372"/>
      <c r="Z209" s="1372"/>
      <c r="AA209" s="1372"/>
      <c r="AB209" s="1372"/>
      <c r="AC209" s="1372"/>
      <c r="AD209" s="1372"/>
      <c r="AE209" s="1372"/>
      <c r="AF209" s="1372"/>
    </row>
    <row r="210" spans="1:32" s="1359" customFormat="1" ht="49.2" hidden="1">
      <c r="A210" s="581">
        <v>5</v>
      </c>
      <c r="B210" s="581">
        <v>20</v>
      </c>
      <c r="C210" s="131" t="s">
        <v>742</v>
      </c>
      <c r="D210" s="1388">
        <v>5150000</v>
      </c>
      <c r="E210" s="1389">
        <v>1</v>
      </c>
      <c r="F210" s="1369">
        <f t="shared" si="4"/>
        <v>5150000</v>
      </c>
      <c r="G210" s="943" t="s">
        <v>674</v>
      </c>
      <c r="H210" s="943" t="s">
        <v>675</v>
      </c>
      <c r="I210" s="943" t="s">
        <v>1251</v>
      </c>
      <c r="J210" s="581" t="s">
        <v>28</v>
      </c>
      <c r="K210" s="2631"/>
      <c r="L210" s="2631"/>
      <c r="M210" s="2631"/>
      <c r="N210" s="2632"/>
      <c r="O210" s="1372"/>
      <c r="P210" s="1372"/>
      <c r="Q210" s="1372"/>
      <c r="R210" s="1372"/>
      <c r="S210" s="1372"/>
      <c r="T210" s="1372"/>
      <c r="U210" s="1372"/>
      <c r="V210" s="1372"/>
      <c r="W210" s="1372"/>
      <c r="X210" s="1372"/>
      <c r="Y210" s="1372"/>
      <c r="Z210" s="1372"/>
      <c r="AA210" s="1372"/>
      <c r="AB210" s="1372"/>
      <c r="AC210" s="1372"/>
      <c r="AD210" s="1372"/>
      <c r="AE210" s="1372"/>
      <c r="AF210" s="1372"/>
    </row>
    <row r="211" spans="1:32" s="1359" customFormat="1" ht="49.2" hidden="1">
      <c r="A211" s="581">
        <v>5</v>
      </c>
      <c r="B211" s="581">
        <v>21</v>
      </c>
      <c r="C211" s="131" t="s">
        <v>742</v>
      </c>
      <c r="D211" s="1388">
        <v>5150000</v>
      </c>
      <c r="E211" s="1389">
        <v>1</v>
      </c>
      <c r="F211" s="1369">
        <f t="shared" si="4"/>
        <v>5150000</v>
      </c>
      <c r="G211" s="943" t="s">
        <v>1451</v>
      </c>
      <c r="H211" s="943" t="s">
        <v>1452</v>
      </c>
      <c r="I211" s="943" t="s">
        <v>863</v>
      </c>
      <c r="J211" s="581" t="s">
        <v>28</v>
      </c>
      <c r="K211" s="2634"/>
      <c r="L211" s="2634"/>
      <c r="M211" s="2634"/>
      <c r="N211" s="2635"/>
      <c r="O211" s="1372"/>
      <c r="P211" s="1372"/>
      <c r="Q211" s="1372"/>
      <c r="R211" s="1372"/>
      <c r="S211" s="1372"/>
      <c r="T211" s="1372"/>
      <c r="U211" s="1372"/>
      <c r="V211" s="1372"/>
      <c r="W211" s="1372"/>
      <c r="X211" s="1372"/>
      <c r="Y211" s="1372"/>
      <c r="Z211" s="1372"/>
      <c r="AA211" s="1372"/>
      <c r="AB211" s="1372"/>
      <c r="AC211" s="1372"/>
      <c r="AD211" s="1372"/>
      <c r="AE211" s="1372"/>
      <c r="AF211" s="1372"/>
    </row>
    <row r="212" spans="1:32" s="1359" customFormat="1" ht="49.2" hidden="1">
      <c r="A212" s="581">
        <v>5</v>
      </c>
      <c r="B212" s="581">
        <v>22</v>
      </c>
      <c r="C212" s="131" t="s">
        <v>638</v>
      </c>
      <c r="D212" s="1388">
        <v>2060000</v>
      </c>
      <c r="E212" s="1389">
        <v>1</v>
      </c>
      <c r="F212" s="1369">
        <f t="shared" si="4"/>
        <v>2060000</v>
      </c>
      <c r="G212" s="943" t="s">
        <v>674</v>
      </c>
      <c r="H212" s="943" t="s">
        <v>675</v>
      </c>
      <c r="I212" s="943" t="s">
        <v>1251</v>
      </c>
      <c r="J212" s="581" t="s">
        <v>28</v>
      </c>
      <c r="K212" s="2634"/>
      <c r="L212" s="2634"/>
      <c r="M212" s="2634"/>
      <c r="N212" s="2635"/>
      <c r="O212" s="1372"/>
      <c r="P212" s="1372"/>
      <c r="Q212" s="1372"/>
      <c r="R212" s="1372"/>
      <c r="S212" s="1372"/>
      <c r="T212" s="1372"/>
      <c r="U212" s="1372"/>
      <c r="V212" s="1372"/>
      <c r="W212" s="1372"/>
      <c r="X212" s="1372"/>
      <c r="Y212" s="1372"/>
      <c r="Z212" s="1372"/>
      <c r="AA212" s="1372"/>
      <c r="AB212" s="1372"/>
      <c r="AC212" s="1372"/>
      <c r="AD212" s="1372"/>
      <c r="AE212" s="1372"/>
      <c r="AF212" s="1372"/>
    </row>
    <row r="213" spans="1:32" s="1359" customFormat="1" ht="49.2" hidden="1">
      <c r="A213" s="581">
        <v>5</v>
      </c>
      <c r="B213" s="581">
        <v>23</v>
      </c>
      <c r="C213" s="131" t="s">
        <v>638</v>
      </c>
      <c r="D213" s="1388">
        <v>2060000</v>
      </c>
      <c r="E213" s="1389">
        <v>1</v>
      </c>
      <c r="F213" s="1369">
        <f t="shared" si="4"/>
        <v>2060000</v>
      </c>
      <c r="G213" s="943" t="s">
        <v>130</v>
      </c>
      <c r="H213" s="943" t="s">
        <v>862</v>
      </c>
      <c r="I213" s="943" t="s">
        <v>863</v>
      </c>
      <c r="J213" s="581" t="s">
        <v>28</v>
      </c>
      <c r="K213" s="2634"/>
      <c r="L213" s="2634"/>
      <c r="M213" s="2634"/>
      <c r="N213" s="2635"/>
      <c r="O213" s="1372"/>
      <c r="P213" s="1372"/>
      <c r="Q213" s="1372"/>
      <c r="R213" s="1372"/>
      <c r="S213" s="1372"/>
      <c r="T213" s="1372"/>
      <c r="U213" s="1372"/>
      <c r="V213" s="1372"/>
      <c r="W213" s="1372"/>
      <c r="X213" s="1372"/>
      <c r="Y213" s="1372"/>
      <c r="Z213" s="1372"/>
      <c r="AA213" s="1372"/>
      <c r="AB213" s="1372"/>
      <c r="AC213" s="1372"/>
      <c r="AD213" s="1372"/>
      <c r="AE213" s="1372"/>
      <c r="AF213" s="1372"/>
    </row>
    <row r="214" spans="1:32" s="1359" customFormat="1" hidden="1">
      <c r="A214" s="581">
        <v>5</v>
      </c>
      <c r="B214" s="581">
        <v>24</v>
      </c>
      <c r="C214" s="131" t="s">
        <v>850</v>
      </c>
      <c r="D214" s="1388">
        <v>1240000</v>
      </c>
      <c r="E214" s="1389">
        <v>1</v>
      </c>
      <c r="F214" s="1369">
        <f t="shared" si="4"/>
        <v>1240000</v>
      </c>
      <c r="G214" s="943" t="s">
        <v>521</v>
      </c>
      <c r="H214" s="943" t="s">
        <v>424</v>
      </c>
      <c r="I214" s="943" t="s">
        <v>863</v>
      </c>
      <c r="J214" s="581" t="s">
        <v>26</v>
      </c>
      <c r="K214" s="2634"/>
      <c r="L214" s="2634"/>
      <c r="M214" s="2634"/>
      <c r="N214" s="2635"/>
      <c r="O214" s="1372"/>
      <c r="P214" s="1372"/>
      <c r="Q214" s="1372"/>
      <c r="R214" s="1372"/>
      <c r="S214" s="1372"/>
      <c r="T214" s="1372"/>
      <c r="U214" s="1372"/>
      <c r="V214" s="1372"/>
      <c r="W214" s="1372"/>
      <c r="X214" s="1372"/>
      <c r="Y214" s="1372"/>
      <c r="Z214" s="1372"/>
      <c r="AA214" s="1372"/>
      <c r="AB214" s="1372"/>
      <c r="AC214" s="1372"/>
      <c r="AD214" s="1372"/>
      <c r="AE214" s="1372"/>
      <c r="AF214" s="1372"/>
    </row>
    <row r="215" spans="1:32" s="1359" customFormat="1" ht="73.8" hidden="1">
      <c r="A215" s="581">
        <v>5</v>
      </c>
      <c r="B215" s="581">
        <v>25</v>
      </c>
      <c r="C215" s="131" t="s">
        <v>546</v>
      </c>
      <c r="D215" s="1388">
        <v>1340000</v>
      </c>
      <c r="E215" s="1389">
        <v>1</v>
      </c>
      <c r="F215" s="1369">
        <f t="shared" si="4"/>
        <v>1340000</v>
      </c>
      <c r="G215" s="943" t="s">
        <v>1197</v>
      </c>
      <c r="H215" s="943" t="s">
        <v>1198</v>
      </c>
      <c r="I215" s="943" t="s">
        <v>861</v>
      </c>
      <c r="J215" s="581" t="s">
        <v>26</v>
      </c>
      <c r="K215" s="2634"/>
      <c r="L215" s="2634"/>
      <c r="M215" s="2634"/>
      <c r="N215" s="2635"/>
      <c r="O215" s="1372"/>
      <c r="P215" s="1372"/>
      <c r="Q215" s="1372"/>
      <c r="R215" s="1372"/>
      <c r="S215" s="1372"/>
      <c r="T215" s="1372"/>
      <c r="U215" s="1372"/>
      <c r="V215" s="1372"/>
      <c r="W215" s="1372"/>
      <c r="X215" s="1372"/>
      <c r="Y215" s="1372"/>
      <c r="Z215" s="1372"/>
      <c r="AA215" s="1372"/>
      <c r="AB215" s="1372"/>
      <c r="AC215" s="1372"/>
      <c r="AD215" s="1372"/>
      <c r="AE215" s="1372"/>
      <c r="AF215" s="1372"/>
    </row>
    <row r="216" spans="1:32" s="1359" customFormat="1" ht="49.2" hidden="1">
      <c r="A216" s="581">
        <v>5</v>
      </c>
      <c r="B216" s="581">
        <v>26</v>
      </c>
      <c r="C216" s="131" t="s">
        <v>636</v>
      </c>
      <c r="D216" s="1388">
        <v>1760000</v>
      </c>
      <c r="E216" s="1389">
        <v>2</v>
      </c>
      <c r="F216" s="1369">
        <f t="shared" si="4"/>
        <v>3520000</v>
      </c>
      <c r="G216" s="943" t="s">
        <v>527</v>
      </c>
      <c r="H216" s="943" t="s">
        <v>123</v>
      </c>
      <c r="I216" s="943" t="s">
        <v>866</v>
      </c>
      <c r="J216" s="581" t="s">
        <v>39</v>
      </c>
      <c r="K216" s="2634"/>
      <c r="L216" s="2634"/>
      <c r="M216" s="2634"/>
      <c r="N216" s="2635"/>
      <c r="O216" s="1372"/>
      <c r="P216" s="1372"/>
      <c r="Q216" s="1372"/>
      <c r="R216" s="1372"/>
      <c r="S216" s="1372"/>
      <c r="T216" s="1372"/>
      <c r="U216" s="1372"/>
      <c r="V216" s="1372"/>
      <c r="W216" s="1372"/>
      <c r="X216" s="1372"/>
      <c r="Y216" s="1372"/>
      <c r="Z216" s="1372"/>
      <c r="AA216" s="1372"/>
      <c r="AB216" s="1372"/>
      <c r="AC216" s="1372"/>
      <c r="AD216" s="1372"/>
      <c r="AE216" s="1372"/>
      <c r="AF216" s="1372"/>
    </row>
    <row r="217" spans="1:32" s="1359" customFormat="1" ht="49.2" hidden="1">
      <c r="A217" s="581">
        <v>5</v>
      </c>
      <c r="B217" s="581">
        <v>27</v>
      </c>
      <c r="C217" s="131" t="s">
        <v>774</v>
      </c>
      <c r="D217" s="1388">
        <v>1450000</v>
      </c>
      <c r="E217" s="1389">
        <v>2</v>
      </c>
      <c r="F217" s="1369">
        <f t="shared" si="4"/>
        <v>2900000</v>
      </c>
      <c r="G217" s="943" t="s">
        <v>527</v>
      </c>
      <c r="H217" s="943" t="s">
        <v>123</v>
      </c>
      <c r="I217" s="943" t="s">
        <v>866</v>
      </c>
      <c r="J217" s="581" t="s">
        <v>39</v>
      </c>
      <c r="K217" s="2634"/>
      <c r="L217" s="2634"/>
      <c r="M217" s="2634"/>
      <c r="N217" s="2635"/>
      <c r="O217" s="1372"/>
      <c r="P217" s="1372"/>
      <c r="Q217" s="1372"/>
      <c r="R217" s="1372"/>
      <c r="S217" s="1372"/>
      <c r="T217" s="1372"/>
      <c r="U217" s="1372"/>
      <c r="V217" s="1372"/>
      <c r="W217" s="1372"/>
      <c r="X217" s="1372"/>
      <c r="Y217" s="1372"/>
      <c r="Z217" s="1372"/>
      <c r="AA217" s="1372"/>
      <c r="AB217" s="1372"/>
      <c r="AC217" s="1372"/>
      <c r="AD217" s="1372"/>
      <c r="AE217" s="1372"/>
      <c r="AF217" s="1372"/>
    </row>
    <row r="218" spans="1:32" s="1359" customFormat="1" ht="98.4" hidden="1">
      <c r="A218" s="581">
        <v>5</v>
      </c>
      <c r="B218" s="581">
        <v>28</v>
      </c>
      <c r="C218" s="131" t="s">
        <v>128</v>
      </c>
      <c r="D218" s="1388">
        <v>3090000</v>
      </c>
      <c r="E218" s="1389">
        <v>1</v>
      </c>
      <c r="F218" s="1369">
        <f t="shared" si="4"/>
        <v>3090000</v>
      </c>
      <c r="G218" s="943" t="s">
        <v>1130</v>
      </c>
      <c r="H218" s="943" t="s">
        <v>823</v>
      </c>
      <c r="I218" s="943" t="s">
        <v>824</v>
      </c>
      <c r="J218" s="581" t="s">
        <v>33</v>
      </c>
      <c r="K218" s="2634"/>
      <c r="L218" s="2634"/>
      <c r="M218" s="2634"/>
      <c r="N218" s="2635"/>
      <c r="O218" s="1372"/>
      <c r="P218" s="1372"/>
      <c r="Q218" s="1372"/>
      <c r="R218" s="1372"/>
      <c r="S218" s="1372"/>
      <c r="T218" s="1372"/>
      <c r="U218" s="1372"/>
      <c r="V218" s="1372"/>
      <c r="W218" s="1372"/>
      <c r="X218" s="1372"/>
      <c r="Y218" s="1372"/>
      <c r="Z218" s="1372"/>
      <c r="AA218" s="1372"/>
      <c r="AB218" s="1372"/>
      <c r="AC218" s="1372"/>
      <c r="AD218" s="1372"/>
      <c r="AE218" s="1372"/>
      <c r="AF218" s="1372"/>
    </row>
    <row r="219" spans="1:32" s="1359" customFormat="1" hidden="1">
      <c r="A219" s="581">
        <v>5</v>
      </c>
      <c r="B219" s="581">
        <v>29</v>
      </c>
      <c r="C219" s="131" t="s">
        <v>1045</v>
      </c>
      <c r="D219" s="1388">
        <v>5150000</v>
      </c>
      <c r="E219" s="1389">
        <v>1</v>
      </c>
      <c r="F219" s="1369">
        <f t="shared" si="4"/>
        <v>5150000</v>
      </c>
      <c r="G219" s="943" t="s">
        <v>1250</v>
      </c>
      <c r="H219" s="943" t="s">
        <v>127</v>
      </c>
      <c r="I219" s="943" t="s">
        <v>1251</v>
      </c>
      <c r="J219" s="581" t="s">
        <v>39</v>
      </c>
      <c r="K219" s="2634"/>
      <c r="L219" s="2634"/>
      <c r="M219" s="2634"/>
      <c r="N219" s="2635"/>
      <c r="O219" s="1372"/>
      <c r="P219" s="1372"/>
      <c r="Q219" s="1372"/>
      <c r="R219" s="1372"/>
      <c r="S219" s="1372"/>
      <c r="T219" s="1372"/>
      <c r="U219" s="1372"/>
      <c r="V219" s="1372"/>
      <c r="W219" s="1372"/>
      <c r="X219" s="1372"/>
      <c r="Y219" s="1372"/>
      <c r="Z219" s="1372"/>
      <c r="AA219" s="1372"/>
      <c r="AB219" s="1372"/>
      <c r="AC219" s="1372"/>
      <c r="AD219" s="1372"/>
      <c r="AE219" s="1372"/>
      <c r="AF219" s="1372"/>
    </row>
    <row r="220" spans="1:32" s="1359" customFormat="1" ht="49.2" hidden="1">
      <c r="A220" s="581">
        <v>5</v>
      </c>
      <c r="B220" s="581">
        <v>30</v>
      </c>
      <c r="C220" s="131" t="s">
        <v>124</v>
      </c>
      <c r="D220" s="1388">
        <v>4120000</v>
      </c>
      <c r="E220" s="1389">
        <v>1</v>
      </c>
      <c r="F220" s="1369">
        <f t="shared" si="4"/>
        <v>4120000</v>
      </c>
      <c r="G220" s="943" t="s">
        <v>820</v>
      </c>
      <c r="H220" s="943" t="s">
        <v>125</v>
      </c>
      <c r="I220" s="943" t="s">
        <v>861</v>
      </c>
      <c r="J220" s="581" t="s">
        <v>39</v>
      </c>
      <c r="K220" s="2634"/>
      <c r="L220" s="2634"/>
      <c r="M220" s="2634"/>
      <c r="N220" s="2635"/>
      <c r="O220" s="1372"/>
      <c r="P220" s="1372"/>
      <c r="Q220" s="1372"/>
      <c r="R220" s="1372"/>
      <c r="S220" s="1372"/>
      <c r="T220" s="1372"/>
      <c r="U220" s="1372"/>
      <c r="V220" s="1372"/>
      <c r="W220" s="1372"/>
      <c r="X220" s="1372"/>
      <c r="Y220" s="1372"/>
      <c r="Z220" s="1372"/>
      <c r="AA220" s="1372"/>
      <c r="AB220" s="1372"/>
      <c r="AC220" s="1372"/>
      <c r="AD220" s="1372"/>
      <c r="AE220" s="1372"/>
      <c r="AF220" s="1372"/>
    </row>
    <row r="221" spans="1:32" s="2622" customFormat="1" hidden="1">
      <c r="A221" s="2637"/>
      <c r="B221" s="2637"/>
      <c r="C221" s="2669" t="s">
        <v>1439</v>
      </c>
      <c r="D221" s="2639"/>
      <c r="E221" s="2616">
        <f>SUM(E222:E280)</f>
        <v>62</v>
      </c>
      <c r="F221" s="2616">
        <f>SUM(F222:F280)</f>
        <v>94570000</v>
      </c>
      <c r="G221" s="2663"/>
      <c r="H221" s="2664"/>
      <c r="I221" s="2665"/>
      <c r="J221" s="2636"/>
      <c r="K221" s="2667"/>
      <c r="L221" s="2667"/>
      <c r="M221" s="2667"/>
      <c r="N221" s="2668"/>
      <c r="O221" s="2621"/>
      <c r="P221" s="2621"/>
      <c r="Q221" s="2621"/>
      <c r="R221" s="2621"/>
      <c r="S221" s="2621"/>
      <c r="T221" s="2621"/>
      <c r="U221" s="2621"/>
      <c r="V221" s="2621"/>
      <c r="W221" s="2621"/>
      <c r="X221" s="2621"/>
      <c r="Y221" s="2621"/>
      <c r="Z221" s="2621"/>
      <c r="AA221" s="2621"/>
      <c r="AB221" s="2621"/>
      <c r="AC221" s="2621"/>
      <c r="AD221" s="2621"/>
      <c r="AE221" s="2621"/>
      <c r="AF221" s="2621"/>
    </row>
    <row r="222" spans="1:32" s="1359" customFormat="1" ht="49.2" hidden="1">
      <c r="A222" s="581">
        <v>6</v>
      </c>
      <c r="B222" s="581">
        <v>1</v>
      </c>
      <c r="C222" s="131" t="s">
        <v>1763</v>
      </c>
      <c r="D222" s="1388">
        <v>280000</v>
      </c>
      <c r="E222" s="1389">
        <v>2</v>
      </c>
      <c r="F222" s="1369">
        <f t="shared" ref="F222:F280" si="5">D222*E222</f>
        <v>560000</v>
      </c>
      <c r="G222" s="943" t="s">
        <v>1024</v>
      </c>
      <c r="H222" s="943" t="s">
        <v>1413</v>
      </c>
      <c r="I222" s="943" t="s">
        <v>1105</v>
      </c>
      <c r="J222" s="581" t="s">
        <v>26</v>
      </c>
      <c r="K222" s="2634"/>
      <c r="L222" s="2634"/>
      <c r="M222" s="2634"/>
      <c r="N222" s="2635"/>
      <c r="O222" s="1372"/>
      <c r="P222" s="1372"/>
      <c r="Q222" s="1372"/>
      <c r="R222" s="1372"/>
      <c r="S222" s="1372"/>
      <c r="T222" s="1372"/>
      <c r="U222" s="1372"/>
      <c r="V222" s="1372"/>
      <c r="W222" s="1372"/>
      <c r="X222" s="1372"/>
      <c r="Y222" s="1372"/>
      <c r="Z222" s="1372"/>
      <c r="AA222" s="1372"/>
      <c r="AB222" s="1372"/>
      <c r="AC222" s="1372"/>
      <c r="AD222" s="1372"/>
      <c r="AE222" s="1372"/>
      <c r="AF222" s="1372"/>
    </row>
    <row r="223" spans="1:32" s="1359" customFormat="1" ht="49.2" hidden="1">
      <c r="A223" s="581">
        <v>6</v>
      </c>
      <c r="B223" s="581">
        <v>2</v>
      </c>
      <c r="C223" s="131" t="s">
        <v>1763</v>
      </c>
      <c r="D223" s="1388">
        <v>280000</v>
      </c>
      <c r="E223" s="1389">
        <v>1</v>
      </c>
      <c r="F223" s="1369">
        <f t="shared" si="5"/>
        <v>280000</v>
      </c>
      <c r="G223" s="943" t="s">
        <v>150</v>
      </c>
      <c r="H223" s="943" t="s">
        <v>151</v>
      </c>
      <c r="I223" s="943" t="s">
        <v>1105</v>
      </c>
      <c r="J223" s="581" t="s">
        <v>49</v>
      </c>
      <c r="K223" s="2634"/>
      <c r="L223" s="2634"/>
      <c r="M223" s="2634"/>
      <c r="N223" s="2635"/>
      <c r="O223" s="1372"/>
      <c r="P223" s="1372"/>
      <c r="Q223" s="1372"/>
      <c r="R223" s="1372"/>
      <c r="S223" s="1372"/>
      <c r="T223" s="1372"/>
      <c r="U223" s="1372"/>
      <c r="V223" s="1372"/>
      <c r="W223" s="1372"/>
      <c r="X223" s="1372"/>
      <c r="Y223" s="1372"/>
      <c r="Z223" s="1372"/>
      <c r="AA223" s="1372"/>
      <c r="AB223" s="1372"/>
      <c r="AC223" s="1372"/>
      <c r="AD223" s="1372"/>
      <c r="AE223" s="1372"/>
      <c r="AF223" s="1372"/>
    </row>
    <row r="224" spans="1:32" s="1359" customFormat="1" ht="49.2" hidden="1">
      <c r="A224" s="581">
        <v>6</v>
      </c>
      <c r="B224" s="581">
        <v>3</v>
      </c>
      <c r="C224" s="131" t="s">
        <v>1762</v>
      </c>
      <c r="D224" s="1388">
        <v>485000</v>
      </c>
      <c r="E224" s="1389">
        <v>1</v>
      </c>
      <c r="F224" s="1369">
        <f t="shared" si="5"/>
        <v>485000</v>
      </c>
      <c r="G224" s="943" t="s">
        <v>1024</v>
      </c>
      <c r="H224" s="943" t="s">
        <v>1413</v>
      </c>
      <c r="I224" s="943" t="s">
        <v>1105</v>
      </c>
      <c r="J224" s="581" t="s">
        <v>26</v>
      </c>
      <c r="K224" s="2634"/>
      <c r="L224" s="2634"/>
      <c r="M224" s="2634"/>
      <c r="N224" s="2635"/>
      <c r="O224" s="1372"/>
      <c r="P224" s="1372"/>
      <c r="Q224" s="1372"/>
      <c r="R224" s="1372"/>
      <c r="S224" s="1372"/>
      <c r="T224" s="1372"/>
      <c r="U224" s="1372"/>
      <c r="V224" s="1372"/>
      <c r="W224" s="1372"/>
      <c r="X224" s="1372"/>
      <c r="Y224" s="1372"/>
      <c r="Z224" s="1372"/>
      <c r="AA224" s="1372"/>
      <c r="AB224" s="1372"/>
      <c r="AC224" s="1372"/>
      <c r="AD224" s="1372"/>
      <c r="AE224" s="1372"/>
      <c r="AF224" s="1372"/>
    </row>
    <row r="225" spans="1:32" s="1359" customFormat="1" ht="49.2" hidden="1">
      <c r="A225" s="581">
        <v>6</v>
      </c>
      <c r="B225" s="581">
        <v>4</v>
      </c>
      <c r="C225" s="131" t="s">
        <v>1762</v>
      </c>
      <c r="D225" s="1388">
        <v>485000</v>
      </c>
      <c r="E225" s="1389">
        <v>1</v>
      </c>
      <c r="F225" s="1369">
        <f t="shared" si="5"/>
        <v>485000</v>
      </c>
      <c r="G225" s="943" t="s">
        <v>1025</v>
      </c>
      <c r="H225" s="943" t="s">
        <v>1026</v>
      </c>
      <c r="I225" s="943" t="s">
        <v>1405</v>
      </c>
      <c r="J225" s="581" t="s">
        <v>28</v>
      </c>
      <c r="K225" s="2634"/>
      <c r="L225" s="2634"/>
      <c r="M225" s="2634"/>
      <c r="N225" s="2635"/>
      <c r="O225" s="1372"/>
      <c r="P225" s="1372"/>
      <c r="Q225" s="1372"/>
      <c r="R225" s="1372"/>
      <c r="S225" s="1372"/>
      <c r="T225" s="1372"/>
      <c r="U225" s="1372"/>
      <c r="V225" s="1372"/>
      <c r="W225" s="1372"/>
      <c r="X225" s="1372"/>
      <c r="Y225" s="1372"/>
      <c r="Z225" s="1372"/>
      <c r="AA225" s="1372"/>
      <c r="AB225" s="1372"/>
      <c r="AC225" s="1372"/>
      <c r="AD225" s="1372"/>
      <c r="AE225" s="1372"/>
      <c r="AF225" s="1372"/>
    </row>
    <row r="226" spans="1:32" s="1359" customFormat="1" ht="49.2" hidden="1">
      <c r="A226" s="581">
        <v>6</v>
      </c>
      <c r="B226" s="581">
        <v>5</v>
      </c>
      <c r="C226" s="131" t="s">
        <v>1762</v>
      </c>
      <c r="D226" s="1388">
        <v>485000</v>
      </c>
      <c r="E226" s="1389">
        <v>1</v>
      </c>
      <c r="F226" s="1369">
        <f t="shared" si="5"/>
        <v>485000</v>
      </c>
      <c r="G226" s="943" t="s">
        <v>150</v>
      </c>
      <c r="H226" s="943" t="s">
        <v>151</v>
      </c>
      <c r="I226" s="943" t="s">
        <v>1105</v>
      </c>
      <c r="J226" s="581" t="s">
        <v>49</v>
      </c>
      <c r="K226" s="2634"/>
      <c r="L226" s="2634"/>
      <c r="M226" s="2634"/>
      <c r="N226" s="2635"/>
      <c r="O226" s="1372"/>
      <c r="P226" s="1372"/>
      <c r="Q226" s="1372"/>
      <c r="R226" s="1372"/>
      <c r="S226" s="1372"/>
      <c r="T226" s="1372"/>
      <c r="U226" s="1372"/>
      <c r="V226" s="1372"/>
      <c r="W226" s="1372"/>
      <c r="X226" s="1372"/>
      <c r="Y226" s="1372"/>
      <c r="Z226" s="1372"/>
      <c r="AA226" s="1372"/>
      <c r="AB226" s="1372"/>
      <c r="AC226" s="1372"/>
      <c r="AD226" s="1372"/>
      <c r="AE226" s="1372"/>
      <c r="AF226" s="1372"/>
    </row>
    <row r="227" spans="1:32" s="1359" customFormat="1" ht="49.2" hidden="1">
      <c r="A227" s="581">
        <v>6</v>
      </c>
      <c r="B227" s="581">
        <v>6</v>
      </c>
      <c r="C227" s="131" t="s">
        <v>158</v>
      </c>
      <c r="D227" s="1388">
        <v>375000</v>
      </c>
      <c r="E227" s="1389">
        <v>1</v>
      </c>
      <c r="F227" s="1369">
        <f t="shared" si="5"/>
        <v>375000</v>
      </c>
      <c r="G227" s="943" t="s">
        <v>1030</v>
      </c>
      <c r="H227" s="943" t="s">
        <v>1031</v>
      </c>
      <c r="I227" s="943" t="s">
        <v>1163</v>
      </c>
      <c r="J227" s="581" t="s">
        <v>49</v>
      </c>
      <c r="K227" s="2634"/>
      <c r="L227" s="2634"/>
      <c r="M227" s="2634"/>
      <c r="N227" s="2635"/>
      <c r="O227" s="1372"/>
      <c r="P227" s="1372"/>
      <c r="Q227" s="1372"/>
      <c r="R227" s="1372"/>
      <c r="S227" s="1372"/>
      <c r="T227" s="1372"/>
      <c r="U227" s="1372"/>
      <c r="V227" s="1372"/>
      <c r="W227" s="1372"/>
      <c r="X227" s="1372"/>
      <c r="Y227" s="1372"/>
      <c r="Z227" s="1372"/>
      <c r="AA227" s="1372"/>
      <c r="AB227" s="1372"/>
      <c r="AC227" s="1372"/>
      <c r="AD227" s="1372"/>
      <c r="AE227" s="1372"/>
      <c r="AF227" s="1372"/>
    </row>
    <row r="228" spans="1:32" s="1359" customFormat="1" ht="49.2" hidden="1">
      <c r="A228" s="581">
        <v>6</v>
      </c>
      <c r="B228" s="581">
        <v>7</v>
      </c>
      <c r="C228" s="131" t="s">
        <v>147</v>
      </c>
      <c r="D228" s="1388">
        <v>650000</v>
      </c>
      <c r="E228" s="1389">
        <v>1</v>
      </c>
      <c r="F228" s="1369">
        <f t="shared" si="5"/>
        <v>650000</v>
      </c>
      <c r="G228" s="943" t="s">
        <v>144</v>
      </c>
      <c r="H228" s="943" t="s">
        <v>145</v>
      </c>
      <c r="I228" s="943" t="s">
        <v>1105</v>
      </c>
      <c r="J228" s="581" t="s">
        <v>49</v>
      </c>
      <c r="K228" s="2634"/>
      <c r="L228" s="2634"/>
      <c r="M228" s="2634"/>
      <c r="N228" s="2635"/>
      <c r="O228" s="1372"/>
      <c r="P228" s="1372"/>
      <c r="Q228" s="1372"/>
      <c r="R228" s="1372"/>
      <c r="S228" s="1372"/>
      <c r="T228" s="1372"/>
      <c r="U228" s="1372"/>
      <c r="V228" s="1372"/>
      <c r="W228" s="1372"/>
      <c r="X228" s="1372"/>
      <c r="Y228" s="1372"/>
      <c r="Z228" s="1372"/>
      <c r="AA228" s="1372"/>
      <c r="AB228" s="1372"/>
      <c r="AC228" s="1372"/>
      <c r="AD228" s="1372"/>
      <c r="AE228" s="1372"/>
      <c r="AF228" s="1372"/>
    </row>
    <row r="229" spans="1:32" s="1359" customFormat="1" hidden="1">
      <c r="A229" s="581">
        <v>6</v>
      </c>
      <c r="B229" s="581">
        <v>8</v>
      </c>
      <c r="C229" s="131" t="s">
        <v>1253</v>
      </c>
      <c r="D229" s="1388">
        <v>380000</v>
      </c>
      <c r="E229" s="1389">
        <v>2</v>
      </c>
      <c r="F229" s="1369">
        <f t="shared" si="5"/>
        <v>760000</v>
      </c>
      <c r="G229" s="943" t="s">
        <v>153</v>
      </c>
      <c r="H229" s="943" t="s">
        <v>154</v>
      </c>
      <c r="I229" s="943" t="s">
        <v>1105</v>
      </c>
      <c r="J229" s="581" t="s">
        <v>49</v>
      </c>
      <c r="K229" s="2634"/>
      <c r="L229" s="2634"/>
      <c r="M229" s="2634"/>
      <c r="N229" s="2635"/>
      <c r="O229" s="1372"/>
      <c r="P229" s="1372"/>
      <c r="Q229" s="1372"/>
      <c r="R229" s="1372"/>
      <c r="S229" s="1372"/>
      <c r="T229" s="1372"/>
      <c r="U229" s="1372"/>
      <c r="V229" s="1372"/>
      <c r="W229" s="1372"/>
      <c r="X229" s="1372"/>
      <c r="Y229" s="1372"/>
      <c r="Z229" s="1372"/>
      <c r="AA229" s="1372"/>
      <c r="AB229" s="1372"/>
      <c r="AC229" s="1372"/>
      <c r="AD229" s="1372"/>
      <c r="AE229" s="1372"/>
      <c r="AF229" s="1372"/>
    </row>
    <row r="230" spans="1:32" s="1359" customFormat="1" hidden="1">
      <c r="A230" s="581">
        <v>6</v>
      </c>
      <c r="B230" s="581">
        <v>9</v>
      </c>
      <c r="C230" s="131" t="s">
        <v>432</v>
      </c>
      <c r="D230" s="1388">
        <v>550000</v>
      </c>
      <c r="E230" s="1389">
        <v>1</v>
      </c>
      <c r="F230" s="1369">
        <f t="shared" si="5"/>
        <v>550000</v>
      </c>
      <c r="G230" s="943" t="s">
        <v>1059</v>
      </c>
      <c r="H230" s="943" t="s">
        <v>1414</v>
      </c>
      <c r="I230" s="943" t="s">
        <v>877</v>
      </c>
      <c r="J230" s="581" t="s">
        <v>28</v>
      </c>
      <c r="K230" s="2634"/>
      <c r="L230" s="2634"/>
      <c r="M230" s="2634"/>
      <c r="N230" s="2635"/>
      <c r="O230" s="1372"/>
      <c r="P230" s="1372"/>
      <c r="Q230" s="1372"/>
      <c r="R230" s="1372"/>
      <c r="S230" s="1372"/>
      <c r="T230" s="1372"/>
      <c r="U230" s="1372"/>
      <c r="V230" s="1372"/>
      <c r="W230" s="1372"/>
      <c r="X230" s="1372"/>
      <c r="Y230" s="1372"/>
      <c r="Z230" s="1372"/>
      <c r="AA230" s="1372"/>
      <c r="AB230" s="1372"/>
      <c r="AC230" s="1372"/>
      <c r="AD230" s="1372"/>
      <c r="AE230" s="1372"/>
      <c r="AF230" s="1372"/>
    </row>
    <row r="231" spans="1:32" s="1359" customFormat="1" hidden="1">
      <c r="A231" s="581">
        <v>6</v>
      </c>
      <c r="B231" s="581">
        <v>10</v>
      </c>
      <c r="C231" s="131" t="s">
        <v>432</v>
      </c>
      <c r="D231" s="1388">
        <v>550000</v>
      </c>
      <c r="E231" s="1389">
        <v>1</v>
      </c>
      <c r="F231" s="1369">
        <f t="shared" si="5"/>
        <v>550000</v>
      </c>
      <c r="G231" s="943" t="s">
        <v>1450</v>
      </c>
      <c r="H231" s="943" t="s">
        <v>139</v>
      </c>
      <c r="I231" s="943" t="s">
        <v>1405</v>
      </c>
      <c r="J231" s="581" t="s">
        <v>39</v>
      </c>
      <c r="K231" s="2634"/>
      <c r="L231" s="2634"/>
      <c r="M231" s="2634"/>
      <c r="N231" s="2635"/>
      <c r="O231" s="1372"/>
      <c r="P231" s="1372"/>
      <c r="Q231" s="1372"/>
      <c r="R231" s="1372"/>
      <c r="S231" s="1372"/>
      <c r="T231" s="1372"/>
      <c r="U231" s="1372"/>
      <c r="V231" s="1372"/>
      <c r="W231" s="1372"/>
      <c r="X231" s="1372"/>
      <c r="Y231" s="1372"/>
      <c r="Z231" s="1372"/>
      <c r="AA231" s="1372"/>
      <c r="AB231" s="1372"/>
      <c r="AC231" s="1372"/>
      <c r="AD231" s="1372"/>
      <c r="AE231" s="1372"/>
      <c r="AF231" s="1372"/>
    </row>
    <row r="232" spans="1:32" s="1359" customFormat="1" hidden="1">
      <c r="A232" s="581">
        <v>6</v>
      </c>
      <c r="B232" s="581">
        <v>11</v>
      </c>
      <c r="C232" s="131" t="s">
        <v>432</v>
      </c>
      <c r="D232" s="1388">
        <v>550000</v>
      </c>
      <c r="E232" s="1389">
        <v>1</v>
      </c>
      <c r="F232" s="1369">
        <f t="shared" si="5"/>
        <v>550000</v>
      </c>
      <c r="G232" s="943" t="s">
        <v>1025</v>
      </c>
      <c r="H232" s="943" t="s">
        <v>1026</v>
      </c>
      <c r="I232" s="943" t="s">
        <v>1405</v>
      </c>
      <c r="J232" s="581" t="s">
        <v>28</v>
      </c>
      <c r="K232" s="2634"/>
      <c r="L232" s="2634"/>
      <c r="M232" s="2634"/>
      <c r="N232" s="2635"/>
      <c r="O232" s="1372"/>
      <c r="P232" s="1372"/>
      <c r="Q232" s="1372"/>
      <c r="R232" s="1372"/>
      <c r="S232" s="1372"/>
      <c r="T232" s="1372"/>
      <c r="U232" s="1372"/>
      <c r="V232" s="1372"/>
      <c r="W232" s="1372"/>
      <c r="X232" s="1372"/>
      <c r="Y232" s="1372"/>
      <c r="Z232" s="1372"/>
      <c r="AA232" s="1372"/>
      <c r="AB232" s="1372"/>
      <c r="AC232" s="1372"/>
      <c r="AD232" s="1372"/>
      <c r="AE232" s="1372"/>
      <c r="AF232" s="1372"/>
    </row>
    <row r="233" spans="1:32" s="1359" customFormat="1" hidden="1">
      <c r="A233" s="581">
        <v>6</v>
      </c>
      <c r="B233" s="581">
        <v>12</v>
      </c>
      <c r="C233" s="131" t="s">
        <v>432</v>
      </c>
      <c r="D233" s="1388">
        <v>550000</v>
      </c>
      <c r="E233" s="1389">
        <v>1</v>
      </c>
      <c r="F233" s="1369">
        <f t="shared" si="5"/>
        <v>550000</v>
      </c>
      <c r="G233" s="943" t="s">
        <v>1027</v>
      </c>
      <c r="H233" s="943" t="s">
        <v>1415</v>
      </c>
      <c r="I233" s="943" t="s">
        <v>1163</v>
      </c>
      <c r="J233" s="581" t="s">
        <v>28</v>
      </c>
      <c r="K233" s="2634"/>
      <c r="L233" s="2634"/>
      <c r="M233" s="2634"/>
      <c r="N233" s="2635"/>
      <c r="O233" s="1372"/>
      <c r="P233" s="1372"/>
      <c r="Q233" s="1372"/>
      <c r="R233" s="1372"/>
      <c r="S233" s="1372"/>
      <c r="T233" s="1372"/>
      <c r="U233" s="1372"/>
      <c r="V233" s="1372"/>
      <c r="W233" s="1372"/>
      <c r="X233" s="1372"/>
      <c r="Y233" s="1372"/>
      <c r="Z233" s="1372"/>
      <c r="AA233" s="1372"/>
      <c r="AB233" s="1372"/>
      <c r="AC233" s="1372"/>
      <c r="AD233" s="1372"/>
      <c r="AE233" s="1372"/>
      <c r="AF233" s="1372"/>
    </row>
    <row r="234" spans="1:32" s="1359" customFormat="1" hidden="1">
      <c r="A234" s="581">
        <v>6</v>
      </c>
      <c r="B234" s="581">
        <v>13</v>
      </c>
      <c r="C234" s="131" t="s">
        <v>635</v>
      </c>
      <c r="D234" s="1388">
        <v>750000</v>
      </c>
      <c r="E234" s="1389">
        <v>1</v>
      </c>
      <c r="F234" s="1369">
        <f t="shared" si="5"/>
        <v>750000</v>
      </c>
      <c r="G234" s="943" t="s">
        <v>1028</v>
      </c>
      <c r="H234" s="943" t="s">
        <v>1029</v>
      </c>
      <c r="I234" s="943" t="s">
        <v>1406</v>
      </c>
      <c r="J234" s="581" t="s">
        <v>49</v>
      </c>
      <c r="K234" s="2634"/>
      <c r="L234" s="2634"/>
      <c r="M234" s="2634"/>
      <c r="N234" s="2635"/>
      <c r="O234" s="1372"/>
      <c r="P234" s="1372"/>
      <c r="Q234" s="1372"/>
      <c r="R234" s="1372"/>
      <c r="S234" s="1372"/>
      <c r="T234" s="1372"/>
      <c r="U234" s="1372"/>
      <c r="V234" s="1372"/>
      <c r="W234" s="1372"/>
      <c r="X234" s="1372"/>
      <c r="Y234" s="1372"/>
      <c r="Z234" s="1372"/>
      <c r="AA234" s="1372"/>
      <c r="AB234" s="1372"/>
      <c r="AC234" s="1372"/>
      <c r="AD234" s="1372"/>
      <c r="AE234" s="1372"/>
      <c r="AF234" s="1372"/>
    </row>
    <row r="235" spans="1:32" s="1359" customFormat="1" ht="49.2" hidden="1">
      <c r="A235" s="581">
        <v>6</v>
      </c>
      <c r="B235" s="581">
        <v>14</v>
      </c>
      <c r="C235" s="131" t="s">
        <v>1401</v>
      </c>
      <c r="D235" s="1388">
        <v>730000</v>
      </c>
      <c r="E235" s="1389">
        <v>1</v>
      </c>
      <c r="F235" s="1369">
        <f t="shared" si="5"/>
        <v>730000</v>
      </c>
      <c r="G235" s="943" t="s">
        <v>1024</v>
      </c>
      <c r="H235" s="943" t="s">
        <v>1413</v>
      </c>
      <c r="I235" s="943" t="s">
        <v>1105</v>
      </c>
      <c r="J235" s="581" t="s">
        <v>26</v>
      </c>
      <c r="K235" s="2634"/>
      <c r="L235" s="2634"/>
      <c r="M235" s="2634"/>
      <c r="N235" s="2635"/>
      <c r="O235" s="1372"/>
      <c r="P235" s="1372"/>
      <c r="Q235" s="1372"/>
      <c r="R235" s="1372"/>
      <c r="S235" s="1372"/>
      <c r="T235" s="1372"/>
      <c r="U235" s="1372"/>
      <c r="V235" s="1372"/>
      <c r="W235" s="1372"/>
      <c r="X235" s="1372"/>
      <c r="Y235" s="1372"/>
      <c r="Z235" s="1372"/>
      <c r="AA235" s="1372"/>
      <c r="AB235" s="1372"/>
      <c r="AC235" s="1372"/>
      <c r="AD235" s="1372"/>
      <c r="AE235" s="1372"/>
      <c r="AF235" s="1372"/>
    </row>
    <row r="236" spans="1:32" s="1359" customFormat="1" ht="49.2" hidden="1">
      <c r="A236" s="581">
        <v>6</v>
      </c>
      <c r="B236" s="581">
        <v>15</v>
      </c>
      <c r="C236" s="131" t="s">
        <v>1063</v>
      </c>
      <c r="D236" s="1388">
        <v>260000</v>
      </c>
      <c r="E236" s="1389">
        <v>1</v>
      </c>
      <c r="F236" s="1369">
        <f t="shared" si="5"/>
        <v>260000</v>
      </c>
      <c r="G236" s="943" t="s">
        <v>142</v>
      </c>
      <c r="H236" s="943" t="s">
        <v>143</v>
      </c>
      <c r="I236" s="943" t="s">
        <v>1105</v>
      </c>
      <c r="J236" s="581" t="s">
        <v>49</v>
      </c>
      <c r="K236" s="2634"/>
      <c r="L236" s="2634"/>
      <c r="M236" s="2634"/>
      <c r="N236" s="2635"/>
      <c r="O236" s="1372"/>
      <c r="P236" s="1372"/>
      <c r="Q236" s="1372"/>
      <c r="R236" s="1372"/>
      <c r="S236" s="1372"/>
      <c r="T236" s="1372"/>
      <c r="U236" s="1372"/>
      <c r="V236" s="1372"/>
      <c r="W236" s="1372"/>
      <c r="X236" s="1372"/>
      <c r="Y236" s="1372"/>
      <c r="Z236" s="1372"/>
      <c r="AA236" s="1372"/>
      <c r="AB236" s="1372"/>
      <c r="AC236" s="1372"/>
      <c r="AD236" s="1372"/>
      <c r="AE236" s="1372"/>
      <c r="AF236" s="1372"/>
    </row>
    <row r="237" spans="1:32" s="1359" customFormat="1" ht="49.2" hidden="1">
      <c r="A237" s="581">
        <v>6</v>
      </c>
      <c r="B237" s="581">
        <v>16</v>
      </c>
      <c r="C237" s="131" t="s">
        <v>553</v>
      </c>
      <c r="D237" s="1388">
        <v>520000</v>
      </c>
      <c r="E237" s="1389">
        <v>1</v>
      </c>
      <c r="F237" s="1369">
        <f t="shared" si="5"/>
        <v>520000</v>
      </c>
      <c r="G237" s="943" t="s">
        <v>1024</v>
      </c>
      <c r="H237" s="943" t="s">
        <v>1413</v>
      </c>
      <c r="I237" s="943" t="s">
        <v>1105</v>
      </c>
      <c r="J237" s="581" t="s">
        <v>26</v>
      </c>
      <c r="K237" s="2634"/>
      <c r="L237" s="2634"/>
      <c r="M237" s="2634"/>
      <c r="N237" s="2635"/>
      <c r="O237" s="1372"/>
      <c r="P237" s="1372"/>
      <c r="Q237" s="1372"/>
      <c r="R237" s="1372"/>
      <c r="S237" s="1372"/>
      <c r="T237" s="1372"/>
      <c r="U237" s="1372"/>
      <c r="V237" s="1372"/>
      <c r="W237" s="1372"/>
      <c r="X237" s="1372"/>
      <c r="Y237" s="1372"/>
      <c r="Z237" s="1372"/>
      <c r="AA237" s="1372"/>
      <c r="AB237" s="1372"/>
      <c r="AC237" s="1372"/>
      <c r="AD237" s="1372"/>
      <c r="AE237" s="1372"/>
      <c r="AF237" s="1372"/>
    </row>
    <row r="238" spans="1:32" s="1359" customFormat="1" ht="49.2" hidden="1">
      <c r="A238" s="581">
        <v>6</v>
      </c>
      <c r="B238" s="581">
        <v>17</v>
      </c>
      <c r="C238" s="131" t="s">
        <v>553</v>
      </c>
      <c r="D238" s="1388">
        <v>520000</v>
      </c>
      <c r="E238" s="1389">
        <v>2</v>
      </c>
      <c r="F238" s="1369">
        <f t="shared" si="5"/>
        <v>1040000</v>
      </c>
      <c r="G238" s="943" t="s">
        <v>1128</v>
      </c>
      <c r="H238" s="943" t="s">
        <v>137</v>
      </c>
      <c r="I238" s="943" t="s">
        <v>1105</v>
      </c>
      <c r="J238" s="581" t="s">
        <v>26</v>
      </c>
      <c r="K238" s="2634"/>
      <c r="L238" s="2634"/>
      <c r="M238" s="2634"/>
      <c r="N238" s="2635"/>
      <c r="O238" s="1372"/>
      <c r="P238" s="1372"/>
      <c r="Q238" s="1372"/>
      <c r="R238" s="1372"/>
      <c r="S238" s="1372"/>
      <c r="T238" s="1372"/>
      <c r="U238" s="1372"/>
      <c r="V238" s="1372"/>
      <c r="W238" s="1372"/>
      <c r="X238" s="1372"/>
      <c r="Y238" s="1372"/>
      <c r="Z238" s="1372"/>
      <c r="AA238" s="1372"/>
      <c r="AB238" s="1372"/>
      <c r="AC238" s="1372"/>
      <c r="AD238" s="1372"/>
      <c r="AE238" s="1372"/>
      <c r="AF238" s="1372"/>
    </row>
    <row r="239" spans="1:32" s="1359" customFormat="1" ht="49.2" hidden="1">
      <c r="A239" s="581">
        <v>6</v>
      </c>
      <c r="B239" s="581">
        <v>18</v>
      </c>
      <c r="C239" s="131" t="s">
        <v>553</v>
      </c>
      <c r="D239" s="1388">
        <v>520000</v>
      </c>
      <c r="E239" s="1389">
        <v>1</v>
      </c>
      <c r="F239" s="1369">
        <f t="shared" si="5"/>
        <v>520000</v>
      </c>
      <c r="G239" s="943" t="s">
        <v>1224</v>
      </c>
      <c r="H239" s="943" t="s">
        <v>136</v>
      </c>
      <c r="I239" s="943" t="s">
        <v>877</v>
      </c>
      <c r="J239" s="581" t="s">
        <v>39</v>
      </c>
      <c r="K239" s="2634"/>
      <c r="L239" s="2634"/>
      <c r="M239" s="2634"/>
      <c r="N239" s="2635"/>
      <c r="O239" s="1372"/>
      <c r="P239" s="1372"/>
      <c r="Q239" s="1372"/>
      <c r="R239" s="1372"/>
      <c r="S239" s="1372"/>
      <c r="T239" s="1372"/>
      <c r="U239" s="1372"/>
      <c r="V239" s="1372"/>
      <c r="W239" s="1372"/>
      <c r="X239" s="1372"/>
      <c r="Y239" s="1372"/>
      <c r="Z239" s="1372"/>
      <c r="AA239" s="1372"/>
      <c r="AB239" s="1372"/>
      <c r="AC239" s="1372"/>
      <c r="AD239" s="1372"/>
      <c r="AE239" s="1372"/>
      <c r="AF239" s="1372"/>
    </row>
    <row r="240" spans="1:32" s="1359" customFormat="1" ht="49.2" hidden="1">
      <c r="A240" s="581">
        <v>6</v>
      </c>
      <c r="B240" s="581">
        <v>19</v>
      </c>
      <c r="C240" s="131" t="s">
        <v>1129</v>
      </c>
      <c r="D240" s="1388">
        <v>370000</v>
      </c>
      <c r="E240" s="1389">
        <v>1</v>
      </c>
      <c r="F240" s="1369">
        <f t="shared" si="5"/>
        <v>370000</v>
      </c>
      <c r="G240" s="943" t="s">
        <v>148</v>
      </c>
      <c r="H240" s="943" t="s">
        <v>149</v>
      </c>
      <c r="I240" s="943" t="s">
        <v>1105</v>
      </c>
      <c r="J240" s="581" t="s">
        <v>44</v>
      </c>
      <c r="K240" s="2634"/>
      <c r="L240" s="2634"/>
      <c r="M240" s="2634"/>
      <c r="N240" s="2635"/>
      <c r="O240" s="1372"/>
      <c r="P240" s="1372"/>
      <c r="Q240" s="1372"/>
      <c r="R240" s="1372"/>
      <c r="S240" s="1372"/>
      <c r="T240" s="1372"/>
      <c r="U240" s="1372"/>
      <c r="V240" s="1372"/>
      <c r="W240" s="1372"/>
      <c r="X240" s="1372"/>
      <c r="Y240" s="1372"/>
      <c r="Z240" s="1372"/>
      <c r="AA240" s="1372"/>
      <c r="AB240" s="1372"/>
      <c r="AC240" s="1372"/>
      <c r="AD240" s="1372"/>
      <c r="AE240" s="1372"/>
      <c r="AF240" s="1372"/>
    </row>
    <row r="241" spans="1:32" s="1359" customFormat="1" ht="73.8" hidden="1">
      <c r="A241" s="581">
        <v>6</v>
      </c>
      <c r="B241" s="581">
        <v>20</v>
      </c>
      <c r="C241" s="131" t="s">
        <v>959</v>
      </c>
      <c r="D241" s="1388">
        <v>840000</v>
      </c>
      <c r="E241" s="1389">
        <v>1</v>
      </c>
      <c r="F241" s="1369">
        <f t="shared" si="5"/>
        <v>840000</v>
      </c>
      <c r="G241" s="943" t="s">
        <v>144</v>
      </c>
      <c r="H241" s="943" t="s">
        <v>145</v>
      </c>
      <c r="I241" s="943" t="s">
        <v>1105</v>
      </c>
      <c r="J241" s="581" t="s">
        <v>49</v>
      </c>
      <c r="K241" s="2634"/>
      <c r="L241" s="2634"/>
      <c r="M241" s="2634"/>
      <c r="N241" s="2635"/>
      <c r="O241" s="1372"/>
      <c r="P241" s="1372"/>
      <c r="Q241" s="1372"/>
      <c r="R241" s="1372"/>
      <c r="S241" s="1372"/>
      <c r="T241" s="1372"/>
      <c r="U241" s="1372"/>
      <c r="V241" s="1372"/>
      <c r="W241" s="1372"/>
      <c r="X241" s="1372"/>
      <c r="Y241" s="1372"/>
      <c r="Z241" s="1372"/>
      <c r="AA241" s="1372"/>
      <c r="AB241" s="1372"/>
      <c r="AC241" s="1372"/>
      <c r="AD241" s="1372"/>
      <c r="AE241" s="1372"/>
      <c r="AF241" s="1372"/>
    </row>
    <row r="242" spans="1:32" s="1359" customFormat="1" ht="73.8" hidden="1">
      <c r="A242" s="581">
        <v>6</v>
      </c>
      <c r="B242" s="581">
        <v>21</v>
      </c>
      <c r="C242" s="131" t="s">
        <v>959</v>
      </c>
      <c r="D242" s="1388">
        <v>840000</v>
      </c>
      <c r="E242" s="1389">
        <v>1</v>
      </c>
      <c r="F242" s="1369">
        <f t="shared" si="5"/>
        <v>840000</v>
      </c>
      <c r="G242" s="943" t="s">
        <v>1025</v>
      </c>
      <c r="H242" s="943" t="s">
        <v>1026</v>
      </c>
      <c r="I242" s="943" t="s">
        <v>1405</v>
      </c>
      <c r="J242" s="581" t="s">
        <v>28</v>
      </c>
      <c r="K242" s="2634"/>
      <c r="L242" s="2634"/>
      <c r="M242" s="2634"/>
      <c r="N242" s="2635"/>
      <c r="O242" s="1372"/>
      <c r="P242" s="1372"/>
      <c r="Q242" s="1372"/>
      <c r="R242" s="1372"/>
      <c r="S242" s="1372"/>
      <c r="T242" s="1372"/>
      <c r="U242" s="1372"/>
      <c r="V242" s="1372"/>
      <c r="W242" s="1372"/>
      <c r="X242" s="1372"/>
      <c r="Y242" s="1372"/>
      <c r="Z242" s="1372"/>
      <c r="AA242" s="1372"/>
      <c r="AB242" s="1372"/>
      <c r="AC242" s="1372"/>
      <c r="AD242" s="1372"/>
      <c r="AE242" s="1372"/>
      <c r="AF242" s="1372"/>
    </row>
    <row r="243" spans="1:32" s="1359" customFormat="1" ht="49.2" hidden="1">
      <c r="A243" s="581">
        <v>6</v>
      </c>
      <c r="B243" s="581">
        <v>22</v>
      </c>
      <c r="C243" s="131" t="s">
        <v>1404</v>
      </c>
      <c r="D243" s="1388">
        <v>830000</v>
      </c>
      <c r="E243" s="1389">
        <v>1</v>
      </c>
      <c r="F243" s="1369">
        <f t="shared" si="5"/>
        <v>830000</v>
      </c>
      <c r="G243" s="943" t="s">
        <v>1450</v>
      </c>
      <c r="H243" s="943" t="s">
        <v>139</v>
      </c>
      <c r="I243" s="943" t="s">
        <v>1405</v>
      </c>
      <c r="J243" s="581" t="s">
        <v>39</v>
      </c>
      <c r="K243" s="2634"/>
      <c r="L243" s="2634"/>
      <c r="M243" s="2634"/>
      <c r="N243" s="2635"/>
      <c r="O243" s="1372"/>
      <c r="P243" s="1372"/>
      <c r="Q243" s="1372"/>
      <c r="R243" s="1372"/>
      <c r="S243" s="1372"/>
      <c r="T243" s="1372"/>
      <c r="U243" s="1372"/>
      <c r="V243" s="1372"/>
      <c r="W243" s="1372"/>
      <c r="X243" s="1372"/>
      <c r="Y243" s="1372"/>
      <c r="Z243" s="1372"/>
      <c r="AA243" s="1372"/>
      <c r="AB243" s="1372"/>
      <c r="AC243" s="1372"/>
      <c r="AD243" s="1372"/>
      <c r="AE243" s="1372"/>
      <c r="AF243" s="1372"/>
    </row>
    <row r="244" spans="1:32" s="1359" customFormat="1" hidden="1">
      <c r="A244" s="581">
        <v>6</v>
      </c>
      <c r="B244" s="581">
        <v>23</v>
      </c>
      <c r="C244" s="131" t="s">
        <v>910</v>
      </c>
      <c r="D244" s="1388">
        <v>520000</v>
      </c>
      <c r="E244" s="1389">
        <v>1</v>
      </c>
      <c r="F244" s="1369">
        <f t="shared" si="5"/>
        <v>520000</v>
      </c>
      <c r="G244" s="943" t="s">
        <v>1450</v>
      </c>
      <c r="H244" s="943" t="s">
        <v>139</v>
      </c>
      <c r="I244" s="943" t="s">
        <v>1405</v>
      </c>
      <c r="J244" s="581" t="s">
        <v>933</v>
      </c>
      <c r="K244" s="2634"/>
      <c r="L244" s="2634"/>
      <c r="M244" s="2634"/>
      <c r="N244" s="2635"/>
      <c r="O244" s="1372"/>
      <c r="P244" s="1372"/>
      <c r="Q244" s="1372"/>
      <c r="R244" s="1372"/>
      <c r="S244" s="1372"/>
      <c r="T244" s="1372"/>
      <c r="U244" s="1372"/>
      <c r="V244" s="1372"/>
      <c r="W244" s="1372"/>
      <c r="X244" s="1372"/>
      <c r="Y244" s="1372"/>
      <c r="Z244" s="1372"/>
      <c r="AA244" s="1372"/>
      <c r="AB244" s="1372"/>
      <c r="AC244" s="1372"/>
      <c r="AD244" s="1372"/>
      <c r="AE244" s="1372"/>
      <c r="AF244" s="1372"/>
    </row>
    <row r="245" spans="1:32" s="1359" customFormat="1" hidden="1">
      <c r="A245" s="581">
        <v>6</v>
      </c>
      <c r="B245" s="581">
        <v>24</v>
      </c>
      <c r="C245" s="131" t="s">
        <v>910</v>
      </c>
      <c r="D245" s="1388">
        <v>520000</v>
      </c>
      <c r="E245" s="1389">
        <v>1</v>
      </c>
      <c r="F245" s="1369">
        <f t="shared" si="5"/>
        <v>520000</v>
      </c>
      <c r="G245" s="943" t="s">
        <v>1128</v>
      </c>
      <c r="H245" s="943" t="s">
        <v>137</v>
      </c>
      <c r="I245" s="943" t="s">
        <v>1105</v>
      </c>
      <c r="J245" s="581" t="s">
        <v>26</v>
      </c>
      <c r="K245" s="2634"/>
      <c r="L245" s="2634"/>
      <c r="M245" s="2634"/>
      <c r="N245" s="2635"/>
      <c r="O245" s="1372"/>
      <c r="P245" s="1372"/>
      <c r="Q245" s="1372"/>
      <c r="R245" s="1372"/>
      <c r="S245" s="1372"/>
      <c r="T245" s="1372"/>
      <c r="U245" s="1372"/>
      <c r="V245" s="1372"/>
      <c r="W245" s="1372"/>
      <c r="X245" s="1372"/>
      <c r="Y245" s="1372"/>
      <c r="Z245" s="1372"/>
      <c r="AA245" s="1372"/>
      <c r="AB245" s="1372"/>
      <c r="AC245" s="1372"/>
      <c r="AD245" s="1372"/>
      <c r="AE245" s="1372"/>
      <c r="AF245" s="1372"/>
    </row>
    <row r="246" spans="1:32" s="1359" customFormat="1" hidden="1">
      <c r="A246" s="581">
        <v>6</v>
      </c>
      <c r="B246" s="581">
        <v>25</v>
      </c>
      <c r="C246" s="131" t="s">
        <v>910</v>
      </c>
      <c r="D246" s="1388">
        <v>520000</v>
      </c>
      <c r="E246" s="1389">
        <v>1</v>
      </c>
      <c r="F246" s="1369">
        <f t="shared" si="5"/>
        <v>520000</v>
      </c>
      <c r="G246" s="943" t="s">
        <v>1117</v>
      </c>
      <c r="H246" s="943" t="s">
        <v>155</v>
      </c>
      <c r="I246" s="943" t="s">
        <v>877</v>
      </c>
      <c r="J246" s="581" t="s">
        <v>44</v>
      </c>
      <c r="K246" s="2634"/>
      <c r="L246" s="2634"/>
      <c r="M246" s="2634"/>
      <c r="N246" s="2635"/>
      <c r="O246" s="1372"/>
      <c r="P246" s="1372"/>
      <c r="Q246" s="1372"/>
      <c r="R246" s="1372"/>
      <c r="S246" s="1372"/>
      <c r="T246" s="1372"/>
      <c r="U246" s="1372"/>
      <c r="V246" s="1372"/>
      <c r="W246" s="1372"/>
      <c r="X246" s="1372"/>
      <c r="Y246" s="1372"/>
      <c r="Z246" s="1372"/>
      <c r="AA246" s="1372"/>
      <c r="AB246" s="1372"/>
      <c r="AC246" s="1372"/>
      <c r="AD246" s="1372"/>
      <c r="AE246" s="1372"/>
      <c r="AF246" s="1372"/>
    </row>
    <row r="247" spans="1:32" s="1359" customFormat="1" ht="49.2" hidden="1">
      <c r="A247" s="581">
        <v>6</v>
      </c>
      <c r="B247" s="581">
        <v>26</v>
      </c>
      <c r="C247" s="131" t="s">
        <v>851</v>
      </c>
      <c r="D247" s="1388">
        <v>2580000</v>
      </c>
      <c r="E247" s="1389">
        <v>1</v>
      </c>
      <c r="F247" s="1369">
        <f t="shared" si="5"/>
        <v>2580000</v>
      </c>
      <c r="G247" s="943" t="s">
        <v>654</v>
      </c>
      <c r="H247" s="943" t="s">
        <v>141</v>
      </c>
      <c r="I247" s="943" t="s">
        <v>1163</v>
      </c>
      <c r="J247" s="581" t="s">
        <v>39</v>
      </c>
      <c r="K247" s="2634"/>
      <c r="L247" s="2634"/>
      <c r="M247" s="2634"/>
      <c r="N247" s="2635"/>
      <c r="O247" s="1372"/>
      <c r="P247" s="1372"/>
      <c r="Q247" s="1372"/>
      <c r="R247" s="1372"/>
      <c r="S247" s="1372"/>
      <c r="T247" s="1372"/>
      <c r="U247" s="1372"/>
      <c r="V247" s="1372"/>
      <c r="W247" s="1372"/>
      <c r="X247" s="1372"/>
      <c r="Y247" s="1372"/>
      <c r="Z247" s="1372"/>
      <c r="AA247" s="1372"/>
      <c r="AB247" s="1372"/>
      <c r="AC247" s="1372"/>
      <c r="AD247" s="1372"/>
      <c r="AE247" s="1372"/>
      <c r="AF247" s="1372"/>
    </row>
    <row r="248" spans="1:32" s="1359" customFormat="1" ht="98.4" hidden="1">
      <c r="A248" s="581">
        <v>6</v>
      </c>
      <c r="B248" s="581">
        <v>27</v>
      </c>
      <c r="C248" s="131" t="s">
        <v>550</v>
      </c>
      <c r="D248" s="1388">
        <v>1760000</v>
      </c>
      <c r="E248" s="1389">
        <v>1</v>
      </c>
      <c r="F248" s="1369">
        <f t="shared" si="5"/>
        <v>1760000</v>
      </c>
      <c r="G248" s="943" t="s">
        <v>1224</v>
      </c>
      <c r="H248" s="943" t="s">
        <v>136</v>
      </c>
      <c r="I248" s="943" t="s">
        <v>877</v>
      </c>
      <c r="J248" s="581" t="s">
        <v>39</v>
      </c>
      <c r="K248" s="2634"/>
      <c r="L248" s="2634"/>
      <c r="M248" s="2634"/>
      <c r="N248" s="2635"/>
      <c r="O248" s="1372"/>
      <c r="P248" s="1372"/>
      <c r="Q248" s="1372"/>
      <c r="R248" s="1372"/>
      <c r="S248" s="1372"/>
      <c r="T248" s="1372"/>
      <c r="U248" s="1372"/>
      <c r="V248" s="1372"/>
      <c r="W248" s="1372"/>
      <c r="X248" s="1372"/>
      <c r="Y248" s="1372"/>
      <c r="Z248" s="1372"/>
      <c r="AA248" s="1372"/>
      <c r="AB248" s="1372"/>
      <c r="AC248" s="1372"/>
      <c r="AD248" s="1372"/>
      <c r="AE248" s="1372"/>
      <c r="AF248" s="1372"/>
    </row>
    <row r="249" spans="1:32" s="1359" customFormat="1" ht="98.4" hidden="1">
      <c r="A249" s="581">
        <v>6</v>
      </c>
      <c r="B249" s="581">
        <v>28</v>
      </c>
      <c r="C249" s="131" t="s">
        <v>550</v>
      </c>
      <c r="D249" s="1388">
        <v>1760000</v>
      </c>
      <c r="E249" s="1389">
        <v>1</v>
      </c>
      <c r="F249" s="1369">
        <f t="shared" si="5"/>
        <v>1760000</v>
      </c>
      <c r="G249" s="943" t="s">
        <v>1230</v>
      </c>
      <c r="H249" s="943" t="s">
        <v>137</v>
      </c>
      <c r="I249" s="943" t="s">
        <v>1105</v>
      </c>
      <c r="J249" s="581" t="s">
        <v>39</v>
      </c>
      <c r="K249" s="2634"/>
      <c r="L249" s="2634"/>
      <c r="M249" s="2634"/>
      <c r="N249" s="2635"/>
      <c r="O249" s="1372"/>
      <c r="P249" s="1372"/>
      <c r="Q249" s="1372"/>
      <c r="R249" s="1372"/>
      <c r="S249" s="1372"/>
      <c r="T249" s="1372"/>
      <c r="U249" s="1372"/>
      <c r="V249" s="1372"/>
      <c r="W249" s="1372"/>
      <c r="X249" s="1372"/>
      <c r="Y249" s="1372"/>
      <c r="Z249" s="1372"/>
      <c r="AA249" s="1372"/>
      <c r="AB249" s="1372"/>
      <c r="AC249" s="1372"/>
      <c r="AD249" s="1372"/>
      <c r="AE249" s="1372"/>
      <c r="AF249" s="1372"/>
    </row>
    <row r="250" spans="1:32" s="1359" customFormat="1" hidden="1">
      <c r="A250" s="581">
        <v>6</v>
      </c>
      <c r="B250" s="581">
        <v>29</v>
      </c>
      <c r="C250" s="131" t="s">
        <v>152</v>
      </c>
      <c r="D250" s="1388">
        <v>1450000</v>
      </c>
      <c r="E250" s="1389">
        <v>1</v>
      </c>
      <c r="F250" s="1369">
        <f t="shared" si="5"/>
        <v>1450000</v>
      </c>
      <c r="G250" s="943" t="s">
        <v>1024</v>
      </c>
      <c r="H250" s="943" t="s">
        <v>1413</v>
      </c>
      <c r="I250" s="943" t="s">
        <v>1105</v>
      </c>
      <c r="J250" s="581" t="s">
        <v>26</v>
      </c>
      <c r="K250" s="2634"/>
      <c r="L250" s="2634"/>
      <c r="M250" s="2634"/>
      <c r="N250" s="2635"/>
      <c r="O250" s="1372"/>
      <c r="P250" s="1372"/>
      <c r="Q250" s="1372"/>
      <c r="R250" s="1372"/>
      <c r="S250" s="1372"/>
      <c r="T250" s="1372"/>
      <c r="U250" s="1372"/>
      <c r="V250" s="1372"/>
      <c r="W250" s="1372"/>
      <c r="X250" s="1372"/>
      <c r="Y250" s="1372"/>
      <c r="Z250" s="1372"/>
      <c r="AA250" s="1372"/>
      <c r="AB250" s="1372"/>
      <c r="AC250" s="1372"/>
      <c r="AD250" s="1372"/>
      <c r="AE250" s="1372"/>
      <c r="AF250" s="1372"/>
    </row>
    <row r="251" spans="1:32" s="1359" customFormat="1" ht="73.8" hidden="1">
      <c r="A251" s="581">
        <v>6</v>
      </c>
      <c r="B251" s="581">
        <v>30</v>
      </c>
      <c r="C251" s="131" t="s">
        <v>77</v>
      </c>
      <c r="D251" s="1388">
        <v>2060000</v>
      </c>
      <c r="E251" s="1389">
        <v>1</v>
      </c>
      <c r="F251" s="1369">
        <f t="shared" si="5"/>
        <v>2060000</v>
      </c>
      <c r="G251" s="943" t="s">
        <v>654</v>
      </c>
      <c r="H251" s="943" t="s">
        <v>141</v>
      </c>
      <c r="I251" s="943" t="s">
        <v>1163</v>
      </c>
      <c r="J251" s="581" t="s">
        <v>39</v>
      </c>
      <c r="K251" s="2634"/>
      <c r="L251" s="2634"/>
      <c r="M251" s="2634"/>
      <c r="N251" s="2635"/>
      <c r="O251" s="1372"/>
      <c r="P251" s="1372"/>
      <c r="Q251" s="1372"/>
      <c r="R251" s="1372"/>
      <c r="S251" s="1372"/>
      <c r="T251" s="1372"/>
      <c r="U251" s="1372"/>
      <c r="V251" s="1372"/>
      <c r="W251" s="1372"/>
      <c r="X251" s="1372"/>
      <c r="Y251" s="1372"/>
      <c r="Z251" s="1372"/>
      <c r="AA251" s="1372"/>
      <c r="AB251" s="1372"/>
      <c r="AC251" s="1372"/>
      <c r="AD251" s="1372"/>
      <c r="AE251" s="1372"/>
      <c r="AF251" s="1372"/>
    </row>
    <row r="252" spans="1:32" s="1359" customFormat="1" ht="49.2" hidden="1">
      <c r="A252" s="581">
        <v>6</v>
      </c>
      <c r="B252" s="581">
        <v>31</v>
      </c>
      <c r="C252" s="131" t="s">
        <v>992</v>
      </c>
      <c r="D252" s="1388">
        <v>1240000</v>
      </c>
      <c r="E252" s="1389">
        <v>1</v>
      </c>
      <c r="F252" s="1369">
        <f t="shared" si="5"/>
        <v>1240000</v>
      </c>
      <c r="G252" s="943" t="s">
        <v>654</v>
      </c>
      <c r="H252" s="943" t="s">
        <v>141</v>
      </c>
      <c r="I252" s="943" t="s">
        <v>1163</v>
      </c>
      <c r="J252" s="581" t="s">
        <v>39</v>
      </c>
      <c r="K252" s="2634"/>
      <c r="L252" s="2634"/>
      <c r="M252" s="2634"/>
      <c r="N252" s="2635"/>
      <c r="O252" s="1372"/>
      <c r="P252" s="1372"/>
      <c r="Q252" s="1372"/>
      <c r="R252" s="1372"/>
      <c r="S252" s="1372"/>
      <c r="T252" s="1372"/>
      <c r="U252" s="1372"/>
      <c r="V252" s="1372"/>
      <c r="W252" s="1372"/>
      <c r="X252" s="1372"/>
      <c r="Y252" s="1372"/>
      <c r="Z252" s="1372"/>
      <c r="AA252" s="1372"/>
      <c r="AB252" s="1372"/>
      <c r="AC252" s="1372"/>
      <c r="AD252" s="1372"/>
      <c r="AE252" s="1372"/>
      <c r="AF252" s="1372"/>
    </row>
    <row r="253" spans="1:32" s="1359" customFormat="1" ht="49.2" hidden="1">
      <c r="A253" s="581">
        <v>6</v>
      </c>
      <c r="B253" s="581">
        <v>32</v>
      </c>
      <c r="C253" s="131" t="s">
        <v>839</v>
      </c>
      <c r="D253" s="1388">
        <v>1240000</v>
      </c>
      <c r="E253" s="1389">
        <v>1</v>
      </c>
      <c r="F253" s="1369">
        <f t="shared" si="5"/>
        <v>1240000</v>
      </c>
      <c r="G253" s="943" t="s">
        <v>1230</v>
      </c>
      <c r="H253" s="943" t="s">
        <v>137</v>
      </c>
      <c r="I253" s="943" t="s">
        <v>1105</v>
      </c>
      <c r="J253" s="581" t="s">
        <v>933</v>
      </c>
      <c r="K253" s="2634"/>
      <c r="L253" s="2634"/>
      <c r="M253" s="2634"/>
      <c r="N253" s="2635"/>
      <c r="O253" s="1372"/>
      <c r="P253" s="1372"/>
      <c r="Q253" s="1372"/>
      <c r="R253" s="1372"/>
      <c r="S253" s="1372"/>
      <c r="T253" s="1372"/>
      <c r="U253" s="1372"/>
      <c r="V253" s="1372"/>
      <c r="W253" s="1372"/>
      <c r="X253" s="1372"/>
      <c r="Y253" s="1372"/>
      <c r="Z253" s="1372"/>
      <c r="AA253" s="1372"/>
      <c r="AB253" s="1372"/>
      <c r="AC253" s="1372"/>
      <c r="AD253" s="1372"/>
      <c r="AE253" s="1372"/>
      <c r="AF253" s="1372"/>
    </row>
    <row r="254" spans="1:32" s="1359" customFormat="1" ht="49.2" hidden="1">
      <c r="A254" s="581">
        <v>6</v>
      </c>
      <c r="B254" s="581">
        <v>33</v>
      </c>
      <c r="C254" s="131" t="s">
        <v>839</v>
      </c>
      <c r="D254" s="1388">
        <v>1240000</v>
      </c>
      <c r="E254" s="1389">
        <v>1</v>
      </c>
      <c r="F254" s="1369">
        <f t="shared" si="5"/>
        <v>1240000</v>
      </c>
      <c r="G254" s="943" t="s">
        <v>1224</v>
      </c>
      <c r="H254" s="943" t="s">
        <v>136</v>
      </c>
      <c r="I254" s="943" t="s">
        <v>877</v>
      </c>
      <c r="J254" s="581" t="s">
        <v>39</v>
      </c>
      <c r="K254" s="2634"/>
      <c r="L254" s="2634"/>
      <c r="M254" s="2634"/>
      <c r="N254" s="2635"/>
      <c r="O254" s="1372"/>
      <c r="P254" s="1372"/>
      <c r="Q254" s="1372"/>
      <c r="R254" s="1372"/>
      <c r="S254" s="1372"/>
      <c r="T254" s="1372"/>
      <c r="U254" s="1372"/>
      <c r="V254" s="1372"/>
      <c r="W254" s="1372"/>
      <c r="X254" s="1372"/>
      <c r="Y254" s="1372"/>
      <c r="Z254" s="1372"/>
      <c r="AA254" s="1372"/>
      <c r="AB254" s="1372"/>
      <c r="AC254" s="1372"/>
      <c r="AD254" s="1372"/>
      <c r="AE254" s="1372"/>
      <c r="AF254" s="1372"/>
    </row>
    <row r="255" spans="1:32" s="1359" customFormat="1" ht="49.2" hidden="1">
      <c r="A255" s="581">
        <v>6</v>
      </c>
      <c r="B255" s="581">
        <v>34</v>
      </c>
      <c r="C255" s="131" t="s">
        <v>707</v>
      </c>
      <c r="D255" s="1388">
        <v>2060000</v>
      </c>
      <c r="E255" s="1389">
        <v>1</v>
      </c>
      <c r="F255" s="1369">
        <f t="shared" si="5"/>
        <v>2060000</v>
      </c>
      <c r="G255" s="943" t="s">
        <v>732</v>
      </c>
      <c r="H255" s="943" t="s">
        <v>138</v>
      </c>
      <c r="I255" s="943" t="s">
        <v>875</v>
      </c>
      <c r="J255" s="581" t="s">
        <v>33</v>
      </c>
      <c r="K255" s="2634"/>
      <c r="L255" s="2634"/>
      <c r="M255" s="2634"/>
      <c r="N255" s="2635"/>
      <c r="O255" s="1372"/>
      <c r="P255" s="1372"/>
      <c r="Q255" s="1372"/>
      <c r="R255" s="1372"/>
      <c r="S255" s="1372"/>
      <c r="T255" s="1372"/>
      <c r="U255" s="1372"/>
      <c r="V255" s="1372"/>
      <c r="W255" s="1372"/>
      <c r="X255" s="1372"/>
      <c r="Y255" s="1372"/>
      <c r="Z255" s="1372"/>
      <c r="AA255" s="1372"/>
      <c r="AB255" s="1372"/>
      <c r="AC255" s="1372"/>
      <c r="AD255" s="1372"/>
      <c r="AE255" s="1372"/>
      <c r="AF255" s="1372"/>
    </row>
    <row r="256" spans="1:32" s="1359" customFormat="1" ht="49.2" hidden="1">
      <c r="A256" s="581">
        <v>6</v>
      </c>
      <c r="B256" s="581">
        <v>35</v>
      </c>
      <c r="C256" s="131" t="s">
        <v>995</v>
      </c>
      <c r="D256" s="1388">
        <v>4380000</v>
      </c>
      <c r="E256" s="1389">
        <v>1</v>
      </c>
      <c r="F256" s="1369">
        <f t="shared" si="5"/>
        <v>4380000</v>
      </c>
      <c r="G256" s="943" t="s">
        <v>654</v>
      </c>
      <c r="H256" s="943" t="s">
        <v>141</v>
      </c>
      <c r="I256" s="943" t="s">
        <v>1163</v>
      </c>
      <c r="J256" s="581" t="s">
        <v>39</v>
      </c>
      <c r="K256" s="2634"/>
      <c r="L256" s="2634"/>
      <c r="M256" s="2634"/>
      <c r="N256" s="2635"/>
      <c r="O256" s="1372"/>
      <c r="P256" s="1372"/>
      <c r="Q256" s="1372"/>
      <c r="R256" s="1372"/>
      <c r="S256" s="1372"/>
      <c r="T256" s="1372"/>
      <c r="U256" s="1372"/>
      <c r="V256" s="1372"/>
      <c r="W256" s="1372"/>
      <c r="X256" s="1372"/>
      <c r="Y256" s="1372"/>
      <c r="Z256" s="1372"/>
      <c r="AA256" s="1372"/>
      <c r="AB256" s="1372"/>
      <c r="AC256" s="1372"/>
      <c r="AD256" s="1372"/>
      <c r="AE256" s="1372"/>
      <c r="AF256" s="1372"/>
    </row>
    <row r="257" spans="1:32" s="1359" customFormat="1" ht="49.2" hidden="1">
      <c r="A257" s="581">
        <v>6</v>
      </c>
      <c r="B257" s="581">
        <v>36</v>
      </c>
      <c r="C257" s="131" t="s">
        <v>995</v>
      </c>
      <c r="D257" s="1388">
        <v>4380000</v>
      </c>
      <c r="E257" s="1389">
        <v>1</v>
      </c>
      <c r="F257" s="1369">
        <f t="shared" si="5"/>
        <v>4380000</v>
      </c>
      <c r="G257" s="943" t="s">
        <v>1224</v>
      </c>
      <c r="H257" s="943" t="s">
        <v>136</v>
      </c>
      <c r="I257" s="943" t="s">
        <v>877</v>
      </c>
      <c r="J257" s="581" t="s">
        <v>39</v>
      </c>
      <c r="K257" s="2634"/>
      <c r="L257" s="2634"/>
      <c r="M257" s="2634"/>
      <c r="N257" s="2635"/>
      <c r="O257" s="1372"/>
      <c r="P257" s="1372"/>
      <c r="Q257" s="1372"/>
      <c r="R257" s="1372"/>
      <c r="S257" s="1372"/>
      <c r="T257" s="1372"/>
      <c r="U257" s="1372"/>
      <c r="V257" s="1372"/>
      <c r="W257" s="1372"/>
      <c r="X257" s="1372"/>
      <c r="Y257" s="1372"/>
      <c r="Z257" s="1372"/>
      <c r="AA257" s="1372"/>
      <c r="AB257" s="1372"/>
      <c r="AC257" s="1372"/>
      <c r="AD257" s="1372"/>
      <c r="AE257" s="1372"/>
      <c r="AF257" s="1372"/>
    </row>
    <row r="258" spans="1:32" s="1359" customFormat="1" ht="49.2" hidden="1">
      <c r="A258" s="581">
        <v>6</v>
      </c>
      <c r="B258" s="581">
        <v>37</v>
      </c>
      <c r="C258" s="131" t="s">
        <v>995</v>
      </c>
      <c r="D258" s="1388">
        <v>4380000</v>
      </c>
      <c r="E258" s="1389">
        <v>1</v>
      </c>
      <c r="F258" s="1369">
        <f t="shared" si="5"/>
        <v>4380000</v>
      </c>
      <c r="G258" s="943" t="s">
        <v>1024</v>
      </c>
      <c r="H258" s="943" t="s">
        <v>1413</v>
      </c>
      <c r="I258" s="943" t="s">
        <v>1105</v>
      </c>
      <c r="J258" s="581" t="s">
        <v>26</v>
      </c>
      <c r="K258" s="2634"/>
      <c r="L258" s="2634"/>
      <c r="M258" s="2634"/>
      <c r="N258" s="2635"/>
      <c r="O258" s="1372"/>
      <c r="P258" s="1372"/>
      <c r="Q258" s="1372"/>
      <c r="R258" s="1372"/>
      <c r="S258" s="1372"/>
      <c r="T258" s="1372"/>
      <c r="U258" s="1372"/>
      <c r="V258" s="1372"/>
      <c r="W258" s="1372"/>
      <c r="X258" s="1372"/>
      <c r="Y258" s="1372"/>
      <c r="Z258" s="1372"/>
      <c r="AA258" s="1372"/>
      <c r="AB258" s="1372"/>
      <c r="AC258" s="1372"/>
      <c r="AD258" s="1372"/>
      <c r="AE258" s="1372"/>
      <c r="AF258" s="1372"/>
    </row>
    <row r="259" spans="1:32" s="1359" customFormat="1" ht="49.2" hidden="1">
      <c r="A259" s="581">
        <v>6</v>
      </c>
      <c r="B259" s="581">
        <v>38</v>
      </c>
      <c r="C259" s="131" t="s">
        <v>995</v>
      </c>
      <c r="D259" s="1388">
        <v>4380000</v>
      </c>
      <c r="E259" s="1389">
        <v>1</v>
      </c>
      <c r="F259" s="1369">
        <f t="shared" si="5"/>
        <v>4380000</v>
      </c>
      <c r="G259" s="943" t="s">
        <v>1025</v>
      </c>
      <c r="H259" s="943" t="s">
        <v>1026</v>
      </c>
      <c r="I259" s="943" t="s">
        <v>1405</v>
      </c>
      <c r="J259" s="581" t="s">
        <v>28</v>
      </c>
      <c r="K259" s="2634"/>
      <c r="L259" s="2634"/>
      <c r="M259" s="2634"/>
      <c r="N259" s="2635"/>
      <c r="O259" s="1372"/>
      <c r="P259" s="1372"/>
      <c r="Q259" s="1372"/>
      <c r="R259" s="1372"/>
      <c r="S259" s="1372"/>
      <c r="T259" s="1372"/>
      <c r="U259" s="1372"/>
      <c r="V259" s="1372"/>
      <c r="W259" s="1372"/>
      <c r="X259" s="1372"/>
      <c r="Y259" s="1372"/>
      <c r="Z259" s="1372"/>
      <c r="AA259" s="1372"/>
      <c r="AB259" s="1372"/>
      <c r="AC259" s="1372"/>
      <c r="AD259" s="1372"/>
      <c r="AE259" s="1372"/>
      <c r="AF259" s="1372"/>
    </row>
    <row r="260" spans="1:32" s="1359" customFormat="1" hidden="1">
      <c r="A260" s="581">
        <v>6</v>
      </c>
      <c r="B260" s="581">
        <v>39</v>
      </c>
      <c r="C260" s="131" t="s">
        <v>140</v>
      </c>
      <c r="D260" s="1388">
        <v>3090000</v>
      </c>
      <c r="E260" s="1389">
        <v>1</v>
      </c>
      <c r="F260" s="1369">
        <f t="shared" si="5"/>
        <v>3090000</v>
      </c>
      <c r="G260" s="943" t="s">
        <v>1230</v>
      </c>
      <c r="H260" s="943" t="s">
        <v>137</v>
      </c>
      <c r="I260" s="943" t="s">
        <v>1105</v>
      </c>
      <c r="J260" s="581" t="s">
        <v>39</v>
      </c>
      <c r="K260" s="2634"/>
      <c r="L260" s="2634"/>
      <c r="M260" s="2634"/>
      <c r="N260" s="2635"/>
      <c r="O260" s="1372"/>
      <c r="P260" s="1372"/>
      <c r="Q260" s="1372"/>
      <c r="R260" s="1372"/>
      <c r="S260" s="1372"/>
      <c r="T260" s="1372"/>
      <c r="U260" s="1372"/>
      <c r="V260" s="1372"/>
      <c r="W260" s="1372"/>
      <c r="X260" s="1372"/>
      <c r="Y260" s="1372"/>
      <c r="Z260" s="1372"/>
      <c r="AA260" s="1372"/>
      <c r="AB260" s="1372"/>
      <c r="AC260" s="1372"/>
      <c r="AD260" s="1372"/>
      <c r="AE260" s="1372"/>
      <c r="AF260" s="1372"/>
    </row>
    <row r="261" spans="1:32" s="1359" customFormat="1" hidden="1">
      <c r="A261" s="581">
        <v>6</v>
      </c>
      <c r="B261" s="581">
        <v>40</v>
      </c>
      <c r="C261" s="131" t="s">
        <v>962</v>
      </c>
      <c r="D261" s="1388">
        <v>2580000</v>
      </c>
      <c r="E261" s="1389">
        <v>1</v>
      </c>
      <c r="F261" s="1369">
        <f t="shared" si="5"/>
        <v>2580000</v>
      </c>
      <c r="G261" s="943" t="s">
        <v>1024</v>
      </c>
      <c r="H261" s="943" t="s">
        <v>1413</v>
      </c>
      <c r="I261" s="943" t="s">
        <v>1105</v>
      </c>
      <c r="J261" s="581" t="s">
        <v>26</v>
      </c>
      <c r="K261" s="2634"/>
      <c r="L261" s="2634"/>
      <c r="M261" s="2634"/>
      <c r="N261" s="2635"/>
      <c r="O261" s="1372"/>
      <c r="P261" s="1372"/>
      <c r="Q261" s="1372"/>
      <c r="R261" s="1372"/>
      <c r="S261" s="1372"/>
      <c r="T261" s="1372"/>
      <c r="U261" s="1372"/>
      <c r="V261" s="1372"/>
      <c r="W261" s="1372"/>
      <c r="X261" s="1372"/>
      <c r="Y261" s="1372"/>
      <c r="Z261" s="1372"/>
      <c r="AA261" s="1372"/>
      <c r="AB261" s="1372"/>
      <c r="AC261" s="1372"/>
      <c r="AD261" s="1372"/>
      <c r="AE261" s="1372"/>
      <c r="AF261" s="1372"/>
    </row>
    <row r="262" spans="1:32" s="1359" customFormat="1" ht="49.2" hidden="1">
      <c r="A262" s="581">
        <v>6</v>
      </c>
      <c r="B262" s="581">
        <v>41</v>
      </c>
      <c r="C262" s="131" t="s">
        <v>638</v>
      </c>
      <c r="D262" s="1388">
        <v>2060000</v>
      </c>
      <c r="E262" s="1389">
        <v>1</v>
      </c>
      <c r="F262" s="1369">
        <f t="shared" si="5"/>
        <v>2060000</v>
      </c>
      <c r="G262" s="943" t="s">
        <v>1222</v>
      </c>
      <c r="H262" s="943" t="s">
        <v>1165</v>
      </c>
      <c r="I262" s="943" t="s">
        <v>877</v>
      </c>
      <c r="J262" s="581" t="s">
        <v>26</v>
      </c>
      <c r="K262" s="2634"/>
      <c r="L262" s="2634"/>
      <c r="M262" s="2634"/>
      <c r="N262" s="2635"/>
      <c r="O262" s="1372"/>
      <c r="P262" s="1372"/>
      <c r="Q262" s="1372"/>
      <c r="R262" s="1372"/>
      <c r="S262" s="1372"/>
      <c r="T262" s="1372"/>
      <c r="U262" s="1372"/>
      <c r="V262" s="1372"/>
      <c r="W262" s="1372"/>
      <c r="X262" s="1372"/>
      <c r="Y262" s="1372"/>
      <c r="Z262" s="1372"/>
      <c r="AA262" s="1372"/>
      <c r="AB262" s="1372"/>
      <c r="AC262" s="1372"/>
      <c r="AD262" s="1372"/>
      <c r="AE262" s="1372"/>
      <c r="AF262" s="1372"/>
    </row>
    <row r="263" spans="1:32" s="1359" customFormat="1" hidden="1">
      <c r="A263" s="581">
        <v>6</v>
      </c>
      <c r="B263" s="581">
        <v>42</v>
      </c>
      <c r="C263" s="131" t="s">
        <v>804</v>
      </c>
      <c r="D263" s="1388">
        <v>2580000</v>
      </c>
      <c r="E263" s="1389">
        <v>1</v>
      </c>
      <c r="F263" s="1369">
        <f t="shared" si="5"/>
        <v>2580000</v>
      </c>
      <c r="G263" s="943" t="s">
        <v>1222</v>
      </c>
      <c r="H263" s="943" t="s">
        <v>1165</v>
      </c>
      <c r="I263" s="943" t="s">
        <v>877</v>
      </c>
      <c r="J263" s="581" t="s">
        <v>26</v>
      </c>
      <c r="K263" s="2634"/>
      <c r="L263" s="2634"/>
      <c r="M263" s="2634"/>
      <c r="N263" s="2635"/>
      <c r="O263" s="1372"/>
      <c r="P263" s="1372"/>
      <c r="Q263" s="1372"/>
      <c r="R263" s="1372"/>
      <c r="S263" s="1372"/>
      <c r="T263" s="1372"/>
      <c r="U263" s="1372"/>
      <c r="V263" s="1372"/>
      <c r="W263" s="1372"/>
      <c r="X263" s="1372"/>
      <c r="Y263" s="1372"/>
      <c r="Z263" s="1372"/>
      <c r="AA263" s="1372"/>
      <c r="AB263" s="1372"/>
      <c r="AC263" s="1372"/>
      <c r="AD263" s="1372"/>
      <c r="AE263" s="1372"/>
      <c r="AF263" s="1372"/>
    </row>
    <row r="264" spans="1:32" s="1359" customFormat="1" hidden="1">
      <c r="A264" s="581">
        <v>6</v>
      </c>
      <c r="B264" s="581">
        <v>43</v>
      </c>
      <c r="C264" s="131" t="s">
        <v>146</v>
      </c>
      <c r="D264" s="1388">
        <v>1550000</v>
      </c>
      <c r="E264" s="1389">
        <v>1</v>
      </c>
      <c r="F264" s="1369">
        <f t="shared" si="5"/>
        <v>1550000</v>
      </c>
      <c r="G264" s="943" t="s">
        <v>1128</v>
      </c>
      <c r="H264" s="943" t="s">
        <v>137</v>
      </c>
      <c r="I264" s="943" t="s">
        <v>1105</v>
      </c>
      <c r="J264" s="581" t="s">
        <v>26</v>
      </c>
      <c r="K264" s="2634"/>
      <c r="L264" s="2634"/>
      <c r="M264" s="2634"/>
      <c r="N264" s="2635"/>
      <c r="O264" s="1372"/>
      <c r="P264" s="1372"/>
      <c r="Q264" s="1372"/>
      <c r="R264" s="1372"/>
      <c r="S264" s="1372"/>
      <c r="T264" s="1372"/>
      <c r="U264" s="1372"/>
      <c r="V264" s="1372"/>
      <c r="W264" s="1372"/>
      <c r="X264" s="1372"/>
      <c r="Y264" s="1372"/>
      <c r="Z264" s="1372"/>
      <c r="AA264" s="1372"/>
      <c r="AB264" s="1372"/>
      <c r="AC264" s="1372"/>
      <c r="AD264" s="1372"/>
      <c r="AE264" s="1372"/>
      <c r="AF264" s="1372"/>
    </row>
    <row r="265" spans="1:32" s="1359" customFormat="1" ht="49.2" hidden="1">
      <c r="A265" s="581">
        <v>6</v>
      </c>
      <c r="B265" s="581">
        <v>44</v>
      </c>
      <c r="C265" s="131" t="s">
        <v>838</v>
      </c>
      <c r="D265" s="1388">
        <v>1240000</v>
      </c>
      <c r="E265" s="1389">
        <v>1</v>
      </c>
      <c r="F265" s="1369">
        <f t="shared" si="5"/>
        <v>1240000</v>
      </c>
      <c r="G265" s="943" t="s">
        <v>1230</v>
      </c>
      <c r="H265" s="943" t="s">
        <v>137</v>
      </c>
      <c r="I265" s="943" t="s">
        <v>1105</v>
      </c>
      <c r="J265" s="581" t="s">
        <v>39</v>
      </c>
      <c r="K265" s="2634"/>
      <c r="L265" s="2634"/>
      <c r="M265" s="2634"/>
      <c r="N265" s="2635"/>
      <c r="O265" s="1372"/>
      <c r="P265" s="1372"/>
      <c r="Q265" s="1372"/>
      <c r="R265" s="1372"/>
      <c r="S265" s="1372"/>
      <c r="T265" s="1372"/>
      <c r="U265" s="1372"/>
      <c r="V265" s="1372"/>
      <c r="W265" s="1372"/>
      <c r="X265" s="1372"/>
      <c r="Y265" s="1372"/>
      <c r="Z265" s="1372"/>
      <c r="AA265" s="1372"/>
      <c r="AB265" s="1372"/>
      <c r="AC265" s="1372"/>
      <c r="AD265" s="1372"/>
      <c r="AE265" s="1372"/>
      <c r="AF265" s="1372"/>
    </row>
    <row r="266" spans="1:32" s="1359" customFormat="1" hidden="1">
      <c r="A266" s="581">
        <v>6</v>
      </c>
      <c r="B266" s="581">
        <v>45</v>
      </c>
      <c r="C266" s="131" t="s">
        <v>1005</v>
      </c>
      <c r="D266" s="1388">
        <v>4640000</v>
      </c>
      <c r="E266" s="1389">
        <v>1</v>
      </c>
      <c r="F266" s="1369">
        <f t="shared" si="5"/>
        <v>4640000</v>
      </c>
      <c r="G266" s="943" t="s">
        <v>559</v>
      </c>
      <c r="H266" s="943" t="s">
        <v>134</v>
      </c>
      <c r="I266" s="943" t="s">
        <v>1406</v>
      </c>
      <c r="J266" s="581" t="s">
        <v>33</v>
      </c>
      <c r="K266" s="2634"/>
      <c r="L266" s="2634"/>
      <c r="M266" s="2634"/>
      <c r="N266" s="2635"/>
      <c r="O266" s="1372"/>
      <c r="P266" s="1372"/>
      <c r="Q266" s="1372"/>
      <c r="R266" s="1372"/>
      <c r="S266" s="1372"/>
      <c r="T266" s="1372"/>
      <c r="U266" s="1372"/>
      <c r="V266" s="1372"/>
      <c r="W266" s="1372"/>
      <c r="X266" s="1372"/>
      <c r="Y266" s="1372"/>
      <c r="Z266" s="1372"/>
      <c r="AA266" s="1372"/>
      <c r="AB266" s="1372"/>
      <c r="AC266" s="1372"/>
      <c r="AD266" s="1372"/>
      <c r="AE266" s="1372"/>
      <c r="AF266" s="1372"/>
    </row>
    <row r="267" spans="1:32" s="1359" customFormat="1" ht="49.2" hidden="1">
      <c r="A267" s="581">
        <v>6</v>
      </c>
      <c r="B267" s="581">
        <v>46</v>
      </c>
      <c r="C267" s="131" t="s">
        <v>549</v>
      </c>
      <c r="D267" s="1388">
        <v>3090000</v>
      </c>
      <c r="E267" s="1389">
        <v>1</v>
      </c>
      <c r="F267" s="1369">
        <f t="shared" si="5"/>
        <v>3090000</v>
      </c>
      <c r="G267" s="943" t="s">
        <v>732</v>
      </c>
      <c r="H267" s="943" t="s">
        <v>138</v>
      </c>
      <c r="I267" s="943" t="s">
        <v>875</v>
      </c>
      <c r="J267" s="581" t="s">
        <v>33</v>
      </c>
      <c r="K267" s="2634"/>
      <c r="L267" s="2634"/>
      <c r="M267" s="2634"/>
      <c r="N267" s="2635"/>
      <c r="O267" s="1372"/>
      <c r="P267" s="1372"/>
      <c r="Q267" s="1372"/>
      <c r="R267" s="1372"/>
      <c r="S267" s="1372"/>
      <c r="T267" s="1372"/>
      <c r="U267" s="1372"/>
      <c r="V267" s="1372"/>
      <c r="W267" s="1372"/>
      <c r="X267" s="1372"/>
      <c r="Y267" s="1372"/>
      <c r="Z267" s="1372"/>
      <c r="AA267" s="1372"/>
      <c r="AB267" s="1372"/>
      <c r="AC267" s="1372"/>
      <c r="AD267" s="1372"/>
      <c r="AE267" s="1372"/>
      <c r="AF267" s="1372"/>
    </row>
    <row r="268" spans="1:32" s="1359" customFormat="1" ht="49.2" hidden="1">
      <c r="A268" s="581">
        <v>6</v>
      </c>
      <c r="B268" s="581">
        <v>47</v>
      </c>
      <c r="C268" s="131" t="s">
        <v>549</v>
      </c>
      <c r="D268" s="1388">
        <v>3090000</v>
      </c>
      <c r="E268" s="1389">
        <v>1</v>
      </c>
      <c r="F268" s="1369">
        <f t="shared" si="5"/>
        <v>3090000</v>
      </c>
      <c r="G268" s="943" t="s">
        <v>1449</v>
      </c>
      <c r="H268" s="943" t="s">
        <v>135</v>
      </c>
      <c r="I268" s="943" t="s">
        <v>876</v>
      </c>
      <c r="J268" s="581" t="s">
        <v>39</v>
      </c>
      <c r="K268" s="2634"/>
      <c r="L268" s="2634"/>
      <c r="M268" s="2634"/>
      <c r="N268" s="2635"/>
      <c r="O268" s="1372"/>
      <c r="P268" s="1372"/>
      <c r="Q268" s="1372"/>
      <c r="R268" s="1372"/>
      <c r="S268" s="1372"/>
      <c r="T268" s="1372"/>
      <c r="U268" s="1372"/>
      <c r="V268" s="1372"/>
      <c r="W268" s="1372"/>
      <c r="X268" s="1372"/>
      <c r="Y268" s="1372"/>
      <c r="Z268" s="1372"/>
      <c r="AA268" s="1372"/>
      <c r="AB268" s="1372"/>
      <c r="AC268" s="1372"/>
      <c r="AD268" s="1372"/>
      <c r="AE268" s="1372"/>
      <c r="AF268" s="1372"/>
    </row>
    <row r="269" spans="1:32" s="1359" customFormat="1" ht="49.2" hidden="1">
      <c r="A269" s="581">
        <v>6</v>
      </c>
      <c r="B269" s="581">
        <v>48</v>
      </c>
      <c r="C269" s="131" t="s">
        <v>549</v>
      </c>
      <c r="D269" s="1388">
        <v>3090000</v>
      </c>
      <c r="E269" s="1389">
        <v>1</v>
      </c>
      <c r="F269" s="1369">
        <f t="shared" si="5"/>
        <v>3090000</v>
      </c>
      <c r="G269" s="943" t="s">
        <v>1450</v>
      </c>
      <c r="H269" s="943" t="s">
        <v>139</v>
      </c>
      <c r="I269" s="943" t="s">
        <v>1405</v>
      </c>
      <c r="J269" s="581" t="s">
        <v>39</v>
      </c>
      <c r="K269" s="2634"/>
      <c r="L269" s="2634"/>
      <c r="M269" s="2634"/>
      <c r="N269" s="2635"/>
      <c r="O269" s="1372"/>
      <c r="P269" s="1372"/>
      <c r="Q269" s="1372"/>
      <c r="R269" s="1372"/>
      <c r="S269" s="1372"/>
      <c r="T269" s="1372"/>
      <c r="U269" s="1372"/>
      <c r="V269" s="1372"/>
      <c r="W269" s="1372"/>
      <c r="X269" s="1372"/>
      <c r="Y269" s="1372"/>
      <c r="Z269" s="1372"/>
      <c r="AA269" s="1372"/>
      <c r="AB269" s="1372"/>
      <c r="AC269" s="1372"/>
      <c r="AD269" s="1372"/>
      <c r="AE269" s="1372"/>
      <c r="AF269" s="1372"/>
    </row>
    <row r="270" spans="1:32" s="1359" customFormat="1" ht="76.5" hidden="1" customHeight="1">
      <c r="A270" s="581">
        <v>6</v>
      </c>
      <c r="B270" s="581">
        <v>49</v>
      </c>
      <c r="C270" s="131" t="s">
        <v>995</v>
      </c>
      <c r="D270" s="1388">
        <v>4380000</v>
      </c>
      <c r="E270" s="1389">
        <v>1</v>
      </c>
      <c r="F270" s="1369">
        <f t="shared" si="5"/>
        <v>4380000</v>
      </c>
      <c r="G270" s="943" t="s">
        <v>1449</v>
      </c>
      <c r="H270" s="943" t="s">
        <v>135</v>
      </c>
      <c r="I270" s="943" t="s">
        <v>876</v>
      </c>
      <c r="J270" s="581" t="s">
        <v>39</v>
      </c>
      <c r="K270" s="2634"/>
      <c r="L270" s="2634"/>
      <c r="M270" s="2634"/>
      <c r="N270" s="2635"/>
      <c r="O270" s="1372"/>
      <c r="P270" s="1372"/>
      <c r="Q270" s="1372"/>
      <c r="R270" s="1372"/>
      <c r="S270" s="1372"/>
      <c r="T270" s="1372"/>
      <c r="U270" s="1372"/>
      <c r="V270" s="1372"/>
      <c r="W270" s="1372"/>
      <c r="X270" s="1372"/>
      <c r="Y270" s="1372"/>
      <c r="Z270" s="1372"/>
      <c r="AA270" s="1372"/>
      <c r="AB270" s="1372"/>
      <c r="AC270" s="1372"/>
      <c r="AD270" s="1372"/>
      <c r="AE270" s="1372"/>
      <c r="AF270" s="1372"/>
    </row>
    <row r="271" spans="1:32" s="1359" customFormat="1" ht="73.8" hidden="1">
      <c r="A271" s="581">
        <v>6</v>
      </c>
      <c r="B271" s="581">
        <v>50</v>
      </c>
      <c r="C271" s="131" t="s">
        <v>546</v>
      </c>
      <c r="D271" s="1388">
        <v>1340000</v>
      </c>
      <c r="E271" s="1389">
        <v>1</v>
      </c>
      <c r="F271" s="1369">
        <f t="shared" si="5"/>
        <v>1340000</v>
      </c>
      <c r="G271" s="943" t="s">
        <v>1022</v>
      </c>
      <c r="H271" s="943" t="s">
        <v>1023</v>
      </c>
      <c r="I271" s="943" t="s">
        <v>876</v>
      </c>
      <c r="J271" s="581" t="s">
        <v>26</v>
      </c>
      <c r="K271" s="2634"/>
      <c r="L271" s="2634"/>
      <c r="M271" s="2634"/>
      <c r="N271" s="2635"/>
      <c r="O271" s="1372"/>
      <c r="P271" s="1372"/>
      <c r="Q271" s="1372"/>
      <c r="R271" s="1372"/>
      <c r="S271" s="1372"/>
      <c r="T271" s="1372"/>
      <c r="U271" s="1372"/>
      <c r="V271" s="1372"/>
      <c r="W271" s="1372"/>
      <c r="X271" s="1372"/>
      <c r="Y271" s="1372"/>
      <c r="Z271" s="1372"/>
      <c r="AA271" s="1372"/>
      <c r="AB271" s="1372"/>
      <c r="AC271" s="1372"/>
      <c r="AD271" s="1372"/>
      <c r="AE271" s="1372"/>
      <c r="AF271" s="1372"/>
    </row>
    <row r="272" spans="1:32" s="1359" customFormat="1" ht="73.8" hidden="1">
      <c r="A272" s="581">
        <v>6</v>
      </c>
      <c r="B272" s="581">
        <v>51</v>
      </c>
      <c r="C272" s="131" t="s">
        <v>546</v>
      </c>
      <c r="D272" s="1388">
        <v>1340000</v>
      </c>
      <c r="E272" s="1389">
        <v>1</v>
      </c>
      <c r="F272" s="1369">
        <f t="shared" si="5"/>
        <v>1340000</v>
      </c>
      <c r="G272" s="943" t="s">
        <v>1024</v>
      </c>
      <c r="H272" s="943" t="s">
        <v>1413</v>
      </c>
      <c r="I272" s="943" t="s">
        <v>1105</v>
      </c>
      <c r="J272" s="581" t="s">
        <v>26</v>
      </c>
      <c r="K272" s="2634"/>
      <c r="L272" s="2634"/>
      <c r="M272" s="2634"/>
      <c r="N272" s="2635"/>
      <c r="O272" s="1372"/>
      <c r="P272" s="1372"/>
      <c r="Q272" s="1372"/>
      <c r="R272" s="1372"/>
      <c r="S272" s="1372"/>
      <c r="T272" s="1372"/>
      <c r="U272" s="1372"/>
      <c r="V272" s="1372"/>
      <c r="W272" s="1372"/>
      <c r="X272" s="1372"/>
      <c r="Y272" s="1372"/>
      <c r="Z272" s="1372"/>
      <c r="AA272" s="1372"/>
      <c r="AB272" s="1372"/>
      <c r="AC272" s="1372"/>
      <c r="AD272" s="1372"/>
      <c r="AE272" s="1372"/>
      <c r="AF272" s="1372"/>
    </row>
    <row r="273" spans="1:32" s="1359" customFormat="1" ht="73.8" hidden="1">
      <c r="A273" s="581">
        <v>6</v>
      </c>
      <c r="B273" s="581">
        <v>52</v>
      </c>
      <c r="C273" s="131" t="s">
        <v>546</v>
      </c>
      <c r="D273" s="1388">
        <v>1340000</v>
      </c>
      <c r="E273" s="1389">
        <v>1</v>
      </c>
      <c r="F273" s="1369">
        <f t="shared" si="5"/>
        <v>1340000</v>
      </c>
      <c r="G273" s="943" t="s">
        <v>1128</v>
      </c>
      <c r="H273" s="943" t="s">
        <v>137</v>
      </c>
      <c r="I273" s="943" t="s">
        <v>1105</v>
      </c>
      <c r="J273" s="581" t="s">
        <v>26</v>
      </c>
      <c r="K273" s="2634"/>
      <c r="L273" s="2634"/>
      <c r="M273" s="2634"/>
      <c r="N273" s="2635"/>
      <c r="O273" s="1372"/>
      <c r="P273" s="1372"/>
      <c r="Q273" s="1372"/>
      <c r="R273" s="1372"/>
      <c r="S273" s="1372"/>
      <c r="T273" s="1372"/>
      <c r="U273" s="1372"/>
      <c r="V273" s="1372"/>
      <c r="W273" s="1372"/>
      <c r="X273" s="1372"/>
      <c r="Y273" s="1372"/>
      <c r="Z273" s="1372"/>
      <c r="AA273" s="1372"/>
      <c r="AB273" s="1372"/>
      <c r="AC273" s="1372"/>
      <c r="AD273" s="1372"/>
      <c r="AE273" s="1372"/>
      <c r="AF273" s="1372"/>
    </row>
    <row r="274" spans="1:32" s="1359" customFormat="1" ht="123" hidden="1">
      <c r="A274" s="581">
        <v>6</v>
      </c>
      <c r="B274" s="581">
        <v>53</v>
      </c>
      <c r="C274" s="131" t="s">
        <v>156</v>
      </c>
      <c r="D274" s="1388">
        <v>2060000</v>
      </c>
      <c r="E274" s="1389">
        <v>1</v>
      </c>
      <c r="F274" s="1369">
        <f t="shared" si="5"/>
        <v>2060000</v>
      </c>
      <c r="G274" s="943" t="s">
        <v>1227</v>
      </c>
      <c r="H274" s="943" t="s">
        <v>157</v>
      </c>
      <c r="I274" s="943" t="s">
        <v>1166</v>
      </c>
      <c r="J274" s="581" t="s">
        <v>39</v>
      </c>
      <c r="K274" s="2634"/>
      <c r="L274" s="2634"/>
      <c r="M274" s="2634"/>
      <c r="N274" s="2635"/>
      <c r="O274" s="1372"/>
      <c r="P274" s="1372"/>
      <c r="Q274" s="1372"/>
      <c r="R274" s="1372"/>
      <c r="S274" s="1372"/>
      <c r="T274" s="1372"/>
      <c r="U274" s="1372"/>
      <c r="V274" s="1372"/>
      <c r="W274" s="1372"/>
      <c r="X274" s="1372"/>
      <c r="Y274" s="1372"/>
      <c r="Z274" s="1372"/>
      <c r="AA274" s="1372"/>
      <c r="AB274" s="1372"/>
      <c r="AC274" s="1372"/>
      <c r="AD274" s="1372"/>
      <c r="AE274" s="1372"/>
      <c r="AF274" s="1372"/>
    </row>
    <row r="275" spans="1:32" s="1359" customFormat="1" ht="49.2" hidden="1">
      <c r="A275" s="581">
        <v>6</v>
      </c>
      <c r="B275" s="581">
        <v>54</v>
      </c>
      <c r="C275" s="131" t="s">
        <v>808</v>
      </c>
      <c r="D275" s="1388">
        <v>1340000</v>
      </c>
      <c r="E275" s="1389">
        <v>1</v>
      </c>
      <c r="F275" s="1369">
        <f t="shared" si="5"/>
        <v>1340000</v>
      </c>
      <c r="G275" s="943" t="s">
        <v>1022</v>
      </c>
      <c r="H275" s="943" t="s">
        <v>1023</v>
      </c>
      <c r="I275" s="943" t="s">
        <v>876</v>
      </c>
      <c r="J275" s="581" t="s">
        <v>26</v>
      </c>
      <c r="K275" s="2634"/>
      <c r="L275" s="2634"/>
      <c r="M275" s="2634"/>
      <c r="N275" s="2635"/>
      <c r="O275" s="1372"/>
      <c r="P275" s="1372"/>
      <c r="Q275" s="1372"/>
      <c r="R275" s="1372"/>
      <c r="S275" s="1372"/>
      <c r="T275" s="1372"/>
      <c r="U275" s="1372"/>
      <c r="V275" s="1372"/>
      <c r="W275" s="1372"/>
      <c r="X275" s="1372"/>
      <c r="Y275" s="1372"/>
      <c r="Z275" s="1372"/>
      <c r="AA275" s="1372"/>
      <c r="AB275" s="1372"/>
      <c r="AC275" s="1372"/>
      <c r="AD275" s="1372"/>
      <c r="AE275" s="1372"/>
      <c r="AF275" s="1372"/>
    </row>
    <row r="276" spans="1:32" s="1359" customFormat="1" ht="49.2" hidden="1">
      <c r="A276" s="581">
        <v>6</v>
      </c>
      <c r="B276" s="581">
        <v>55</v>
      </c>
      <c r="C276" s="131" t="s">
        <v>808</v>
      </c>
      <c r="D276" s="1388">
        <v>1340000</v>
      </c>
      <c r="E276" s="1389">
        <v>1</v>
      </c>
      <c r="F276" s="1369">
        <f t="shared" si="5"/>
        <v>1340000</v>
      </c>
      <c r="G276" s="943" t="s">
        <v>1024</v>
      </c>
      <c r="H276" s="943" t="s">
        <v>1413</v>
      </c>
      <c r="I276" s="943" t="s">
        <v>1105</v>
      </c>
      <c r="J276" s="581" t="s">
        <v>26</v>
      </c>
      <c r="K276" s="2634"/>
      <c r="L276" s="2634"/>
      <c r="M276" s="2634"/>
      <c r="N276" s="2635"/>
      <c r="O276" s="1372"/>
      <c r="P276" s="1372"/>
      <c r="Q276" s="1372"/>
      <c r="R276" s="1372"/>
      <c r="S276" s="1372"/>
      <c r="T276" s="1372"/>
      <c r="U276" s="1372"/>
      <c r="V276" s="1372"/>
      <c r="W276" s="1372"/>
      <c r="X276" s="1372"/>
      <c r="Y276" s="1372"/>
      <c r="Z276" s="1372"/>
      <c r="AA276" s="1372"/>
      <c r="AB276" s="1372"/>
      <c r="AC276" s="1372"/>
      <c r="AD276" s="1372"/>
      <c r="AE276" s="1372"/>
      <c r="AF276" s="1372"/>
    </row>
    <row r="277" spans="1:32" s="1359" customFormat="1" ht="28.5" hidden="1" customHeight="1">
      <c r="A277" s="581">
        <v>6</v>
      </c>
      <c r="B277" s="581">
        <v>56</v>
      </c>
      <c r="C277" s="131" t="s">
        <v>636</v>
      </c>
      <c r="D277" s="1388">
        <v>1760000</v>
      </c>
      <c r="E277" s="1389">
        <v>1</v>
      </c>
      <c r="F277" s="1369">
        <f t="shared" si="5"/>
        <v>1760000</v>
      </c>
      <c r="G277" s="943" t="s">
        <v>1449</v>
      </c>
      <c r="H277" s="943" t="s">
        <v>135</v>
      </c>
      <c r="I277" s="943" t="s">
        <v>876</v>
      </c>
      <c r="J277" s="581" t="s">
        <v>39</v>
      </c>
      <c r="K277" s="2634"/>
      <c r="L277" s="2634"/>
      <c r="M277" s="2634"/>
      <c r="N277" s="2635"/>
      <c r="O277" s="1372"/>
      <c r="P277" s="1372"/>
      <c r="Q277" s="1372"/>
      <c r="R277" s="1372"/>
      <c r="S277" s="1372"/>
      <c r="T277" s="1372"/>
      <c r="U277" s="1372"/>
      <c r="V277" s="1372"/>
      <c r="W277" s="1372"/>
      <c r="X277" s="1372"/>
      <c r="Y277" s="1372"/>
      <c r="Z277" s="1372"/>
      <c r="AA277" s="1372"/>
      <c r="AB277" s="1372"/>
      <c r="AC277" s="1372"/>
      <c r="AD277" s="1372"/>
      <c r="AE277" s="1372"/>
      <c r="AF277" s="1372"/>
    </row>
    <row r="278" spans="1:32" s="1359" customFormat="1" ht="49.2" hidden="1">
      <c r="A278" s="581">
        <v>6</v>
      </c>
      <c r="B278" s="581">
        <v>57</v>
      </c>
      <c r="C278" s="131" t="s">
        <v>636</v>
      </c>
      <c r="D278" s="1388">
        <v>1760000</v>
      </c>
      <c r="E278" s="1389">
        <v>1</v>
      </c>
      <c r="F278" s="1369">
        <f t="shared" si="5"/>
        <v>1760000</v>
      </c>
      <c r="G278" s="943" t="s">
        <v>1230</v>
      </c>
      <c r="H278" s="943" t="s">
        <v>137</v>
      </c>
      <c r="I278" s="943" t="s">
        <v>1105</v>
      </c>
      <c r="J278" s="581" t="s">
        <v>39</v>
      </c>
      <c r="K278" s="2634"/>
      <c r="L278" s="2634"/>
      <c r="M278" s="2634"/>
      <c r="N278" s="2635"/>
      <c r="O278" s="1372"/>
      <c r="P278" s="1372"/>
      <c r="Q278" s="1372"/>
      <c r="R278" s="1372"/>
      <c r="S278" s="1372"/>
      <c r="T278" s="1372"/>
      <c r="U278" s="1372"/>
      <c r="V278" s="1372"/>
      <c r="W278" s="1372"/>
      <c r="X278" s="1372"/>
      <c r="Y278" s="1372"/>
      <c r="Z278" s="1372"/>
      <c r="AA278" s="1372"/>
      <c r="AB278" s="1372"/>
      <c r="AC278" s="1372"/>
      <c r="AD278" s="1372"/>
      <c r="AE278" s="1372"/>
      <c r="AF278" s="1372"/>
    </row>
    <row r="279" spans="1:32" s="1359" customFormat="1" ht="49.2" hidden="1">
      <c r="A279" s="581">
        <v>6</v>
      </c>
      <c r="B279" s="581">
        <v>58</v>
      </c>
      <c r="C279" s="131" t="s">
        <v>774</v>
      </c>
      <c r="D279" s="1388">
        <v>1450000</v>
      </c>
      <c r="E279" s="1389">
        <v>1</v>
      </c>
      <c r="F279" s="1369">
        <f t="shared" si="5"/>
        <v>1450000</v>
      </c>
      <c r="G279" s="943" t="s">
        <v>1449</v>
      </c>
      <c r="H279" s="943" t="s">
        <v>135</v>
      </c>
      <c r="I279" s="943" t="s">
        <v>876</v>
      </c>
      <c r="J279" s="581" t="s">
        <v>39</v>
      </c>
      <c r="K279" s="2634"/>
      <c r="L279" s="2634"/>
      <c r="M279" s="2634"/>
      <c r="N279" s="2635"/>
      <c r="O279" s="1372"/>
      <c r="P279" s="1372"/>
      <c r="Q279" s="1372"/>
      <c r="R279" s="1372"/>
      <c r="S279" s="1372"/>
      <c r="T279" s="1372"/>
      <c r="U279" s="1372"/>
      <c r="V279" s="1372"/>
      <c r="W279" s="1372"/>
      <c r="X279" s="1372"/>
      <c r="Y279" s="1372"/>
      <c r="Z279" s="1372"/>
      <c r="AA279" s="1372"/>
      <c r="AB279" s="1372"/>
      <c r="AC279" s="1372"/>
      <c r="AD279" s="1372"/>
      <c r="AE279" s="1372"/>
      <c r="AF279" s="1372"/>
    </row>
    <row r="280" spans="1:32" s="1359" customFormat="1" hidden="1">
      <c r="A280" s="581">
        <v>6</v>
      </c>
      <c r="B280" s="581">
        <v>59</v>
      </c>
      <c r="C280" s="131" t="s">
        <v>988</v>
      </c>
      <c r="D280" s="1388">
        <v>2000000</v>
      </c>
      <c r="E280" s="1389">
        <v>1</v>
      </c>
      <c r="F280" s="1369">
        <f t="shared" si="5"/>
        <v>2000000</v>
      </c>
      <c r="G280" s="943" t="s">
        <v>1024</v>
      </c>
      <c r="H280" s="943" t="s">
        <v>1413</v>
      </c>
      <c r="I280" s="943" t="s">
        <v>1105</v>
      </c>
      <c r="J280" s="581" t="s">
        <v>26</v>
      </c>
      <c r="K280" s="2634"/>
      <c r="L280" s="2634"/>
      <c r="M280" s="2634"/>
      <c r="N280" s="2635"/>
      <c r="O280" s="1372"/>
      <c r="P280" s="1372"/>
      <c r="Q280" s="1372"/>
      <c r="R280" s="1372"/>
      <c r="S280" s="1372"/>
      <c r="T280" s="1372"/>
      <c r="U280" s="1372"/>
      <c r="V280" s="1372"/>
      <c r="W280" s="1372"/>
      <c r="X280" s="1372"/>
      <c r="Y280" s="1372"/>
      <c r="Z280" s="1372"/>
      <c r="AA280" s="1372"/>
      <c r="AB280" s="1372"/>
      <c r="AC280" s="1372"/>
      <c r="AD280" s="1372"/>
      <c r="AE280" s="1372"/>
      <c r="AF280" s="1372"/>
    </row>
    <row r="281" spans="1:32" s="2622" customFormat="1" hidden="1">
      <c r="A281" s="2636"/>
      <c r="B281" s="2637"/>
      <c r="C281" s="2662" t="s">
        <v>1440</v>
      </c>
      <c r="D281" s="2639"/>
      <c r="E281" s="2616">
        <f>SUM(E282:E320)</f>
        <v>39</v>
      </c>
      <c r="F281" s="2616">
        <f>SUM(F282:F320)</f>
        <v>77555000</v>
      </c>
      <c r="G281" s="2663"/>
      <c r="H281" s="2664"/>
      <c r="I281" s="2665"/>
      <c r="J281" s="2636"/>
      <c r="K281" s="2667"/>
      <c r="L281" s="2667"/>
      <c r="M281" s="2667"/>
      <c r="N281" s="2668"/>
      <c r="O281" s="2621"/>
      <c r="P281" s="2621"/>
      <c r="Q281" s="2621"/>
      <c r="R281" s="2621"/>
      <c r="S281" s="2621"/>
      <c r="T281" s="2621"/>
      <c r="U281" s="2621"/>
      <c r="V281" s="2621"/>
      <c r="W281" s="2621"/>
      <c r="X281" s="2621"/>
      <c r="Y281" s="2621"/>
      <c r="Z281" s="2621"/>
      <c r="AA281" s="2621"/>
      <c r="AB281" s="2621"/>
      <c r="AC281" s="2621"/>
      <c r="AD281" s="2621"/>
      <c r="AE281" s="2621"/>
      <c r="AF281" s="2621"/>
    </row>
    <row r="282" spans="1:32" s="1359" customFormat="1" hidden="1">
      <c r="A282" s="581">
        <v>7</v>
      </c>
      <c r="B282" s="581">
        <v>1</v>
      </c>
      <c r="C282" s="131" t="s">
        <v>1062</v>
      </c>
      <c r="D282" s="1388">
        <v>2580000</v>
      </c>
      <c r="E282" s="1389">
        <v>1</v>
      </c>
      <c r="F282" s="1369">
        <f t="shared" ref="F282:F320" si="6">D282*E282</f>
        <v>2580000</v>
      </c>
      <c r="G282" s="943" t="s">
        <v>525</v>
      </c>
      <c r="H282" s="943" t="s">
        <v>166</v>
      </c>
      <c r="I282" s="943" t="s">
        <v>526</v>
      </c>
      <c r="J282" s="581" t="s">
        <v>33</v>
      </c>
      <c r="K282" s="2634"/>
      <c r="L282" s="2634"/>
      <c r="M282" s="2634"/>
      <c r="N282" s="2635"/>
      <c r="O282" s="1372"/>
      <c r="P282" s="1372"/>
      <c r="Q282" s="1372"/>
      <c r="R282" s="1372"/>
      <c r="S282" s="1372"/>
      <c r="T282" s="1372"/>
      <c r="U282" s="1372"/>
      <c r="V282" s="1372"/>
      <c r="W282" s="1372"/>
      <c r="X282" s="1372"/>
      <c r="Y282" s="1372"/>
      <c r="Z282" s="1372"/>
      <c r="AA282" s="1372"/>
      <c r="AB282" s="1372"/>
      <c r="AC282" s="1372"/>
      <c r="AD282" s="1372"/>
      <c r="AE282" s="1372"/>
      <c r="AF282" s="1372"/>
    </row>
    <row r="283" spans="1:32" s="1359" customFormat="1" ht="73.8" hidden="1">
      <c r="A283" s="581">
        <v>7</v>
      </c>
      <c r="B283" s="581">
        <v>2</v>
      </c>
      <c r="C283" s="131" t="s">
        <v>734</v>
      </c>
      <c r="D283" s="1388">
        <v>1285000</v>
      </c>
      <c r="E283" s="1389">
        <v>1</v>
      </c>
      <c r="F283" s="1369">
        <f t="shared" si="6"/>
        <v>1285000</v>
      </c>
      <c r="G283" s="943" t="s">
        <v>524</v>
      </c>
      <c r="H283" s="943" t="s">
        <v>160</v>
      </c>
      <c r="I283" s="943" t="s">
        <v>1410</v>
      </c>
      <c r="J283" s="581" t="s">
        <v>39</v>
      </c>
      <c r="K283" s="2634"/>
      <c r="L283" s="2634"/>
      <c r="M283" s="2634"/>
      <c r="N283" s="2635"/>
      <c r="O283" s="1372"/>
      <c r="P283" s="1372"/>
      <c r="Q283" s="1372"/>
      <c r="R283" s="1372"/>
      <c r="S283" s="1372"/>
      <c r="T283" s="1372"/>
      <c r="U283" s="1372"/>
      <c r="V283" s="1372"/>
      <c r="W283" s="1372"/>
      <c r="X283" s="1372"/>
      <c r="Y283" s="1372"/>
      <c r="Z283" s="1372"/>
      <c r="AA283" s="1372"/>
      <c r="AB283" s="1372"/>
      <c r="AC283" s="1372"/>
      <c r="AD283" s="1372"/>
      <c r="AE283" s="1372"/>
      <c r="AF283" s="1372"/>
    </row>
    <row r="284" spans="1:32" s="1359" customFormat="1" ht="49.2" hidden="1">
      <c r="A284" s="581">
        <v>7</v>
      </c>
      <c r="B284" s="581">
        <v>3</v>
      </c>
      <c r="C284" s="131" t="s">
        <v>771</v>
      </c>
      <c r="D284" s="1388">
        <v>1760000</v>
      </c>
      <c r="E284" s="1389">
        <v>1</v>
      </c>
      <c r="F284" s="1369">
        <f t="shared" si="6"/>
        <v>1760000</v>
      </c>
      <c r="G284" s="943" t="s">
        <v>175</v>
      </c>
      <c r="H284" s="943" t="s">
        <v>176</v>
      </c>
      <c r="I284" s="943" t="s">
        <v>1417</v>
      </c>
      <c r="J284" s="581" t="s">
        <v>28</v>
      </c>
      <c r="K284" s="2634"/>
      <c r="L284" s="2634"/>
      <c r="M284" s="2634"/>
      <c r="N284" s="2635"/>
      <c r="O284" s="1372"/>
      <c r="P284" s="1372"/>
      <c r="Q284" s="1372"/>
      <c r="R284" s="1372"/>
      <c r="S284" s="1372"/>
      <c r="T284" s="1372"/>
      <c r="U284" s="1372"/>
      <c r="V284" s="1372"/>
      <c r="W284" s="1372"/>
      <c r="X284" s="1372"/>
      <c r="Y284" s="1372"/>
      <c r="Z284" s="1372"/>
      <c r="AA284" s="1372"/>
      <c r="AB284" s="1372"/>
      <c r="AC284" s="1372"/>
      <c r="AD284" s="1372"/>
      <c r="AE284" s="1372"/>
      <c r="AF284" s="1372"/>
    </row>
    <row r="285" spans="1:32" s="1359" customFormat="1" ht="49.2" hidden="1">
      <c r="A285" s="581">
        <v>7</v>
      </c>
      <c r="B285" s="581">
        <v>4</v>
      </c>
      <c r="C285" s="131" t="s">
        <v>802</v>
      </c>
      <c r="D285" s="1388">
        <v>3610000</v>
      </c>
      <c r="E285" s="1389">
        <v>1</v>
      </c>
      <c r="F285" s="1369">
        <f t="shared" si="6"/>
        <v>3610000</v>
      </c>
      <c r="G285" s="943" t="s">
        <v>524</v>
      </c>
      <c r="H285" s="943" t="s">
        <v>160</v>
      </c>
      <c r="I285" s="943" t="s">
        <v>1410</v>
      </c>
      <c r="J285" s="581" t="s">
        <v>39</v>
      </c>
      <c r="K285" s="2634"/>
      <c r="L285" s="2634"/>
      <c r="M285" s="2634"/>
      <c r="N285" s="2635"/>
      <c r="O285" s="1372"/>
      <c r="P285" s="1372"/>
      <c r="Q285" s="1372"/>
      <c r="R285" s="1372"/>
      <c r="S285" s="1372"/>
      <c r="T285" s="1372"/>
      <c r="U285" s="1372"/>
      <c r="V285" s="1372"/>
      <c r="W285" s="1372"/>
      <c r="X285" s="1372"/>
      <c r="Y285" s="1372"/>
      <c r="Z285" s="1372"/>
      <c r="AA285" s="1372"/>
      <c r="AB285" s="1372"/>
      <c r="AC285" s="1372"/>
      <c r="AD285" s="1372"/>
      <c r="AE285" s="1372"/>
      <c r="AF285" s="1372"/>
    </row>
    <row r="286" spans="1:32" s="1359" customFormat="1" ht="49.2" hidden="1">
      <c r="A286" s="581">
        <v>7</v>
      </c>
      <c r="B286" s="581">
        <v>5</v>
      </c>
      <c r="C286" s="131" t="s">
        <v>165</v>
      </c>
      <c r="D286" s="1388">
        <v>1500000</v>
      </c>
      <c r="E286" s="1389">
        <v>1</v>
      </c>
      <c r="F286" s="1369">
        <f t="shared" si="6"/>
        <v>1500000</v>
      </c>
      <c r="G286" s="943" t="s">
        <v>525</v>
      </c>
      <c r="H286" s="943" t="s">
        <v>166</v>
      </c>
      <c r="I286" s="943" t="s">
        <v>526</v>
      </c>
      <c r="J286" s="581" t="s">
        <v>33</v>
      </c>
      <c r="K286" s="2634"/>
      <c r="L286" s="2634"/>
      <c r="M286" s="2634"/>
      <c r="N286" s="2635"/>
      <c r="O286" s="1372"/>
      <c r="P286" s="1372"/>
      <c r="Q286" s="1372"/>
      <c r="R286" s="1372"/>
      <c r="S286" s="1372"/>
      <c r="T286" s="1372"/>
      <c r="U286" s="1372"/>
      <c r="V286" s="1372"/>
      <c r="W286" s="1372"/>
      <c r="X286" s="1372"/>
      <c r="Y286" s="1372"/>
      <c r="Z286" s="1372"/>
      <c r="AA286" s="1372"/>
      <c r="AB286" s="1372"/>
      <c r="AC286" s="1372"/>
      <c r="AD286" s="1372"/>
      <c r="AE286" s="1372"/>
      <c r="AF286" s="1372"/>
    </row>
    <row r="287" spans="1:32" s="1359" customFormat="1" ht="49.2" hidden="1">
      <c r="A287" s="581">
        <v>7</v>
      </c>
      <c r="B287" s="581">
        <v>6</v>
      </c>
      <c r="C287" s="131" t="s">
        <v>518</v>
      </c>
      <c r="D287" s="1388">
        <v>2580000</v>
      </c>
      <c r="E287" s="1389">
        <v>1</v>
      </c>
      <c r="F287" s="1369">
        <f t="shared" si="6"/>
        <v>2580000</v>
      </c>
      <c r="G287" s="943" t="s">
        <v>523</v>
      </c>
      <c r="H287" s="943" t="s">
        <v>159</v>
      </c>
      <c r="I287" s="943" t="s">
        <v>825</v>
      </c>
      <c r="J287" s="581" t="s">
        <v>933</v>
      </c>
      <c r="K287" s="2634"/>
      <c r="L287" s="2634"/>
      <c r="M287" s="2634"/>
      <c r="N287" s="2635"/>
      <c r="O287" s="1372"/>
      <c r="P287" s="1372"/>
      <c r="Q287" s="1372"/>
      <c r="R287" s="1372"/>
      <c r="S287" s="1372"/>
      <c r="T287" s="1372"/>
      <c r="U287" s="1372"/>
      <c r="V287" s="1372"/>
      <c r="W287" s="1372"/>
      <c r="X287" s="1372"/>
      <c r="Y287" s="1372"/>
      <c r="Z287" s="1372"/>
      <c r="AA287" s="1372"/>
      <c r="AB287" s="1372"/>
      <c r="AC287" s="1372"/>
      <c r="AD287" s="1372"/>
      <c r="AE287" s="1372"/>
      <c r="AF287" s="1372"/>
    </row>
    <row r="288" spans="1:32" s="1359" customFormat="1" ht="49.2" hidden="1">
      <c r="A288" s="581">
        <v>7</v>
      </c>
      <c r="B288" s="581">
        <v>7</v>
      </c>
      <c r="C288" s="131" t="s">
        <v>803</v>
      </c>
      <c r="D288" s="1388">
        <v>1650000</v>
      </c>
      <c r="E288" s="1389">
        <v>1</v>
      </c>
      <c r="F288" s="1369">
        <f t="shared" si="6"/>
        <v>1650000</v>
      </c>
      <c r="G288" s="943" t="s">
        <v>523</v>
      </c>
      <c r="H288" s="943" t="s">
        <v>159</v>
      </c>
      <c r="I288" s="943" t="s">
        <v>825</v>
      </c>
      <c r="J288" s="581" t="s">
        <v>39</v>
      </c>
      <c r="K288" s="2634"/>
      <c r="L288" s="2634"/>
      <c r="M288" s="2634"/>
      <c r="N288" s="2635"/>
      <c r="O288" s="1372"/>
      <c r="P288" s="1372"/>
      <c r="Q288" s="1372"/>
      <c r="R288" s="1372"/>
      <c r="S288" s="1372"/>
      <c r="T288" s="1372"/>
      <c r="U288" s="1372"/>
      <c r="V288" s="1372"/>
      <c r="W288" s="1372"/>
      <c r="X288" s="1372"/>
      <c r="Y288" s="1372"/>
      <c r="Z288" s="1372"/>
      <c r="AA288" s="1372"/>
      <c r="AB288" s="1372"/>
      <c r="AC288" s="1372"/>
      <c r="AD288" s="1372"/>
      <c r="AE288" s="1372"/>
      <c r="AF288" s="1372"/>
    </row>
    <row r="289" spans="1:32" s="1359" customFormat="1" ht="49.2" hidden="1">
      <c r="A289" s="581">
        <v>7</v>
      </c>
      <c r="B289" s="581">
        <v>8</v>
      </c>
      <c r="C289" s="131" t="s">
        <v>992</v>
      </c>
      <c r="D289" s="1388">
        <v>1240000</v>
      </c>
      <c r="E289" s="1389">
        <v>1</v>
      </c>
      <c r="F289" s="1369">
        <f t="shared" si="6"/>
        <v>1240000</v>
      </c>
      <c r="G289" s="943" t="s">
        <v>524</v>
      </c>
      <c r="H289" s="943" t="s">
        <v>160</v>
      </c>
      <c r="I289" s="943" t="s">
        <v>1410</v>
      </c>
      <c r="J289" s="581" t="s">
        <v>39</v>
      </c>
      <c r="K289" s="2634"/>
      <c r="L289" s="2634"/>
      <c r="M289" s="2634"/>
      <c r="N289" s="2635"/>
      <c r="O289" s="1372"/>
      <c r="P289" s="1372"/>
      <c r="Q289" s="1372"/>
      <c r="R289" s="1372"/>
      <c r="S289" s="1372"/>
      <c r="T289" s="1372"/>
      <c r="U289" s="1372"/>
      <c r="V289" s="1372"/>
      <c r="W289" s="1372"/>
      <c r="X289" s="1372"/>
      <c r="Y289" s="1372"/>
      <c r="Z289" s="1372"/>
      <c r="AA289" s="1372"/>
      <c r="AB289" s="1372"/>
      <c r="AC289" s="1372"/>
      <c r="AD289" s="1372"/>
      <c r="AE289" s="1372"/>
      <c r="AF289" s="1372"/>
    </row>
    <row r="290" spans="1:32" s="1359" customFormat="1" ht="49.2" hidden="1">
      <c r="A290" s="581">
        <v>7</v>
      </c>
      <c r="B290" s="581">
        <v>9</v>
      </c>
      <c r="C290" s="131" t="s">
        <v>992</v>
      </c>
      <c r="D290" s="1388">
        <v>1240000</v>
      </c>
      <c r="E290" s="1389">
        <v>1</v>
      </c>
      <c r="F290" s="1369">
        <f t="shared" si="6"/>
        <v>1240000</v>
      </c>
      <c r="G290" s="943" t="s">
        <v>523</v>
      </c>
      <c r="H290" s="943" t="s">
        <v>159</v>
      </c>
      <c r="I290" s="943" t="s">
        <v>825</v>
      </c>
      <c r="J290" s="581" t="s">
        <v>39</v>
      </c>
      <c r="K290" s="2634"/>
      <c r="L290" s="2634"/>
      <c r="M290" s="2634"/>
      <c r="N290" s="2635"/>
      <c r="O290" s="1372"/>
      <c r="P290" s="1372"/>
      <c r="Q290" s="1372"/>
      <c r="R290" s="1372"/>
      <c r="S290" s="1372"/>
      <c r="T290" s="1372"/>
      <c r="U290" s="1372"/>
      <c r="V290" s="1372"/>
      <c r="W290" s="1372"/>
      <c r="X290" s="1372"/>
      <c r="Y290" s="1372"/>
      <c r="Z290" s="1372"/>
      <c r="AA290" s="1372"/>
      <c r="AB290" s="1372"/>
      <c r="AC290" s="1372"/>
      <c r="AD290" s="1372"/>
      <c r="AE290" s="1372"/>
      <c r="AF290" s="1372"/>
    </row>
    <row r="291" spans="1:32" s="1359" customFormat="1" ht="49.2" hidden="1">
      <c r="A291" s="581">
        <v>7</v>
      </c>
      <c r="B291" s="581">
        <v>10</v>
      </c>
      <c r="C291" s="131" t="s">
        <v>992</v>
      </c>
      <c r="D291" s="1388">
        <v>1240000</v>
      </c>
      <c r="E291" s="1389">
        <v>1</v>
      </c>
      <c r="F291" s="1369">
        <f t="shared" si="6"/>
        <v>1240000</v>
      </c>
      <c r="G291" s="943" t="s">
        <v>1416</v>
      </c>
      <c r="H291" s="943" t="s">
        <v>162</v>
      </c>
      <c r="I291" s="943" t="s">
        <v>1417</v>
      </c>
      <c r="J291" s="581" t="s">
        <v>33</v>
      </c>
      <c r="K291" s="2634"/>
      <c r="L291" s="2634"/>
      <c r="M291" s="2634"/>
      <c r="N291" s="2635"/>
      <c r="O291" s="1372"/>
      <c r="P291" s="1372"/>
      <c r="Q291" s="1372"/>
      <c r="R291" s="1372"/>
      <c r="S291" s="1372"/>
      <c r="T291" s="1372"/>
      <c r="U291" s="1372"/>
      <c r="V291" s="1372"/>
      <c r="W291" s="1372"/>
      <c r="X291" s="1372"/>
      <c r="Y291" s="1372"/>
      <c r="Z291" s="1372"/>
      <c r="AA291" s="1372"/>
      <c r="AB291" s="1372"/>
      <c r="AC291" s="1372"/>
      <c r="AD291" s="1372"/>
      <c r="AE291" s="1372"/>
      <c r="AF291" s="1372"/>
    </row>
    <row r="292" spans="1:32" s="1359" customFormat="1" ht="49.2" hidden="1">
      <c r="A292" s="581">
        <v>7</v>
      </c>
      <c r="B292" s="581">
        <v>11</v>
      </c>
      <c r="C292" s="131" t="s">
        <v>992</v>
      </c>
      <c r="D292" s="1388">
        <v>1240000</v>
      </c>
      <c r="E292" s="1389">
        <v>1</v>
      </c>
      <c r="F292" s="1369">
        <f t="shared" si="6"/>
        <v>1240000</v>
      </c>
      <c r="G292" s="943" t="s">
        <v>525</v>
      </c>
      <c r="H292" s="943" t="s">
        <v>166</v>
      </c>
      <c r="I292" s="943" t="s">
        <v>526</v>
      </c>
      <c r="J292" s="581" t="s">
        <v>33</v>
      </c>
      <c r="K292" s="2634"/>
      <c r="L292" s="2634"/>
      <c r="M292" s="2634"/>
      <c r="N292" s="2635"/>
      <c r="O292" s="1372"/>
      <c r="P292" s="1372"/>
      <c r="Q292" s="1372"/>
      <c r="R292" s="1372"/>
      <c r="S292" s="1372"/>
      <c r="T292" s="1372"/>
      <c r="U292" s="1372"/>
      <c r="V292" s="1372"/>
      <c r="W292" s="1372"/>
      <c r="X292" s="1372"/>
      <c r="Y292" s="1372"/>
      <c r="Z292" s="1372"/>
      <c r="AA292" s="1372"/>
      <c r="AB292" s="1372"/>
      <c r="AC292" s="1372"/>
      <c r="AD292" s="1372"/>
      <c r="AE292" s="1372"/>
      <c r="AF292" s="1372"/>
    </row>
    <row r="293" spans="1:32" s="1359" customFormat="1" ht="49.2" hidden="1">
      <c r="A293" s="581">
        <v>7</v>
      </c>
      <c r="B293" s="581">
        <v>12</v>
      </c>
      <c r="C293" s="131" t="s">
        <v>995</v>
      </c>
      <c r="D293" s="1388">
        <v>4380000</v>
      </c>
      <c r="E293" s="1389">
        <v>1</v>
      </c>
      <c r="F293" s="1369">
        <f t="shared" si="6"/>
        <v>4380000</v>
      </c>
      <c r="G293" s="943" t="s">
        <v>524</v>
      </c>
      <c r="H293" s="943" t="s">
        <v>160</v>
      </c>
      <c r="I293" s="943" t="s">
        <v>1410</v>
      </c>
      <c r="J293" s="581" t="s">
        <v>39</v>
      </c>
      <c r="K293" s="2634"/>
      <c r="L293" s="2634"/>
      <c r="M293" s="2634"/>
      <c r="N293" s="2635"/>
      <c r="O293" s="1372"/>
      <c r="P293" s="1372"/>
      <c r="Q293" s="1372"/>
      <c r="R293" s="1372"/>
      <c r="S293" s="1372"/>
      <c r="T293" s="1372"/>
      <c r="U293" s="1372"/>
      <c r="V293" s="1372"/>
      <c r="W293" s="1372"/>
      <c r="X293" s="1372"/>
      <c r="Y293" s="1372"/>
      <c r="Z293" s="1372"/>
      <c r="AA293" s="1372"/>
      <c r="AB293" s="1372"/>
      <c r="AC293" s="1372"/>
      <c r="AD293" s="1372"/>
      <c r="AE293" s="1372"/>
      <c r="AF293" s="1372"/>
    </row>
    <row r="294" spans="1:32" s="1359" customFormat="1" ht="49.2" hidden="1">
      <c r="A294" s="581">
        <v>7</v>
      </c>
      <c r="B294" s="581">
        <v>13</v>
      </c>
      <c r="C294" s="131" t="s">
        <v>995</v>
      </c>
      <c r="D294" s="1388">
        <v>4380000</v>
      </c>
      <c r="E294" s="1389">
        <v>1</v>
      </c>
      <c r="F294" s="1369">
        <f t="shared" si="6"/>
        <v>4380000</v>
      </c>
      <c r="G294" s="943" t="s">
        <v>523</v>
      </c>
      <c r="H294" s="943" t="s">
        <v>159</v>
      </c>
      <c r="I294" s="943" t="s">
        <v>825</v>
      </c>
      <c r="J294" s="581" t="s">
        <v>39</v>
      </c>
      <c r="K294" s="2634"/>
      <c r="L294" s="2634"/>
      <c r="M294" s="2634"/>
      <c r="N294" s="2635"/>
      <c r="O294" s="1372"/>
      <c r="P294" s="1372"/>
      <c r="Q294" s="1372"/>
      <c r="R294" s="1372"/>
      <c r="S294" s="1372"/>
      <c r="T294" s="1372"/>
      <c r="U294" s="1372"/>
      <c r="V294" s="1372"/>
      <c r="W294" s="1372"/>
      <c r="X294" s="1372"/>
      <c r="Y294" s="1372"/>
      <c r="Z294" s="1372"/>
      <c r="AA294" s="1372"/>
      <c r="AB294" s="1372"/>
      <c r="AC294" s="1372"/>
      <c r="AD294" s="1372"/>
      <c r="AE294" s="1372"/>
      <c r="AF294" s="1372"/>
    </row>
    <row r="295" spans="1:32" s="1359" customFormat="1" ht="49.2" hidden="1">
      <c r="A295" s="581">
        <v>7</v>
      </c>
      <c r="B295" s="581">
        <v>14</v>
      </c>
      <c r="C295" s="131" t="s">
        <v>1061</v>
      </c>
      <c r="D295" s="1388">
        <v>1240000</v>
      </c>
      <c r="E295" s="1389">
        <v>1</v>
      </c>
      <c r="F295" s="1369">
        <f t="shared" si="6"/>
        <v>1240000</v>
      </c>
      <c r="G295" s="943" t="s">
        <v>524</v>
      </c>
      <c r="H295" s="943" t="s">
        <v>160</v>
      </c>
      <c r="I295" s="943" t="s">
        <v>1410</v>
      </c>
      <c r="J295" s="581" t="s">
        <v>39</v>
      </c>
      <c r="K295" s="2634"/>
      <c r="L295" s="2634"/>
      <c r="M295" s="2634"/>
      <c r="N295" s="2635"/>
      <c r="O295" s="1372"/>
      <c r="P295" s="1372"/>
      <c r="Q295" s="1372"/>
      <c r="R295" s="1372"/>
      <c r="S295" s="1372"/>
      <c r="T295" s="1372"/>
      <c r="U295" s="1372"/>
      <c r="V295" s="1372"/>
      <c r="W295" s="1372"/>
      <c r="X295" s="1372"/>
      <c r="Y295" s="1372"/>
      <c r="Z295" s="1372"/>
      <c r="AA295" s="1372"/>
      <c r="AB295" s="1372"/>
      <c r="AC295" s="1372"/>
      <c r="AD295" s="1372"/>
      <c r="AE295" s="1372"/>
      <c r="AF295" s="1372"/>
    </row>
    <row r="296" spans="1:32" s="1359" customFormat="1" ht="49.2" hidden="1">
      <c r="A296" s="581">
        <v>7</v>
      </c>
      <c r="B296" s="581">
        <v>15</v>
      </c>
      <c r="C296" s="131" t="s">
        <v>637</v>
      </c>
      <c r="D296" s="1388">
        <v>1820000</v>
      </c>
      <c r="E296" s="1389">
        <v>1</v>
      </c>
      <c r="F296" s="1369">
        <f t="shared" si="6"/>
        <v>1820000</v>
      </c>
      <c r="G296" s="943" t="s">
        <v>524</v>
      </c>
      <c r="H296" s="943" t="s">
        <v>160</v>
      </c>
      <c r="I296" s="943" t="s">
        <v>1410</v>
      </c>
      <c r="J296" s="581" t="s">
        <v>933</v>
      </c>
      <c r="K296" s="2634"/>
      <c r="L296" s="2634"/>
      <c r="M296" s="2634"/>
      <c r="N296" s="2635"/>
      <c r="O296" s="1372"/>
      <c r="P296" s="1372"/>
      <c r="Q296" s="1372"/>
      <c r="R296" s="1372"/>
      <c r="S296" s="1372"/>
      <c r="T296" s="1372"/>
      <c r="U296" s="1372"/>
      <c r="V296" s="1372"/>
      <c r="W296" s="1372"/>
      <c r="X296" s="1372"/>
      <c r="Y296" s="1372"/>
      <c r="Z296" s="1372"/>
      <c r="AA296" s="1372"/>
      <c r="AB296" s="1372"/>
      <c r="AC296" s="1372"/>
      <c r="AD296" s="1372"/>
      <c r="AE296" s="1372"/>
      <c r="AF296" s="1372"/>
    </row>
    <row r="297" spans="1:32" s="1359" customFormat="1" ht="49.2" hidden="1">
      <c r="A297" s="581">
        <v>7</v>
      </c>
      <c r="B297" s="581">
        <v>16</v>
      </c>
      <c r="C297" s="131" t="s">
        <v>637</v>
      </c>
      <c r="D297" s="1388">
        <v>1820000</v>
      </c>
      <c r="E297" s="1389">
        <v>1</v>
      </c>
      <c r="F297" s="1369">
        <f t="shared" si="6"/>
        <v>1820000</v>
      </c>
      <c r="G297" s="943" t="s">
        <v>523</v>
      </c>
      <c r="H297" s="943" t="s">
        <v>159</v>
      </c>
      <c r="I297" s="943" t="s">
        <v>825</v>
      </c>
      <c r="J297" s="581" t="s">
        <v>933</v>
      </c>
      <c r="K297" s="2634"/>
      <c r="L297" s="2634"/>
      <c r="M297" s="2634"/>
      <c r="N297" s="2635"/>
      <c r="O297" s="1372"/>
      <c r="P297" s="1372"/>
      <c r="Q297" s="1372"/>
      <c r="R297" s="1372"/>
      <c r="S297" s="1372"/>
      <c r="T297" s="1372"/>
      <c r="U297" s="1372"/>
      <c r="V297" s="1372"/>
      <c r="W297" s="1372"/>
      <c r="X297" s="1372"/>
      <c r="Y297" s="1372"/>
      <c r="Z297" s="1372"/>
      <c r="AA297" s="1372"/>
      <c r="AB297" s="1372"/>
      <c r="AC297" s="1372"/>
      <c r="AD297" s="1372"/>
      <c r="AE297" s="1372"/>
      <c r="AF297" s="1372"/>
    </row>
    <row r="298" spans="1:32" s="1359" customFormat="1" ht="49.2" hidden="1">
      <c r="A298" s="581">
        <v>7</v>
      </c>
      <c r="B298" s="581">
        <v>17</v>
      </c>
      <c r="C298" s="131" t="s">
        <v>637</v>
      </c>
      <c r="D298" s="1388">
        <v>1820000</v>
      </c>
      <c r="E298" s="1389">
        <v>1</v>
      </c>
      <c r="F298" s="1369">
        <f t="shared" si="6"/>
        <v>1820000</v>
      </c>
      <c r="G298" s="943" t="s">
        <v>1416</v>
      </c>
      <c r="H298" s="943" t="s">
        <v>162</v>
      </c>
      <c r="I298" s="943" t="s">
        <v>1417</v>
      </c>
      <c r="J298" s="581" t="s">
        <v>33</v>
      </c>
      <c r="K298" s="2634"/>
      <c r="L298" s="2634"/>
      <c r="M298" s="2634"/>
      <c r="N298" s="2635"/>
      <c r="O298" s="1372"/>
      <c r="P298" s="1372"/>
      <c r="Q298" s="1372"/>
      <c r="R298" s="1372"/>
      <c r="S298" s="1372"/>
      <c r="T298" s="1372"/>
      <c r="U298" s="1372"/>
      <c r="V298" s="1372"/>
      <c r="W298" s="1372"/>
      <c r="X298" s="1372"/>
      <c r="Y298" s="1372"/>
      <c r="Z298" s="1372"/>
      <c r="AA298" s="1372"/>
      <c r="AB298" s="1372"/>
      <c r="AC298" s="1372"/>
      <c r="AD298" s="1372"/>
      <c r="AE298" s="1372"/>
      <c r="AF298" s="1372"/>
    </row>
    <row r="299" spans="1:32" s="1359" customFormat="1" ht="49.2" hidden="1">
      <c r="A299" s="581">
        <v>7</v>
      </c>
      <c r="B299" s="581">
        <v>18</v>
      </c>
      <c r="C299" s="131" t="s">
        <v>637</v>
      </c>
      <c r="D299" s="1388">
        <v>1820000</v>
      </c>
      <c r="E299" s="1389">
        <v>1</v>
      </c>
      <c r="F299" s="1369">
        <f t="shared" si="6"/>
        <v>1820000</v>
      </c>
      <c r="G299" s="943" t="s">
        <v>525</v>
      </c>
      <c r="H299" s="943" t="s">
        <v>166</v>
      </c>
      <c r="I299" s="943" t="s">
        <v>526</v>
      </c>
      <c r="J299" s="581" t="s">
        <v>33</v>
      </c>
      <c r="K299" s="2634"/>
      <c r="L299" s="2634"/>
      <c r="M299" s="2634"/>
      <c r="N299" s="2635"/>
      <c r="O299" s="1372"/>
      <c r="P299" s="1372"/>
      <c r="Q299" s="1372"/>
      <c r="R299" s="1372"/>
      <c r="S299" s="1372"/>
      <c r="T299" s="1372"/>
      <c r="U299" s="1372"/>
      <c r="V299" s="1372"/>
      <c r="W299" s="1372"/>
      <c r="X299" s="1372"/>
      <c r="Y299" s="1372"/>
      <c r="Z299" s="1372"/>
      <c r="AA299" s="1372"/>
      <c r="AB299" s="1372"/>
      <c r="AC299" s="1372"/>
      <c r="AD299" s="1372"/>
      <c r="AE299" s="1372"/>
      <c r="AF299" s="1372"/>
    </row>
    <row r="300" spans="1:32" s="1359" customFormat="1" hidden="1">
      <c r="A300" s="581">
        <v>7</v>
      </c>
      <c r="B300" s="581">
        <v>19</v>
      </c>
      <c r="C300" s="131" t="s">
        <v>850</v>
      </c>
      <c r="D300" s="1388">
        <v>1240000</v>
      </c>
      <c r="E300" s="1389">
        <v>1</v>
      </c>
      <c r="F300" s="1369">
        <f t="shared" si="6"/>
        <v>1240000</v>
      </c>
      <c r="G300" s="943" t="s">
        <v>893</v>
      </c>
      <c r="H300" s="943" t="s">
        <v>894</v>
      </c>
      <c r="I300" s="943" t="s">
        <v>1410</v>
      </c>
      <c r="J300" s="581" t="s">
        <v>49</v>
      </c>
      <c r="K300" s="2634"/>
      <c r="L300" s="2634"/>
      <c r="M300" s="2634"/>
      <c r="N300" s="2635"/>
      <c r="O300" s="1372"/>
      <c r="P300" s="1372"/>
      <c r="Q300" s="1372"/>
      <c r="R300" s="1372"/>
      <c r="S300" s="1372"/>
      <c r="T300" s="1372"/>
      <c r="U300" s="1372"/>
      <c r="V300" s="1372"/>
      <c r="W300" s="1372"/>
      <c r="X300" s="1372"/>
      <c r="Y300" s="1372"/>
      <c r="Z300" s="1372"/>
      <c r="AA300" s="1372"/>
      <c r="AB300" s="1372"/>
      <c r="AC300" s="1372"/>
      <c r="AD300" s="1372"/>
      <c r="AE300" s="1372"/>
      <c r="AF300" s="1372"/>
    </row>
    <row r="301" spans="1:32" s="1359" customFormat="1" hidden="1">
      <c r="A301" s="581">
        <v>7</v>
      </c>
      <c r="B301" s="581">
        <v>20</v>
      </c>
      <c r="C301" s="131" t="s">
        <v>850</v>
      </c>
      <c r="D301" s="1388">
        <v>1240000</v>
      </c>
      <c r="E301" s="1389">
        <v>1</v>
      </c>
      <c r="F301" s="1369">
        <f t="shared" si="6"/>
        <v>1240000</v>
      </c>
      <c r="G301" s="943" t="s">
        <v>746</v>
      </c>
      <c r="H301" s="943" t="s">
        <v>747</v>
      </c>
      <c r="I301" s="943" t="s">
        <v>1410</v>
      </c>
      <c r="J301" s="581" t="s">
        <v>49</v>
      </c>
      <c r="K301" s="2634"/>
      <c r="L301" s="2634"/>
      <c r="M301" s="2634"/>
      <c r="N301" s="2635"/>
      <c r="O301" s="1372"/>
      <c r="P301" s="1372"/>
      <c r="Q301" s="1372"/>
      <c r="R301" s="1372"/>
      <c r="S301" s="1372"/>
      <c r="T301" s="1372"/>
      <c r="U301" s="1372"/>
      <c r="V301" s="1372"/>
      <c r="W301" s="1372"/>
      <c r="X301" s="1372"/>
      <c r="Y301" s="1372"/>
      <c r="Z301" s="1372"/>
      <c r="AA301" s="1372"/>
      <c r="AB301" s="1372"/>
      <c r="AC301" s="1372"/>
      <c r="AD301" s="1372"/>
      <c r="AE301" s="1372"/>
      <c r="AF301" s="1372"/>
    </row>
    <row r="302" spans="1:32" s="1359" customFormat="1" hidden="1">
      <c r="A302" s="581">
        <v>7</v>
      </c>
      <c r="B302" s="581">
        <v>21</v>
      </c>
      <c r="C302" s="131" t="s">
        <v>850</v>
      </c>
      <c r="D302" s="1388">
        <v>1240000</v>
      </c>
      <c r="E302" s="1389">
        <v>1</v>
      </c>
      <c r="F302" s="1369">
        <f t="shared" si="6"/>
        <v>1240000</v>
      </c>
      <c r="G302" s="943" t="s">
        <v>523</v>
      </c>
      <c r="H302" s="943" t="s">
        <v>159</v>
      </c>
      <c r="I302" s="943" t="s">
        <v>825</v>
      </c>
      <c r="J302" s="581" t="s">
        <v>39</v>
      </c>
      <c r="K302" s="2634"/>
      <c r="L302" s="2634"/>
      <c r="M302" s="2634"/>
      <c r="N302" s="2635"/>
      <c r="O302" s="1372"/>
      <c r="P302" s="1372"/>
      <c r="Q302" s="1372"/>
      <c r="R302" s="1372"/>
      <c r="S302" s="1372"/>
      <c r="T302" s="1372"/>
      <c r="U302" s="1372"/>
      <c r="V302" s="1372"/>
      <c r="W302" s="1372"/>
      <c r="X302" s="1372"/>
      <c r="Y302" s="1372"/>
      <c r="Z302" s="1372"/>
      <c r="AA302" s="1372"/>
      <c r="AB302" s="1372"/>
      <c r="AC302" s="1372"/>
      <c r="AD302" s="1372"/>
      <c r="AE302" s="1372"/>
      <c r="AF302" s="1372"/>
    </row>
    <row r="303" spans="1:32" s="1359" customFormat="1" hidden="1">
      <c r="A303" s="581">
        <v>7</v>
      </c>
      <c r="B303" s="581">
        <v>22</v>
      </c>
      <c r="C303" s="131" t="s">
        <v>850</v>
      </c>
      <c r="D303" s="1388">
        <v>1240000</v>
      </c>
      <c r="E303" s="1389">
        <v>1</v>
      </c>
      <c r="F303" s="1369">
        <f t="shared" si="6"/>
        <v>1240000</v>
      </c>
      <c r="G303" s="943" t="s">
        <v>163</v>
      </c>
      <c r="H303" s="943" t="s">
        <v>164</v>
      </c>
      <c r="I303" s="943" t="s">
        <v>1410</v>
      </c>
      <c r="J303" s="581" t="s">
        <v>26</v>
      </c>
      <c r="K303" s="2634"/>
      <c r="L303" s="2634"/>
      <c r="M303" s="2634"/>
      <c r="N303" s="2635"/>
      <c r="O303" s="1372"/>
      <c r="P303" s="1372"/>
      <c r="Q303" s="1372"/>
      <c r="R303" s="1372"/>
      <c r="S303" s="1372"/>
      <c r="T303" s="1372"/>
      <c r="U303" s="1372"/>
      <c r="V303" s="1372"/>
      <c r="W303" s="1372"/>
      <c r="X303" s="1372"/>
      <c r="Y303" s="1372"/>
      <c r="Z303" s="1372"/>
      <c r="AA303" s="1372"/>
      <c r="AB303" s="1372"/>
      <c r="AC303" s="1372"/>
      <c r="AD303" s="1372"/>
      <c r="AE303" s="1372"/>
      <c r="AF303" s="1372"/>
    </row>
    <row r="304" spans="1:32" s="1359" customFormat="1" hidden="1">
      <c r="A304" s="581">
        <v>7</v>
      </c>
      <c r="B304" s="581">
        <v>23</v>
      </c>
      <c r="C304" s="131" t="s">
        <v>850</v>
      </c>
      <c r="D304" s="1388">
        <v>1240000</v>
      </c>
      <c r="E304" s="1389">
        <v>1</v>
      </c>
      <c r="F304" s="1369">
        <f t="shared" si="6"/>
        <v>1240000</v>
      </c>
      <c r="G304" s="943" t="s">
        <v>167</v>
      </c>
      <c r="H304" s="943" t="s">
        <v>168</v>
      </c>
      <c r="I304" s="943" t="s">
        <v>1417</v>
      </c>
      <c r="J304" s="581" t="s">
        <v>49</v>
      </c>
      <c r="K304" s="2634"/>
      <c r="L304" s="2634"/>
      <c r="M304" s="2634"/>
      <c r="N304" s="2635"/>
      <c r="O304" s="1372"/>
      <c r="P304" s="1372"/>
      <c r="Q304" s="1372"/>
      <c r="R304" s="1372"/>
      <c r="S304" s="1372"/>
      <c r="T304" s="1372"/>
      <c r="U304" s="1372"/>
      <c r="V304" s="1372"/>
      <c r="W304" s="1372"/>
      <c r="X304" s="1372"/>
      <c r="Y304" s="1372"/>
      <c r="Z304" s="1372"/>
      <c r="AA304" s="1372"/>
      <c r="AB304" s="1372"/>
      <c r="AC304" s="1372"/>
      <c r="AD304" s="1372"/>
      <c r="AE304" s="1372"/>
      <c r="AF304" s="1372"/>
    </row>
    <row r="305" spans="1:32" s="1359" customFormat="1" hidden="1">
      <c r="A305" s="581">
        <v>7</v>
      </c>
      <c r="B305" s="581">
        <v>24</v>
      </c>
      <c r="C305" s="131" t="s">
        <v>850</v>
      </c>
      <c r="D305" s="1388">
        <v>1240000</v>
      </c>
      <c r="E305" s="1389">
        <v>1</v>
      </c>
      <c r="F305" s="1369">
        <f t="shared" si="6"/>
        <v>1240000</v>
      </c>
      <c r="G305" s="943" t="s">
        <v>525</v>
      </c>
      <c r="H305" s="943" t="s">
        <v>166</v>
      </c>
      <c r="I305" s="943" t="s">
        <v>526</v>
      </c>
      <c r="J305" s="581" t="s">
        <v>33</v>
      </c>
      <c r="K305" s="2634"/>
      <c r="L305" s="2634"/>
      <c r="M305" s="2634"/>
      <c r="N305" s="2635"/>
      <c r="O305" s="1372"/>
      <c r="P305" s="1372"/>
      <c r="Q305" s="1372"/>
      <c r="R305" s="1372"/>
      <c r="S305" s="1372"/>
      <c r="T305" s="1372"/>
      <c r="U305" s="1372"/>
      <c r="V305" s="1372"/>
      <c r="W305" s="1372"/>
      <c r="X305" s="1372"/>
      <c r="Y305" s="1372"/>
      <c r="Z305" s="1372"/>
      <c r="AA305" s="1372"/>
      <c r="AB305" s="1372"/>
      <c r="AC305" s="1372"/>
      <c r="AD305" s="1372"/>
      <c r="AE305" s="1372"/>
      <c r="AF305" s="1372"/>
    </row>
    <row r="306" spans="1:32" s="1359" customFormat="1" hidden="1">
      <c r="A306" s="581">
        <v>7</v>
      </c>
      <c r="B306" s="581">
        <v>25</v>
      </c>
      <c r="C306" s="131" t="s">
        <v>850</v>
      </c>
      <c r="D306" s="1388">
        <v>1240000</v>
      </c>
      <c r="E306" s="1389">
        <v>1</v>
      </c>
      <c r="F306" s="1369">
        <f t="shared" si="6"/>
        <v>1240000</v>
      </c>
      <c r="G306" s="943" t="s">
        <v>171</v>
      </c>
      <c r="H306" s="943" t="s">
        <v>172</v>
      </c>
      <c r="I306" s="943" t="s">
        <v>825</v>
      </c>
      <c r="J306" s="581" t="s">
        <v>49</v>
      </c>
      <c r="K306" s="2634"/>
      <c r="L306" s="2634"/>
      <c r="M306" s="2634"/>
      <c r="N306" s="2635"/>
      <c r="O306" s="1372"/>
      <c r="P306" s="1372"/>
      <c r="Q306" s="1372"/>
      <c r="R306" s="1372"/>
      <c r="S306" s="1372"/>
      <c r="T306" s="1372"/>
      <c r="U306" s="1372"/>
      <c r="V306" s="1372"/>
      <c r="W306" s="1372"/>
      <c r="X306" s="1372"/>
      <c r="Y306" s="1372"/>
      <c r="Z306" s="1372"/>
      <c r="AA306" s="1372"/>
      <c r="AB306" s="1372"/>
      <c r="AC306" s="1372"/>
      <c r="AD306" s="1372"/>
      <c r="AE306" s="1372"/>
      <c r="AF306" s="1372"/>
    </row>
    <row r="307" spans="1:32" s="1359" customFormat="1" hidden="1">
      <c r="A307" s="581">
        <v>7</v>
      </c>
      <c r="B307" s="581">
        <v>26</v>
      </c>
      <c r="C307" s="131" t="s">
        <v>850</v>
      </c>
      <c r="D307" s="1388">
        <v>1240000</v>
      </c>
      <c r="E307" s="1389">
        <v>1</v>
      </c>
      <c r="F307" s="1369">
        <f t="shared" si="6"/>
        <v>1240000</v>
      </c>
      <c r="G307" s="943" t="s">
        <v>173</v>
      </c>
      <c r="H307" s="943" t="s">
        <v>174</v>
      </c>
      <c r="I307" s="943" t="s">
        <v>825</v>
      </c>
      <c r="J307" s="581" t="s">
        <v>49</v>
      </c>
      <c r="K307" s="2634"/>
      <c r="L307" s="2634"/>
      <c r="M307" s="2634"/>
      <c r="N307" s="2635"/>
      <c r="O307" s="1372"/>
      <c r="P307" s="1372"/>
      <c r="Q307" s="1372"/>
      <c r="R307" s="1372"/>
      <c r="S307" s="1372"/>
      <c r="T307" s="1372"/>
      <c r="U307" s="1372"/>
      <c r="V307" s="1372"/>
      <c r="W307" s="1372"/>
      <c r="X307" s="1372"/>
      <c r="Y307" s="1372"/>
      <c r="Z307" s="1372"/>
      <c r="AA307" s="1372"/>
      <c r="AB307" s="1372"/>
      <c r="AC307" s="1372"/>
      <c r="AD307" s="1372"/>
      <c r="AE307" s="1372"/>
      <c r="AF307" s="1372"/>
    </row>
    <row r="308" spans="1:32" s="1359" customFormat="1" hidden="1">
      <c r="A308" s="581">
        <v>7</v>
      </c>
      <c r="B308" s="581">
        <v>27</v>
      </c>
      <c r="C308" s="131" t="s">
        <v>850</v>
      </c>
      <c r="D308" s="1388">
        <v>1240000</v>
      </c>
      <c r="E308" s="1389">
        <v>1</v>
      </c>
      <c r="F308" s="1369">
        <f t="shared" si="6"/>
        <v>1240000</v>
      </c>
      <c r="G308" s="943" t="s">
        <v>177</v>
      </c>
      <c r="H308" s="943" t="s">
        <v>178</v>
      </c>
      <c r="I308" s="943" t="s">
        <v>825</v>
      </c>
      <c r="J308" s="581" t="s">
        <v>49</v>
      </c>
      <c r="K308" s="2634"/>
      <c r="L308" s="2634"/>
      <c r="M308" s="2634"/>
      <c r="N308" s="2635"/>
      <c r="O308" s="1372"/>
      <c r="P308" s="1372"/>
      <c r="Q308" s="1372"/>
      <c r="R308" s="1372"/>
      <c r="S308" s="1372"/>
      <c r="T308" s="1372"/>
      <c r="U308" s="1372"/>
      <c r="V308" s="1372"/>
      <c r="W308" s="1372"/>
      <c r="X308" s="1372"/>
      <c r="Y308" s="1372"/>
      <c r="Z308" s="1372"/>
      <c r="AA308" s="1372"/>
      <c r="AB308" s="1372"/>
      <c r="AC308" s="1372"/>
      <c r="AD308" s="1372"/>
      <c r="AE308" s="1372"/>
      <c r="AF308" s="1372"/>
    </row>
    <row r="309" spans="1:32" s="1359" customFormat="1" ht="49.2" hidden="1">
      <c r="A309" s="581">
        <v>7</v>
      </c>
      <c r="B309" s="581">
        <v>28</v>
      </c>
      <c r="C309" s="131" t="s">
        <v>549</v>
      </c>
      <c r="D309" s="1388">
        <v>3090000</v>
      </c>
      <c r="E309" s="1389">
        <v>1</v>
      </c>
      <c r="F309" s="1369">
        <f t="shared" si="6"/>
        <v>3090000</v>
      </c>
      <c r="G309" s="943" t="s">
        <v>524</v>
      </c>
      <c r="H309" s="943" t="s">
        <v>160</v>
      </c>
      <c r="I309" s="943" t="s">
        <v>1410</v>
      </c>
      <c r="J309" s="581" t="s">
        <v>39</v>
      </c>
      <c r="K309" s="2634"/>
      <c r="L309" s="2634"/>
      <c r="M309" s="2634"/>
      <c r="N309" s="2635"/>
      <c r="O309" s="1372"/>
      <c r="P309" s="1372"/>
      <c r="Q309" s="1372"/>
      <c r="R309" s="1372"/>
      <c r="S309" s="1372"/>
      <c r="T309" s="1372"/>
      <c r="U309" s="1372"/>
      <c r="V309" s="1372"/>
      <c r="W309" s="1372"/>
      <c r="X309" s="1372"/>
      <c r="Y309" s="1372"/>
      <c r="Z309" s="1372"/>
      <c r="AA309" s="1372"/>
      <c r="AB309" s="1372"/>
      <c r="AC309" s="1372"/>
      <c r="AD309" s="1372"/>
      <c r="AE309" s="1372"/>
      <c r="AF309" s="1372"/>
    </row>
    <row r="310" spans="1:32" s="1359" customFormat="1" ht="49.2" hidden="1">
      <c r="A310" s="581">
        <v>7</v>
      </c>
      <c r="B310" s="581">
        <v>29</v>
      </c>
      <c r="C310" s="131" t="s">
        <v>549</v>
      </c>
      <c r="D310" s="1388">
        <v>3090000</v>
      </c>
      <c r="E310" s="1389">
        <v>1</v>
      </c>
      <c r="F310" s="1369">
        <f t="shared" si="6"/>
        <v>3090000</v>
      </c>
      <c r="G310" s="943" t="s">
        <v>1416</v>
      </c>
      <c r="H310" s="943" t="s">
        <v>162</v>
      </c>
      <c r="I310" s="943" t="s">
        <v>1417</v>
      </c>
      <c r="J310" s="581" t="s">
        <v>33</v>
      </c>
      <c r="K310" s="2634"/>
      <c r="L310" s="2634"/>
      <c r="M310" s="2634"/>
      <c r="N310" s="2635"/>
      <c r="O310" s="1372"/>
      <c r="P310" s="1372"/>
      <c r="Q310" s="1372"/>
      <c r="R310" s="1372"/>
      <c r="S310" s="1372"/>
      <c r="T310" s="1372"/>
      <c r="U310" s="1372"/>
      <c r="V310" s="1372"/>
      <c r="W310" s="1372"/>
      <c r="X310" s="1372"/>
      <c r="Y310" s="1372"/>
      <c r="Z310" s="1372"/>
      <c r="AA310" s="1372"/>
      <c r="AB310" s="1372"/>
      <c r="AC310" s="1372"/>
      <c r="AD310" s="1372"/>
      <c r="AE310" s="1372"/>
      <c r="AF310" s="1372"/>
    </row>
    <row r="311" spans="1:32" s="1359" customFormat="1" ht="73.8" hidden="1">
      <c r="A311" s="581">
        <v>7</v>
      </c>
      <c r="B311" s="581">
        <v>30</v>
      </c>
      <c r="C311" s="131" t="s">
        <v>745</v>
      </c>
      <c r="D311" s="1388">
        <v>6180000</v>
      </c>
      <c r="E311" s="1389">
        <v>1</v>
      </c>
      <c r="F311" s="1369">
        <f t="shared" si="6"/>
        <v>6180000</v>
      </c>
      <c r="G311" s="943" t="s">
        <v>524</v>
      </c>
      <c r="H311" s="943" t="s">
        <v>160</v>
      </c>
      <c r="I311" s="943" t="s">
        <v>1410</v>
      </c>
      <c r="J311" s="581" t="s">
        <v>39</v>
      </c>
      <c r="K311" s="2634"/>
      <c r="L311" s="2634"/>
      <c r="M311" s="2634"/>
      <c r="N311" s="2635"/>
      <c r="O311" s="1372"/>
      <c r="P311" s="1372"/>
      <c r="Q311" s="1372"/>
      <c r="R311" s="1372"/>
      <c r="S311" s="1372"/>
      <c r="T311" s="1372"/>
      <c r="U311" s="1372"/>
      <c r="V311" s="1372"/>
      <c r="W311" s="1372"/>
      <c r="X311" s="1372"/>
      <c r="Y311" s="1372"/>
      <c r="Z311" s="1372"/>
      <c r="AA311" s="1372"/>
      <c r="AB311" s="1372"/>
      <c r="AC311" s="1372"/>
      <c r="AD311" s="1372"/>
      <c r="AE311" s="1372"/>
      <c r="AF311" s="1372"/>
    </row>
    <row r="312" spans="1:32" s="1359" customFormat="1" hidden="1">
      <c r="A312" s="581">
        <v>7</v>
      </c>
      <c r="B312" s="581">
        <v>31</v>
      </c>
      <c r="C312" s="131" t="s">
        <v>1064</v>
      </c>
      <c r="D312" s="1388">
        <v>1030000</v>
      </c>
      <c r="E312" s="1389">
        <v>1</v>
      </c>
      <c r="F312" s="1369">
        <f t="shared" si="6"/>
        <v>1030000</v>
      </c>
      <c r="G312" s="943" t="s">
        <v>524</v>
      </c>
      <c r="H312" s="943" t="s">
        <v>160</v>
      </c>
      <c r="I312" s="943" t="s">
        <v>1410</v>
      </c>
      <c r="J312" s="581" t="s">
        <v>39</v>
      </c>
      <c r="K312" s="2634"/>
      <c r="L312" s="2634"/>
      <c r="M312" s="2634"/>
      <c r="N312" s="2635"/>
      <c r="O312" s="1372"/>
      <c r="P312" s="1372"/>
      <c r="Q312" s="1372"/>
      <c r="R312" s="1372"/>
      <c r="S312" s="1372"/>
      <c r="T312" s="1372"/>
      <c r="U312" s="1372"/>
      <c r="V312" s="1372"/>
      <c r="W312" s="1372"/>
      <c r="X312" s="1372"/>
      <c r="Y312" s="1372"/>
      <c r="Z312" s="1372"/>
      <c r="AA312" s="1372"/>
      <c r="AB312" s="1372"/>
      <c r="AC312" s="1372"/>
      <c r="AD312" s="1372"/>
      <c r="AE312" s="1372"/>
      <c r="AF312" s="1372"/>
    </row>
    <row r="313" spans="1:32" s="1359" customFormat="1" hidden="1">
      <c r="A313" s="581">
        <v>7</v>
      </c>
      <c r="B313" s="581">
        <v>32</v>
      </c>
      <c r="C313" s="131" t="s">
        <v>1064</v>
      </c>
      <c r="D313" s="1388">
        <v>1030000</v>
      </c>
      <c r="E313" s="1389">
        <v>1</v>
      </c>
      <c r="F313" s="1369">
        <f t="shared" si="6"/>
        <v>1030000</v>
      </c>
      <c r="G313" s="943" t="s">
        <v>523</v>
      </c>
      <c r="H313" s="943" t="s">
        <v>159</v>
      </c>
      <c r="I313" s="943" t="s">
        <v>825</v>
      </c>
      <c r="J313" s="581" t="s">
        <v>39</v>
      </c>
      <c r="K313" s="2634"/>
      <c r="L313" s="2634"/>
      <c r="M313" s="2634"/>
      <c r="N313" s="2635"/>
      <c r="O313" s="1372"/>
      <c r="P313" s="1372"/>
      <c r="Q313" s="1372"/>
      <c r="R313" s="1372"/>
      <c r="S313" s="1372"/>
      <c r="T313" s="1372"/>
      <c r="U313" s="1372"/>
      <c r="V313" s="1372"/>
      <c r="W313" s="1372"/>
      <c r="X313" s="1372"/>
      <c r="Y313" s="1372"/>
      <c r="Z313" s="1372"/>
      <c r="AA313" s="1372"/>
      <c r="AB313" s="1372"/>
      <c r="AC313" s="1372"/>
      <c r="AD313" s="1372"/>
      <c r="AE313" s="1372"/>
      <c r="AF313" s="1372"/>
    </row>
    <row r="314" spans="1:32" s="1359" customFormat="1" ht="49.2" hidden="1">
      <c r="A314" s="581">
        <v>7</v>
      </c>
      <c r="B314" s="581">
        <v>33</v>
      </c>
      <c r="C314" s="131" t="s">
        <v>774</v>
      </c>
      <c r="D314" s="1388">
        <v>1450000</v>
      </c>
      <c r="E314" s="1389">
        <v>1</v>
      </c>
      <c r="F314" s="1369">
        <f t="shared" si="6"/>
        <v>1450000</v>
      </c>
      <c r="G314" s="943" t="s">
        <v>524</v>
      </c>
      <c r="H314" s="943" t="s">
        <v>160</v>
      </c>
      <c r="I314" s="943" t="s">
        <v>1410</v>
      </c>
      <c r="J314" s="581" t="s">
        <v>39</v>
      </c>
      <c r="K314" s="2634"/>
      <c r="L314" s="2634"/>
      <c r="M314" s="2634"/>
      <c r="N314" s="2635"/>
      <c r="O314" s="1372"/>
      <c r="P314" s="1372"/>
      <c r="Q314" s="1372"/>
      <c r="R314" s="1372"/>
      <c r="S314" s="1372"/>
      <c r="T314" s="1372"/>
      <c r="U314" s="1372"/>
      <c r="V314" s="1372"/>
      <c r="W314" s="1372"/>
      <c r="X314" s="1372"/>
      <c r="Y314" s="1372"/>
      <c r="Z314" s="1372"/>
      <c r="AA314" s="1372"/>
      <c r="AB314" s="1372"/>
      <c r="AC314" s="1372"/>
      <c r="AD314" s="1372"/>
      <c r="AE314" s="1372"/>
      <c r="AF314" s="1372"/>
    </row>
    <row r="315" spans="1:32" s="1359" customFormat="1" ht="49.2" hidden="1">
      <c r="A315" s="581">
        <v>7</v>
      </c>
      <c r="B315" s="581">
        <v>34</v>
      </c>
      <c r="C315" s="131" t="s">
        <v>161</v>
      </c>
      <c r="D315" s="1388">
        <v>1450000</v>
      </c>
      <c r="E315" s="1389">
        <v>1</v>
      </c>
      <c r="F315" s="1369">
        <f t="shared" si="6"/>
        <v>1450000</v>
      </c>
      <c r="G315" s="943" t="s">
        <v>523</v>
      </c>
      <c r="H315" s="943" t="s">
        <v>159</v>
      </c>
      <c r="I315" s="943" t="s">
        <v>825</v>
      </c>
      <c r="J315" s="581" t="s">
        <v>933</v>
      </c>
      <c r="K315" s="2634"/>
      <c r="L315" s="2634"/>
      <c r="M315" s="2634"/>
      <c r="N315" s="2635"/>
      <c r="O315" s="1372"/>
      <c r="P315" s="1372"/>
      <c r="Q315" s="1372"/>
      <c r="R315" s="1372"/>
      <c r="S315" s="1372"/>
      <c r="T315" s="1372"/>
      <c r="U315" s="1372"/>
      <c r="V315" s="1372"/>
      <c r="W315" s="1372"/>
      <c r="X315" s="1372"/>
      <c r="Y315" s="1372"/>
      <c r="Z315" s="1372"/>
      <c r="AA315" s="1372"/>
      <c r="AB315" s="1372"/>
      <c r="AC315" s="1372"/>
      <c r="AD315" s="1372"/>
      <c r="AE315" s="1372"/>
      <c r="AF315" s="1372"/>
    </row>
    <row r="316" spans="1:32" s="1359" customFormat="1" hidden="1">
      <c r="A316" s="581">
        <v>7</v>
      </c>
      <c r="B316" s="581">
        <v>35</v>
      </c>
      <c r="C316" s="131" t="s">
        <v>1045</v>
      </c>
      <c r="D316" s="1388">
        <v>5150000</v>
      </c>
      <c r="E316" s="1389">
        <v>1</v>
      </c>
      <c r="F316" s="1369">
        <f t="shared" si="6"/>
        <v>5150000</v>
      </c>
      <c r="G316" s="943" t="s">
        <v>523</v>
      </c>
      <c r="H316" s="943" t="s">
        <v>159</v>
      </c>
      <c r="I316" s="943" t="s">
        <v>825</v>
      </c>
      <c r="J316" s="581" t="s">
        <v>933</v>
      </c>
      <c r="K316" s="2634"/>
      <c r="L316" s="2634"/>
      <c r="M316" s="2634"/>
      <c r="N316" s="2635"/>
      <c r="O316" s="1372"/>
      <c r="P316" s="1372"/>
      <c r="Q316" s="1372"/>
      <c r="R316" s="1372"/>
      <c r="S316" s="1372"/>
      <c r="T316" s="1372"/>
      <c r="U316" s="1372"/>
      <c r="V316" s="1372"/>
      <c r="W316" s="1372"/>
      <c r="X316" s="1372"/>
      <c r="Y316" s="1372"/>
      <c r="Z316" s="1372"/>
      <c r="AA316" s="1372"/>
      <c r="AB316" s="1372"/>
      <c r="AC316" s="1372"/>
      <c r="AD316" s="1372"/>
      <c r="AE316" s="1372"/>
      <c r="AF316" s="1372"/>
    </row>
    <row r="317" spans="1:32" s="1359" customFormat="1" ht="49.2" hidden="1">
      <c r="A317" s="581">
        <v>7</v>
      </c>
      <c r="B317" s="581">
        <v>36</v>
      </c>
      <c r="C317" s="131" t="s">
        <v>1765</v>
      </c>
      <c r="D317" s="1388">
        <v>2580000</v>
      </c>
      <c r="E317" s="1389">
        <v>1</v>
      </c>
      <c r="F317" s="1369">
        <f t="shared" si="6"/>
        <v>2580000</v>
      </c>
      <c r="G317" s="943" t="s">
        <v>1416</v>
      </c>
      <c r="H317" s="943" t="s">
        <v>162</v>
      </c>
      <c r="I317" s="943" t="s">
        <v>1417</v>
      </c>
      <c r="J317" s="581" t="s">
        <v>33</v>
      </c>
      <c r="K317" s="2634"/>
      <c r="L317" s="2634"/>
      <c r="M317" s="2634"/>
      <c r="N317" s="2635"/>
      <c r="O317" s="1372"/>
      <c r="P317" s="1372"/>
      <c r="Q317" s="1372"/>
      <c r="R317" s="1372"/>
      <c r="S317" s="1372"/>
      <c r="T317" s="1372"/>
      <c r="U317" s="1372"/>
      <c r="V317" s="1372"/>
      <c r="W317" s="1372"/>
      <c r="X317" s="1372"/>
      <c r="Y317" s="1372"/>
      <c r="Z317" s="1372"/>
      <c r="AA317" s="1372"/>
      <c r="AB317" s="1372"/>
      <c r="AC317" s="1372"/>
      <c r="AD317" s="1372"/>
      <c r="AE317" s="1372"/>
      <c r="AF317" s="1372"/>
    </row>
    <row r="318" spans="1:32" s="1359" customFormat="1" hidden="1">
      <c r="A318" s="581">
        <v>7</v>
      </c>
      <c r="B318" s="581">
        <v>37</v>
      </c>
      <c r="C318" s="131" t="s">
        <v>169</v>
      </c>
      <c r="D318" s="1388">
        <v>1070000</v>
      </c>
      <c r="E318" s="1389">
        <v>1</v>
      </c>
      <c r="F318" s="1369">
        <f t="shared" si="6"/>
        <v>1070000</v>
      </c>
      <c r="G318" s="943" t="s">
        <v>1416</v>
      </c>
      <c r="H318" s="943" t="s">
        <v>162</v>
      </c>
      <c r="I318" s="943" t="s">
        <v>1417</v>
      </c>
      <c r="J318" s="581" t="s">
        <v>33</v>
      </c>
      <c r="K318" s="2634"/>
      <c r="L318" s="2634"/>
      <c r="M318" s="2634"/>
      <c r="N318" s="2635"/>
      <c r="O318" s="1372"/>
      <c r="P318" s="1372"/>
      <c r="Q318" s="1372"/>
      <c r="R318" s="1372"/>
      <c r="S318" s="1372"/>
      <c r="T318" s="1372"/>
      <c r="U318" s="1372"/>
      <c r="V318" s="1372"/>
      <c r="W318" s="1372"/>
      <c r="X318" s="1372"/>
      <c r="Y318" s="1372"/>
      <c r="Z318" s="1372"/>
      <c r="AA318" s="1372"/>
      <c r="AB318" s="1372"/>
      <c r="AC318" s="1372"/>
      <c r="AD318" s="1372"/>
      <c r="AE318" s="1372"/>
      <c r="AF318" s="1372"/>
    </row>
    <row r="319" spans="1:32" s="1359" customFormat="1" ht="49.2" hidden="1">
      <c r="A319" s="581">
        <v>7</v>
      </c>
      <c r="B319" s="581">
        <v>38</v>
      </c>
      <c r="C319" s="131" t="s">
        <v>170</v>
      </c>
      <c r="D319" s="1388">
        <v>1070000</v>
      </c>
      <c r="E319" s="1389">
        <v>1</v>
      </c>
      <c r="F319" s="1369">
        <f t="shared" si="6"/>
        <v>1070000</v>
      </c>
      <c r="G319" s="943" t="s">
        <v>163</v>
      </c>
      <c r="H319" s="943" t="s">
        <v>164</v>
      </c>
      <c r="I319" s="943" t="s">
        <v>1410</v>
      </c>
      <c r="J319" s="581" t="s">
        <v>26</v>
      </c>
      <c r="K319" s="2634"/>
      <c r="L319" s="2634"/>
      <c r="M319" s="2634"/>
      <c r="N319" s="2635"/>
      <c r="O319" s="1372"/>
      <c r="P319" s="1372"/>
      <c r="Q319" s="1372"/>
      <c r="R319" s="1372"/>
      <c r="S319" s="1372"/>
      <c r="T319" s="1372"/>
      <c r="U319" s="1372"/>
      <c r="V319" s="1372"/>
      <c r="W319" s="1372"/>
      <c r="X319" s="1372"/>
      <c r="Y319" s="1372"/>
      <c r="Z319" s="1372"/>
      <c r="AA319" s="1372"/>
      <c r="AB319" s="1372"/>
      <c r="AC319" s="1372"/>
      <c r="AD319" s="1372"/>
      <c r="AE319" s="1372"/>
      <c r="AF319" s="1372"/>
    </row>
    <row r="320" spans="1:32" s="1359" customFormat="1" hidden="1">
      <c r="A320" s="581">
        <v>7</v>
      </c>
      <c r="B320" s="581">
        <v>39</v>
      </c>
      <c r="C320" s="131" t="s">
        <v>988</v>
      </c>
      <c r="D320" s="1388">
        <v>2000000</v>
      </c>
      <c r="E320" s="1389">
        <v>1</v>
      </c>
      <c r="F320" s="1369">
        <f t="shared" si="6"/>
        <v>2000000</v>
      </c>
      <c r="G320" s="943" t="s">
        <v>743</v>
      </c>
      <c r="H320" s="943" t="s">
        <v>744</v>
      </c>
      <c r="I320" s="943" t="s">
        <v>1410</v>
      </c>
      <c r="J320" s="581" t="s">
        <v>49</v>
      </c>
      <c r="K320" s="2634"/>
      <c r="L320" s="2634"/>
      <c r="M320" s="2634"/>
      <c r="N320" s="2635"/>
      <c r="O320" s="1372"/>
      <c r="P320" s="1372"/>
      <c r="Q320" s="1372"/>
      <c r="R320" s="1372"/>
      <c r="S320" s="1372"/>
      <c r="T320" s="1372"/>
      <c r="U320" s="1372"/>
      <c r="V320" s="1372"/>
      <c r="W320" s="1372"/>
      <c r="X320" s="1372"/>
      <c r="Y320" s="1372"/>
      <c r="Z320" s="1372"/>
      <c r="AA320" s="1372"/>
      <c r="AB320" s="1372"/>
      <c r="AC320" s="1372"/>
      <c r="AD320" s="1372"/>
      <c r="AE320" s="1372"/>
      <c r="AF320" s="1372"/>
    </row>
    <row r="321" spans="1:32" s="2622" customFormat="1" hidden="1">
      <c r="A321" s="2637"/>
      <c r="B321" s="2637"/>
      <c r="C321" s="2669" t="s">
        <v>1441</v>
      </c>
      <c r="D321" s="2639"/>
      <c r="E321" s="2616">
        <f>SUM(E322:E370)</f>
        <v>58</v>
      </c>
      <c r="F321" s="2616">
        <f>SUM(F322:F370)</f>
        <v>87240000</v>
      </c>
      <c r="G321" s="2617"/>
      <c r="H321" s="2659"/>
      <c r="I321" s="2639"/>
      <c r="J321" s="2636"/>
      <c r="K321" s="2667"/>
      <c r="L321" s="2667"/>
      <c r="M321" s="2667"/>
      <c r="N321" s="2668"/>
      <c r="O321" s="2621"/>
      <c r="P321" s="2621"/>
      <c r="Q321" s="2621"/>
      <c r="R321" s="2621"/>
      <c r="S321" s="2621"/>
      <c r="T321" s="2621"/>
      <c r="U321" s="2621"/>
      <c r="V321" s="2621"/>
      <c r="W321" s="2621"/>
      <c r="X321" s="2621"/>
      <c r="Y321" s="2621"/>
      <c r="Z321" s="2621"/>
      <c r="AA321" s="2621"/>
      <c r="AB321" s="2621"/>
      <c r="AC321" s="2621"/>
      <c r="AD321" s="2621"/>
      <c r="AE321" s="2621"/>
      <c r="AF321" s="2621"/>
    </row>
    <row r="322" spans="1:32" s="1359" customFormat="1" ht="49.2" hidden="1">
      <c r="A322" s="581">
        <v>8</v>
      </c>
      <c r="B322" s="581">
        <v>1</v>
      </c>
      <c r="C322" s="131" t="s">
        <v>1404</v>
      </c>
      <c r="D322" s="1388">
        <v>830000</v>
      </c>
      <c r="E322" s="1389">
        <v>1</v>
      </c>
      <c r="F322" s="1369">
        <f t="shared" ref="F322:F370" si="7">D322*E322</f>
        <v>830000</v>
      </c>
      <c r="G322" s="943" t="s">
        <v>185</v>
      </c>
      <c r="H322" s="943" t="s">
        <v>186</v>
      </c>
      <c r="I322" s="943" t="s">
        <v>1308</v>
      </c>
      <c r="J322" s="581" t="s">
        <v>49</v>
      </c>
      <c r="K322" s="2634"/>
      <c r="L322" s="2634"/>
      <c r="M322" s="2634"/>
      <c r="N322" s="2635"/>
      <c r="O322" s="1372"/>
      <c r="P322" s="1372"/>
      <c r="Q322" s="1372"/>
      <c r="R322" s="1372"/>
      <c r="S322" s="1372"/>
      <c r="T322" s="1372"/>
      <c r="U322" s="1372"/>
      <c r="V322" s="1372"/>
      <c r="W322" s="1372"/>
      <c r="X322" s="1372"/>
      <c r="Y322" s="1372"/>
      <c r="Z322" s="1372"/>
      <c r="AA322" s="1372"/>
      <c r="AB322" s="1372"/>
      <c r="AC322" s="1372"/>
      <c r="AD322" s="1372"/>
      <c r="AE322" s="1372"/>
      <c r="AF322" s="1372"/>
    </row>
    <row r="323" spans="1:32" s="1359" customFormat="1" ht="49.2" hidden="1">
      <c r="A323" s="581">
        <v>8</v>
      </c>
      <c r="B323" s="581">
        <v>2</v>
      </c>
      <c r="C323" s="131" t="s">
        <v>1404</v>
      </c>
      <c r="D323" s="1388">
        <v>830000</v>
      </c>
      <c r="E323" s="1389">
        <v>2</v>
      </c>
      <c r="F323" s="1369">
        <f t="shared" si="7"/>
        <v>1660000</v>
      </c>
      <c r="G323" s="943" t="s">
        <v>631</v>
      </c>
      <c r="H323" s="943" t="s">
        <v>179</v>
      </c>
      <c r="I323" s="943" t="s">
        <v>914</v>
      </c>
      <c r="J323" s="581" t="s">
        <v>39</v>
      </c>
      <c r="K323" s="2634"/>
      <c r="L323" s="2634"/>
      <c r="M323" s="2634"/>
      <c r="N323" s="2635"/>
      <c r="O323" s="1372"/>
      <c r="P323" s="1372"/>
      <c r="Q323" s="1372"/>
      <c r="R323" s="1372"/>
      <c r="S323" s="1372"/>
      <c r="T323" s="1372"/>
      <c r="U323" s="1372"/>
      <c r="V323" s="1372"/>
      <c r="W323" s="1372"/>
      <c r="X323" s="1372"/>
      <c r="Y323" s="1372"/>
      <c r="Z323" s="1372"/>
      <c r="AA323" s="1372"/>
      <c r="AB323" s="1372"/>
      <c r="AC323" s="1372"/>
      <c r="AD323" s="1372"/>
      <c r="AE323" s="1372"/>
      <c r="AF323" s="1372"/>
    </row>
    <row r="324" spans="1:32" s="1359" customFormat="1" ht="49.2" hidden="1">
      <c r="A324" s="581">
        <v>8</v>
      </c>
      <c r="B324" s="581">
        <v>3</v>
      </c>
      <c r="C324" s="131" t="s">
        <v>1404</v>
      </c>
      <c r="D324" s="1388">
        <v>830000</v>
      </c>
      <c r="E324" s="1389">
        <v>2</v>
      </c>
      <c r="F324" s="1369">
        <f t="shared" si="7"/>
        <v>1660000</v>
      </c>
      <c r="G324" s="943" t="s">
        <v>911</v>
      </c>
      <c r="H324" s="943" t="s">
        <v>184</v>
      </c>
      <c r="I324" s="943" t="s">
        <v>912</v>
      </c>
      <c r="J324" s="581" t="s">
        <v>33</v>
      </c>
      <c r="K324" s="2634"/>
      <c r="L324" s="2634"/>
      <c r="M324" s="2634"/>
      <c r="N324" s="2635"/>
      <c r="O324" s="1372"/>
      <c r="P324" s="1372"/>
      <c r="Q324" s="1372"/>
      <c r="R324" s="1372"/>
      <c r="S324" s="1372"/>
      <c r="T324" s="1372"/>
      <c r="U324" s="1372"/>
      <c r="V324" s="1372"/>
      <c r="W324" s="1372"/>
      <c r="X324" s="1372"/>
      <c r="Y324" s="1372"/>
      <c r="Z324" s="1372"/>
      <c r="AA324" s="1372"/>
      <c r="AB324" s="1372"/>
      <c r="AC324" s="1372"/>
      <c r="AD324" s="1372"/>
      <c r="AE324" s="1372"/>
      <c r="AF324" s="1372"/>
    </row>
    <row r="325" spans="1:32" s="1359" customFormat="1" hidden="1">
      <c r="A325" s="581">
        <v>8</v>
      </c>
      <c r="B325" s="581">
        <v>4</v>
      </c>
      <c r="C325" s="131" t="s">
        <v>1019</v>
      </c>
      <c r="D325" s="1388">
        <v>520000</v>
      </c>
      <c r="E325" s="1389">
        <v>1</v>
      </c>
      <c r="F325" s="1369">
        <f t="shared" si="7"/>
        <v>520000</v>
      </c>
      <c r="G325" s="943" t="s">
        <v>800</v>
      </c>
      <c r="H325" s="943" t="s">
        <v>182</v>
      </c>
      <c r="I325" s="943" t="s">
        <v>801</v>
      </c>
      <c r="J325" s="581" t="s">
        <v>725</v>
      </c>
      <c r="K325" s="2634"/>
      <c r="L325" s="2634"/>
      <c r="M325" s="2634"/>
      <c r="N325" s="2635"/>
      <c r="O325" s="1372"/>
      <c r="P325" s="1372"/>
      <c r="Q325" s="1372"/>
      <c r="R325" s="1372"/>
      <c r="S325" s="1372"/>
      <c r="T325" s="1372"/>
      <c r="U325" s="1372"/>
      <c r="V325" s="1372"/>
      <c r="W325" s="1372"/>
      <c r="X325" s="1372"/>
      <c r="Y325" s="1372"/>
      <c r="Z325" s="1372"/>
      <c r="AA325" s="1372"/>
      <c r="AB325" s="1372"/>
      <c r="AC325" s="1372"/>
      <c r="AD325" s="1372"/>
      <c r="AE325" s="1372"/>
      <c r="AF325" s="1372"/>
    </row>
    <row r="326" spans="1:32" s="1359" customFormat="1" hidden="1">
      <c r="A326" s="581">
        <v>8</v>
      </c>
      <c r="B326" s="581">
        <v>5</v>
      </c>
      <c r="C326" s="131" t="s">
        <v>993</v>
      </c>
      <c r="D326" s="1388">
        <v>730000</v>
      </c>
      <c r="E326" s="1389">
        <v>1</v>
      </c>
      <c r="F326" s="1369">
        <f t="shared" si="7"/>
        <v>730000</v>
      </c>
      <c r="G326" s="943" t="s">
        <v>419</v>
      </c>
      <c r="H326" s="943" t="s">
        <v>420</v>
      </c>
      <c r="I326" s="943" t="s">
        <v>827</v>
      </c>
      <c r="J326" s="581" t="s">
        <v>28</v>
      </c>
      <c r="K326" s="2634"/>
      <c r="L326" s="2634"/>
      <c r="M326" s="2634"/>
      <c r="N326" s="2635"/>
      <c r="O326" s="1372"/>
      <c r="P326" s="1372"/>
      <c r="Q326" s="1372"/>
      <c r="R326" s="1372"/>
      <c r="S326" s="1372"/>
      <c r="T326" s="1372"/>
      <c r="U326" s="1372"/>
      <c r="V326" s="1372"/>
      <c r="W326" s="1372"/>
      <c r="X326" s="1372"/>
      <c r="Y326" s="1372"/>
      <c r="Z326" s="1372"/>
      <c r="AA326" s="1372"/>
      <c r="AB326" s="1372"/>
      <c r="AC326" s="1372"/>
      <c r="AD326" s="1372"/>
      <c r="AE326" s="1372"/>
      <c r="AF326" s="1372"/>
    </row>
    <row r="327" spans="1:32" s="1359" customFormat="1" hidden="1">
      <c r="A327" s="581">
        <v>8</v>
      </c>
      <c r="B327" s="581">
        <v>6</v>
      </c>
      <c r="C327" s="131" t="s">
        <v>432</v>
      </c>
      <c r="D327" s="1388">
        <v>550000</v>
      </c>
      <c r="E327" s="1389">
        <v>1</v>
      </c>
      <c r="F327" s="1369">
        <f t="shared" si="7"/>
        <v>550000</v>
      </c>
      <c r="G327" s="943" t="s">
        <v>1319</v>
      </c>
      <c r="H327" s="943" t="s">
        <v>1320</v>
      </c>
      <c r="I327" s="943" t="s">
        <v>917</v>
      </c>
      <c r="J327" s="581" t="s">
        <v>44</v>
      </c>
      <c r="K327" s="2634"/>
      <c r="L327" s="2634"/>
      <c r="M327" s="2634"/>
      <c r="N327" s="2635"/>
      <c r="O327" s="1372"/>
      <c r="P327" s="1372"/>
      <c r="Q327" s="1372"/>
      <c r="R327" s="1372"/>
      <c r="S327" s="1372"/>
      <c r="T327" s="1372"/>
      <c r="U327" s="1372"/>
      <c r="V327" s="1372"/>
      <c r="W327" s="1372"/>
      <c r="X327" s="1372"/>
      <c r="Y327" s="1372"/>
      <c r="Z327" s="1372"/>
      <c r="AA327" s="1372"/>
      <c r="AB327" s="1372"/>
      <c r="AC327" s="1372"/>
      <c r="AD327" s="1372"/>
      <c r="AE327" s="1372"/>
      <c r="AF327" s="1372"/>
    </row>
    <row r="328" spans="1:32" s="1359" customFormat="1" hidden="1">
      <c r="A328" s="581">
        <v>8</v>
      </c>
      <c r="B328" s="581">
        <v>7</v>
      </c>
      <c r="C328" s="131" t="s">
        <v>635</v>
      </c>
      <c r="D328" s="1388">
        <v>750000</v>
      </c>
      <c r="E328" s="1389">
        <v>1</v>
      </c>
      <c r="F328" s="1369">
        <f t="shared" si="7"/>
        <v>750000</v>
      </c>
      <c r="G328" s="943" t="s">
        <v>1304</v>
      </c>
      <c r="H328" s="943" t="s">
        <v>1305</v>
      </c>
      <c r="I328" s="943" t="s">
        <v>827</v>
      </c>
      <c r="J328" s="581" t="s">
        <v>49</v>
      </c>
      <c r="K328" s="2634"/>
      <c r="L328" s="2634"/>
      <c r="M328" s="2634"/>
      <c r="N328" s="2635"/>
      <c r="O328" s="1372"/>
      <c r="P328" s="1372"/>
      <c r="Q328" s="1372"/>
      <c r="R328" s="1372"/>
      <c r="S328" s="1372"/>
      <c r="T328" s="1372"/>
      <c r="U328" s="1372"/>
      <c r="V328" s="1372"/>
      <c r="W328" s="1372"/>
      <c r="X328" s="1372"/>
      <c r="Y328" s="1372"/>
      <c r="Z328" s="1372"/>
      <c r="AA328" s="1372"/>
      <c r="AB328" s="1372"/>
      <c r="AC328" s="1372"/>
      <c r="AD328" s="1372"/>
      <c r="AE328" s="1372"/>
      <c r="AF328" s="1372"/>
    </row>
    <row r="329" spans="1:32" s="1359" customFormat="1" hidden="1">
      <c r="A329" s="581">
        <v>8</v>
      </c>
      <c r="B329" s="581">
        <v>8</v>
      </c>
      <c r="C329" s="131" t="s">
        <v>635</v>
      </c>
      <c r="D329" s="1388">
        <v>750000</v>
      </c>
      <c r="E329" s="1389">
        <v>1</v>
      </c>
      <c r="F329" s="1369">
        <f t="shared" si="7"/>
        <v>750000</v>
      </c>
      <c r="G329" s="943" t="s">
        <v>763</v>
      </c>
      <c r="H329" s="943" t="s">
        <v>764</v>
      </c>
      <c r="I329" s="943" t="s">
        <v>914</v>
      </c>
      <c r="J329" s="581" t="s">
        <v>49</v>
      </c>
      <c r="K329" s="2634"/>
      <c r="L329" s="2634"/>
      <c r="M329" s="2634"/>
      <c r="N329" s="2635"/>
      <c r="O329" s="1372"/>
      <c r="P329" s="1372"/>
      <c r="Q329" s="1372"/>
      <c r="R329" s="1372"/>
      <c r="S329" s="1372"/>
      <c r="T329" s="1372"/>
      <c r="U329" s="1372"/>
      <c r="V329" s="1372"/>
      <c r="W329" s="1372"/>
      <c r="X329" s="1372"/>
      <c r="Y329" s="1372"/>
      <c r="Z329" s="1372"/>
      <c r="AA329" s="1372"/>
      <c r="AB329" s="1372"/>
      <c r="AC329" s="1372"/>
      <c r="AD329" s="1372"/>
      <c r="AE329" s="1372"/>
      <c r="AF329" s="1372"/>
    </row>
    <row r="330" spans="1:32" s="1359" customFormat="1" ht="49.2" hidden="1">
      <c r="A330" s="581">
        <v>8</v>
      </c>
      <c r="B330" s="581">
        <v>9</v>
      </c>
      <c r="C330" s="131" t="s">
        <v>772</v>
      </c>
      <c r="D330" s="1388">
        <v>730000</v>
      </c>
      <c r="E330" s="1389">
        <v>1</v>
      </c>
      <c r="F330" s="1369">
        <f t="shared" si="7"/>
        <v>730000</v>
      </c>
      <c r="G330" s="943" t="s">
        <v>763</v>
      </c>
      <c r="H330" s="943" t="s">
        <v>764</v>
      </c>
      <c r="I330" s="943" t="s">
        <v>914</v>
      </c>
      <c r="J330" s="581" t="s">
        <v>49</v>
      </c>
      <c r="K330" s="2634"/>
      <c r="L330" s="2634"/>
      <c r="M330" s="2634"/>
      <c r="N330" s="2635"/>
      <c r="O330" s="1372"/>
      <c r="P330" s="1372"/>
      <c r="Q330" s="1372"/>
      <c r="R330" s="1372"/>
      <c r="S330" s="1372"/>
      <c r="T330" s="1372"/>
      <c r="U330" s="1372"/>
      <c r="V330" s="1372"/>
      <c r="W330" s="1372"/>
      <c r="X330" s="1372"/>
      <c r="Y330" s="1372"/>
      <c r="Z330" s="1372"/>
      <c r="AA330" s="1372"/>
      <c r="AB330" s="1372"/>
      <c r="AC330" s="1372"/>
      <c r="AD330" s="1372"/>
      <c r="AE330" s="1372"/>
      <c r="AF330" s="1372"/>
    </row>
    <row r="331" spans="1:32" s="1359" customFormat="1" hidden="1">
      <c r="A331" s="581">
        <v>8</v>
      </c>
      <c r="B331" s="581">
        <v>10</v>
      </c>
      <c r="C331" s="131" t="s">
        <v>544</v>
      </c>
      <c r="D331" s="1388">
        <v>310000</v>
      </c>
      <c r="E331" s="1389">
        <v>1</v>
      </c>
      <c r="F331" s="1369">
        <f t="shared" si="7"/>
        <v>310000</v>
      </c>
      <c r="G331" s="943" t="s">
        <v>761</v>
      </c>
      <c r="H331" s="943" t="s">
        <v>762</v>
      </c>
      <c r="I331" s="943" t="s">
        <v>912</v>
      </c>
      <c r="J331" s="581" t="s">
        <v>187</v>
      </c>
      <c r="K331" s="2634"/>
      <c r="L331" s="2634"/>
      <c r="M331" s="2634"/>
      <c r="N331" s="2635"/>
      <c r="O331" s="1372"/>
      <c r="P331" s="1372"/>
      <c r="Q331" s="1372"/>
      <c r="R331" s="1372"/>
      <c r="S331" s="1372"/>
      <c r="T331" s="1372"/>
      <c r="U331" s="1372"/>
      <c r="V331" s="1372"/>
      <c r="W331" s="1372"/>
      <c r="X331" s="1372"/>
      <c r="Y331" s="1372"/>
      <c r="Z331" s="1372"/>
      <c r="AA331" s="1372"/>
      <c r="AB331" s="1372"/>
      <c r="AC331" s="1372"/>
      <c r="AD331" s="1372"/>
      <c r="AE331" s="1372"/>
      <c r="AF331" s="1372"/>
    </row>
    <row r="332" spans="1:32" s="1359" customFormat="1" ht="73.8" hidden="1">
      <c r="A332" s="581">
        <v>8</v>
      </c>
      <c r="B332" s="581">
        <v>11</v>
      </c>
      <c r="C332" s="131" t="s">
        <v>959</v>
      </c>
      <c r="D332" s="1388">
        <v>840000</v>
      </c>
      <c r="E332" s="1389">
        <v>1</v>
      </c>
      <c r="F332" s="1369">
        <f t="shared" si="7"/>
        <v>840000</v>
      </c>
      <c r="G332" s="943" t="s">
        <v>1167</v>
      </c>
      <c r="H332" s="943" t="s">
        <v>1168</v>
      </c>
      <c r="I332" s="943" t="s">
        <v>827</v>
      </c>
      <c r="J332" s="581" t="s">
        <v>26</v>
      </c>
      <c r="K332" s="2634"/>
      <c r="L332" s="2634"/>
      <c r="M332" s="2634"/>
      <c r="N332" s="2635"/>
      <c r="O332" s="1372"/>
      <c r="P332" s="1372"/>
      <c r="Q332" s="1372"/>
      <c r="R332" s="1372"/>
      <c r="S332" s="1372"/>
      <c r="T332" s="1372"/>
      <c r="U332" s="1372"/>
      <c r="V332" s="1372"/>
      <c r="W332" s="1372"/>
      <c r="X332" s="1372"/>
      <c r="Y332" s="1372"/>
      <c r="Z332" s="1372"/>
      <c r="AA332" s="1372"/>
      <c r="AB332" s="1372"/>
      <c r="AC332" s="1372"/>
      <c r="AD332" s="1372"/>
      <c r="AE332" s="1372"/>
      <c r="AF332" s="1372"/>
    </row>
    <row r="333" spans="1:32" s="1359" customFormat="1" hidden="1">
      <c r="A333" s="581">
        <v>8</v>
      </c>
      <c r="B333" s="581">
        <v>12</v>
      </c>
      <c r="C333" s="131" t="s">
        <v>910</v>
      </c>
      <c r="D333" s="1388">
        <v>520000</v>
      </c>
      <c r="E333" s="1389">
        <v>1</v>
      </c>
      <c r="F333" s="1369">
        <f t="shared" si="7"/>
        <v>520000</v>
      </c>
      <c r="G333" s="943" t="s">
        <v>533</v>
      </c>
      <c r="H333" s="943" t="s">
        <v>534</v>
      </c>
      <c r="I333" s="943" t="s">
        <v>1308</v>
      </c>
      <c r="J333" s="581" t="s">
        <v>49</v>
      </c>
      <c r="K333" s="2634"/>
      <c r="L333" s="2634"/>
      <c r="M333" s="2634"/>
      <c r="N333" s="2635"/>
      <c r="O333" s="1372"/>
      <c r="P333" s="1372"/>
      <c r="Q333" s="1372"/>
      <c r="R333" s="1372"/>
      <c r="S333" s="1372"/>
      <c r="T333" s="1372"/>
      <c r="U333" s="1372"/>
      <c r="V333" s="1372"/>
      <c r="W333" s="1372"/>
      <c r="X333" s="1372"/>
      <c r="Y333" s="1372"/>
      <c r="Z333" s="1372"/>
      <c r="AA333" s="1372"/>
      <c r="AB333" s="1372"/>
      <c r="AC333" s="1372"/>
      <c r="AD333" s="1372"/>
      <c r="AE333" s="1372"/>
      <c r="AF333" s="1372"/>
    </row>
    <row r="334" spans="1:32" s="1359" customFormat="1" hidden="1">
      <c r="A334" s="581">
        <v>8</v>
      </c>
      <c r="B334" s="581">
        <v>13</v>
      </c>
      <c r="C334" s="131" t="s">
        <v>910</v>
      </c>
      <c r="D334" s="1388">
        <v>520000</v>
      </c>
      <c r="E334" s="1389">
        <v>1</v>
      </c>
      <c r="F334" s="1369">
        <f t="shared" si="7"/>
        <v>520000</v>
      </c>
      <c r="G334" s="943" t="s">
        <v>1167</v>
      </c>
      <c r="H334" s="943" t="s">
        <v>1168</v>
      </c>
      <c r="I334" s="943" t="s">
        <v>827</v>
      </c>
      <c r="J334" s="581" t="s">
        <v>26</v>
      </c>
      <c r="K334" s="2634"/>
      <c r="L334" s="2634"/>
      <c r="M334" s="2634"/>
      <c r="N334" s="2635"/>
      <c r="O334" s="1372"/>
      <c r="P334" s="1372"/>
      <c r="Q334" s="1372"/>
      <c r="R334" s="1372"/>
      <c r="S334" s="1372"/>
      <c r="T334" s="1372"/>
      <c r="U334" s="1372"/>
      <c r="V334" s="1372"/>
      <c r="W334" s="1372"/>
      <c r="X334" s="1372"/>
      <c r="Y334" s="1372"/>
      <c r="Z334" s="1372"/>
      <c r="AA334" s="1372"/>
      <c r="AB334" s="1372"/>
      <c r="AC334" s="1372"/>
      <c r="AD334" s="1372"/>
      <c r="AE334" s="1372"/>
      <c r="AF334" s="1372"/>
    </row>
    <row r="335" spans="1:32" s="1359" customFormat="1" ht="49.2" hidden="1">
      <c r="A335" s="581">
        <v>8</v>
      </c>
      <c r="B335" s="581">
        <v>14</v>
      </c>
      <c r="C335" s="131" t="s">
        <v>1762</v>
      </c>
      <c r="D335" s="1388">
        <v>485000</v>
      </c>
      <c r="E335" s="1389">
        <v>1</v>
      </c>
      <c r="F335" s="1369">
        <f t="shared" si="7"/>
        <v>485000</v>
      </c>
      <c r="G335" s="943" t="s">
        <v>1244</v>
      </c>
      <c r="H335" s="943" t="s">
        <v>1245</v>
      </c>
      <c r="I335" s="943" t="s">
        <v>914</v>
      </c>
      <c r="J335" s="581" t="s">
        <v>49</v>
      </c>
      <c r="K335" s="2634"/>
      <c r="L335" s="2634"/>
      <c r="M335" s="2634"/>
      <c r="N335" s="2635"/>
      <c r="O335" s="1372"/>
      <c r="P335" s="1372"/>
      <c r="Q335" s="1372"/>
      <c r="R335" s="1372"/>
      <c r="S335" s="1372"/>
      <c r="T335" s="1372"/>
      <c r="U335" s="1372"/>
      <c r="V335" s="1372"/>
      <c r="W335" s="1372"/>
      <c r="X335" s="1372"/>
      <c r="Y335" s="1372"/>
      <c r="Z335" s="1372"/>
      <c r="AA335" s="1372"/>
      <c r="AB335" s="1372"/>
      <c r="AC335" s="1372"/>
      <c r="AD335" s="1372"/>
      <c r="AE335" s="1372"/>
      <c r="AF335" s="1372"/>
    </row>
    <row r="336" spans="1:32" s="1359" customFormat="1" ht="49.2" hidden="1">
      <c r="A336" s="581">
        <v>8</v>
      </c>
      <c r="B336" s="581">
        <v>15</v>
      </c>
      <c r="C336" s="131" t="s">
        <v>1762</v>
      </c>
      <c r="D336" s="1388">
        <v>485000</v>
      </c>
      <c r="E336" s="1389">
        <v>1</v>
      </c>
      <c r="F336" s="1369">
        <f t="shared" si="7"/>
        <v>485000</v>
      </c>
      <c r="G336" s="943" t="s">
        <v>415</v>
      </c>
      <c r="H336" s="943" t="s">
        <v>416</v>
      </c>
      <c r="I336" s="943" t="s">
        <v>914</v>
      </c>
      <c r="J336" s="581" t="s">
        <v>49</v>
      </c>
      <c r="K336" s="2634"/>
      <c r="L336" s="2634"/>
      <c r="M336" s="2634"/>
      <c r="N336" s="2635"/>
      <c r="O336" s="1372"/>
      <c r="P336" s="1372"/>
      <c r="Q336" s="1372"/>
      <c r="R336" s="1372"/>
      <c r="S336" s="1372"/>
      <c r="T336" s="1372"/>
      <c r="U336" s="1372"/>
      <c r="V336" s="1372"/>
      <c r="W336" s="1372"/>
      <c r="X336" s="1372"/>
      <c r="Y336" s="1372"/>
      <c r="Z336" s="1372"/>
      <c r="AA336" s="1372"/>
      <c r="AB336" s="1372"/>
      <c r="AC336" s="1372"/>
      <c r="AD336" s="1372"/>
      <c r="AE336" s="1372"/>
      <c r="AF336" s="1372"/>
    </row>
    <row r="337" spans="1:198" s="1359" customFormat="1" ht="49.2" hidden="1">
      <c r="A337" s="581">
        <v>8</v>
      </c>
      <c r="B337" s="581">
        <v>16</v>
      </c>
      <c r="C337" s="131" t="s">
        <v>1762</v>
      </c>
      <c r="D337" s="1388">
        <v>485000</v>
      </c>
      <c r="E337" s="1389">
        <v>1</v>
      </c>
      <c r="F337" s="1369">
        <f t="shared" si="7"/>
        <v>485000</v>
      </c>
      <c r="G337" s="943" t="s">
        <v>417</v>
      </c>
      <c r="H337" s="943" t="s">
        <v>418</v>
      </c>
      <c r="I337" s="943" t="s">
        <v>912</v>
      </c>
      <c r="J337" s="581" t="s">
        <v>49</v>
      </c>
      <c r="K337" s="2634"/>
      <c r="L337" s="2634"/>
      <c r="M337" s="2634"/>
      <c r="N337" s="2635"/>
      <c r="O337" s="1372"/>
      <c r="P337" s="1372"/>
      <c r="Q337" s="1372"/>
      <c r="R337" s="1372"/>
      <c r="S337" s="1372"/>
      <c r="T337" s="1372"/>
      <c r="U337" s="1372"/>
      <c r="V337" s="1372"/>
      <c r="W337" s="1372"/>
      <c r="X337" s="1372"/>
      <c r="Y337" s="1372"/>
      <c r="Z337" s="1372"/>
      <c r="AA337" s="1372"/>
      <c r="AB337" s="1372"/>
      <c r="AC337" s="1372"/>
      <c r="AD337" s="1372"/>
      <c r="AE337" s="1372"/>
      <c r="AF337" s="1372"/>
    </row>
    <row r="338" spans="1:198" s="1359" customFormat="1" ht="49.2" hidden="1">
      <c r="A338" s="581">
        <v>8</v>
      </c>
      <c r="B338" s="581">
        <v>17</v>
      </c>
      <c r="C338" s="131" t="s">
        <v>1762</v>
      </c>
      <c r="D338" s="1388">
        <v>485000</v>
      </c>
      <c r="E338" s="1389">
        <v>1</v>
      </c>
      <c r="F338" s="1369">
        <f t="shared" si="7"/>
        <v>485000</v>
      </c>
      <c r="G338" s="943" t="s">
        <v>911</v>
      </c>
      <c r="H338" s="943" t="s">
        <v>184</v>
      </c>
      <c r="I338" s="943" t="s">
        <v>912</v>
      </c>
      <c r="J338" s="581" t="s">
        <v>33</v>
      </c>
      <c r="K338" s="2634"/>
      <c r="L338" s="2634"/>
      <c r="M338" s="2634"/>
      <c r="N338" s="2635"/>
      <c r="O338" s="1372"/>
      <c r="P338" s="1372"/>
      <c r="Q338" s="1372"/>
      <c r="R338" s="1372"/>
      <c r="S338" s="1372"/>
      <c r="T338" s="1372"/>
      <c r="U338" s="1372"/>
      <c r="V338" s="1372"/>
      <c r="W338" s="1372"/>
      <c r="X338" s="1372"/>
      <c r="Y338" s="1372"/>
      <c r="Z338" s="1372"/>
      <c r="AA338" s="1372"/>
      <c r="AB338" s="1372"/>
      <c r="AC338" s="1372"/>
      <c r="AD338" s="1372"/>
      <c r="AE338" s="1372"/>
      <c r="AF338" s="1372"/>
    </row>
    <row r="339" spans="1:198" s="1359" customFormat="1" ht="49.2" hidden="1">
      <c r="A339" s="581">
        <v>8</v>
      </c>
      <c r="B339" s="581">
        <v>18</v>
      </c>
      <c r="C339" s="131" t="s">
        <v>1762</v>
      </c>
      <c r="D339" s="1388">
        <v>485000</v>
      </c>
      <c r="E339" s="1389">
        <v>1</v>
      </c>
      <c r="F339" s="1369">
        <f t="shared" si="7"/>
        <v>485000</v>
      </c>
      <c r="G339" s="943" t="s">
        <v>421</v>
      </c>
      <c r="H339" s="943" t="s">
        <v>422</v>
      </c>
      <c r="I339" s="943" t="s">
        <v>914</v>
      </c>
      <c r="J339" s="581" t="s">
        <v>49</v>
      </c>
      <c r="K339" s="2634"/>
      <c r="L339" s="2634"/>
      <c r="M339" s="2634"/>
      <c r="N339" s="2635"/>
      <c r="O339" s="1372"/>
      <c r="P339" s="1372"/>
      <c r="Q339" s="1372"/>
      <c r="R339" s="1372"/>
      <c r="S339" s="1372"/>
      <c r="T339" s="1372"/>
      <c r="U339" s="1372"/>
      <c r="V339" s="1372"/>
      <c r="W339" s="1372"/>
      <c r="X339" s="1372"/>
      <c r="Y339" s="1372"/>
      <c r="Z339" s="1372"/>
      <c r="AA339" s="1372"/>
      <c r="AB339" s="1372"/>
      <c r="AC339" s="1372"/>
      <c r="AD339" s="1372"/>
      <c r="AE339" s="1372"/>
      <c r="AF339" s="1372"/>
    </row>
    <row r="340" spans="1:198" s="1359" customFormat="1" ht="73.8" hidden="1">
      <c r="A340" s="581">
        <v>8</v>
      </c>
      <c r="B340" s="581">
        <v>19</v>
      </c>
      <c r="C340" s="131" t="s">
        <v>734</v>
      </c>
      <c r="D340" s="1388">
        <v>1285000</v>
      </c>
      <c r="E340" s="1389">
        <v>1</v>
      </c>
      <c r="F340" s="1369">
        <f t="shared" si="7"/>
        <v>1285000</v>
      </c>
      <c r="G340" s="943" t="s">
        <v>185</v>
      </c>
      <c r="H340" s="943" t="s">
        <v>186</v>
      </c>
      <c r="I340" s="943" t="s">
        <v>1308</v>
      </c>
      <c r="J340" s="581" t="s">
        <v>49</v>
      </c>
      <c r="K340" s="2634"/>
      <c r="L340" s="2634"/>
      <c r="M340" s="2634"/>
      <c r="N340" s="2635"/>
      <c r="O340" s="1372"/>
      <c r="P340" s="1372"/>
      <c r="Q340" s="1372"/>
      <c r="R340" s="1372"/>
      <c r="S340" s="1372"/>
      <c r="T340" s="1372"/>
      <c r="U340" s="1372"/>
      <c r="V340" s="1372"/>
      <c r="W340" s="1372"/>
      <c r="X340" s="1372"/>
      <c r="Y340" s="1372"/>
      <c r="Z340" s="1372"/>
      <c r="AA340" s="1372"/>
      <c r="AB340" s="1372"/>
      <c r="AC340" s="1372"/>
      <c r="AD340" s="1372"/>
      <c r="AE340" s="1372"/>
      <c r="AF340" s="1372"/>
    </row>
    <row r="341" spans="1:198" s="1359" customFormat="1" ht="98.4" hidden="1">
      <c r="A341" s="581">
        <v>8</v>
      </c>
      <c r="B341" s="581">
        <v>20</v>
      </c>
      <c r="C341" s="131" t="s">
        <v>550</v>
      </c>
      <c r="D341" s="1388">
        <v>1760000</v>
      </c>
      <c r="E341" s="1389">
        <v>1</v>
      </c>
      <c r="F341" s="1369">
        <f t="shared" si="7"/>
        <v>1760000</v>
      </c>
      <c r="G341" s="943" t="s">
        <v>911</v>
      </c>
      <c r="H341" s="943" t="s">
        <v>184</v>
      </c>
      <c r="I341" s="943" t="s">
        <v>912</v>
      </c>
      <c r="J341" s="581" t="s">
        <v>33</v>
      </c>
      <c r="K341" s="2634"/>
      <c r="L341" s="2634"/>
      <c r="M341" s="2634"/>
      <c r="N341" s="2635"/>
      <c r="O341" s="1372"/>
      <c r="P341" s="1372"/>
      <c r="Q341" s="1372"/>
      <c r="R341" s="1372"/>
      <c r="S341" s="1372"/>
      <c r="T341" s="1372"/>
      <c r="U341" s="1372"/>
      <c r="V341" s="1372"/>
      <c r="W341" s="1372"/>
      <c r="X341" s="1372"/>
      <c r="Y341" s="1372"/>
      <c r="Z341" s="1372"/>
      <c r="AA341" s="1372"/>
      <c r="AB341" s="1372"/>
      <c r="AC341" s="1372"/>
      <c r="AD341" s="1372"/>
      <c r="AE341" s="1372"/>
      <c r="AF341" s="1372"/>
    </row>
    <row r="342" spans="1:198" s="1359" customFormat="1" ht="98.4" hidden="1">
      <c r="A342" s="581">
        <v>8</v>
      </c>
      <c r="B342" s="581">
        <v>21</v>
      </c>
      <c r="C342" s="131" t="s">
        <v>550</v>
      </c>
      <c r="D342" s="1388">
        <v>1760000</v>
      </c>
      <c r="E342" s="1389">
        <v>3</v>
      </c>
      <c r="F342" s="1369">
        <f t="shared" si="7"/>
        <v>5280000</v>
      </c>
      <c r="G342" s="943" t="s">
        <v>826</v>
      </c>
      <c r="H342" s="943" t="s">
        <v>180</v>
      </c>
      <c r="I342" s="943" t="s">
        <v>827</v>
      </c>
      <c r="J342" s="581" t="s">
        <v>39</v>
      </c>
      <c r="K342" s="2634"/>
      <c r="L342" s="2634"/>
      <c r="M342" s="2634"/>
      <c r="N342" s="2635"/>
      <c r="O342" s="1372"/>
      <c r="P342" s="1372"/>
      <c r="Q342" s="1372"/>
      <c r="R342" s="1372"/>
      <c r="S342" s="1372"/>
      <c r="T342" s="1372"/>
      <c r="U342" s="1372"/>
      <c r="V342" s="1372"/>
      <c r="W342" s="1372"/>
      <c r="X342" s="1372"/>
      <c r="Y342" s="1372"/>
      <c r="Z342" s="1372"/>
      <c r="AA342" s="1372"/>
      <c r="AB342" s="1372"/>
      <c r="AC342" s="1372"/>
      <c r="AD342" s="1372"/>
      <c r="AE342" s="1372"/>
      <c r="AF342" s="1372"/>
    </row>
    <row r="343" spans="1:198" s="1359" customFormat="1" ht="98.4" hidden="1">
      <c r="A343" s="581">
        <v>8</v>
      </c>
      <c r="B343" s="581">
        <v>22</v>
      </c>
      <c r="C343" s="131" t="s">
        <v>550</v>
      </c>
      <c r="D343" s="1388">
        <v>1760000</v>
      </c>
      <c r="E343" s="1389">
        <v>1</v>
      </c>
      <c r="F343" s="1369">
        <f t="shared" si="7"/>
        <v>1760000</v>
      </c>
      <c r="G343" s="943" t="s">
        <v>631</v>
      </c>
      <c r="H343" s="943" t="s">
        <v>179</v>
      </c>
      <c r="I343" s="943" t="s">
        <v>914</v>
      </c>
      <c r="J343" s="581" t="s">
        <v>39</v>
      </c>
      <c r="K343" s="2634"/>
      <c r="L343" s="2634"/>
      <c r="M343" s="2634"/>
      <c r="N343" s="2635"/>
      <c r="O343" s="1372"/>
      <c r="P343" s="1372"/>
      <c r="Q343" s="1372"/>
      <c r="R343" s="1372"/>
      <c r="S343" s="1372"/>
      <c r="T343" s="1372"/>
      <c r="U343" s="1372"/>
      <c r="V343" s="1372"/>
      <c r="W343" s="1372"/>
      <c r="X343" s="1372"/>
      <c r="Y343" s="1372"/>
      <c r="Z343" s="1372"/>
      <c r="AA343" s="1372"/>
      <c r="AB343" s="1372"/>
      <c r="AC343" s="1372"/>
      <c r="AD343" s="1372"/>
      <c r="AE343" s="1372"/>
      <c r="AF343" s="1372"/>
    </row>
    <row r="344" spans="1:198" s="1359" customFormat="1" ht="98.4" hidden="1">
      <c r="A344" s="581">
        <v>8</v>
      </c>
      <c r="B344" s="581">
        <v>23</v>
      </c>
      <c r="C344" s="131" t="s">
        <v>550</v>
      </c>
      <c r="D344" s="1388">
        <v>1760000</v>
      </c>
      <c r="E344" s="1389">
        <v>1</v>
      </c>
      <c r="F344" s="1369">
        <f t="shared" si="7"/>
        <v>1760000</v>
      </c>
      <c r="G344" s="943" t="s">
        <v>800</v>
      </c>
      <c r="H344" s="943" t="s">
        <v>182</v>
      </c>
      <c r="I344" s="943" t="s">
        <v>801</v>
      </c>
      <c r="J344" s="581" t="s">
        <v>33</v>
      </c>
      <c r="K344" s="2634"/>
      <c r="L344" s="2634"/>
      <c r="M344" s="2634"/>
      <c r="N344" s="2635"/>
      <c r="O344" s="1372"/>
      <c r="P344" s="1372"/>
      <c r="Q344" s="1372"/>
      <c r="R344" s="1372"/>
      <c r="S344" s="1372"/>
      <c r="T344" s="1372"/>
      <c r="U344" s="1372"/>
      <c r="V344" s="1372"/>
      <c r="W344" s="1372"/>
      <c r="X344" s="1372"/>
      <c r="Y344" s="1372"/>
      <c r="Z344" s="1372"/>
      <c r="AA344" s="1372"/>
      <c r="AB344" s="1372"/>
      <c r="AC344" s="1372"/>
      <c r="AD344" s="1372"/>
      <c r="AE344" s="1372"/>
      <c r="AF344" s="1372"/>
    </row>
    <row r="345" spans="1:198" s="1359" customFormat="1" ht="49.2" hidden="1">
      <c r="A345" s="581">
        <v>8</v>
      </c>
      <c r="B345" s="581">
        <v>24</v>
      </c>
      <c r="C345" s="131" t="s">
        <v>1007</v>
      </c>
      <c r="D345" s="1388">
        <v>1650000</v>
      </c>
      <c r="E345" s="1389">
        <v>1</v>
      </c>
      <c r="F345" s="1369">
        <f t="shared" si="7"/>
        <v>1650000</v>
      </c>
      <c r="G345" s="943" t="s">
        <v>181</v>
      </c>
      <c r="H345" s="943" t="s">
        <v>913</v>
      </c>
      <c r="I345" s="943" t="s">
        <v>914</v>
      </c>
      <c r="J345" s="581" t="s">
        <v>26</v>
      </c>
      <c r="K345" s="2634"/>
      <c r="L345" s="2634"/>
      <c r="M345" s="2634"/>
      <c r="N345" s="2635"/>
      <c r="O345" s="1372"/>
      <c r="P345" s="1372"/>
      <c r="Q345" s="1372"/>
      <c r="R345" s="1372"/>
      <c r="S345" s="1372"/>
      <c r="T345" s="1372"/>
      <c r="U345" s="1372"/>
      <c r="V345" s="1372"/>
      <c r="W345" s="1372"/>
      <c r="X345" s="1372"/>
      <c r="Y345" s="1372"/>
      <c r="Z345" s="1372"/>
      <c r="AA345" s="1372"/>
      <c r="AB345" s="1372"/>
      <c r="AC345" s="1372"/>
      <c r="AD345" s="1372"/>
      <c r="AE345" s="1372"/>
      <c r="AF345" s="1372"/>
    </row>
    <row r="346" spans="1:198" s="1359" customFormat="1" ht="49.2" hidden="1">
      <c r="A346" s="581">
        <v>8</v>
      </c>
      <c r="B346" s="581">
        <v>25</v>
      </c>
      <c r="C346" s="131" t="s">
        <v>1007</v>
      </c>
      <c r="D346" s="1388">
        <v>1650000</v>
      </c>
      <c r="E346" s="1389">
        <v>1</v>
      </c>
      <c r="F346" s="1369">
        <f t="shared" si="7"/>
        <v>1650000</v>
      </c>
      <c r="G346" s="943" t="s">
        <v>631</v>
      </c>
      <c r="H346" s="943" t="s">
        <v>179</v>
      </c>
      <c r="I346" s="943" t="s">
        <v>914</v>
      </c>
      <c r="J346" s="581" t="s">
        <v>39</v>
      </c>
      <c r="K346" s="2634"/>
      <c r="L346" s="2634"/>
      <c r="M346" s="2634"/>
      <c r="N346" s="2635"/>
      <c r="O346" s="1372"/>
      <c r="P346" s="1372"/>
      <c r="Q346" s="1372"/>
      <c r="R346" s="1372"/>
      <c r="S346" s="1372"/>
      <c r="T346" s="1372"/>
      <c r="U346" s="1372"/>
      <c r="V346" s="1372"/>
      <c r="W346" s="1372"/>
      <c r="X346" s="1372"/>
      <c r="Y346" s="1372"/>
      <c r="Z346" s="1372"/>
      <c r="AA346" s="1372"/>
      <c r="AB346" s="1372"/>
      <c r="AC346" s="1372"/>
      <c r="AD346" s="1372"/>
      <c r="AE346" s="1372"/>
      <c r="AF346" s="1372"/>
    </row>
    <row r="347" spans="1:198" s="1359" customFormat="1" ht="49.2" hidden="1">
      <c r="A347" s="581">
        <v>8</v>
      </c>
      <c r="B347" s="581">
        <v>26</v>
      </c>
      <c r="C347" s="131" t="s">
        <v>771</v>
      </c>
      <c r="D347" s="1388">
        <v>1760000</v>
      </c>
      <c r="E347" s="1389">
        <v>1</v>
      </c>
      <c r="F347" s="1369">
        <f t="shared" si="7"/>
        <v>1760000</v>
      </c>
      <c r="G347" s="943" t="s">
        <v>181</v>
      </c>
      <c r="H347" s="943" t="s">
        <v>913</v>
      </c>
      <c r="I347" s="943" t="s">
        <v>914</v>
      </c>
      <c r="J347" s="581" t="s">
        <v>26</v>
      </c>
      <c r="K347" s="2634"/>
      <c r="L347" s="2634"/>
      <c r="M347" s="2634"/>
      <c r="N347" s="2635"/>
      <c r="O347" s="1372"/>
      <c r="P347" s="1372"/>
      <c r="Q347" s="1372"/>
      <c r="R347" s="1372"/>
      <c r="S347" s="1372"/>
      <c r="T347" s="1372"/>
      <c r="U347" s="1372"/>
      <c r="V347" s="1372"/>
      <c r="W347" s="1372"/>
      <c r="X347" s="1372"/>
      <c r="Y347" s="1372"/>
      <c r="Z347" s="1372"/>
      <c r="AA347" s="1372"/>
      <c r="AB347" s="1372"/>
      <c r="AC347" s="1372"/>
      <c r="AD347" s="1372"/>
      <c r="AE347" s="1372"/>
      <c r="AF347" s="1372"/>
    </row>
    <row r="348" spans="1:198" s="1359" customFormat="1" ht="49.2" hidden="1">
      <c r="A348" s="581">
        <v>8</v>
      </c>
      <c r="B348" s="581">
        <v>27</v>
      </c>
      <c r="C348" s="131" t="s">
        <v>802</v>
      </c>
      <c r="D348" s="1388">
        <v>3610000</v>
      </c>
      <c r="E348" s="1389">
        <v>1</v>
      </c>
      <c r="F348" s="1369">
        <f t="shared" si="7"/>
        <v>3610000</v>
      </c>
      <c r="G348" s="943" t="s">
        <v>826</v>
      </c>
      <c r="H348" s="943" t="s">
        <v>180</v>
      </c>
      <c r="I348" s="943" t="s">
        <v>827</v>
      </c>
      <c r="J348" s="581" t="s">
        <v>39</v>
      </c>
      <c r="K348" s="2634"/>
      <c r="L348" s="2634"/>
      <c r="M348" s="2634"/>
      <c r="N348" s="2635"/>
      <c r="O348" s="1558"/>
      <c r="P348" s="1558"/>
      <c r="Q348" s="1558"/>
      <c r="R348" s="1558"/>
      <c r="S348" s="1558"/>
      <c r="T348" s="1558"/>
      <c r="U348" s="1558"/>
      <c r="V348" s="1558"/>
      <c r="W348" s="1558"/>
      <c r="X348" s="1558"/>
      <c r="Y348" s="1558"/>
      <c r="Z348" s="1558"/>
      <c r="AA348" s="1558"/>
      <c r="AB348" s="1558"/>
      <c r="AC348" s="1558"/>
      <c r="AD348" s="1558"/>
      <c r="AE348" s="1558"/>
      <c r="AF348" s="1558"/>
      <c r="AG348" s="1392"/>
      <c r="AH348" s="1392"/>
      <c r="AI348" s="1392"/>
      <c r="AJ348" s="1392"/>
      <c r="AK348" s="1392"/>
      <c r="AL348" s="1392"/>
      <c r="AM348" s="1392"/>
      <c r="AN348" s="1392"/>
      <c r="AO348" s="1392"/>
      <c r="AP348" s="1392"/>
      <c r="AQ348" s="1392"/>
      <c r="AR348" s="1392"/>
      <c r="AS348" s="1392"/>
      <c r="AT348" s="1392"/>
      <c r="AU348" s="1392"/>
      <c r="AV348" s="1392"/>
      <c r="AW348" s="1392"/>
      <c r="AX348" s="1392"/>
      <c r="AY348" s="1392"/>
      <c r="AZ348" s="1392"/>
      <c r="BA348" s="1392"/>
      <c r="BB348" s="1392"/>
      <c r="BC348" s="1392"/>
      <c r="BD348" s="1392"/>
      <c r="BE348" s="1392"/>
      <c r="BF348" s="1392"/>
      <c r="BG348" s="1392"/>
      <c r="BH348" s="1392"/>
      <c r="BI348" s="1392"/>
      <c r="BJ348" s="1392"/>
      <c r="BK348" s="1392"/>
      <c r="BL348" s="1392"/>
      <c r="BM348" s="1392"/>
      <c r="BN348" s="1392"/>
      <c r="BO348" s="1392"/>
      <c r="BP348" s="1392"/>
      <c r="BQ348" s="1392"/>
      <c r="BR348" s="1392"/>
      <c r="BS348" s="1392"/>
      <c r="BT348" s="1392"/>
      <c r="BU348" s="1392"/>
      <c r="BV348" s="1392"/>
      <c r="BW348" s="1392"/>
      <c r="BX348" s="1392"/>
      <c r="BY348" s="1392"/>
      <c r="BZ348" s="1392"/>
      <c r="CA348" s="1392"/>
      <c r="CB348" s="1392"/>
      <c r="CC348" s="1392"/>
      <c r="CD348" s="1392"/>
      <c r="CE348" s="1392"/>
      <c r="CF348" s="1392"/>
      <c r="CG348" s="1392"/>
      <c r="CH348" s="1392"/>
      <c r="CI348" s="1392"/>
      <c r="CJ348" s="1392"/>
      <c r="CK348" s="1392"/>
      <c r="CL348" s="1392"/>
      <c r="CM348" s="1392"/>
      <c r="CN348" s="1392"/>
      <c r="CO348" s="1392"/>
      <c r="CP348" s="1392"/>
      <c r="CQ348" s="1392"/>
      <c r="CR348" s="1392"/>
      <c r="CS348" s="1392"/>
      <c r="CT348" s="1392"/>
      <c r="CU348" s="1392"/>
      <c r="CV348" s="1392"/>
      <c r="CW348" s="1392"/>
      <c r="CX348" s="1392"/>
      <c r="CY348" s="1392"/>
      <c r="CZ348" s="1392"/>
      <c r="DA348" s="1392"/>
      <c r="DB348" s="1392"/>
      <c r="DC348" s="1392"/>
      <c r="DD348" s="1392"/>
      <c r="DE348" s="1392"/>
      <c r="DF348" s="1392"/>
      <c r="DG348" s="1392"/>
      <c r="DH348" s="1392"/>
      <c r="DI348" s="1392"/>
      <c r="DJ348" s="1392"/>
      <c r="DK348" s="1392"/>
      <c r="DL348" s="1392"/>
      <c r="DM348" s="1392"/>
      <c r="DN348" s="1392"/>
      <c r="DO348" s="1392"/>
      <c r="DP348" s="1392"/>
      <c r="DQ348" s="1392"/>
      <c r="DR348" s="1392"/>
      <c r="DS348" s="1392"/>
      <c r="DT348" s="1392"/>
      <c r="DU348" s="1392"/>
      <c r="DV348" s="1392"/>
      <c r="DW348" s="1392"/>
      <c r="DX348" s="1392"/>
      <c r="DY348" s="1392"/>
      <c r="DZ348" s="1392"/>
      <c r="EA348" s="1392"/>
      <c r="EB348" s="1392"/>
      <c r="EC348" s="1392"/>
      <c r="ED348" s="1392"/>
      <c r="EE348" s="1392"/>
      <c r="EF348" s="1392"/>
      <c r="EG348" s="1392"/>
      <c r="EH348" s="1392"/>
      <c r="EI348" s="1392"/>
      <c r="EJ348" s="1392"/>
      <c r="EK348" s="1392"/>
      <c r="EL348" s="1392"/>
      <c r="EM348" s="1392"/>
      <c r="EN348" s="1392"/>
      <c r="EO348" s="1392"/>
      <c r="EP348" s="1392"/>
      <c r="EQ348" s="1392"/>
      <c r="ER348" s="1392"/>
      <c r="ES348" s="1392"/>
      <c r="ET348" s="1392"/>
      <c r="EU348" s="1392"/>
      <c r="EV348" s="1392"/>
      <c r="EW348" s="1392"/>
      <c r="EX348" s="1392"/>
      <c r="EY348" s="1392"/>
      <c r="EZ348" s="1392"/>
      <c r="FA348" s="1392"/>
      <c r="FB348" s="1392"/>
      <c r="FC348" s="1392"/>
      <c r="FD348" s="1392"/>
      <c r="FE348" s="1392"/>
      <c r="FF348" s="1392"/>
      <c r="FG348" s="1392"/>
      <c r="FH348" s="1392"/>
      <c r="FI348" s="1392"/>
      <c r="FJ348" s="1392"/>
      <c r="FK348" s="1392"/>
      <c r="FL348" s="1392"/>
      <c r="FM348" s="1392"/>
      <c r="FN348" s="1392"/>
      <c r="FO348" s="1392"/>
      <c r="FP348" s="1392"/>
      <c r="FQ348" s="1392"/>
      <c r="FR348" s="1392"/>
      <c r="FS348" s="1392"/>
      <c r="FT348" s="1392"/>
      <c r="FU348" s="1392"/>
      <c r="FV348" s="1392"/>
      <c r="FW348" s="1392"/>
      <c r="FX348" s="1392"/>
      <c r="FY348" s="1392"/>
      <c r="FZ348" s="1392"/>
      <c r="GA348" s="1392"/>
      <c r="GB348" s="1392"/>
      <c r="GC348" s="1392"/>
      <c r="GD348" s="1392"/>
      <c r="GE348" s="1392"/>
      <c r="GF348" s="1392"/>
      <c r="GG348" s="1392"/>
      <c r="GH348" s="1392"/>
      <c r="GI348" s="1392"/>
      <c r="GJ348" s="1392"/>
      <c r="GK348" s="1392"/>
      <c r="GL348" s="1392"/>
      <c r="GM348" s="1392"/>
      <c r="GN348" s="1392"/>
      <c r="GO348" s="1392"/>
      <c r="GP348" s="1392"/>
    </row>
    <row r="349" spans="1:198" s="1359" customFormat="1" ht="49.2" hidden="1">
      <c r="A349" s="581">
        <v>8</v>
      </c>
      <c r="B349" s="581">
        <v>28</v>
      </c>
      <c r="C349" s="131" t="s">
        <v>518</v>
      </c>
      <c r="D349" s="1388">
        <v>2580000</v>
      </c>
      <c r="E349" s="1389">
        <v>1</v>
      </c>
      <c r="F349" s="1369">
        <f t="shared" si="7"/>
        <v>2580000</v>
      </c>
      <c r="G349" s="943" t="s">
        <v>181</v>
      </c>
      <c r="H349" s="943" t="s">
        <v>913</v>
      </c>
      <c r="I349" s="943" t="s">
        <v>914</v>
      </c>
      <c r="J349" s="581" t="s">
        <v>26</v>
      </c>
      <c r="K349" s="2634"/>
      <c r="L349" s="2634"/>
      <c r="M349" s="2634"/>
      <c r="N349" s="2635"/>
      <c r="O349" s="1558"/>
      <c r="P349" s="1558"/>
      <c r="Q349" s="1558"/>
      <c r="R349" s="1558"/>
      <c r="S349" s="1558"/>
      <c r="T349" s="1558"/>
      <c r="U349" s="1558"/>
      <c r="V349" s="1558"/>
      <c r="W349" s="1558"/>
      <c r="X349" s="1558"/>
      <c r="Y349" s="1558"/>
      <c r="Z349" s="1558"/>
      <c r="AA349" s="1558"/>
      <c r="AB349" s="1558"/>
      <c r="AC349" s="1558"/>
      <c r="AD349" s="1558"/>
      <c r="AE349" s="1558"/>
      <c r="AF349" s="1558"/>
      <c r="AG349" s="1392"/>
      <c r="AH349" s="1392"/>
      <c r="AI349" s="1392"/>
      <c r="AJ349" s="1392"/>
      <c r="AK349" s="1392"/>
      <c r="AL349" s="1392"/>
      <c r="AM349" s="1392"/>
      <c r="AN349" s="1392"/>
      <c r="AO349" s="1392"/>
      <c r="AP349" s="1392"/>
      <c r="AQ349" s="1392"/>
      <c r="AR349" s="1392"/>
      <c r="AS349" s="1392"/>
      <c r="AT349" s="1392"/>
      <c r="AU349" s="1392"/>
      <c r="AV349" s="1392"/>
      <c r="AW349" s="1392"/>
      <c r="AX349" s="1392"/>
      <c r="AY349" s="1392"/>
      <c r="AZ349" s="1392"/>
      <c r="BA349" s="1392"/>
      <c r="BB349" s="1392"/>
      <c r="BC349" s="1392"/>
      <c r="BD349" s="1392"/>
      <c r="BE349" s="1392"/>
      <c r="BF349" s="1392"/>
      <c r="BG349" s="1392"/>
      <c r="BH349" s="1392"/>
      <c r="BI349" s="1392"/>
      <c r="BJ349" s="1392"/>
      <c r="BK349" s="1392"/>
      <c r="BL349" s="1392"/>
      <c r="BM349" s="1392"/>
      <c r="BN349" s="1392"/>
      <c r="BO349" s="1392"/>
      <c r="BP349" s="1392"/>
      <c r="BQ349" s="1392"/>
      <c r="BR349" s="1392"/>
      <c r="BS349" s="1392"/>
      <c r="BT349" s="1392"/>
      <c r="BU349" s="1392"/>
      <c r="BV349" s="1392"/>
      <c r="BW349" s="1392"/>
      <c r="BX349" s="1392"/>
      <c r="BY349" s="1392"/>
      <c r="BZ349" s="1392"/>
      <c r="CA349" s="1392"/>
      <c r="CB349" s="1392"/>
      <c r="CC349" s="1392"/>
      <c r="CD349" s="1392"/>
      <c r="CE349" s="1392"/>
      <c r="CF349" s="1392"/>
      <c r="CG349" s="1392"/>
      <c r="CH349" s="1392"/>
      <c r="CI349" s="1392"/>
      <c r="CJ349" s="1392"/>
      <c r="CK349" s="1392"/>
      <c r="CL349" s="1392"/>
      <c r="CM349" s="1392"/>
      <c r="CN349" s="1392"/>
      <c r="CO349" s="1392"/>
      <c r="CP349" s="1392"/>
      <c r="CQ349" s="1392"/>
      <c r="CR349" s="1392"/>
      <c r="CS349" s="1392"/>
      <c r="CT349" s="1392"/>
      <c r="CU349" s="1392"/>
      <c r="CV349" s="1392"/>
      <c r="CW349" s="1392"/>
      <c r="CX349" s="1392"/>
      <c r="CY349" s="1392"/>
      <c r="CZ349" s="1392"/>
      <c r="DA349" s="1392"/>
      <c r="DB349" s="1392"/>
      <c r="DC349" s="1392"/>
      <c r="DD349" s="1392"/>
      <c r="DE349" s="1392"/>
      <c r="DF349" s="1392"/>
      <c r="DG349" s="1392"/>
      <c r="DH349" s="1392"/>
      <c r="DI349" s="1392"/>
      <c r="DJ349" s="1392"/>
      <c r="DK349" s="1392"/>
      <c r="DL349" s="1392"/>
      <c r="DM349" s="1392"/>
      <c r="DN349" s="1392"/>
      <c r="DO349" s="1392"/>
      <c r="DP349" s="1392"/>
      <c r="DQ349" s="1392"/>
      <c r="DR349" s="1392"/>
      <c r="DS349" s="1392"/>
      <c r="DT349" s="1392"/>
      <c r="DU349" s="1392"/>
      <c r="DV349" s="1392"/>
      <c r="DW349" s="1392"/>
      <c r="DX349" s="1392"/>
      <c r="DY349" s="1392"/>
      <c r="DZ349" s="1392"/>
      <c r="EA349" s="1392"/>
      <c r="EB349" s="1392"/>
      <c r="EC349" s="1392"/>
      <c r="ED349" s="1392"/>
      <c r="EE349" s="1392"/>
      <c r="EF349" s="1392"/>
      <c r="EG349" s="1392"/>
      <c r="EH349" s="1392"/>
      <c r="EI349" s="1392"/>
      <c r="EJ349" s="1392"/>
      <c r="EK349" s="1392"/>
      <c r="EL349" s="1392"/>
      <c r="EM349" s="1392"/>
      <c r="EN349" s="1392"/>
      <c r="EO349" s="1392"/>
      <c r="EP349" s="1392"/>
      <c r="EQ349" s="1392"/>
      <c r="ER349" s="1392"/>
      <c r="ES349" s="1392"/>
      <c r="ET349" s="1392"/>
      <c r="EU349" s="1392"/>
      <c r="EV349" s="1392"/>
      <c r="EW349" s="1392"/>
      <c r="EX349" s="1392"/>
      <c r="EY349" s="1392"/>
      <c r="EZ349" s="1392"/>
      <c r="FA349" s="1392"/>
      <c r="FB349" s="1392"/>
      <c r="FC349" s="1392"/>
      <c r="FD349" s="1392"/>
      <c r="FE349" s="1392"/>
      <c r="FF349" s="1392"/>
      <c r="FG349" s="1392"/>
      <c r="FH349" s="1392"/>
      <c r="FI349" s="1392"/>
      <c r="FJ349" s="1392"/>
      <c r="FK349" s="1392"/>
      <c r="FL349" s="1392"/>
      <c r="FM349" s="1392"/>
      <c r="FN349" s="1392"/>
      <c r="FO349" s="1392"/>
      <c r="FP349" s="1392"/>
      <c r="FQ349" s="1392"/>
      <c r="FR349" s="1392"/>
      <c r="FS349" s="1392"/>
      <c r="FT349" s="1392"/>
      <c r="FU349" s="1392"/>
      <c r="FV349" s="1392"/>
      <c r="FW349" s="1392"/>
      <c r="FX349" s="1392"/>
      <c r="FY349" s="1392"/>
      <c r="FZ349" s="1392"/>
      <c r="GA349" s="1392"/>
      <c r="GB349" s="1392"/>
      <c r="GC349" s="1392"/>
      <c r="GD349" s="1392"/>
      <c r="GE349" s="1392"/>
      <c r="GF349" s="1392"/>
      <c r="GG349" s="1392"/>
      <c r="GH349" s="1392"/>
      <c r="GI349" s="1392"/>
      <c r="GJ349" s="1392"/>
      <c r="GK349" s="1392"/>
      <c r="GL349" s="1392"/>
      <c r="GM349" s="1392"/>
      <c r="GN349" s="1392"/>
      <c r="GO349" s="1392"/>
      <c r="GP349" s="1392"/>
    </row>
    <row r="350" spans="1:198" s="1359" customFormat="1" ht="49.2" hidden="1">
      <c r="A350" s="581">
        <v>8</v>
      </c>
      <c r="B350" s="581">
        <v>29</v>
      </c>
      <c r="C350" s="131" t="s">
        <v>992</v>
      </c>
      <c r="D350" s="1388">
        <v>1240000</v>
      </c>
      <c r="E350" s="1389">
        <v>2</v>
      </c>
      <c r="F350" s="1369">
        <f t="shared" si="7"/>
        <v>2480000</v>
      </c>
      <c r="G350" s="943" t="s">
        <v>1167</v>
      </c>
      <c r="H350" s="943" t="s">
        <v>1168</v>
      </c>
      <c r="I350" s="943" t="s">
        <v>827</v>
      </c>
      <c r="J350" s="581" t="s">
        <v>26</v>
      </c>
      <c r="K350" s="2634"/>
      <c r="L350" s="2634"/>
      <c r="M350" s="2634"/>
      <c r="N350" s="2635"/>
      <c r="O350" s="1558"/>
      <c r="P350" s="1558"/>
      <c r="Q350" s="1558"/>
      <c r="R350" s="1558"/>
      <c r="S350" s="1558"/>
      <c r="T350" s="1558"/>
      <c r="U350" s="1558"/>
      <c r="V350" s="1558"/>
      <c r="W350" s="1558"/>
      <c r="X350" s="1558"/>
      <c r="Y350" s="1558"/>
      <c r="Z350" s="1558"/>
      <c r="AA350" s="1558"/>
      <c r="AB350" s="1558"/>
      <c r="AC350" s="1558"/>
      <c r="AD350" s="1558"/>
      <c r="AE350" s="1558"/>
      <c r="AF350" s="1558"/>
      <c r="AG350" s="1392"/>
      <c r="AH350" s="1392"/>
      <c r="AI350" s="1392"/>
      <c r="AJ350" s="1392"/>
      <c r="AK350" s="1392"/>
      <c r="AL350" s="1392"/>
      <c r="AM350" s="1392"/>
      <c r="AN350" s="1392"/>
      <c r="AO350" s="1392"/>
      <c r="AP350" s="1392"/>
      <c r="AQ350" s="1392"/>
      <c r="AR350" s="1392"/>
      <c r="AS350" s="1392"/>
      <c r="AT350" s="1392"/>
      <c r="AU350" s="1392"/>
      <c r="AV350" s="1392"/>
      <c r="AW350" s="1392"/>
      <c r="AX350" s="1392"/>
      <c r="AY350" s="1392"/>
      <c r="AZ350" s="1392"/>
      <c r="BA350" s="1392"/>
      <c r="BB350" s="1392"/>
      <c r="BC350" s="1392"/>
      <c r="BD350" s="1392"/>
      <c r="BE350" s="1392"/>
      <c r="BF350" s="1392"/>
      <c r="BG350" s="1392"/>
      <c r="BH350" s="1392"/>
      <c r="BI350" s="1392"/>
      <c r="BJ350" s="1392"/>
      <c r="BK350" s="1392"/>
      <c r="BL350" s="1392"/>
      <c r="BM350" s="1392"/>
      <c r="BN350" s="1392"/>
      <c r="BO350" s="1392"/>
      <c r="BP350" s="1392"/>
      <c r="BQ350" s="1392"/>
      <c r="BR350" s="1392"/>
      <c r="BS350" s="1392"/>
      <c r="BT350" s="1392"/>
      <c r="BU350" s="1392"/>
      <c r="BV350" s="1392"/>
      <c r="BW350" s="1392"/>
      <c r="BX350" s="1392"/>
      <c r="BY350" s="1392"/>
      <c r="BZ350" s="1392"/>
      <c r="CA350" s="1392"/>
      <c r="CB350" s="1392"/>
      <c r="CC350" s="1392"/>
      <c r="CD350" s="1392"/>
      <c r="CE350" s="1392"/>
      <c r="CF350" s="1392"/>
      <c r="CG350" s="1392"/>
      <c r="CH350" s="1392"/>
      <c r="CI350" s="1392"/>
      <c r="CJ350" s="1392"/>
      <c r="CK350" s="1392"/>
      <c r="CL350" s="1392"/>
      <c r="CM350" s="1392"/>
      <c r="CN350" s="1392"/>
      <c r="CO350" s="1392"/>
      <c r="CP350" s="1392"/>
      <c r="CQ350" s="1392"/>
      <c r="CR350" s="1392"/>
      <c r="CS350" s="1392"/>
      <c r="CT350" s="1392"/>
      <c r="CU350" s="1392"/>
      <c r="CV350" s="1392"/>
      <c r="CW350" s="1392"/>
      <c r="CX350" s="1392"/>
      <c r="CY350" s="1392"/>
      <c r="CZ350" s="1392"/>
      <c r="DA350" s="1392"/>
      <c r="DB350" s="1392"/>
      <c r="DC350" s="1392"/>
      <c r="DD350" s="1392"/>
      <c r="DE350" s="1392"/>
      <c r="DF350" s="1392"/>
      <c r="DG350" s="1392"/>
      <c r="DH350" s="1392"/>
      <c r="DI350" s="1392"/>
      <c r="DJ350" s="1392"/>
      <c r="DK350" s="1392"/>
      <c r="DL350" s="1392"/>
      <c r="DM350" s="1392"/>
      <c r="DN350" s="1392"/>
      <c r="DO350" s="1392"/>
      <c r="DP350" s="1392"/>
      <c r="DQ350" s="1392"/>
      <c r="DR350" s="1392"/>
      <c r="DS350" s="1392"/>
      <c r="DT350" s="1392"/>
      <c r="DU350" s="1392"/>
      <c r="DV350" s="1392"/>
      <c r="DW350" s="1392"/>
      <c r="DX350" s="1392"/>
      <c r="DY350" s="1392"/>
      <c r="DZ350" s="1392"/>
      <c r="EA350" s="1392"/>
      <c r="EB350" s="1392"/>
      <c r="EC350" s="1392"/>
      <c r="ED350" s="1392"/>
      <c r="EE350" s="1392"/>
      <c r="EF350" s="1392"/>
      <c r="EG350" s="1392"/>
      <c r="EH350" s="1392"/>
      <c r="EI350" s="1392"/>
      <c r="EJ350" s="1392"/>
      <c r="EK350" s="1392"/>
      <c r="EL350" s="1392"/>
      <c r="EM350" s="1392"/>
      <c r="EN350" s="1392"/>
      <c r="EO350" s="1392"/>
      <c r="EP350" s="1392"/>
      <c r="EQ350" s="1392"/>
      <c r="ER350" s="1392"/>
      <c r="ES350" s="1392"/>
      <c r="ET350" s="1392"/>
      <c r="EU350" s="1392"/>
      <c r="EV350" s="1392"/>
      <c r="EW350" s="1392"/>
      <c r="EX350" s="1392"/>
      <c r="EY350" s="1392"/>
      <c r="EZ350" s="1392"/>
      <c r="FA350" s="1392"/>
      <c r="FB350" s="1392"/>
      <c r="FC350" s="1392"/>
      <c r="FD350" s="1392"/>
      <c r="FE350" s="1392"/>
      <c r="FF350" s="1392"/>
      <c r="FG350" s="1392"/>
      <c r="FH350" s="1392"/>
      <c r="FI350" s="1392"/>
      <c r="FJ350" s="1392"/>
      <c r="FK350" s="1392"/>
      <c r="FL350" s="1392"/>
      <c r="FM350" s="1392"/>
      <c r="FN350" s="1392"/>
      <c r="FO350" s="1392"/>
      <c r="FP350" s="1392"/>
      <c r="FQ350" s="1392"/>
      <c r="FR350" s="1392"/>
      <c r="FS350" s="1392"/>
      <c r="FT350" s="1392"/>
      <c r="FU350" s="1392"/>
      <c r="FV350" s="1392"/>
      <c r="FW350" s="1392"/>
      <c r="FX350" s="1392"/>
      <c r="FY350" s="1392"/>
      <c r="FZ350" s="1392"/>
      <c r="GA350" s="1392"/>
      <c r="GB350" s="1392"/>
      <c r="GC350" s="1392"/>
      <c r="GD350" s="1392"/>
      <c r="GE350" s="1392"/>
      <c r="GF350" s="1392"/>
      <c r="GG350" s="1392"/>
      <c r="GH350" s="1392"/>
      <c r="GI350" s="1392"/>
      <c r="GJ350" s="1392"/>
      <c r="GK350" s="1392"/>
      <c r="GL350" s="1392"/>
      <c r="GM350" s="1392"/>
      <c r="GN350" s="1392"/>
      <c r="GO350" s="1392"/>
      <c r="GP350" s="1392"/>
    </row>
    <row r="351" spans="1:198" s="1359" customFormat="1" ht="49.2" hidden="1">
      <c r="A351" s="581">
        <v>8</v>
      </c>
      <c r="B351" s="581">
        <v>30</v>
      </c>
      <c r="C351" s="131" t="s">
        <v>992</v>
      </c>
      <c r="D351" s="1388">
        <v>1240000</v>
      </c>
      <c r="E351" s="1389">
        <v>2</v>
      </c>
      <c r="F351" s="1369">
        <f t="shared" si="7"/>
        <v>2480000</v>
      </c>
      <c r="G351" s="943" t="s">
        <v>530</v>
      </c>
      <c r="H351" s="943" t="s">
        <v>916</v>
      </c>
      <c r="I351" s="943" t="s">
        <v>917</v>
      </c>
      <c r="J351" s="581" t="s">
        <v>923</v>
      </c>
      <c r="K351" s="2634"/>
      <c r="L351" s="2634"/>
      <c r="M351" s="2634"/>
      <c r="N351" s="2635"/>
      <c r="O351" s="1372"/>
      <c r="P351" s="1372"/>
      <c r="Q351" s="1372"/>
      <c r="R351" s="1372"/>
      <c r="S351" s="1372"/>
      <c r="T351" s="1372"/>
      <c r="U351" s="1372"/>
      <c r="V351" s="1372"/>
      <c r="W351" s="1372"/>
      <c r="X351" s="1372"/>
      <c r="Y351" s="1372"/>
      <c r="Z351" s="1372"/>
      <c r="AA351" s="1372"/>
      <c r="AB351" s="1372"/>
      <c r="AC351" s="1372"/>
      <c r="AD351" s="1372"/>
      <c r="AE351" s="1372"/>
      <c r="AF351" s="1372"/>
    </row>
    <row r="352" spans="1:198" s="1359" customFormat="1" ht="49.2" hidden="1">
      <c r="A352" s="581">
        <v>8</v>
      </c>
      <c r="B352" s="581">
        <v>31</v>
      </c>
      <c r="C352" s="131" t="s">
        <v>992</v>
      </c>
      <c r="D352" s="1388">
        <v>1240000</v>
      </c>
      <c r="E352" s="1389">
        <v>1</v>
      </c>
      <c r="F352" s="1369">
        <f t="shared" si="7"/>
        <v>1240000</v>
      </c>
      <c r="G352" s="943" t="s">
        <v>181</v>
      </c>
      <c r="H352" s="943" t="s">
        <v>913</v>
      </c>
      <c r="I352" s="943" t="s">
        <v>914</v>
      </c>
      <c r="J352" s="581" t="s">
        <v>26</v>
      </c>
      <c r="K352" s="2634"/>
      <c r="L352" s="2634"/>
      <c r="M352" s="2634"/>
      <c r="N352" s="2635"/>
      <c r="O352" s="1558"/>
      <c r="P352" s="1558"/>
      <c r="Q352" s="1558"/>
      <c r="R352" s="1558"/>
      <c r="S352" s="1558"/>
      <c r="T352" s="1558"/>
      <c r="U352" s="1558"/>
      <c r="V352" s="1558"/>
      <c r="W352" s="1558"/>
      <c r="X352" s="1558"/>
      <c r="Y352" s="1558"/>
      <c r="Z352" s="1558"/>
      <c r="AA352" s="1558"/>
      <c r="AB352" s="1558"/>
      <c r="AC352" s="1558"/>
      <c r="AD352" s="1558"/>
      <c r="AE352" s="1558"/>
      <c r="AF352" s="1558"/>
      <c r="AG352" s="1392"/>
      <c r="AH352" s="1392"/>
      <c r="AI352" s="1392"/>
      <c r="AJ352" s="1392"/>
      <c r="AK352" s="1392"/>
      <c r="AL352" s="1392"/>
      <c r="AM352" s="1392"/>
      <c r="AN352" s="1392"/>
      <c r="AO352" s="1392"/>
      <c r="AP352" s="1392"/>
      <c r="AQ352" s="1392"/>
      <c r="AR352" s="1392"/>
      <c r="AS352" s="1392"/>
      <c r="AT352" s="1392"/>
      <c r="AU352" s="1392"/>
      <c r="AV352" s="1392"/>
      <c r="AW352" s="1392"/>
      <c r="AX352" s="1392"/>
      <c r="AY352" s="1392"/>
      <c r="AZ352" s="1392"/>
      <c r="BA352" s="1392"/>
      <c r="BB352" s="1392"/>
      <c r="BC352" s="1392"/>
      <c r="BD352" s="1392"/>
      <c r="BE352" s="1392"/>
      <c r="BF352" s="1392"/>
      <c r="BG352" s="1392"/>
      <c r="BH352" s="1392"/>
      <c r="BI352" s="1392"/>
      <c r="BJ352" s="1392"/>
      <c r="BK352" s="1392"/>
      <c r="BL352" s="1392"/>
      <c r="BM352" s="1392"/>
      <c r="BN352" s="1392"/>
      <c r="BO352" s="1392"/>
      <c r="BP352" s="1392"/>
      <c r="BQ352" s="1392"/>
      <c r="BR352" s="1392"/>
      <c r="BS352" s="1392"/>
      <c r="BT352" s="1392"/>
      <c r="BU352" s="1392"/>
      <c r="BV352" s="1392"/>
      <c r="BW352" s="1392"/>
      <c r="BX352" s="1392"/>
      <c r="BY352" s="1392"/>
      <c r="BZ352" s="1392"/>
      <c r="CA352" s="1392"/>
      <c r="CB352" s="1392"/>
      <c r="CC352" s="1392"/>
      <c r="CD352" s="1392"/>
      <c r="CE352" s="1392"/>
      <c r="CF352" s="1392"/>
      <c r="CG352" s="1392"/>
      <c r="CH352" s="1392"/>
      <c r="CI352" s="1392"/>
      <c r="CJ352" s="1392"/>
      <c r="CK352" s="1392"/>
      <c r="CL352" s="1392"/>
      <c r="CM352" s="1392"/>
      <c r="CN352" s="1392"/>
      <c r="CO352" s="1392"/>
      <c r="CP352" s="1392"/>
      <c r="CQ352" s="1392"/>
      <c r="CR352" s="1392"/>
      <c r="CS352" s="1392"/>
      <c r="CT352" s="1392"/>
      <c r="CU352" s="1392"/>
      <c r="CV352" s="1392"/>
      <c r="CW352" s="1392"/>
      <c r="CX352" s="1392"/>
      <c r="CY352" s="1392"/>
      <c r="CZ352" s="1392"/>
      <c r="DA352" s="1392"/>
      <c r="DB352" s="1392"/>
      <c r="DC352" s="1392"/>
      <c r="DD352" s="1392"/>
      <c r="DE352" s="1392"/>
      <c r="DF352" s="1392"/>
      <c r="DG352" s="1392"/>
      <c r="DH352" s="1392"/>
      <c r="DI352" s="1392"/>
      <c r="DJ352" s="1392"/>
      <c r="DK352" s="1392"/>
      <c r="DL352" s="1392"/>
      <c r="DM352" s="1392"/>
      <c r="DN352" s="1392"/>
      <c r="DO352" s="1392"/>
      <c r="DP352" s="1392"/>
      <c r="DQ352" s="1392"/>
      <c r="DR352" s="1392"/>
      <c r="DS352" s="1392"/>
      <c r="DT352" s="1392"/>
      <c r="DU352" s="1392"/>
      <c r="DV352" s="1392"/>
      <c r="DW352" s="1392"/>
      <c r="DX352" s="1392"/>
      <c r="DY352" s="1392"/>
      <c r="DZ352" s="1392"/>
      <c r="EA352" s="1392"/>
      <c r="EB352" s="1392"/>
      <c r="EC352" s="1392"/>
      <c r="ED352" s="1392"/>
      <c r="EE352" s="1392"/>
      <c r="EF352" s="1392"/>
      <c r="EG352" s="1392"/>
      <c r="EH352" s="1392"/>
      <c r="EI352" s="1392"/>
      <c r="EJ352" s="1392"/>
      <c r="EK352" s="1392"/>
      <c r="EL352" s="1392"/>
      <c r="EM352" s="1392"/>
      <c r="EN352" s="1392"/>
      <c r="EO352" s="1392"/>
      <c r="EP352" s="1392"/>
      <c r="EQ352" s="1392"/>
      <c r="ER352" s="1392"/>
      <c r="ES352" s="1392"/>
      <c r="ET352" s="1392"/>
      <c r="EU352" s="1392"/>
      <c r="EV352" s="1392"/>
      <c r="EW352" s="1392"/>
      <c r="EX352" s="1392"/>
      <c r="EY352" s="1392"/>
      <c r="EZ352" s="1392"/>
      <c r="FA352" s="1392"/>
      <c r="FB352" s="1392"/>
      <c r="FC352" s="1392"/>
      <c r="FD352" s="1392"/>
      <c r="FE352" s="1392"/>
      <c r="FF352" s="1392"/>
      <c r="FG352" s="1392"/>
      <c r="FH352" s="1392"/>
      <c r="FI352" s="1392"/>
      <c r="FJ352" s="1392"/>
      <c r="FK352" s="1392"/>
      <c r="FL352" s="1392"/>
      <c r="FM352" s="1392"/>
      <c r="FN352" s="1392"/>
      <c r="FO352" s="1392"/>
      <c r="FP352" s="1392"/>
      <c r="FQ352" s="1392"/>
      <c r="FR352" s="1392"/>
      <c r="FS352" s="1392"/>
      <c r="FT352" s="1392"/>
      <c r="FU352" s="1392"/>
      <c r="FV352" s="1392"/>
      <c r="FW352" s="1392"/>
      <c r="FX352" s="1392"/>
      <c r="FY352" s="1392"/>
      <c r="FZ352" s="1392"/>
      <c r="GA352" s="1392"/>
      <c r="GB352" s="1392"/>
      <c r="GC352" s="1392"/>
      <c r="GD352" s="1392"/>
      <c r="GE352" s="1392"/>
      <c r="GF352" s="1392"/>
      <c r="GG352" s="1392"/>
      <c r="GH352" s="1392"/>
      <c r="GI352" s="1392"/>
      <c r="GJ352" s="1392"/>
      <c r="GK352" s="1392"/>
      <c r="GL352" s="1392"/>
      <c r="GM352" s="1392"/>
      <c r="GN352" s="1392"/>
      <c r="GO352" s="1392"/>
      <c r="GP352" s="1392"/>
    </row>
    <row r="353" spans="1:198" s="1359" customFormat="1" ht="49.2" hidden="1">
      <c r="A353" s="581">
        <v>8</v>
      </c>
      <c r="B353" s="581">
        <v>32</v>
      </c>
      <c r="C353" s="131" t="s">
        <v>839</v>
      </c>
      <c r="D353" s="1388">
        <v>1240000</v>
      </c>
      <c r="E353" s="1389">
        <v>1</v>
      </c>
      <c r="F353" s="1369">
        <f t="shared" si="7"/>
        <v>1240000</v>
      </c>
      <c r="G353" s="943" t="s">
        <v>911</v>
      </c>
      <c r="H353" s="943" t="s">
        <v>184</v>
      </c>
      <c r="I353" s="943" t="s">
        <v>912</v>
      </c>
      <c r="J353" s="581" t="s">
        <v>33</v>
      </c>
      <c r="K353" s="2634"/>
      <c r="L353" s="2634"/>
      <c r="M353" s="2634"/>
      <c r="N353" s="2635"/>
      <c r="O353" s="1558"/>
      <c r="P353" s="1558"/>
      <c r="Q353" s="1558"/>
      <c r="R353" s="1558"/>
      <c r="S353" s="1558"/>
      <c r="T353" s="1558"/>
      <c r="U353" s="1558"/>
      <c r="V353" s="1558"/>
      <c r="W353" s="1558"/>
      <c r="X353" s="1558"/>
      <c r="Y353" s="1558"/>
      <c r="Z353" s="1558"/>
      <c r="AA353" s="1558"/>
      <c r="AB353" s="1558"/>
      <c r="AC353" s="1558"/>
      <c r="AD353" s="1558"/>
      <c r="AE353" s="1558"/>
      <c r="AF353" s="1558"/>
      <c r="AG353" s="1392"/>
      <c r="AH353" s="1392"/>
      <c r="AI353" s="1392"/>
      <c r="AJ353" s="1392"/>
      <c r="AK353" s="1392"/>
      <c r="AL353" s="1392"/>
      <c r="AM353" s="1392"/>
      <c r="AN353" s="1392"/>
      <c r="AO353" s="1392"/>
      <c r="AP353" s="1392"/>
      <c r="AQ353" s="1392"/>
      <c r="AR353" s="1392"/>
      <c r="AS353" s="1392"/>
      <c r="AT353" s="1392"/>
      <c r="AU353" s="1392"/>
      <c r="AV353" s="1392"/>
      <c r="AW353" s="1392"/>
      <c r="AX353" s="1392"/>
      <c r="AY353" s="1392"/>
      <c r="AZ353" s="1392"/>
      <c r="BA353" s="1392"/>
      <c r="BB353" s="1392"/>
      <c r="BC353" s="1392"/>
      <c r="BD353" s="1392"/>
      <c r="BE353" s="1392"/>
      <c r="BF353" s="1392"/>
      <c r="BG353" s="1392"/>
      <c r="BH353" s="1392"/>
      <c r="BI353" s="1392"/>
      <c r="BJ353" s="1392"/>
      <c r="BK353" s="1392"/>
      <c r="BL353" s="1392"/>
      <c r="BM353" s="1392"/>
      <c r="BN353" s="1392"/>
      <c r="BO353" s="1392"/>
      <c r="BP353" s="1392"/>
      <c r="BQ353" s="1392"/>
      <c r="BR353" s="1392"/>
      <c r="BS353" s="1392"/>
      <c r="BT353" s="1392"/>
      <c r="BU353" s="1392"/>
      <c r="BV353" s="1392"/>
      <c r="BW353" s="1392"/>
      <c r="BX353" s="1392"/>
      <c r="BY353" s="1392"/>
      <c r="BZ353" s="1392"/>
      <c r="CA353" s="1392"/>
      <c r="CB353" s="1392"/>
      <c r="CC353" s="1392"/>
      <c r="CD353" s="1392"/>
      <c r="CE353" s="1392"/>
      <c r="CF353" s="1392"/>
      <c r="CG353" s="1392"/>
      <c r="CH353" s="1392"/>
      <c r="CI353" s="1392"/>
      <c r="CJ353" s="1392"/>
      <c r="CK353" s="1392"/>
      <c r="CL353" s="1392"/>
      <c r="CM353" s="1392"/>
      <c r="CN353" s="1392"/>
      <c r="CO353" s="1392"/>
      <c r="CP353" s="1392"/>
      <c r="CQ353" s="1392"/>
      <c r="CR353" s="1392"/>
      <c r="CS353" s="1392"/>
      <c r="CT353" s="1392"/>
      <c r="CU353" s="1392"/>
      <c r="CV353" s="1392"/>
      <c r="CW353" s="1392"/>
      <c r="CX353" s="1392"/>
      <c r="CY353" s="1392"/>
      <c r="CZ353" s="1392"/>
      <c r="DA353" s="1392"/>
      <c r="DB353" s="1392"/>
      <c r="DC353" s="1392"/>
      <c r="DD353" s="1392"/>
      <c r="DE353" s="1392"/>
      <c r="DF353" s="1392"/>
      <c r="DG353" s="1392"/>
      <c r="DH353" s="1392"/>
      <c r="DI353" s="1392"/>
      <c r="DJ353" s="1392"/>
      <c r="DK353" s="1392"/>
      <c r="DL353" s="1392"/>
      <c r="DM353" s="1392"/>
      <c r="DN353" s="1392"/>
      <c r="DO353" s="1392"/>
      <c r="DP353" s="1392"/>
      <c r="DQ353" s="1392"/>
      <c r="DR353" s="1392"/>
      <c r="DS353" s="1392"/>
      <c r="DT353" s="1392"/>
      <c r="DU353" s="1392"/>
      <c r="DV353" s="1392"/>
      <c r="DW353" s="1392"/>
      <c r="DX353" s="1392"/>
      <c r="DY353" s="1392"/>
      <c r="DZ353" s="1392"/>
      <c r="EA353" s="1392"/>
      <c r="EB353" s="1392"/>
      <c r="EC353" s="1392"/>
      <c r="ED353" s="1392"/>
      <c r="EE353" s="1392"/>
      <c r="EF353" s="1392"/>
      <c r="EG353" s="1392"/>
      <c r="EH353" s="1392"/>
      <c r="EI353" s="1392"/>
      <c r="EJ353" s="1392"/>
      <c r="EK353" s="1392"/>
      <c r="EL353" s="1392"/>
      <c r="EM353" s="1392"/>
      <c r="EN353" s="1392"/>
      <c r="EO353" s="1392"/>
      <c r="EP353" s="1392"/>
      <c r="EQ353" s="1392"/>
      <c r="ER353" s="1392"/>
      <c r="ES353" s="1392"/>
      <c r="ET353" s="1392"/>
      <c r="EU353" s="1392"/>
      <c r="EV353" s="1392"/>
      <c r="EW353" s="1392"/>
      <c r="EX353" s="1392"/>
      <c r="EY353" s="1392"/>
      <c r="EZ353" s="1392"/>
      <c r="FA353" s="1392"/>
      <c r="FB353" s="1392"/>
      <c r="FC353" s="1392"/>
      <c r="FD353" s="1392"/>
      <c r="FE353" s="1392"/>
      <c r="FF353" s="1392"/>
      <c r="FG353" s="1392"/>
      <c r="FH353" s="1392"/>
      <c r="FI353" s="1392"/>
      <c r="FJ353" s="1392"/>
      <c r="FK353" s="1392"/>
      <c r="FL353" s="1392"/>
      <c r="FM353" s="1392"/>
      <c r="FN353" s="1392"/>
      <c r="FO353" s="1392"/>
      <c r="FP353" s="1392"/>
      <c r="FQ353" s="1392"/>
      <c r="FR353" s="1392"/>
      <c r="FS353" s="1392"/>
      <c r="FT353" s="1392"/>
      <c r="FU353" s="1392"/>
      <c r="FV353" s="1392"/>
      <c r="FW353" s="1392"/>
      <c r="FX353" s="1392"/>
      <c r="FY353" s="1392"/>
      <c r="FZ353" s="1392"/>
      <c r="GA353" s="1392"/>
      <c r="GB353" s="1392"/>
      <c r="GC353" s="1392"/>
      <c r="GD353" s="1392"/>
      <c r="GE353" s="1392"/>
      <c r="GF353" s="1392"/>
      <c r="GG353" s="1392"/>
      <c r="GH353" s="1392"/>
      <c r="GI353" s="1392"/>
      <c r="GJ353" s="1392"/>
      <c r="GK353" s="1392"/>
      <c r="GL353" s="1392"/>
      <c r="GM353" s="1392"/>
      <c r="GN353" s="1392"/>
      <c r="GO353" s="1392"/>
      <c r="GP353" s="1392"/>
    </row>
    <row r="354" spans="1:198" s="1359" customFormat="1" ht="49.2" hidden="1">
      <c r="A354" s="581">
        <v>8</v>
      </c>
      <c r="B354" s="581">
        <v>33</v>
      </c>
      <c r="C354" s="131" t="s">
        <v>839</v>
      </c>
      <c r="D354" s="1388">
        <v>1240000</v>
      </c>
      <c r="E354" s="1389">
        <v>1</v>
      </c>
      <c r="F354" s="1369">
        <f t="shared" si="7"/>
        <v>1240000</v>
      </c>
      <c r="G354" s="943" t="s">
        <v>529</v>
      </c>
      <c r="H354" s="943" t="s">
        <v>183</v>
      </c>
      <c r="I354" s="943" t="s">
        <v>1298</v>
      </c>
      <c r="J354" s="581" t="s">
        <v>33</v>
      </c>
      <c r="K354" s="2634"/>
      <c r="L354" s="2634"/>
      <c r="M354" s="2634"/>
      <c r="N354" s="2635"/>
      <c r="O354" s="1558"/>
      <c r="P354" s="1558"/>
      <c r="Q354" s="1558"/>
      <c r="R354" s="1558"/>
      <c r="S354" s="1558"/>
      <c r="T354" s="1558"/>
      <c r="U354" s="1558"/>
      <c r="V354" s="1558"/>
      <c r="W354" s="1558"/>
      <c r="X354" s="1558"/>
      <c r="Y354" s="1558"/>
      <c r="Z354" s="1558"/>
      <c r="AA354" s="1558"/>
      <c r="AB354" s="1558"/>
      <c r="AC354" s="1558"/>
      <c r="AD354" s="1558"/>
      <c r="AE354" s="1558"/>
      <c r="AF354" s="1558"/>
      <c r="AG354" s="1392"/>
      <c r="AH354" s="1392"/>
      <c r="AI354" s="1392"/>
      <c r="AJ354" s="1392"/>
      <c r="AK354" s="1392"/>
      <c r="AL354" s="1392"/>
      <c r="AM354" s="1392"/>
      <c r="AN354" s="1392"/>
      <c r="AO354" s="1392"/>
      <c r="AP354" s="1392"/>
      <c r="AQ354" s="1392"/>
      <c r="AR354" s="1392"/>
      <c r="AS354" s="1392"/>
      <c r="AT354" s="1392"/>
      <c r="AU354" s="1392"/>
      <c r="AV354" s="1392"/>
      <c r="AW354" s="1392"/>
      <c r="AX354" s="1392"/>
      <c r="AY354" s="1392"/>
      <c r="AZ354" s="1392"/>
      <c r="BA354" s="1392"/>
      <c r="BB354" s="1392"/>
      <c r="BC354" s="1392"/>
      <c r="BD354" s="1392"/>
      <c r="BE354" s="1392"/>
      <c r="BF354" s="1392"/>
      <c r="BG354" s="1392"/>
      <c r="BH354" s="1392"/>
      <c r="BI354" s="1392"/>
      <c r="BJ354" s="1392"/>
      <c r="BK354" s="1392"/>
      <c r="BL354" s="1392"/>
      <c r="BM354" s="1392"/>
      <c r="BN354" s="1392"/>
      <c r="BO354" s="1392"/>
      <c r="BP354" s="1392"/>
      <c r="BQ354" s="1392"/>
      <c r="BR354" s="1392"/>
      <c r="BS354" s="1392"/>
      <c r="BT354" s="1392"/>
      <c r="BU354" s="1392"/>
      <c r="BV354" s="1392"/>
      <c r="BW354" s="1392"/>
      <c r="BX354" s="1392"/>
      <c r="BY354" s="1392"/>
      <c r="BZ354" s="1392"/>
      <c r="CA354" s="1392"/>
      <c r="CB354" s="1392"/>
      <c r="CC354" s="1392"/>
      <c r="CD354" s="1392"/>
      <c r="CE354" s="1392"/>
      <c r="CF354" s="1392"/>
      <c r="CG354" s="1392"/>
      <c r="CH354" s="1392"/>
      <c r="CI354" s="1392"/>
      <c r="CJ354" s="1392"/>
      <c r="CK354" s="1392"/>
      <c r="CL354" s="1392"/>
      <c r="CM354" s="1392"/>
      <c r="CN354" s="1392"/>
      <c r="CO354" s="1392"/>
      <c r="CP354" s="1392"/>
      <c r="CQ354" s="1392"/>
      <c r="CR354" s="1392"/>
      <c r="CS354" s="1392"/>
      <c r="CT354" s="1392"/>
      <c r="CU354" s="1392"/>
      <c r="CV354" s="1392"/>
      <c r="CW354" s="1392"/>
      <c r="CX354" s="1392"/>
      <c r="CY354" s="1392"/>
      <c r="CZ354" s="1392"/>
      <c r="DA354" s="1392"/>
      <c r="DB354" s="1392"/>
      <c r="DC354" s="1392"/>
      <c r="DD354" s="1392"/>
      <c r="DE354" s="1392"/>
      <c r="DF354" s="1392"/>
      <c r="DG354" s="1392"/>
      <c r="DH354" s="1392"/>
      <c r="DI354" s="1392"/>
      <c r="DJ354" s="1392"/>
      <c r="DK354" s="1392"/>
      <c r="DL354" s="1392"/>
      <c r="DM354" s="1392"/>
      <c r="DN354" s="1392"/>
      <c r="DO354" s="1392"/>
      <c r="DP354" s="1392"/>
      <c r="DQ354" s="1392"/>
      <c r="DR354" s="1392"/>
      <c r="DS354" s="1392"/>
      <c r="DT354" s="1392"/>
      <c r="DU354" s="1392"/>
      <c r="DV354" s="1392"/>
      <c r="DW354" s="1392"/>
      <c r="DX354" s="1392"/>
      <c r="DY354" s="1392"/>
      <c r="DZ354" s="1392"/>
      <c r="EA354" s="1392"/>
      <c r="EB354" s="1392"/>
      <c r="EC354" s="1392"/>
      <c r="ED354" s="1392"/>
      <c r="EE354" s="1392"/>
      <c r="EF354" s="1392"/>
      <c r="EG354" s="1392"/>
      <c r="EH354" s="1392"/>
      <c r="EI354" s="1392"/>
      <c r="EJ354" s="1392"/>
      <c r="EK354" s="1392"/>
      <c r="EL354" s="1392"/>
      <c r="EM354" s="1392"/>
      <c r="EN354" s="1392"/>
      <c r="EO354" s="1392"/>
      <c r="EP354" s="1392"/>
      <c r="EQ354" s="1392"/>
      <c r="ER354" s="1392"/>
      <c r="ES354" s="1392"/>
      <c r="ET354" s="1392"/>
      <c r="EU354" s="1392"/>
      <c r="EV354" s="1392"/>
      <c r="EW354" s="1392"/>
      <c r="EX354" s="1392"/>
      <c r="EY354" s="1392"/>
      <c r="EZ354" s="1392"/>
      <c r="FA354" s="1392"/>
      <c r="FB354" s="1392"/>
      <c r="FC354" s="1392"/>
      <c r="FD354" s="1392"/>
      <c r="FE354" s="1392"/>
      <c r="FF354" s="1392"/>
      <c r="FG354" s="1392"/>
      <c r="FH354" s="1392"/>
      <c r="FI354" s="1392"/>
      <c r="FJ354" s="1392"/>
      <c r="FK354" s="1392"/>
      <c r="FL354" s="1392"/>
      <c r="FM354" s="1392"/>
      <c r="FN354" s="1392"/>
      <c r="FO354" s="1392"/>
      <c r="FP354" s="1392"/>
      <c r="FQ354" s="1392"/>
      <c r="FR354" s="1392"/>
      <c r="FS354" s="1392"/>
      <c r="FT354" s="1392"/>
      <c r="FU354" s="1392"/>
      <c r="FV354" s="1392"/>
      <c r="FW354" s="1392"/>
      <c r="FX354" s="1392"/>
      <c r="FY354" s="1392"/>
      <c r="FZ354" s="1392"/>
      <c r="GA354" s="1392"/>
      <c r="GB354" s="1392"/>
      <c r="GC354" s="1392"/>
      <c r="GD354" s="1392"/>
      <c r="GE354" s="1392"/>
      <c r="GF354" s="1392"/>
      <c r="GG354" s="1392"/>
      <c r="GH354" s="1392"/>
      <c r="GI354" s="1392"/>
      <c r="GJ354" s="1392"/>
      <c r="GK354" s="1392"/>
      <c r="GL354" s="1392"/>
      <c r="GM354" s="1392"/>
      <c r="GN354" s="1392"/>
      <c r="GO354" s="1392"/>
      <c r="GP354" s="1392"/>
    </row>
    <row r="355" spans="1:198" s="1359" customFormat="1" ht="49.2" hidden="1">
      <c r="A355" s="581">
        <v>8</v>
      </c>
      <c r="B355" s="581">
        <v>34</v>
      </c>
      <c r="C355" s="131" t="s">
        <v>707</v>
      </c>
      <c r="D355" s="1388">
        <v>2060000</v>
      </c>
      <c r="E355" s="1389">
        <v>1</v>
      </c>
      <c r="F355" s="1369">
        <f t="shared" si="7"/>
        <v>2060000</v>
      </c>
      <c r="G355" s="943" t="s">
        <v>181</v>
      </c>
      <c r="H355" s="943" t="s">
        <v>913</v>
      </c>
      <c r="I355" s="943" t="s">
        <v>914</v>
      </c>
      <c r="J355" s="581" t="s">
        <v>26</v>
      </c>
      <c r="K355" s="2634"/>
      <c r="L355" s="2634"/>
      <c r="M355" s="2634"/>
      <c r="N355" s="2635"/>
      <c r="O355" s="1558"/>
      <c r="P355" s="1558"/>
      <c r="Q355" s="1558"/>
      <c r="R355" s="1558"/>
      <c r="S355" s="1558"/>
      <c r="T355" s="1558"/>
      <c r="U355" s="1558"/>
      <c r="V355" s="1558"/>
      <c r="W355" s="1558"/>
      <c r="X355" s="1558"/>
      <c r="Y355" s="1558"/>
      <c r="Z355" s="1558"/>
      <c r="AA355" s="1558"/>
      <c r="AB355" s="1558"/>
      <c r="AC355" s="1558"/>
      <c r="AD355" s="1558"/>
      <c r="AE355" s="1558"/>
      <c r="AF355" s="1558"/>
      <c r="AG355" s="1392"/>
      <c r="AH355" s="1392"/>
      <c r="AI355" s="1392"/>
      <c r="AJ355" s="1392"/>
      <c r="AK355" s="1392"/>
      <c r="AL355" s="1392"/>
      <c r="AM355" s="1392"/>
      <c r="AN355" s="1392"/>
      <c r="AO355" s="1392"/>
      <c r="AP355" s="1392"/>
      <c r="AQ355" s="1392"/>
      <c r="AR355" s="1392"/>
      <c r="AS355" s="1392"/>
      <c r="AT355" s="1392"/>
      <c r="AU355" s="1392"/>
      <c r="AV355" s="1392"/>
      <c r="AW355" s="1392"/>
      <c r="AX355" s="1392"/>
      <c r="AY355" s="1392"/>
      <c r="AZ355" s="1392"/>
      <c r="BA355" s="1392"/>
      <c r="BB355" s="1392"/>
      <c r="BC355" s="1392"/>
      <c r="BD355" s="1392"/>
      <c r="BE355" s="1392"/>
      <c r="BF355" s="1392"/>
      <c r="BG355" s="1392"/>
      <c r="BH355" s="1392"/>
      <c r="BI355" s="1392"/>
      <c r="BJ355" s="1392"/>
      <c r="BK355" s="1392"/>
      <c r="BL355" s="1392"/>
      <c r="BM355" s="1392"/>
      <c r="BN355" s="1392"/>
      <c r="BO355" s="1392"/>
      <c r="BP355" s="1392"/>
      <c r="BQ355" s="1392"/>
      <c r="BR355" s="1392"/>
      <c r="BS355" s="1392"/>
      <c r="BT355" s="1392"/>
      <c r="BU355" s="1392"/>
      <c r="BV355" s="1392"/>
      <c r="BW355" s="1392"/>
      <c r="BX355" s="1392"/>
      <c r="BY355" s="1392"/>
      <c r="BZ355" s="1392"/>
      <c r="CA355" s="1392"/>
      <c r="CB355" s="1392"/>
      <c r="CC355" s="1392"/>
      <c r="CD355" s="1392"/>
      <c r="CE355" s="1392"/>
      <c r="CF355" s="1392"/>
      <c r="CG355" s="1392"/>
      <c r="CH355" s="1392"/>
      <c r="CI355" s="1392"/>
      <c r="CJ355" s="1392"/>
      <c r="CK355" s="1392"/>
      <c r="CL355" s="1392"/>
      <c r="CM355" s="1392"/>
      <c r="CN355" s="1392"/>
      <c r="CO355" s="1392"/>
      <c r="CP355" s="1392"/>
      <c r="CQ355" s="1392"/>
      <c r="CR355" s="1392"/>
      <c r="CS355" s="1392"/>
      <c r="CT355" s="1392"/>
      <c r="CU355" s="1392"/>
      <c r="CV355" s="1392"/>
      <c r="CW355" s="1392"/>
      <c r="CX355" s="1392"/>
      <c r="CY355" s="1392"/>
      <c r="CZ355" s="1392"/>
      <c r="DA355" s="1392"/>
      <c r="DB355" s="1392"/>
      <c r="DC355" s="1392"/>
      <c r="DD355" s="1392"/>
      <c r="DE355" s="1392"/>
      <c r="DF355" s="1392"/>
      <c r="DG355" s="1392"/>
      <c r="DH355" s="1392"/>
      <c r="DI355" s="1392"/>
      <c r="DJ355" s="1392"/>
      <c r="DK355" s="1392"/>
      <c r="DL355" s="1392"/>
      <c r="DM355" s="1392"/>
      <c r="DN355" s="1392"/>
      <c r="DO355" s="1392"/>
      <c r="DP355" s="1392"/>
      <c r="DQ355" s="1392"/>
      <c r="DR355" s="1392"/>
      <c r="DS355" s="1392"/>
      <c r="DT355" s="1392"/>
      <c r="DU355" s="1392"/>
      <c r="DV355" s="1392"/>
      <c r="DW355" s="1392"/>
      <c r="DX355" s="1392"/>
      <c r="DY355" s="1392"/>
      <c r="DZ355" s="1392"/>
      <c r="EA355" s="1392"/>
      <c r="EB355" s="1392"/>
      <c r="EC355" s="1392"/>
      <c r="ED355" s="1392"/>
      <c r="EE355" s="1392"/>
      <c r="EF355" s="1392"/>
      <c r="EG355" s="1392"/>
      <c r="EH355" s="1392"/>
      <c r="EI355" s="1392"/>
      <c r="EJ355" s="1392"/>
      <c r="EK355" s="1392"/>
      <c r="EL355" s="1392"/>
      <c r="EM355" s="1392"/>
      <c r="EN355" s="1392"/>
      <c r="EO355" s="1392"/>
      <c r="EP355" s="1392"/>
      <c r="EQ355" s="1392"/>
      <c r="ER355" s="1392"/>
      <c r="ES355" s="1392"/>
      <c r="ET355" s="1392"/>
      <c r="EU355" s="1392"/>
      <c r="EV355" s="1392"/>
      <c r="EW355" s="1392"/>
      <c r="EX355" s="1392"/>
      <c r="EY355" s="1392"/>
      <c r="EZ355" s="1392"/>
      <c r="FA355" s="1392"/>
      <c r="FB355" s="1392"/>
      <c r="FC355" s="1392"/>
      <c r="FD355" s="1392"/>
      <c r="FE355" s="1392"/>
      <c r="FF355" s="1392"/>
      <c r="FG355" s="1392"/>
      <c r="FH355" s="1392"/>
      <c r="FI355" s="1392"/>
      <c r="FJ355" s="1392"/>
      <c r="FK355" s="1392"/>
      <c r="FL355" s="1392"/>
      <c r="FM355" s="1392"/>
      <c r="FN355" s="1392"/>
      <c r="FO355" s="1392"/>
      <c r="FP355" s="1392"/>
      <c r="FQ355" s="1392"/>
      <c r="FR355" s="1392"/>
      <c r="FS355" s="1392"/>
      <c r="FT355" s="1392"/>
      <c r="FU355" s="1392"/>
      <c r="FV355" s="1392"/>
      <c r="FW355" s="1392"/>
      <c r="FX355" s="1392"/>
      <c r="FY355" s="1392"/>
      <c r="FZ355" s="1392"/>
      <c r="GA355" s="1392"/>
      <c r="GB355" s="1392"/>
      <c r="GC355" s="1392"/>
      <c r="GD355" s="1392"/>
      <c r="GE355" s="1392"/>
      <c r="GF355" s="1392"/>
      <c r="GG355" s="1392"/>
      <c r="GH355" s="1392"/>
      <c r="GI355" s="1392"/>
      <c r="GJ355" s="1392"/>
      <c r="GK355" s="1392"/>
      <c r="GL355" s="1392"/>
      <c r="GM355" s="1392"/>
      <c r="GN355" s="1392"/>
      <c r="GO355" s="1392"/>
      <c r="GP355" s="1392"/>
    </row>
    <row r="356" spans="1:198" s="1359" customFormat="1" ht="49.2" hidden="1">
      <c r="A356" s="581">
        <v>8</v>
      </c>
      <c r="B356" s="581">
        <v>35</v>
      </c>
      <c r="C356" s="131" t="s">
        <v>707</v>
      </c>
      <c r="D356" s="1388">
        <v>2060000</v>
      </c>
      <c r="E356" s="1389">
        <v>1</v>
      </c>
      <c r="F356" s="1369">
        <f t="shared" si="7"/>
        <v>2060000</v>
      </c>
      <c r="G356" s="943" t="s">
        <v>529</v>
      </c>
      <c r="H356" s="943" t="s">
        <v>183</v>
      </c>
      <c r="I356" s="943" t="s">
        <v>1298</v>
      </c>
      <c r="J356" s="581" t="s">
        <v>33</v>
      </c>
      <c r="K356" s="2634"/>
      <c r="L356" s="2634"/>
      <c r="M356" s="2634"/>
      <c r="N356" s="2635"/>
      <c r="O356" s="1558"/>
      <c r="P356" s="1558"/>
      <c r="Q356" s="1558"/>
      <c r="R356" s="1558"/>
      <c r="S356" s="1558"/>
      <c r="T356" s="1558"/>
      <c r="U356" s="1558"/>
      <c r="V356" s="1558"/>
      <c r="W356" s="1558"/>
      <c r="X356" s="1558"/>
      <c r="Y356" s="1558"/>
      <c r="Z356" s="1558"/>
      <c r="AA356" s="1558"/>
      <c r="AB356" s="1558"/>
      <c r="AC356" s="1558"/>
      <c r="AD356" s="1558"/>
      <c r="AE356" s="1558"/>
      <c r="AF356" s="1558"/>
      <c r="AG356" s="1392"/>
      <c r="AH356" s="1392"/>
      <c r="AI356" s="1392"/>
      <c r="AJ356" s="1392"/>
      <c r="AK356" s="1392"/>
      <c r="AL356" s="1392"/>
      <c r="AM356" s="1392"/>
      <c r="AN356" s="1392"/>
      <c r="AO356" s="1392"/>
      <c r="AP356" s="1392"/>
      <c r="AQ356" s="1392"/>
      <c r="AR356" s="1392"/>
      <c r="AS356" s="1392"/>
      <c r="AT356" s="1392"/>
      <c r="AU356" s="1392"/>
      <c r="AV356" s="1392"/>
      <c r="AW356" s="1392"/>
      <c r="AX356" s="1392"/>
      <c r="AY356" s="1392"/>
      <c r="AZ356" s="1392"/>
      <c r="BA356" s="1392"/>
      <c r="BB356" s="1392"/>
      <c r="BC356" s="1392"/>
      <c r="BD356" s="1392"/>
      <c r="BE356" s="1392"/>
      <c r="BF356" s="1392"/>
      <c r="BG356" s="1392"/>
      <c r="BH356" s="1392"/>
      <c r="BI356" s="1392"/>
      <c r="BJ356" s="1392"/>
      <c r="BK356" s="1392"/>
      <c r="BL356" s="1392"/>
      <c r="BM356" s="1392"/>
      <c r="BN356" s="1392"/>
      <c r="BO356" s="1392"/>
      <c r="BP356" s="1392"/>
      <c r="BQ356" s="1392"/>
      <c r="BR356" s="1392"/>
      <c r="BS356" s="1392"/>
      <c r="BT356" s="1392"/>
      <c r="BU356" s="1392"/>
      <c r="BV356" s="1392"/>
      <c r="BW356" s="1392"/>
      <c r="BX356" s="1392"/>
      <c r="BY356" s="1392"/>
      <c r="BZ356" s="1392"/>
      <c r="CA356" s="1392"/>
      <c r="CB356" s="1392"/>
      <c r="CC356" s="1392"/>
      <c r="CD356" s="1392"/>
      <c r="CE356" s="1392"/>
      <c r="CF356" s="1392"/>
      <c r="CG356" s="1392"/>
      <c r="CH356" s="1392"/>
      <c r="CI356" s="1392"/>
      <c r="CJ356" s="1392"/>
      <c r="CK356" s="1392"/>
      <c r="CL356" s="1392"/>
      <c r="CM356" s="1392"/>
      <c r="CN356" s="1392"/>
      <c r="CO356" s="1392"/>
      <c r="CP356" s="1392"/>
      <c r="CQ356" s="1392"/>
      <c r="CR356" s="1392"/>
      <c r="CS356" s="1392"/>
      <c r="CT356" s="1392"/>
      <c r="CU356" s="1392"/>
      <c r="CV356" s="1392"/>
      <c r="CW356" s="1392"/>
      <c r="CX356" s="1392"/>
      <c r="CY356" s="1392"/>
      <c r="CZ356" s="1392"/>
      <c r="DA356" s="1392"/>
      <c r="DB356" s="1392"/>
      <c r="DC356" s="1392"/>
      <c r="DD356" s="1392"/>
      <c r="DE356" s="1392"/>
      <c r="DF356" s="1392"/>
      <c r="DG356" s="1392"/>
      <c r="DH356" s="1392"/>
      <c r="DI356" s="1392"/>
      <c r="DJ356" s="1392"/>
      <c r="DK356" s="1392"/>
      <c r="DL356" s="1392"/>
      <c r="DM356" s="1392"/>
      <c r="DN356" s="1392"/>
      <c r="DO356" s="1392"/>
      <c r="DP356" s="1392"/>
      <c r="DQ356" s="1392"/>
      <c r="DR356" s="1392"/>
      <c r="DS356" s="1392"/>
      <c r="DT356" s="1392"/>
      <c r="DU356" s="1392"/>
      <c r="DV356" s="1392"/>
      <c r="DW356" s="1392"/>
      <c r="DX356" s="1392"/>
      <c r="DY356" s="1392"/>
      <c r="DZ356" s="1392"/>
      <c r="EA356" s="1392"/>
      <c r="EB356" s="1392"/>
      <c r="EC356" s="1392"/>
      <c r="ED356" s="1392"/>
      <c r="EE356" s="1392"/>
      <c r="EF356" s="1392"/>
      <c r="EG356" s="1392"/>
      <c r="EH356" s="1392"/>
      <c r="EI356" s="1392"/>
      <c r="EJ356" s="1392"/>
      <c r="EK356" s="1392"/>
      <c r="EL356" s="1392"/>
      <c r="EM356" s="1392"/>
      <c r="EN356" s="1392"/>
      <c r="EO356" s="1392"/>
      <c r="EP356" s="1392"/>
      <c r="EQ356" s="1392"/>
      <c r="ER356" s="1392"/>
      <c r="ES356" s="1392"/>
      <c r="ET356" s="1392"/>
      <c r="EU356" s="1392"/>
      <c r="EV356" s="1392"/>
      <c r="EW356" s="1392"/>
      <c r="EX356" s="1392"/>
      <c r="EY356" s="1392"/>
      <c r="EZ356" s="1392"/>
      <c r="FA356" s="1392"/>
      <c r="FB356" s="1392"/>
      <c r="FC356" s="1392"/>
      <c r="FD356" s="1392"/>
      <c r="FE356" s="1392"/>
      <c r="FF356" s="1392"/>
      <c r="FG356" s="1392"/>
      <c r="FH356" s="1392"/>
      <c r="FI356" s="1392"/>
      <c r="FJ356" s="1392"/>
      <c r="FK356" s="1392"/>
      <c r="FL356" s="1392"/>
      <c r="FM356" s="1392"/>
      <c r="FN356" s="1392"/>
      <c r="FO356" s="1392"/>
      <c r="FP356" s="1392"/>
      <c r="FQ356" s="1392"/>
      <c r="FR356" s="1392"/>
      <c r="FS356" s="1392"/>
      <c r="FT356" s="1392"/>
      <c r="FU356" s="1392"/>
      <c r="FV356" s="1392"/>
      <c r="FW356" s="1392"/>
      <c r="FX356" s="1392"/>
      <c r="FY356" s="1392"/>
      <c r="FZ356" s="1392"/>
      <c r="GA356" s="1392"/>
      <c r="GB356" s="1392"/>
      <c r="GC356" s="1392"/>
      <c r="GD356" s="1392"/>
      <c r="GE356" s="1392"/>
      <c r="GF356" s="1392"/>
      <c r="GG356" s="1392"/>
      <c r="GH356" s="1392"/>
      <c r="GI356" s="1392"/>
      <c r="GJ356" s="1392"/>
      <c r="GK356" s="1392"/>
      <c r="GL356" s="1392"/>
      <c r="GM356" s="1392"/>
      <c r="GN356" s="1392"/>
      <c r="GO356" s="1392"/>
      <c r="GP356" s="1392"/>
    </row>
    <row r="357" spans="1:198" s="1359" customFormat="1" ht="49.2" hidden="1">
      <c r="A357" s="581">
        <v>8</v>
      </c>
      <c r="B357" s="581">
        <v>36</v>
      </c>
      <c r="C357" s="131" t="s">
        <v>995</v>
      </c>
      <c r="D357" s="1388">
        <v>4380000</v>
      </c>
      <c r="E357" s="1389">
        <v>1</v>
      </c>
      <c r="F357" s="1369">
        <f t="shared" si="7"/>
        <v>4380000</v>
      </c>
      <c r="G357" s="943" t="s">
        <v>1167</v>
      </c>
      <c r="H357" s="943" t="s">
        <v>1168</v>
      </c>
      <c r="I357" s="943" t="s">
        <v>827</v>
      </c>
      <c r="J357" s="581" t="s">
        <v>26</v>
      </c>
      <c r="K357" s="2634"/>
      <c r="L357" s="2634"/>
      <c r="M357" s="2634"/>
      <c r="N357" s="2635"/>
      <c r="O357" s="1372"/>
      <c r="P357" s="1372"/>
      <c r="Q357" s="1372"/>
      <c r="R357" s="1372"/>
      <c r="S357" s="1372"/>
      <c r="T357" s="1372"/>
      <c r="U357" s="1372"/>
      <c r="V357" s="1372"/>
      <c r="W357" s="1372"/>
      <c r="X357" s="1372"/>
      <c r="Y357" s="1372"/>
      <c r="Z357" s="1372"/>
      <c r="AA357" s="1372"/>
      <c r="AB357" s="1372"/>
      <c r="AC357" s="1372"/>
      <c r="AD357" s="1372"/>
      <c r="AE357" s="1372"/>
      <c r="AF357" s="1372"/>
    </row>
    <row r="358" spans="1:198" s="1359" customFormat="1" ht="49.2" hidden="1">
      <c r="A358" s="581">
        <v>8</v>
      </c>
      <c r="B358" s="581">
        <v>37</v>
      </c>
      <c r="C358" s="131" t="s">
        <v>676</v>
      </c>
      <c r="D358" s="1388">
        <v>1240000</v>
      </c>
      <c r="E358" s="1389">
        <v>1</v>
      </c>
      <c r="F358" s="1369">
        <f t="shared" si="7"/>
        <v>1240000</v>
      </c>
      <c r="G358" s="943" t="s">
        <v>1066</v>
      </c>
      <c r="H358" s="943" t="s">
        <v>1067</v>
      </c>
      <c r="I358" s="943" t="s">
        <v>801</v>
      </c>
      <c r="J358" s="581" t="s">
        <v>44</v>
      </c>
      <c r="K358" s="2634"/>
      <c r="L358" s="2634"/>
      <c r="M358" s="2634"/>
      <c r="N358" s="2635"/>
      <c r="O358" s="1558"/>
      <c r="P358" s="1558"/>
      <c r="Q358" s="1558"/>
      <c r="R358" s="1558"/>
      <c r="S358" s="1558"/>
      <c r="T358" s="1558"/>
      <c r="U358" s="1558"/>
      <c r="V358" s="1558"/>
      <c r="W358" s="1558"/>
      <c r="X358" s="1558"/>
      <c r="Y358" s="1558"/>
      <c r="Z358" s="1558"/>
      <c r="AA358" s="1558"/>
      <c r="AB358" s="1558"/>
      <c r="AC358" s="1558"/>
      <c r="AD358" s="1558"/>
      <c r="AE358" s="1558"/>
      <c r="AF358" s="1558"/>
      <c r="AG358" s="1392"/>
      <c r="AH358" s="1392"/>
      <c r="AI358" s="1392"/>
      <c r="AJ358" s="1392"/>
      <c r="AK358" s="1392"/>
      <c r="AL358" s="1392"/>
      <c r="AM358" s="1392"/>
      <c r="AN358" s="1392"/>
      <c r="AO358" s="1392"/>
      <c r="AP358" s="1392"/>
      <c r="AQ358" s="1392"/>
      <c r="AR358" s="1392"/>
      <c r="AS358" s="1392"/>
      <c r="AT358" s="1392"/>
      <c r="AU358" s="1392"/>
      <c r="AV358" s="1392"/>
      <c r="AW358" s="1392"/>
      <c r="AX358" s="1392"/>
      <c r="AY358" s="1392"/>
      <c r="AZ358" s="1392"/>
      <c r="BA358" s="1392"/>
      <c r="BB358" s="1392"/>
      <c r="BC358" s="1392"/>
      <c r="BD358" s="1392"/>
      <c r="BE358" s="1392"/>
      <c r="BF358" s="1392"/>
      <c r="BG358" s="1392"/>
      <c r="BH358" s="1392"/>
      <c r="BI358" s="1392"/>
      <c r="BJ358" s="1392"/>
      <c r="BK358" s="1392"/>
      <c r="BL358" s="1392"/>
      <c r="BM358" s="1392"/>
      <c r="BN358" s="1392"/>
      <c r="BO358" s="1392"/>
      <c r="BP358" s="1392"/>
      <c r="BQ358" s="1392"/>
      <c r="BR358" s="1392"/>
      <c r="BS358" s="1392"/>
      <c r="BT358" s="1392"/>
      <c r="BU358" s="1392"/>
      <c r="BV358" s="1392"/>
      <c r="BW358" s="1392"/>
      <c r="BX358" s="1392"/>
      <c r="BY358" s="1392"/>
      <c r="BZ358" s="1392"/>
      <c r="CA358" s="1392"/>
      <c r="CB358" s="1392"/>
      <c r="CC358" s="1392"/>
      <c r="CD358" s="1392"/>
      <c r="CE358" s="1392"/>
      <c r="CF358" s="1392"/>
      <c r="CG358" s="1392"/>
      <c r="CH358" s="1392"/>
      <c r="CI358" s="1392"/>
      <c r="CJ358" s="1392"/>
      <c r="CK358" s="1392"/>
      <c r="CL358" s="1392"/>
      <c r="CM358" s="1392"/>
      <c r="CN358" s="1392"/>
      <c r="CO358" s="1392"/>
      <c r="CP358" s="1392"/>
      <c r="CQ358" s="1392"/>
      <c r="CR358" s="1392"/>
      <c r="CS358" s="1392"/>
      <c r="CT358" s="1392"/>
      <c r="CU358" s="1392"/>
      <c r="CV358" s="1392"/>
      <c r="CW358" s="1392"/>
      <c r="CX358" s="1392"/>
      <c r="CY358" s="1392"/>
      <c r="CZ358" s="1392"/>
      <c r="DA358" s="1392"/>
      <c r="DB358" s="1392"/>
      <c r="DC358" s="1392"/>
      <c r="DD358" s="1392"/>
      <c r="DE358" s="1392"/>
      <c r="DF358" s="1392"/>
      <c r="DG358" s="1392"/>
      <c r="DH358" s="1392"/>
      <c r="DI358" s="1392"/>
      <c r="DJ358" s="1392"/>
      <c r="DK358" s="1392"/>
      <c r="DL358" s="1392"/>
      <c r="DM358" s="1392"/>
      <c r="DN358" s="1392"/>
      <c r="DO358" s="1392"/>
      <c r="DP358" s="1392"/>
      <c r="DQ358" s="1392"/>
      <c r="DR358" s="1392"/>
      <c r="DS358" s="1392"/>
      <c r="DT358" s="1392"/>
      <c r="DU358" s="1392"/>
      <c r="DV358" s="1392"/>
      <c r="DW358" s="1392"/>
      <c r="DX358" s="1392"/>
      <c r="DY358" s="1392"/>
      <c r="DZ358" s="1392"/>
      <c r="EA358" s="1392"/>
      <c r="EB358" s="1392"/>
      <c r="EC358" s="1392"/>
      <c r="ED358" s="1392"/>
      <c r="EE358" s="1392"/>
      <c r="EF358" s="1392"/>
      <c r="EG358" s="1392"/>
      <c r="EH358" s="1392"/>
      <c r="EI358" s="1392"/>
      <c r="EJ358" s="1392"/>
      <c r="EK358" s="1392"/>
      <c r="EL358" s="1392"/>
      <c r="EM358" s="1392"/>
      <c r="EN358" s="1392"/>
      <c r="EO358" s="1392"/>
      <c r="EP358" s="1392"/>
      <c r="EQ358" s="1392"/>
      <c r="ER358" s="1392"/>
      <c r="ES358" s="1392"/>
      <c r="ET358" s="1392"/>
      <c r="EU358" s="1392"/>
      <c r="EV358" s="1392"/>
      <c r="EW358" s="1392"/>
      <c r="EX358" s="1392"/>
      <c r="EY358" s="1392"/>
      <c r="EZ358" s="1392"/>
      <c r="FA358" s="1392"/>
      <c r="FB358" s="1392"/>
      <c r="FC358" s="1392"/>
      <c r="FD358" s="1392"/>
      <c r="FE358" s="1392"/>
      <c r="FF358" s="1392"/>
      <c r="FG358" s="1392"/>
      <c r="FH358" s="1392"/>
      <c r="FI358" s="1392"/>
      <c r="FJ358" s="1392"/>
      <c r="FK358" s="1392"/>
      <c r="FL358" s="1392"/>
      <c r="FM358" s="1392"/>
      <c r="FN358" s="1392"/>
      <c r="FO358" s="1392"/>
      <c r="FP358" s="1392"/>
      <c r="FQ358" s="1392"/>
      <c r="FR358" s="1392"/>
      <c r="FS358" s="1392"/>
      <c r="FT358" s="1392"/>
      <c r="FU358" s="1392"/>
      <c r="FV358" s="1392"/>
      <c r="FW358" s="1392"/>
      <c r="FX358" s="1392"/>
      <c r="FY358" s="1392"/>
      <c r="FZ358" s="1392"/>
      <c r="GA358" s="1392"/>
      <c r="GB358" s="1392"/>
      <c r="GC358" s="1392"/>
      <c r="GD358" s="1392"/>
      <c r="GE358" s="1392"/>
      <c r="GF358" s="1392"/>
      <c r="GG358" s="1392"/>
      <c r="GH358" s="1392"/>
      <c r="GI358" s="1392"/>
      <c r="GJ358" s="1392"/>
      <c r="GK358" s="1392"/>
      <c r="GL358" s="1392"/>
      <c r="GM358" s="1392"/>
      <c r="GN358" s="1392"/>
      <c r="GO358" s="1392"/>
      <c r="GP358" s="1392"/>
    </row>
    <row r="359" spans="1:198" s="1359" customFormat="1" ht="49.2" hidden="1">
      <c r="A359" s="581">
        <v>8</v>
      </c>
      <c r="B359" s="581">
        <v>38</v>
      </c>
      <c r="C359" s="131" t="s">
        <v>742</v>
      </c>
      <c r="D359" s="1388">
        <v>5150000</v>
      </c>
      <c r="E359" s="1389">
        <v>1</v>
      </c>
      <c r="F359" s="1369">
        <f t="shared" si="7"/>
        <v>5150000</v>
      </c>
      <c r="G359" s="943" t="s">
        <v>631</v>
      </c>
      <c r="H359" s="943" t="s">
        <v>179</v>
      </c>
      <c r="I359" s="943" t="s">
        <v>914</v>
      </c>
      <c r="J359" s="581" t="s">
        <v>39</v>
      </c>
      <c r="K359" s="2634"/>
      <c r="L359" s="2634"/>
      <c r="M359" s="2634"/>
      <c r="N359" s="2635"/>
      <c r="O359" s="1558"/>
      <c r="P359" s="1558"/>
      <c r="Q359" s="1558"/>
      <c r="R359" s="1558"/>
      <c r="S359" s="1558"/>
      <c r="T359" s="1558"/>
      <c r="U359" s="1558"/>
      <c r="V359" s="1558"/>
      <c r="W359" s="1558"/>
      <c r="X359" s="1558"/>
      <c r="Y359" s="1558"/>
      <c r="Z359" s="1558"/>
      <c r="AA359" s="1558"/>
      <c r="AB359" s="1558"/>
      <c r="AC359" s="1558"/>
      <c r="AD359" s="1558"/>
      <c r="AE359" s="1558"/>
      <c r="AF359" s="1558"/>
      <c r="AG359" s="1392"/>
      <c r="AH359" s="1392"/>
      <c r="AI359" s="1392"/>
      <c r="AJ359" s="1392"/>
      <c r="AK359" s="1392"/>
      <c r="AL359" s="1392"/>
      <c r="AM359" s="1392"/>
      <c r="AN359" s="1392"/>
      <c r="AO359" s="1392"/>
      <c r="AP359" s="1392"/>
      <c r="AQ359" s="1392"/>
      <c r="AR359" s="1392"/>
      <c r="AS359" s="1392"/>
      <c r="AT359" s="1392"/>
      <c r="AU359" s="1392"/>
      <c r="AV359" s="1392"/>
      <c r="AW359" s="1392"/>
      <c r="AX359" s="1392"/>
      <c r="AY359" s="1392"/>
      <c r="AZ359" s="1392"/>
      <c r="BA359" s="1392"/>
      <c r="BB359" s="1392"/>
      <c r="BC359" s="1392"/>
      <c r="BD359" s="1392"/>
      <c r="BE359" s="1392"/>
      <c r="BF359" s="1392"/>
      <c r="BG359" s="1392"/>
      <c r="BH359" s="1392"/>
      <c r="BI359" s="1392"/>
      <c r="BJ359" s="1392"/>
      <c r="BK359" s="1392"/>
      <c r="BL359" s="1392"/>
      <c r="BM359" s="1392"/>
      <c r="BN359" s="1392"/>
      <c r="BO359" s="1392"/>
      <c r="BP359" s="1392"/>
      <c r="BQ359" s="1392"/>
      <c r="BR359" s="1392"/>
      <c r="BS359" s="1392"/>
      <c r="BT359" s="1392"/>
      <c r="BU359" s="1392"/>
      <c r="BV359" s="1392"/>
      <c r="BW359" s="1392"/>
      <c r="BX359" s="1392"/>
      <c r="BY359" s="1392"/>
      <c r="BZ359" s="1392"/>
      <c r="CA359" s="1392"/>
      <c r="CB359" s="1392"/>
      <c r="CC359" s="1392"/>
      <c r="CD359" s="1392"/>
      <c r="CE359" s="1392"/>
      <c r="CF359" s="1392"/>
      <c r="CG359" s="1392"/>
      <c r="CH359" s="1392"/>
      <c r="CI359" s="1392"/>
      <c r="CJ359" s="1392"/>
      <c r="CK359" s="1392"/>
      <c r="CL359" s="1392"/>
      <c r="CM359" s="1392"/>
      <c r="CN359" s="1392"/>
      <c r="CO359" s="1392"/>
      <c r="CP359" s="1392"/>
      <c r="CQ359" s="1392"/>
      <c r="CR359" s="1392"/>
      <c r="CS359" s="1392"/>
      <c r="CT359" s="1392"/>
      <c r="CU359" s="1392"/>
      <c r="CV359" s="1392"/>
      <c r="CW359" s="1392"/>
      <c r="CX359" s="1392"/>
      <c r="CY359" s="1392"/>
      <c r="CZ359" s="1392"/>
      <c r="DA359" s="1392"/>
      <c r="DB359" s="1392"/>
      <c r="DC359" s="1392"/>
      <c r="DD359" s="1392"/>
      <c r="DE359" s="1392"/>
      <c r="DF359" s="1392"/>
      <c r="DG359" s="1392"/>
      <c r="DH359" s="1392"/>
      <c r="DI359" s="1392"/>
      <c r="DJ359" s="1392"/>
      <c r="DK359" s="1392"/>
      <c r="DL359" s="1392"/>
      <c r="DM359" s="1392"/>
      <c r="DN359" s="1392"/>
      <c r="DO359" s="1392"/>
      <c r="DP359" s="1392"/>
      <c r="DQ359" s="1392"/>
      <c r="DR359" s="1392"/>
      <c r="DS359" s="1392"/>
      <c r="DT359" s="1392"/>
      <c r="DU359" s="1392"/>
      <c r="DV359" s="1392"/>
      <c r="DW359" s="1392"/>
      <c r="DX359" s="1392"/>
      <c r="DY359" s="1392"/>
      <c r="DZ359" s="1392"/>
      <c r="EA359" s="1392"/>
      <c r="EB359" s="1392"/>
      <c r="EC359" s="1392"/>
      <c r="ED359" s="1392"/>
      <c r="EE359" s="1392"/>
      <c r="EF359" s="1392"/>
      <c r="EG359" s="1392"/>
      <c r="EH359" s="1392"/>
      <c r="EI359" s="1392"/>
      <c r="EJ359" s="1392"/>
      <c r="EK359" s="1392"/>
      <c r="EL359" s="1392"/>
      <c r="EM359" s="1392"/>
      <c r="EN359" s="1392"/>
      <c r="EO359" s="1392"/>
      <c r="EP359" s="1392"/>
      <c r="EQ359" s="1392"/>
      <c r="ER359" s="1392"/>
      <c r="ES359" s="1392"/>
      <c r="ET359" s="1392"/>
      <c r="EU359" s="1392"/>
      <c r="EV359" s="1392"/>
      <c r="EW359" s="1392"/>
      <c r="EX359" s="1392"/>
      <c r="EY359" s="1392"/>
      <c r="EZ359" s="1392"/>
      <c r="FA359" s="1392"/>
      <c r="FB359" s="1392"/>
      <c r="FC359" s="1392"/>
      <c r="FD359" s="1392"/>
      <c r="FE359" s="1392"/>
      <c r="FF359" s="1392"/>
      <c r="FG359" s="1392"/>
      <c r="FH359" s="1392"/>
      <c r="FI359" s="1392"/>
      <c r="FJ359" s="1392"/>
      <c r="FK359" s="1392"/>
      <c r="FL359" s="1392"/>
      <c r="FM359" s="1392"/>
      <c r="FN359" s="1392"/>
      <c r="FO359" s="1392"/>
      <c r="FP359" s="1392"/>
      <c r="FQ359" s="1392"/>
      <c r="FR359" s="1392"/>
      <c r="FS359" s="1392"/>
      <c r="FT359" s="1392"/>
      <c r="FU359" s="1392"/>
      <c r="FV359" s="1392"/>
      <c r="FW359" s="1392"/>
      <c r="FX359" s="1392"/>
      <c r="FY359" s="1392"/>
      <c r="FZ359" s="1392"/>
      <c r="GA359" s="1392"/>
      <c r="GB359" s="1392"/>
      <c r="GC359" s="1392"/>
      <c r="GD359" s="1392"/>
      <c r="GE359" s="1392"/>
      <c r="GF359" s="1392"/>
      <c r="GG359" s="1392"/>
      <c r="GH359" s="1392"/>
      <c r="GI359" s="1392"/>
      <c r="GJ359" s="1392"/>
      <c r="GK359" s="1392"/>
      <c r="GL359" s="1392"/>
      <c r="GM359" s="1392"/>
      <c r="GN359" s="1392"/>
      <c r="GO359" s="1392"/>
      <c r="GP359" s="1392"/>
    </row>
    <row r="360" spans="1:198" s="1359" customFormat="1" ht="49.2" hidden="1">
      <c r="A360" s="581">
        <v>8</v>
      </c>
      <c r="B360" s="581">
        <v>39</v>
      </c>
      <c r="C360" s="131" t="s">
        <v>742</v>
      </c>
      <c r="D360" s="1388">
        <v>5150000</v>
      </c>
      <c r="E360" s="1389">
        <v>1</v>
      </c>
      <c r="F360" s="1369">
        <f t="shared" si="7"/>
        <v>5150000</v>
      </c>
      <c r="G360" s="943" t="s">
        <v>535</v>
      </c>
      <c r="H360" s="943" t="s">
        <v>271</v>
      </c>
      <c r="I360" s="943" t="s">
        <v>917</v>
      </c>
      <c r="J360" s="581" t="s">
        <v>33</v>
      </c>
      <c r="K360" s="2634"/>
      <c r="L360" s="2634"/>
      <c r="M360" s="2634"/>
      <c r="N360" s="2635"/>
      <c r="O360" s="1558"/>
      <c r="P360" s="1558"/>
      <c r="Q360" s="1558"/>
      <c r="R360" s="1558"/>
      <c r="S360" s="1558"/>
      <c r="T360" s="1558"/>
      <c r="U360" s="1558"/>
      <c r="V360" s="1558"/>
      <c r="W360" s="1558"/>
      <c r="X360" s="1558"/>
      <c r="Y360" s="1558"/>
      <c r="Z360" s="1558"/>
      <c r="AA360" s="1558"/>
      <c r="AB360" s="1558"/>
      <c r="AC360" s="1558"/>
      <c r="AD360" s="1558"/>
      <c r="AE360" s="1558"/>
      <c r="AF360" s="1558"/>
      <c r="AG360" s="1392"/>
      <c r="AH360" s="1392"/>
      <c r="AI360" s="1392"/>
      <c r="AJ360" s="1392"/>
      <c r="AK360" s="1392"/>
      <c r="AL360" s="1392"/>
      <c r="AM360" s="1392"/>
      <c r="AN360" s="1392"/>
      <c r="AO360" s="1392"/>
      <c r="AP360" s="1392"/>
      <c r="AQ360" s="1392"/>
      <c r="AR360" s="1392"/>
      <c r="AS360" s="1392"/>
      <c r="AT360" s="1392"/>
      <c r="AU360" s="1392"/>
      <c r="AV360" s="1392"/>
      <c r="AW360" s="1392"/>
      <c r="AX360" s="1392"/>
      <c r="AY360" s="1392"/>
      <c r="AZ360" s="1392"/>
      <c r="BA360" s="1392"/>
      <c r="BB360" s="1392"/>
      <c r="BC360" s="1392"/>
      <c r="BD360" s="1392"/>
      <c r="BE360" s="1392"/>
      <c r="BF360" s="1392"/>
      <c r="BG360" s="1392"/>
      <c r="BH360" s="1392"/>
      <c r="BI360" s="1392"/>
      <c r="BJ360" s="1392"/>
      <c r="BK360" s="1392"/>
      <c r="BL360" s="1392"/>
      <c r="BM360" s="1392"/>
      <c r="BN360" s="1392"/>
      <c r="BO360" s="1392"/>
      <c r="BP360" s="1392"/>
      <c r="BQ360" s="1392"/>
      <c r="BR360" s="1392"/>
      <c r="BS360" s="1392"/>
      <c r="BT360" s="1392"/>
      <c r="BU360" s="1392"/>
      <c r="BV360" s="1392"/>
      <c r="BW360" s="1392"/>
      <c r="BX360" s="1392"/>
      <c r="BY360" s="1392"/>
      <c r="BZ360" s="1392"/>
      <c r="CA360" s="1392"/>
      <c r="CB360" s="1392"/>
      <c r="CC360" s="1392"/>
      <c r="CD360" s="1392"/>
      <c r="CE360" s="1392"/>
      <c r="CF360" s="1392"/>
      <c r="CG360" s="1392"/>
      <c r="CH360" s="1392"/>
      <c r="CI360" s="1392"/>
      <c r="CJ360" s="1392"/>
      <c r="CK360" s="1392"/>
      <c r="CL360" s="1392"/>
      <c r="CM360" s="1392"/>
      <c r="CN360" s="1392"/>
      <c r="CO360" s="1392"/>
      <c r="CP360" s="1392"/>
      <c r="CQ360" s="1392"/>
      <c r="CR360" s="1392"/>
      <c r="CS360" s="1392"/>
      <c r="CT360" s="1392"/>
      <c r="CU360" s="1392"/>
      <c r="CV360" s="1392"/>
      <c r="CW360" s="1392"/>
      <c r="CX360" s="1392"/>
      <c r="CY360" s="1392"/>
      <c r="CZ360" s="1392"/>
      <c r="DA360" s="1392"/>
      <c r="DB360" s="1392"/>
      <c r="DC360" s="1392"/>
      <c r="DD360" s="1392"/>
      <c r="DE360" s="1392"/>
      <c r="DF360" s="1392"/>
      <c r="DG360" s="1392"/>
      <c r="DH360" s="1392"/>
      <c r="DI360" s="1392"/>
      <c r="DJ360" s="1392"/>
      <c r="DK360" s="1392"/>
      <c r="DL360" s="1392"/>
      <c r="DM360" s="1392"/>
      <c r="DN360" s="1392"/>
      <c r="DO360" s="1392"/>
      <c r="DP360" s="1392"/>
      <c r="DQ360" s="1392"/>
      <c r="DR360" s="1392"/>
      <c r="DS360" s="1392"/>
      <c r="DT360" s="1392"/>
      <c r="DU360" s="1392"/>
      <c r="DV360" s="1392"/>
      <c r="DW360" s="1392"/>
      <c r="DX360" s="1392"/>
      <c r="DY360" s="1392"/>
      <c r="DZ360" s="1392"/>
      <c r="EA360" s="1392"/>
      <c r="EB360" s="1392"/>
      <c r="EC360" s="1392"/>
      <c r="ED360" s="1392"/>
      <c r="EE360" s="1392"/>
      <c r="EF360" s="1392"/>
      <c r="EG360" s="1392"/>
      <c r="EH360" s="1392"/>
      <c r="EI360" s="1392"/>
      <c r="EJ360" s="1392"/>
      <c r="EK360" s="1392"/>
      <c r="EL360" s="1392"/>
      <c r="EM360" s="1392"/>
      <c r="EN360" s="1392"/>
      <c r="EO360" s="1392"/>
      <c r="EP360" s="1392"/>
      <c r="EQ360" s="1392"/>
      <c r="ER360" s="1392"/>
      <c r="ES360" s="1392"/>
      <c r="ET360" s="1392"/>
      <c r="EU360" s="1392"/>
      <c r="EV360" s="1392"/>
      <c r="EW360" s="1392"/>
      <c r="EX360" s="1392"/>
      <c r="EY360" s="1392"/>
      <c r="EZ360" s="1392"/>
      <c r="FA360" s="1392"/>
      <c r="FB360" s="1392"/>
      <c r="FC360" s="1392"/>
      <c r="FD360" s="1392"/>
      <c r="FE360" s="1392"/>
      <c r="FF360" s="1392"/>
      <c r="FG360" s="1392"/>
      <c r="FH360" s="1392"/>
      <c r="FI360" s="1392"/>
      <c r="FJ360" s="1392"/>
      <c r="FK360" s="1392"/>
      <c r="FL360" s="1392"/>
      <c r="FM360" s="1392"/>
      <c r="FN360" s="1392"/>
      <c r="FO360" s="1392"/>
      <c r="FP360" s="1392"/>
      <c r="FQ360" s="1392"/>
      <c r="FR360" s="1392"/>
      <c r="FS360" s="1392"/>
      <c r="FT360" s="1392"/>
      <c r="FU360" s="1392"/>
      <c r="FV360" s="1392"/>
      <c r="FW360" s="1392"/>
      <c r="FX360" s="1392"/>
      <c r="FY360" s="1392"/>
      <c r="FZ360" s="1392"/>
      <c r="GA360" s="1392"/>
      <c r="GB360" s="1392"/>
      <c r="GC360" s="1392"/>
      <c r="GD360" s="1392"/>
      <c r="GE360" s="1392"/>
      <c r="GF360" s="1392"/>
      <c r="GG360" s="1392"/>
      <c r="GH360" s="1392"/>
      <c r="GI360" s="1392"/>
      <c r="GJ360" s="1392"/>
      <c r="GK360" s="1392"/>
      <c r="GL360" s="1392"/>
      <c r="GM360" s="1392"/>
      <c r="GN360" s="1392"/>
      <c r="GO360" s="1392"/>
      <c r="GP360" s="1392"/>
    </row>
    <row r="361" spans="1:198" s="1359" customFormat="1" ht="49.2" hidden="1">
      <c r="A361" s="581">
        <v>8</v>
      </c>
      <c r="B361" s="581">
        <v>40</v>
      </c>
      <c r="C361" s="131" t="s">
        <v>775</v>
      </c>
      <c r="D361" s="1388">
        <v>3090000</v>
      </c>
      <c r="E361" s="1389">
        <v>1</v>
      </c>
      <c r="F361" s="1369">
        <f t="shared" si="7"/>
        <v>3090000</v>
      </c>
      <c r="G361" s="943" t="s">
        <v>529</v>
      </c>
      <c r="H361" s="943" t="s">
        <v>183</v>
      </c>
      <c r="I361" s="943" t="s">
        <v>1298</v>
      </c>
      <c r="J361" s="581" t="s">
        <v>33</v>
      </c>
      <c r="K361" s="2634"/>
      <c r="L361" s="2634"/>
      <c r="M361" s="2634"/>
      <c r="N361" s="2635"/>
      <c r="O361" s="1558"/>
      <c r="P361" s="1558"/>
      <c r="Q361" s="1558"/>
      <c r="R361" s="1558"/>
      <c r="S361" s="1558"/>
      <c r="T361" s="1558"/>
      <c r="U361" s="1558"/>
      <c r="V361" s="1558"/>
      <c r="W361" s="1558"/>
      <c r="X361" s="1558"/>
      <c r="Y361" s="1558"/>
      <c r="Z361" s="1558"/>
      <c r="AA361" s="1558"/>
      <c r="AB361" s="1558"/>
      <c r="AC361" s="1558"/>
      <c r="AD361" s="1558"/>
      <c r="AE361" s="1558"/>
      <c r="AF361" s="1558"/>
      <c r="AG361" s="1392"/>
      <c r="AH361" s="1392"/>
      <c r="AI361" s="1392"/>
      <c r="AJ361" s="1392"/>
      <c r="AK361" s="1392"/>
      <c r="AL361" s="1392"/>
      <c r="AM361" s="1392"/>
      <c r="AN361" s="1392"/>
      <c r="AO361" s="1392"/>
      <c r="AP361" s="1392"/>
      <c r="AQ361" s="1392"/>
      <c r="AR361" s="1392"/>
      <c r="AS361" s="1392"/>
      <c r="AT361" s="1392"/>
      <c r="AU361" s="1392"/>
      <c r="AV361" s="1392"/>
      <c r="AW361" s="1392"/>
      <c r="AX361" s="1392"/>
      <c r="AY361" s="1392"/>
      <c r="AZ361" s="1392"/>
      <c r="BA361" s="1392"/>
      <c r="BB361" s="1392"/>
      <c r="BC361" s="1392"/>
      <c r="BD361" s="1392"/>
      <c r="BE361" s="1392"/>
      <c r="BF361" s="1392"/>
      <c r="BG361" s="1392"/>
      <c r="BH361" s="1392"/>
      <c r="BI361" s="1392"/>
      <c r="BJ361" s="1392"/>
      <c r="BK361" s="1392"/>
      <c r="BL361" s="1392"/>
      <c r="BM361" s="1392"/>
      <c r="BN361" s="1392"/>
      <c r="BO361" s="1392"/>
      <c r="BP361" s="1392"/>
      <c r="BQ361" s="1392"/>
      <c r="BR361" s="1392"/>
      <c r="BS361" s="1392"/>
      <c r="BT361" s="1392"/>
      <c r="BU361" s="1392"/>
      <c r="BV361" s="1392"/>
      <c r="BW361" s="1392"/>
      <c r="BX361" s="1392"/>
      <c r="BY361" s="1392"/>
      <c r="BZ361" s="1392"/>
      <c r="CA361" s="1392"/>
      <c r="CB361" s="1392"/>
      <c r="CC361" s="1392"/>
      <c r="CD361" s="1392"/>
      <c r="CE361" s="1392"/>
      <c r="CF361" s="1392"/>
      <c r="CG361" s="1392"/>
      <c r="CH361" s="1392"/>
      <c r="CI361" s="1392"/>
      <c r="CJ361" s="1392"/>
      <c r="CK361" s="1392"/>
      <c r="CL361" s="1392"/>
      <c r="CM361" s="1392"/>
      <c r="CN361" s="1392"/>
      <c r="CO361" s="1392"/>
      <c r="CP361" s="1392"/>
      <c r="CQ361" s="1392"/>
      <c r="CR361" s="1392"/>
      <c r="CS361" s="1392"/>
      <c r="CT361" s="1392"/>
      <c r="CU361" s="1392"/>
      <c r="CV361" s="1392"/>
      <c r="CW361" s="1392"/>
      <c r="CX361" s="1392"/>
      <c r="CY361" s="1392"/>
      <c r="CZ361" s="1392"/>
      <c r="DA361" s="1392"/>
      <c r="DB361" s="1392"/>
      <c r="DC361" s="1392"/>
      <c r="DD361" s="1392"/>
      <c r="DE361" s="1392"/>
      <c r="DF361" s="1392"/>
      <c r="DG361" s="1392"/>
      <c r="DH361" s="1392"/>
      <c r="DI361" s="1392"/>
      <c r="DJ361" s="1392"/>
      <c r="DK361" s="1392"/>
      <c r="DL361" s="1392"/>
      <c r="DM361" s="1392"/>
      <c r="DN361" s="1392"/>
      <c r="DO361" s="1392"/>
      <c r="DP361" s="1392"/>
      <c r="DQ361" s="1392"/>
      <c r="DR361" s="1392"/>
      <c r="DS361" s="1392"/>
      <c r="DT361" s="1392"/>
      <c r="DU361" s="1392"/>
      <c r="DV361" s="1392"/>
      <c r="DW361" s="1392"/>
      <c r="DX361" s="1392"/>
      <c r="DY361" s="1392"/>
      <c r="DZ361" s="1392"/>
      <c r="EA361" s="1392"/>
      <c r="EB361" s="1392"/>
      <c r="EC361" s="1392"/>
      <c r="ED361" s="1392"/>
      <c r="EE361" s="1392"/>
      <c r="EF361" s="1392"/>
      <c r="EG361" s="1392"/>
      <c r="EH361" s="1392"/>
      <c r="EI361" s="1392"/>
      <c r="EJ361" s="1392"/>
      <c r="EK361" s="1392"/>
      <c r="EL361" s="1392"/>
      <c r="EM361" s="1392"/>
      <c r="EN361" s="1392"/>
      <c r="EO361" s="1392"/>
      <c r="EP361" s="1392"/>
      <c r="EQ361" s="1392"/>
      <c r="ER361" s="1392"/>
      <c r="ES361" s="1392"/>
      <c r="ET361" s="1392"/>
      <c r="EU361" s="1392"/>
      <c r="EV361" s="1392"/>
      <c r="EW361" s="1392"/>
      <c r="EX361" s="1392"/>
      <c r="EY361" s="1392"/>
      <c r="EZ361" s="1392"/>
      <c r="FA361" s="1392"/>
      <c r="FB361" s="1392"/>
      <c r="FC361" s="1392"/>
      <c r="FD361" s="1392"/>
      <c r="FE361" s="1392"/>
      <c r="FF361" s="1392"/>
      <c r="FG361" s="1392"/>
      <c r="FH361" s="1392"/>
      <c r="FI361" s="1392"/>
      <c r="FJ361" s="1392"/>
      <c r="FK361" s="1392"/>
      <c r="FL361" s="1392"/>
      <c r="FM361" s="1392"/>
      <c r="FN361" s="1392"/>
      <c r="FO361" s="1392"/>
      <c r="FP361" s="1392"/>
      <c r="FQ361" s="1392"/>
      <c r="FR361" s="1392"/>
      <c r="FS361" s="1392"/>
      <c r="FT361" s="1392"/>
      <c r="FU361" s="1392"/>
      <c r="FV361" s="1392"/>
      <c r="FW361" s="1392"/>
      <c r="FX361" s="1392"/>
      <c r="FY361" s="1392"/>
      <c r="FZ361" s="1392"/>
      <c r="GA361" s="1392"/>
      <c r="GB361" s="1392"/>
      <c r="GC361" s="1392"/>
      <c r="GD361" s="1392"/>
      <c r="GE361" s="1392"/>
      <c r="GF361" s="1392"/>
      <c r="GG361" s="1392"/>
      <c r="GH361" s="1392"/>
      <c r="GI361" s="1392"/>
      <c r="GJ361" s="1392"/>
      <c r="GK361" s="1392"/>
      <c r="GL361" s="1392"/>
      <c r="GM361" s="1392"/>
      <c r="GN361" s="1392"/>
      <c r="GO361" s="1392"/>
      <c r="GP361" s="1392"/>
    </row>
    <row r="362" spans="1:198" s="1359" customFormat="1" ht="73.8" hidden="1">
      <c r="A362" s="581">
        <v>8</v>
      </c>
      <c r="B362" s="581">
        <v>41</v>
      </c>
      <c r="C362" s="131" t="s">
        <v>735</v>
      </c>
      <c r="D362" s="1388">
        <v>2460000</v>
      </c>
      <c r="E362" s="1389">
        <v>1</v>
      </c>
      <c r="F362" s="1369">
        <f t="shared" si="7"/>
        <v>2460000</v>
      </c>
      <c r="G362" s="943" t="s">
        <v>631</v>
      </c>
      <c r="H362" s="943" t="s">
        <v>179</v>
      </c>
      <c r="I362" s="943" t="s">
        <v>914</v>
      </c>
      <c r="J362" s="581" t="s">
        <v>39</v>
      </c>
      <c r="K362" s="2634"/>
      <c r="L362" s="2634"/>
      <c r="M362" s="2634"/>
      <c r="N362" s="2635"/>
      <c r="O362" s="1558"/>
      <c r="P362" s="1558"/>
      <c r="Q362" s="1558"/>
      <c r="R362" s="1558"/>
      <c r="S362" s="1558"/>
      <c r="T362" s="1558"/>
      <c r="U362" s="1558"/>
      <c r="V362" s="1558"/>
      <c r="W362" s="1558"/>
      <c r="X362" s="1558"/>
      <c r="Y362" s="1558"/>
      <c r="Z362" s="1558"/>
      <c r="AA362" s="1558"/>
      <c r="AB362" s="1558"/>
      <c r="AC362" s="1558"/>
      <c r="AD362" s="1558"/>
      <c r="AE362" s="1558"/>
      <c r="AF362" s="1558"/>
      <c r="AG362" s="1392"/>
      <c r="AH362" s="1392"/>
      <c r="AI362" s="1392"/>
      <c r="AJ362" s="1392"/>
      <c r="AK362" s="1392"/>
      <c r="AL362" s="1392"/>
      <c r="AM362" s="1392"/>
      <c r="AN362" s="1392"/>
      <c r="AO362" s="1392"/>
      <c r="AP362" s="1392"/>
      <c r="AQ362" s="1392"/>
      <c r="AR362" s="1392"/>
      <c r="AS362" s="1392"/>
      <c r="AT362" s="1392"/>
      <c r="AU362" s="1392"/>
      <c r="AV362" s="1392"/>
      <c r="AW362" s="1392"/>
      <c r="AX362" s="1392"/>
      <c r="AY362" s="1392"/>
      <c r="AZ362" s="1392"/>
      <c r="BA362" s="1392"/>
      <c r="BB362" s="1392"/>
      <c r="BC362" s="1392"/>
      <c r="BD362" s="1392"/>
      <c r="BE362" s="1392"/>
      <c r="BF362" s="1392"/>
      <c r="BG362" s="1392"/>
      <c r="BH362" s="1392"/>
      <c r="BI362" s="1392"/>
      <c r="BJ362" s="1392"/>
      <c r="BK362" s="1392"/>
      <c r="BL362" s="1392"/>
      <c r="BM362" s="1392"/>
      <c r="BN362" s="1392"/>
      <c r="BO362" s="1392"/>
      <c r="BP362" s="1392"/>
      <c r="BQ362" s="1392"/>
      <c r="BR362" s="1392"/>
      <c r="BS362" s="1392"/>
      <c r="BT362" s="1392"/>
      <c r="BU362" s="1392"/>
      <c r="BV362" s="1392"/>
      <c r="BW362" s="1392"/>
      <c r="BX362" s="1392"/>
      <c r="BY362" s="1392"/>
      <c r="BZ362" s="1392"/>
      <c r="CA362" s="1392"/>
      <c r="CB362" s="1392"/>
      <c r="CC362" s="1392"/>
      <c r="CD362" s="1392"/>
      <c r="CE362" s="1392"/>
      <c r="CF362" s="1392"/>
      <c r="CG362" s="1392"/>
      <c r="CH362" s="1392"/>
      <c r="CI362" s="1392"/>
      <c r="CJ362" s="1392"/>
      <c r="CK362" s="1392"/>
      <c r="CL362" s="1392"/>
      <c r="CM362" s="1392"/>
      <c r="CN362" s="1392"/>
      <c r="CO362" s="1392"/>
      <c r="CP362" s="1392"/>
      <c r="CQ362" s="1392"/>
      <c r="CR362" s="1392"/>
      <c r="CS362" s="1392"/>
      <c r="CT362" s="1392"/>
      <c r="CU362" s="1392"/>
      <c r="CV362" s="1392"/>
      <c r="CW362" s="1392"/>
      <c r="CX362" s="1392"/>
      <c r="CY362" s="1392"/>
      <c r="CZ362" s="1392"/>
      <c r="DA362" s="1392"/>
      <c r="DB362" s="1392"/>
      <c r="DC362" s="1392"/>
      <c r="DD362" s="1392"/>
      <c r="DE362" s="1392"/>
      <c r="DF362" s="1392"/>
      <c r="DG362" s="1392"/>
      <c r="DH362" s="1392"/>
      <c r="DI362" s="1392"/>
      <c r="DJ362" s="1392"/>
      <c r="DK362" s="1392"/>
      <c r="DL362" s="1392"/>
      <c r="DM362" s="1392"/>
      <c r="DN362" s="1392"/>
      <c r="DO362" s="1392"/>
      <c r="DP362" s="1392"/>
      <c r="DQ362" s="1392"/>
      <c r="DR362" s="1392"/>
      <c r="DS362" s="1392"/>
      <c r="DT362" s="1392"/>
      <c r="DU362" s="1392"/>
      <c r="DV362" s="1392"/>
      <c r="DW362" s="1392"/>
      <c r="DX362" s="1392"/>
      <c r="DY362" s="1392"/>
      <c r="DZ362" s="1392"/>
      <c r="EA362" s="1392"/>
      <c r="EB362" s="1392"/>
      <c r="EC362" s="1392"/>
      <c r="ED362" s="1392"/>
      <c r="EE362" s="1392"/>
      <c r="EF362" s="1392"/>
      <c r="EG362" s="1392"/>
      <c r="EH362" s="1392"/>
      <c r="EI362" s="1392"/>
      <c r="EJ362" s="1392"/>
      <c r="EK362" s="1392"/>
      <c r="EL362" s="1392"/>
      <c r="EM362" s="1392"/>
      <c r="EN362" s="1392"/>
      <c r="EO362" s="1392"/>
      <c r="EP362" s="1392"/>
      <c r="EQ362" s="1392"/>
      <c r="ER362" s="1392"/>
      <c r="ES362" s="1392"/>
      <c r="ET362" s="1392"/>
      <c r="EU362" s="1392"/>
      <c r="EV362" s="1392"/>
      <c r="EW362" s="1392"/>
      <c r="EX362" s="1392"/>
      <c r="EY362" s="1392"/>
      <c r="EZ362" s="1392"/>
      <c r="FA362" s="1392"/>
      <c r="FB362" s="1392"/>
      <c r="FC362" s="1392"/>
      <c r="FD362" s="1392"/>
      <c r="FE362" s="1392"/>
      <c r="FF362" s="1392"/>
      <c r="FG362" s="1392"/>
      <c r="FH362" s="1392"/>
      <c r="FI362" s="1392"/>
      <c r="FJ362" s="1392"/>
      <c r="FK362" s="1392"/>
      <c r="FL362" s="1392"/>
      <c r="FM362" s="1392"/>
      <c r="FN362" s="1392"/>
      <c r="FO362" s="1392"/>
      <c r="FP362" s="1392"/>
      <c r="FQ362" s="1392"/>
      <c r="FR362" s="1392"/>
      <c r="FS362" s="1392"/>
      <c r="FT362" s="1392"/>
      <c r="FU362" s="1392"/>
      <c r="FV362" s="1392"/>
      <c r="FW362" s="1392"/>
      <c r="FX362" s="1392"/>
      <c r="FY362" s="1392"/>
      <c r="FZ362" s="1392"/>
      <c r="GA362" s="1392"/>
      <c r="GB362" s="1392"/>
      <c r="GC362" s="1392"/>
      <c r="GD362" s="1392"/>
      <c r="GE362" s="1392"/>
      <c r="GF362" s="1392"/>
      <c r="GG362" s="1392"/>
      <c r="GH362" s="1392"/>
      <c r="GI362" s="1392"/>
      <c r="GJ362" s="1392"/>
      <c r="GK362" s="1392"/>
      <c r="GL362" s="1392"/>
      <c r="GM362" s="1392"/>
      <c r="GN362" s="1392"/>
      <c r="GO362" s="1392"/>
      <c r="GP362" s="1392"/>
    </row>
    <row r="363" spans="1:198" s="1359" customFormat="1" ht="73.8" hidden="1">
      <c r="A363" s="581">
        <v>8</v>
      </c>
      <c r="B363" s="581">
        <v>42</v>
      </c>
      <c r="C363" s="131" t="s">
        <v>546</v>
      </c>
      <c r="D363" s="1388">
        <v>1340000</v>
      </c>
      <c r="E363" s="1389">
        <v>1</v>
      </c>
      <c r="F363" s="1369">
        <f t="shared" si="7"/>
        <v>1340000</v>
      </c>
      <c r="G363" s="943" t="s">
        <v>531</v>
      </c>
      <c r="H363" s="943" t="s">
        <v>532</v>
      </c>
      <c r="I363" s="943" t="s">
        <v>1308</v>
      </c>
      <c r="J363" s="581" t="s">
        <v>28</v>
      </c>
      <c r="K363" s="2634"/>
      <c r="L363" s="2634"/>
      <c r="M363" s="2634"/>
      <c r="N363" s="2635"/>
      <c r="O363" s="1558"/>
      <c r="P363" s="1558"/>
      <c r="Q363" s="1558"/>
      <c r="R363" s="1558"/>
      <c r="S363" s="1558"/>
      <c r="T363" s="1558"/>
      <c r="U363" s="1558"/>
      <c r="V363" s="1558"/>
      <c r="W363" s="1558"/>
      <c r="X363" s="1558"/>
      <c r="Y363" s="1558"/>
      <c r="Z363" s="1558"/>
      <c r="AA363" s="1558"/>
      <c r="AB363" s="1558"/>
      <c r="AC363" s="1558"/>
      <c r="AD363" s="1558"/>
      <c r="AE363" s="1558"/>
      <c r="AF363" s="1558"/>
      <c r="AG363" s="1392"/>
      <c r="AH363" s="1392"/>
      <c r="AI363" s="1392"/>
      <c r="AJ363" s="1392"/>
      <c r="AK363" s="1392"/>
      <c r="AL363" s="1392"/>
      <c r="AM363" s="1392"/>
      <c r="AN363" s="1392"/>
      <c r="AO363" s="1392"/>
      <c r="AP363" s="1392"/>
      <c r="AQ363" s="1392"/>
      <c r="AR363" s="1392"/>
      <c r="AS363" s="1392"/>
      <c r="AT363" s="1392"/>
      <c r="AU363" s="1392"/>
      <c r="AV363" s="1392"/>
      <c r="AW363" s="1392"/>
      <c r="AX363" s="1392"/>
      <c r="AY363" s="1392"/>
      <c r="AZ363" s="1392"/>
      <c r="BA363" s="1392"/>
      <c r="BB363" s="1392"/>
      <c r="BC363" s="1392"/>
      <c r="BD363" s="1392"/>
      <c r="BE363" s="1392"/>
      <c r="BF363" s="1392"/>
      <c r="BG363" s="1392"/>
      <c r="BH363" s="1392"/>
      <c r="BI363" s="1392"/>
      <c r="BJ363" s="1392"/>
      <c r="BK363" s="1392"/>
      <c r="BL363" s="1392"/>
      <c r="BM363" s="1392"/>
      <c r="BN363" s="1392"/>
      <c r="BO363" s="1392"/>
      <c r="BP363" s="1392"/>
      <c r="BQ363" s="1392"/>
      <c r="BR363" s="1392"/>
      <c r="BS363" s="1392"/>
      <c r="BT363" s="1392"/>
      <c r="BU363" s="1392"/>
      <c r="BV363" s="1392"/>
      <c r="BW363" s="1392"/>
      <c r="BX363" s="1392"/>
      <c r="BY363" s="1392"/>
      <c r="BZ363" s="1392"/>
      <c r="CA363" s="1392"/>
      <c r="CB363" s="1392"/>
      <c r="CC363" s="1392"/>
      <c r="CD363" s="1392"/>
      <c r="CE363" s="1392"/>
      <c r="CF363" s="1392"/>
      <c r="CG363" s="1392"/>
      <c r="CH363" s="1392"/>
      <c r="CI363" s="1392"/>
      <c r="CJ363" s="1392"/>
      <c r="CK363" s="1392"/>
      <c r="CL363" s="1392"/>
      <c r="CM363" s="1392"/>
      <c r="CN363" s="1392"/>
      <c r="CO363" s="1392"/>
      <c r="CP363" s="1392"/>
      <c r="CQ363" s="1392"/>
      <c r="CR363" s="1392"/>
      <c r="CS363" s="1392"/>
      <c r="CT363" s="1392"/>
      <c r="CU363" s="1392"/>
      <c r="CV363" s="1392"/>
      <c r="CW363" s="1392"/>
      <c r="CX363" s="1392"/>
      <c r="CY363" s="1392"/>
      <c r="CZ363" s="1392"/>
      <c r="DA363" s="1392"/>
      <c r="DB363" s="1392"/>
      <c r="DC363" s="1392"/>
      <c r="DD363" s="1392"/>
      <c r="DE363" s="1392"/>
      <c r="DF363" s="1392"/>
      <c r="DG363" s="1392"/>
      <c r="DH363" s="1392"/>
      <c r="DI363" s="1392"/>
      <c r="DJ363" s="1392"/>
      <c r="DK363" s="1392"/>
      <c r="DL363" s="1392"/>
      <c r="DM363" s="1392"/>
      <c r="DN363" s="1392"/>
      <c r="DO363" s="1392"/>
      <c r="DP363" s="1392"/>
      <c r="DQ363" s="1392"/>
      <c r="DR363" s="1392"/>
      <c r="DS363" s="1392"/>
      <c r="DT363" s="1392"/>
      <c r="DU363" s="1392"/>
      <c r="DV363" s="1392"/>
      <c r="DW363" s="1392"/>
      <c r="DX363" s="1392"/>
      <c r="DY363" s="1392"/>
      <c r="DZ363" s="1392"/>
      <c r="EA363" s="1392"/>
      <c r="EB363" s="1392"/>
      <c r="EC363" s="1392"/>
      <c r="ED363" s="1392"/>
      <c r="EE363" s="1392"/>
      <c r="EF363" s="1392"/>
      <c r="EG363" s="1392"/>
      <c r="EH363" s="1392"/>
      <c r="EI363" s="1392"/>
      <c r="EJ363" s="1392"/>
      <c r="EK363" s="1392"/>
      <c r="EL363" s="1392"/>
      <c r="EM363" s="1392"/>
      <c r="EN363" s="1392"/>
      <c r="EO363" s="1392"/>
      <c r="EP363" s="1392"/>
      <c r="EQ363" s="1392"/>
      <c r="ER363" s="1392"/>
      <c r="ES363" s="1392"/>
      <c r="ET363" s="1392"/>
      <c r="EU363" s="1392"/>
      <c r="EV363" s="1392"/>
      <c r="EW363" s="1392"/>
      <c r="EX363" s="1392"/>
      <c r="EY363" s="1392"/>
      <c r="EZ363" s="1392"/>
      <c r="FA363" s="1392"/>
      <c r="FB363" s="1392"/>
      <c r="FC363" s="1392"/>
      <c r="FD363" s="1392"/>
      <c r="FE363" s="1392"/>
      <c r="FF363" s="1392"/>
      <c r="FG363" s="1392"/>
      <c r="FH363" s="1392"/>
      <c r="FI363" s="1392"/>
      <c r="FJ363" s="1392"/>
      <c r="FK363" s="1392"/>
      <c r="FL363" s="1392"/>
      <c r="FM363" s="1392"/>
      <c r="FN363" s="1392"/>
      <c r="FO363" s="1392"/>
      <c r="FP363" s="1392"/>
      <c r="FQ363" s="1392"/>
      <c r="FR363" s="1392"/>
      <c r="FS363" s="1392"/>
      <c r="FT363" s="1392"/>
      <c r="FU363" s="1392"/>
      <c r="FV363" s="1392"/>
      <c r="FW363" s="1392"/>
      <c r="FX363" s="1392"/>
      <c r="FY363" s="1392"/>
      <c r="FZ363" s="1392"/>
      <c r="GA363" s="1392"/>
      <c r="GB363" s="1392"/>
      <c r="GC363" s="1392"/>
      <c r="GD363" s="1392"/>
      <c r="GE363" s="1392"/>
      <c r="GF363" s="1392"/>
      <c r="GG363" s="1392"/>
      <c r="GH363" s="1392"/>
      <c r="GI363" s="1392"/>
      <c r="GJ363" s="1392"/>
      <c r="GK363" s="1392"/>
      <c r="GL363" s="1392"/>
      <c r="GM363" s="1392"/>
      <c r="GN363" s="1392"/>
      <c r="GO363" s="1392"/>
      <c r="GP363" s="1392"/>
    </row>
    <row r="364" spans="1:198" s="1359" customFormat="1" ht="49.2" hidden="1">
      <c r="A364" s="581">
        <v>8</v>
      </c>
      <c r="B364" s="581">
        <v>43</v>
      </c>
      <c r="C364" s="131" t="s">
        <v>636</v>
      </c>
      <c r="D364" s="1388">
        <v>1760000</v>
      </c>
      <c r="E364" s="1389">
        <v>1</v>
      </c>
      <c r="F364" s="1369">
        <f t="shared" si="7"/>
        <v>1760000</v>
      </c>
      <c r="G364" s="943" t="s">
        <v>800</v>
      </c>
      <c r="H364" s="943" t="s">
        <v>182</v>
      </c>
      <c r="I364" s="943" t="s">
        <v>801</v>
      </c>
      <c r="J364" s="581" t="s">
        <v>33</v>
      </c>
      <c r="K364" s="2634"/>
      <c r="L364" s="2634"/>
      <c r="M364" s="2634"/>
      <c r="N364" s="2635"/>
      <c r="O364" s="1372"/>
      <c r="P364" s="1372"/>
      <c r="Q364" s="1372"/>
      <c r="R364" s="1372"/>
      <c r="S364" s="1372"/>
      <c r="T364" s="1372"/>
      <c r="U364" s="1372"/>
      <c r="V364" s="1372"/>
      <c r="W364" s="1372"/>
      <c r="X364" s="1372"/>
      <c r="Y364" s="1372"/>
      <c r="Z364" s="1372"/>
      <c r="AA364" s="1372"/>
      <c r="AB364" s="1372"/>
      <c r="AC364" s="1372"/>
      <c r="AD364" s="1372"/>
      <c r="AE364" s="1372"/>
      <c r="AF364" s="1372"/>
    </row>
    <row r="365" spans="1:198" s="1359" customFormat="1" ht="49.2" hidden="1">
      <c r="A365" s="581">
        <v>8</v>
      </c>
      <c r="B365" s="581">
        <v>44</v>
      </c>
      <c r="C365" s="131" t="s">
        <v>636</v>
      </c>
      <c r="D365" s="1388">
        <v>1760000</v>
      </c>
      <c r="E365" s="1389">
        <v>1</v>
      </c>
      <c r="F365" s="1369">
        <f t="shared" si="7"/>
        <v>1760000</v>
      </c>
      <c r="G365" s="943" t="s">
        <v>911</v>
      </c>
      <c r="H365" s="943" t="s">
        <v>184</v>
      </c>
      <c r="I365" s="943" t="s">
        <v>912</v>
      </c>
      <c r="J365" s="581" t="s">
        <v>33</v>
      </c>
      <c r="K365" s="2634"/>
      <c r="L365" s="2634"/>
      <c r="M365" s="2634"/>
      <c r="N365" s="2635"/>
      <c r="O365" s="1372"/>
      <c r="P365" s="1372"/>
      <c r="Q365" s="1372"/>
      <c r="R365" s="1372"/>
      <c r="S365" s="1372"/>
      <c r="T365" s="1372"/>
      <c r="U365" s="1372"/>
      <c r="V365" s="1372"/>
      <c r="W365" s="1372"/>
      <c r="X365" s="1372"/>
      <c r="Y365" s="1372"/>
      <c r="Z365" s="1372"/>
      <c r="AA365" s="1372"/>
      <c r="AB365" s="1372"/>
      <c r="AC365" s="1372"/>
      <c r="AD365" s="1372"/>
      <c r="AE365" s="1372"/>
      <c r="AF365" s="1372"/>
    </row>
    <row r="366" spans="1:198" s="1359" customFormat="1" ht="49.2" hidden="1">
      <c r="A366" s="581">
        <v>8</v>
      </c>
      <c r="B366" s="581">
        <v>45</v>
      </c>
      <c r="C366" s="131" t="s">
        <v>636</v>
      </c>
      <c r="D366" s="1388">
        <v>1760000</v>
      </c>
      <c r="E366" s="1389">
        <v>2</v>
      </c>
      <c r="F366" s="1369">
        <f t="shared" si="7"/>
        <v>3520000</v>
      </c>
      <c r="G366" s="943" t="s">
        <v>826</v>
      </c>
      <c r="H366" s="943" t="s">
        <v>180</v>
      </c>
      <c r="I366" s="943" t="s">
        <v>827</v>
      </c>
      <c r="J366" s="581" t="s">
        <v>39</v>
      </c>
      <c r="K366" s="2634"/>
      <c r="L366" s="2634"/>
      <c r="M366" s="2634"/>
      <c r="N366" s="2635"/>
      <c r="O366" s="1372"/>
      <c r="P366" s="1372"/>
      <c r="Q366" s="1372"/>
      <c r="R366" s="1372"/>
      <c r="S366" s="1372"/>
      <c r="T366" s="1372"/>
      <c r="U366" s="1372"/>
      <c r="V366" s="1372"/>
      <c r="W366" s="1372"/>
      <c r="X366" s="1372"/>
      <c r="Y366" s="1372"/>
      <c r="Z366" s="1372"/>
      <c r="AA366" s="1372"/>
      <c r="AB366" s="1372"/>
      <c r="AC366" s="1372"/>
      <c r="AD366" s="1372"/>
      <c r="AE366" s="1372"/>
      <c r="AF366" s="1372"/>
    </row>
    <row r="367" spans="1:198" s="1359" customFormat="1" ht="49.2" hidden="1">
      <c r="A367" s="581">
        <v>8</v>
      </c>
      <c r="B367" s="581">
        <v>46</v>
      </c>
      <c r="C367" s="131" t="s">
        <v>774</v>
      </c>
      <c r="D367" s="1388">
        <v>1450000</v>
      </c>
      <c r="E367" s="1389">
        <v>3</v>
      </c>
      <c r="F367" s="1369">
        <f t="shared" si="7"/>
        <v>4350000</v>
      </c>
      <c r="G367" s="943" t="s">
        <v>826</v>
      </c>
      <c r="H367" s="943" t="s">
        <v>180</v>
      </c>
      <c r="I367" s="943" t="s">
        <v>827</v>
      </c>
      <c r="J367" s="581" t="s">
        <v>39</v>
      </c>
      <c r="K367" s="2634"/>
      <c r="L367" s="2634"/>
      <c r="M367" s="2634"/>
      <c r="N367" s="2635"/>
      <c r="O367" s="1372"/>
      <c r="P367" s="1372"/>
      <c r="Q367" s="1372"/>
      <c r="R367" s="1372"/>
      <c r="S367" s="1372"/>
      <c r="T367" s="1372"/>
      <c r="U367" s="1372"/>
      <c r="V367" s="1372"/>
      <c r="W367" s="1372"/>
      <c r="X367" s="1372"/>
      <c r="Y367" s="1372"/>
      <c r="Z367" s="1372"/>
      <c r="AA367" s="1372"/>
      <c r="AB367" s="1372"/>
      <c r="AC367" s="1372"/>
      <c r="AD367" s="1372"/>
      <c r="AE367" s="1372"/>
      <c r="AF367" s="1372"/>
    </row>
    <row r="368" spans="1:198" s="1359" customFormat="1" ht="49.2" hidden="1">
      <c r="A368" s="581">
        <v>8</v>
      </c>
      <c r="B368" s="581">
        <v>47</v>
      </c>
      <c r="C368" s="131" t="s">
        <v>774</v>
      </c>
      <c r="D368" s="1388">
        <v>1450000</v>
      </c>
      <c r="E368" s="1389">
        <v>1</v>
      </c>
      <c r="F368" s="1369">
        <f t="shared" si="7"/>
        <v>1450000</v>
      </c>
      <c r="G368" s="943" t="s">
        <v>800</v>
      </c>
      <c r="H368" s="943" t="s">
        <v>182</v>
      </c>
      <c r="I368" s="943" t="s">
        <v>801</v>
      </c>
      <c r="J368" s="581" t="s">
        <v>33</v>
      </c>
      <c r="K368" s="2634"/>
      <c r="L368" s="2634"/>
      <c r="M368" s="2634"/>
      <c r="N368" s="2635"/>
      <c r="O368" s="1372"/>
      <c r="P368" s="1372"/>
      <c r="Q368" s="1372"/>
      <c r="R368" s="1372"/>
      <c r="S368" s="1372"/>
      <c r="T368" s="1372"/>
      <c r="U368" s="1372"/>
      <c r="V368" s="1372"/>
      <c r="W368" s="1372"/>
      <c r="X368" s="1372"/>
      <c r="Y368" s="1372"/>
      <c r="Z368" s="1372"/>
      <c r="AA368" s="1372"/>
      <c r="AB368" s="1372"/>
      <c r="AC368" s="1372"/>
      <c r="AD368" s="1372"/>
      <c r="AE368" s="1372"/>
      <c r="AF368" s="1372"/>
    </row>
    <row r="369" spans="1:198" s="1359" customFormat="1" ht="49.2" hidden="1">
      <c r="A369" s="581">
        <v>8</v>
      </c>
      <c r="B369" s="581">
        <v>48</v>
      </c>
      <c r="C369" s="131" t="s">
        <v>269</v>
      </c>
      <c r="D369" s="1388">
        <v>1760000</v>
      </c>
      <c r="E369" s="1389">
        <v>1</v>
      </c>
      <c r="F369" s="1369">
        <f t="shared" si="7"/>
        <v>1760000</v>
      </c>
      <c r="G369" s="943" t="s">
        <v>631</v>
      </c>
      <c r="H369" s="943" t="s">
        <v>179</v>
      </c>
      <c r="I369" s="943" t="s">
        <v>914</v>
      </c>
      <c r="J369" s="581" t="s">
        <v>39</v>
      </c>
      <c r="K369" s="2634"/>
      <c r="L369" s="2634"/>
      <c r="M369" s="2634"/>
      <c r="N369" s="2635"/>
      <c r="O369" s="1372"/>
      <c r="P369" s="1372"/>
      <c r="Q369" s="1372"/>
      <c r="R369" s="1372"/>
      <c r="S369" s="1372"/>
      <c r="T369" s="1372"/>
      <c r="U369" s="1372"/>
      <c r="V369" s="1372"/>
      <c r="W369" s="1372"/>
      <c r="X369" s="1372"/>
      <c r="Y369" s="1372"/>
      <c r="Z369" s="1372"/>
      <c r="AA369" s="1372"/>
      <c r="AB369" s="1372"/>
      <c r="AC369" s="1372"/>
      <c r="AD369" s="1372"/>
      <c r="AE369" s="1372"/>
      <c r="AF369" s="1372"/>
    </row>
    <row r="370" spans="1:198" s="1359" customFormat="1" ht="49.2" hidden="1">
      <c r="A370" s="581">
        <v>8</v>
      </c>
      <c r="B370" s="581">
        <v>49</v>
      </c>
      <c r="C370" s="131" t="s">
        <v>270</v>
      </c>
      <c r="D370" s="1388">
        <v>1140000</v>
      </c>
      <c r="E370" s="1389">
        <v>1</v>
      </c>
      <c r="F370" s="1369">
        <f t="shared" si="7"/>
        <v>1140000</v>
      </c>
      <c r="G370" s="943" t="s">
        <v>631</v>
      </c>
      <c r="H370" s="943" t="s">
        <v>179</v>
      </c>
      <c r="I370" s="943" t="s">
        <v>914</v>
      </c>
      <c r="J370" s="581" t="s">
        <v>39</v>
      </c>
      <c r="K370" s="2634"/>
      <c r="L370" s="2634"/>
      <c r="M370" s="2634"/>
      <c r="N370" s="2635"/>
      <c r="O370" s="1372"/>
      <c r="P370" s="1372"/>
      <c r="Q370" s="1372"/>
      <c r="R370" s="1372"/>
      <c r="S370" s="1372"/>
      <c r="T370" s="1372"/>
      <c r="U370" s="1372"/>
      <c r="V370" s="1372"/>
      <c r="W370" s="1372"/>
      <c r="X370" s="1372"/>
      <c r="Y370" s="1372"/>
      <c r="Z370" s="1372"/>
      <c r="AA370" s="1372"/>
      <c r="AB370" s="1372"/>
      <c r="AC370" s="1372"/>
      <c r="AD370" s="1372"/>
      <c r="AE370" s="1372"/>
      <c r="AF370" s="1372"/>
    </row>
    <row r="371" spans="1:198" s="2622" customFormat="1" hidden="1">
      <c r="A371" s="2637"/>
      <c r="B371" s="2636"/>
      <c r="C371" s="2614" t="s">
        <v>1442</v>
      </c>
      <c r="D371" s="2639"/>
      <c r="E371" s="2616">
        <f>SUM(E372:E429)</f>
        <v>60</v>
      </c>
      <c r="F371" s="2616">
        <f>SUM(F372:F429)</f>
        <v>100310000</v>
      </c>
      <c r="G371" s="2663"/>
      <c r="H371" s="2664"/>
      <c r="I371" s="2665"/>
      <c r="J371" s="2636"/>
      <c r="K371" s="2667"/>
      <c r="L371" s="2667"/>
      <c r="M371" s="2667"/>
      <c r="N371" s="2668"/>
      <c r="O371" s="2621"/>
      <c r="P371" s="2621"/>
      <c r="Q371" s="2621"/>
      <c r="R371" s="2621"/>
      <c r="S371" s="2621"/>
      <c r="T371" s="2621"/>
      <c r="U371" s="2621"/>
      <c r="V371" s="2621"/>
      <c r="W371" s="2621"/>
      <c r="X371" s="2621"/>
      <c r="Y371" s="2621"/>
      <c r="Z371" s="2621"/>
      <c r="AA371" s="2621"/>
      <c r="AB371" s="2621"/>
      <c r="AC371" s="2621"/>
      <c r="AD371" s="2621"/>
      <c r="AE371" s="2621"/>
      <c r="AF371" s="2621"/>
    </row>
    <row r="372" spans="1:198" s="1359" customFormat="1" ht="49.2" hidden="1">
      <c r="A372" s="581">
        <v>9</v>
      </c>
      <c r="B372" s="581">
        <v>1</v>
      </c>
      <c r="C372" s="131" t="s">
        <v>1404</v>
      </c>
      <c r="D372" s="1388">
        <v>830000</v>
      </c>
      <c r="E372" s="1389">
        <v>3</v>
      </c>
      <c r="F372" s="1369">
        <f t="shared" ref="F372:F429" si="8">D372*E372</f>
        <v>2490000</v>
      </c>
      <c r="G372" s="943" t="s">
        <v>1318</v>
      </c>
      <c r="H372" s="943" t="s">
        <v>272</v>
      </c>
      <c r="I372" s="943" t="s">
        <v>873</v>
      </c>
      <c r="J372" s="581" t="s">
        <v>273</v>
      </c>
      <c r="K372" s="2634"/>
      <c r="L372" s="2634"/>
      <c r="M372" s="2634"/>
      <c r="N372" s="2635"/>
      <c r="O372" s="1372"/>
      <c r="P372" s="1372"/>
      <c r="Q372" s="1372"/>
      <c r="R372" s="1372"/>
      <c r="S372" s="1372"/>
      <c r="T372" s="1372"/>
      <c r="U372" s="1372"/>
      <c r="V372" s="1372"/>
      <c r="W372" s="1372"/>
      <c r="X372" s="1372"/>
      <c r="Y372" s="1372"/>
      <c r="Z372" s="1372"/>
      <c r="AA372" s="1372"/>
      <c r="AB372" s="1372"/>
      <c r="AC372" s="1372"/>
      <c r="AD372" s="1372"/>
      <c r="AE372" s="1372"/>
      <c r="AF372" s="1372"/>
    </row>
    <row r="373" spans="1:198" s="1392" customFormat="1" ht="49.2" hidden="1">
      <c r="A373" s="581">
        <v>9</v>
      </c>
      <c r="B373" s="581">
        <v>2</v>
      </c>
      <c r="C373" s="131" t="s">
        <v>1404</v>
      </c>
      <c r="D373" s="1388">
        <v>830000</v>
      </c>
      <c r="E373" s="1389">
        <v>1</v>
      </c>
      <c r="F373" s="1369">
        <f t="shared" si="8"/>
        <v>830000</v>
      </c>
      <c r="G373" s="943" t="s">
        <v>855</v>
      </c>
      <c r="H373" s="943" t="s">
        <v>276</v>
      </c>
      <c r="I373" s="943" t="s">
        <v>856</v>
      </c>
      <c r="J373" s="581" t="s">
        <v>33</v>
      </c>
      <c r="K373" s="2634"/>
      <c r="L373" s="2634"/>
      <c r="M373" s="2634"/>
      <c r="N373" s="2635"/>
      <c r="O373" s="1372"/>
      <c r="P373" s="1372"/>
      <c r="Q373" s="1372"/>
      <c r="R373" s="1372"/>
      <c r="S373" s="1372"/>
      <c r="T373" s="1372"/>
      <c r="U373" s="1372"/>
      <c r="V373" s="1372"/>
      <c r="W373" s="1372"/>
      <c r="X373" s="1372"/>
      <c r="Y373" s="1372"/>
      <c r="Z373" s="1372"/>
      <c r="AA373" s="1372"/>
      <c r="AB373" s="1372"/>
      <c r="AC373" s="1372"/>
      <c r="AD373" s="1372"/>
      <c r="AE373" s="1372"/>
      <c r="AF373" s="1372"/>
      <c r="AG373" s="1359"/>
      <c r="AH373" s="1359"/>
      <c r="AI373" s="1359"/>
      <c r="AJ373" s="1359"/>
      <c r="AK373" s="1359"/>
      <c r="AL373" s="1359"/>
      <c r="AM373" s="1359"/>
      <c r="AN373" s="1359"/>
      <c r="AO373" s="1359"/>
      <c r="AP373" s="1359"/>
      <c r="AQ373" s="1359"/>
      <c r="AR373" s="1359"/>
      <c r="AS373" s="1359"/>
      <c r="AT373" s="1359"/>
      <c r="AU373" s="1359"/>
      <c r="AV373" s="1359"/>
      <c r="AW373" s="1359"/>
      <c r="AX373" s="1359"/>
      <c r="AY373" s="1359"/>
      <c r="AZ373" s="1359"/>
      <c r="BA373" s="1359"/>
      <c r="BB373" s="1359"/>
      <c r="BC373" s="1359"/>
      <c r="BD373" s="1359"/>
      <c r="BE373" s="1359"/>
      <c r="BF373" s="1359"/>
      <c r="BG373" s="1359"/>
      <c r="BH373" s="1359"/>
      <c r="BI373" s="1359"/>
      <c r="BJ373" s="1359"/>
      <c r="BK373" s="1359"/>
      <c r="BL373" s="1359"/>
      <c r="BM373" s="1359"/>
      <c r="BN373" s="1359"/>
      <c r="BO373" s="1359"/>
      <c r="BP373" s="1359"/>
      <c r="BQ373" s="1359"/>
      <c r="BR373" s="1359"/>
      <c r="BS373" s="1359"/>
      <c r="BT373" s="1359"/>
      <c r="BU373" s="1359"/>
      <c r="BV373" s="1359"/>
      <c r="BW373" s="1359"/>
      <c r="BX373" s="1359"/>
      <c r="BY373" s="1359"/>
      <c r="BZ373" s="1359"/>
      <c r="CA373" s="1359"/>
      <c r="CB373" s="1359"/>
      <c r="CC373" s="1359"/>
      <c r="CD373" s="1359"/>
      <c r="CE373" s="1359"/>
      <c r="CF373" s="1359"/>
      <c r="CG373" s="1359"/>
      <c r="CH373" s="1359"/>
      <c r="CI373" s="1359"/>
      <c r="CJ373" s="1359"/>
      <c r="CK373" s="1359"/>
      <c r="CL373" s="1359"/>
      <c r="CM373" s="1359"/>
      <c r="CN373" s="1359"/>
      <c r="CO373" s="1359"/>
      <c r="CP373" s="1359"/>
      <c r="CQ373" s="1359"/>
      <c r="CR373" s="1359"/>
      <c r="CS373" s="1359"/>
      <c r="CT373" s="1359"/>
      <c r="CU373" s="1359"/>
      <c r="CV373" s="1359"/>
      <c r="CW373" s="1359"/>
      <c r="CX373" s="1359"/>
      <c r="CY373" s="1359"/>
      <c r="CZ373" s="1359"/>
      <c r="DA373" s="1359"/>
      <c r="DB373" s="1359"/>
      <c r="DC373" s="1359"/>
      <c r="DD373" s="1359"/>
      <c r="DE373" s="1359"/>
      <c r="DF373" s="1359"/>
      <c r="DG373" s="1359"/>
      <c r="DH373" s="1359"/>
      <c r="DI373" s="1359"/>
      <c r="DJ373" s="1359"/>
      <c r="DK373" s="1359"/>
      <c r="DL373" s="1359"/>
      <c r="DM373" s="1359"/>
      <c r="DN373" s="1359"/>
      <c r="DO373" s="1359"/>
      <c r="DP373" s="1359"/>
      <c r="DQ373" s="1359"/>
      <c r="DR373" s="1359"/>
      <c r="DS373" s="1359"/>
      <c r="DT373" s="1359"/>
      <c r="DU373" s="1359"/>
      <c r="DV373" s="1359"/>
      <c r="DW373" s="1359"/>
      <c r="DX373" s="1359"/>
      <c r="DY373" s="1359"/>
      <c r="DZ373" s="1359"/>
      <c r="EA373" s="1359"/>
      <c r="EB373" s="1359"/>
      <c r="EC373" s="1359"/>
      <c r="ED373" s="1359"/>
      <c r="EE373" s="1359"/>
      <c r="EF373" s="1359"/>
      <c r="EG373" s="1359"/>
      <c r="EH373" s="1359"/>
      <c r="EI373" s="1359"/>
      <c r="EJ373" s="1359"/>
      <c r="EK373" s="1359"/>
      <c r="EL373" s="1359"/>
      <c r="EM373" s="1359"/>
      <c r="EN373" s="1359"/>
      <c r="EO373" s="1359"/>
      <c r="EP373" s="1359"/>
      <c r="EQ373" s="1359"/>
      <c r="ER373" s="1359"/>
      <c r="ES373" s="1359"/>
      <c r="ET373" s="1359"/>
      <c r="EU373" s="1359"/>
      <c r="EV373" s="1359"/>
      <c r="EW373" s="1359"/>
      <c r="EX373" s="1359"/>
      <c r="EY373" s="1359"/>
      <c r="EZ373" s="1359"/>
      <c r="FA373" s="1359"/>
      <c r="FB373" s="1359"/>
      <c r="FC373" s="1359"/>
      <c r="FD373" s="1359"/>
      <c r="FE373" s="1359"/>
      <c r="FF373" s="1359"/>
      <c r="FG373" s="1359"/>
      <c r="FH373" s="1359"/>
      <c r="FI373" s="1359"/>
      <c r="FJ373" s="1359"/>
      <c r="FK373" s="1359"/>
      <c r="FL373" s="1359"/>
      <c r="FM373" s="1359"/>
      <c r="FN373" s="1359"/>
      <c r="FO373" s="1359"/>
      <c r="FP373" s="1359"/>
      <c r="FQ373" s="1359"/>
      <c r="FR373" s="1359"/>
      <c r="FS373" s="1359"/>
      <c r="FT373" s="1359"/>
      <c r="FU373" s="1359"/>
      <c r="FV373" s="1359"/>
      <c r="FW373" s="1359"/>
      <c r="FX373" s="1359"/>
      <c r="FY373" s="1359"/>
      <c r="FZ373" s="1359"/>
      <c r="GA373" s="1359"/>
      <c r="GB373" s="1359"/>
      <c r="GC373" s="1359"/>
      <c r="GD373" s="1359"/>
      <c r="GE373" s="1359"/>
      <c r="GF373" s="1359"/>
      <c r="GG373" s="1359"/>
      <c r="GH373" s="1359"/>
      <c r="GI373" s="1359"/>
      <c r="GJ373" s="1359"/>
      <c r="GK373" s="1359"/>
      <c r="GL373" s="1359"/>
      <c r="GM373" s="1359"/>
      <c r="GN373" s="1359"/>
      <c r="GO373" s="1359"/>
      <c r="GP373" s="1359"/>
    </row>
    <row r="374" spans="1:198" s="1359" customFormat="1" ht="49.2" hidden="1">
      <c r="A374" s="581">
        <v>9</v>
      </c>
      <c r="B374" s="581">
        <v>3</v>
      </c>
      <c r="C374" s="131" t="s">
        <v>1404</v>
      </c>
      <c r="D374" s="1388">
        <v>830000</v>
      </c>
      <c r="E374" s="1389">
        <v>1</v>
      </c>
      <c r="F374" s="1369">
        <f t="shared" si="8"/>
        <v>830000</v>
      </c>
      <c r="G374" s="943" t="s">
        <v>1418</v>
      </c>
      <c r="H374" s="943" t="s">
        <v>1419</v>
      </c>
      <c r="I374" s="943" t="s">
        <v>873</v>
      </c>
      <c r="J374" s="581" t="s">
        <v>28</v>
      </c>
      <c r="K374" s="2634"/>
      <c r="L374" s="2634"/>
      <c r="M374" s="2634"/>
      <c r="N374" s="2635"/>
      <c r="O374" s="1372"/>
      <c r="P374" s="1372"/>
      <c r="Q374" s="1372"/>
      <c r="R374" s="1372"/>
      <c r="S374" s="1372"/>
      <c r="T374" s="1372"/>
      <c r="U374" s="1372"/>
      <c r="V374" s="1372"/>
      <c r="W374" s="1372"/>
      <c r="X374" s="1372"/>
      <c r="Y374" s="1372"/>
      <c r="Z374" s="1372"/>
      <c r="AA374" s="1372"/>
      <c r="AB374" s="1372"/>
      <c r="AC374" s="1372"/>
      <c r="AD374" s="1372"/>
      <c r="AE374" s="1372"/>
      <c r="AF374" s="1372"/>
    </row>
    <row r="375" spans="1:198" s="1392" customFormat="1" ht="49.2" hidden="1">
      <c r="A375" s="581">
        <v>9</v>
      </c>
      <c r="B375" s="581">
        <v>4</v>
      </c>
      <c r="C375" s="131" t="s">
        <v>1404</v>
      </c>
      <c r="D375" s="1388">
        <v>830000</v>
      </c>
      <c r="E375" s="1389">
        <v>1</v>
      </c>
      <c r="F375" s="1369">
        <f t="shared" si="8"/>
        <v>830000</v>
      </c>
      <c r="G375" s="943" t="s">
        <v>969</v>
      </c>
      <c r="H375" s="943" t="s">
        <v>970</v>
      </c>
      <c r="I375" s="943" t="s">
        <v>856</v>
      </c>
      <c r="J375" s="581" t="s">
        <v>28</v>
      </c>
      <c r="K375" s="2634"/>
      <c r="L375" s="2634"/>
      <c r="M375" s="2634"/>
      <c r="N375" s="2635"/>
      <c r="O375" s="1372"/>
      <c r="P375" s="1372"/>
      <c r="Q375" s="1372"/>
      <c r="R375" s="1372"/>
      <c r="S375" s="1372"/>
      <c r="T375" s="1372"/>
      <c r="U375" s="1372"/>
      <c r="V375" s="1372"/>
      <c r="W375" s="1372"/>
      <c r="X375" s="1372"/>
      <c r="Y375" s="1372"/>
      <c r="Z375" s="1372"/>
      <c r="AA375" s="1372"/>
      <c r="AB375" s="1372"/>
      <c r="AC375" s="1372"/>
      <c r="AD375" s="1372"/>
      <c r="AE375" s="1372"/>
      <c r="AF375" s="1372"/>
      <c r="AG375" s="1359"/>
      <c r="AH375" s="1359"/>
      <c r="AI375" s="1359"/>
      <c r="AJ375" s="1359"/>
      <c r="AK375" s="1359"/>
      <c r="AL375" s="1359"/>
      <c r="AM375" s="1359"/>
      <c r="AN375" s="1359"/>
      <c r="AO375" s="1359"/>
      <c r="AP375" s="1359"/>
      <c r="AQ375" s="1359"/>
      <c r="AR375" s="1359"/>
      <c r="AS375" s="1359"/>
      <c r="AT375" s="1359"/>
      <c r="AU375" s="1359"/>
      <c r="AV375" s="1359"/>
      <c r="AW375" s="1359"/>
      <c r="AX375" s="1359"/>
      <c r="AY375" s="1359"/>
      <c r="AZ375" s="1359"/>
      <c r="BA375" s="1359"/>
      <c r="BB375" s="1359"/>
      <c r="BC375" s="1359"/>
      <c r="BD375" s="1359"/>
      <c r="BE375" s="1359"/>
      <c r="BF375" s="1359"/>
      <c r="BG375" s="1359"/>
      <c r="BH375" s="1359"/>
      <c r="BI375" s="1359"/>
      <c r="BJ375" s="1359"/>
      <c r="BK375" s="1359"/>
      <c r="BL375" s="1359"/>
      <c r="BM375" s="1359"/>
      <c r="BN375" s="1359"/>
      <c r="BO375" s="1359"/>
      <c r="BP375" s="1359"/>
      <c r="BQ375" s="1359"/>
      <c r="BR375" s="1359"/>
      <c r="BS375" s="1359"/>
      <c r="BT375" s="1359"/>
      <c r="BU375" s="1359"/>
      <c r="BV375" s="1359"/>
      <c r="BW375" s="1359"/>
      <c r="BX375" s="1359"/>
      <c r="BY375" s="1359"/>
      <c r="BZ375" s="1359"/>
      <c r="CA375" s="1359"/>
      <c r="CB375" s="1359"/>
      <c r="CC375" s="1359"/>
      <c r="CD375" s="1359"/>
      <c r="CE375" s="1359"/>
      <c r="CF375" s="1359"/>
      <c r="CG375" s="1359"/>
      <c r="CH375" s="1359"/>
      <c r="CI375" s="1359"/>
      <c r="CJ375" s="1359"/>
      <c r="CK375" s="1359"/>
      <c r="CL375" s="1359"/>
      <c r="CM375" s="1359"/>
      <c r="CN375" s="1359"/>
      <c r="CO375" s="1359"/>
      <c r="CP375" s="1359"/>
      <c r="CQ375" s="1359"/>
      <c r="CR375" s="1359"/>
      <c r="CS375" s="1359"/>
      <c r="CT375" s="1359"/>
      <c r="CU375" s="1359"/>
      <c r="CV375" s="1359"/>
      <c r="CW375" s="1359"/>
      <c r="CX375" s="1359"/>
      <c r="CY375" s="1359"/>
      <c r="CZ375" s="1359"/>
      <c r="DA375" s="1359"/>
      <c r="DB375" s="1359"/>
      <c r="DC375" s="1359"/>
      <c r="DD375" s="1359"/>
      <c r="DE375" s="1359"/>
      <c r="DF375" s="1359"/>
      <c r="DG375" s="1359"/>
      <c r="DH375" s="1359"/>
      <c r="DI375" s="1359"/>
      <c r="DJ375" s="1359"/>
      <c r="DK375" s="1359"/>
      <c r="DL375" s="1359"/>
      <c r="DM375" s="1359"/>
      <c r="DN375" s="1359"/>
      <c r="DO375" s="1359"/>
      <c r="DP375" s="1359"/>
      <c r="DQ375" s="1359"/>
      <c r="DR375" s="1359"/>
      <c r="DS375" s="1359"/>
      <c r="DT375" s="1359"/>
      <c r="DU375" s="1359"/>
      <c r="DV375" s="1359"/>
      <c r="DW375" s="1359"/>
      <c r="DX375" s="1359"/>
      <c r="DY375" s="1359"/>
      <c r="DZ375" s="1359"/>
      <c r="EA375" s="1359"/>
      <c r="EB375" s="1359"/>
      <c r="EC375" s="1359"/>
      <c r="ED375" s="1359"/>
      <c r="EE375" s="1359"/>
      <c r="EF375" s="1359"/>
      <c r="EG375" s="1359"/>
      <c r="EH375" s="1359"/>
      <c r="EI375" s="1359"/>
      <c r="EJ375" s="1359"/>
      <c r="EK375" s="1359"/>
      <c r="EL375" s="1359"/>
      <c r="EM375" s="1359"/>
      <c r="EN375" s="1359"/>
      <c r="EO375" s="1359"/>
      <c r="EP375" s="1359"/>
      <c r="EQ375" s="1359"/>
      <c r="ER375" s="1359"/>
      <c r="ES375" s="1359"/>
      <c r="ET375" s="1359"/>
      <c r="EU375" s="1359"/>
      <c r="EV375" s="1359"/>
      <c r="EW375" s="1359"/>
      <c r="EX375" s="1359"/>
      <c r="EY375" s="1359"/>
      <c r="EZ375" s="1359"/>
      <c r="FA375" s="1359"/>
      <c r="FB375" s="1359"/>
      <c r="FC375" s="1359"/>
      <c r="FD375" s="1359"/>
      <c r="FE375" s="1359"/>
      <c r="FF375" s="1359"/>
      <c r="FG375" s="1359"/>
      <c r="FH375" s="1359"/>
      <c r="FI375" s="1359"/>
      <c r="FJ375" s="1359"/>
      <c r="FK375" s="1359"/>
      <c r="FL375" s="1359"/>
      <c r="FM375" s="1359"/>
      <c r="FN375" s="1359"/>
      <c r="FO375" s="1359"/>
      <c r="FP375" s="1359"/>
      <c r="FQ375" s="1359"/>
      <c r="FR375" s="1359"/>
      <c r="FS375" s="1359"/>
      <c r="FT375" s="1359"/>
      <c r="FU375" s="1359"/>
      <c r="FV375" s="1359"/>
      <c r="FW375" s="1359"/>
      <c r="FX375" s="1359"/>
      <c r="FY375" s="1359"/>
      <c r="FZ375" s="1359"/>
      <c r="GA375" s="1359"/>
      <c r="GB375" s="1359"/>
      <c r="GC375" s="1359"/>
      <c r="GD375" s="1359"/>
      <c r="GE375" s="1359"/>
      <c r="GF375" s="1359"/>
      <c r="GG375" s="1359"/>
      <c r="GH375" s="1359"/>
      <c r="GI375" s="1359"/>
      <c r="GJ375" s="1359"/>
      <c r="GK375" s="1359"/>
      <c r="GL375" s="1359"/>
      <c r="GM375" s="1359"/>
      <c r="GN375" s="1359"/>
      <c r="GO375" s="1359"/>
      <c r="GP375" s="1359"/>
    </row>
    <row r="376" spans="1:198" s="1359" customFormat="1" ht="49.2" hidden="1">
      <c r="A376" s="581">
        <v>9</v>
      </c>
      <c r="B376" s="581">
        <v>5</v>
      </c>
      <c r="C376" s="131" t="s">
        <v>1404</v>
      </c>
      <c r="D376" s="1388">
        <v>830000</v>
      </c>
      <c r="E376" s="1389">
        <v>1</v>
      </c>
      <c r="F376" s="1369">
        <f t="shared" si="8"/>
        <v>830000</v>
      </c>
      <c r="G376" s="943" t="s">
        <v>280</v>
      </c>
      <c r="H376" s="943" t="s">
        <v>281</v>
      </c>
      <c r="I376" s="943" t="s">
        <v>856</v>
      </c>
      <c r="J376" s="581" t="s">
        <v>49</v>
      </c>
      <c r="K376" s="2634"/>
      <c r="L376" s="2634"/>
      <c r="M376" s="2634"/>
      <c r="N376" s="2635"/>
      <c r="O376" s="1372"/>
      <c r="P376" s="1372"/>
      <c r="Q376" s="1372"/>
      <c r="R376" s="1372"/>
      <c r="S376" s="1372"/>
      <c r="T376" s="1372"/>
      <c r="U376" s="1372"/>
      <c r="V376" s="1372"/>
      <c r="W376" s="1372"/>
      <c r="X376" s="1372"/>
      <c r="Y376" s="1372"/>
      <c r="Z376" s="1372"/>
      <c r="AA376" s="1372"/>
      <c r="AB376" s="1372"/>
      <c r="AC376" s="1372"/>
      <c r="AD376" s="1372"/>
      <c r="AE376" s="1372"/>
      <c r="AF376" s="1372"/>
    </row>
    <row r="377" spans="1:198" s="1359" customFormat="1" ht="49.2" hidden="1">
      <c r="A377" s="581">
        <v>9</v>
      </c>
      <c r="B377" s="581">
        <v>6</v>
      </c>
      <c r="C377" s="131" t="s">
        <v>1404</v>
      </c>
      <c r="D377" s="1388">
        <v>830000</v>
      </c>
      <c r="E377" s="1389">
        <v>1</v>
      </c>
      <c r="F377" s="1369">
        <f t="shared" si="8"/>
        <v>830000</v>
      </c>
      <c r="G377" s="943" t="s">
        <v>971</v>
      </c>
      <c r="H377" s="943" t="s">
        <v>972</v>
      </c>
      <c r="I377" s="943" t="s">
        <v>980</v>
      </c>
      <c r="J377" s="581" t="s">
        <v>28</v>
      </c>
      <c r="K377" s="2634"/>
      <c r="L377" s="2634"/>
      <c r="M377" s="2634"/>
      <c r="N377" s="2635"/>
      <c r="O377" s="1372"/>
      <c r="P377" s="1372"/>
      <c r="Q377" s="1372"/>
      <c r="R377" s="1372"/>
      <c r="S377" s="1372"/>
      <c r="T377" s="1372"/>
      <c r="U377" s="1372"/>
      <c r="V377" s="1372"/>
      <c r="W377" s="1372"/>
      <c r="X377" s="1372"/>
      <c r="Y377" s="1372"/>
      <c r="Z377" s="1372"/>
      <c r="AA377" s="1372"/>
      <c r="AB377" s="1372"/>
      <c r="AC377" s="1372"/>
      <c r="AD377" s="1372"/>
      <c r="AE377" s="1372"/>
      <c r="AF377" s="1372"/>
    </row>
    <row r="378" spans="1:198" s="1392" customFormat="1" ht="49.2" hidden="1">
      <c r="A378" s="581">
        <v>9</v>
      </c>
      <c r="B378" s="581">
        <v>7</v>
      </c>
      <c r="C378" s="131" t="s">
        <v>1404</v>
      </c>
      <c r="D378" s="1388">
        <v>830000</v>
      </c>
      <c r="E378" s="1389">
        <v>1</v>
      </c>
      <c r="F378" s="1369">
        <f t="shared" si="8"/>
        <v>830000</v>
      </c>
      <c r="G378" s="943" t="s">
        <v>889</v>
      </c>
      <c r="H378" s="943" t="s">
        <v>890</v>
      </c>
      <c r="I378" s="943" t="s">
        <v>980</v>
      </c>
      <c r="J378" s="581" t="s">
        <v>28</v>
      </c>
      <c r="K378" s="2634"/>
      <c r="L378" s="2634"/>
      <c r="M378" s="2634"/>
      <c r="N378" s="2635"/>
      <c r="O378" s="1372"/>
      <c r="P378" s="1372"/>
      <c r="Q378" s="1372"/>
      <c r="R378" s="1372"/>
      <c r="S378" s="1372"/>
      <c r="T378" s="1372"/>
      <c r="U378" s="1372"/>
      <c r="V378" s="1372"/>
      <c r="W378" s="1372"/>
      <c r="X378" s="1372"/>
      <c r="Y378" s="1372"/>
      <c r="Z378" s="1372"/>
      <c r="AA378" s="1372"/>
      <c r="AB378" s="1372"/>
      <c r="AC378" s="1372"/>
      <c r="AD378" s="1372"/>
      <c r="AE378" s="1372"/>
      <c r="AF378" s="1372"/>
      <c r="AG378" s="1359"/>
      <c r="AH378" s="1359"/>
      <c r="AI378" s="1359"/>
      <c r="AJ378" s="1359"/>
      <c r="AK378" s="1359"/>
      <c r="AL378" s="1359"/>
      <c r="AM378" s="1359"/>
      <c r="AN378" s="1359"/>
      <c r="AO378" s="1359"/>
      <c r="AP378" s="1359"/>
      <c r="AQ378" s="1359"/>
      <c r="AR378" s="1359"/>
      <c r="AS378" s="1359"/>
      <c r="AT378" s="1359"/>
      <c r="AU378" s="1359"/>
      <c r="AV378" s="1359"/>
      <c r="AW378" s="1359"/>
      <c r="AX378" s="1359"/>
      <c r="AY378" s="1359"/>
      <c r="AZ378" s="1359"/>
      <c r="BA378" s="1359"/>
      <c r="BB378" s="1359"/>
      <c r="BC378" s="1359"/>
      <c r="BD378" s="1359"/>
      <c r="BE378" s="1359"/>
      <c r="BF378" s="1359"/>
      <c r="BG378" s="1359"/>
      <c r="BH378" s="1359"/>
      <c r="BI378" s="1359"/>
      <c r="BJ378" s="1359"/>
      <c r="BK378" s="1359"/>
      <c r="BL378" s="1359"/>
      <c r="BM378" s="1359"/>
      <c r="BN378" s="1359"/>
      <c r="BO378" s="1359"/>
      <c r="BP378" s="1359"/>
      <c r="BQ378" s="1359"/>
      <c r="BR378" s="1359"/>
      <c r="BS378" s="1359"/>
      <c r="BT378" s="1359"/>
      <c r="BU378" s="1359"/>
      <c r="BV378" s="1359"/>
      <c r="BW378" s="1359"/>
      <c r="BX378" s="1359"/>
      <c r="BY378" s="1359"/>
      <c r="BZ378" s="1359"/>
      <c r="CA378" s="1359"/>
      <c r="CB378" s="1359"/>
      <c r="CC378" s="1359"/>
      <c r="CD378" s="1359"/>
      <c r="CE378" s="1359"/>
      <c r="CF378" s="1359"/>
      <c r="CG378" s="1359"/>
      <c r="CH378" s="1359"/>
      <c r="CI378" s="1359"/>
      <c r="CJ378" s="1359"/>
      <c r="CK378" s="1359"/>
      <c r="CL378" s="1359"/>
      <c r="CM378" s="1359"/>
      <c r="CN378" s="1359"/>
      <c r="CO378" s="1359"/>
      <c r="CP378" s="1359"/>
      <c r="CQ378" s="1359"/>
      <c r="CR378" s="1359"/>
      <c r="CS378" s="1359"/>
      <c r="CT378" s="1359"/>
      <c r="CU378" s="1359"/>
      <c r="CV378" s="1359"/>
      <c r="CW378" s="1359"/>
      <c r="CX378" s="1359"/>
      <c r="CY378" s="1359"/>
      <c r="CZ378" s="1359"/>
      <c r="DA378" s="1359"/>
      <c r="DB378" s="1359"/>
      <c r="DC378" s="1359"/>
      <c r="DD378" s="1359"/>
      <c r="DE378" s="1359"/>
      <c r="DF378" s="1359"/>
      <c r="DG378" s="1359"/>
      <c r="DH378" s="1359"/>
      <c r="DI378" s="1359"/>
      <c r="DJ378" s="1359"/>
      <c r="DK378" s="1359"/>
      <c r="DL378" s="1359"/>
      <c r="DM378" s="1359"/>
      <c r="DN378" s="1359"/>
      <c r="DO378" s="1359"/>
      <c r="DP378" s="1359"/>
      <c r="DQ378" s="1359"/>
      <c r="DR378" s="1359"/>
      <c r="DS378" s="1359"/>
      <c r="DT378" s="1359"/>
      <c r="DU378" s="1359"/>
      <c r="DV378" s="1359"/>
      <c r="DW378" s="1359"/>
      <c r="DX378" s="1359"/>
      <c r="DY378" s="1359"/>
      <c r="DZ378" s="1359"/>
      <c r="EA378" s="1359"/>
      <c r="EB378" s="1359"/>
      <c r="EC378" s="1359"/>
      <c r="ED378" s="1359"/>
      <c r="EE378" s="1359"/>
      <c r="EF378" s="1359"/>
      <c r="EG378" s="1359"/>
      <c r="EH378" s="1359"/>
      <c r="EI378" s="1359"/>
      <c r="EJ378" s="1359"/>
      <c r="EK378" s="1359"/>
      <c r="EL378" s="1359"/>
      <c r="EM378" s="1359"/>
      <c r="EN378" s="1359"/>
      <c r="EO378" s="1359"/>
      <c r="EP378" s="1359"/>
      <c r="EQ378" s="1359"/>
      <c r="ER378" s="1359"/>
      <c r="ES378" s="1359"/>
      <c r="ET378" s="1359"/>
      <c r="EU378" s="1359"/>
      <c r="EV378" s="1359"/>
      <c r="EW378" s="1359"/>
      <c r="EX378" s="1359"/>
      <c r="EY378" s="1359"/>
      <c r="EZ378" s="1359"/>
      <c r="FA378" s="1359"/>
      <c r="FB378" s="1359"/>
      <c r="FC378" s="1359"/>
      <c r="FD378" s="1359"/>
      <c r="FE378" s="1359"/>
      <c r="FF378" s="1359"/>
      <c r="FG378" s="1359"/>
      <c r="FH378" s="1359"/>
      <c r="FI378" s="1359"/>
      <c r="FJ378" s="1359"/>
      <c r="FK378" s="1359"/>
      <c r="FL378" s="1359"/>
      <c r="FM378" s="1359"/>
      <c r="FN378" s="1359"/>
      <c r="FO378" s="1359"/>
      <c r="FP378" s="1359"/>
      <c r="FQ378" s="1359"/>
      <c r="FR378" s="1359"/>
      <c r="FS378" s="1359"/>
      <c r="FT378" s="1359"/>
      <c r="FU378" s="1359"/>
      <c r="FV378" s="1359"/>
      <c r="FW378" s="1359"/>
      <c r="FX378" s="1359"/>
      <c r="FY378" s="1359"/>
      <c r="FZ378" s="1359"/>
      <c r="GA378" s="1359"/>
      <c r="GB378" s="1359"/>
      <c r="GC378" s="1359"/>
      <c r="GD378" s="1359"/>
      <c r="GE378" s="1359"/>
      <c r="GF378" s="1359"/>
      <c r="GG378" s="1359"/>
      <c r="GH378" s="1359"/>
      <c r="GI378" s="1359"/>
      <c r="GJ378" s="1359"/>
      <c r="GK378" s="1359"/>
      <c r="GL378" s="1359"/>
      <c r="GM378" s="1359"/>
      <c r="GN378" s="1359"/>
      <c r="GO378" s="1359"/>
      <c r="GP378" s="1359"/>
    </row>
    <row r="379" spans="1:198" s="1392" customFormat="1" hidden="1">
      <c r="A379" s="581">
        <v>9</v>
      </c>
      <c r="B379" s="581">
        <v>8</v>
      </c>
      <c r="C379" s="131" t="s">
        <v>993</v>
      </c>
      <c r="D379" s="1388">
        <v>730000</v>
      </c>
      <c r="E379" s="1389">
        <v>1</v>
      </c>
      <c r="F379" s="1369">
        <f t="shared" si="8"/>
        <v>730000</v>
      </c>
      <c r="G379" s="943" t="s">
        <v>870</v>
      </c>
      <c r="H379" s="943" t="s">
        <v>274</v>
      </c>
      <c r="I379" s="943" t="s">
        <v>980</v>
      </c>
      <c r="J379" s="581" t="s">
        <v>26</v>
      </c>
      <c r="K379" s="2634"/>
      <c r="L379" s="2634"/>
      <c r="M379" s="2634"/>
      <c r="N379" s="2635"/>
      <c r="O379" s="1372"/>
      <c r="P379" s="1372"/>
      <c r="Q379" s="1372"/>
      <c r="R379" s="1372"/>
      <c r="S379" s="1372"/>
      <c r="T379" s="1372"/>
      <c r="U379" s="1372"/>
      <c r="V379" s="1372"/>
      <c r="W379" s="1372"/>
      <c r="X379" s="1372"/>
      <c r="Y379" s="1372"/>
      <c r="Z379" s="1372"/>
      <c r="AA379" s="1372"/>
      <c r="AB379" s="1372"/>
      <c r="AC379" s="1372"/>
      <c r="AD379" s="1372"/>
      <c r="AE379" s="1372"/>
      <c r="AF379" s="1372"/>
      <c r="AG379" s="1359"/>
      <c r="AH379" s="1359"/>
      <c r="AI379" s="1359"/>
      <c r="AJ379" s="1359"/>
      <c r="AK379" s="1359"/>
      <c r="AL379" s="1359"/>
      <c r="AM379" s="1359"/>
      <c r="AN379" s="1359"/>
      <c r="AO379" s="1359"/>
      <c r="AP379" s="1359"/>
      <c r="AQ379" s="1359"/>
      <c r="AR379" s="1359"/>
      <c r="AS379" s="1359"/>
      <c r="AT379" s="1359"/>
      <c r="AU379" s="1359"/>
      <c r="AV379" s="1359"/>
      <c r="AW379" s="1359"/>
      <c r="AX379" s="1359"/>
      <c r="AY379" s="1359"/>
      <c r="AZ379" s="1359"/>
      <c r="BA379" s="1359"/>
      <c r="BB379" s="1359"/>
      <c r="BC379" s="1359"/>
      <c r="BD379" s="1359"/>
      <c r="BE379" s="1359"/>
      <c r="BF379" s="1359"/>
      <c r="BG379" s="1359"/>
      <c r="BH379" s="1359"/>
      <c r="BI379" s="1359"/>
      <c r="BJ379" s="1359"/>
      <c r="BK379" s="1359"/>
      <c r="BL379" s="1359"/>
      <c r="BM379" s="1359"/>
      <c r="BN379" s="1359"/>
      <c r="BO379" s="1359"/>
      <c r="BP379" s="1359"/>
      <c r="BQ379" s="1359"/>
      <c r="BR379" s="1359"/>
      <c r="BS379" s="1359"/>
      <c r="BT379" s="1359"/>
      <c r="BU379" s="1359"/>
      <c r="BV379" s="1359"/>
      <c r="BW379" s="1359"/>
      <c r="BX379" s="1359"/>
      <c r="BY379" s="1359"/>
      <c r="BZ379" s="1359"/>
      <c r="CA379" s="1359"/>
      <c r="CB379" s="1359"/>
      <c r="CC379" s="1359"/>
      <c r="CD379" s="1359"/>
      <c r="CE379" s="1359"/>
      <c r="CF379" s="1359"/>
      <c r="CG379" s="1359"/>
      <c r="CH379" s="1359"/>
      <c r="CI379" s="1359"/>
      <c r="CJ379" s="1359"/>
      <c r="CK379" s="1359"/>
      <c r="CL379" s="1359"/>
      <c r="CM379" s="1359"/>
      <c r="CN379" s="1359"/>
      <c r="CO379" s="1359"/>
      <c r="CP379" s="1359"/>
      <c r="CQ379" s="1359"/>
      <c r="CR379" s="1359"/>
      <c r="CS379" s="1359"/>
      <c r="CT379" s="1359"/>
      <c r="CU379" s="1359"/>
      <c r="CV379" s="1359"/>
      <c r="CW379" s="1359"/>
      <c r="CX379" s="1359"/>
      <c r="CY379" s="1359"/>
      <c r="CZ379" s="1359"/>
      <c r="DA379" s="1359"/>
      <c r="DB379" s="1359"/>
      <c r="DC379" s="1359"/>
      <c r="DD379" s="1359"/>
      <c r="DE379" s="1359"/>
      <c r="DF379" s="1359"/>
      <c r="DG379" s="1359"/>
      <c r="DH379" s="1359"/>
      <c r="DI379" s="1359"/>
      <c r="DJ379" s="1359"/>
      <c r="DK379" s="1359"/>
      <c r="DL379" s="1359"/>
      <c r="DM379" s="1359"/>
      <c r="DN379" s="1359"/>
      <c r="DO379" s="1359"/>
      <c r="DP379" s="1359"/>
      <c r="DQ379" s="1359"/>
      <c r="DR379" s="1359"/>
      <c r="DS379" s="1359"/>
      <c r="DT379" s="1359"/>
      <c r="DU379" s="1359"/>
      <c r="DV379" s="1359"/>
      <c r="DW379" s="1359"/>
      <c r="DX379" s="1359"/>
      <c r="DY379" s="1359"/>
      <c r="DZ379" s="1359"/>
      <c r="EA379" s="1359"/>
      <c r="EB379" s="1359"/>
      <c r="EC379" s="1359"/>
      <c r="ED379" s="1359"/>
      <c r="EE379" s="1359"/>
      <c r="EF379" s="1359"/>
      <c r="EG379" s="1359"/>
      <c r="EH379" s="1359"/>
      <c r="EI379" s="1359"/>
      <c r="EJ379" s="1359"/>
      <c r="EK379" s="1359"/>
      <c r="EL379" s="1359"/>
      <c r="EM379" s="1359"/>
      <c r="EN379" s="1359"/>
      <c r="EO379" s="1359"/>
      <c r="EP379" s="1359"/>
      <c r="EQ379" s="1359"/>
      <c r="ER379" s="1359"/>
      <c r="ES379" s="1359"/>
      <c r="ET379" s="1359"/>
      <c r="EU379" s="1359"/>
      <c r="EV379" s="1359"/>
      <c r="EW379" s="1359"/>
      <c r="EX379" s="1359"/>
      <c r="EY379" s="1359"/>
      <c r="EZ379" s="1359"/>
      <c r="FA379" s="1359"/>
      <c r="FB379" s="1359"/>
      <c r="FC379" s="1359"/>
      <c r="FD379" s="1359"/>
      <c r="FE379" s="1359"/>
      <c r="FF379" s="1359"/>
      <c r="FG379" s="1359"/>
      <c r="FH379" s="1359"/>
      <c r="FI379" s="1359"/>
      <c r="FJ379" s="1359"/>
      <c r="FK379" s="1359"/>
      <c r="FL379" s="1359"/>
      <c r="FM379" s="1359"/>
      <c r="FN379" s="1359"/>
      <c r="FO379" s="1359"/>
      <c r="FP379" s="1359"/>
      <c r="FQ379" s="1359"/>
      <c r="FR379" s="1359"/>
      <c r="FS379" s="1359"/>
      <c r="FT379" s="1359"/>
      <c r="FU379" s="1359"/>
      <c r="FV379" s="1359"/>
      <c r="FW379" s="1359"/>
      <c r="FX379" s="1359"/>
      <c r="FY379" s="1359"/>
      <c r="FZ379" s="1359"/>
      <c r="GA379" s="1359"/>
      <c r="GB379" s="1359"/>
      <c r="GC379" s="1359"/>
      <c r="GD379" s="1359"/>
      <c r="GE379" s="1359"/>
      <c r="GF379" s="1359"/>
      <c r="GG379" s="1359"/>
      <c r="GH379" s="1359"/>
      <c r="GI379" s="1359"/>
      <c r="GJ379" s="1359"/>
      <c r="GK379" s="1359"/>
      <c r="GL379" s="1359"/>
      <c r="GM379" s="1359"/>
      <c r="GN379" s="1359"/>
      <c r="GO379" s="1359"/>
      <c r="GP379" s="1359"/>
    </row>
    <row r="380" spans="1:198" s="1392" customFormat="1" ht="49.2" hidden="1">
      <c r="A380" s="581">
        <v>9</v>
      </c>
      <c r="B380" s="581">
        <v>9</v>
      </c>
      <c r="C380" s="131" t="s">
        <v>994</v>
      </c>
      <c r="D380" s="1388">
        <v>930000</v>
      </c>
      <c r="E380" s="1389">
        <v>1</v>
      </c>
      <c r="F380" s="1369">
        <f t="shared" si="8"/>
        <v>930000</v>
      </c>
      <c r="G380" s="943" t="s">
        <v>505</v>
      </c>
      <c r="H380" s="943" t="s">
        <v>506</v>
      </c>
      <c r="I380" s="943" t="s">
        <v>968</v>
      </c>
      <c r="J380" s="581" t="s">
        <v>65</v>
      </c>
      <c r="K380" s="2634"/>
      <c r="L380" s="2634"/>
      <c r="M380" s="2634"/>
      <c r="N380" s="2635"/>
      <c r="O380" s="1372"/>
      <c r="P380" s="1372"/>
      <c r="Q380" s="1372"/>
      <c r="R380" s="1372"/>
      <c r="S380" s="1372"/>
      <c r="T380" s="1372"/>
      <c r="U380" s="1372"/>
      <c r="V380" s="1372"/>
      <c r="W380" s="1372"/>
      <c r="X380" s="1372"/>
      <c r="Y380" s="1372"/>
      <c r="Z380" s="1372"/>
      <c r="AA380" s="1372"/>
      <c r="AB380" s="1372"/>
      <c r="AC380" s="1372"/>
      <c r="AD380" s="1372"/>
      <c r="AE380" s="1372"/>
      <c r="AF380" s="1372"/>
      <c r="AG380" s="1359"/>
      <c r="AH380" s="1359"/>
      <c r="AI380" s="1359"/>
      <c r="AJ380" s="1359"/>
      <c r="AK380" s="1359"/>
      <c r="AL380" s="1359"/>
      <c r="AM380" s="1359"/>
      <c r="AN380" s="1359"/>
      <c r="AO380" s="1359"/>
      <c r="AP380" s="1359"/>
      <c r="AQ380" s="1359"/>
      <c r="AR380" s="1359"/>
      <c r="AS380" s="1359"/>
      <c r="AT380" s="1359"/>
      <c r="AU380" s="1359"/>
      <c r="AV380" s="1359"/>
      <c r="AW380" s="1359"/>
      <c r="AX380" s="1359"/>
      <c r="AY380" s="1359"/>
      <c r="AZ380" s="1359"/>
      <c r="BA380" s="1359"/>
      <c r="BB380" s="1359"/>
      <c r="BC380" s="1359"/>
      <c r="BD380" s="1359"/>
      <c r="BE380" s="1359"/>
      <c r="BF380" s="1359"/>
      <c r="BG380" s="1359"/>
      <c r="BH380" s="1359"/>
      <c r="BI380" s="1359"/>
      <c r="BJ380" s="1359"/>
      <c r="BK380" s="1359"/>
      <c r="BL380" s="1359"/>
      <c r="BM380" s="1359"/>
      <c r="BN380" s="1359"/>
      <c r="BO380" s="1359"/>
      <c r="BP380" s="1359"/>
      <c r="BQ380" s="1359"/>
      <c r="BR380" s="1359"/>
      <c r="BS380" s="1359"/>
      <c r="BT380" s="1359"/>
      <c r="BU380" s="1359"/>
      <c r="BV380" s="1359"/>
      <c r="BW380" s="1359"/>
      <c r="BX380" s="1359"/>
      <c r="BY380" s="1359"/>
      <c r="BZ380" s="1359"/>
      <c r="CA380" s="1359"/>
      <c r="CB380" s="1359"/>
      <c r="CC380" s="1359"/>
      <c r="CD380" s="1359"/>
      <c r="CE380" s="1359"/>
      <c r="CF380" s="1359"/>
      <c r="CG380" s="1359"/>
      <c r="CH380" s="1359"/>
      <c r="CI380" s="1359"/>
      <c r="CJ380" s="1359"/>
      <c r="CK380" s="1359"/>
      <c r="CL380" s="1359"/>
      <c r="CM380" s="1359"/>
      <c r="CN380" s="1359"/>
      <c r="CO380" s="1359"/>
      <c r="CP380" s="1359"/>
      <c r="CQ380" s="1359"/>
      <c r="CR380" s="1359"/>
      <c r="CS380" s="1359"/>
      <c r="CT380" s="1359"/>
      <c r="CU380" s="1359"/>
      <c r="CV380" s="1359"/>
      <c r="CW380" s="1359"/>
      <c r="CX380" s="1359"/>
      <c r="CY380" s="1359"/>
      <c r="CZ380" s="1359"/>
      <c r="DA380" s="1359"/>
      <c r="DB380" s="1359"/>
      <c r="DC380" s="1359"/>
      <c r="DD380" s="1359"/>
      <c r="DE380" s="1359"/>
      <c r="DF380" s="1359"/>
      <c r="DG380" s="1359"/>
      <c r="DH380" s="1359"/>
      <c r="DI380" s="1359"/>
      <c r="DJ380" s="1359"/>
      <c r="DK380" s="1359"/>
      <c r="DL380" s="1359"/>
      <c r="DM380" s="1359"/>
      <c r="DN380" s="1359"/>
      <c r="DO380" s="1359"/>
      <c r="DP380" s="1359"/>
      <c r="DQ380" s="1359"/>
      <c r="DR380" s="1359"/>
      <c r="DS380" s="1359"/>
      <c r="DT380" s="1359"/>
      <c r="DU380" s="1359"/>
      <c r="DV380" s="1359"/>
      <c r="DW380" s="1359"/>
      <c r="DX380" s="1359"/>
      <c r="DY380" s="1359"/>
      <c r="DZ380" s="1359"/>
      <c r="EA380" s="1359"/>
      <c r="EB380" s="1359"/>
      <c r="EC380" s="1359"/>
      <c r="ED380" s="1359"/>
      <c r="EE380" s="1359"/>
      <c r="EF380" s="1359"/>
      <c r="EG380" s="1359"/>
      <c r="EH380" s="1359"/>
      <c r="EI380" s="1359"/>
      <c r="EJ380" s="1359"/>
      <c r="EK380" s="1359"/>
      <c r="EL380" s="1359"/>
      <c r="EM380" s="1359"/>
      <c r="EN380" s="1359"/>
      <c r="EO380" s="1359"/>
      <c r="EP380" s="1359"/>
      <c r="EQ380" s="1359"/>
      <c r="ER380" s="1359"/>
      <c r="ES380" s="1359"/>
      <c r="ET380" s="1359"/>
      <c r="EU380" s="1359"/>
      <c r="EV380" s="1359"/>
      <c r="EW380" s="1359"/>
      <c r="EX380" s="1359"/>
      <c r="EY380" s="1359"/>
      <c r="EZ380" s="1359"/>
      <c r="FA380" s="1359"/>
      <c r="FB380" s="1359"/>
      <c r="FC380" s="1359"/>
      <c r="FD380" s="1359"/>
      <c r="FE380" s="1359"/>
      <c r="FF380" s="1359"/>
      <c r="FG380" s="1359"/>
      <c r="FH380" s="1359"/>
      <c r="FI380" s="1359"/>
      <c r="FJ380" s="1359"/>
      <c r="FK380" s="1359"/>
      <c r="FL380" s="1359"/>
      <c r="FM380" s="1359"/>
      <c r="FN380" s="1359"/>
      <c r="FO380" s="1359"/>
      <c r="FP380" s="1359"/>
      <c r="FQ380" s="1359"/>
      <c r="FR380" s="1359"/>
      <c r="FS380" s="1359"/>
      <c r="FT380" s="1359"/>
      <c r="FU380" s="1359"/>
      <c r="FV380" s="1359"/>
      <c r="FW380" s="1359"/>
      <c r="FX380" s="1359"/>
      <c r="FY380" s="1359"/>
      <c r="FZ380" s="1359"/>
      <c r="GA380" s="1359"/>
      <c r="GB380" s="1359"/>
      <c r="GC380" s="1359"/>
      <c r="GD380" s="1359"/>
      <c r="GE380" s="1359"/>
      <c r="GF380" s="1359"/>
      <c r="GG380" s="1359"/>
      <c r="GH380" s="1359"/>
      <c r="GI380" s="1359"/>
      <c r="GJ380" s="1359"/>
      <c r="GK380" s="1359"/>
      <c r="GL380" s="1359"/>
      <c r="GM380" s="1359"/>
      <c r="GN380" s="1359"/>
      <c r="GO380" s="1359"/>
      <c r="GP380" s="1359"/>
    </row>
    <row r="381" spans="1:198" s="1392" customFormat="1" ht="49.2" hidden="1">
      <c r="A381" s="581">
        <v>9</v>
      </c>
      <c r="B381" s="581">
        <v>10</v>
      </c>
      <c r="C381" s="131" t="s">
        <v>994</v>
      </c>
      <c r="D381" s="1388">
        <v>930000</v>
      </c>
      <c r="E381" s="1389">
        <v>1</v>
      </c>
      <c r="F381" s="1369">
        <f t="shared" si="8"/>
        <v>930000</v>
      </c>
      <c r="G381" s="943" t="s">
        <v>886</v>
      </c>
      <c r="H381" s="943" t="s">
        <v>887</v>
      </c>
      <c r="I381" s="943" t="s">
        <v>968</v>
      </c>
      <c r="J381" s="581" t="s">
        <v>65</v>
      </c>
      <c r="K381" s="2634"/>
      <c r="L381" s="2634"/>
      <c r="M381" s="2634"/>
      <c r="N381" s="2635"/>
      <c r="O381" s="1372"/>
      <c r="P381" s="1372"/>
      <c r="Q381" s="1372"/>
      <c r="R381" s="1372"/>
      <c r="S381" s="1372"/>
      <c r="T381" s="1372"/>
      <c r="U381" s="1372"/>
      <c r="V381" s="1372"/>
      <c r="W381" s="1372"/>
      <c r="X381" s="1372"/>
      <c r="Y381" s="1372"/>
      <c r="Z381" s="1372"/>
      <c r="AA381" s="1372"/>
      <c r="AB381" s="1372"/>
      <c r="AC381" s="1372"/>
      <c r="AD381" s="1372"/>
      <c r="AE381" s="1372"/>
      <c r="AF381" s="1372"/>
      <c r="AG381" s="1359"/>
      <c r="AH381" s="1359"/>
      <c r="AI381" s="1359"/>
      <c r="AJ381" s="1359"/>
      <c r="AK381" s="1359"/>
      <c r="AL381" s="1359"/>
      <c r="AM381" s="1359"/>
      <c r="AN381" s="1359"/>
      <c r="AO381" s="1359"/>
      <c r="AP381" s="1359"/>
      <c r="AQ381" s="1359"/>
      <c r="AR381" s="1359"/>
      <c r="AS381" s="1359"/>
      <c r="AT381" s="1359"/>
      <c r="AU381" s="1359"/>
      <c r="AV381" s="1359"/>
      <c r="AW381" s="1359"/>
      <c r="AX381" s="1359"/>
      <c r="AY381" s="1359"/>
      <c r="AZ381" s="1359"/>
      <c r="BA381" s="1359"/>
      <c r="BB381" s="1359"/>
      <c r="BC381" s="1359"/>
      <c r="BD381" s="1359"/>
      <c r="BE381" s="1359"/>
      <c r="BF381" s="1359"/>
      <c r="BG381" s="1359"/>
      <c r="BH381" s="1359"/>
      <c r="BI381" s="1359"/>
      <c r="BJ381" s="1359"/>
      <c r="BK381" s="1359"/>
      <c r="BL381" s="1359"/>
      <c r="BM381" s="1359"/>
      <c r="BN381" s="1359"/>
      <c r="BO381" s="1359"/>
      <c r="BP381" s="1359"/>
      <c r="BQ381" s="1359"/>
      <c r="BR381" s="1359"/>
      <c r="BS381" s="1359"/>
      <c r="BT381" s="1359"/>
      <c r="BU381" s="1359"/>
      <c r="BV381" s="1359"/>
      <c r="BW381" s="1359"/>
      <c r="BX381" s="1359"/>
      <c r="BY381" s="1359"/>
      <c r="BZ381" s="1359"/>
      <c r="CA381" s="1359"/>
      <c r="CB381" s="1359"/>
      <c r="CC381" s="1359"/>
      <c r="CD381" s="1359"/>
      <c r="CE381" s="1359"/>
      <c r="CF381" s="1359"/>
      <c r="CG381" s="1359"/>
      <c r="CH381" s="1359"/>
      <c r="CI381" s="1359"/>
      <c r="CJ381" s="1359"/>
      <c r="CK381" s="1359"/>
      <c r="CL381" s="1359"/>
      <c r="CM381" s="1359"/>
      <c r="CN381" s="1359"/>
      <c r="CO381" s="1359"/>
      <c r="CP381" s="1359"/>
      <c r="CQ381" s="1359"/>
      <c r="CR381" s="1359"/>
      <c r="CS381" s="1359"/>
      <c r="CT381" s="1359"/>
      <c r="CU381" s="1359"/>
      <c r="CV381" s="1359"/>
      <c r="CW381" s="1359"/>
      <c r="CX381" s="1359"/>
      <c r="CY381" s="1359"/>
      <c r="CZ381" s="1359"/>
      <c r="DA381" s="1359"/>
      <c r="DB381" s="1359"/>
      <c r="DC381" s="1359"/>
      <c r="DD381" s="1359"/>
      <c r="DE381" s="1359"/>
      <c r="DF381" s="1359"/>
      <c r="DG381" s="1359"/>
      <c r="DH381" s="1359"/>
      <c r="DI381" s="1359"/>
      <c r="DJ381" s="1359"/>
      <c r="DK381" s="1359"/>
      <c r="DL381" s="1359"/>
      <c r="DM381" s="1359"/>
      <c r="DN381" s="1359"/>
      <c r="DO381" s="1359"/>
      <c r="DP381" s="1359"/>
      <c r="DQ381" s="1359"/>
      <c r="DR381" s="1359"/>
      <c r="DS381" s="1359"/>
      <c r="DT381" s="1359"/>
      <c r="DU381" s="1359"/>
      <c r="DV381" s="1359"/>
      <c r="DW381" s="1359"/>
      <c r="DX381" s="1359"/>
      <c r="DY381" s="1359"/>
      <c r="DZ381" s="1359"/>
      <c r="EA381" s="1359"/>
      <c r="EB381" s="1359"/>
      <c r="EC381" s="1359"/>
      <c r="ED381" s="1359"/>
      <c r="EE381" s="1359"/>
      <c r="EF381" s="1359"/>
      <c r="EG381" s="1359"/>
      <c r="EH381" s="1359"/>
      <c r="EI381" s="1359"/>
      <c r="EJ381" s="1359"/>
      <c r="EK381" s="1359"/>
      <c r="EL381" s="1359"/>
      <c r="EM381" s="1359"/>
      <c r="EN381" s="1359"/>
      <c r="EO381" s="1359"/>
      <c r="EP381" s="1359"/>
      <c r="EQ381" s="1359"/>
      <c r="ER381" s="1359"/>
      <c r="ES381" s="1359"/>
      <c r="ET381" s="1359"/>
      <c r="EU381" s="1359"/>
      <c r="EV381" s="1359"/>
      <c r="EW381" s="1359"/>
      <c r="EX381" s="1359"/>
      <c r="EY381" s="1359"/>
      <c r="EZ381" s="1359"/>
      <c r="FA381" s="1359"/>
      <c r="FB381" s="1359"/>
      <c r="FC381" s="1359"/>
      <c r="FD381" s="1359"/>
      <c r="FE381" s="1359"/>
      <c r="FF381" s="1359"/>
      <c r="FG381" s="1359"/>
      <c r="FH381" s="1359"/>
      <c r="FI381" s="1359"/>
      <c r="FJ381" s="1359"/>
      <c r="FK381" s="1359"/>
      <c r="FL381" s="1359"/>
      <c r="FM381" s="1359"/>
      <c r="FN381" s="1359"/>
      <c r="FO381" s="1359"/>
      <c r="FP381" s="1359"/>
      <c r="FQ381" s="1359"/>
      <c r="FR381" s="1359"/>
      <c r="FS381" s="1359"/>
      <c r="FT381" s="1359"/>
      <c r="FU381" s="1359"/>
      <c r="FV381" s="1359"/>
      <c r="FW381" s="1359"/>
      <c r="FX381" s="1359"/>
      <c r="FY381" s="1359"/>
      <c r="FZ381" s="1359"/>
      <c r="GA381" s="1359"/>
      <c r="GB381" s="1359"/>
      <c r="GC381" s="1359"/>
      <c r="GD381" s="1359"/>
      <c r="GE381" s="1359"/>
      <c r="GF381" s="1359"/>
      <c r="GG381" s="1359"/>
      <c r="GH381" s="1359"/>
      <c r="GI381" s="1359"/>
      <c r="GJ381" s="1359"/>
      <c r="GK381" s="1359"/>
      <c r="GL381" s="1359"/>
      <c r="GM381" s="1359"/>
      <c r="GN381" s="1359"/>
      <c r="GO381" s="1359"/>
      <c r="GP381" s="1359"/>
    </row>
    <row r="382" spans="1:198" s="1359" customFormat="1" ht="49.2" hidden="1">
      <c r="A382" s="581">
        <v>9</v>
      </c>
      <c r="B382" s="581">
        <v>11</v>
      </c>
      <c r="C382" s="131" t="s">
        <v>994</v>
      </c>
      <c r="D382" s="1388">
        <v>930000</v>
      </c>
      <c r="E382" s="1389">
        <v>1</v>
      </c>
      <c r="F382" s="1369">
        <f t="shared" si="8"/>
        <v>930000</v>
      </c>
      <c r="G382" s="943" t="s">
        <v>971</v>
      </c>
      <c r="H382" s="943" t="s">
        <v>972</v>
      </c>
      <c r="I382" s="943" t="s">
        <v>980</v>
      </c>
      <c r="J382" s="581" t="s">
        <v>28</v>
      </c>
      <c r="K382" s="2634"/>
      <c r="L382" s="2634"/>
      <c r="M382" s="2634"/>
      <c r="N382" s="2635"/>
      <c r="O382" s="1372"/>
      <c r="P382" s="1372"/>
      <c r="Q382" s="1372"/>
      <c r="R382" s="1372"/>
      <c r="S382" s="1372"/>
      <c r="T382" s="1372"/>
      <c r="U382" s="1372"/>
      <c r="V382" s="1372"/>
      <c r="W382" s="1372"/>
      <c r="X382" s="1372"/>
      <c r="Y382" s="1372"/>
      <c r="Z382" s="1372"/>
      <c r="AA382" s="1372"/>
      <c r="AB382" s="1372"/>
      <c r="AC382" s="1372"/>
      <c r="AD382" s="1372"/>
      <c r="AE382" s="1372"/>
      <c r="AF382" s="1372"/>
    </row>
    <row r="383" spans="1:198" s="1359" customFormat="1" ht="49.2" hidden="1">
      <c r="A383" s="581">
        <v>9</v>
      </c>
      <c r="B383" s="581">
        <v>12</v>
      </c>
      <c r="C383" s="131" t="s">
        <v>1021</v>
      </c>
      <c r="D383" s="1388">
        <v>730000</v>
      </c>
      <c r="E383" s="1389">
        <v>1</v>
      </c>
      <c r="F383" s="1369">
        <f t="shared" si="8"/>
        <v>730000</v>
      </c>
      <c r="G383" s="943" t="s">
        <v>1318</v>
      </c>
      <c r="H383" s="943" t="s">
        <v>272</v>
      </c>
      <c r="I383" s="943" t="s">
        <v>873</v>
      </c>
      <c r="J383" s="581" t="s">
        <v>39</v>
      </c>
      <c r="K383" s="2634"/>
      <c r="L383" s="2634"/>
      <c r="M383" s="2634"/>
      <c r="N383" s="2635"/>
      <c r="O383" s="1372"/>
      <c r="P383" s="1372"/>
      <c r="Q383" s="1372"/>
      <c r="R383" s="1372"/>
      <c r="S383" s="1372"/>
      <c r="T383" s="1372"/>
      <c r="U383" s="1372"/>
      <c r="V383" s="1372"/>
      <c r="W383" s="1372"/>
      <c r="X383" s="1372"/>
      <c r="Y383" s="1372"/>
      <c r="Z383" s="1372"/>
      <c r="AA383" s="1372"/>
      <c r="AB383" s="1372"/>
      <c r="AC383" s="1372"/>
      <c r="AD383" s="1372"/>
      <c r="AE383" s="1372"/>
      <c r="AF383" s="1372"/>
    </row>
    <row r="384" spans="1:198" s="1359" customFormat="1" ht="49.2" hidden="1">
      <c r="A384" s="581">
        <v>9</v>
      </c>
      <c r="B384" s="581">
        <v>13</v>
      </c>
      <c r="C384" s="131" t="s">
        <v>553</v>
      </c>
      <c r="D384" s="1388">
        <v>520000</v>
      </c>
      <c r="E384" s="1389">
        <v>1</v>
      </c>
      <c r="F384" s="1369">
        <f t="shared" si="8"/>
        <v>520000</v>
      </c>
      <c r="G384" s="943" t="s">
        <v>594</v>
      </c>
      <c r="H384" s="943" t="s">
        <v>595</v>
      </c>
      <c r="I384" s="943" t="s">
        <v>968</v>
      </c>
      <c r="J384" s="581" t="s">
        <v>65</v>
      </c>
      <c r="K384" s="2634"/>
      <c r="L384" s="2634"/>
      <c r="M384" s="2634"/>
      <c r="N384" s="2635"/>
      <c r="O384" s="1372"/>
      <c r="P384" s="1372"/>
      <c r="Q384" s="1372"/>
      <c r="R384" s="1372"/>
      <c r="S384" s="1372"/>
      <c r="T384" s="1372"/>
      <c r="U384" s="1372"/>
      <c r="V384" s="1372"/>
      <c r="W384" s="1372"/>
      <c r="X384" s="1372"/>
      <c r="Y384" s="1372"/>
      <c r="Z384" s="1372"/>
      <c r="AA384" s="1372"/>
      <c r="AB384" s="1372"/>
      <c r="AC384" s="1372"/>
      <c r="AD384" s="1372"/>
      <c r="AE384" s="1372"/>
      <c r="AF384" s="1372"/>
    </row>
    <row r="385" spans="1:32" s="1359" customFormat="1" ht="49.2" hidden="1">
      <c r="A385" s="581">
        <v>9</v>
      </c>
      <c r="B385" s="581">
        <v>14</v>
      </c>
      <c r="C385" s="131" t="s">
        <v>553</v>
      </c>
      <c r="D385" s="1388">
        <v>520000</v>
      </c>
      <c r="E385" s="1389">
        <v>1</v>
      </c>
      <c r="F385" s="1369">
        <f t="shared" si="8"/>
        <v>520000</v>
      </c>
      <c r="G385" s="943" t="s">
        <v>505</v>
      </c>
      <c r="H385" s="943" t="s">
        <v>506</v>
      </c>
      <c r="I385" s="943" t="s">
        <v>968</v>
      </c>
      <c r="J385" s="581" t="s">
        <v>65</v>
      </c>
      <c r="K385" s="2634"/>
      <c r="L385" s="2634"/>
      <c r="M385" s="2634"/>
      <c r="N385" s="2635"/>
      <c r="O385" s="1372"/>
      <c r="P385" s="1372"/>
      <c r="Q385" s="1372"/>
      <c r="R385" s="1372"/>
      <c r="S385" s="1372"/>
      <c r="T385" s="1372"/>
      <c r="U385" s="1372"/>
      <c r="V385" s="1372"/>
      <c r="W385" s="1372"/>
      <c r="X385" s="1372"/>
      <c r="Y385" s="1372"/>
      <c r="Z385" s="1372"/>
      <c r="AA385" s="1372"/>
      <c r="AB385" s="1372"/>
      <c r="AC385" s="1372"/>
      <c r="AD385" s="1372"/>
      <c r="AE385" s="1372"/>
      <c r="AF385" s="1372"/>
    </row>
    <row r="386" spans="1:32" s="1359" customFormat="1" ht="73.8" hidden="1">
      <c r="A386" s="581">
        <v>9</v>
      </c>
      <c r="B386" s="581">
        <v>15</v>
      </c>
      <c r="C386" s="131" t="s">
        <v>959</v>
      </c>
      <c r="D386" s="1388">
        <v>840000</v>
      </c>
      <c r="E386" s="1389">
        <v>1</v>
      </c>
      <c r="F386" s="1369">
        <f t="shared" si="8"/>
        <v>840000</v>
      </c>
      <c r="G386" s="943" t="s">
        <v>886</v>
      </c>
      <c r="H386" s="943" t="s">
        <v>887</v>
      </c>
      <c r="I386" s="943" t="s">
        <v>968</v>
      </c>
      <c r="J386" s="581" t="s">
        <v>65</v>
      </c>
      <c r="K386" s="2634"/>
      <c r="L386" s="2634"/>
      <c r="M386" s="2634"/>
      <c r="N386" s="2635"/>
      <c r="O386" s="1372"/>
      <c r="P386" s="1372"/>
      <c r="Q386" s="1372"/>
      <c r="R386" s="1372"/>
      <c r="S386" s="1372"/>
      <c r="T386" s="1372"/>
      <c r="U386" s="1372"/>
      <c r="V386" s="1372"/>
      <c r="W386" s="1372"/>
      <c r="X386" s="1372"/>
      <c r="Y386" s="1372"/>
      <c r="Z386" s="1372"/>
      <c r="AA386" s="1372"/>
      <c r="AB386" s="1372"/>
      <c r="AC386" s="1372"/>
      <c r="AD386" s="1372"/>
      <c r="AE386" s="1372"/>
      <c r="AF386" s="1372"/>
    </row>
    <row r="387" spans="1:32" s="1359" customFormat="1" ht="73.8" hidden="1">
      <c r="A387" s="581">
        <v>9</v>
      </c>
      <c r="B387" s="581">
        <v>16</v>
      </c>
      <c r="C387" s="131" t="s">
        <v>959</v>
      </c>
      <c r="D387" s="1388">
        <v>840000</v>
      </c>
      <c r="E387" s="1389">
        <v>1</v>
      </c>
      <c r="F387" s="1369">
        <f t="shared" si="8"/>
        <v>840000</v>
      </c>
      <c r="G387" s="943" t="s">
        <v>278</v>
      </c>
      <c r="H387" s="943" t="s">
        <v>279</v>
      </c>
      <c r="I387" s="943" t="s">
        <v>968</v>
      </c>
      <c r="J387" s="581" t="s">
        <v>49</v>
      </c>
      <c r="K387" s="2634"/>
      <c r="L387" s="2634"/>
      <c r="M387" s="2634"/>
      <c r="N387" s="2635"/>
      <c r="O387" s="1372"/>
      <c r="P387" s="1372"/>
      <c r="Q387" s="1372"/>
      <c r="R387" s="1372"/>
      <c r="S387" s="1372"/>
      <c r="T387" s="1372"/>
      <c r="U387" s="1372"/>
      <c r="V387" s="1372"/>
      <c r="W387" s="1372"/>
      <c r="X387" s="1372"/>
      <c r="Y387" s="1372"/>
      <c r="Z387" s="1372"/>
      <c r="AA387" s="1372"/>
      <c r="AB387" s="1372"/>
      <c r="AC387" s="1372"/>
      <c r="AD387" s="1372"/>
      <c r="AE387" s="1372"/>
      <c r="AF387" s="1372"/>
    </row>
    <row r="388" spans="1:32" s="1359" customFormat="1" ht="49.2" hidden="1">
      <c r="A388" s="581">
        <v>9</v>
      </c>
      <c r="B388" s="581">
        <v>17</v>
      </c>
      <c r="C388" s="131" t="s">
        <v>1762</v>
      </c>
      <c r="D388" s="1388">
        <v>485000</v>
      </c>
      <c r="E388" s="1389">
        <v>1</v>
      </c>
      <c r="F388" s="1369">
        <f t="shared" si="8"/>
        <v>485000</v>
      </c>
      <c r="G388" s="943" t="s">
        <v>283</v>
      </c>
      <c r="H388" s="943" t="s">
        <v>284</v>
      </c>
      <c r="I388" s="943" t="s">
        <v>980</v>
      </c>
      <c r="J388" s="581" t="s">
        <v>49</v>
      </c>
      <c r="K388" s="2634"/>
      <c r="L388" s="2634"/>
      <c r="M388" s="2634"/>
      <c r="N388" s="2635"/>
      <c r="O388" s="1372"/>
      <c r="P388" s="1372"/>
      <c r="Q388" s="1372"/>
      <c r="R388" s="1372"/>
      <c r="S388" s="1372"/>
      <c r="T388" s="1372"/>
      <c r="U388" s="1372"/>
      <c r="V388" s="1372"/>
      <c r="W388" s="1372"/>
      <c r="X388" s="1372"/>
      <c r="Y388" s="1372"/>
      <c r="Z388" s="1372"/>
      <c r="AA388" s="1372"/>
      <c r="AB388" s="1372"/>
      <c r="AC388" s="1372"/>
      <c r="AD388" s="1372"/>
      <c r="AE388" s="1372"/>
      <c r="AF388" s="1372"/>
    </row>
    <row r="389" spans="1:32" s="1359" customFormat="1" hidden="1">
      <c r="A389" s="581">
        <v>9</v>
      </c>
      <c r="B389" s="581">
        <v>18</v>
      </c>
      <c r="C389" s="131" t="s">
        <v>1062</v>
      </c>
      <c r="D389" s="1388">
        <v>2580000</v>
      </c>
      <c r="E389" s="1389">
        <v>1</v>
      </c>
      <c r="F389" s="1369">
        <f t="shared" si="8"/>
        <v>2580000</v>
      </c>
      <c r="G389" s="943" t="s">
        <v>966</v>
      </c>
      <c r="H389" s="943" t="s">
        <v>967</v>
      </c>
      <c r="I389" s="943" t="s">
        <v>968</v>
      </c>
      <c r="J389" s="581" t="s">
        <v>26</v>
      </c>
      <c r="K389" s="2634"/>
      <c r="L389" s="2634"/>
      <c r="M389" s="2634"/>
      <c r="N389" s="2635"/>
      <c r="O389" s="1372"/>
      <c r="P389" s="1372"/>
      <c r="Q389" s="1372"/>
      <c r="R389" s="1372"/>
      <c r="S389" s="1372"/>
      <c r="T389" s="1372"/>
      <c r="U389" s="1372"/>
      <c r="V389" s="1372"/>
      <c r="W389" s="1372"/>
      <c r="X389" s="1372"/>
      <c r="Y389" s="1372"/>
      <c r="Z389" s="1372"/>
      <c r="AA389" s="1372"/>
      <c r="AB389" s="1372"/>
      <c r="AC389" s="1372"/>
      <c r="AD389" s="1372"/>
      <c r="AE389" s="1372"/>
      <c r="AF389" s="1372"/>
    </row>
    <row r="390" spans="1:32" s="1359" customFormat="1" hidden="1">
      <c r="A390" s="581">
        <v>9</v>
      </c>
      <c r="B390" s="581">
        <v>19</v>
      </c>
      <c r="C390" s="131" t="s">
        <v>1062</v>
      </c>
      <c r="D390" s="1388">
        <v>2580000</v>
      </c>
      <c r="E390" s="1389">
        <v>1</v>
      </c>
      <c r="F390" s="1369">
        <f t="shared" si="8"/>
        <v>2580000</v>
      </c>
      <c r="G390" s="943" t="s">
        <v>870</v>
      </c>
      <c r="H390" s="943" t="s">
        <v>274</v>
      </c>
      <c r="I390" s="943" t="s">
        <v>980</v>
      </c>
      <c r="J390" s="581" t="s">
        <v>26</v>
      </c>
      <c r="K390" s="2634"/>
      <c r="L390" s="2634"/>
      <c r="M390" s="2634"/>
      <c r="N390" s="2635"/>
      <c r="O390" s="1372"/>
      <c r="P390" s="1372"/>
      <c r="Q390" s="1372"/>
      <c r="R390" s="1372"/>
      <c r="S390" s="1372"/>
      <c r="T390" s="1372"/>
      <c r="U390" s="1372"/>
      <c r="V390" s="1372"/>
      <c r="W390" s="1372"/>
      <c r="X390" s="1372"/>
      <c r="Y390" s="1372"/>
      <c r="Z390" s="1372"/>
      <c r="AA390" s="1372"/>
      <c r="AB390" s="1372"/>
      <c r="AC390" s="1372"/>
      <c r="AD390" s="1372"/>
      <c r="AE390" s="1372"/>
      <c r="AF390" s="1372"/>
    </row>
    <row r="391" spans="1:32" s="1359" customFormat="1" ht="98.4" hidden="1">
      <c r="A391" s="581">
        <v>9</v>
      </c>
      <c r="B391" s="581">
        <v>20</v>
      </c>
      <c r="C391" s="131" t="s">
        <v>550</v>
      </c>
      <c r="D391" s="1388">
        <v>1760000</v>
      </c>
      <c r="E391" s="1389">
        <v>1</v>
      </c>
      <c r="F391" s="1369">
        <f t="shared" si="8"/>
        <v>1760000</v>
      </c>
      <c r="G391" s="943" t="s">
        <v>868</v>
      </c>
      <c r="H391" s="943" t="s">
        <v>869</v>
      </c>
      <c r="I391" s="943" t="s">
        <v>980</v>
      </c>
      <c r="J391" s="581" t="s">
        <v>26</v>
      </c>
      <c r="K391" s="2634"/>
      <c r="L391" s="2634"/>
      <c r="M391" s="2634"/>
      <c r="N391" s="2635"/>
      <c r="O391" s="1372"/>
      <c r="P391" s="1372"/>
      <c r="Q391" s="1372"/>
      <c r="R391" s="1372"/>
      <c r="S391" s="1372"/>
      <c r="T391" s="1372"/>
      <c r="U391" s="1372"/>
      <c r="V391" s="1372"/>
      <c r="W391" s="1372"/>
      <c r="X391" s="1372"/>
      <c r="Y391" s="1372"/>
      <c r="Z391" s="1372"/>
      <c r="AA391" s="1372"/>
      <c r="AB391" s="1372"/>
      <c r="AC391" s="1372"/>
      <c r="AD391" s="1372"/>
      <c r="AE391" s="1372"/>
      <c r="AF391" s="1372"/>
    </row>
    <row r="392" spans="1:32" s="1359" customFormat="1" ht="98.4" hidden="1">
      <c r="A392" s="581">
        <v>9</v>
      </c>
      <c r="B392" s="581">
        <v>21</v>
      </c>
      <c r="C392" s="131" t="s">
        <v>550</v>
      </c>
      <c r="D392" s="1388">
        <v>1760000</v>
      </c>
      <c r="E392" s="1389">
        <v>1</v>
      </c>
      <c r="F392" s="1369">
        <f t="shared" si="8"/>
        <v>1760000</v>
      </c>
      <c r="G392" s="943" t="s">
        <v>969</v>
      </c>
      <c r="H392" s="943" t="s">
        <v>970</v>
      </c>
      <c r="I392" s="943" t="s">
        <v>856</v>
      </c>
      <c r="J392" s="581" t="s">
        <v>28</v>
      </c>
      <c r="K392" s="2634"/>
      <c r="L392" s="2634"/>
      <c r="M392" s="2634"/>
      <c r="N392" s="2635"/>
      <c r="O392" s="1372"/>
      <c r="P392" s="1372"/>
      <c r="Q392" s="1372"/>
      <c r="R392" s="1372"/>
      <c r="S392" s="1372"/>
      <c r="T392" s="1372"/>
      <c r="U392" s="1372"/>
      <c r="V392" s="1372"/>
      <c r="W392" s="1372"/>
      <c r="X392" s="1372"/>
      <c r="Y392" s="1372"/>
      <c r="Z392" s="1372"/>
      <c r="AA392" s="1372"/>
      <c r="AB392" s="1372"/>
      <c r="AC392" s="1372"/>
      <c r="AD392" s="1372"/>
      <c r="AE392" s="1372"/>
      <c r="AF392" s="1372"/>
    </row>
    <row r="393" spans="1:32" s="1359" customFormat="1" ht="49.2" hidden="1">
      <c r="A393" s="581">
        <v>9</v>
      </c>
      <c r="B393" s="581">
        <v>22</v>
      </c>
      <c r="C393" s="131" t="s">
        <v>771</v>
      </c>
      <c r="D393" s="1388">
        <v>1760000</v>
      </c>
      <c r="E393" s="1389">
        <v>1</v>
      </c>
      <c r="F393" s="1369">
        <f t="shared" si="8"/>
        <v>1760000</v>
      </c>
      <c r="G393" s="943" t="s">
        <v>870</v>
      </c>
      <c r="H393" s="943" t="s">
        <v>274</v>
      </c>
      <c r="I393" s="943" t="s">
        <v>980</v>
      </c>
      <c r="J393" s="581" t="s">
        <v>26</v>
      </c>
      <c r="K393" s="2634"/>
      <c r="L393" s="2634"/>
      <c r="M393" s="2634"/>
      <c r="N393" s="2635"/>
      <c r="O393" s="1372"/>
      <c r="P393" s="1372"/>
      <c r="Q393" s="1372"/>
      <c r="R393" s="1372"/>
      <c r="S393" s="1372"/>
      <c r="T393" s="1372"/>
      <c r="U393" s="1372"/>
      <c r="V393" s="1372"/>
      <c r="W393" s="1372"/>
      <c r="X393" s="1372"/>
      <c r="Y393" s="1372"/>
      <c r="Z393" s="1372"/>
      <c r="AA393" s="1372"/>
      <c r="AB393" s="1372"/>
      <c r="AC393" s="1372"/>
      <c r="AD393" s="1372"/>
      <c r="AE393" s="1372"/>
      <c r="AF393" s="1372"/>
    </row>
    <row r="394" spans="1:32" s="1359" customFormat="1" ht="49.2" hidden="1">
      <c r="A394" s="581">
        <v>9</v>
      </c>
      <c r="B394" s="581">
        <v>23</v>
      </c>
      <c r="C394" s="131" t="s">
        <v>771</v>
      </c>
      <c r="D394" s="1388">
        <v>1760000</v>
      </c>
      <c r="E394" s="1389">
        <v>1</v>
      </c>
      <c r="F394" s="1369">
        <f t="shared" si="8"/>
        <v>1760000</v>
      </c>
      <c r="G394" s="943" t="s">
        <v>600</v>
      </c>
      <c r="H394" s="943" t="s">
        <v>922</v>
      </c>
      <c r="I394" s="943" t="s">
        <v>856</v>
      </c>
      <c r="J394" s="581" t="s">
        <v>28</v>
      </c>
      <c r="K394" s="2634"/>
      <c r="L394" s="2634"/>
      <c r="M394" s="2634"/>
      <c r="N394" s="2635"/>
      <c r="O394" s="1372"/>
      <c r="P394" s="1372"/>
      <c r="Q394" s="1372"/>
      <c r="R394" s="1372"/>
      <c r="S394" s="1372"/>
      <c r="T394" s="1372"/>
      <c r="U394" s="1372"/>
      <c r="V394" s="1372"/>
      <c r="W394" s="1372"/>
      <c r="X394" s="1372"/>
      <c r="Y394" s="1372"/>
      <c r="Z394" s="1372"/>
      <c r="AA394" s="1372"/>
      <c r="AB394" s="1372"/>
      <c r="AC394" s="1372"/>
      <c r="AD394" s="1372"/>
      <c r="AE394" s="1372"/>
      <c r="AF394" s="1372"/>
    </row>
    <row r="395" spans="1:32" s="1359" customFormat="1" ht="49.2" hidden="1">
      <c r="A395" s="581">
        <v>9</v>
      </c>
      <c r="B395" s="581">
        <v>24</v>
      </c>
      <c r="C395" s="131" t="s">
        <v>518</v>
      </c>
      <c r="D395" s="1388">
        <v>2580000</v>
      </c>
      <c r="E395" s="1389">
        <v>1</v>
      </c>
      <c r="F395" s="1369">
        <f t="shared" si="8"/>
        <v>2580000</v>
      </c>
      <c r="G395" s="943" t="s">
        <v>868</v>
      </c>
      <c r="H395" s="943" t="s">
        <v>869</v>
      </c>
      <c r="I395" s="943" t="s">
        <v>980</v>
      </c>
      <c r="J395" s="581" t="s">
        <v>26</v>
      </c>
      <c r="K395" s="2634"/>
      <c r="L395" s="2634"/>
      <c r="M395" s="2634"/>
      <c r="N395" s="2635"/>
      <c r="O395" s="1372"/>
      <c r="P395" s="1372"/>
      <c r="Q395" s="1372"/>
      <c r="R395" s="1372"/>
      <c r="S395" s="1372"/>
      <c r="T395" s="1372"/>
      <c r="U395" s="1372"/>
      <c r="V395" s="1372"/>
      <c r="W395" s="1372"/>
      <c r="X395" s="1372"/>
      <c r="Y395" s="1372"/>
      <c r="Z395" s="1372"/>
      <c r="AA395" s="1372"/>
      <c r="AB395" s="1372"/>
      <c r="AC395" s="1372"/>
      <c r="AD395" s="1372"/>
      <c r="AE395" s="1372"/>
      <c r="AF395" s="1372"/>
    </row>
    <row r="396" spans="1:32" s="1359" customFormat="1" ht="49.2" hidden="1">
      <c r="A396" s="581">
        <v>9</v>
      </c>
      <c r="B396" s="581">
        <v>25</v>
      </c>
      <c r="C396" s="131" t="s">
        <v>518</v>
      </c>
      <c r="D396" s="1388">
        <v>2580000</v>
      </c>
      <c r="E396" s="1389">
        <v>1</v>
      </c>
      <c r="F396" s="1369">
        <f t="shared" si="8"/>
        <v>2580000</v>
      </c>
      <c r="G396" s="943" t="s">
        <v>871</v>
      </c>
      <c r="H396" s="943" t="s">
        <v>872</v>
      </c>
      <c r="I396" s="943" t="s">
        <v>873</v>
      </c>
      <c r="J396" s="581" t="s">
        <v>26</v>
      </c>
      <c r="K396" s="2634"/>
      <c r="L396" s="2634"/>
      <c r="M396" s="2634"/>
      <c r="N396" s="2635"/>
      <c r="O396" s="1372"/>
      <c r="P396" s="1372"/>
      <c r="Q396" s="1372"/>
      <c r="R396" s="1372"/>
      <c r="S396" s="1372"/>
      <c r="T396" s="1372"/>
      <c r="U396" s="1372"/>
      <c r="V396" s="1372"/>
      <c r="W396" s="1372"/>
      <c r="X396" s="1372"/>
      <c r="Y396" s="1372"/>
      <c r="Z396" s="1372"/>
      <c r="AA396" s="1372"/>
      <c r="AB396" s="1372"/>
      <c r="AC396" s="1372"/>
      <c r="AD396" s="1372"/>
      <c r="AE396" s="1372"/>
      <c r="AF396" s="1372"/>
    </row>
    <row r="397" spans="1:32" s="1359" customFormat="1" ht="49.2" hidden="1">
      <c r="A397" s="581">
        <v>9</v>
      </c>
      <c r="B397" s="581">
        <v>26</v>
      </c>
      <c r="C397" s="131" t="s">
        <v>518</v>
      </c>
      <c r="D397" s="1388">
        <v>2580000</v>
      </c>
      <c r="E397" s="1389">
        <v>1</v>
      </c>
      <c r="F397" s="1369">
        <f t="shared" si="8"/>
        <v>2580000</v>
      </c>
      <c r="G397" s="943" t="s">
        <v>979</v>
      </c>
      <c r="H397" s="943" t="s">
        <v>274</v>
      </c>
      <c r="I397" s="943" t="s">
        <v>980</v>
      </c>
      <c r="J397" s="581" t="s">
        <v>39</v>
      </c>
      <c r="K397" s="2634"/>
      <c r="L397" s="2634"/>
      <c r="M397" s="2634"/>
      <c r="N397" s="2635"/>
      <c r="O397" s="1372"/>
      <c r="P397" s="1372"/>
      <c r="Q397" s="1372"/>
      <c r="R397" s="1372"/>
      <c r="S397" s="1372"/>
      <c r="T397" s="1372"/>
      <c r="U397" s="1372"/>
      <c r="V397" s="1372"/>
      <c r="W397" s="1372"/>
      <c r="X397" s="1372"/>
      <c r="Y397" s="1372"/>
      <c r="Z397" s="1372"/>
      <c r="AA397" s="1372"/>
      <c r="AB397" s="1372"/>
      <c r="AC397" s="1372"/>
      <c r="AD397" s="1372"/>
      <c r="AE397" s="1372"/>
      <c r="AF397" s="1372"/>
    </row>
    <row r="398" spans="1:32" s="1359" customFormat="1" ht="49.2" hidden="1">
      <c r="A398" s="581">
        <v>9</v>
      </c>
      <c r="B398" s="581">
        <v>27</v>
      </c>
      <c r="C398" s="131" t="s">
        <v>639</v>
      </c>
      <c r="D398" s="1388">
        <v>1650000</v>
      </c>
      <c r="E398" s="1389">
        <v>1</v>
      </c>
      <c r="F398" s="1369">
        <f t="shared" si="8"/>
        <v>1650000</v>
      </c>
      <c r="G398" s="943" t="s">
        <v>855</v>
      </c>
      <c r="H398" s="943" t="s">
        <v>276</v>
      </c>
      <c r="I398" s="943" t="s">
        <v>856</v>
      </c>
      <c r="J398" s="581" t="s">
        <v>725</v>
      </c>
      <c r="K398" s="2634"/>
      <c r="L398" s="2634"/>
      <c r="M398" s="2634"/>
      <c r="N398" s="2635"/>
      <c r="O398" s="1372"/>
      <c r="P398" s="1372"/>
      <c r="Q398" s="1372"/>
      <c r="R398" s="1372"/>
      <c r="S398" s="1372"/>
      <c r="T398" s="1372"/>
      <c r="U398" s="1372"/>
      <c r="V398" s="1372"/>
      <c r="W398" s="1372"/>
      <c r="X398" s="1372"/>
      <c r="Y398" s="1372"/>
      <c r="Z398" s="1372"/>
      <c r="AA398" s="1372"/>
      <c r="AB398" s="1372"/>
      <c r="AC398" s="1372"/>
      <c r="AD398" s="1372"/>
      <c r="AE398" s="1372"/>
      <c r="AF398" s="1372"/>
    </row>
    <row r="399" spans="1:32" s="1359" customFormat="1" ht="49.2" hidden="1">
      <c r="A399" s="581">
        <v>9</v>
      </c>
      <c r="B399" s="581">
        <v>28</v>
      </c>
      <c r="C399" s="131" t="s">
        <v>992</v>
      </c>
      <c r="D399" s="1388">
        <v>1240000</v>
      </c>
      <c r="E399" s="1389">
        <v>1</v>
      </c>
      <c r="F399" s="1369">
        <f t="shared" si="8"/>
        <v>1240000</v>
      </c>
      <c r="G399" s="943" t="s">
        <v>1148</v>
      </c>
      <c r="H399" s="943" t="s">
        <v>275</v>
      </c>
      <c r="I399" s="943" t="s">
        <v>968</v>
      </c>
      <c r="J399" s="581" t="s">
        <v>39</v>
      </c>
      <c r="K399" s="2634"/>
      <c r="L399" s="2634"/>
      <c r="M399" s="2634"/>
      <c r="N399" s="2635"/>
      <c r="O399" s="1372"/>
      <c r="P399" s="1372"/>
      <c r="Q399" s="1372"/>
      <c r="R399" s="1372"/>
      <c r="S399" s="1372"/>
      <c r="T399" s="1372"/>
      <c r="U399" s="1372"/>
      <c r="V399" s="1372"/>
      <c r="W399" s="1372"/>
      <c r="X399" s="1372"/>
      <c r="Y399" s="1372"/>
      <c r="Z399" s="1372"/>
      <c r="AA399" s="1372"/>
      <c r="AB399" s="1372"/>
      <c r="AC399" s="1372"/>
      <c r="AD399" s="1372"/>
      <c r="AE399" s="1372"/>
      <c r="AF399" s="1372"/>
    </row>
    <row r="400" spans="1:32" s="1359" customFormat="1" ht="49.2" hidden="1">
      <c r="A400" s="581">
        <v>9</v>
      </c>
      <c r="B400" s="581">
        <v>29</v>
      </c>
      <c r="C400" s="131" t="s">
        <v>992</v>
      </c>
      <c r="D400" s="1388">
        <v>1240000</v>
      </c>
      <c r="E400" s="1389">
        <v>2</v>
      </c>
      <c r="F400" s="1369">
        <f t="shared" si="8"/>
        <v>2480000</v>
      </c>
      <c r="G400" s="943" t="s">
        <v>870</v>
      </c>
      <c r="H400" s="943" t="s">
        <v>274</v>
      </c>
      <c r="I400" s="943" t="s">
        <v>980</v>
      </c>
      <c r="J400" s="581" t="s">
        <v>26</v>
      </c>
      <c r="K400" s="2634"/>
      <c r="L400" s="2634"/>
      <c r="M400" s="2634"/>
      <c r="N400" s="2635"/>
      <c r="O400" s="1372"/>
      <c r="P400" s="1372"/>
      <c r="Q400" s="1372"/>
      <c r="R400" s="1372"/>
      <c r="S400" s="1372"/>
      <c r="T400" s="1372"/>
      <c r="U400" s="1372"/>
      <c r="V400" s="1372"/>
      <c r="W400" s="1372"/>
      <c r="X400" s="1372"/>
      <c r="Y400" s="1372"/>
      <c r="Z400" s="1372"/>
      <c r="AA400" s="1372"/>
      <c r="AB400" s="1372"/>
      <c r="AC400" s="1372"/>
      <c r="AD400" s="1372"/>
      <c r="AE400" s="1372"/>
      <c r="AF400" s="1372"/>
    </row>
    <row r="401" spans="1:32" s="1359" customFormat="1" ht="49.2" hidden="1">
      <c r="A401" s="581">
        <v>9</v>
      </c>
      <c r="B401" s="581">
        <v>30</v>
      </c>
      <c r="C401" s="131" t="s">
        <v>992</v>
      </c>
      <c r="D401" s="1388">
        <v>1240000</v>
      </c>
      <c r="E401" s="1389">
        <v>1</v>
      </c>
      <c r="F401" s="1369">
        <f t="shared" si="8"/>
        <v>1240000</v>
      </c>
      <c r="G401" s="943" t="s">
        <v>868</v>
      </c>
      <c r="H401" s="943" t="s">
        <v>869</v>
      </c>
      <c r="I401" s="943" t="s">
        <v>980</v>
      </c>
      <c r="J401" s="581" t="s">
        <v>26</v>
      </c>
      <c r="K401" s="2634"/>
      <c r="L401" s="2634"/>
      <c r="M401" s="2634"/>
      <c r="N401" s="2635"/>
      <c r="O401" s="1372"/>
      <c r="P401" s="1372"/>
      <c r="Q401" s="1372"/>
      <c r="R401" s="1372"/>
      <c r="S401" s="1372"/>
      <c r="T401" s="1372"/>
      <c r="U401" s="1372"/>
      <c r="V401" s="1372"/>
      <c r="W401" s="1372"/>
      <c r="X401" s="1372"/>
      <c r="Y401" s="1372"/>
      <c r="Z401" s="1372"/>
      <c r="AA401" s="1372"/>
      <c r="AB401" s="1372"/>
      <c r="AC401" s="1372"/>
      <c r="AD401" s="1372"/>
      <c r="AE401" s="1372"/>
      <c r="AF401" s="1372"/>
    </row>
    <row r="402" spans="1:32" s="1359" customFormat="1" ht="49.2" hidden="1">
      <c r="A402" s="581">
        <v>9</v>
      </c>
      <c r="B402" s="581">
        <v>31</v>
      </c>
      <c r="C402" s="131" t="s">
        <v>995</v>
      </c>
      <c r="D402" s="1388">
        <v>4380000</v>
      </c>
      <c r="E402" s="1389">
        <v>1</v>
      </c>
      <c r="F402" s="1369">
        <f t="shared" si="8"/>
        <v>4380000</v>
      </c>
      <c r="G402" s="943" t="s">
        <v>855</v>
      </c>
      <c r="H402" s="943" t="s">
        <v>276</v>
      </c>
      <c r="I402" s="943" t="s">
        <v>856</v>
      </c>
      <c r="J402" s="581" t="s">
        <v>33</v>
      </c>
      <c r="K402" s="2634"/>
      <c r="L402" s="2634"/>
      <c r="M402" s="2634"/>
      <c r="N402" s="2635"/>
      <c r="O402" s="1372"/>
      <c r="P402" s="1372"/>
      <c r="Q402" s="1372"/>
      <c r="R402" s="1372"/>
      <c r="S402" s="1372"/>
      <c r="T402" s="1372"/>
      <c r="U402" s="1372"/>
      <c r="V402" s="1372"/>
      <c r="W402" s="1372"/>
      <c r="X402" s="1372"/>
      <c r="Y402" s="1372"/>
      <c r="Z402" s="1372"/>
      <c r="AA402" s="1372"/>
      <c r="AB402" s="1372"/>
      <c r="AC402" s="1372"/>
      <c r="AD402" s="1372"/>
      <c r="AE402" s="1372"/>
      <c r="AF402" s="1372"/>
    </row>
    <row r="403" spans="1:32" s="1359" customFormat="1" ht="49.2" hidden="1">
      <c r="A403" s="581">
        <v>9</v>
      </c>
      <c r="B403" s="581">
        <v>32</v>
      </c>
      <c r="C403" s="131" t="s">
        <v>995</v>
      </c>
      <c r="D403" s="1388">
        <v>4380000</v>
      </c>
      <c r="E403" s="1389">
        <v>1</v>
      </c>
      <c r="F403" s="1369">
        <f t="shared" si="8"/>
        <v>4380000</v>
      </c>
      <c r="G403" s="943" t="s">
        <v>1318</v>
      </c>
      <c r="H403" s="943" t="s">
        <v>272</v>
      </c>
      <c r="I403" s="943" t="s">
        <v>873</v>
      </c>
      <c r="J403" s="581" t="s">
        <v>933</v>
      </c>
      <c r="K403" s="2634"/>
      <c r="L403" s="2634"/>
      <c r="M403" s="2634"/>
      <c r="N403" s="2635"/>
      <c r="O403" s="1372"/>
      <c r="P403" s="1372"/>
      <c r="Q403" s="1372"/>
      <c r="R403" s="1372"/>
      <c r="S403" s="1372"/>
      <c r="T403" s="1372"/>
      <c r="U403" s="1372"/>
      <c r="V403" s="1372"/>
      <c r="W403" s="1372"/>
      <c r="X403" s="1372"/>
      <c r="Y403" s="1372"/>
      <c r="Z403" s="1372"/>
      <c r="AA403" s="1372"/>
      <c r="AB403" s="1372"/>
      <c r="AC403" s="1372"/>
      <c r="AD403" s="1372"/>
      <c r="AE403" s="1372"/>
      <c r="AF403" s="1372"/>
    </row>
    <row r="404" spans="1:32" s="1359" customFormat="1" ht="49.2" hidden="1">
      <c r="A404" s="581">
        <v>9</v>
      </c>
      <c r="B404" s="581">
        <v>33</v>
      </c>
      <c r="C404" s="131" t="s">
        <v>435</v>
      </c>
      <c r="D404" s="1388">
        <v>1450000</v>
      </c>
      <c r="E404" s="1389">
        <v>1</v>
      </c>
      <c r="F404" s="1369">
        <f t="shared" si="8"/>
        <v>1450000</v>
      </c>
      <c r="G404" s="943" t="s">
        <v>855</v>
      </c>
      <c r="H404" s="943" t="s">
        <v>276</v>
      </c>
      <c r="I404" s="943" t="s">
        <v>856</v>
      </c>
      <c r="J404" s="581" t="s">
        <v>33</v>
      </c>
      <c r="K404" s="2634"/>
      <c r="L404" s="2634"/>
      <c r="M404" s="2634"/>
      <c r="N404" s="2635"/>
      <c r="O404" s="1372"/>
      <c r="P404" s="1372"/>
      <c r="Q404" s="1372"/>
      <c r="R404" s="1372"/>
      <c r="S404" s="1372"/>
      <c r="T404" s="1372"/>
      <c r="U404" s="1372"/>
      <c r="V404" s="1372"/>
      <c r="W404" s="1372"/>
      <c r="X404" s="1372"/>
      <c r="Y404" s="1372"/>
      <c r="Z404" s="1372"/>
      <c r="AA404" s="1372"/>
      <c r="AB404" s="1372"/>
      <c r="AC404" s="1372"/>
      <c r="AD404" s="1372"/>
      <c r="AE404" s="1372"/>
      <c r="AF404" s="1372"/>
    </row>
    <row r="405" spans="1:32" s="1359" customFormat="1" hidden="1">
      <c r="A405" s="581">
        <v>9</v>
      </c>
      <c r="B405" s="581">
        <v>34</v>
      </c>
      <c r="C405" s="131" t="s">
        <v>536</v>
      </c>
      <c r="D405" s="1388">
        <v>1030000</v>
      </c>
      <c r="E405" s="1389">
        <v>1</v>
      </c>
      <c r="F405" s="1369">
        <f t="shared" si="8"/>
        <v>1030000</v>
      </c>
      <c r="G405" s="943" t="s">
        <v>966</v>
      </c>
      <c r="H405" s="943" t="s">
        <v>967</v>
      </c>
      <c r="I405" s="943" t="s">
        <v>968</v>
      </c>
      <c r="J405" s="581" t="s">
        <v>26</v>
      </c>
      <c r="K405" s="2634"/>
      <c r="L405" s="2634"/>
      <c r="M405" s="2634"/>
      <c r="N405" s="2635"/>
      <c r="O405" s="1372"/>
      <c r="P405" s="1372"/>
      <c r="Q405" s="1372"/>
      <c r="R405" s="1372"/>
      <c r="S405" s="1372"/>
      <c r="T405" s="1372"/>
      <c r="U405" s="1372"/>
      <c r="V405" s="1372"/>
      <c r="W405" s="1372"/>
      <c r="X405" s="1372"/>
      <c r="Y405" s="1372"/>
      <c r="Z405" s="1372"/>
      <c r="AA405" s="1372"/>
      <c r="AB405" s="1372"/>
      <c r="AC405" s="1372"/>
      <c r="AD405" s="1372"/>
      <c r="AE405" s="1372"/>
      <c r="AF405" s="1372"/>
    </row>
    <row r="406" spans="1:32" s="1359" customFormat="1" hidden="1">
      <c r="A406" s="581">
        <v>9</v>
      </c>
      <c r="B406" s="581">
        <v>35</v>
      </c>
      <c r="C406" s="131" t="s">
        <v>903</v>
      </c>
      <c r="D406" s="1388">
        <v>7010000</v>
      </c>
      <c r="E406" s="1389">
        <v>1</v>
      </c>
      <c r="F406" s="1369">
        <f t="shared" si="8"/>
        <v>7010000</v>
      </c>
      <c r="G406" s="943" t="s">
        <v>855</v>
      </c>
      <c r="H406" s="943" t="s">
        <v>276</v>
      </c>
      <c r="I406" s="943" t="s">
        <v>856</v>
      </c>
      <c r="J406" s="581" t="s">
        <v>33</v>
      </c>
      <c r="K406" s="2634"/>
      <c r="L406" s="2634"/>
      <c r="M406" s="2634"/>
      <c r="N406" s="2635"/>
      <c r="O406" s="1372"/>
      <c r="P406" s="1372"/>
      <c r="Q406" s="1372"/>
      <c r="R406" s="1372"/>
      <c r="S406" s="1372"/>
      <c r="T406" s="1372"/>
      <c r="U406" s="1372"/>
      <c r="V406" s="1372"/>
      <c r="W406" s="1372"/>
      <c r="X406" s="1372"/>
      <c r="Y406" s="1372"/>
      <c r="Z406" s="1372"/>
      <c r="AA406" s="1372"/>
      <c r="AB406" s="1372"/>
      <c r="AC406" s="1372"/>
      <c r="AD406" s="1372"/>
      <c r="AE406" s="1372"/>
      <c r="AF406" s="1372"/>
    </row>
    <row r="407" spans="1:32" s="1359" customFormat="1" ht="49.2" hidden="1">
      <c r="A407" s="581">
        <v>9</v>
      </c>
      <c r="B407" s="581">
        <v>36</v>
      </c>
      <c r="C407" s="131" t="s">
        <v>742</v>
      </c>
      <c r="D407" s="1388">
        <v>5150000</v>
      </c>
      <c r="E407" s="1389">
        <v>1</v>
      </c>
      <c r="F407" s="1369">
        <f t="shared" si="8"/>
        <v>5150000</v>
      </c>
      <c r="G407" s="943" t="s">
        <v>966</v>
      </c>
      <c r="H407" s="943" t="s">
        <v>967</v>
      </c>
      <c r="I407" s="943" t="s">
        <v>968</v>
      </c>
      <c r="J407" s="581" t="s">
        <v>26</v>
      </c>
      <c r="K407" s="2634"/>
      <c r="L407" s="2634"/>
      <c r="M407" s="2634"/>
      <c r="N407" s="2635"/>
      <c r="O407" s="1372"/>
      <c r="P407" s="1372"/>
      <c r="Q407" s="1372"/>
      <c r="R407" s="1372"/>
      <c r="S407" s="1372"/>
      <c r="T407" s="1372"/>
      <c r="U407" s="1372"/>
      <c r="V407" s="1372"/>
      <c r="W407" s="1372"/>
      <c r="X407" s="1372"/>
      <c r="Y407" s="1372"/>
      <c r="Z407" s="1372"/>
      <c r="AA407" s="1372"/>
      <c r="AB407" s="1372"/>
      <c r="AC407" s="1372"/>
      <c r="AD407" s="1372"/>
      <c r="AE407" s="1372"/>
      <c r="AF407" s="1372"/>
    </row>
    <row r="408" spans="1:32" s="1359" customFormat="1" ht="49.2" hidden="1">
      <c r="A408" s="581">
        <v>9</v>
      </c>
      <c r="B408" s="581">
        <v>37</v>
      </c>
      <c r="C408" s="131" t="s">
        <v>775</v>
      </c>
      <c r="D408" s="1388">
        <v>3090000</v>
      </c>
      <c r="E408" s="1389">
        <v>1</v>
      </c>
      <c r="F408" s="1369">
        <f t="shared" si="8"/>
        <v>3090000</v>
      </c>
      <c r="G408" s="943" t="s">
        <v>870</v>
      </c>
      <c r="H408" s="943" t="s">
        <v>274</v>
      </c>
      <c r="I408" s="943" t="s">
        <v>980</v>
      </c>
      <c r="J408" s="581" t="s">
        <v>26</v>
      </c>
      <c r="K408" s="2634"/>
      <c r="L408" s="2634"/>
      <c r="M408" s="2634"/>
      <c r="N408" s="2635"/>
      <c r="O408" s="1372"/>
      <c r="P408" s="1372"/>
      <c r="Q408" s="1372"/>
      <c r="R408" s="1372"/>
      <c r="S408" s="1372"/>
      <c r="T408" s="1372"/>
      <c r="U408" s="1372"/>
      <c r="V408" s="1372"/>
      <c r="W408" s="1372"/>
      <c r="X408" s="1372"/>
      <c r="Y408" s="1372"/>
      <c r="Z408" s="1372"/>
      <c r="AA408" s="1372"/>
      <c r="AB408" s="1372"/>
      <c r="AC408" s="1372"/>
      <c r="AD408" s="1372"/>
      <c r="AE408" s="1372"/>
      <c r="AF408" s="1372"/>
    </row>
    <row r="409" spans="1:32" s="1359" customFormat="1" ht="49.2" hidden="1">
      <c r="A409" s="581">
        <v>9</v>
      </c>
      <c r="B409" s="581">
        <v>38</v>
      </c>
      <c r="C409" s="131" t="s">
        <v>775</v>
      </c>
      <c r="D409" s="1388">
        <v>3090000</v>
      </c>
      <c r="E409" s="1389">
        <v>1</v>
      </c>
      <c r="F409" s="1369">
        <f t="shared" si="8"/>
        <v>3090000</v>
      </c>
      <c r="G409" s="943" t="s">
        <v>871</v>
      </c>
      <c r="H409" s="943" t="s">
        <v>872</v>
      </c>
      <c r="I409" s="943" t="s">
        <v>873</v>
      </c>
      <c r="J409" s="581" t="s">
        <v>26</v>
      </c>
      <c r="K409" s="2634"/>
      <c r="L409" s="2634"/>
      <c r="M409" s="2634"/>
      <c r="N409" s="2635"/>
      <c r="O409" s="1372"/>
      <c r="P409" s="1372"/>
      <c r="Q409" s="1372"/>
      <c r="R409" s="1372"/>
      <c r="S409" s="1372"/>
      <c r="T409" s="1372"/>
      <c r="U409" s="1372"/>
      <c r="V409" s="1372"/>
      <c r="W409" s="1372"/>
      <c r="X409" s="1372"/>
      <c r="Y409" s="1372"/>
      <c r="Z409" s="1372"/>
      <c r="AA409" s="1372"/>
      <c r="AB409" s="1372"/>
      <c r="AC409" s="1372"/>
      <c r="AD409" s="1372"/>
      <c r="AE409" s="1372"/>
      <c r="AF409" s="1372"/>
    </row>
    <row r="410" spans="1:32" s="1359" customFormat="1" ht="49.2" hidden="1">
      <c r="A410" s="581">
        <v>9</v>
      </c>
      <c r="B410" s="581">
        <v>39</v>
      </c>
      <c r="C410" s="131" t="s">
        <v>775</v>
      </c>
      <c r="D410" s="1388">
        <v>3090000</v>
      </c>
      <c r="E410" s="1389">
        <v>1</v>
      </c>
      <c r="F410" s="1369">
        <f t="shared" si="8"/>
        <v>3090000</v>
      </c>
      <c r="G410" s="943" t="s">
        <v>966</v>
      </c>
      <c r="H410" s="943" t="s">
        <v>967</v>
      </c>
      <c r="I410" s="943" t="s">
        <v>968</v>
      </c>
      <c r="J410" s="581" t="s">
        <v>26</v>
      </c>
      <c r="K410" s="2634"/>
      <c r="L410" s="2634"/>
      <c r="M410" s="2634"/>
      <c r="N410" s="2635"/>
      <c r="O410" s="1372"/>
      <c r="P410" s="1372"/>
      <c r="Q410" s="1372"/>
      <c r="R410" s="1372"/>
      <c r="S410" s="1372"/>
      <c r="T410" s="1372"/>
      <c r="U410" s="1372"/>
      <c r="V410" s="1372"/>
      <c r="W410" s="1372"/>
      <c r="X410" s="1372"/>
      <c r="Y410" s="1372"/>
      <c r="Z410" s="1372"/>
      <c r="AA410" s="1372"/>
      <c r="AB410" s="1372"/>
      <c r="AC410" s="1372"/>
      <c r="AD410" s="1372"/>
      <c r="AE410" s="1372"/>
      <c r="AF410" s="1372"/>
    </row>
    <row r="411" spans="1:32" s="1359" customFormat="1" ht="49.2" hidden="1">
      <c r="A411" s="581">
        <v>9</v>
      </c>
      <c r="B411" s="581">
        <v>40</v>
      </c>
      <c r="C411" s="131" t="s">
        <v>638</v>
      </c>
      <c r="D411" s="1388">
        <v>2060000</v>
      </c>
      <c r="E411" s="1389">
        <v>1</v>
      </c>
      <c r="F411" s="1369">
        <f t="shared" si="8"/>
        <v>2060000</v>
      </c>
      <c r="G411" s="943" t="s">
        <v>600</v>
      </c>
      <c r="H411" s="943" t="s">
        <v>922</v>
      </c>
      <c r="I411" s="943" t="s">
        <v>856</v>
      </c>
      <c r="J411" s="581" t="s">
        <v>28</v>
      </c>
      <c r="K411" s="2634"/>
      <c r="L411" s="2634"/>
      <c r="M411" s="2634"/>
      <c r="N411" s="2635"/>
      <c r="O411" s="1372"/>
      <c r="P411" s="1372"/>
      <c r="Q411" s="1372"/>
      <c r="R411" s="1372"/>
      <c r="S411" s="1372"/>
      <c r="T411" s="1372"/>
      <c r="U411" s="1372"/>
      <c r="V411" s="1372"/>
      <c r="W411" s="1372"/>
      <c r="X411" s="1372"/>
      <c r="Y411" s="1372"/>
      <c r="Z411" s="1372"/>
      <c r="AA411" s="1372"/>
      <c r="AB411" s="1372"/>
      <c r="AC411" s="1372"/>
      <c r="AD411" s="1372"/>
      <c r="AE411" s="1372"/>
      <c r="AF411" s="1372"/>
    </row>
    <row r="412" spans="1:32" s="1359" customFormat="1" ht="49.2" hidden="1">
      <c r="A412" s="581">
        <v>9</v>
      </c>
      <c r="B412" s="581">
        <v>41</v>
      </c>
      <c r="C412" s="131" t="s">
        <v>282</v>
      </c>
      <c r="D412" s="1388">
        <v>1340000</v>
      </c>
      <c r="E412" s="1389">
        <v>1</v>
      </c>
      <c r="F412" s="1369">
        <f t="shared" si="8"/>
        <v>1340000</v>
      </c>
      <c r="G412" s="943" t="s">
        <v>596</v>
      </c>
      <c r="H412" s="943" t="s">
        <v>597</v>
      </c>
      <c r="I412" s="943" t="s">
        <v>856</v>
      </c>
      <c r="J412" s="581" t="s">
        <v>44</v>
      </c>
      <c r="K412" s="2634"/>
      <c r="L412" s="2634"/>
      <c r="M412" s="2634"/>
      <c r="N412" s="2635"/>
      <c r="O412" s="1372"/>
      <c r="P412" s="1372"/>
      <c r="Q412" s="1372"/>
      <c r="R412" s="1372"/>
      <c r="S412" s="1372"/>
      <c r="T412" s="1372"/>
      <c r="U412" s="1372"/>
      <c r="V412" s="1372"/>
      <c r="W412" s="1372"/>
      <c r="X412" s="1372"/>
      <c r="Y412" s="1372"/>
      <c r="Z412" s="1372"/>
      <c r="AA412" s="1372"/>
      <c r="AB412" s="1372"/>
      <c r="AC412" s="1372"/>
      <c r="AD412" s="1372"/>
      <c r="AE412" s="1372"/>
      <c r="AF412" s="1372"/>
    </row>
    <row r="413" spans="1:32" s="1359" customFormat="1" hidden="1">
      <c r="A413" s="581">
        <v>9</v>
      </c>
      <c r="B413" s="581">
        <v>42</v>
      </c>
      <c r="C413" s="131" t="s">
        <v>850</v>
      </c>
      <c r="D413" s="1388">
        <v>1240000</v>
      </c>
      <c r="E413" s="1389">
        <v>1</v>
      </c>
      <c r="F413" s="1369">
        <f t="shared" si="8"/>
        <v>1240000</v>
      </c>
      <c r="G413" s="943" t="s">
        <v>855</v>
      </c>
      <c r="H413" s="943" t="s">
        <v>276</v>
      </c>
      <c r="I413" s="943" t="s">
        <v>856</v>
      </c>
      <c r="J413" s="581" t="s">
        <v>33</v>
      </c>
      <c r="K413" s="2634"/>
      <c r="L413" s="2634"/>
      <c r="M413" s="2634"/>
      <c r="N413" s="2635"/>
      <c r="O413" s="1372"/>
      <c r="P413" s="1372"/>
      <c r="Q413" s="1372"/>
      <c r="R413" s="1372"/>
      <c r="S413" s="1372"/>
      <c r="T413" s="1372"/>
      <c r="U413" s="1372"/>
      <c r="V413" s="1372"/>
      <c r="W413" s="1372"/>
      <c r="X413" s="1372"/>
      <c r="Y413" s="1372"/>
      <c r="Z413" s="1372"/>
      <c r="AA413" s="1372"/>
      <c r="AB413" s="1372"/>
      <c r="AC413" s="1372"/>
      <c r="AD413" s="1372"/>
      <c r="AE413" s="1372"/>
      <c r="AF413" s="1372"/>
    </row>
    <row r="414" spans="1:32" s="1359" customFormat="1" hidden="1">
      <c r="A414" s="581">
        <v>9</v>
      </c>
      <c r="B414" s="581">
        <v>43</v>
      </c>
      <c r="C414" s="131" t="s">
        <v>850</v>
      </c>
      <c r="D414" s="1388">
        <v>1240000</v>
      </c>
      <c r="E414" s="1389">
        <v>1</v>
      </c>
      <c r="F414" s="1369">
        <f t="shared" si="8"/>
        <v>1240000</v>
      </c>
      <c r="G414" s="943" t="s">
        <v>868</v>
      </c>
      <c r="H414" s="943" t="s">
        <v>869</v>
      </c>
      <c r="I414" s="943" t="s">
        <v>980</v>
      </c>
      <c r="J414" s="581" t="s">
        <v>26</v>
      </c>
      <c r="K414" s="2634"/>
      <c r="L414" s="2634"/>
      <c r="M414" s="2634"/>
      <c r="N414" s="2635"/>
      <c r="O414" s="1372"/>
      <c r="P414" s="1372"/>
      <c r="Q414" s="1372"/>
      <c r="R414" s="1372"/>
      <c r="S414" s="1372"/>
      <c r="T414" s="1372"/>
      <c r="U414" s="1372"/>
      <c r="V414" s="1372"/>
      <c r="W414" s="1372"/>
      <c r="X414" s="1372"/>
      <c r="Y414" s="1372"/>
      <c r="Z414" s="1372"/>
      <c r="AA414" s="1372"/>
      <c r="AB414" s="1372"/>
      <c r="AC414" s="1372"/>
      <c r="AD414" s="1372"/>
      <c r="AE414" s="1372"/>
      <c r="AF414" s="1372"/>
    </row>
    <row r="415" spans="1:32" s="1359" customFormat="1" ht="49.2" hidden="1">
      <c r="A415" s="581">
        <v>9</v>
      </c>
      <c r="B415" s="581">
        <v>44</v>
      </c>
      <c r="C415" s="131" t="s">
        <v>808</v>
      </c>
      <c r="D415" s="1388">
        <v>1340000</v>
      </c>
      <c r="E415" s="1389">
        <v>1</v>
      </c>
      <c r="F415" s="1369">
        <f t="shared" si="8"/>
        <v>1340000</v>
      </c>
      <c r="G415" s="943" t="s">
        <v>871</v>
      </c>
      <c r="H415" s="943" t="s">
        <v>872</v>
      </c>
      <c r="I415" s="943" t="s">
        <v>873</v>
      </c>
      <c r="J415" s="581" t="s">
        <v>26</v>
      </c>
      <c r="K415" s="2634"/>
      <c r="L415" s="2634"/>
      <c r="M415" s="2634"/>
      <c r="N415" s="2635"/>
      <c r="O415" s="1372"/>
      <c r="P415" s="1372"/>
      <c r="Q415" s="1372"/>
      <c r="R415" s="1372"/>
      <c r="S415" s="1372"/>
      <c r="T415" s="1372"/>
      <c r="U415" s="1372"/>
      <c r="V415" s="1372"/>
      <c r="W415" s="1372"/>
      <c r="X415" s="1372"/>
      <c r="Y415" s="1372"/>
      <c r="Z415" s="1372"/>
      <c r="AA415" s="1372"/>
      <c r="AB415" s="1372"/>
      <c r="AC415" s="1372"/>
      <c r="AD415" s="1372"/>
      <c r="AE415" s="1372"/>
      <c r="AF415" s="1372"/>
    </row>
    <row r="416" spans="1:32" s="1359" customFormat="1" ht="49.2" hidden="1">
      <c r="A416" s="581">
        <v>9</v>
      </c>
      <c r="B416" s="581">
        <v>45</v>
      </c>
      <c r="C416" s="131" t="s">
        <v>808</v>
      </c>
      <c r="D416" s="1388">
        <v>1340000</v>
      </c>
      <c r="E416" s="1389">
        <v>1</v>
      </c>
      <c r="F416" s="1369">
        <f t="shared" si="8"/>
        <v>1340000</v>
      </c>
      <c r="G416" s="943" t="s">
        <v>1148</v>
      </c>
      <c r="H416" s="943" t="s">
        <v>275</v>
      </c>
      <c r="I416" s="943" t="s">
        <v>968</v>
      </c>
      <c r="J416" s="581" t="s">
        <v>39</v>
      </c>
      <c r="K416" s="2634"/>
      <c r="L416" s="2634"/>
      <c r="M416" s="2634"/>
      <c r="N416" s="2635"/>
      <c r="O416" s="1372"/>
      <c r="P416" s="1372"/>
      <c r="Q416" s="1372"/>
      <c r="R416" s="1372"/>
      <c r="S416" s="1372"/>
      <c r="T416" s="1372"/>
      <c r="U416" s="1372"/>
      <c r="V416" s="1372"/>
      <c r="W416" s="1372"/>
      <c r="X416" s="1372"/>
      <c r="Y416" s="1372"/>
      <c r="Z416" s="1372"/>
      <c r="AA416" s="1372"/>
      <c r="AB416" s="1372"/>
      <c r="AC416" s="1372"/>
      <c r="AD416" s="1372"/>
      <c r="AE416" s="1372"/>
      <c r="AF416" s="1372"/>
    </row>
    <row r="417" spans="1:198" s="1359" customFormat="1" ht="49.2" hidden="1">
      <c r="A417" s="581">
        <v>9</v>
      </c>
      <c r="B417" s="581">
        <v>46</v>
      </c>
      <c r="C417" s="131" t="s">
        <v>808</v>
      </c>
      <c r="D417" s="1388">
        <v>1340000</v>
      </c>
      <c r="E417" s="1389">
        <v>1</v>
      </c>
      <c r="F417" s="1369">
        <f t="shared" si="8"/>
        <v>1340000</v>
      </c>
      <c r="G417" s="943" t="s">
        <v>855</v>
      </c>
      <c r="H417" s="943" t="s">
        <v>276</v>
      </c>
      <c r="I417" s="943" t="s">
        <v>856</v>
      </c>
      <c r="J417" s="581" t="s">
        <v>33</v>
      </c>
      <c r="K417" s="2634"/>
      <c r="L417" s="2634"/>
      <c r="M417" s="2634"/>
      <c r="N417" s="2635"/>
      <c r="O417" s="1372"/>
      <c r="P417" s="1372"/>
      <c r="Q417" s="1372"/>
      <c r="R417" s="1372"/>
      <c r="S417" s="1372"/>
      <c r="T417" s="1372"/>
      <c r="U417" s="1372"/>
      <c r="V417" s="1372"/>
      <c r="W417" s="1372"/>
      <c r="X417" s="1372"/>
      <c r="Y417" s="1372"/>
      <c r="Z417" s="1372"/>
      <c r="AA417" s="1372"/>
      <c r="AB417" s="1372"/>
      <c r="AC417" s="1372"/>
      <c r="AD417" s="1372"/>
      <c r="AE417" s="1372"/>
      <c r="AF417" s="1372"/>
    </row>
    <row r="418" spans="1:198" s="1359" customFormat="1" ht="49.2" hidden="1">
      <c r="A418" s="581">
        <v>9</v>
      </c>
      <c r="B418" s="581">
        <v>47</v>
      </c>
      <c r="C418" s="131" t="s">
        <v>808</v>
      </c>
      <c r="D418" s="1388">
        <v>1340000</v>
      </c>
      <c r="E418" s="1389">
        <v>1</v>
      </c>
      <c r="F418" s="1369">
        <f t="shared" si="8"/>
        <v>1340000</v>
      </c>
      <c r="G418" s="943" t="s">
        <v>1318</v>
      </c>
      <c r="H418" s="943" t="s">
        <v>272</v>
      </c>
      <c r="I418" s="943" t="s">
        <v>873</v>
      </c>
      <c r="J418" s="581" t="s">
        <v>39</v>
      </c>
      <c r="K418" s="2634"/>
      <c r="L418" s="2634"/>
      <c r="M418" s="2634"/>
      <c r="N418" s="2635"/>
      <c r="O418" s="1372"/>
      <c r="P418" s="1372"/>
      <c r="Q418" s="1372"/>
      <c r="R418" s="1372"/>
      <c r="S418" s="1372"/>
      <c r="T418" s="1372"/>
      <c r="U418" s="1372"/>
      <c r="V418" s="1372"/>
      <c r="W418" s="1372"/>
      <c r="X418" s="1372"/>
      <c r="Y418" s="1372"/>
      <c r="Z418" s="1372"/>
      <c r="AA418" s="1372"/>
      <c r="AB418" s="1372"/>
      <c r="AC418" s="1372"/>
      <c r="AD418" s="1372"/>
      <c r="AE418" s="1372"/>
      <c r="AF418" s="1372"/>
    </row>
    <row r="419" spans="1:198" s="1359" customFormat="1" ht="49.2" hidden="1">
      <c r="A419" s="581">
        <v>9</v>
      </c>
      <c r="B419" s="581">
        <v>48</v>
      </c>
      <c r="C419" s="131" t="s">
        <v>636</v>
      </c>
      <c r="D419" s="1388">
        <v>1760000</v>
      </c>
      <c r="E419" s="1389">
        <v>1</v>
      </c>
      <c r="F419" s="1369">
        <f t="shared" si="8"/>
        <v>1760000</v>
      </c>
      <c r="G419" s="943" t="s">
        <v>596</v>
      </c>
      <c r="H419" s="943" t="s">
        <v>597</v>
      </c>
      <c r="I419" s="943" t="s">
        <v>856</v>
      </c>
      <c r="J419" s="581" t="s">
        <v>44</v>
      </c>
      <c r="K419" s="2634"/>
      <c r="L419" s="2634"/>
      <c r="M419" s="2634"/>
      <c r="N419" s="2635"/>
      <c r="O419" s="1372"/>
      <c r="P419" s="1372"/>
      <c r="Q419" s="1372"/>
      <c r="R419" s="1372"/>
      <c r="S419" s="1372"/>
      <c r="T419" s="1372"/>
      <c r="U419" s="1372"/>
      <c r="V419" s="1372"/>
      <c r="W419" s="1372"/>
      <c r="X419" s="1372"/>
      <c r="Y419" s="1372"/>
      <c r="Z419" s="1372"/>
      <c r="AA419" s="1372"/>
      <c r="AB419" s="1372"/>
      <c r="AC419" s="1372"/>
      <c r="AD419" s="1372"/>
      <c r="AE419" s="1372"/>
      <c r="AF419" s="1372"/>
    </row>
    <row r="420" spans="1:198" s="1359" customFormat="1" ht="49.2" hidden="1">
      <c r="A420" s="581">
        <v>9</v>
      </c>
      <c r="B420" s="581">
        <v>49</v>
      </c>
      <c r="C420" s="131" t="s">
        <v>636</v>
      </c>
      <c r="D420" s="1388">
        <v>1760000</v>
      </c>
      <c r="E420" s="1389">
        <v>1</v>
      </c>
      <c r="F420" s="1369">
        <f t="shared" si="8"/>
        <v>1760000</v>
      </c>
      <c r="G420" s="943" t="s">
        <v>1318</v>
      </c>
      <c r="H420" s="943" t="s">
        <v>272</v>
      </c>
      <c r="I420" s="943" t="s">
        <v>873</v>
      </c>
      <c r="J420" s="581" t="s">
        <v>39</v>
      </c>
      <c r="K420" s="2634"/>
      <c r="L420" s="2634"/>
      <c r="M420" s="2634"/>
      <c r="N420" s="2635"/>
      <c r="O420" s="1372"/>
      <c r="P420" s="1372"/>
      <c r="Q420" s="1372"/>
      <c r="R420" s="1372"/>
      <c r="S420" s="1372"/>
      <c r="T420" s="1372"/>
      <c r="U420" s="1372"/>
      <c r="V420" s="1372"/>
      <c r="W420" s="1372"/>
      <c r="X420" s="1372"/>
      <c r="Y420" s="1372"/>
      <c r="Z420" s="1372"/>
      <c r="AA420" s="1372"/>
      <c r="AB420" s="1372"/>
      <c r="AC420" s="1372"/>
      <c r="AD420" s="1372"/>
      <c r="AE420" s="1372"/>
      <c r="AF420" s="1372"/>
    </row>
    <row r="421" spans="1:198" s="1359" customFormat="1" ht="49.2" hidden="1">
      <c r="A421" s="581">
        <v>9</v>
      </c>
      <c r="B421" s="581">
        <v>50</v>
      </c>
      <c r="C421" s="131" t="s">
        <v>552</v>
      </c>
      <c r="D421" s="1388">
        <v>1760000</v>
      </c>
      <c r="E421" s="1389">
        <v>1</v>
      </c>
      <c r="F421" s="1369">
        <f t="shared" si="8"/>
        <v>1760000</v>
      </c>
      <c r="G421" s="943" t="s">
        <v>870</v>
      </c>
      <c r="H421" s="943" t="s">
        <v>274</v>
      </c>
      <c r="I421" s="943" t="s">
        <v>980</v>
      </c>
      <c r="J421" s="581" t="s">
        <v>26</v>
      </c>
      <c r="K421" s="2634"/>
      <c r="L421" s="2634"/>
      <c r="M421" s="2634"/>
      <c r="N421" s="2635"/>
      <c r="O421" s="1372"/>
      <c r="P421" s="1372"/>
      <c r="Q421" s="1372"/>
      <c r="R421" s="1372"/>
      <c r="S421" s="1372"/>
      <c r="T421" s="1372"/>
      <c r="U421" s="1372"/>
      <c r="V421" s="1372"/>
      <c r="W421" s="1372"/>
      <c r="X421" s="1372"/>
      <c r="Y421" s="1372"/>
      <c r="Z421" s="1372"/>
      <c r="AA421" s="1372"/>
      <c r="AB421" s="1372"/>
      <c r="AC421" s="1372"/>
      <c r="AD421" s="1372"/>
      <c r="AE421" s="1372"/>
      <c r="AF421" s="1372"/>
    </row>
    <row r="422" spans="1:198" s="1359" customFormat="1" ht="73.8" hidden="1">
      <c r="A422" s="581">
        <v>9</v>
      </c>
      <c r="B422" s="581">
        <v>51</v>
      </c>
      <c r="C422" s="131" t="s">
        <v>277</v>
      </c>
      <c r="D422" s="1388">
        <v>2060000</v>
      </c>
      <c r="E422" s="1389">
        <v>1</v>
      </c>
      <c r="F422" s="1369">
        <f t="shared" si="8"/>
        <v>2060000</v>
      </c>
      <c r="G422" s="943" t="s">
        <v>979</v>
      </c>
      <c r="H422" s="943" t="s">
        <v>274</v>
      </c>
      <c r="I422" s="943" t="s">
        <v>980</v>
      </c>
      <c r="J422" s="581" t="s">
        <v>39</v>
      </c>
      <c r="K422" s="2634"/>
      <c r="L422" s="2634"/>
      <c r="M422" s="2634"/>
      <c r="N422" s="2635"/>
      <c r="O422" s="2630"/>
      <c r="P422" s="2630"/>
      <c r="Q422" s="2630"/>
      <c r="R422" s="2630"/>
      <c r="S422" s="2630"/>
      <c r="T422" s="2630"/>
      <c r="U422" s="2630"/>
      <c r="V422" s="2630"/>
      <c r="W422" s="2630"/>
      <c r="X422" s="2630"/>
      <c r="Y422" s="2630"/>
      <c r="Z422" s="2630"/>
      <c r="AA422" s="2630"/>
      <c r="AB422" s="2630"/>
      <c r="AC422" s="2630"/>
      <c r="AD422" s="2630"/>
      <c r="AE422" s="2630"/>
      <c r="AF422" s="2630"/>
      <c r="AG422" s="1355"/>
      <c r="AH422" s="1355"/>
      <c r="AI422" s="1355"/>
      <c r="AJ422" s="1355"/>
      <c r="AK422" s="1355"/>
      <c r="AL422" s="1355"/>
      <c r="AM422" s="1355"/>
      <c r="AN422" s="1355"/>
      <c r="AO422" s="1355"/>
      <c r="AP422" s="1355"/>
      <c r="AQ422" s="1355"/>
      <c r="AR422" s="1355"/>
      <c r="AS422" s="1355"/>
      <c r="AT422" s="1355"/>
      <c r="AU422" s="1355"/>
      <c r="AV422" s="1355"/>
      <c r="AW422" s="1355"/>
      <c r="AX422" s="1355"/>
      <c r="AY422" s="1355"/>
      <c r="AZ422" s="1355"/>
      <c r="BA422" s="1355"/>
      <c r="BB422" s="1355"/>
      <c r="BC422" s="1355"/>
      <c r="BD422" s="1355"/>
      <c r="BE422" s="1355"/>
      <c r="BF422" s="1355"/>
      <c r="BG422" s="1355"/>
      <c r="BH422" s="1355"/>
      <c r="BI422" s="1355"/>
      <c r="BJ422" s="1355"/>
      <c r="BK422" s="1355"/>
      <c r="BL422" s="1355"/>
      <c r="BM422" s="1355"/>
      <c r="BN422" s="1355"/>
      <c r="BO422" s="1355"/>
      <c r="BP422" s="1355"/>
      <c r="BQ422" s="1355"/>
      <c r="BR422" s="1355"/>
      <c r="BS422" s="1355"/>
      <c r="BT422" s="1355"/>
      <c r="BU422" s="1355"/>
      <c r="BV422" s="1355"/>
      <c r="BW422" s="1355"/>
      <c r="BX422" s="1355"/>
      <c r="BY422" s="1355"/>
      <c r="BZ422" s="1355"/>
      <c r="CA422" s="1355"/>
      <c r="CB422" s="1355"/>
      <c r="CC422" s="1355"/>
      <c r="CD422" s="1355"/>
      <c r="CE422" s="1355"/>
      <c r="CF422" s="1355"/>
      <c r="CG422" s="1355"/>
      <c r="CH422" s="1355"/>
      <c r="CI422" s="1355"/>
      <c r="CJ422" s="1355"/>
      <c r="CK422" s="1355"/>
      <c r="CL422" s="1355"/>
      <c r="CM422" s="1355"/>
      <c r="CN422" s="1355"/>
      <c r="CO422" s="1355"/>
      <c r="CP422" s="1355"/>
      <c r="CQ422" s="1355"/>
      <c r="CR422" s="1355"/>
      <c r="CS422" s="1355"/>
      <c r="CT422" s="1355"/>
      <c r="CU422" s="1355"/>
      <c r="CV422" s="1355"/>
      <c r="CW422" s="1355"/>
      <c r="CX422" s="1355"/>
      <c r="CY422" s="1355"/>
      <c r="CZ422" s="1355"/>
      <c r="DA422" s="1355"/>
      <c r="DB422" s="1355"/>
      <c r="DC422" s="1355"/>
      <c r="DD422" s="1355"/>
      <c r="DE422" s="1355"/>
      <c r="DF422" s="1355"/>
      <c r="DG422" s="1355"/>
      <c r="DH422" s="1355"/>
      <c r="DI422" s="1355"/>
      <c r="DJ422" s="1355"/>
      <c r="DK422" s="1355"/>
      <c r="DL422" s="1355"/>
      <c r="DM422" s="1355"/>
      <c r="DN422" s="1355"/>
      <c r="DO422" s="1355"/>
      <c r="DP422" s="1355"/>
      <c r="DQ422" s="1355"/>
      <c r="DR422" s="1355"/>
      <c r="DS422" s="1355"/>
      <c r="DT422" s="1355"/>
      <c r="DU422" s="1355"/>
      <c r="DV422" s="1355"/>
      <c r="DW422" s="1355"/>
      <c r="DX422" s="1355"/>
      <c r="DY422" s="1355"/>
      <c r="DZ422" s="1355"/>
      <c r="EA422" s="1355"/>
      <c r="EB422" s="1355"/>
      <c r="EC422" s="1355"/>
      <c r="ED422" s="1355"/>
      <c r="EE422" s="1355"/>
      <c r="EF422" s="1355"/>
      <c r="EG422" s="1355"/>
      <c r="EH422" s="1355"/>
      <c r="EI422" s="1355"/>
      <c r="EJ422" s="1355"/>
      <c r="EK422" s="1355"/>
      <c r="EL422" s="1355"/>
      <c r="EM422" s="1355"/>
      <c r="EN422" s="1355"/>
      <c r="EO422" s="1355"/>
      <c r="EP422" s="1355"/>
      <c r="EQ422" s="1355"/>
      <c r="ER422" s="1355"/>
      <c r="ES422" s="1355"/>
      <c r="ET422" s="1355"/>
      <c r="EU422" s="1355"/>
      <c r="EV422" s="1355"/>
      <c r="EW422" s="1355"/>
      <c r="EX422" s="1355"/>
      <c r="EY422" s="1355"/>
      <c r="EZ422" s="1355"/>
      <c r="FA422" s="1355"/>
      <c r="FB422" s="1355"/>
      <c r="FC422" s="1355"/>
      <c r="FD422" s="1355"/>
      <c r="FE422" s="1355"/>
      <c r="FF422" s="1355"/>
      <c r="FG422" s="1355"/>
      <c r="FH422" s="1355"/>
      <c r="FI422" s="1355"/>
      <c r="FJ422" s="1355"/>
      <c r="FK422" s="1355"/>
      <c r="FL422" s="1355"/>
      <c r="FM422" s="1355"/>
      <c r="FN422" s="1355"/>
      <c r="FO422" s="1355"/>
      <c r="FP422" s="1355"/>
      <c r="FQ422" s="1355"/>
      <c r="FR422" s="1355"/>
      <c r="FS422" s="1355"/>
      <c r="FT422" s="1355"/>
      <c r="FU422" s="1355"/>
      <c r="FV422" s="1355"/>
      <c r="FW422" s="1355"/>
      <c r="FX422" s="1355"/>
      <c r="FY422" s="1355"/>
      <c r="FZ422" s="1355"/>
      <c r="GA422" s="1355"/>
      <c r="GB422" s="1355"/>
      <c r="GC422" s="1355"/>
      <c r="GD422" s="1355"/>
      <c r="GE422" s="1355"/>
      <c r="GF422" s="1355"/>
      <c r="GG422" s="1355"/>
      <c r="GH422" s="1355"/>
      <c r="GI422" s="1355"/>
      <c r="GJ422" s="1355"/>
      <c r="GK422" s="1355"/>
      <c r="GL422" s="1355"/>
      <c r="GM422" s="1355"/>
      <c r="GN422" s="1355"/>
      <c r="GO422" s="1355"/>
      <c r="GP422" s="1355"/>
    </row>
    <row r="423" spans="1:198" s="1359" customFormat="1" ht="49.2" hidden="1">
      <c r="A423" s="581">
        <v>9</v>
      </c>
      <c r="B423" s="581">
        <v>52</v>
      </c>
      <c r="C423" s="131" t="s">
        <v>774</v>
      </c>
      <c r="D423" s="1388">
        <v>1450000</v>
      </c>
      <c r="E423" s="1389">
        <v>1</v>
      </c>
      <c r="F423" s="1369">
        <f t="shared" si="8"/>
        <v>1450000</v>
      </c>
      <c r="G423" s="943" t="s">
        <v>966</v>
      </c>
      <c r="H423" s="943" t="s">
        <v>967</v>
      </c>
      <c r="I423" s="943" t="s">
        <v>968</v>
      </c>
      <c r="J423" s="581" t="s">
        <v>26</v>
      </c>
      <c r="K423" s="2634"/>
      <c r="L423" s="2634"/>
      <c r="M423" s="2634"/>
      <c r="N423" s="2635"/>
      <c r="O423" s="1372"/>
      <c r="P423" s="1372"/>
      <c r="Q423" s="1372"/>
      <c r="R423" s="1372"/>
      <c r="S423" s="1372"/>
      <c r="T423" s="1372"/>
      <c r="U423" s="1372"/>
      <c r="V423" s="1372"/>
      <c r="W423" s="1372"/>
      <c r="X423" s="1372"/>
      <c r="Y423" s="1372"/>
      <c r="Z423" s="1372"/>
      <c r="AA423" s="1372"/>
      <c r="AB423" s="1372"/>
      <c r="AC423" s="1372"/>
      <c r="AD423" s="1372"/>
      <c r="AE423" s="1372"/>
      <c r="AF423" s="1372"/>
    </row>
    <row r="424" spans="1:198" s="1359" customFormat="1" ht="49.2" hidden="1">
      <c r="A424" s="581">
        <v>9</v>
      </c>
      <c r="B424" s="581">
        <v>53</v>
      </c>
      <c r="C424" s="131" t="s">
        <v>774</v>
      </c>
      <c r="D424" s="1388">
        <v>1450000</v>
      </c>
      <c r="E424" s="1389">
        <v>1</v>
      </c>
      <c r="F424" s="1369">
        <f t="shared" si="8"/>
        <v>1450000</v>
      </c>
      <c r="G424" s="943" t="s">
        <v>871</v>
      </c>
      <c r="H424" s="943" t="s">
        <v>872</v>
      </c>
      <c r="I424" s="943" t="s">
        <v>873</v>
      </c>
      <c r="J424" s="581" t="s">
        <v>26</v>
      </c>
      <c r="K424" s="2634"/>
      <c r="L424" s="2634"/>
      <c r="M424" s="2634"/>
      <c r="N424" s="2635"/>
      <c r="O424" s="2630"/>
      <c r="P424" s="2630"/>
      <c r="Q424" s="2630"/>
      <c r="R424" s="2630"/>
      <c r="S424" s="2630"/>
      <c r="T424" s="2630"/>
      <c r="U424" s="2630"/>
      <c r="V424" s="2630"/>
      <c r="W424" s="2630"/>
      <c r="X424" s="2630"/>
      <c r="Y424" s="2630"/>
      <c r="Z424" s="2630"/>
      <c r="AA424" s="2630"/>
      <c r="AB424" s="2630"/>
      <c r="AC424" s="2630"/>
      <c r="AD424" s="2630"/>
      <c r="AE424" s="2630"/>
      <c r="AF424" s="2630"/>
      <c r="AG424" s="1355"/>
      <c r="AH424" s="1355"/>
      <c r="AI424" s="1355"/>
      <c r="AJ424" s="1355"/>
      <c r="AK424" s="1355"/>
      <c r="AL424" s="1355"/>
      <c r="AM424" s="1355"/>
      <c r="AN424" s="1355"/>
      <c r="AO424" s="1355"/>
      <c r="AP424" s="1355"/>
      <c r="AQ424" s="1355"/>
      <c r="AR424" s="1355"/>
      <c r="AS424" s="1355"/>
      <c r="AT424" s="1355"/>
      <c r="AU424" s="1355"/>
      <c r="AV424" s="1355"/>
      <c r="AW424" s="1355"/>
      <c r="AX424" s="1355"/>
      <c r="AY424" s="1355"/>
      <c r="AZ424" s="1355"/>
      <c r="BA424" s="1355"/>
      <c r="BB424" s="1355"/>
      <c r="BC424" s="1355"/>
      <c r="BD424" s="1355"/>
      <c r="BE424" s="1355"/>
      <c r="BF424" s="1355"/>
      <c r="BG424" s="1355"/>
      <c r="BH424" s="1355"/>
      <c r="BI424" s="1355"/>
      <c r="BJ424" s="1355"/>
      <c r="BK424" s="1355"/>
      <c r="BL424" s="1355"/>
      <c r="BM424" s="1355"/>
      <c r="BN424" s="1355"/>
      <c r="BO424" s="1355"/>
      <c r="BP424" s="1355"/>
      <c r="BQ424" s="1355"/>
      <c r="BR424" s="1355"/>
      <c r="BS424" s="1355"/>
      <c r="BT424" s="1355"/>
      <c r="BU424" s="1355"/>
      <c r="BV424" s="1355"/>
      <c r="BW424" s="1355"/>
      <c r="BX424" s="1355"/>
      <c r="BY424" s="1355"/>
      <c r="BZ424" s="1355"/>
      <c r="CA424" s="1355"/>
      <c r="CB424" s="1355"/>
      <c r="CC424" s="1355"/>
      <c r="CD424" s="1355"/>
      <c r="CE424" s="1355"/>
      <c r="CF424" s="1355"/>
      <c r="CG424" s="1355"/>
      <c r="CH424" s="1355"/>
      <c r="CI424" s="1355"/>
      <c r="CJ424" s="1355"/>
      <c r="CK424" s="1355"/>
      <c r="CL424" s="1355"/>
      <c r="CM424" s="1355"/>
      <c r="CN424" s="1355"/>
      <c r="CO424" s="1355"/>
      <c r="CP424" s="1355"/>
      <c r="CQ424" s="1355"/>
      <c r="CR424" s="1355"/>
      <c r="CS424" s="1355"/>
      <c r="CT424" s="1355"/>
      <c r="CU424" s="1355"/>
      <c r="CV424" s="1355"/>
      <c r="CW424" s="1355"/>
      <c r="CX424" s="1355"/>
      <c r="CY424" s="1355"/>
      <c r="CZ424" s="1355"/>
      <c r="DA424" s="1355"/>
      <c r="DB424" s="1355"/>
      <c r="DC424" s="1355"/>
      <c r="DD424" s="1355"/>
      <c r="DE424" s="1355"/>
      <c r="DF424" s="1355"/>
      <c r="DG424" s="1355"/>
      <c r="DH424" s="1355"/>
      <c r="DI424" s="1355"/>
      <c r="DJ424" s="1355"/>
      <c r="DK424" s="1355"/>
      <c r="DL424" s="1355"/>
      <c r="DM424" s="1355"/>
      <c r="DN424" s="1355"/>
      <c r="DO424" s="1355"/>
      <c r="DP424" s="1355"/>
      <c r="DQ424" s="1355"/>
      <c r="DR424" s="1355"/>
      <c r="DS424" s="1355"/>
      <c r="DT424" s="1355"/>
      <c r="DU424" s="1355"/>
      <c r="DV424" s="1355"/>
      <c r="DW424" s="1355"/>
      <c r="DX424" s="1355"/>
      <c r="DY424" s="1355"/>
      <c r="DZ424" s="1355"/>
      <c r="EA424" s="1355"/>
      <c r="EB424" s="1355"/>
      <c r="EC424" s="1355"/>
      <c r="ED424" s="1355"/>
      <c r="EE424" s="1355"/>
      <c r="EF424" s="1355"/>
      <c r="EG424" s="1355"/>
      <c r="EH424" s="1355"/>
      <c r="EI424" s="1355"/>
      <c r="EJ424" s="1355"/>
      <c r="EK424" s="1355"/>
      <c r="EL424" s="1355"/>
      <c r="EM424" s="1355"/>
      <c r="EN424" s="1355"/>
      <c r="EO424" s="1355"/>
      <c r="EP424" s="1355"/>
      <c r="EQ424" s="1355"/>
      <c r="ER424" s="1355"/>
      <c r="ES424" s="1355"/>
      <c r="ET424" s="1355"/>
      <c r="EU424" s="1355"/>
      <c r="EV424" s="1355"/>
      <c r="EW424" s="1355"/>
      <c r="EX424" s="1355"/>
      <c r="EY424" s="1355"/>
      <c r="EZ424" s="1355"/>
      <c r="FA424" s="1355"/>
      <c r="FB424" s="1355"/>
      <c r="FC424" s="1355"/>
      <c r="FD424" s="1355"/>
      <c r="FE424" s="1355"/>
      <c r="FF424" s="1355"/>
      <c r="FG424" s="1355"/>
      <c r="FH424" s="1355"/>
      <c r="FI424" s="1355"/>
      <c r="FJ424" s="1355"/>
      <c r="FK424" s="1355"/>
      <c r="FL424" s="1355"/>
      <c r="FM424" s="1355"/>
      <c r="FN424" s="1355"/>
      <c r="FO424" s="1355"/>
      <c r="FP424" s="1355"/>
      <c r="FQ424" s="1355"/>
      <c r="FR424" s="1355"/>
      <c r="FS424" s="1355"/>
      <c r="FT424" s="1355"/>
      <c r="FU424" s="1355"/>
      <c r="FV424" s="1355"/>
      <c r="FW424" s="1355"/>
      <c r="FX424" s="1355"/>
      <c r="FY424" s="1355"/>
      <c r="FZ424" s="1355"/>
      <c r="GA424" s="1355"/>
      <c r="GB424" s="1355"/>
      <c r="GC424" s="1355"/>
      <c r="GD424" s="1355"/>
      <c r="GE424" s="1355"/>
      <c r="GF424" s="1355"/>
      <c r="GG424" s="1355"/>
      <c r="GH424" s="1355"/>
      <c r="GI424" s="1355"/>
      <c r="GJ424" s="1355"/>
      <c r="GK424" s="1355"/>
      <c r="GL424" s="1355"/>
      <c r="GM424" s="1355"/>
      <c r="GN424" s="1355"/>
      <c r="GO424" s="1355"/>
      <c r="GP424" s="1355"/>
    </row>
    <row r="425" spans="1:198" s="1359" customFormat="1" ht="49.2" hidden="1">
      <c r="A425" s="581">
        <v>9</v>
      </c>
      <c r="B425" s="581">
        <v>54</v>
      </c>
      <c r="C425" s="131" t="s">
        <v>774</v>
      </c>
      <c r="D425" s="1388">
        <v>1450000</v>
      </c>
      <c r="E425" s="1389">
        <v>1</v>
      </c>
      <c r="F425" s="1369">
        <f t="shared" si="8"/>
        <v>1450000</v>
      </c>
      <c r="G425" s="943" t="s">
        <v>1318</v>
      </c>
      <c r="H425" s="943" t="s">
        <v>272</v>
      </c>
      <c r="I425" s="943" t="s">
        <v>873</v>
      </c>
      <c r="J425" s="581" t="s">
        <v>933</v>
      </c>
      <c r="K425" s="2634"/>
      <c r="L425" s="2634"/>
      <c r="M425" s="2634"/>
      <c r="N425" s="2635"/>
      <c r="O425" s="2630"/>
      <c r="P425" s="2630"/>
      <c r="Q425" s="2630"/>
      <c r="R425" s="2630"/>
      <c r="S425" s="2630"/>
      <c r="T425" s="2630"/>
      <c r="U425" s="2630"/>
      <c r="V425" s="2630"/>
      <c r="W425" s="2630"/>
      <c r="X425" s="2630"/>
      <c r="Y425" s="2630"/>
      <c r="Z425" s="2630"/>
      <c r="AA425" s="2630"/>
      <c r="AB425" s="2630"/>
      <c r="AC425" s="2630"/>
      <c r="AD425" s="2630"/>
      <c r="AE425" s="2630"/>
      <c r="AF425" s="2630"/>
      <c r="AG425" s="1355"/>
      <c r="AH425" s="1355"/>
      <c r="AI425" s="1355"/>
      <c r="AJ425" s="1355"/>
      <c r="AK425" s="1355"/>
      <c r="AL425" s="1355"/>
      <c r="AM425" s="1355"/>
      <c r="AN425" s="1355"/>
      <c r="AO425" s="1355"/>
      <c r="AP425" s="1355"/>
      <c r="AQ425" s="1355"/>
      <c r="AR425" s="1355"/>
      <c r="AS425" s="1355"/>
      <c r="AT425" s="1355"/>
      <c r="AU425" s="1355"/>
      <c r="AV425" s="1355"/>
      <c r="AW425" s="1355"/>
      <c r="AX425" s="1355"/>
      <c r="AY425" s="1355"/>
      <c r="AZ425" s="1355"/>
      <c r="BA425" s="1355"/>
      <c r="BB425" s="1355"/>
      <c r="BC425" s="1355"/>
      <c r="BD425" s="1355"/>
      <c r="BE425" s="1355"/>
      <c r="BF425" s="1355"/>
      <c r="BG425" s="1355"/>
      <c r="BH425" s="1355"/>
      <c r="BI425" s="1355"/>
      <c r="BJ425" s="1355"/>
      <c r="BK425" s="1355"/>
      <c r="BL425" s="1355"/>
      <c r="BM425" s="1355"/>
      <c r="BN425" s="1355"/>
      <c r="BO425" s="1355"/>
      <c r="BP425" s="1355"/>
      <c r="BQ425" s="1355"/>
      <c r="BR425" s="1355"/>
      <c r="BS425" s="1355"/>
      <c r="BT425" s="1355"/>
      <c r="BU425" s="1355"/>
      <c r="BV425" s="1355"/>
      <c r="BW425" s="1355"/>
      <c r="BX425" s="1355"/>
      <c r="BY425" s="1355"/>
      <c r="BZ425" s="1355"/>
      <c r="CA425" s="1355"/>
      <c r="CB425" s="1355"/>
      <c r="CC425" s="1355"/>
      <c r="CD425" s="1355"/>
      <c r="CE425" s="1355"/>
      <c r="CF425" s="1355"/>
      <c r="CG425" s="1355"/>
      <c r="CH425" s="1355"/>
      <c r="CI425" s="1355"/>
      <c r="CJ425" s="1355"/>
      <c r="CK425" s="1355"/>
      <c r="CL425" s="1355"/>
      <c r="CM425" s="1355"/>
      <c r="CN425" s="1355"/>
      <c r="CO425" s="1355"/>
      <c r="CP425" s="1355"/>
      <c r="CQ425" s="1355"/>
      <c r="CR425" s="1355"/>
      <c r="CS425" s="1355"/>
      <c r="CT425" s="1355"/>
      <c r="CU425" s="1355"/>
      <c r="CV425" s="1355"/>
      <c r="CW425" s="1355"/>
      <c r="CX425" s="1355"/>
      <c r="CY425" s="1355"/>
      <c r="CZ425" s="1355"/>
      <c r="DA425" s="1355"/>
      <c r="DB425" s="1355"/>
      <c r="DC425" s="1355"/>
      <c r="DD425" s="1355"/>
      <c r="DE425" s="1355"/>
      <c r="DF425" s="1355"/>
      <c r="DG425" s="1355"/>
      <c r="DH425" s="1355"/>
      <c r="DI425" s="1355"/>
      <c r="DJ425" s="1355"/>
      <c r="DK425" s="1355"/>
      <c r="DL425" s="1355"/>
      <c r="DM425" s="1355"/>
      <c r="DN425" s="1355"/>
      <c r="DO425" s="1355"/>
      <c r="DP425" s="1355"/>
      <c r="DQ425" s="1355"/>
      <c r="DR425" s="1355"/>
      <c r="DS425" s="1355"/>
      <c r="DT425" s="1355"/>
      <c r="DU425" s="1355"/>
      <c r="DV425" s="1355"/>
      <c r="DW425" s="1355"/>
      <c r="DX425" s="1355"/>
      <c r="DY425" s="1355"/>
      <c r="DZ425" s="1355"/>
      <c r="EA425" s="1355"/>
      <c r="EB425" s="1355"/>
      <c r="EC425" s="1355"/>
      <c r="ED425" s="1355"/>
      <c r="EE425" s="1355"/>
      <c r="EF425" s="1355"/>
      <c r="EG425" s="1355"/>
      <c r="EH425" s="1355"/>
      <c r="EI425" s="1355"/>
      <c r="EJ425" s="1355"/>
      <c r="EK425" s="1355"/>
      <c r="EL425" s="1355"/>
      <c r="EM425" s="1355"/>
      <c r="EN425" s="1355"/>
      <c r="EO425" s="1355"/>
      <c r="EP425" s="1355"/>
      <c r="EQ425" s="1355"/>
      <c r="ER425" s="1355"/>
      <c r="ES425" s="1355"/>
      <c r="ET425" s="1355"/>
      <c r="EU425" s="1355"/>
      <c r="EV425" s="1355"/>
      <c r="EW425" s="1355"/>
      <c r="EX425" s="1355"/>
      <c r="EY425" s="1355"/>
      <c r="EZ425" s="1355"/>
      <c r="FA425" s="1355"/>
      <c r="FB425" s="1355"/>
      <c r="FC425" s="1355"/>
      <c r="FD425" s="1355"/>
      <c r="FE425" s="1355"/>
      <c r="FF425" s="1355"/>
      <c r="FG425" s="1355"/>
      <c r="FH425" s="1355"/>
      <c r="FI425" s="1355"/>
      <c r="FJ425" s="1355"/>
      <c r="FK425" s="1355"/>
      <c r="FL425" s="1355"/>
      <c r="FM425" s="1355"/>
      <c r="FN425" s="1355"/>
      <c r="FO425" s="1355"/>
      <c r="FP425" s="1355"/>
      <c r="FQ425" s="1355"/>
      <c r="FR425" s="1355"/>
      <c r="FS425" s="1355"/>
      <c r="FT425" s="1355"/>
      <c r="FU425" s="1355"/>
      <c r="FV425" s="1355"/>
      <c r="FW425" s="1355"/>
      <c r="FX425" s="1355"/>
      <c r="FY425" s="1355"/>
      <c r="FZ425" s="1355"/>
      <c r="GA425" s="1355"/>
      <c r="GB425" s="1355"/>
      <c r="GC425" s="1355"/>
      <c r="GD425" s="1355"/>
      <c r="GE425" s="1355"/>
      <c r="GF425" s="1355"/>
      <c r="GG425" s="1355"/>
      <c r="GH425" s="1355"/>
      <c r="GI425" s="1355"/>
      <c r="GJ425" s="1355"/>
      <c r="GK425" s="1355"/>
      <c r="GL425" s="1355"/>
      <c r="GM425" s="1355"/>
      <c r="GN425" s="1355"/>
      <c r="GO425" s="1355"/>
      <c r="GP425" s="1355"/>
    </row>
    <row r="426" spans="1:198" s="1359" customFormat="1" hidden="1">
      <c r="A426" s="581">
        <v>9</v>
      </c>
      <c r="B426" s="581">
        <v>55</v>
      </c>
      <c r="C426" s="131" t="s">
        <v>805</v>
      </c>
      <c r="D426" s="1388">
        <v>685000</v>
      </c>
      <c r="E426" s="1389">
        <v>1</v>
      </c>
      <c r="F426" s="1369">
        <f t="shared" si="8"/>
        <v>685000</v>
      </c>
      <c r="G426" s="943" t="s">
        <v>505</v>
      </c>
      <c r="H426" s="943" t="s">
        <v>506</v>
      </c>
      <c r="I426" s="943" t="s">
        <v>968</v>
      </c>
      <c r="J426" s="581" t="s">
        <v>65</v>
      </c>
      <c r="K426" s="2634"/>
      <c r="L426" s="2634"/>
      <c r="M426" s="2634"/>
      <c r="N426" s="2635"/>
      <c r="O426" s="2630"/>
      <c r="P426" s="2630"/>
      <c r="Q426" s="2630"/>
      <c r="R426" s="2630"/>
      <c r="S426" s="2630"/>
      <c r="T426" s="2630"/>
      <c r="U426" s="2630"/>
      <c r="V426" s="2630"/>
      <c r="W426" s="2630"/>
      <c r="X426" s="2630"/>
      <c r="Y426" s="2630"/>
      <c r="Z426" s="2630"/>
      <c r="AA426" s="2630"/>
      <c r="AB426" s="2630"/>
      <c r="AC426" s="2630"/>
      <c r="AD426" s="2630"/>
      <c r="AE426" s="2630"/>
      <c r="AF426" s="2630"/>
      <c r="AG426" s="1355"/>
      <c r="AH426" s="1355"/>
      <c r="AI426" s="1355"/>
      <c r="AJ426" s="1355"/>
      <c r="AK426" s="1355"/>
      <c r="AL426" s="1355"/>
      <c r="AM426" s="1355"/>
      <c r="AN426" s="1355"/>
      <c r="AO426" s="1355"/>
      <c r="AP426" s="1355"/>
      <c r="AQ426" s="1355"/>
      <c r="AR426" s="1355"/>
      <c r="AS426" s="1355"/>
      <c r="AT426" s="1355"/>
      <c r="AU426" s="1355"/>
      <c r="AV426" s="1355"/>
      <c r="AW426" s="1355"/>
      <c r="AX426" s="1355"/>
      <c r="AY426" s="1355"/>
      <c r="AZ426" s="1355"/>
      <c r="BA426" s="1355"/>
      <c r="BB426" s="1355"/>
      <c r="BC426" s="1355"/>
      <c r="BD426" s="1355"/>
      <c r="BE426" s="1355"/>
      <c r="BF426" s="1355"/>
      <c r="BG426" s="1355"/>
      <c r="BH426" s="1355"/>
      <c r="BI426" s="1355"/>
      <c r="BJ426" s="1355"/>
      <c r="BK426" s="1355"/>
      <c r="BL426" s="1355"/>
      <c r="BM426" s="1355"/>
      <c r="BN426" s="1355"/>
      <c r="BO426" s="1355"/>
      <c r="BP426" s="1355"/>
      <c r="BQ426" s="1355"/>
      <c r="BR426" s="1355"/>
      <c r="BS426" s="1355"/>
      <c r="BT426" s="1355"/>
      <c r="BU426" s="1355"/>
      <c r="BV426" s="1355"/>
      <c r="BW426" s="1355"/>
      <c r="BX426" s="1355"/>
      <c r="BY426" s="1355"/>
      <c r="BZ426" s="1355"/>
      <c r="CA426" s="1355"/>
      <c r="CB426" s="1355"/>
      <c r="CC426" s="1355"/>
      <c r="CD426" s="1355"/>
      <c r="CE426" s="1355"/>
      <c r="CF426" s="1355"/>
      <c r="CG426" s="1355"/>
      <c r="CH426" s="1355"/>
      <c r="CI426" s="1355"/>
      <c r="CJ426" s="1355"/>
      <c r="CK426" s="1355"/>
      <c r="CL426" s="1355"/>
      <c r="CM426" s="1355"/>
      <c r="CN426" s="1355"/>
      <c r="CO426" s="1355"/>
      <c r="CP426" s="1355"/>
      <c r="CQ426" s="1355"/>
      <c r="CR426" s="1355"/>
      <c r="CS426" s="1355"/>
      <c r="CT426" s="1355"/>
      <c r="CU426" s="1355"/>
      <c r="CV426" s="1355"/>
      <c r="CW426" s="1355"/>
      <c r="CX426" s="1355"/>
      <c r="CY426" s="1355"/>
      <c r="CZ426" s="1355"/>
      <c r="DA426" s="1355"/>
      <c r="DB426" s="1355"/>
      <c r="DC426" s="1355"/>
      <c r="DD426" s="1355"/>
      <c r="DE426" s="1355"/>
      <c r="DF426" s="1355"/>
      <c r="DG426" s="1355"/>
      <c r="DH426" s="1355"/>
      <c r="DI426" s="1355"/>
      <c r="DJ426" s="1355"/>
      <c r="DK426" s="1355"/>
      <c r="DL426" s="1355"/>
      <c r="DM426" s="1355"/>
      <c r="DN426" s="1355"/>
      <c r="DO426" s="1355"/>
      <c r="DP426" s="1355"/>
      <c r="DQ426" s="1355"/>
      <c r="DR426" s="1355"/>
      <c r="DS426" s="1355"/>
      <c r="DT426" s="1355"/>
      <c r="DU426" s="1355"/>
      <c r="DV426" s="1355"/>
      <c r="DW426" s="1355"/>
      <c r="DX426" s="1355"/>
      <c r="DY426" s="1355"/>
      <c r="DZ426" s="1355"/>
      <c r="EA426" s="1355"/>
      <c r="EB426" s="1355"/>
      <c r="EC426" s="1355"/>
      <c r="ED426" s="1355"/>
      <c r="EE426" s="1355"/>
      <c r="EF426" s="1355"/>
      <c r="EG426" s="1355"/>
      <c r="EH426" s="1355"/>
      <c r="EI426" s="1355"/>
      <c r="EJ426" s="1355"/>
      <c r="EK426" s="1355"/>
      <c r="EL426" s="1355"/>
      <c r="EM426" s="1355"/>
      <c r="EN426" s="1355"/>
      <c r="EO426" s="1355"/>
      <c r="EP426" s="1355"/>
      <c r="EQ426" s="1355"/>
      <c r="ER426" s="1355"/>
      <c r="ES426" s="1355"/>
      <c r="ET426" s="1355"/>
      <c r="EU426" s="1355"/>
      <c r="EV426" s="1355"/>
      <c r="EW426" s="1355"/>
      <c r="EX426" s="1355"/>
      <c r="EY426" s="1355"/>
      <c r="EZ426" s="1355"/>
      <c r="FA426" s="1355"/>
      <c r="FB426" s="1355"/>
      <c r="FC426" s="1355"/>
      <c r="FD426" s="1355"/>
      <c r="FE426" s="1355"/>
      <c r="FF426" s="1355"/>
      <c r="FG426" s="1355"/>
      <c r="FH426" s="1355"/>
      <c r="FI426" s="1355"/>
      <c r="FJ426" s="1355"/>
      <c r="FK426" s="1355"/>
      <c r="FL426" s="1355"/>
      <c r="FM426" s="1355"/>
      <c r="FN426" s="1355"/>
      <c r="FO426" s="1355"/>
      <c r="FP426" s="1355"/>
      <c r="FQ426" s="1355"/>
      <c r="FR426" s="1355"/>
      <c r="FS426" s="1355"/>
      <c r="FT426" s="1355"/>
      <c r="FU426" s="1355"/>
      <c r="FV426" s="1355"/>
      <c r="FW426" s="1355"/>
      <c r="FX426" s="1355"/>
      <c r="FY426" s="1355"/>
      <c r="FZ426" s="1355"/>
      <c r="GA426" s="1355"/>
      <c r="GB426" s="1355"/>
      <c r="GC426" s="1355"/>
      <c r="GD426" s="1355"/>
      <c r="GE426" s="1355"/>
      <c r="GF426" s="1355"/>
      <c r="GG426" s="1355"/>
      <c r="GH426" s="1355"/>
      <c r="GI426" s="1355"/>
      <c r="GJ426" s="1355"/>
      <c r="GK426" s="1355"/>
      <c r="GL426" s="1355"/>
      <c r="GM426" s="1355"/>
      <c r="GN426" s="1355"/>
      <c r="GO426" s="1355"/>
      <c r="GP426" s="1355"/>
    </row>
    <row r="427" spans="1:198" s="1359" customFormat="1" hidden="1">
      <c r="A427" s="581">
        <v>9</v>
      </c>
      <c r="B427" s="581">
        <v>56</v>
      </c>
      <c r="C427" s="131" t="s">
        <v>738</v>
      </c>
      <c r="D427" s="1388">
        <v>550000</v>
      </c>
      <c r="E427" s="1389">
        <v>1</v>
      </c>
      <c r="F427" s="1369">
        <f t="shared" si="8"/>
        <v>550000</v>
      </c>
      <c r="G427" s="943" t="s">
        <v>886</v>
      </c>
      <c r="H427" s="943" t="s">
        <v>887</v>
      </c>
      <c r="I427" s="943" t="s">
        <v>968</v>
      </c>
      <c r="J427" s="581" t="s">
        <v>65</v>
      </c>
      <c r="K427" s="2634"/>
      <c r="L427" s="2634"/>
      <c r="M427" s="2634"/>
      <c r="N427" s="2635"/>
      <c r="O427" s="2630"/>
      <c r="P427" s="2630"/>
      <c r="Q427" s="2630"/>
      <c r="R427" s="2630"/>
      <c r="S427" s="2630"/>
      <c r="T427" s="2630"/>
      <c r="U427" s="2630"/>
      <c r="V427" s="2630"/>
      <c r="W427" s="2630"/>
      <c r="X427" s="2630"/>
      <c r="Y427" s="2630"/>
      <c r="Z427" s="2630"/>
      <c r="AA427" s="2630"/>
      <c r="AB427" s="2630"/>
      <c r="AC427" s="2630"/>
      <c r="AD427" s="2630"/>
      <c r="AE427" s="2630"/>
      <c r="AF427" s="2630"/>
      <c r="AG427" s="1355"/>
      <c r="AH427" s="1355"/>
      <c r="AI427" s="1355"/>
      <c r="AJ427" s="1355"/>
      <c r="AK427" s="1355"/>
      <c r="AL427" s="1355"/>
      <c r="AM427" s="1355"/>
      <c r="AN427" s="1355"/>
      <c r="AO427" s="1355"/>
      <c r="AP427" s="1355"/>
      <c r="AQ427" s="1355"/>
      <c r="AR427" s="1355"/>
      <c r="AS427" s="1355"/>
      <c r="AT427" s="1355"/>
      <c r="AU427" s="1355"/>
      <c r="AV427" s="1355"/>
      <c r="AW427" s="1355"/>
      <c r="AX427" s="1355"/>
      <c r="AY427" s="1355"/>
      <c r="AZ427" s="1355"/>
      <c r="BA427" s="1355"/>
      <c r="BB427" s="1355"/>
      <c r="BC427" s="1355"/>
      <c r="BD427" s="1355"/>
      <c r="BE427" s="1355"/>
      <c r="BF427" s="1355"/>
      <c r="BG427" s="1355"/>
      <c r="BH427" s="1355"/>
      <c r="BI427" s="1355"/>
      <c r="BJ427" s="1355"/>
      <c r="BK427" s="1355"/>
      <c r="BL427" s="1355"/>
      <c r="BM427" s="1355"/>
      <c r="BN427" s="1355"/>
      <c r="BO427" s="1355"/>
      <c r="BP427" s="1355"/>
      <c r="BQ427" s="1355"/>
      <c r="BR427" s="1355"/>
      <c r="BS427" s="1355"/>
      <c r="BT427" s="1355"/>
      <c r="BU427" s="1355"/>
      <c r="BV427" s="1355"/>
      <c r="BW427" s="1355"/>
      <c r="BX427" s="1355"/>
      <c r="BY427" s="1355"/>
      <c r="BZ427" s="1355"/>
      <c r="CA427" s="1355"/>
      <c r="CB427" s="1355"/>
      <c r="CC427" s="1355"/>
      <c r="CD427" s="1355"/>
      <c r="CE427" s="1355"/>
      <c r="CF427" s="1355"/>
      <c r="CG427" s="1355"/>
      <c r="CH427" s="1355"/>
      <c r="CI427" s="1355"/>
      <c r="CJ427" s="1355"/>
      <c r="CK427" s="1355"/>
      <c r="CL427" s="1355"/>
      <c r="CM427" s="1355"/>
      <c r="CN427" s="1355"/>
      <c r="CO427" s="1355"/>
      <c r="CP427" s="1355"/>
      <c r="CQ427" s="1355"/>
      <c r="CR427" s="1355"/>
      <c r="CS427" s="1355"/>
      <c r="CT427" s="1355"/>
      <c r="CU427" s="1355"/>
      <c r="CV427" s="1355"/>
      <c r="CW427" s="1355"/>
      <c r="CX427" s="1355"/>
      <c r="CY427" s="1355"/>
      <c r="CZ427" s="1355"/>
      <c r="DA427" s="1355"/>
      <c r="DB427" s="1355"/>
      <c r="DC427" s="1355"/>
      <c r="DD427" s="1355"/>
      <c r="DE427" s="1355"/>
      <c r="DF427" s="1355"/>
      <c r="DG427" s="1355"/>
      <c r="DH427" s="1355"/>
      <c r="DI427" s="1355"/>
      <c r="DJ427" s="1355"/>
      <c r="DK427" s="1355"/>
      <c r="DL427" s="1355"/>
      <c r="DM427" s="1355"/>
      <c r="DN427" s="1355"/>
      <c r="DO427" s="1355"/>
      <c r="DP427" s="1355"/>
      <c r="DQ427" s="1355"/>
      <c r="DR427" s="1355"/>
      <c r="DS427" s="1355"/>
      <c r="DT427" s="1355"/>
      <c r="DU427" s="1355"/>
      <c r="DV427" s="1355"/>
      <c r="DW427" s="1355"/>
      <c r="DX427" s="1355"/>
      <c r="DY427" s="1355"/>
      <c r="DZ427" s="1355"/>
      <c r="EA427" s="1355"/>
      <c r="EB427" s="1355"/>
      <c r="EC427" s="1355"/>
      <c r="ED427" s="1355"/>
      <c r="EE427" s="1355"/>
      <c r="EF427" s="1355"/>
      <c r="EG427" s="1355"/>
      <c r="EH427" s="1355"/>
      <c r="EI427" s="1355"/>
      <c r="EJ427" s="1355"/>
      <c r="EK427" s="1355"/>
      <c r="EL427" s="1355"/>
      <c r="EM427" s="1355"/>
      <c r="EN427" s="1355"/>
      <c r="EO427" s="1355"/>
      <c r="EP427" s="1355"/>
      <c r="EQ427" s="1355"/>
      <c r="ER427" s="1355"/>
      <c r="ES427" s="1355"/>
      <c r="ET427" s="1355"/>
      <c r="EU427" s="1355"/>
      <c r="EV427" s="1355"/>
      <c r="EW427" s="1355"/>
      <c r="EX427" s="1355"/>
      <c r="EY427" s="1355"/>
      <c r="EZ427" s="1355"/>
      <c r="FA427" s="1355"/>
      <c r="FB427" s="1355"/>
      <c r="FC427" s="1355"/>
      <c r="FD427" s="1355"/>
      <c r="FE427" s="1355"/>
      <c r="FF427" s="1355"/>
      <c r="FG427" s="1355"/>
      <c r="FH427" s="1355"/>
      <c r="FI427" s="1355"/>
      <c r="FJ427" s="1355"/>
      <c r="FK427" s="1355"/>
      <c r="FL427" s="1355"/>
      <c r="FM427" s="1355"/>
      <c r="FN427" s="1355"/>
      <c r="FO427" s="1355"/>
      <c r="FP427" s="1355"/>
      <c r="FQ427" s="1355"/>
      <c r="FR427" s="1355"/>
      <c r="FS427" s="1355"/>
      <c r="FT427" s="1355"/>
      <c r="FU427" s="1355"/>
      <c r="FV427" s="1355"/>
      <c r="FW427" s="1355"/>
      <c r="FX427" s="1355"/>
      <c r="FY427" s="1355"/>
      <c r="FZ427" s="1355"/>
      <c r="GA427" s="1355"/>
      <c r="GB427" s="1355"/>
      <c r="GC427" s="1355"/>
      <c r="GD427" s="1355"/>
      <c r="GE427" s="1355"/>
      <c r="GF427" s="1355"/>
      <c r="GG427" s="1355"/>
      <c r="GH427" s="1355"/>
      <c r="GI427" s="1355"/>
      <c r="GJ427" s="1355"/>
      <c r="GK427" s="1355"/>
      <c r="GL427" s="1355"/>
      <c r="GM427" s="1355"/>
      <c r="GN427" s="1355"/>
      <c r="GO427" s="1355"/>
      <c r="GP427" s="1355"/>
    </row>
    <row r="428" spans="1:198" s="1726" customFormat="1" hidden="1">
      <c r="A428" s="1719">
        <v>9</v>
      </c>
      <c r="B428" s="1719">
        <v>57</v>
      </c>
      <c r="C428" s="1720" t="s">
        <v>66</v>
      </c>
      <c r="D428" s="1721">
        <v>896000</v>
      </c>
      <c r="E428" s="1722"/>
      <c r="F428" s="1723"/>
      <c r="G428" s="1724" t="s">
        <v>598</v>
      </c>
      <c r="H428" s="1724" t="s">
        <v>599</v>
      </c>
      <c r="I428" s="1724" t="s">
        <v>856</v>
      </c>
      <c r="J428" s="1719" t="s">
        <v>28</v>
      </c>
      <c r="K428" s="2540"/>
      <c r="L428" s="2540"/>
      <c r="M428" s="2540"/>
      <c r="N428" s="2612"/>
      <c r="O428" s="2186"/>
      <c r="P428" s="2186"/>
      <c r="Q428" s="2186"/>
      <c r="R428" s="2186"/>
      <c r="S428" s="2186"/>
      <c r="T428" s="2186"/>
      <c r="U428" s="2186"/>
      <c r="V428" s="2186"/>
      <c r="W428" s="2186"/>
      <c r="X428" s="2186"/>
      <c r="Y428" s="2186"/>
      <c r="Z428" s="2186"/>
      <c r="AA428" s="2186"/>
      <c r="AB428" s="2186"/>
      <c r="AC428" s="2186"/>
      <c r="AD428" s="2186"/>
      <c r="AE428" s="2186"/>
      <c r="AF428" s="2186"/>
      <c r="AG428" s="1725"/>
      <c r="AH428" s="1725"/>
      <c r="AI428" s="1725"/>
      <c r="AJ428" s="1725"/>
      <c r="AK428" s="1725"/>
      <c r="AL428" s="1725"/>
      <c r="AM428" s="1725"/>
      <c r="AN428" s="1725"/>
      <c r="AO428" s="1725"/>
      <c r="AP428" s="1725"/>
      <c r="AQ428" s="1725"/>
      <c r="AR428" s="1725"/>
      <c r="AS428" s="1725"/>
      <c r="AT428" s="1725"/>
      <c r="AU428" s="1725"/>
      <c r="AV428" s="1725"/>
      <c r="AW428" s="1725"/>
      <c r="AX428" s="1725"/>
      <c r="AY428" s="1725"/>
      <c r="AZ428" s="1725"/>
      <c r="BA428" s="1725"/>
      <c r="BB428" s="1725"/>
      <c r="BC428" s="1725"/>
      <c r="BD428" s="1725"/>
      <c r="BE428" s="1725"/>
      <c r="BF428" s="1725"/>
      <c r="BG428" s="1725"/>
      <c r="BH428" s="1725"/>
      <c r="BI428" s="1725"/>
      <c r="BJ428" s="1725"/>
      <c r="BK428" s="1725"/>
      <c r="BL428" s="1725"/>
      <c r="BM428" s="1725"/>
      <c r="BN428" s="1725"/>
      <c r="BO428" s="1725"/>
      <c r="BP428" s="1725"/>
      <c r="BQ428" s="1725"/>
      <c r="BR428" s="1725"/>
      <c r="BS428" s="1725"/>
      <c r="BT428" s="1725"/>
      <c r="BU428" s="1725"/>
      <c r="BV428" s="1725"/>
      <c r="BW428" s="1725"/>
      <c r="BX428" s="1725"/>
      <c r="BY428" s="1725"/>
      <c r="BZ428" s="1725"/>
      <c r="CA428" s="1725"/>
      <c r="CB428" s="1725"/>
      <c r="CC428" s="1725"/>
      <c r="CD428" s="1725"/>
      <c r="CE428" s="1725"/>
      <c r="CF428" s="1725"/>
      <c r="CG428" s="1725"/>
      <c r="CH428" s="1725"/>
      <c r="CI428" s="1725"/>
      <c r="CJ428" s="1725"/>
      <c r="CK428" s="1725"/>
      <c r="CL428" s="1725"/>
      <c r="CM428" s="1725"/>
      <c r="CN428" s="1725"/>
      <c r="CO428" s="1725"/>
      <c r="CP428" s="1725"/>
      <c r="CQ428" s="1725"/>
      <c r="CR428" s="1725"/>
      <c r="CS428" s="1725"/>
      <c r="CT428" s="1725"/>
      <c r="CU428" s="1725"/>
      <c r="CV428" s="1725"/>
      <c r="CW428" s="1725"/>
      <c r="CX428" s="1725"/>
      <c r="CY428" s="1725"/>
      <c r="CZ428" s="1725"/>
      <c r="DA428" s="1725"/>
      <c r="DB428" s="1725"/>
      <c r="DC428" s="1725"/>
      <c r="DD428" s="1725"/>
      <c r="DE428" s="1725"/>
      <c r="DF428" s="1725"/>
      <c r="DG428" s="1725"/>
      <c r="DH428" s="1725"/>
      <c r="DI428" s="1725"/>
      <c r="DJ428" s="1725"/>
      <c r="DK428" s="1725"/>
      <c r="DL428" s="1725"/>
      <c r="DM428" s="1725"/>
      <c r="DN428" s="1725"/>
      <c r="DO428" s="1725"/>
      <c r="DP428" s="1725"/>
      <c r="DQ428" s="1725"/>
      <c r="DR428" s="1725"/>
      <c r="DS428" s="1725"/>
      <c r="DT428" s="1725"/>
      <c r="DU428" s="1725"/>
      <c r="DV428" s="1725"/>
      <c r="DW428" s="1725"/>
      <c r="DX428" s="1725"/>
      <c r="DY428" s="1725"/>
      <c r="DZ428" s="1725"/>
      <c r="EA428" s="1725"/>
      <c r="EB428" s="1725"/>
      <c r="EC428" s="1725"/>
      <c r="ED428" s="1725"/>
      <c r="EE428" s="1725"/>
      <c r="EF428" s="1725"/>
      <c r="EG428" s="1725"/>
      <c r="EH428" s="1725"/>
      <c r="EI428" s="1725"/>
      <c r="EJ428" s="1725"/>
      <c r="EK428" s="1725"/>
      <c r="EL428" s="1725"/>
      <c r="EM428" s="1725"/>
      <c r="EN428" s="1725"/>
      <c r="EO428" s="1725"/>
      <c r="EP428" s="1725"/>
      <c r="EQ428" s="1725"/>
      <c r="ER428" s="1725"/>
      <c r="ES428" s="1725"/>
      <c r="ET428" s="1725"/>
      <c r="EU428" s="1725"/>
      <c r="EV428" s="1725"/>
      <c r="EW428" s="1725"/>
      <c r="EX428" s="1725"/>
      <c r="EY428" s="1725"/>
      <c r="EZ428" s="1725"/>
      <c r="FA428" s="1725"/>
      <c r="FB428" s="1725"/>
      <c r="FC428" s="1725"/>
      <c r="FD428" s="1725"/>
      <c r="FE428" s="1725"/>
      <c r="FF428" s="1725"/>
      <c r="FG428" s="1725"/>
      <c r="FH428" s="1725"/>
      <c r="FI428" s="1725"/>
      <c r="FJ428" s="1725"/>
      <c r="FK428" s="1725"/>
      <c r="FL428" s="1725"/>
      <c r="FM428" s="1725"/>
      <c r="FN428" s="1725"/>
      <c r="FO428" s="1725"/>
      <c r="FP428" s="1725"/>
      <c r="FQ428" s="1725"/>
      <c r="FR428" s="1725"/>
      <c r="FS428" s="1725"/>
      <c r="FT428" s="1725"/>
      <c r="FU428" s="1725"/>
      <c r="FV428" s="1725"/>
      <c r="FW428" s="1725"/>
      <c r="FX428" s="1725"/>
      <c r="FY428" s="1725"/>
      <c r="FZ428" s="1725"/>
      <c r="GA428" s="1725"/>
      <c r="GB428" s="1725"/>
      <c r="GC428" s="1725"/>
      <c r="GD428" s="1725"/>
      <c r="GE428" s="1725"/>
      <c r="GF428" s="1725"/>
      <c r="GG428" s="1725"/>
      <c r="GH428" s="1725"/>
      <c r="GI428" s="1725"/>
      <c r="GJ428" s="1725"/>
      <c r="GK428" s="1725"/>
      <c r="GL428" s="1725"/>
      <c r="GM428" s="1725"/>
      <c r="GN428" s="1725"/>
      <c r="GO428" s="1725"/>
      <c r="GP428" s="1725"/>
    </row>
    <row r="429" spans="1:198" s="1363" customFormat="1" hidden="1">
      <c r="A429" s="66">
        <v>9</v>
      </c>
      <c r="B429" s="66">
        <v>58</v>
      </c>
      <c r="C429" s="14" t="s">
        <v>988</v>
      </c>
      <c r="D429" s="1360">
        <v>2000000</v>
      </c>
      <c r="E429" s="582">
        <v>1</v>
      </c>
      <c r="F429" s="126">
        <f t="shared" si="8"/>
        <v>2000000</v>
      </c>
      <c r="G429" s="882" t="s">
        <v>507</v>
      </c>
      <c r="H429" s="882" t="s">
        <v>508</v>
      </c>
      <c r="I429" s="882" t="s">
        <v>980</v>
      </c>
      <c r="J429" s="66" t="s">
        <v>44</v>
      </c>
      <c r="K429" s="2540"/>
      <c r="L429" s="2540"/>
      <c r="M429" s="2540"/>
      <c r="N429" s="2612"/>
      <c r="O429" s="1828"/>
      <c r="P429" s="1828"/>
      <c r="Q429" s="1828"/>
      <c r="R429" s="1828"/>
      <c r="S429" s="1828"/>
      <c r="T429" s="1828"/>
      <c r="U429" s="1828"/>
      <c r="V429" s="1828"/>
      <c r="W429" s="1828"/>
      <c r="X429" s="1828"/>
      <c r="Y429" s="1828"/>
      <c r="Z429" s="1828"/>
      <c r="AA429" s="1828"/>
      <c r="AB429" s="1828"/>
      <c r="AC429" s="1828"/>
      <c r="AD429" s="1828"/>
      <c r="AE429" s="1828"/>
      <c r="AF429" s="1828"/>
      <c r="AG429" s="1385"/>
      <c r="AH429" s="1385"/>
      <c r="AI429" s="1385"/>
      <c r="AJ429" s="1385"/>
      <c r="AK429" s="1385"/>
      <c r="AL429" s="1385"/>
      <c r="AM429" s="1385"/>
      <c r="AN429" s="1385"/>
      <c r="AO429" s="1385"/>
      <c r="AP429" s="1385"/>
      <c r="AQ429" s="1385"/>
      <c r="AR429" s="1385"/>
      <c r="AS429" s="1385"/>
      <c r="AT429" s="1385"/>
      <c r="AU429" s="1385"/>
      <c r="AV429" s="1385"/>
      <c r="AW429" s="1385"/>
      <c r="AX429" s="1385"/>
      <c r="AY429" s="1385"/>
      <c r="AZ429" s="1385"/>
      <c r="BA429" s="1385"/>
      <c r="BB429" s="1385"/>
      <c r="BC429" s="1385"/>
      <c r="BD429" s="1385"/>
      <c r="BE429" s="1385"/>
      <c r="BF429" s="1385"/>
      <c r="BG429" s="1385"/>
      <c r="BH429" s="1385"/>
      <c r="BI429" s="1385"/>
      <c r="BJ429" s="1385"/>
      <c r="BK429" s="1385"/>
      <c r="BL429" s="1385"/>
      <c r="BM429" s="1385"/>
      <c r="BN429" s="1385"/>
      <c r="BO429" s="1385"/>
      <c r="BP429" s="1385"/>
      <c r="BQ429" s="1385"/>
      <c r="BR429" s="1385"/>
      <c r="BS429" s="1385"/>
      <c r="BT429" s="1385"/>
      <c r="BU429" s="1385"/>
      <c r="BV429" s="1385"/>
      <c r="BW429" s="1385"/>
      <c r="BX429" s="1385"/>
      <c r="BY429" s="1385"/>
      <c r="BZ429" s="1385"/>
      <c r="CA429" s="1385"/>
      <c r="CB429" s="1385"/>
      <c r="CC429" s="1385"/>
      <c r="CD429" s="1385"/>
      <c r="CE429" s="1385"/>
      <c r="CF429" s="1385"/>
      <c r="CG429" s="1385"/>
      <c r="CH429" s="1385"/>
      <c r="CI429" s="1385"/>
      <c r="CJ429" s="1385"/>
      <c r="CK429" s="1385"/>
      <c r="CL429" s="1385"/>
      <c r="CM429" s="1385"/>
      <c r="CN429" s="1385"/>
      <c r="CO429" s="1385"/>
      <c r="CP429" s="1385"/>
      <c r="CQ429" s="1385"/>
      <c r="CR429" s="1385"/>
      <c r="CS429" s="1385"/>
      <c r="CT429" s="1385"/>
      <c r="CU429" s="1385"/>
      <c r="CV429" s="1385"/>
      <c r="CW429" s="1385"/>
      <c r="CX429" s="1385"/>
      <c r="CY429" s="1385"/>
      <c r="CZ429" s="1385"/>
      <c r="DA429" s="1385"/>
      <c r="DB429" s="1385"/>
      <c r="DC429" s="1385"/>
      <c r="DD429" s="1385"/>
      <c r="DE429" s="1385"/>
      <c r="DF429" s="1385"/>
      <c r="DG429" s="1385"/>
      <c r="DH429" s="1385"/>
      <c r="DI429" s="1385"/>
      <c r="DJ429" s="1385"/>
      <c r="DK429" s="1385"/>
      <c r="DL429" s="1385"/>
      <c r="DM429" s="1385"/>
      <c r="DN429" s="1385"/>
      <c r="DO429" s="1385"/>
      <c r="DP429" s="1385"/>
      <c r="DQ429" s="1385"/>
      <c r="DR429" s="1385"/>
      <c r="DS429" s="1385"/>
      <c r="DT429" s="1385"/>
      <c r="DU429" s="1385"/>
      <c r="DV429" s="1385"/>
      <c r="DW429" s="1385"/>
      <c r="DX429" s="1385"/>
      <c r="DY429" s="1385"/>
      <c r="DZ429" s="1385"/>
      <c r="EA429" s="1385"/>
      <c r="EB429" s="1385"/>
      <c r="EC429" s="1385"/>
      <c r="ED429" s="1385"/>
      <c r="EE429" s="1385"/>
      <c r="EF429" s="1385"/>
      <c r="EG429" s="1385"/>
      <c r="EH429" s="1385"/>
      <c r="EI429" s="1385"/>
      <c r="EJ429" s="1385"/>
      <c r="EK429" s="1385"/>
      <c r="EL429" s="1385"/>
      <c r="EM429" s="1385"/>
      <c r="EN429" s="1385"/>
      <c r="EO429" s="1385"/>
      <c r="EP429" s="1385"/>
      <c r="EQ429" s="1385"/>
      <c r="ER429" s="1385"/>
      <c r="ES429" s="1385"/>
      <c r="ET429" s="1385"/>
      <c r="EU429" s="1385"/>
      <c r="EV429" s="1385"/>
      <c r="EW429" s="1385"/>
      <c r="EX429" s="1385"/>
      <c r="EY429" s="1385"/>
      <c r="EZ429" s="1385"/>
      <c r="FA429" s="1385"/>
      <c r="FB429" s="1385"/>
      <c r="FC429" s="1385"/>
      <c r="FD429" s="1385"/>
      <c r="FE429" s="1385"/>
      <c r="FF429" s="1385"/>
      <c r="FG429" s="1385"/>
      <c r="FH429" s="1385"/>
      <c r="FI429" s="1385"/>
      <c r="FJ429" s="1385"/>
      <c r="FK429" s="1385"/>
      <c r="FL429" s="1385"/>
      <c r="FM429" s="1385"/>
      <c r="FN429" s="1385"/>
      <c r="FO429" s="1385"/>
      <c r="FP429" s="1385"/>
      <c r="FQ429" s="1385"/>
      <c r="FR429" s="1385"/>
      <c r="FS429" s="1385"/>
      <c r="FT429" s="1385"/>
      <c r="FU429" s="1385"/>
      <c r="FV429" s="1385"/>
      <c r="FW429" s="1385"/>
      <c r="FX429" s="1385"/>
      <c r="FY429" s="1385"/>
      <c r="FZ429" s="1385"/>
      <c r="GA429" s="1385"/>
      <c r="GB429" s="1385"/>
      <c r="GC429" s="1385"/>
      <c r="GD429" s="1385"/>
      <c r="GE429" s="1385"/>
      <c r="GF429" s="1385"/>
      <c r="GG429" s="1385"/>
      <c r="GH429" s="1385"/>
      <c r="GI429" s="1385"/>
      <c r="GJ429" s="1385"/>
      <c r="GK429" s="1385"/>
      <c r="GL429" s="1385"/>
      <c r="GM429" s="1385"/>
      <c r="GN429" s="1385"/>
      <c r="GO429" s="1385"/>
      <c r="GP429" s="1385"/>
    </row>
    <row r="430" spans="1:198" s="2622" customFormat="1" hidden="1">
      <c r="A430" s="2636"/>
      <c r="B430" s="2637"/>
      <c r="C430" s="2638" t="s">
        <v>1443</v>
      </c>
      <c r="D430" s="2639"/>
      <c r="E430" s="2616">
        <f>SUM(E431:E470)</f>
        <v>40</v>
      </c>
      <c r="F430" s="2616">
        <f>SUM(F431:F470)</f>
        <v>69195000</v>
      </c>
      <c r="G430" s="2617"/>
      <c r="H430" s="2640"/>
      <c r="I430" s="2639"/>
      <c r="J430" s="2636"/>
      <c r="K430" s="2616"/>
      <c r="L430" s="2616"/>
      <c r="M430" s="2616">
        <f>SUM(M431:M470)</f>
        <v>0</v>
      </c>
      <c r="N430" s="2620">
        <f>SUM(N431:N470)</f>
        <v>0</v>
      </c>
      <c r="O430" s="2641"/>
      <c r="P430" s="2641"/>
      <c r="Q430" s="2641"/>
      <c r="R430" s="2641"/>
      <c r="S430" s="2641"/>
      <c r="T430" s="2641"/>
      <c r="U430" s="2641"/>
      <c r="V430" s="2641"/>
      <c r="W430" s="2641"/>
      <c r="X430" s="2641"/>
      <c r="Y430" s="2641"/>
      <c r="Z430" s="2641"/>
      <c r="AA430" s="2641"/>
      <c r="AB430" s="2641"/>
      <c r="AC430" s="2641"/>
      <c r="AD430" s="2641"/>
      <c r="AE430" s="2641"/>
      <c r="AF430" s="2641"/>
      <c r="AG430" s="2642"/>
      <c r="AH430" s="2642"/>
      <c r="AI430" s="2642"/>
      <c r="AJ430" s="2642"/>
      <c r="AK430" s="2642"/>
      <c r="AL430" s="2642"/>
      <c r="AM430" s="2642"/>
      <c r="AN430" s="2642"/>
      <c r="AO430" s="2642"/>
      <c r="AP430" s="2642"/>
      <c r="AQ430" s="2642"/>
      <c r="AR430" s="2642"/>
      <c r="AS430" s="2642"/>
      <c r="AT430" s="2642"/>
      <c r="AU430" s="2642"/>
      <c r="AV430" s="2642"/>
      <c r="AW430" s="2642"/>
      <c r="AX430" s="2642"/>
      <c r="AY430" s="2642"/>
      <c r="AZ430" s="2642"/>
      <c r="BA430" s="2642"/>
      <c r="BB430" s="2642"/>
      <c r="BC430" s="2642"/>
      <c r="BD430" s="2642"/>
      <c r="BE430" s="2642"/>
      <c r="BF430" s="2642"/>
      <c r="BG430" s="2642"/>
      <c r="BH430" s="2642"/>
      <c r="BI430" s="2642"/>
      <c r="BJ430" s="2642"/>
      <c r="BK430" s="2642"/>
      <c r="BL430" s="2642"/>
      <c r="BM430" s="2642"/>
      <c r="BN430" s="2642"/>
      <c r="BO430" s="2642"/>
      <c r="BP430" s="2642"/>
      <c r="BQ430" s="2642"/>
      <c r="BR430" s="2642"/>
      <c r="BS430" s="2642"/>
      <c r="BT430" s="2642"/>
      <c r="BU430" s="2642"/>
      <c r="BV430" s="2642"/>
      <c r="BW430" s="2642"/>
      <c r="BX430" s="2642"/>
      <c r="BY430" s="2642"/>
      <c r="BZ430" s="2642"/>
      <c r="CA430" s="2642"/>
      <c r="CB430" s="2642"/>
      <c r="CC430" s="2642"/>
      <c r="CD430" s="2642"/>
      <c r="CE430" s="2642"/>
      <c r="CF430" s="2642"/>
      <c r="CG430" s="2642"/>
      <c r="CH430" s="2642"/>
      <c r="CI430" s="2642"/>
      <c r="CJ430" s="2642"/>
      <c r="CK430" s="2642"/>
      <c r="CL430" s="2642"/>
      <c r="CM430" s="2642"/>
      <c r="CN430" s="2642"/>
      <c r="CO430" s="2642"/>
      <c r="CP430" s="2642"/>
      <c r="CQ430" s="2642"/>
      <c r="CR430" s="2642"/>
      <c r="CS430" s="2642"/>
      <c r="CT430" s="2642"/>
      <c r="CU430" s="2642"/>
      <c r="CV430" s="2642"/>
      <c r="CW430" s="2642"/>
      <c r="CX430" s="2642"/>
      <c r="CY430" s="2642"/>
      <c r="CZ430" s="2642"/>
      <c r="DA430" s="2642"/>
      <c r="DB430" s="2642"/>
      <c r="DC430" s="2642"/>
      <c r="DD430" s="2642"/>
      <c r="DE430" s="2642"/>
      <c r="DF430" s="2642"/>
      <c r="DG430" s="2642"/>
      <c r="DH430" s="2642"/>
      <c r="DI430" s="2642"/>
      <c r="DJ430" s="2642"/>
      <c r="DK430" s="2642"/>
      <c r="DL430" s="2642"/>
      <c r="DM430" s="2642"/>
      <c r="DN430" s="2642"/>
      <c r="DO430" s="2642"/>
      <c r="DP430" s="2642"/>
      <c r="DQ430" s="2642"/>
      <c r="DR430" s="2642"/>
      <c r="DS430" s="2642"/>
      <c r="DT430" s="2642"/>
      <c r="DU430" s="2642"/>
      <c r="DV430" s="2642"/>
      <c r="DW430" s="2642"/>
      <c r="DX430" s="2642"/>
      <c r="DY430" s="2642"/>
      <c r="DZ430" s="2642"/>
      <c r="EA430" s="2642"/>
      <c r="EB430" s="2642"/>
      <c r="EC430" s="2642"/>
      <c r="ED430" s="2642"/>
      <c r="EE430" s="2642"/>
      <c r="EF430" s="2642"/>
      <c r="EG430" s="2642"/>
      <c r="EH430" s="2642"/>
      <c r="EI430" s="2642"/>
      <c r="EJ430" s="2642"/>
      <c r="EK430" s="2642"/>
      <c r="EL430" s="2642"/>
      <c r="EM430" s="2642"/>
      <c r="EN430" s="2642"/>
      <c r="EO430" s="2642"/>
      <c r="EP430" s="2642"/>
      <c r="EQ430" s="2642"/>
      <c r="ER430" s="2642"/>
      <c r="ES430" s="2642"/>
      <c r="ET430" s="2642"/>
      <c r="EU430" s="2642"/>
      <c r="EV430" s="2642"/>
      <c r="EW430" s="2642"/>
      <c r="EX430" s="2642"/>
      <c r="EY430" s="2642"/>
      <c r="EZ430" s="2642"/>
      <c r="FA430" s="2642"/>
      <c r="FB430" s="2642"/>
      <c r="FC430" s="2642"/>
      <c r="FD430" s="2642"/>
      <c r="FE430" s="2642"/>
      <c r="FF430" s="2642"/>
      <c r="FG430" s="2642"/>
      <c r="FH430" s="2642"/>
      <c r="FI430" s="2642"/>
      <c r="FJ430" s="2642"/>
      <c r="FK430" s="2642"/>
      <c r="FL430" s="2642"/>
      <c r="FM430" s="2642"/>
      <c r="FN430" s="2642"/>
      <c r="FO430" s="2642"/>
      <c r="FP430" s="2642"/>
      <c r="FQ430" s="2642"/>
      <c r="FR430" s="2642"/>
      <c r="FS430" s="2642"/>
      <c r="FT430" s="2642"/>
      <c r="FU430" s="2642"/>
      <c r="FV430" s="2642"/>
      <c r="FW430" s="2642"/>
      <c r="FX430" s="2642"/>
      <c r="FY430" s="2642"/>
      <c r="FZ430" s="2642"/>
      <c r="GA430" s="2642"/>
      <c r="GB430" s="2642"/>
      <c r="GC430" s="2642"/>
      <c r="GD430" s="2642"/>
      <c r="GE430" s="2642"/>
      <c r="GF430" s="2642"/>
      <c r="GG430" s="2642"/>
      <c r="GH430" s="2642"/>
      <c r="GI430" s="2642"/>
      <c r="GJ430" s="2642"/>
      <c r="GK430" s="2642"/>
      <c r="GL430" s="2642"/>
      <c r="GM430" s="2642"/>
      <c r="GN430" s="2642"/>
      <c r="GO430" s="2642"/>
      <c r="GP430" s="2642"/>
    </row>
    <row r="431" spans="1:198" s="1359" customFormat="1" ht="49.2">
      <c r="A431" s="581">
        <v>10</v>
      </c>
      <c r="B431" s="581">
        <v>1</v>
      </c>
      <c r="C431" s="131" t="s">
        <v>1762</v>
      </c>
      <c r="D431" s="1388">
        <v>485000</v>
      </c>
      <c r="E431" s="1389">
        <v>1</v>
      </c>
      <c r="F431" s="1369">
        <f t="shared" ref="F431:F470" si="9">D431*E431</f>
        <v>485000</v>
      </c>
      <c r="G431" s="943" t="s">
        <v>1119</v>
      </c>
      <c r="H431" s="943" t="s">
        <v>1120</v>
      </c>
      <c r="I431" s="943" t="s">
        <v>1274</v>
      </c>
      <c r="J431" s="581" t="s">
        <v>28</v>
      </c>
      <c r="K431" s="2634"/>
      <c r="L431" s="2634">
        <v>1</v>
      </c>
      <c r="M431" s="2634"/>
      <c r="N431" s="2635"/>
      <c r="O431" s="1371">
        <v>7</v>
      </c>
      <c r="P431" s="1372" t="s">
        <v>4528</v>
      </c>
      <c r="Q431" s="1372" t="s">
        <v>4474</v>
      </c>
      <c r="R431" s="1372">
        <v>1</v>
      </c>
      <c r="S431" s="1371"/>
      <c r="T431" s="1372"/>
      <c r="U431" s="1372"/>
      <c r="V431" s="122"/>
      <c r="W431" s="1371">
        <v>1</v>
      </c>
      <c r="X431" s="598">
        <v>485000</v>
      </c>
      <c r="Y431" s="1372">
        <v>0</v>
      </c>
      <c r="Z431" s="598">
        <v>485000</v>
      </c>
      <c r="AA431" s="1372">
        <v>0</v>
      </c>
      <c r="AB431" s="598">
        <v>485000</v>
      </c>
      <c r="AC431" s="1372"/>
      <c r="AD431" s="1372"/>
      <c r="AE431" s="1372" t="s">
        <v>4529</v>
      </c>
      <c r="AF431" s="1372"/>
    </row>
    <row r="432" spans="1:198" s="1359" customFormat="1" ht="49.2">
      <c r="A432" s="581">
        <v>10</v>
      </c>
      <c r="B432" s="581">
        <v>2</v>
      </c>
      <c r="C432" s="131" t="s">
        <v>1762</v>
      </c>
      <c r="D432" s="1388">
        <v>485000</v>
      </c>
      <c r="E432" s="1389">
        <v>1</v>
      </c>
      <c r="F432" s="1369">
        <f t="shared" si="9"/>
        <v>485000</v>
      </c>
      <c r="G432" s="943" t="s">
        <v>293</v>
      </c>
      <c r="H432" s="943" t="s">
        <v>285</v>
      </c>
      <c r="I432" s="943" t="s">
        <v>1275</v>
      </c>
      <c r="J432" s="581" t="s">
        <v>33</v>
      </c>
      <c r="K432" s="2634"/>
      <c r="L432" s="2634">
        <v>1</v>
      </c>
      <c r="M432" s="2634"/>
      <c r="N432" s="2635"/>
      <c r="O432" s="1371">
        <v>7</v>
      </c>
      <c r="P432" s="1372" t="s">
        <v>4495</v>
      </c>
      <c r="Q432" s="1372" t="s">
        <v>4438</v>
      </c>
      <c r="R432" s="1371">
        <v>1</v>
      </c>
      <c r="S432" s="1371"/>
      <c r="T432" s="1372"/>
      <c r="U432" s="1372"/>
      <c r="V432" s="122"/>
      <c r="W432" s="1371">
        <v>1</v>
      </c>
      <c r="X432" s="1372"/>
      <c r="Y432" s="1372"/>
      <c r="Z432" s="2961">
        <v>482000</v>
      </c>
      <c r="AA432" s="2962">
        <v>-6.1855670103092798E-3</v>
      </c>
      <c r="AB432" s="2961">
        <v>482000</v>
      </c>
      <c r="AC432" s="1372"/>
      <c r="AD432" s="1372"/>
      <c r="AE432" s="122" t="s">
        <v>4447</v>
      </c>
      <c r="AF432" s="122" t="s">
        <v>4446</v>
      </c>
    </row>
    <row r="433" spans="1:32" s="1359" customFormat="1" ht="49.2">
      <c r="A433" s="581">
        <v>10</v>
      </c>
      <c r="B433" s="581">
        <v>3</v>
      </c>
      <c r="C433" s="131" t="s">
        <v>1762</v>
      </c>
      <c r="D433" s="1388">
        <v>485000</v>
      </c>
      <c r="E433" s="1389">
        <v>1</v>
      </c>
      <c r="F433" s="1369">
        <f t="shared" si="9"/>
        <v>485000</v>
      </c>
      <c r="G433" s="943" t="s">
        <v>1032</v>
      </c>
      <c r="H433" s="943" t="s">
        <v>1033</v>
      </c>
      <c r="I433" s="943" t="s">
        <v>1274</v>
      </c>
      <c r="J433" s="581" t="s">
        <v>49</v>
      </c>
      <c r="K433" s="2634"/>
      <c r="L433" s="2634">
        <v>1</v>
      </c>
      <c r="M433" s="2634"/>
      <c r="N433" s="2635"/>
      <c r="O433" s="1371">
        <v>7</v>
      </c>
      <c r="P433" s="1372" t="s">
        <v>4528</v>
      </c>
      <c r="Q433" s="1372" t="s">
        <v>4475</v>
      </c>
      <c r="R433" s="1372">
        <v>1</v>
      </c>
      <c r="S433" s="1371"/>
      <c r="T433" s="1372"/>
      <c r="U433" s="1372"/>
      <c r="V433" s="122"/>
      <c r="W433" s="1371">
        <v>1</v>
      </c>
      <c r="X433" s="598">
        <v>485000</v>
      </c>
      <c r="Y433" s="1372">
        <v>0</v>
      </c>
      <c r="Z433" s="598">
        <v>485000</v>
      </c>
      <c r="AA433" s="1372">
        <v>0</v>
      </c>
      <c r="AB433" s="598">
        <v>485000</v>
      </c>
      <c r="AC433" s="1372"/>
      <c r="AD433" s="1372"/>
      <c r="AE433" s="1372" t="s">
        <v>4529</v>
      </c>
      <c r="AF433" s="122" t="s">
        <v>4446</v>
      </c>
    </row>
    <row r="434" spans="1:32" s="1359" customFormat="1" ht="49.2">
      <c r="A434" s="581">
        <v>10</v>
      </c>
      <c r="B434" s="581">
        <v>4</v>
      </c>
      <c r="C434" s="131" t="s">
        <v>1762</v>
      </c>
      <c r="D434" s="1388">
        <v>485000</v>
      </c>
      <c r="E434" s="1389">
        <v>1</v>
      </c>
      <c r="F434" s="1369">
        <f t="shared" si="9"/>
        <v>485000</v>
      </c>
      <c r="G434" s="943" t="s">
        <v>1122</v>
      </c>
      <c r="H434" s="943" t="s">
        <v>1123</v>
      </c>
      <c r="I434" s="943" t="s">
        <v>1274</v>
      </c>
      <c r="J434" s="581" t="s">
        <v>28</v>
      </c>
      <c r="K434" s="2634"/>
      <c r="L434" s="2634">
        <v>1</v>
      </c>
      <c r="M434" s="2634"/>
      <c r="N434" s="2635"/>
      <c r="O434" s="1371">
        <v>7</v>
      </c>
      <c r="P434" s="1372" t="s">
        <v>4528</v>
      </c>
      <c r="Q434" s="1372" t="s">
        <v>4476</v>
      </c>
      <c r="R434" s="1372">
        <v>1</v>
      </c>
      <c r="S434" s="1371"/>
      <c r="T434" s="1372"/>
      <c r="U434" s="1372"/>
      <c r="V434" s="122"/>
      <c r="W434" s="1371">
        <v>1</v>
      </c>
      <c r="X434" s="598">
        <v>485000</v>
      </c>
      <c r="Y434" s="1372">
        <v>0</v>
      </c>
      <c r="Z434" s="598">
        <v>485000</v>
      </c>
      <c r="AA434" s="1372">
        <v>0</v>
      </c>
      <c r="AB434" s="598">
        <v>485000</v>
      </c>
      <c r="AC434" s="1372"/>
      <c r="AD434" s="1372"/>
      <c r="AE434" s="1372" t="s">
        <v>4529</v>
      </c>
      <c r="AF434" s="1372"/>
    </row>
    <row r="435" spans="1:32" s="1359" customFormat="1" ht="68.25" customHeight="1">
      <c r="A435" s="581">
        <v>10</v>
      </c>
      <c r="B435" s="581">
        <v>5</v>
      </c>
      <c r="C435" s="131" t="s">
        <v>994</v>
      </c>
      <c r="D435" s="1388">
        <v>930000</v>
      </c>
      <c r="E435" s="1389">
        <v>1</v>
      </c>
      <c r="F435" s="1369">
        <f t="shared" si="9"/>
        <v>930000</v>
      </c>
      <c r="G435" s="943" t="s">
        <v>1281</v>
      </c>
      <c r="H435" s="943" t="s">
        <v>289</v>
      </c>
      <c r="I435" s="943" t="s">
        <v>1282</v>
      </c>
      <c r="J435" s="581" t="s">
        <v>725</v>
      </c>
      <c r="K435" s="2922">
        <v>1</v>
      </c>
      <c r="L435" s="2634"/>
      <c r="M435" s="2634"/>
      <c r="N435" s="2635"/>
      <c r="O435" s="1372">
        <v>10.1</v>
      </c>
      <c r="P435" s="122" t="s">
        <v>4424</v>
      </c>
      <c r="Q435" s="1372"/>
      <c r="R435" s="1371">
        <v>1</v>
      </c>
      <c r="S435" s="2634"/>
      <c r="T435" s="1372"/>
      <c r="U435" s="2967"/>
      <c r="V435" s="2968"/>
      <c r="W435" s="2969">
        <v>1</v>
      </c>
      <c r="X435" s="2971">
        <v>930000</v>
      </c>
      <c r="Y435" s="2971"/>
      <c r="Z435" s="2971">
        <v>925000</v>
      </c>
      <c r="AA435" s="2971"/>
      <c r="AB435" s="2971">
        <v>925000</v>
      </c>
      <c r="AC435" s="122"/>
      <c r="AD435" s="122"/>
      <c r="AE435" s="122" t="s">
        <v>4500</v>
      </c>
      <c r="AF435" s="122"/>
    </row>
    <row r="436" spans="1:32" s="1359" customFormat="1">
      <c r="A436" s="581">
        <v>10</v>
      </c>
      <c r="B436" s="581">
        <v>6</v>
      </c>
      <c r="C436" s="131" t="s">
        <v>1253</v>
      </c>
      <c r="D436" s="1388">
        <v>380000</v>
      </c>
      <c r="E436" s="1389">
        <v>1</v>
      </c>
      <c r="F436" s="1369">
        <f t="shared" si="9"/>
        <v>380000</v>
      </c>
      <c r="G436" s="943" t="s">
        <v>1122</v>
      </c>
      <c r="H436" s="943" t="s">
        <v>1123</v>
      </c>
      <c r="I436" s="943" t="s">
        <v>1274</v>
      </c>
      <c r="J436" s="581" t="s">
        <v>28</v>
      </c>
      <c r="K436" s="2634"/>
      <c r="L436" s="2634">
        <v>1</v>
      </c>
      <c r="M436" s="2634"/>
      <c r="N436" s="2635"/>
      <c r="O436" s="1371">
        <v>7</v>
      </c>
      <c r="P436" s="1372" t="s">
        <v>4528</v>
      </c>
      <c r="Q436" s="1372" t="s">
        <v>4476</v>
      </c>
      <c r="R436" s="1372">
        <v>1</v>
      </c>
      <c r="S436" s="1371"/>
      <c r="T436" s="1372"/>
      <c r="U436" s="1372"/>
      <c r="V436" s="122"/>
      <c r="W436" s="1371">
        <v>1</v>
      </c>
      <c r="X436" s="598">
        <v>380000</v>
      </c>
      <c r="Y436" s="1372">
        <v>0</v>
      </c>
      <c r="Z436" s="598">
        <v>375000</v>
      </c>
      <c r="AA436" s="2970">
        <v>-5000</v>
      </c>
      <c r="AB436" s="598">
        <v>375000</v>
      </c>
      <c r="AC436" s="1372"/>
      <c r="AD436" s="1372"/>
      <c r="AE436" s="1372" t="s">
        <v>4530</v>
      </c>
      <c r="AF436" s="1372"/>
    </row>
    <row r="437" spans="1:32" s="1359" customFormat="1" ht="49.2">
      <c r="A437" s="581">
        <v>10</v>
      </c>
      <c r="B437" s="581">
        <v>7</v>
      </c>
      <c r="C437" s="131" t="s">
        <v>432</v>
      </c>
      <c r="D437" s="1388">
        <v>550000</v>
      </c>
      <c r="E437" s="1389">
        <v>1</v>
      </c>
      <c r="F437" s="1369">
        <f t="shared" si="9"/>
        <v>550000</v>
      </c>
      <c r="G437" s="943" t="s">
        <v>293</v>
      </c>
      <c r="H437" s="943" t="s">
        <v>285</v>
      </c>
      <c r="I437" s="943" t="s">
        <v>1275</v>
      </c>
      <c r="J437" s="581" t="s">
        <v>33</v>
      </c>
      <c r="K437" s="2634"/>
      <c r="L437" s="2634">
        <v>1</v>
      </c>
      <c r="M437" s="2634"/>
      <c r="N437" s="2635"/>
      <c r="O437" s="1371">
        <v>7</v>
      </c>
      <c r="P437" s="1372" t="s">
        <v>4495</v>
      </c>
      <c r="Q437" s="1372" t="s">
        <v>4439</v>
      </c>
      <c r="R437" s="1371">
        <v>1</v>
      </c>
      <c r="S437" s="1372"/>
      <c r="T437" s="1372"/>
      <c r="U437" s="1372"/>
      <c r="V437" s="1372"/>
      <c r="W437" s="1371">
        <v>1</v>
      </c>
      <c r="X437" s="1372"/>
      <c r="Y437" s="1372"/>
      <c r="Z437" s="2961">
        <v>547000</v>
      </c>
      <c r="AA437" s="2962">
        <v>-5.4999999999999997E-3</v>
      </c>
      <c r="AB437" s="2961">
        <v>547000</v>
      </c>
      <c r="AC437" s="1372"/>
      <c r="AD437" s="1372"/>
      <c r="AE437" s="122" t="s">
        <v>4447</v>
      </c>
      <c r="AF437" s="122" t="s">
        <v>4446</v>
      </c>
    </row>
    <row r="438" spans="1:32" s="1359" customFormat="1">
      <c r="A438" s="581">
        <v>10</v>
      </c>
      <c r="B438" s="581">
        <v>8</v>
      </c>
      <c r="C438" s="131" t="s">
        <v>910</v>
      </c>
      <c r="D438" s="1388">
        <v>520000</v>
      </c>
      <c r="E438" s="1389">
        <v>1</v>
      </c>
      <c r="F438" s="1369">
        <f t="shared" si="9"/>
        <v>520000</v>
      </c>
      <c r="G438" s="943" t="s">
        <v>1119</v>
      </c>
      <c r="H438" s="943" t="s">
        <v>1120</v>
      </c>
      <c r="I438" s="943" t="s">
        <v>1274</v>
      </c>
      <c r="J438" s="581" t="s">
        <v>28</v>
      </c>
      <c r="K438" s="2634"/>
      <c r="L438" s="2634">
        <v>1</v>
      </c>
      <c r="M438" s="2634"/>
      <c r="N438" s="2635"/>
      <c r="O438" s="1371">
        <v>7</v>
      </c>
      <c r="P438" s="1372" t="s">
        <v>4528</v>
      </c>
      <c r="Q438" s="1372" t="s">
        <v>4474</v>
      </c>
      <c r="R438" s="1372">
        <v>1</v>
      </c>
      <c r="S438" s="1371"/>
      <c r="T438" s="1372"/>
      <c r="U438" s="1372"/>
      <c r="V438" s="122"/>
      <c r="W438" s="1372"/>
      <c r="X438" s="598">
        <v>520000</v>
      </c>
      <c r="Y438" s="1372">
        <v>0</v>
      </c>
      <c r="Z438" s="598">
        <v>520000</v>
      </c>
      <c r="AA438" s="1372">
        <v>0</v>
      </c>
      <c r="AB438" s="598">
        <v>520000</v>
      </c>
      <c r="AC438" s="1372"/>
      <c r="AD438" s="1372"/>
      <c r="AE438" s="1372" t="s">
        <v>4531</v>
      </c>
      <c r="AF438" s="1372"/>
    </row>
    <row r="439" spans="1:32" s="1359" customFormat="1" ht="81" customHeight="1">
      <c r="A439" s="581">
        <v>10</v>
      </c>
      <c r="B439" s="581">
        <v>9</v>
      </c>
      <c r="C439" s="131" t="s">
        <v>772</v>
      </c>
      <c r="D439" s="1388">
        <v>730000</v>
      </c>
      <c r="E439" s="1389">
        <v>1</v>
      </c>
      <c r="F439" s="1369">
        <f t="shared" si="9"/>
        <v>730000</v>
      </c>
      <c r="G439" s="943" t="s">
        <v>1281</v>
      </c>
      <c r="H439" s="943" t="s">
        <v>289</v>
      </c>
      <c r="I439" s="943" t="s">
        <v>1282</v>
      </c>
      <c r="J439" s="581" t="s">
        <v>33</v>
      </c>
      <c r="K439" s="2922">
        <v>1</v>
      </c>
      <c r="L439" s="2634"/>
      <c r="M439" s="2634"/>
      <c r="N439" s="2635"/>
      <c r="O439" s="1372">
        <v>10.1</v>
      </c>
      <c r="P439" s="122" t="s">
        <v>4424</v>
      </c>
      <c r="Q439" s="1372"/>
      <c r="R439" s="1371">
        <v>1</v>
      </c>
      <c r="S439" s="2966"/>
      <c r="T439" s="1372"/>
      <c r="U439" s="2967"/>
      <c r="V439" s="2968"/>
      <c r="W439" s="2969">
        <v>1</v>
      </c>
      <c r="X439" s="2970">
        <v>730000</v>
      </c>
      <c r="Y439" s="1372"/>
      <c r="Z439" s="2970">
        <v>599000</v>
      </c>
      <c r="AA439" s="1372"/>
      <c r="AB439" s="2970">
        <v>725000</v>
      </c>
      <c r="AC439" s="1372"/>
      <c r="AD439" s="1372"/>
      <c r="AE439" s="122" t="s">
        <v>4501</v>
      </c>
      <c r="AF439" s="1372"/>
    </row>
    <row r="440" spans="1:32" s="1359" customFormat="1">
      <c r="A440" s="581">
        <v>10</v>
      </c>
      <c r="B440" s="581">
        <v>10</v>
      </c>
      <c r="C440" s="131" t="s">
        <v>544</v>
      </c>
      <c r="D440" s="1388">
        <v>310000</v>
      </c>
      <c r="E440" s="1389">
        <v>1</v>
      </c>
      <c r="F440" s="1369">
        <f t="shared" si="9"/>
        <v>310000</v>
      </c>
      <c r="G440" s="943" t="s">
        <v>1119</v>
      </c>
      <c r="H440" s="943" t="s">
        <v>1120</v>
      </c>
      <c r="I440" s="943" t="s">
        <v>1274</v>
      </c>
      <c r="J440" s="581" t="s">
        <v>28</v>
      </c>
      <c r="K440" s="2634"/>
      <c r="L440" s="2634">
        <v>1</v>
      </c>
      <c r="M440" s="2634"/>
      <c r="N440" s="2635"/>
      <c r="O440" s="1371">
        <v>7</v>
      </c>
      <c r="P440" s="1372" t="s">
        <v>4528</v>
      </c>
      <c r="Q440" s="1372" t="s">
        <v>4474</v>
      </c>
      <c r="R440" s="1372">
        <v>1</v>
      </c>
      <c r="S440" s="1371"/>
      <c r="T440" s="1372"/>
      <c r="U440" s="1372"/>
      <c r="V440" s="122"/>
      <c r="W440" s="1371">
        <v>1</v>
      </c>
      <c r="X440" s="598">
        <v>310000</v>
      </c>
      <c r="Y440" s="1372">
        <v>0</v>
      </c>
      <c r="Z440" s="598">
        <v>307900</v>
      </c>
      <c r="AA440" s="2970">
        <v>-2100</v>
      </c>
      <c r="AB440" s="598">
        <v>307900</v>
      </c>
      <c r="AC440" s="1372"/>
      <c r="AD440" s="1372"/>
      <c r="AE440" s="1372" t="s">
        <v>4532</v>
      </c>
      <c r="AF440" s="1372"/>
    </row>
    <row r="441" spans="1:32" s="1359" customFormat="1" ht="49.2">
      <c r="A441" s="581">
        <v>10</v>
      </c>
      <c r="B441" s="581">
        <v>11</v>
      </c>
      <c r="C441" s="131" t="s">
        <v>294</v>
      </c>
      <c r="D441" s="1388">
        <v>430000</v>
      </c>
      <c r="E441" s="1389">
        <v>1</v>
      </c>
      <c r="F441" s="1369">
        <f t="shared" si="9"/>
        <v>430000</v>
      </c>
      <c r="G441" s="943" t="s">
        <v>1126</v>
      </c>
      <c r="H441" s="943" t="s">
        <v>1127</v>
      </c>
      <c r="I441" s="943" t="s">
        <v>1274</v>
      </c>
      <c r="J441" s="581" t="s">
        <v>28</v>
      </c>
      <c r="K441" s="2634"/>
      <c r="L441" s="2634">
        <v>1</v>
      </c>
      <c r="M441" s="2634"/>
      <c r="N441" s="2635"/>
      <c r="O441" s="1371">
        <v>7</v>
      </c>
      <c r="P441" s="1372" t="s">
        <v>4528</v>
      </c>
      <c r="Q441" s="1372" t="s">
        <v>4477</v>
      </c>
      <c r="R441" s="1372">
        <v>1</v>
      </c>
      <c r="S441" s="1371"/>
      <c r="T441" s="1372"/>
      <c r="U441" s="122"/>
      <c r="V441" s="122"/>
      <c r="W441" s="1371">
        <v>1</v>
      </c>
      <c r="X441" s="3004">
        <v>430000</v>
      </c>
      <c r="Y441" s="1372">
        <v>0</v>
      </c>
      <c r="Z441" s="598">
        <v>426000</v>
      </c>
      <c r="AA441" s="2970">
        <v>-4000</v>
      </c>
      <c r="AB441" s="598">
        <v>426000</v>
      </c>
      <c r="AC441" s="1372"/>
      <c r="AD441" s="1372"/>
      <c r="AE441" s="1372" t="s">
        <v>4533</v>
      </c>
      <c r="AF441" s="1372"/>
    </row>
    <row r="442" spans="1:32" s="1359" customFormat="1">
      <c r="A442" s="581">
        <v>10</v>
      </c>
      <c r="B442" s="581">
        <v>12</v>
      </c>
      <c r="C442" s="131" t="s">
        <v>290</v>
      </c>
      <c r="D442" s="1388">
        <v>965000</v>
      </c>
      <c r="E442" s="1389">
        <v>1</v>
      </c>
      <c r="F442" s="1369">
        <f t="shared" si="9"/>
        <v>965000</v>
      </c>
      <c r="G442" s="943" t="s">
        <v>1121</v>
      </c>
      <c r="H442" s="943" t="s">
        <v>1286</v>
      </c>
      <c r="I442" s="943" t="s">
        <v>1285</v>
      </c>
      <c r="J442" s="581" t="s">
        <v>44</v>
      </c>
      <c r="K442" s="2634"/>
      <c r="L442" s="2634">
        <v>1</v>
      </c>
      <c r="M442" s="2634"/>
      <c r="N442" s="2635"/>
      <c r="O442" s="1372">
        <v>5</v>
      </c>
      <c r="P442" s="1372" t="s">
        <v>4473</v>
      </c>
      <c r="Q442" s="2963">
        <v>21141</v>
      </c>
      <c r="R442" s="1372">
        <v>1</v>
      </c>
      <c r="S442" s="1371"/>
      <c r="T442" s="1372"/>
      <c r="U442" s="1372"/>
      <c r="V442" s="1372"/>
      <c r="W442" s="1372"/>
      <c r="X442" s="1372"/>
      <c r="Y442" s="1372"/>
      <c r="Z442" s="1372"/>
      <c r="AA442" s="1372"/>
      <c r="AB442" s="1372"/>
      <c r="AC442" s="1372"/>
      <c r="AD442" s="1372"/>
      <c r="AE442" s="1372"/>
      <c r="AF442" s="1372"/>
    </row>
    <row r="443" spans="1:32" s="1359" customFormat="1" ht="79.5" customHeight="1">
      <c r="A443" s="581">
        <v>10</v>
      </c>
      <c r="B443" s="581">
        <v>13</v>
      </c>
      <c r="C443" s="131" t="s">
        <v>550</v>
      </c>
      <c r="D443" s="1388">
        <v>1760000</v>
      </c>
      <c r="E443" s="1389">
        <v>1</v>
      </c>
      <c r="F443" s="1369">
        <f t="shared" si="9"/>
        <v>1760000</v>
      </c>
      <c r="G443" s="943" t="s">
        <v>1281</v>
      </c>
      <c r="H443" s="943" t="s">
        <v>289</v>
      </c>
      <c r="I443" s="943" t="s">
        <v>1282</v>
      </c>
      <c r="J443" s="581" t="s">
        <v>33</v>
      </c>
      <c r="K443" s="2922">
        <v>1</v>
      </c>
      <c r="L443" s="2634"/>
      <c r="M443" s="2634"/>
      <c r="N443" s="2635"/>
      <c r="O443" s="1372">
        <v>10.1</v>
      </c>
      <c r="P443" s="122" t="s">
        <v>4424</v>
      </c>
      <c r="Q443" s="1372"/>
      <c r="R443" s="1371">
        <v>1</v>
      </c>
      <c r="S443" s="2966"/>
      <c r="T443" s="1372"/>
      <c r="U443" s="2967"/>
      <c r="V443" s="2968"/>
      <c r="W443" s="2969">
        <v>1</v>
      </c>
      <c r="X443" s="2970">
        <v>1760000</v>
      </c>
      <c r="Y443" s="1372"/>
      <c r="Z443" s="2970">
        <v>1750000</v>
      </c>
      <c r="AA443" s="1372"/>
      <c r="AB443" s="1372"/>
      <c r="AC443" s="1372"/>
      <c r="AD443" s="1372"/>
      <c r="AE443" s="122" t="s">
        <v>4502</v>
      </c>
      <c r="AF443" s="1372"/>
    </row>
    <row r="444" spans="1:32" s="1359" customFormat="1" ht="76.5" customHeight="1">
      <c r="A444" s="581">
        <v>10</v>
      </c>
      <c r="B444" s="581">
        <v>14</v>
      </c>
      <c r="C444" s="131" t="s">
        <v>771</v>
      </c>
      <c r="D444" s="1388">
        <v>1760000</v>
      </c>
      <c r="E444" s="1389">
        <v>1</v>
      </c>
      <c r="F444" s="1369">
        <f t="shared" si="9"/>
        <v>1760000</v>
      </c>
      <c r="G444" s="943" t="s">
        <v>1281</v>
      </c>
      <c r="H444" s="943" t="s">
        <v>289</v>
      </c>
      <c r="I444" s="943" t="s">
        <v>1282</v>
      </c>
      <c r="J444" s="581" t="s">
        <v>33</v>
      </c>
      <c r="K444" s="2923">
        <v>1</v>
      </c>
      <c r="L444" s="2634"/>
      <c r="M444" s="2634"/>
      <c r="N444" s="2635"/>
      <c r="O444" s="1372">
        <v>10.1</v>
      </c>
      <c r="P444" s="122" t="s">
        <v>4424</v>
      </c>
      <c r="Q444" s="1372"/>
      <c r="R444" s="1371">
        <v>1</v>
      </c>
      <c r="S444" s="2966"/>
      <c r="T444" s="1372"/>
      <c r="U444" s="2967"/>
      <c r="V444" s="2968"/>
      <c r="W444" s="2969">
        <v>1</v>
      </c>
      <c r="X444" s="2970">
        <v>1760000</v>
      </c>
      <c r="Y444" s="1372"/>
      <c r="Z444" s="2970">
        <v>1756000</v>
      </c>
      <c r="AA444" s="1372"/>
      <c r="AB444" s="1372"/>
      <c r="AC444" s="1372"/>
      <c r="AD444" s="1372"/>
      <c r="AE444" s="122" t="s">
        <v>4503</v>
      </c>
      <c r="AF444" s="1372"/>
    </row>
    <row r="445" spans="1:32" s="1359" customFormat="1" ht="73.8">
      <c r="A445" s="581">
        <v>10</v>
      </c>
      <c r="B445" s="581">
        <v>15</v>
      </c>
      <c r="C445" s="131" t="s">
        <v>802</v>
      </c>
      <c r="D445" s="1388">
        <v>3610000</v>
      </c>
      <c r="E445" s="1389">
        <v>1</v>
      </c>
      <c r="F445" s="1369">
        <f t="shared" si="9"/>
        <v>3610000</v>
      </c>
      <c r="G445" s="943" t="s">
        <v>520</v>
      </c>
      <c r="H445" s="943" t="s">
        <v>285</v>
      </c>
      <c r="I445" s="943" t="s">
        <v>1275</v>
      </c>
      <c r="J445" s="581" t="s">
        <v>933</v>
      </c>
      <c r="K445" s="2634">
        <v>1</v>
      </c>
      <c r="L445" s="2634"/>
      <c r="M445" s="2634"/>
      <c r="N445" s="2635"/>
      <c r="O445" s="1372">
        <v>8</v>
      </c>
      <c r="P445" s="122" t="s">
        <v>4523</v>
      </c>
      <c r="Q445" s="1372"/>
      <c r="R445" s="1371"/>
      <c r="S445" s="1371">
        <v>1</v>
      </c>
      <c r="T445" s="1372" t="s">
        <v>4460</v>
      </c>
      <c r="U445" s="1372"/>
      <c r="V445" s="1372"/>
      <c r="W445" s="1372"/>
      <c r="X445" s="1372"/>
      <c r="Y445" s="1372"/>
      <c r="Z445" s="1372"/>
      <c r="AA445" s="1372"/>
      <c r="AB445" s="1372"/>
      <c r="AC445" s="1372"/>
      <c r="AD445" s="1372"/>
      <c r="AE445" s="1372"/>
      <c r="AF445" s="1372"/>
    </row>
    <row r="446" spans="1:32" s="1359" customFormat="1" ht="49.2">
      <c r="A446" s="581">
        <v>10</v>
      </c>
      <c r="B446" s="581">
        <v>16</v>
      </c>
      <c r="C446" s="131" t="s">
        <v>518</v>
      </c>
      <c r="D446" s="1388">
        <v>2580000</v>
      </c>
      <c r="E446" s="1389">
        <v>1</v>
      </c>
      <c r="F446" s="1369">
        <f t="shared" si="9"/>
        <v>2580000</v>
      </c>
      <c r="G446" s="943" t="s">
        <v>936</v>
      </c>
      <c r="H446" s="943" t="s">
        <v>892</v>
      </c>
      <c r="I446" s="943" t="s">
        <v>1285</v>
      </c>
      <c r="J446" s="581" t="s">
        <v>33</v>
      </c>
      <c r="K446" s="2634">
        <v>1</v>
      </c>
      <c r="L446" s="2634"/>
      <c r="M446" s="2634"/>
      <c r="N446" s="2635"/>
      <c r="O446" s="1372">
        <v>3.2</v>
      </c>
      <c r="P446" s="122" t="s">
        <v>4557</v>
      </c>
      <c r="Q446" s="3005" t="s">
        <v>4558</v>
      </c>
      <c r="R446" s="1372"/>
      <c r="S446" s="1372">
        <v>1</v>
      </c>
      <c r="T446" s="1372">
        <v>2</v>
      </c>
      <c r="U446" s="122" t="s">
        <v>4559</v>
      </c>
      <c r="V446" s="122" t="s">
        <v>4555</v>
      </c>
      <c r="W446" s="1372"/>
      <c r="X446" s="1372"/>
      <c r="Y446" s="1372"/>
      <c r="Z446" s="1372"/>
      <c r="AA446" s="1372"/>
      <c r="AB446" s="1372"/>
      <c r="AC446" s="1372"/>
      <c r="AD446" s="1372"/>
      <c r="AE446" s="1372"/>
      <c r="AF446" s="1372"/>
    </row>
    <row r="447" spans="1:32" s="1359" customFormat="1" ht="59.25" customHeight="1">
      <c r="A447" s="581">
        <v>10</v>
      </c>
      <c r="B447" s="581">
        <v>17</v>
      </c>
      <c r="C447" s="131" t="s">
        <v>803</v>
      </c>
      <c r="D447" s="1388">
        <v>1650000</v>
      </c>
      <c r="E447" s="1389">
        <v>1</v>
      </c>
      <c r="F447" s="1369">
        <f t="shared" si="9"/>
        <v>1650000</v>
      </c>
      <c r="G447" s="943" t="s">
        <v>1281</v>
      </c>
      <c r="H447" s="943" t="s">
        <v>289</v>
      </c>
      <c r="I447" s="943" t="s">
        <v>1282</v>
      </c>
      <c r="J447" s="581" t="s">
        <v>725</v>
      </c>
      <c r="K447" s="2923">
        <v>1</v>
      </c>
      <c r="L447" s="2634"/>
      <c r="M447" s="2634"/>
      <c r="N447" s="2635"/>
      <c r="O447" s="1372">
        <v>10.1</v>
      </c>
      <c r="P447" s="122" t="s">
        <v>4424</v>
      </c>
      <c r="Q447" s="1372"/>
      <c r="R447" s="1371">
        <v>1</v>
      </c>
      <c r="S447" s="2966"/>
      <c r="T447" s="1372"/>
      <c r="U447" s="2967"/>
      <c r="V447" s="2968"/>
      <c r="W447" s="2969">
        <v>1</v>
      </c>
      <c r="X447" s="1372"/>
      <c r="Y447" s="1372"/>
      <c r="Z447" s="2970">
        <v>1646000</v>
      </c>
      <c r="AA447" s="1372"/>
      <c r="AB447" s="1372"/>
      <c r="AC447" s="1372"/>
      <c r="AD447" s="1372"/>
      <c r="AE447" s="122" t="s">
        <v>4504</v>
      </c>
      <c r="AF447" s="1372"/>
    </row>
    <row r="448" spans="1:32" s="1359" customFormat="1" ht="73.5" customHeight="1">
      <c r="A448" s="581">
        <v>10</v>
      </c>
      <c r="B448" s="581">
        <v>18</v>
      </c>
      <c r="C448" s="131" t="s">
        <v>77</v>
      </c>
      <c r="D448" s="1388">
        <v>2060000</v>
      </c>
      <c r="E448" s="1389">
        <v>1</v>
      </c>
      <c r="F448" s="1369">
        <f t="shared" si="9"/>
        <v>2060000</v>
      </c>
      <c r="G448" s="943" t="s">
        <v>1273</v>
      </c>
      <c r="H448" s="943" t="s">
        <v>286</v>
      </c>
      <c r="I448" s="943" t="s">
        <v>1274</v>
      </c>
      <c r="J448" s="581" t="s">
        <v>33</v>
      </c>
      <c r="K448" s="2634"/>
      <c r="L448" s="2634">
        <v>1</v>
      </c>
      <c r="M448" s="2634"/>
      <c r="N448" s="2635"/>
      <c r="O448" s="1371">
        <v>5</v>
      </c>
      <c r="P448" s="122" t="s">
        <v>4509</v>
      </c>
      <c r="Q448" s="1371" t="s">
        <v>4459</v>
      </c>
      <c r="R448" s="1371">
        <v>1</v>
      </c>
      <c r="S448" s="1372"/>
      <c r="T448" s="1372"/>
      <c r="U448" s="122"/>
      <c r="V448" s="122"/>
      <c r="W448" s="1372"/>
      <c r="X448" s="1372"/>
      <c r="Y448" s="1372"/>
      <c r="Z448" s="1372"/>
      <c r="AA448" s="1372"/>
      <c r="AB448" s="1372"/>
      <c r="AC448" s="1372"/>
      <c r="AD448" s="1372"/>
      <c r="AE448" s="1372"/>
      <c r="AF448" s="1372"/>
    </row>
    <row r="449" spans="1:198" s="1359" customFormat="1" ht="84" customHeight="1">
      <c r="A449" s="581">
        <v>10</v>
      </c>
      <c r="B449" s="581">
        <v>19</v>
      </c>
      <c r="C449" s="131" t="s">
        <v>77</v>
      </c>
      <c r="D449" s="1388">
        <v>2060000</v>
      </c>
      <c r="E449" s="1389">
        <v>1</v>
      </c>
      <c r="F449" s="1369">
        <f t="shared" si="9"/>
        <v>2060000</v>
      </c>
      <c r="G449" s="943" t="s">
        <v>1281</v>
      </c>
      <c r="H449" s="943" t="s">
        <v>289</v>
      </c>
      <c r="I449" s="943" t="s">
        <v>1282</v>
      </c>
      <c r="J449" s="581" t="s">
        <v>725</v>
      </c>
      <c r="K449" s="2923">
        <v>1</v>
      </c>
      <c r="L449" s="2634"/>
      <c r="M449" s="2634"/>
      <c r="N449" s="2635"/>
      <c r="O449" s="1372">
        <v>10.1</v>
      </c>
      <c r="P449" s="122" t="s">
        <v>4424</v>
      </c>
      <c r="Q449" s="1372"/>
      <c r="R449" s="1371">
        <v>1</v>
      </c>
      <c r="S449" s="2966"/>
      <c r="T449" s="1372"/>
      <c r="U449" s="2967"/>
      <c r="V449" s="2968"/>
      <c r="W449" s="2969">
        <v>1</v>
      </c>
      <c r="X449" s="1372"/>
      <c r="Y449" s="1372"/>
      <c r="Z449" s="2970">
        <v>2045000</v>
      </c>
      <c r="AA449" s="1372"/>
      <c r="AB449" s="1372"/>
      <c r="AC449" s="1372"/>
      <c r="AD449" s="1372"/>
      <c r="AE449" s="122" t="s">
        <v>4505</v>
      </c>
      <c r="AF449" s="1372"/>
    </row>
    <row r="450" spans="1:198" s="1359" customFormat="1" ht="73.8">
      <c r="A450" s="581">
        <v>10</v>
      </c>
      <c r="B450" s="581">
        <v>20</v>
      </c>
      <c r="C450" s="131" t="s">
        <v>992</v>
      </c>
      <c r="D450" s="1388">
        <v>1240000</v>
      </c>
      <c r="E450" s="1389">
        <v>1</v>
      </c>
      <c r="F450" s="1369">
        <f t="shared" si="9"/>
        <v>1240000</v>
      </c>
      <c r="G450" s="943" t="s">
        <v>520</v>
      </c>
      <c r="H450" s="943" t="s">
        <v>285</v>
      </c>
      <c r="I450" s="943" t="s">
        <v>1275</v>
      </c>
      <c r="J450" s="581" t="s">
        <v>39</v>
      </c>
      <c r="K450" s="2634">
        <v>1</v>
      </c>
      <c r="L450" s="2634"/>
      <c r="M450" s="2634"/>
      <c r="N450" s="2635"/>
      <c r="O450" s="1372">
        <v>8</v>
      </c>
      <c r="P450" s="122" t="s">
        <v>4523</v>
      </c>
      <c r="Q450" s="1372"/>
      <c r="R450" s="1371"/>
      <c r="S450" s="1371">
        <v>1</v>
      </c>
      <c r="T450" s="1372" t="s">
        <v>4460</v>
      </c>
      <c r="U450" s="1372"/>
      <c r="V450" s="1372"/>
      <c r="W450" s="1372"/>
      <c r="X450" s="1372"/>
      <c r="Y450" s="1372"/>
      <c r="Z450" s="1372"/>
      <c r="AA450" s="1372"/>
      <c r="AB450" s="1372"/>
      <c r="AC450" s="1372"/>
      <c r="AD450" s="1372"/>
      <c r="AE450" s="1372"/>
      <c r="AF450" s="1372"/>
    </row>
    <row r="451" spans="1:198" s="1359" customFormat="1" ht="65.25" customHeight="1">
      <c r="A451" s="581">
        <v>10</v>
      </c>
      <c r="B451" s="581">
        <v>21</v>
      </c>
      <c r="C451" s="131" t="s">
        <v>992</v>
      </c>
      <c r="D451" s="1388">
        <v>1240000</v>
      </c>
      <c r="E451" s="1389">
        <v>1</v>
      </c>
      <c r="F451" s="1369">
        <f t="shared" si="9"/>
        <v>1240000</v>
      </c>
      <c r="G451" s="943" t="s">
        <v>1281</v>
      </c>
      <c r="H451" s="943" t="s">
        <v>289</v>
      </c>
      <c r="I451" s="943" t="s">
        <v>1282</v>
      </c>
      <c r="J451" s="581" t="s">
        <v>33</v>
      </c>
      <c r="K451" s="2923">
        <v>1</v>
      </c>
      <c r="L451" s="2634"/>
      <c r="M451" s="2634"/>
      <c r="N451" s="2635"/>
      <c r="O451" s="1372">
        <v>10.1</v>
      </c>
      <c r="P451" s="122" t="s">
        <v>4424</v>
      </c>
      <c r="Q451" s="1372"/>
      <c r="R451" s="1371">
        <v>1</v>
      </c>
      <c r="S451" s="2966"/>
      <c r="T451" s="1372"/>
      <c r="U451" s="2967"/>
      <c r="V451" s="2968"/>
      <c r="W451" s="2969">
        <v>1</v>
      </c>
      <c r="X451" s="1372"/>
      <c r="Y451" s="1372"/>
      <c r="Z451" s="2970">
        <v>1230000</v>
      </c>
      <c r="AA451" s="1372"/>
      <c r="AB451" s="1372"/>
      <c r="AC451" s="1372"/>
      <c r="AD451" s="1372"/>
      <c r="AE451" s="122" t="s">
        <v>4506</v>
      </c>
      <c r="AF451" s="1372"/>
    </row>
    <row r="452" spans="1:198" s="1359" customFormat="1" ht="49.2">
      <c r="A452" s="581">
        <v>10</v>
      </c>
      <c r="B452" s="581">
        <v>22</v>
      </c>
      <c r="C452" s="131" t="s">
        <v>995</v>
      </c>
      <c r="D452" s="1388">
        <v>4380000</v>
      </c>
      <c r="E452" s="1389">
        <v>1</v>
      </c>
      <c r="F452" s="1369">
        <f t="shared" si="9"/>
        <v>4380000</v>
      </c>
      <c r="G452" s="943" t="s">
        <v>293</v>
      </c>
      <c r="H452" s="943" t="s">
        <v>285</v>
      </c>
      <c r="I452" s="943" t="s">
        <v>1275</v>
      </c>
      <c r="J452" s="581" t="s">
        <v>33</v>
      </c>
      <c r="K452" s="2634">
        <v>1</v>
      </c>
      <c r="L452" s="2634"/>
      <c r="M452" s="2634"/>
      <c r="N452" s="2635"/>
      <c r="O452" s="1371">
        <v>12</v>
      </c>
      <c r="P452" s="1372" t="s">
        <v>4496</v>
      </c>
      <c r="Q452" s="2963">
        <v>21121</v>
      </c>
      <c r="R452" s="1371">
        <v>1</v>
      </c>
      <c r="S452" s="1371"/>
      <c r="T452" s="1372"/>
      <c r="U452" s="1372"/>
      <c r="V452" s="1372"/>
      <c r="W452" s="1371">
        <v>1</v>
      </c>
      <c r="X452" s="1372"/>
      <c r="Y452" s="1372"/>
      <c r="Z452" s="2961">
        <v>4350000</v>
      </c>
      <c r="AA452" s="2962">
        <v>-6.7999999999999996E-3</v>
      </c>
      <c r="AB452" s="2961">
        <v>4350000</v>
      </c>
      <c r="AC452" s="1372"/>
      <c r="AD452" s="1372"/>
      <c r="AE452" s="122" t="s">
        <v>4447</v>
      </c>
      <c r="AF452" s="122" t="s">
        <v>4446</v>
      </c>
    </row>
    <row r="453" spans="1:198" s="1359" customFormat="1" ht="49.2">
      <c r="A453" s="581">
        <v>10</v>
      </c>
      <c r="B453" s="581">
        <v>23</v>
      </c>
      <c r="C453" s="131" t="s">
        <v>676</v>
      </c>
      <c r="D453" s="1388">
        <v>1240000</v>
      </c>
      <c r="E453" s="1389">
        <v>1</v>
      </c>
      <c r="F453" s="1369">
        <f t="shared" si="9"/>
        <v>1240000</v>
      </c>
      <c r="G453" s="943" t="s">
        <v>306</v>
      </c>
      <c r="H453" s="943" t="s">
        <v>1034</v>
      </c>
      <c r="I453" s="943" t="s">
        <v>1274</v>
      </c>
      <c r="J453" s="581" t="s">
        <v>49</v>
      </c>
      <c r="K453" s="2634"/>
      <c r="L453" s="2634">
        <v>1</v>
      </c>
      <c r="M453" s="2634"/>
      <c r="N453" s="2635"/>
      <c r="O453" s="1371">
        <v>2</v>
      </c>
      <c r="P453" s="1372" t="s">
        <v>4534</v>
      </c>
      <c r="Q453" s="1372" t="s">
        <v>4434</v>
      </c>
      <c r="R453" s="1372"/>
      <c r="S453" s="1371">
        <v>1</v>
      </c>
      <c r="T453" s="1372" t="s">
        <v>4435</v>
      </c>
      <c r="U453" s="122" t="s">
        <v>4433</v>
      </c>
      <c r="V453" s="122" t="s">
        <v>4437</v>
      </c>
      <c r="W453" s="1372"/>
      <c r="X453" s="1372"/>
      <c r="Y453" s="1372"/>
      <c r="Z453" s="1372"/>
      <c r="AA453" s="1372"/>
      <c r="AB453" s="1372"/>
      <c r="AC453" s="1372"/>
      <c r="AD453" s="1372"/>
      <c r="AE453" s="1372"/>
      <c r="AF453" s="1372"/>
    </row>
    <row r="454" spans="1:198" s="1359" customFormat="1" ht="49.2">
      <c r="A454" s="581">
        <v>10</v>
      </c>
      <c r="B454" s="581">
        <v>24</v>
      </c>
      <c r="C454" s="131" t="s">
        <v>773</v>
      </c>
      <c r="D454" s="1388">
        <v>1320000</v>
      </c>
      <c r="E454" s="1389">
        <v>1</v>
      </c>
      <c r="F454" s="1369">
        <f t="shared" si="9"/>
        <v>1320000</v>
      </c>
      <c r="G454" s="943" t="s">
        <v>296</v>
      </c>
      <c r="H454" s="943" t="s">
        <v>297</v>
      </c>
      <c r="I454" s="943" t="s">
        <v>1285</v>
      </c>
      <c r="J454" s="581" t="s">
        <v>49</v>
      </c>
      <c r="K454" s="2634"/>
      <c r="L454" s="2634">
        <v>1</v>
      </c>
      <c r="M454" s="2634"/>
      <c r="N454" s="2635"/>
      <c r="O454" s="1372">
        <v>5</v>
      </c>
      <c r="P454" s="1372" t="s">
        <v>4473</v>
      </c>
      <c r="Q454" s="3006">
        <v>21141</v>
      </c>
      <c r="R454" s="1372">
        <v>1</v>
      </c>
      <c r="S454" s="1372"/>
      <c r="T454" s="1372"/>
      <c r="U454" s="1372"/>
      <c r="V454" s="1372"/>
      <c r="W454" s="1372"/>
      <c r="X454" s="1372"/>
      <c r="Y454" s="1372"/>
      <c r="Z454" s="1372"/>
      <c r="AA454" s="1372"/>
      <c r="AB454" s="1372"/>
      <c r="AC454" s="1372"/>
      <c r="AD454" s="1372"/>
      <c r="AE454" s="1372"/>
      <c r="AF454" s="1372"/>
    </row>
    <row r="455" spans="1:198" s="1359" customFormat="1" ht="49.2">
      <c r="A455" s="581">
        <v>10</v>
      </c>
      <c r="B455" s="581">
        <v>25</v>
      </c>
      <c r="C455" s="131" t="s">
        <v>733</v>
      </c>
      <c r="D455" s="1388">
        <v>1500000</v>
      </c>
      <c r="E455" s="1389">
        <v>1</v>
      </c>
      <c r="F455" s="1369">
        <f t="shared" si="9"/>
        <v>1500000</v>
      </c>
      <c r="G455" s="943" t="s">
        <v>1283</v>
      </c>
      <c r="H455" s="943" t="s">
        <v>1284</v>
      </c>
      <c r="I455" s="943" t="s">
        <v>1275</v>
      </c>
      <c r="J455" s="581" t="s">
        <v>26</v>
      </c>
      <c r="K455" s="2634"/>
      <c r="L455" s="2634">
        <v>1</v>
      </c>
      <c r="M455" s="2634"/>
      <c r="N455" s="2635"/>
      <c r="O455" s="1371">
        <v>7</v>
      </c>
      <c r="P455" s="1372" t="s">
        <v>4495</v>
      </c>
      <c r="Q455" s="1371" t="s">
        <v>4438</v>
      </c>
      <c r="R455" s="1371">
        <v>1</v>
      </c>
      <c r="S455" s="1371"/>
      <c r="T455" s="1372"/>
      <c r="U455" s="1372"/>
      <c r="V455" s="1372"/>
      <c r="W455" s="1371">
        <v>1</v>
      </c>
      <c r="X455" s="1372"/>
      <c r="Y455" s="1372"/>
      <c r="Z455" s="2964">
        <v>1498000</v>
      </c>
      <c r="AA455" s="2962">
        <v>-1.2999999999999999E-3</v>
      </c>
      <c r="AB455" s="2961">
        <v>1498000</v>
      </c>
      <c r="AC455" s="1372"/>
      <c r="AD455" s="1372"/>
      <c r="AE455" s="122" t="s">
        <v>4448</v>
      </c>
      <c r="AF455" s="122" t="s">
        <v>4446</v>
      </c>
    </row>
    <row r="456" spans="1:198" s="1359" customFormat="1" ht="49.2">
      <c r="A456" s="581">
        <v>10</v>
      </c>
      <c r="B456" s="581">
        <v>26</v>
      </c>
      <c r="C456" s="131" t="s">
        <v>804</v>
      </c>
      <c r="D456" s="1388">
        <v>2580000</v>
      </c>
      <c r="E456" s="1389">
        <v>1</v>
      </c>
      <c r="F456" s="1369">
        <f t="shared" si="9"/>
        <v>2580000</v>
      </c>
      <c r="G456" s="943" t="s">
        <v>936</v>
      </c>
      <c r="H456" s="943" t="s">
        <v>892</v>
      </c>
      <c r="I456" s="943" t="s">
        <v>1285</v>
      </c>
      <c r="J456" s="581" t="s">
        <v>33</v>
      </c>
      <c r="K456" s="2634">
        <v>1</v>
      </c>
      <c r="L456" s="2634"/>
      <c r="M456" s="2634"/>
      <c r="N456" s="2635"/>
      <c r="O456" s="1372">
        <v>3.2</v>
      </c>
      <c r="P456" s="122" t="s">
        <v>4557</v>
      </c>
      <c r="Q456" s="3005" t="s">
        <v>4558</v>
      </c>
      <c r="R456" s="1372"/>
      <c r="S456" s="1372">
        <v>1</v>
      </c>
      <c r="T456" s="1372">
        <v>2</v>
      </c>
      <c r="U456" s="122" t="s">
        <v>4559</v>
      </c>
      <c r="V456" s="122" t="s">
        <v>4555</v>
      </c>
      <c r="W456" s="1372"/>
      <c r="X456" s="1372"/>
      <c r="Y456" s="1372"/>
      <c r="Z456" s="1372"/>
      <c r="AA456" s="1372"/>
      <c r="AB456" s="1372"/>
      <c r="AC456" s="1372"/>
      <c r="AD456" s="1372"/>
      <c r="AE456" s="1372"/>
      <c r="AF456" s="1372"/>
    </row>
    <row r="457" spans="1:198" s="1359" customFormat="1" ht="73.8">
      <c r="A457" s="581">
        <v>10</v>
      </c>
      <c r="B457" s="581">
        <v>27</v>
      </c>
      <c r="C457" s="131" t="s">
        <v>895</v>
      </c>
      <c r="D457" s="1388">
        <v>1070000</v>
      </c>
      <c r="E457" s="1389">
        <v>1</v>
      </c>
      <c r="F457" s="1369">
        <f t="shared" si="9"/>
        <v>1070000</v>
      </c>
      <c r="G457" s="943" t="s">
        <v>936</v>
      </c>
      <c r="H457" s="943" t="s">
        <v>892</v>
      </c>
      <c r="I457" s="943" t="s">
        <v>1285</v>
      </c>
      <c r="J457" s="581" t="s">
        <v>33</v>
      </c>
      <c r="K457" s="2634">
        <v>1</v>
      </c>
      <c r="L457" s="2634"/>
      <c r="M457" s="2634"/>
      <c r="N457" s="2635"/>
      <c r="O457" s="1372">
        <v>3.2</v>
      </c>
      <c r="P457" s="122" t="s">
        <v>4557</v>
      </c>
      <c r="Q457" s="3005" t="s">
        <v>4558</v>
      </c>
      <c r="R457" s="1372"/>
      <c r="S457" s="1372">
        <v>1</v>
      </c>
      <c r="T457" s="1372">
        <v>2</v>
      </c>
      <c r="U457" s="122" t="s">
        <v>4559</v>
      </c>
      <c r="V457" s="122" t="s">
        <v>4555</v>
      </c>
      <c r="W457" s="1372"/>
      <c r="X457" s="1372"/>
      <c r="Y457" s="1372"/>
      <c r="Z457" s="1372"/>
      <c r="AA457" s="1372"/>
      <c r="AB457" s="1372"/>
      <c r="AC457" s="1372"/>
      <c r="AD457" s="1372"/>
      <c r="AE457" s="1372"/>
      <c r="AF457" s="1372"/>
    </row>
    <row r="458" spans="1:198" s="1359" customFormat="1" ht="49.2">
      <c r="A458" s="581">
        <v>10</v>
      </c>
      <c r="B458" s="581">
        <v>28</v>
      </c>
      <c r="C458" s="131" t="s">
        <v>637</v>
      </c>
      <c r="D458" s="1388">
        <v>1820000</v>
      </c>
      <c r="E458" s="1389">
        <v>1</v>
      </c>
      <c r="F458" s="1369">
        <f t="shared" si="9"/>
        <v>1820000</v>
      </c>
      <c r="G458" s="943" t="s">
        <v>1290</v>
      </c>
      <c r="H458" s="943" t="s">
        <v>298</v>
      </c>
      <c r="I458" s="943" t="s">
        <v>1280</v>
      </c>
      <c r="J458" s="581" t="s">
        <v>33</v>
      </c>
      <c r="K458" s="2634"/>
      <c r="L458" s="2634">
        <v>1</v>
      </c>
      <c r="M458" s="2634"/>
      <c r="N458" s="2635"/>
      <c r="O458" s="1371">
        <v>7</v>
      </c>
      <c r="P458" s="1372" t="s">
        <v>4491</v>
      </c>
      <c r="Q458" s="1372" t="s">
        <v>4467</v>
      </c>
      <c r="R458" s="1372">
        <v>1</v>
      </c>
      <c r="S458" s="1371"/>
      <c r="T458" s="1372"/>
      <c r="U458" s="122"/>
      <c r="V458" s="1372"/>
      <c r="W458" s="1372"/>
      <c r="X458" s="1372"/>
      <c r="Y458" s="1372"/>
      <c r="Z458" s="1372"/>
      <c r="AA458" s="1372"/>
      <c r="AB458" s="1372"/>
      <c r="AC458" s="1372"/>
      <c r="AD458" s="1372"/>
      <c r="AE458" s="1372"/>
      <c r="AF458" s="1372"/>
    </row>
    <row r="459" spans="1:198" s="1359" customFormat="1" ht="73.8">
      <c r="A459" s="581">
        <v>10</v>
      </c>
      <c r="B459" s="581">
        <v>29</v>
      </c>
      <c r="C459" s="131" t="s">
        <v>299</v>
      </c>
      <c r="D459" s="1388">
        <v>1500000</v>
      </c>
      <c r="E459" s="1389">
        <v>1</v>
      </c>
      <c r="F459" s="1369">
        <f t="shared" si="9"/>
        <v>1500000</v>
      </c>
      <c r="G459" s="943" t="s">
        <v>300</v>
      </c>
      <c r="H459" s="943" t="s">
        <v>301</v>
      </c>
      <c r="I459" s="943" t="s">
        <v>1275</v>
      </c>
      <c r="J459" s="581" t="s">
        <v>49</v>
      </c>
      <c r="K459" s="2634"/>
      <c r="L459" s="2634">
        <v>1</v>
      </c>
      <c r="M459" s="2634"/>
      <c r="N459" s="2635"/>
      <c r="O459" s="1371">
        <v>7</v>
      </c>
      <c r="P459" s="1372" t="s">
        <v>4496</v>
      </c>
      <c r="Q459" s="1372" t="s">
        <v>4438</v>
      </c>
      <c r="R459" s="1371">
        <v>1</v>
      </c>
      <c r="S459" s="1371"/>
      <c r="T459" s="1372"/>
      <c r="U459" s="1372"/>
      <c r="V459" s="1372"/>
      <c r="W459" s="1371">
        <v>1</v>
      </c>
      <c r="X459" s="1372"/>
      <c r="Y459" s="1372"/>
      <c r="Z459" s="2961">
        <v>1500000</v>
      </c>
      <c r="AA459" s="1371">
        <v>0</v>
      </c>
      <c r="AB459" s="2961">
        <v>1500000</v>
      </c>
      <c r="AC459" s="1372"/>
      <c r="AD459" s="1372"/>
      <c r="AE459" s="122" t="s">
        <v>4449</v>
      </c>
      <c r="AF459" s="122" t="s">
        <v>4446</v>
      </c>
    </row>
    <row r="460" spans="1:198" s="1359" customFormat="1" ht="49.2">
      <c r="A460" s="581">
        <v>10</v>
      </c>
      <c r="B460" s="581">
        <v>30</v>
      </c>
      <c r="C460" s="131" t="s">
        <v>636</v>
      </c>
      <c r="D460" s="1388">
        <v>1760000</v>
      </c>
      <c r="E460" s="1389">
        <v>1</v>
      </c>
      <c r="F460" s="1369">
        <f t="shared" si="9"/>
        <v>1760000</v>
      </c>
      <c r="G460" s="943" t="s">
        <v>1283</v>
      </c>
      <c r="H460" s="943" t="s">
        <v>1284</v>
      </c>
      <c r="I460" s="943" t="s">
        <v>1275</v>
      </c>
      <c r="J460" s="581" t="s">
        <v>26</v>
      </c>
      <c r="K460" s="2634"/>
      <c r="L460" s="2634">
        <v>1</v>
      </c>
      <c r="M460" s="2634"/>
      <c r="N460" s="2635"/>
      <c r="O460" s="1371">
        <v>7</v>
      </c>
      <c r="P460" s="1372" t="s">
        <v>4496</v>
      </c>
      <c r="Q460" s="1372" t="s">
        <v>4439</v>
      </c>
      <c r="R460" s="1371">
        <v>1</v>
      </c>
      <c r="S460" s="1371"/>
      <c r="T460" s="1372"/>
      <c r="U460" s="1372"/>
      <c r="V460" s="1372"/>
      <c r="W460" s="1371">
        <v>1</v>
      </c>
      <c r="X460" s="1372"/>
      <c r="Y460" s="1372"/>
      <c r="Z460" s="2964">
        <v>1740000</v>
      </c>
      <c r="AA460" s="2962">
        <v>-1.44E-2</v>
      </c>
      <c r="AB460" s="2961">
        <v>1740000</v>
      </c>
      <c r="AC460" s="1372"/>
      <c r="AD460" s="1372"/>
      <c r="AE460" s="122" t="s">
        <v>4450</v>
      </c>
      <c r="AF460" s="122" t="s">
        <v>4446</v>
      </c>
    </row>
    <row r="461" spans="1:198" s="1359" customFormat="1" ht="73.8">
      <c r="A461" s="581">
        <v>10</v>
      </c>
      <c r="B461" s="581">
        <v>31</v>
      </c>
      <c r="C461" s="131" t="s">
        <v>292</v>
      </c>
      <c r="D461" s="1388">
        <v>1550000</v>
      </c>
      <c r="E461" s="1389">
        <v>1</v>
      </c>
      <c r="F461" s="1369">
        <f t="shared" si="9"/>
        <v>1550000</v>
      </c>
      <c r="G461" s="943" t="s">
        <v>520</v>
      </c>
      <c r="H461" s="943" t="s">
        <v>285</v>
      </c>
      <c r="I461" s="943" t="s">
        <v>1275</v>
      </c>
      <c r="J461" s="581" t="s">
        <v>39</v>
      </c>
      <c r="K461" s="2634">
        <v>1</v>
      </c>
      <c r="L461" s="2634"/>
      <c r="M461" s="2634"/>
      <c r="N461" s="2635"/>
      <c r="O461" s="1372">
        <v>8</v>
      </c>
      <c r="P461" s="122" t="s">
        <v>4523</v>
      </c>
      <c r="Q461" s="1372"/>
      <c r="R461" s="1371">
        <v>1</v>
      </c>
      <c r="S461" s="1371"/>
      <c r="T461" s="1372"/>
      <c r="U461" s="1372"/>
      <c r="V461" s="1372"/>
      <c r="W461" s="1372"/>
      <c r="X461" s="1372"/>
      <c r="Y461" s="1372"/>
      <c r="Z461" s="1372"/>
      <c r="AA461" s="1372"/>
      <c r="AB461" s="1372"/>
      <c r="AC461" s="1372"/>
      <c r="AD461" s="1372"/>
      <c r="AE461" s="1372"/>
      <c r="AF461" s="1372"/>
    </row>
    <row r="462" spans="1:198" s="1359" customFormat="1" ht="73.8">
      <c r="A462" s="581">
        <v>10</v>
      </c>
      <c r="B462" s="581">
        <v>32</v>
      </c>
      <c r="C462" s="131" t="s">
        <v>1045</v>
      </c>
      <c r="D462" s="1388">
        <v>5150000</v>
      </c>
      <c r="E462" s="1389">
        <v>1</v>
      </c>
      <c r="F462" s="1369">
        <f t="shared" si="9"/>
        <v>5150000</v>
      </c>
      <c r="G462" s="943" t="s">
        <v>520</v>
      </c>
      <c r="H462" s="943" t="s">
        <v>285</v>
      </c>
      <c r="I462" s="943" t="s">
        <v>1275</v>
      </c>
      <c r="J462" s="581" t="s">
        <v>39</v>
      </c>
      <c r="K462" s="2634">
        <v>1</v>
      </c>
      <c r="L462" s="2634"/>
      <c r="M462" s="2634"/>
      <c r="N462" s="2635"/>
      <c r="O462" s="1372">
        <v>8</v>
      </c>
      <c r="P462" s="122" t="s">
        <v>4523</v>
      </c>
      <c r="Q462" s="1372"/>
      <c r="R462" s="1371">
        <v>1</v>
      </c>
      <c r="S462" s="1371"/>
      <c r="T462" s="1372"/>
      <c r="U462" s="1372"/>
      <c r="V462" s="1372"/>
      <c r="W462" s="1372"/>
      <c r="X462" s="1372"/>
      <c r="Y462" s="1372"/>
      <c r="Z462" s="1372"/>
      <c r="AA462" s="1372"/>
      <c r="AB462" s="1372"/>
      <c r="AC462" s="1372"/>
      <c r="AD462" s="1372"/>
      <c r="AE462" s="1372"/>
      <c r="AF462" s="1372"/>
    </row>
    <row r="463" spans="1:198" s="1359" customFormat="1" ht="98.4">
      <c r="A463" s="581">
        <v>10</v>
      </c>
      <c r="B463" s="581">
        <v>33</v>
      </c>
      <c r="C463" s="131" t="s">
        <v>423</v>
      </c>
      <c r="D463" s="1388">
        <v>2675000</v>
      </c>
      <c r="E463" s="1389">
        <v>1</v>
      </c>
      <c r="F463" s="1369">
        <f t="shared" si="9"/>
        <v>2675000</v>
      </c>
      <c r="G463" s="943" t="s">
        <v>520</v>
      </c>
      <c r="H463" s="943" t="s">
        <v>285</v>
      </c>
      <c r="I463" s="943" t="s">
        <v>1275</v>
      </c>
      <c r="J463" s="581" t="s">
        <v>39</v>
      </c>
      <c r="K463" s="2634">
        <v>1</v>
      </c>
      <c r="L463" s="2634"/>
      <c r="M463" s="2634"/>
      <c r="N463" s="2635"/>
      <c r="O463" s="1372">
        <v>8</v>
      </c>
      <c r="P463" s="122" t="s">
        <v>4523</v>
      </c>
      <c r="Q463" s="1372"/>
      <c r="R463" s="1371">
        <v>1</v>
      </c>
      <c r="S463" s="1371"/>
      <c r="T463" s="1372"/>
      <c r="U463" s="1372"/>
      <c r="V463" s="1372"/>
      <c r="W463" s="1372"/>
      <c r="X463" s="1372"/>
      <c r="Y463" s="1372"/>
      <c r="Z463" s="1372"/>
      <c r="AA463" s="1372"/>
      <c r="AB463" s="1372"/>
      <c r="AC463" s="1372"/>
      <c r="AD463" s="1372"/>
      <c r="AE463" s="1372"/>
      <c r="AF463" s="1372"/>
    </row>
    <row r="464" spans="1:198" s="1392" customFormat="1" ht="98.4">
      <c r="A464" s="581">
        <v>10</v>
      </c>
      <c r="B464" s="581">
        <v>34</v>
      </c>
      <c r="C464" s="131" t="s">
        <v>423</v>
      </c>
      <c r="D464" s="1388">
        <v>2675000</v>
      </c>
      <c r="E464" s="1389">
        <v>1</v>
      </c>
      <c r="F464" s="1369">
        <f t="shared" si="9"/>
        <v>2675000</v>
      </c>
      <c r="G464" s="943" t="s">
        <v>1283</v>
      </c>
      <c r="H464" s="943" t="s">
        <v>1284</v>
      </c>
      <c r="I464" s="943" t="s">
        <v>1275</v>
      </c>
      <c r="J464" s="581" t="s">
        <v>26</v>
      </c>
      <c r="K464" s="2634">
        <v>1</v>
      </c>
      <c r="L464" s="2634"/>
      <c r="M464" s="2634"/>
      <c r="N464" s="2635"/>
      <c r="O464" s="1371">
        <v>7</v>
      </c>
      <c r="P464" s="1372" t="s">
        <v>4446</v>
      </c>
      <c r="Q464" s="2963">
        <v>21124</v>
      </c>
      <c r="R464" s="1371">
        <v>1</v>
      </c>
      <c r="S464" s="1371"/>
      <c r="T464" s="1372"/>
      <c r="U464" s="1372"/>
      <c r="V464" s="1372"/>
      <c r="W464" s="1371">
        <v>1</v>
      </c>
      <c r="X464" s="1372"/>
      <c r="Y464" s="1372"/>
      <c r="Z464" s="249">
        <v>2660000</v>
      </c>
      <c r="AA464" s="2965" t="s">
        <v>4455</v>
      </c>
      <c r="AB464" s="1372"/>
      <c r="AC464" s="1372"/>
      <c r="AD464" s="1372"/>
      <c r="AE464" s="122" t="s">
        <v>4447</v>
      </c>
      <c r="AF464" s="122" t="s">
        <v>4446</v>
      </c>
      <c r="AG464" s="1359"/>
      <c r="AH464" s="1359"/>
      <c r="AI464" s="1359"/>
      <c r="AJ464" s="1359"/>
      <c r="AK464" s="1359"/>
      <c r="AL464" s="1359"/>
      <c r="AM464" s="1359"/>
      <c r="AN464" s="1359"/>
      <c r="AO464" s="1359"/>
      <c r="AP464" s="1359"/>
      <c r="AQ464" s="1359"/>
      <c r="AR464" s="1359"/>
      <c r="AS464" s="1359"/>
      <c r="AT464" s="1359"/>
      <c r="AU464" s="1359"/>
      <c r="AV464" s="1359"/>
      <c r="AW464" s="1359"/>
      <c r="AX464" s="1359"/>
      <c r="AY464" s="1359"/>
      <c r="AZ464" s="1359"/>
      <c r="BA464" s="1359"/>
      <c r="BB464" s="1359"/>
      <c r="BC464" s="1359"/>
      <c r="BD464" s="1359"/>
      <c r="BE464" s="1359"/>
      <c r="BF464" s="1359"/>
      <c r="BG464" s="1359"/>
      <c r="BH464" s="1359"/>
      <c r="BI464" s="1359"/>
      <c r="BJ464" s="1359"/>
      <c r="BK464" s="1359"/>
      <c r="BL464" s="1359"/>
      <c r="BM464" s="1359"/>
      <c r="BN464" s="1359"/>
      <c r="BO464" s="1359"/>
      <c r="BP464" s="1359"/>
      <c r="BQ464" s="1359"/>
      <c r="BR464" s="1359"/>
      <c r="BS464" s="1359"/>
      <c r="BT464" s="1359"/>
      <c r="BU464" s="1359"/>
      <c r="BV464" s="1359"/>
      <c r="BW464" s="1359"/>
      <c r="BX464" s="1359"/>
      <c r="BY464" s="1359"/>
      <c r="BZ464" s="1359"/>
      <c r="CA464" s="1359"/>
      <c r="CB464" s="1359"/>
      <c r="CC464" s="1359"/>
      <c r="CD464" s="1359"/>
      <c r="CE464" s="1359"/>
      <c r="CF464" s="1359"/>
      <c r="CG464" s="1359"/>
      <c r="CH464" s="1359"/>
      <c r="CI464" s="1359"/>
      <c r="CJ464" s="1359"/>
      <c r="CK464" s="1359"/>
      <c r="CL464" s="1359"/>
      <c r="CM464" s="1359"/>
      <c r="CN464" s="1359"/>
      <c r="CO464" s="1359"/>
      <c r="CP464" s="1359"/>
      <c r="CQ464" s="1359"/>
      <c r="CR464" s="1359"/>
      <c r="CS464" s="1359"/>
      <c r="CT464" s="1359"/>
      <c r="CU464" s="1359"/>
      <c r="CV464" s="1359"/>
      <c r="CW464" s="1359"/>
      <c r="CX464" s="1359"/>
      <c r="CY464" s="1359"/>
      <c r="CZ464" s="1359"/>
      <c r="DA464" s="1359"/>
      <c r="DB464" s="1359"/>
      <c r="DC464" s="1359"/>
      <c r="DD464" s="1359"/>
      <c r="DE464" s="1359"/>
      <c r="DF464" s="1359"/>
      <c r="DG464" s="1359"/>
      <c r="DH464" s="1359"/>
      <c r="DI464" s="1359"/>
      <c r="DJ464" s="1359"/>
      <c r="DK464" s="1359"/>
      <c r="DL464" s="1359"/>
      <c r="DM464" s="1359"/>
      <c r="DN464" s="1359"/>
      <c r="DO464" s="1359"/>
      <c r="DP464" s="1359"/>
      <c r="DQ464" s="1359"/>
      <c r="DR464" s="1359"/>
      <c r="DS464" s="1359"/>
      <c r="DT464" s="1359"/>
      <c r="DU464" s="1359"/>
      <c r="DV464" s="1359"/>
      <c r="DW464" s="1359"/>
      <c r="DX464" s="1359"/>
      <c r="DY464" s="1359"/>
      <c r="DZ464" s="1359"/>
      <c r="EA464" s="1359"/>
      <c r="EB464" s="1359"/>
      <c r="EC464" s="1359"/>
      <c r="ED464" s="1359"/>
      <c r="EE464" s="1359"/>
      <c r="EF464" s="1359"/>
      <c r="EG464" s="1359"/>
      <c r="EH464" s="1359"/>
      <c r="EI464" s="1359"/>
      <c r="EJ464" s="1359"/>
      <c r="EK464" s="1359"/>
      <c r="EL464" s="1359"/>
      <c r="EM464" s="1359"/>
      <c r="EN464" s="1359"/>
      <c r="EO464" s="1359"/>
      <c r="EP464" s="1359"/>
      <c r="EQ464" s="1359"/>
      <c r="ER464" s="1359"/>
      <c r="ES464" s="1359"/>
      <c r="ET464" s="1359"/>
      <c r="EU464" s="1359"/>
      <c r="EV464" s="1359"/>
      <c r="EW464" s="1359"/>
      <c r="EX464" s="1359"/>
      <c r="EY464" s="1359"/>
      <c r="EZ464" s="1359"/>
      <c r="FA464" s="1359"/>
      <c r="FB464" s="1359"/>
      <c r="FC464" s="1359"/>
      <c r="FD464" s="1359"/>
      <c r="FE464" s="1359"/>
      <c r="FF464" s="1359"/>
      <c r="FG464" s="1359"/>
      <c r="FH464" s="1359"/>
      <c r="FI464" s="1359"/>
      <c r="FJ464" s="1359"/>
      <c r="FK464" s="1359"/>
      <c r="FL464" s="1359"/>
      <c r="FM464" s="1359"/>
      <c r="FN464" s="1359"/>
      <c r="FO464" s="1359"/>
      <c r="FP464" s="1359"/>
      <c r="FQ464" s="1359"/>
      <c r="FR464" s="1359"/>
      <c r="FS464" s="1359"/>
      <c r="FT464" s="1359"/>
      <c r="FU464" s="1359"/>
      <c r="FV464" s="1359"/>
      <c r="FW464" s="1359"/>
      <c r="FX464" s="1359"/>
      <c r="FY464" s="1359"/>
      <c r="FZ464" s="1359"/>
      <c r="GA464" s="1359"/>
      <c r="GB464" s="1359"/>
      <c r="GC464" s="1359"/>
      <c r="GD464" s="1359"/>
      <c r="GE464" s="1359"/>
      <c r="GF464" s="1359"/>
      <c r="GG464" s="1359"/>
      <c r="GH464" s="1359"/>
      <c r="GI464" s="1359"/>
      <c r="GJ464" s="1359"/>
      <c r="GK464" s="1359"/>
      <c r="GL464" s="1359"/>
      <c r="GM464" s="1359"/>
      <c r="GN464" s="1359"/>
      <c r="GO464" s="1359"/>
      <c r="GP464" s="1359"/>
    </row>
    <row r="465" spans="1:198" s="1392" customFormat="1" ht="73.8">
      <c r="A465" s="581">
        <v>10</v>
      </c>
      <c r="B465" s="581">
        <v>35</v>
      </c>
      <c r="C465" s="131" t="s">
        <v>295</v>
      </c>
      <c r="D465" s="1388">
        <v>6420000</v>
      </c>
      <c r="E465" s="1389">
        <v>1</v>
      </c>
      <c r="F465" s="1369">
        <f t="shared" si="9"/>
        <v>6420000</v>
      </c>
      <c r="G465" s="943" t="s">
        <v>520</v>
      </c>
      <c r="H465" s="943" t="s">
        <v>285</v>
      </c>
      <c r="I465" s="943" t="s">
        <v>1275</v>
      </c>
      <c r="J465" s="581" t="s">
        <v>39</v>
      </c>
      <c r="K465" s="2634">
        <v>1</v>
      </c>
      <c r="L465" s="2634"/>
      <c r="M465" s="2634"/>
      <c r="N465" s="2635"/>
      <c r="O465" s="1372">
        <v>8</v>
      </c>
      <c r="P465" s="122" t="s">
        <v>4523</v>
      </c>
      <c r="Q465" s="1372"/>
      <c r="R465" s="1371">
        <v>1</v>
      </c>
      <c r="S465" s="1371"/>
      <c r="T465" s="1372"/>
      <c r="U465" s="1372"/>
      <c r="V465" s="1372"/>
      <c r="W465" s="1372"/>
      <c r="X465" s="1372"/>
      <c r="Y465" s="1372"/>
      <c r="Z465" s="1372"/>
      <c r="AA465" s="1372"/>
      <c r="AB465" s="1372"/>
      <c r="AC465" s="1372"/>
      <c r="AD465" s="1372"/>
      <c r="AE465" s="1372"/>
      <c r="AF465" s="1372"/>
      <c r="AG465" s="1359"/>
      <c r="AH465" s="1359"/>
      <c r="AI465" s="1359"/>
      <c r="AJ465" s="1359"/>
      <c r="AK465" s="1359"/>
      <c r="AL465" s="1359"/>
      <c r="AM465" s="1359"/>
      <c r="AN465" s="1359"/>
      <c r="AO465" s="1359"/>
      <c r="AP465" s="1359"/>
      <c r="AQ465" s="1359"/>
      <c r="AR465" s="1359"/>
      <c r="AS465" s="1359"/>
      <c r="AT465" s="1359"/>
      <c r="AU465" s="1359"/>
      <c r="AV465" s="1359"/>
      <c r="AW465" s="1359"/>
      <c r="AX465" s="1359"/>
      <c r="AY465" s="1359"/>
      <c r="AZ465" s="1359"/>
      <c r="BA465" s="1359"/>
      <c r="BB465" s="1359"/>
      <c r="BC465" s="1359"/>
      <c r="BD465" s="1359"/>
      <c r="BE465" s="1359"/>
      <c r="BF465" s="1359"/>
      <c r="BG465" s="1359"/>
      <c r="BH465" s="1359"/>
      <c r="BI465" s="1359"/>
      <c r="BJ465" s="1359"/>
      <c r="BK465" s="1359"/>
      <c r="BL465" s="1359"/>
      <c r="BM465" s="1359"/>
      <c r="BN465" s="1359"/>
      <c r="BO465" s="1359"/>
      <c r="BP465" s="1359"/>
      <c r="BQ465" s="1359"/>
      <c r="BR465" s="1359"/>
      <c r="BS465" s="1359"/>
      <c r="BT465" s="1359"/>
      <c r="BU465" s="1359"/>
      <c r="BV465" s="1359"/>
      <c r="BW465" s="1359"/>
      <c r="BX465" s="1359"/>
      <c r="BY465" s="1359"/>
      <c r="BZ465" s="1359"/>
      <c r="CA465" s="1359"/>
      <c r="CB465" s="1359"/>
      <c r="CC465" s="1359"/>
      <c r="CD465" s="1359"/>
      <c r="CE465" s="1359"/>
      <c r="CF465" s="1359"/>
      <c r="CG465" s="1359"/>
      <c r="CH465" s="1359"/>
      <c r="CI465" s="1359"/>
      <c r="CJ465" s="1359"/>
      <c r="CK465" s="1359"/>
      <c r="CL465" s="1359"/>
      <c r="CM465" s="1359"/>
      <c r="CN465" s="1359"/>
      <c r="CO465" s="1359"/>
      <c r="CP465" s="1359"/>
      <c r="CQ465" s="1359"/>
      <c r="CR465" s="1359"/>
      <c r="CS465" s="1359"/>
      <c r="CT465" s="1359"/>
      <c r="CU465" s="1359"/>
      <c r="CV465" s="1359"/>
      <c r="CW465" s="1359"/>
      <c r="CX465" s="1359"/>
      <c r="CY465" s="1359"/>
      <c r="CZ465" s="1359"/>
      <c r="DA465" s="1359"/>
      <c r="DB465" s="1359"/>
      <c r="DC465" s="1359"/>
      <c r="DD465" s="1359"/>
      <c r="DE465" s="1359"/>
      <c r="DF465" s="1359"/>
      <c r="DG465" s="1359"/>
      <c r="DH465" s="1359"/>
      <c r="DI465" s="1359"/>
      <c r="DJ465" s="1359"/>
      <c r="DK465" s="1359"/>
      <c r="DL465" s="1359"/>
      <c r="DM465" s="1359"/>
      <c r="DN465" s="1359"/>
      <c r="DO465" s="1359"/>
      <c r="DP465" s="1359"/>
      <c r="DQ465" s="1359"/>
      <c r="DR465" s="1359"/>
      <c r="DS465" s="1359"/>
      <c r="DT465" s="1359"/>
      <c r="DU465" s="1359"/>
      <c r="DV465" s="1359"/>
      <c r="DW465" s="1359"/>
      <c r="DX465" s="1359"/>
      <c r="DY465" s="1359"/>
      <c r="DZ465" s="1359"/>
      <c r="EA465" s="1359"/>
      <c r="EB465" s="1359"/>
      <c r="EC465" s="1359"/>
      <c r="ED465" s="1359"/>
      <c r="EE465" s="1359"/>
      <c r="EF465" s="1359"/>
      <c r="EG465" s="1359"/>
      <c r="EH465" s="1359"/>
      <c r="EI465" s="1359"/>
      <c r="EJ465" s="1359"/>
      <c r="EK465" s="1359"/>
      <c r="EL465" s="1359"/>
      <c r="EM465" s="1359"/>
      <c r="EN465" s="1359"/>
      <c r="EO465" s="1359"/>
      <c r="EP465" s="1359"/>
      <c r="EQ465" s="1359"/>
      <c r="ER465" s="1359"/>
      <c r="ES465" s="1359"/>
      <c r="ET465" s="1359"/>
      <c r="EU465" s="1359"/>
      <c r="EV465" s="1359"/>
      <c r="EW465" s="1359"/>
      <c r="EX465" s="1359"/>
      <c r="EY465" s="1359"/>
      <c r="EZ465" s="1359"/>
      <c r="FA465" s="1359"/>
      <c r="FB465" s="1359"/>
      <c r="FC465" s="1359"/>
      <c r="FD465" s="1359"/>
      <c r="FE465" s="1359"/>
      <c r="FF465" s="1359"/>
      <c r="FG465" s="1359"/>
      <c r="FH465" s="1359"/>
      <c r="FI465" s="1359"/>
      <c r="FJ465" s="1359"/>
      <c r="FK465" s="1359"/>
      <c r="FL465" s="1359"/>
      <c r="FM465" s="1359"/>
      <c r="FN465" s="1359"/>
      <c r="FO465" s="1359"/>
      <c r="FP465" s="1359"/>
      <c r="FQ465" s="1359"/>
      <c r="FR465" s="1359"/>
      <c r="FS465" s="1359"/>
      <c r="FT465" s="1359"/>
      <c r="FU465" s="1359"/>
      <c r="FV465" s="1359"/>
      <c r="FW465" s="1359"/>
      <c r="FX465" s="1359"/>
      <c r="FY465" s="1359"/>
      <c r="FZ465" s="1359"/>
      <c r="GA465" s="1359"/>
      <c r="GB465" s="1359"/>
      <c r="GC465" s="1359"/>
      <c r="GD465" s="1359"/>
      <c r="GE465" s="1359"/>
      <c r="GF465" s="1359"/>
      <c r="GG465" s="1359"/>
      <c r="GH465" s="1359"/>
      <c r="GI465" s="1359"/>
      <c r="GJ465" s="1359"/>
      <c r="GK465" s="1359"/>
      <c r="GL465" s="1359"/>
      <c r="GM465" s="1359"/>
      <c r="GN465" s="1359"/>
      <c r="GO465" s="1359"/>
      <c r="GP465" s="1359"/>
    </row>
    <row r="466" spans="1:198" s="1359" customFormat="1" ht="49.2">
      <c r="A466" s="581">
        <v>10</v>
      </c>
      <c r="B466" s="581">
        <v>36</v>
      </c>
      <c r="C466" s="131" t="s">
        <v>291</v>
      </c>
      <c r="D466" s="1388">
        <v>1420000</v>
      </c>
      <c r="E466" s="1389">
        <v>1</v>
      </c>
      <c r="F466" s="1369">
        <f t="shared" si="9"/>
        <v>1420000</v>
      </c>
      <c r="G466" s="943" t="s">
        <v>1124</v>
      </c>
      <c r="H466" s="943" t="s">
        <v>1125</v>
      </c>
      <c r="I466" s="943" t="s">
        <v>1282</v>
      </c>
      <c r="J466" s="581" t="s">
        <v>49</v>
      </c>
      <c r="K466" s="2634"/>
      <c r="L466" s="2634">
        <v>1</v>
      </c>
      <c r="M466" s="2634"/>
      <c r="N466" s="2635"/>
      <c r="O466" s="1372">
        <v>7</v>
      </c>
      <c r="P466" s="1372" t="s">
        <v>4446</v>
      </c>
      <c r="Q466" s="1372"/>
      <c r="R466" s="1371">
        <v>1</v>
      </c>
      <c r="S466" s="1372"/>
      <c r="T466" s="1372"/>
      <c r="U466" s="1372"/>
      <c r="V466" s="1372"/>
      <c r="W466" s="1372">
        <v>1</v>
      </c>
      <c r="X466" s="1372"/>
      <c r="Y466" s="1372"/>
      <c r="Z466" s="598">
        <v>1415610</v>
      </c>
      <c r="AA466" s="2918">
        <v>-0.31</v>
      </c>
      <c r="AB466" s="1372"/>
      <c r="AC466" s="1372"/>
      <c r="AD466" s="1372"/>
      <c r="AE466" s="122" t="s">
        <v>4452</v>
      </c>
      <c r="AF466" s="122" t="s">
        <v>4446</v>
      </c>
    </row>
    <row r="467" spans="1:198" s="1392" customFormat="1" ht="123">
      <c r="A467" s="581">
        <v>10</v>
      </c>
      <c r="B467" s="581">
        <v>37</v>
      </c>
      <c r="C467" s="131" t="s">
        <v>291</v>
      </c>
      <c r="D467" s="1388">
        <v>1420000</v>
      </c>
      <c r="E467" s="1389">
        <v>1</v>
      </c>
      <c r="F467" s="1369">
        <f t="shared" si="9"/>
        <v>1420000</v>
      </c>
      <c r="G467" s="943" t="s">
        <v>1272</v>
      </c>
      <c r="H467" s="943" t="s">
        <v>1289</v>
      </c>
      <c r="I467" s="943" t="s">
        <v>1280</v>
      </c>
      <c r="J467" s="581" t="s">
        <v>49</v>
      </c>
      <c r="K467" s="2634"/>
      <c r="L467" s="2634">
        <v>1</v>
      </c>
      <c r="M467" s="2634"/>
      <c r="N467" s="2635"/>
      <c r="O467" s="1371" t="s">
        <v>4511</v>
      </c>
      <c r="P467" s="122" t="s">
        <v>4512</v>
      </c>
      <c r="Q467" s="1372"/>
      <c r="R467" s="1372"/>
      <c r="S467" s="1371">
        <v>1</v>
      </c>
      <c r="T467" s="1372" t="s">
        <v>4435</v>
      </c>
      <c r="U467" s="122" t="s">
        <v>4487</v>
      </c>
      <c r="V467" s="122" t="s">
        <v>4488</v>
      </c>
      <c r="W467" s="1372"/>
      <c r="X467" s="249">
        <v>1420000</v>
      </c>
      <c r="Y467" s="1372">
        <v>0</v>
      </c>
      <c r="Z467" s="1372"/>
      <c r="AA467" s="1372"/>
      <c r="AB467" s="1372"/>
      <c r="AC467" s="1372"/>
      <c r="AD467" s="1372"/>
      <c r="AE467" s="1372"/>
      <c r="AF467" s="1372"/>
      <c r="AG467" s="1359"/>
      <c r="AH467" s="1359"/>
      <c r="AI467" s="1359"/>
      <c r="AJ467" s="1359"/>
      <c r="AK467" s="1359"/>
      <c r="AL467" s="1359"/>
      <c r="AM467" s="1359"/>
      <c r="AN467" s="1359"/>
      <c r="AO467" s="1359"/>
      <c r="AP467" s="1359"/>
      <c r="AQ467" s="1359"/>
      <c r="AR467" s="1359"/>
      <c r="AS467" s="1359"/>
      <c r="AT467" s="1359"/>
      <c r="AU467" s="1359"/>
      <c r="AV467" s="1359"/>
      <c r="AW467" s="1359"/>
      <c r="AX467" s="1359"/>
      <c r="AY467" s="1359"/>
      <c r="AZ467" s="1359"/>
      <c r="BA467" s="1359"/>
      <c r="BB467" s="1359"/>
      <c r="BC467" s="1359"/>
      <c r="BD467" s="1359"/>
      <c r="BE467" s="1359"/>
      <c r="BF467" s="1359"/>
      <c r="BG467" s="1359"/>
      <c r="BH467" s="1359"/>
      <c r="BI467" s="1359"/>
      <c r="BJ467" s="1359"/>
      <c r="BK467" s="1359"/>
      <c r="BL467" s="1359"/>
      <c r="BM467" s="1359"/>
      <c r="BN467" s="1359"/>
      <c r="BO467" s="1359"/>
      <c r="BP467" s="1359"/>
      <c r="BQ467" s="1359"/>
      <c r="BR467" s="1359"/>
      <c r="BS467" s="1359"/>
      <c r="BT467" s="1359"/>
      <c r="BU467" s="1359"/>
      <c r="BV467" s="1359"/>
      <c r="BW467" s="1359"/>
      <c r="BX467" s="1359"/>
      <c r="BY467" s="1359"/>
      <c r="BZ467" s="1359"/>
      <c r="CA467" s="1359"/>
      <c r="CB467" s="1359"/>
      <c r="CC467" s="1359"/>
      <c r="CD467" s="1359"/>
      <c r="CE467" s="1359"/>
      <c r="CF467" s="1359"/>
      <c r="CG467" s="1359"/>
      <c r="CH467" s="1359"/>
      <c r="CI467" s="1359"/>
      <c r="CJ467" s="1359"/>
      <c r="CK467" s="1359"/>
      <c r="CL467" s="1359"/>
      <c r="CM467" s="1359"/>
      <c r="CN467" s="1359"/>
      <c r="CO467" s="1359"/>
      <c r="CP467" s="1359"/>
      <c r="CQ467" s="1359"/>
      <c r="CR467" s="1359"/>
      <c r="CS467" s="1359"/>
      <c r="CT467" s="1359"/>
      <c r="CU467" s="1359"/>
      <c r="CV467" s="1359"/>
      <c r="CW467" s="1359"/>
      <c r="CX467" s="1359"/>
      <c r="CY467" s="1359"/>
      <c r="CZ467" s="1359"/>
      <c r="DA467" s="1359"/>
      <c r="DB467" s="1359"/>
      <c r="DC467" s="1359"/>
      <c r="DD467" s="1359"/>
      <c r="DE467" s="1359"/>
      <c r="DF467" s="1359"/>
      <c r="DG467" s="1359"/>
      <c r="DH467" s="1359"/>
      <c r="DI467" s="1359"/>
      <c r="DJ467" s="1359"/>
      <c r="DK467" s="1359"/>
      <c r="DL467" s="1359"/>
      <c r="DM467" s="1359"/>
      <c r="DN467" s="1359"/>
      <c r="DO467" s="1359"/>
      <c r="DP467" s="1359"/>
      <c r="DQ467" s="1359"/>
      <c r="DR467" s="1359"/>
      <c r="DS467" s="1359"/>
      <c r="DT467" s="1359"/>
      <c r="DU467" s="1359"/>
      <c r="DV467" s="1359"/>
      <c r="DW467" s="1359"/>
      <c r="DX467" s="1359"/>
      <c r="DY467" s="1359"/>
      <c r="DZ467" s="1359"/>
      <c r="EA467" s="1359"/>
      <c r="EB467" s="1359"/>
      <c r="EC467" s="1359"/>
      <c r="ED467" s="1359"/>
      <c r="EE467" s="1359"/>
      <c r="EF467" s="1359"/>
      <c r="EG467" s="1359"/>
      <c r="EH467" s="1359"/>
      <c r="EI467" s="1359"/>
      <c r="EJ467" s="1359"/>
      <c r="EK467" s="1359"/>
      <c r="EL467" s="1359"/>
      <c r="EM467" s="1359"/>
      <c r="EN467" s="1359"/>
      <c r="EO467" s="1359"/>
      <c r="EP467" s="1359"/>
      <c r="EQ467" s="1359"/>
      <c r="ER467" s="1359"/>
      <c r="ES467" s="1359"/>
      <c r="ET467" s="1359"/>
      <c r="EU467" s="1359"/>
      <c r="EV467" s="1359"/>
      <c r="EW467" s="1359"/>
      <c r="EX467" s="1359"/>
      <c r="EY467" s="1359"/>
      <c r="EZ467" s="1359"/>
      <c r="FA467" s="1359"/>
      <c r="FB467" s="1359"/>
      <c r="FC467" s="1359"/>
      <c r="FD467" s="1359"/>
      <c r="FE467" s="1359"/>
      <c r="FF467" s="1359"/>
      <c r="FG467" s="1359"/>
      <c r="FH467" s="1359"/>
      <c r="FI467" s="1359"/>
      <c r="FJ467" s="1359"/>
      <c r="FK467" s="1359"/>
      <c r="FL467" s="1359"/>
      <c r="FM467" s="1359"/>
      <c r="FN467" s="1359"/>
      <c r="FO467" s="1359"/>
      <c r="FP467" s="1359"/>
      <c r="FQ467" s="1359"/>
      <c r="FR467" s="1359"/>
      <c r="FS467" s="1359"/>
      <c r="FT467" s="1359"/>
      <c r="FU467" s="1359"/>
      <c r="FV467" s="1359"/>
      <c r="FW467" s="1359"/>
      <c r="FX467" s="1359"/>
      <c r="FY467" s="1359"/>
      <c r="FZ467" s="1359"/>
      <c r="GA467" s="1359"/>
      <c r="GB467" s="1359"/>
      <c r="GC467" s="1359"/>
      <c r="GD467" s="1359"/>
      <c r="GE467" s="1359"/>
      <c r="GF467" s="1359"/>
      <c r="GG467" s="1359"/>
      <c r="GH467" s="1359"/>
      <c r="GI467" s="1359"/>
      <c r="GJ467" s="1359"/>
      <c r="GK467" s="1359"/>
      <c r="GL467" s="1359"/>
      <c r="GM467" s="1359"/>
      <c r="GN467" s="1359"/>
      <c r="GO467" s="1359"/>
      <c r="GP467" s="1359"/>
    </row>
    <row r="468" spans="1:198" s="1392" customFormat="1" ht="49.2">
      <c r="A468" s="581">
        <v>10</v>
      </c>
      <c r="B468" s="581">
        <v>38</v>
      </c>
      <c r="C468" s="131" t="s">
        <v>988</v>
      </c>
      <c r="D468" s="1388">
        <v>2000000</v>
      </c>
      <c r="E468" s="1389">
        <v>1</v>
      </c>
      <c r="F468" s="1369">
        <f t="shared" si="9"/>
        <v>2000000</v>
      </c>
      <c r="G468" s="943" t="s">
        <v>287</v>
      </c>
      <c r="H468" s="943" t="s">
        <v>288</v>
      </c>
      <c r="I468" s="943" t="s">
        <v>1285</v>
      </c>
      <c r="J468" s="581" t="s">
        <v>49</v>
      </c>
      <c r="K468" s="2634">
        <v>1</v>
      </c>
      <c r="L468" s="2634"/>
      <c r="M468" s="2634"/>
      <c r="N468" s="2635"/>
      <c r="O468" s="1372">
        <v>1.3</v>
      </c>
      <c r="P468" s="4" t="s">
        <v>4484</v>
      </c>
      <c r="Q468" s="3005"/>
      <c r="R468" s="1372"/>
      <c r="S468" s="1372">
        <v>1</v>
      </c>
      <c r="T468" s="1372">
        <v>3</v>
      </c>
      <c r="U468" s="122" t="s">
        <v>4559</v>
      </c>
      <c r="V468" s="122" t="s">
        <v>4555</v>
      </c>
      <c r="W468" s="1372"/>
      <c r="X468" s="1372"/>
      <c r="Y468" s="1372"/>
      <c r="Z468" s="1372"/>
      <c r="AA468" s="1372"/>
      <c r="AB468" s="1372"/>
      <c r="AC468" s="1372"/>
      <c r="AD468" s="1372"/>
      <c r="AE468" s="1372"/>
      <c r="AF468" s="1372"/>
      <c r="AG468" s="1359"/>
      <c r="AH468" s="1359"/>
      <c r="AI468" s="1359"/>
      <c r="AJ468" s="1359"/>
      <c r="AK468" s="1359"/>
      <c r="AL468" s="1359"/>
      <c r="AM468" s="1359"/>
      <c r="AN468" s="1359"/>
      <c r="AO468" s="1359"/>
      <c r="AP468" s="1359"/>
      <c r="AQ468" s="1359"/>
      <c r="AR468" s="1359"/>
      <c r="AS468" s="1359"/>
      <c r="AT468" s="1359"/>
      <c r="AU468" s="1359"/>
      <c r="AV468" s="1359"/>
      <c r="AW468" s="1359"/>
      <c r="AX468" s="1359"/>
      <c r="AY468" s="1359"/>
      <c r="AZ468" s="1359"/>
      <c r="BA468" s="1359"/>
      <c r="BB468" s="1359"/>
      <c r="BC468" s="1359"/>
      <c r="BD468" s="1359"/>
      <c r="BE468" s="1359"/>
      <c r="BF468" s="1359"/>
      <c r="BG468" s="1359"/>
      <c r="BH468" s="1359"/>
      <c r="BI468" s="1359"/>
      <c r="BJ468" s="1359"/>
      <c r="BK468" s="1359"/>
      <c r="BL468" s="1359"/>
      <c r="BM468" s="1359"/>
      <c r="BN468" s="1359"/>
      <c r="BO468" s="1359"/>
      <c r="BP468" s="1359"/>
      <c r="BQ468" s="1359"/>
      <c r="BR468" s="1359"/>
      <c r="BS468" s="1359"/>
      <c r="BT468" s="1359"/>
      <c r="BU468" s="1359"/>
      <c r="BV468" s="1359"/>
      <c r="BW468" s="1359"/>
      <c r="BX468" s="1359"/>
      <c r="BY468" s="1359"/>
      <c r="BZ468" s="1359"/>
      <c r="CA468" s="1359"/>
      <c r="CB468" s="1359"/>
      <c r="CC468" s="1359"/>
      <c r="CD468" s="1359"/>
      <c r="CE468" s="1359"/>
      <c r="CF468" s="1359"/>
      <c r="CG468" s="1359"/>
      <c r="CH468" s="1359"/>
      <c r="CI468" s="1359"/>
      <c r="CJ468" s="1359"/>
      <c r="CK468" s="1359"/>
      <c r="CL468" s="1359"/>
      <c r="CM468" s="1359"/>
      <c r="CN468" s="1359"/>
      <c r="CO468" s="1359"/>
      <c r="CP468" s="1359"/>
      <c r="CQ468" s="1359"/>
      <c r="CR468" s="1359"/>
      <c r="CS468" s="1359"/>
      <c r="CT468" s="1359"/>
      <c r="CU468" s="1359"/>
      <c r="CV468" s="1359"/>
      <c r="CW468" s="1359"/>
      <c r="CX468" s="1359"/>
      <c r="CY468" s="1359"/>
      <c r="CZ468" s="1359"/>
      <c r="DA468" s="1359"/>
      <c r="DB468" s="1359"/>
      <c r="DC468" s="1359"/>
      <c r="DD468" s="1359"/>
      <c r="DE468" s="1359"/>
      <c r="DF468" s="1359"/>
      <c r="DG468" s="1359"/>
      <c r="DH468" s="1359"/>
      <c r="DI468" s="1359"/>
      <c r="DJ468" s="1359"/>
      <c r="DK468" s="1359"/>
      <c r="DL468" s="1359"/>
      <c r="DM468" s="1359"/>
      <c r="DN468" s="1359"/>
      <c r="DO468" s="1359"/>
      <c r="DP468" s="1359"/>
      <c r="DQ468" s="1359"/>
      <c r="DR468" s="1359"/>
      <c r="DS468" s="1359"/>
      <c r="DT468" s="1359"/>
      <c r="DU468" s="1359"/>
      <c r="DV468" s="1359"/>
      <c r="DW468" s="1359"/>
      <c r="DX468" s="1359"/>
      <c r="DY468" s="1359"/>
      <c r="DZ468" s="1359"/>
      <c r="EA468" s="1359"/>
      <c r="EB468" s="1359"/>
      <c r="EC468" s="1359"/>
      <c r="ED468" s="1359"/>
      <c r="EE468" s="1359"/>
      <c r="EF468" s="1359"/>
      <c r="EG468" s="1359"/>
      <c r="EH468" s="1359"/>
      <c r="EI468" s="1359"/>
      <c r="EJ468" s="1359"/>
      <c r="EK468" s="1359"/>
      <c r="EL468" s="1359"/>
      <c r="EM468" s="1359"/>
      <c r="EN468" s="1359"/>
      <c r="EO468" s="1359"/>
      <c r="EP468" s="1359"/>
      <c r="EQ468" s="1359"/>
      <c r="ER468" s="1359"/>
      <c r="ES468" s="1359"/>
      <c r="ET468" s="1359"/>
      <c r="EU468" s="1359"/>
      <c r="EV468" s="1359"/>
      <c r="EW468" s="1359"/>
      <c r="EX468" s="1359"/>
      <c r="EY468" s="1359"/>
      <c r="EZ468" s="1359"/>
      <c r="FA468" s="1359"/>
      <c r="FB468" s="1359"/>
      <c r="FC468" s="1359"/>
      <c r="FD468" s="1359"/>
      <c r="FE468" s="1359"/>
      <c r="FF468" s="1359"/>
      <c r="FG468" s="1359"/>
      <c r="FH468" s="1359"/>
      <c r="FI468" s="1359"/>
      <c r="FJ468" s="1359"/>
      <c r="FK468" s="1359"/>
      <c r="FL468" s="1359"/>
      <c r="FM468" s="1359"/>
      <c r="FN468" s="1359"/>
      <c r="FO468" s="1359"/>
      <c r="FP468" s="1359"/>
      <c r="FQ468" s="1359"/>
      <c r="FR468" s="1359"/>
      <c r="FS468" s="1359"/>
      <c r="FT468" s="1359"/>
      <c r="FU468" s="1359"/>
      <c r="FV468" s="1359"/>
      <c r="FW468" s="1359"/>
      <c r="FX468" s="1359"/>
      <c r="FY468" s="1359"/>
      <c r="FZ468" s="1359"/>
      <c r="GA468" s="1359"/>
      <c r="GB468" s="1359"/>
      <c r="GC468" s="1359"/>
      <c r="GD468" s="1359"/>
      <c r="GE468" s="1359"/>
      <c r="GF468" s="1359"/>
      <c r="GG468" s="1359"/>
      <c r="GH468" s="1359"/>
      <c r="GI468" s="1359"/>
      <c r="GJ468" s="1359"/>
      <c r="GK468" s="1359"/>
      <c r="GL468" s="1359"/>
      <c r="GM468" s="1359"/>
      <c r="GN468" s="1359"/>
      <c r="GO468" s="1359"/>
      <c r="GP468" s="1359"/>
    </row>
    <row r="469" spans="1:198" s="1392" customFormat="1" ht="98.4">
      <c r="A469" s="581">
        <v>10</v>
      </c>
      <c r="B469" s="581">
        <v>39</v>
      </c>
      <c r="C469" s="131" t="s">
        <v>988</v>
      </c>
      <c r="D469" s="1388">
        <v>2000000</v>
      </c>
      <c r="E469" s="1389">
        <v>1</v>
      </c>
      <c r="F469" s="1369">
        <f t="shared" si="9"/>
        <v>2000000</v>
      </c>
      <c r="G469" s="943" t="s">
        <v>302</v>
      </c>
      <c r="H469" s="943" t="s">
        <v>303</v>
      </c>
      <c r="I469" s="943" t="s">
        <v>1274</v>
      </c>
      <c r="J469" s="581" t="s">
        <v>49</v>
      </c>
      <c r="K469" s="2634">
        <v>1</v>
      </c>
      <c r="L469" s="2634"/>
      <c r="M469" s="2634"/>
      <c r="N469" s="2635"/>
      <c r="O469" s="1371">
        <v>4</v>
      </c>
      <c r="P469" s="122" t="s">
        <v>4535</v>
      </c>
      <c r="Q469" s="3007" t="s">
        <v>4536</v>
      </c>
      <c r="R469" s="1372">
        <v>1</v>
      </c>
      <c r="S469" s="1371"/>
      <c r="T469" s="1372"/>
      <c r="U469" s="122"/>
      <c r="V469" s="122"/>
      <c r="W469" s="1372"/>
      <c r="X469" s="1372"/>
      <c r="Y469" s="1372"/>
      <c r="Z469" s="1372"/>
      <c r="AA469" s="1372"/>
      <c r="AB469" s="1372"/>
      <c r="AC469" s="1372"/>
      <c r="AD469" s="1372"/>
      <c r="AE469" s="1372"/>
      <c r="AF469" s="1372"/>
      <c r="AG469" s="1359"/>
      <c r="AH469" s="1359"/>
      <c r="AI469" s="1359"/>
      <c r="AJ469" s="1359"/>
      <c r="AK469" s="1359"/>
      <c r="AL469" s="1359"/>
      <c r="AM469" s="1359"/>
      <c r="AN469" s="1359"/>
      <c r="AO469" s="1359"/>
      <c r="AP469" s="1359"/>
      <c r="AQ469" s="1359"/>
      <c r="AR469" s="1359"/>
      <c r="AS469" s="1359"/>
      <c r="AT469" s="1359"/>
      <c r="AU469" s="1359"/>
      <c r="AV469" s="1359"/>
      <c r="AW469" s="1359"/>
      <c r="AX469" s="1359"/>
      <c r="AY469" s="1359"/>
      <c r="AZ469" s="1359"/>
      <c r="BA469" s="1359"/>
      <c r="BB469" s="1359"/>
      <c r="BC469" s="1359"/>
      <c r="BD469" s="1359"/>
      <c r="BE469" s="1359"/>
      <c r="BF469" s="1359"/>
      <c r="BG469" s="1359"/>
      <c r="BH469" s="1359"/>
      <c r="BI469" s="1359"/>
      <c r="BJ469" s="1359"/>
      <c r="BK469" s="1359"/>
      <c r="BL469" s="1359"/>
      <c r="BM469" s="1359"/>
      <c r="BN469" s="1359"/>
      <c r="BO469" s="1359"/>
      <c r="BP469" s="1359"/>
      <c r="BQ469" s="1359"/>
      <c r="BR469" s="1359"/>
      <c r="BS469" s="1359"/>
      <c r="BT469" s="1359"/>
      <c r="BU469" s="1359"/>
      <c r="BV469" s="1359"/>
      <c r="BW469" s="1359"/>
      <c r="BX469" s="1359"/>
      <c r="BY469" s="1359"/>
      <c r="BZ469" s="1359"/>
      <c r="CA469" s="1359"/>
      <c r="CB469" s="1359"/>
      <c r="CC469" s="1359"/>
      <c r="CD469" s="1359"/>
      <c r="CE469" s="1359"/>
      <c r="CF469" s="1359"/>
      <c r="CG469" s="1359"/>
      <c r="CH469" s="1359"/>
      <c r="CI469" s="1359"/>
      <c r="CJ469" s="1359"/>
      <c r="CK469" s="1359"/>
      <c r="CL469" s="1359"/>
      <c r="CM469" s="1359"/>
      <c r="CN469" s="1359"/>
      <c r="CO469" s="1359"/>
      <c r="CP469" s="1359"/>
      <c r="CQ469" s="1359"/>
      <c r="CR469" s="1359"/>
      <c r="CS469" s="1359"/>
      <c r="CT469" s="1359"/>
      <c r="CU469" s="1359"/>
      <c r="CV469" s="1359"/>
      <c r="CW469" s="1359"/>
      <c r="CX469" s="1359"/>
      <c r="CY469" s="1359"/>
      <c r="CZ469" s="1359"/>
      <c r="DA469" s="1359"/>
      <c r="DB469" s="1359"/>
      <c r="DC469" s="1359"/>
      <c r="DD469" s="1359"/>
      <c r="DE469" s="1359"/>
      <c r="DF469" s="1359"/>
      <c r="DG469" s="1359"/>
      <c r="DH469" s="1359"/>
      <c r="DI469" s="1359"/>
      <c r="DJ469" s="1359"/>
      <c r="DK469" s="1359"/>
      <c r="DL469" s="1359"/>
      <c r="DM469" s="1359"/>
      <c r="DN469" s="1359"/>
      <c r="DO469" s="1359"/>
      <c r="DP469" s="1359"/>
      <c r="DQ469" s="1359"/>
      <c r="DR469" s="1359"/>
      <c r="DS469" s="1359"/>
      <c r="DT469" s="1359"/>
      <c r="DU469" s="1359"/>
      <c r="DV469" s="1359"/>
      <c r="DW469" s="1359"/>
      <c r="DX469" s="1359"/>
      <c r="DY469" s="1359"/>
      <c r="DZ469" s="1359"/>
      <c r="EA469" s="1359"/>
      <c r="EB469" s="1359"/>
      <c r="EC469" s="1359"/>
      <c r="ED469" s="1359"/>
      <c r="EE469" s="1359"/>
      <c r="EF469" s="1359"/>
      <c r="EG469" s="1359"/>
      <c r="EH469" s="1359"/>
      <c r="EI469" s="1359"/>
      <c r="EJ469" s="1359"/>
      <c r="EK469" s="1359"/>
      <c r="EL469" s="1359"/>
      <c r="EM469" s="1359"/>
      <c r="EN469" s="1359"/>
      <c r="EO469" s="1359"/>
      <c r="EP469" s="1359"/>
      <c r="EQ469" s="1359"/>
      <c r="ER469" s="1359"/>
      <c r="ES469" s="1359"/>
      <c r="ET469" s="1359"/>
      <c r="EU469" s="1359"/>
      <c r="EV469" s="1359"/>
      <c r="EW469" s="1359"/>
      <c r="EX469" s="1359"/>
      <c r="EY469" s="1359"/>
      <c r="EZ469" s="1359"/>
      <c r="FA469" s="1359"/>
      <c r="FB469" s="1359"/>
      <c r="FC469" s="1359"/>
      <c r="FD469" s="1359"/>
      <c r="FE469" s="1359"/>
      <c r="FF469" s="1359"/>
      <c r="FG469" s="1359"/>
      <c r="FH469" s="1359"/>
      <c r="FI469" s="1359"/>
      <c r="FJ469" s="1359"/>
      <c r="FK469" s="1359"/>
      <c r="FL469" s="1359"/>
      <c r="FM469" s="1359"/>
      <c r="FN469" s="1359"/>
      <c r="FO469" s="1359"/>
      <c r="FP469" s="1359"/>
      <c r="FQ469" s="1359"/>
      <c r="FR469" s="1359"/>
      <c r="FS469" s="1359"/>
      <c r="FT469" s="1359"/>
      <c r="FU469" s="1359"/>
      <c r="FV469" s="1359"/>
      <c r="FW469" s="1359"/>
      <c r="FX469" s="1359"/>
      <c r="FY469" s="1359"/>
      <c r="FZ469" s="1359"/>
      <c r="GA469" s="1359"/>
      <c r="GB469" s="1359"/>
      <c r="GC469" s="1359"/>
      <c r="GD469" s="1359"/>
      <c r="GE469" s="1359"/>
      <c r="GF469" s="1359"/>
      <c r="GG469" s="1359"/>
      <c r="GH469" s="1359"/>
      <c r="GI469" s="1359"/>
      <c r="GJ469" s="1359"/>
      <c r="GK469" s="1359"/>
      <c r="GL469" s="1359"/>
      <c r="GM469" s="1359"/>
      <c r="GN469" s="1359"/>
      <c r="GO469" s="1359"/>
      <c r="GP469" s="1359"/>
    </row>
    <row r="470" spans="1:198" s="1392" customFormat="1" ht="73.8">
      <c r="A470" s="581">
        <v>10</v>
      </c>
      <c r="B470" s="581">
        <v>40</v>
      </c>
      <c r="C470" s="131" t="s">
        <v>988</v>
      </c>
      <c r="D470" s="1388">
        <v>2000000</v>
      </c>
      <c r="E470" s="1389">
        <v>1</v>
      </c>
      <c r="F470" s="1369">
        <f t="shared" si="9"/>
        <v>2000000</v>
      </c>
      <c r="G470" s="943" t="s">
        <v>304</v>
      </c>
      <c r="H470" s="943" t="s">
        <v>305</v>
      </c>
      <c r="I470" s="943" t="s">
        <v>1274</v>
      </c>
      <c r="J470" s="581" t="s">
        <v>49</v>
      </c>
      <c r="K470" s="2634">
        <v>1</v>
      </c>
      <c r="L470" s="2634"/>
      <c r="M470" s="2634"/>
      <c r="N470" s="2635"/>
      <c r="O470" s="1371">
        <v>2</v>
      </c>
      <c r="P470" s="122" t="s">
        <v>4538</v>
      </c>
      <c r="Q470" s="3007" t="s">
        <v>4539</v>
      </c>
      <c r="R470" s="1372"/>
      <c r="S470" s="1371">
        <v>1</v>
      </c>
      <c r="T470" s="1372" t="s">
        <v>4435</v>
      </c>
      <c r="U470" s="122" t="s">
        <v>4540</v>
      </c>
      <c r="V470" s="122" t="s">
        <v>4537</v>
      </c>
      <c r="W470" s="1372"/>
      <c r="X470" s="1372"/>
      <c r="Y470" s="1372"/>
      <c r="Z470" s="1372"/>
      <c r="AA470" s="1372"/>
      <c r="AB470" s="1372"/>
      <c r="AC470" s="1372"/>
      <c r="AD470" s="1372"/>
      <c r="AE470" s="1372"/>
      <c r="AF470" s="1372"/>
      <c r="AG470" s="1359"/>
      <c r="AH470" s="1359"/>
      <c r="AI470" s="1359"/>
      <c r="AJ470" s="1359"/>
      <c r="AK470" s="1359"/>
      <c r="AL470" s="1359"/>
      <c r="AM470" s="1359"/>
      <c r="AN470" s="1359"/>
      <c r="AO470" s="1359"/>
      <c r="AP470" s="1359"/>
      <c r="AQ470" s="1359"/>
      <c r="AR470" s="1359"/>
      <c r="AS470" s="1359"/>
      <c r="AT470" s="1359"/>
      <c r="AU470" s="1359"/>
      <c r="AV470" s="1359"/>
      <c r="AW470" s="1359"/>
      <c r="AX470" s="1359"/>
      <c r="AY470" s="1359"/>
      <c r="AZ470" s="1359"/>
      <c r="BA470" s="1359"/>
      <c r="BB470" s="1359"/>
      <c r="BC470" s="1359"/>
      <c r="BD470" s="1359"/>
      <c r="BE470" s="1359"/>
      <c r="BF470" s="1359"/>
      <c r="BG470" s="1359"/>
      <c r="BH470" s="1359"/>
      <c r="BI470" s="1359"/>
      <c r="BJ470" s="1359"/>
      <c r="BK470" s="1359"/>
      <c r="BL470" s="1359"/>
      <c r="BM470" s="1359"/>
      <c r="BN470" s="1359"/>
      <c r="BO470" s="1359"/>
      <c r="BP470" s="1359"/>
      <c r="BQ470" s="1359"/>
      <c r="BR470" s="1359"/>
      <c r="BS470" s="1359"/>
      <c r="BT470" s="1359"/>
      <c r="BU470" s="1359"/>
      <c r="BV470" s="1359"/>
      <c r="BW470" s="1359"/>
      <c r="BX470" s="1359"/>
      <c r="BY470" s="1359"/>
      <c r="BZ470" s="1359"/>
      <c r="CA470" s="1359"/>
      <c r="CB470" s="1359"/>
      <c r="CC470" s="1359"/>
      <c r="CD470" s="1359"/>
      <c r="CE470" s="1359"/>
      <c r="CF470" s="1359"/>
      <c r="CG470" s="1359"/>
      <c r="CH470" s="1359"/>
      <c r="CI470" s="1359"/>
      <c r="CJ470" s="1359"/>
      <c r="CK470" s="1359"/>
      <c r="CL470" s="1359"/>
      <c r="CM470" s="1359"/>
      <c r="CN470" s="1359"/>
      <c r="CO470" s="1359"/>
      <c r="CP470" s="1359"/>
      <c r="CQ470" s="1359"/>
      <c r="CR470" s="1359"/>
      <c r="CS470" s="1359"/>
      <c r="CT470" s="1359"/>
      <c r="CU470" s="1359"/>
      <c r="CV470" s="1359"/>
      <c r="CW470" s="1359"/>
      <c r="CX470" s="1359"/>
      <c r="CY470" s="1359"/>
      <c r="CZ470" s="1359"/>
      <c r="DA470" s="1359"/>
      <c r="DB470" s="1359"/>
      <c r="DC470" s="1359"/>
      <c r="DD470" s="1359"/>
      <c r="DE470" s="1359"/>
      <c r="DF470" s="1359"/>
      <c r="DG470" s="1359"/>
      <c r="DH470" s="1359"/>
      <c r="DI470" s="1359"/>
      <c r="DJ470" s="1359"/>
      <c r="DK470" s="1359"/>
      <c r="DL470" s="1359"/>
      <c r="DM470" s="1359"/>
      <c r="DN470" s="1359"/>
      <c r="DO470" s="1359"/>
      <c r="DP470" s="1359"/>
      <c r="DQ470" s="1359"/>
      <c r="DR470" s="1359"/>
      <c r="DS470" s="1359"/>
      <c r="DT470" s="1359"/>
      <c r="DU470" s="1359"/>
      <c r="DV470" s="1359"/>
      <c r="DW470" s="1359"/>
      <c r="DX470" s="1359"/>
      <c r="DY470" s="1359"/>
      <c r="DZ470" s="1359"/>
      <c r="EA470" s="1359"/>
      <c r="EB470" s="1359"/>
      <c r="EC470" s="1359"/>
      <c r="ED470" s="1359"/>
      <c r="EE470" s="1359"/>
      <c r="EF470" s="1359"/>
      <c r="EG470" s="1359"/>
      <c r="EH470" s="1359"/>
      <c r="EI470" s="1359"/>
      <c r="EJ470" s="1359"/>
      <c r="EK470" s="1359"/>
      <c r="EL470" s="1359"/>
      <c r="EM470" s="1359"/>
      <c r="EN470" s="1359"/>
      <c r="EO470" s="1359"/>
      <c r="EP470" s="1359"/>
      <c r="EQ470" s="1359"/>
      <c r="ER470" s="1359"/>
      <c r="ES470" s="1359"/>
      <c r="ET470" s="1359"/>
      <c r="EU470" s="1359"/>
      <c r="EV470" s="1359"/>
      <c r="EW470" s="1359"/>
      <c r="EX470" s="1359"/>
      <c r="EY470" s="1359"/>
      <c r="EZ470" s="1359"/>
      <c r="FA470" s="1359"/>
      <c r="FB470" s="1359"/>
      <c r="FC470" s="1359"/>
      <c r="FD470" s="1359"/>
      <c r="FE470" s="1359"/>
      <c r="FF470" s="1359"/>
      <c r="FG470" s="1359"/>
      <c r="FH470" s="1359"/>
      <c r="FI470" s="1359"/>
      <c r="FJ470" s="1359"/>
      <c r="FK470" s="1359"/>
      <c r="FL470" s="1359"/>
      <c r="FM470" s="1359"/>
      <c r="FN470" s="1359"/>
      <c r="FO470" s="1359"/>
      <c r="FP470" s="1359"/>
      <c r="FQ470" s="1359"/>
      <c r="FR470" s="1359"/>
      <c r="FS470" s="1359"/>
      <c r="FT470" s="1359"/>
      <c r="FU470" s="1359"/>
      <c r="FV470" s="1359"/>
      <c r="FW470" s="1359"/>
      <c r="FX470" s="1359"/>
      <c r="FY470" s="1359"/>
      <c r="FZ470" s="1359"/>
      <c r="GA470" s="1359"/>
      <c r="GB470" s="1359"/>
      <c r="GC470" s="1359"/>
      <c r="GD470" s="1359"/>
      <c r="GE470" s="1359"/>
      <c r="GF470" s="1359"/>
      <c r="GG470" s="1359"/>
      <c r="GH470" s="1359"/>
      <c r="GI470" s="1359"/>
      <c r="GJ470" s="1359"/>
      <c r="GK470" s="1359"/>
      <c r="GL470" s="1359"/>
      <c r="GM470" s="1359"/>
      <c r="GN470" s="1359"/>
      <c r="GO470" s="1359"/>
      <c r="GP470" s="1359"/>
    </row>
    <row r="471" spans="1:198" s="2622" customFormat="1" hidden="1">
      <c r="A471" s="2636"/>
      <c r="B471" s="2636"/>
      <c r="C471" s="2662" t="s">
        <v>1444</v>
      </c>
      <c r="D471" s="2639"/>
      <c r="E471" s="2616">
        <f>SUM(E472:E502)</f>
        <v>33</v>
      </c>
      <c r="F471" s="2616">
        <f>SUM(F472:F502)</f>
        <v>86265000</v>
      </c>
      <c r="G471" s="2663"/>
      <c r="H471" s="2664"/>
      <c r="I471" s="2665"/>
      <c r="J471" s="2666"/>
      <c r="K471" s="2616"/>
      <c r="L471" s="2616"/>
      <c r="M471" s="2616">
        <f>SUM(M472:M502)</f>
        <v>0</v>
      </c>
      <c r="N471" s="2620">
        <f>SUM(N472:N502)</f>
        <v>0</v>
      </c>
      <c r="O471" s="2621"/>
      <c r="P471" s="2621"/>
      <c r="Q471" s="2621"/>
      <c r="R471" s="2621"/>
      <c r="S471" s="2621"/>
      <c r="T471" s="2621"/>
      <c r="U471" s="2621"/>
      <c r="V471" s="2621"/>
      <c r="W471" s="2621"/>
      <c r="X471" s="2621"/>
      <c r="Y471" s="2621"/>
      <c r="Z471" s="2621"/>
      <c r="AA471" s="2621"/>
      <c r="AB471" s="2621"/>
      <c r="AC471" s="2621"/>
      <c r="AD471" s="2621"/>
      <c r="AE471" s="2621"/>
      <c r="AF471" s="2621"/>
    </row>
    <row r="472" spans="1:198" s="2647" customFormat="1" ht="98.4" hidden="1">
      <c r="A472" s="2598">
        <v>11</v>
      </c>
      <c r="B472" s="2598">
        <v>1</v>
      </c>
      <c r="C472" s="2215" t="s">
        <v>550</v>
      </c>
      <c r="D472" s="2643">
        <v>1760000</v>
      </c>
      <c r="E472" s="2601">
        <v>1</v>
      </c>
      <c r="F472" s="2644">
        <f t="shared" ref="F472:F502" si="10">D472*E472</f>
        <v>1760000</v>
      </c>
      <c r="G472" s="2599" t="s">
        <v>751</v>
      </c>
      <c r="H472" s="2599" t="s">
        <v>318</v>
      </c>
      <c r="I472" s="2599" t="s">
        <v>671</v>
      </c>
      <c r="J472" s="2598" t="s">
        <v>39</v>
      </c>
      <c r="K472" s="2543"/>
      <c r="L472" s="2543"/>
      <c r="M472" s="2543"/>
      <c r="N472" s="2645"/>
      <c r="O472" s="2646"/>
      <c r="P472" s="2646"/>
      <c r="Q472" s="2646"/>
      <c r="R472" s="2646"/>
      <c r="S472" s="2646"/>
      <c r="T472" s="2646"/>
      <c r="U472" s="2646"/>
      <c r="V472" s="2646"/>
      <c r="W472" s="2646"/>
      <c r="X472" s="2646"/>
      <c r="Y472" s="2646"/>
      <c r="Z472" s="2646"/>
      <c r="AA472" s="2646"/>
      <c r="AB472" s="2646"/>
      <c r="AC472" s="2646"/>
      <c r="AD472" s="2646"/>
      <c r="AE472" s="2646"/>
      <c r="AF472" s="2646"/>
    </row>
    <row r="473" spans="1:198" s="2647" customFormat="1" ht="49.2" hidden="1">
      <c r="A473" s="2598">
        <v>11</v>
      </c>
      <c r="B473" s="2598">
        <v>2</v>
      </c>
      <c r="C473" s="2215" t="s">
        <v>771</v>
      </c>
      <c r="D473" s="2643">
        <v>1760000</v>
      </c>
      <c r="E473" s="2601">
        <v>1</v>
      </c>
      <c r="F473" s="2644">
        <f t="shared" si="10"/>
        <v>1760000</v>
      </c>
      <c r="G473" s="2599" t="s">
        <v>1428</v>
      </c>
      <c r="H473" s="2599" t="s">
        <v>483</v>
      </c>
      <c r="I473" s="2599" t="s">
        <v>671</v>
      </c>
      <c r="J473" s="2598" t="s">
        <v>44</v>
      </c>
      <c r="K473" s="2543"/>
      <c r="L473" s="2543"/>
      <c r="M473" s="2543"/>
      <c r="N473" s="2645"/>
      <c r="O473" s="2646"/>
      <c r="P473" s="2646"/>
      <c r="Q473" s="2646"/>
      <c r="R473" s="2646"/>
      <c r="S473" s="2646"/>
      <c r="T473" s="2646"/>
      <c r="U473" s="2646"/>
      <c r="V473" s="2646"/>
      <c r="W473" s="2646"/>
      <c r="X473" s="2646"/>
      <c r="Y473" s="2646"/>
      <c r="Z473" s="2646"/>
      <c r="AA473" s="2646"/>
      <c r="AB473" s="2646"/>
      <c r="AC473" s="2646"/>
      <c r="AD473" s="2646"/>
      <c r="AE473" s="2646"/>
      <c r="AF473" s="2646"/>
    </row>
    <row r="474" spans="1:198" s="2647" customFormat="1" ht="49.2" hidden="1">
      <c r="A474" s="2598">
        <v>11</v>
      </c>
      <c r="B474" s="2598">
        <v>3</v>
      </c>
      <c r="C474" s="2215" t="s">
        <v>807</v>
      </c>
      <c r="D474" s="2643">
        <v>3090000</v>
      </c>
      <c r="E474" s="2601">
        <v>1</v>
      </c>
      <c r="F474" s="2644">
        <f t="shared" si="10"/>
        <v>3090000</v>
      </c>
      <c r="G474" s="2599" t="s">
        <v>670</v>
      </c>
      <c r="H474" s="2599" t="s">
        <v>780</v>
      </c>
      <c r="I474" s="2599" t="s">
        <v>671</v>
      </c>
      <c r="J474" s="2598" t="s">
        <v>28</v>
      </c>
      <c r="K474" s="2543"/>
      <c r="L474" s="2543"/>
      <c r="M474" s="2543"/>
      <c r="N474" s="2645"/>
      <c r="O474" s="2646"/>
      <c r="P474" s="2646"/>
      <c r="Q474" s="2646"/>
      <c r="R474" s="2646"/>
      <c r="S474" s="2646"/>
      <c r="T474" s="2646"/>
      <c r="U474" s="2646"/>
      <c r="V474" s="2646"/>
      <c r="W474" s="2646"/>
      <c r="X474" s="2646"/>
      <c r="Y474" s="2646"/>
      <c r="Z474" s="2646"/>
      <c r="AA474" s="2646"/>
      <c r="AB474" s="2646"/>
      <c r="AC474" s="2646"/>
      <c r="AD474" s="2646"/>
      <c r="AE474" s="2646"/>
      <c r="AF474" s="2646"/>
    </row>
    <row r="475" spans="1:198" s="2647" customFormat="1" ht="49.2" hidden="1">
      <c r="A475" s="2598">
        <v>11</v>
      </c>
      <c r="B475" s="2598">
        <v>4</v>
      </c>
      <c r="C475" s="2215" t="s">
        <v>518</v>
      </c>
      <c r="D475" s="2643">
        <v>2580000</v>
      </c>
      <c r="E475" s="2601">
        <v>1</v>
      </c>
      <c r="F475" s="2644">
        <f t="shared" si="10"/>
        <v>2580000</v>
      </c>
      <c r="G475" s="2599" t="s">
        <v>664</v>
      </c>
      <c r="H475" s="2599" t="s">
        <v>311</v>
      </c>
      <c r="I475" s="2599" t="s">
        <v>665</v>
      </c>
      <c r="J475" s="2598" t="s">
        <v>33</v>
      </c>
      <c r="K475" s="2543"/>
      <c r="L475" s="2543"/>
      <c r="M475" s="2543"/>
      <c r="N475" s="2645"/>
      <c r="O475" s="2646"/>
      <c r="P475" s="2646"/>
      <c r="Q475" s="2646"/>
      <c r="R475" s="2646"/>
      <c r="S475" s="2646"/>
      <c r="T475" s="2646"/>
      <c r="U475" s="2646"/>
      <c r="V475" s="2646"/>
      <c r="W475" s="2646"/>
      <c r="X475" s="2646"/>
      <c r="Y475" s="2646"/>
      <c r="Z475" s="2646"/>
      <c r="AA475" s="2646"/>
      <c r="AB475" s="2646"/>
      <c r="AC475" s="2646"/>
      <c r="AD475" s="2646"/>
      <c r="AE475" s="2646"/>
      <c r="AF475" s="2646"/>
    </row>
    <row r="476" spans="1:198" s="2647" customFormat="1" ht="49.2" hidden="1">
      <c r="A476" s="2598">
        <v>11</v>
      </c>
      <c r="B476" s="2598">
        <v>5</v>
      </c>
      <c r="C476" s="2215" t="s">
        <v>518</v>
      </c>
      <c r="D476" s="2643">
        <v>2580000</v>
      </c>
      <c r="E476" s="2601">
        <v>1</v>
      </c>
      <c r="F476" s="2644">
        <f t="shared" si="10"/>
        <v>2580000</v>
      </c>
      <c r="G476" s="2599" t="s">
        <v>779</v>
      </c>
      <c r="H476" s="2599" t="s">
        <v>1427</v>
      </c>
      <c r="I476" s="2599" t="s">
        <v>663</v>
      </c>
      <c r="J476" s="2598" t="s">
        <v>26</v>
      </c>
      <c r="K476" s="2543"/>
      <c r="L476" s="2543"/>
      <c r="M476" s="2543"/>
      <c r="N476" s="2645"/>
      <c r="O476" s="2646"/>
      <c r="P476" s="2646"/>
      <c r="Q476" s="2646"/>
      <c r="R476" s="2646"/>
      <c r="S476" s="2646"/>
      <c r="T476" s="2646"/>
      <c r="U476" s="2646"/>
      <c r="V476" s="2646"/>
      <c r="W476" s="2646"/>
      <c r="X476" s="2646"/>
      <c r="Y476" s="2646"/>
      <c r="Z476" s="2646"/>
      <c r="AA476" s="2646"/>
      <c r="AB476" s="2646"/>
      <c r="AC476" s="2646"/>
      <c r="AD476" s="2646"/>
      <c r="AE476" s="2646"/>
      <c r="AF476" s="2646"/>
    </row>
    <row r="477" spans="1:198" s="2647" customFormat="1" ht="49.2" hidden="1">
      <c r="A477" s="2598">
        <v>11</v>
      </c>
      <c r="B477" s="2598">
        <v>6</v>
      </c>
      <c r="C477" s="2215" t="s">
        <v>992</v>
      </c>
      <c r="D477" s="2643">
        <v>1240000</v>
      </c>
      <c r="E477" s="2601">
        <v>3</v>
      </c>
      <c r="F477" s="2644">
        <f t="shared" si="10"/>
        <v>3720000</v>
      </c>
      <c r="G477" s="2599" t="s">
        <v>658</v>
      </c>
      <c r="H477" s="2599" t="s">
        <v>309</v>
      </c>
      <c r="I477" s="2599" t="s">
        <v>659</v>
      </c>
      <c r="J477" s="2598" t="s">
        <v>39</v>
      </c>
      <c r="K477" s="2543"/>
      <c r="L477" s="2543"/>
      <c r="M477" s="2543"/>
      <c r="N477" s="2645"/>
      <c r="O477" s="2646"/>
      <c r="P477" s="2646"/>
      <c r="Q477" s="2646"/>
      <c r="R477" s="2646"/>
      <c r="S477" s="2646"/>
      <c r="T477" s="2646"/>
      <c r="U477" s="2646"/>
      <c r="V477" s="2646"/>
      <c r="W477" s="2646"/>
      <c r="X477" s="2646"/>
      <c r="Y477" s="2646"/>
      <c r="Z477" s="2646"/>
      <c r="AA477" s="2646"/>
      <c r="AB477" s="2646"/>
      <c r="AC477" s="2646"/>
      <c r="AD477" s="2646"/>
      <c r="AE477" s="2646"/>
      <c r="AF477" s="2646"/>
    </row>
    <row r="478" spans="1:198" s="2647" customFormat="1" ht="49.2" hidden="1">
      <c r="A478" s="2598">
        <v>11</v>
      </c>
      <c r="B478" s="2598">
        <v>7</v>
      </c>
      <c r="C478" s="2215" t="s">
        <v>778</v>
      </c>
      <c r="D478" s="2643">
        <v>3090000</v>
      </c>
      <c r="E478" s="2601">
        <v>1</v>
      </c>
      <c r="F478" s="2644">
        <f t="shared" si="10"/>
        <v>3090000</v>
      </c>
      <c r="G478" s="2599" t="s">
        <v>777</v>
      </c>
      <c r="H478" s="2599" t="s">
        <v>308</v>
      </c>
      <c r="I478" s="2599" t="s">
        <v>1432</v>
      </c>
      <c r="J478" s="2598" t="s">
        <v>33</v>
      </c>
      <c r="K478" s="2543"/>
      <c r="L478" s="2543"/>
      <c r="M478" s="2543"/>
      <c r="N478" s="2645"/>
      <c r="O478" s="2646"/>
      <c r="P478" s="2646"/>
      <c r="Q478" s="2646"/>
      <c r="R478" s="2646"/>
      <c r="S478" s="2646"/>
      <c r="T478" s="2646"/>
      <c r="U478" s="2646"/>
      <c r="V478" s="2646"/>
      <c r="W478" s="2646"/>
      <c r="X478" s="2646"/>
      <c r="Y478" s="2646"/>
      <c r="Z478" s="2646"/>
      <c r="AA478" s="2646"/>
      <c r="AB478" s="2646"/>
      <c r="AC478" s="2646"/>
      <c r="AD478" s="2646"/>
      <c r="AE478" s="2646"/>
      <c r="AF478" s="2646"/>
    </row>
    <row r="479" spans="1:198" s="2647" customFormat="1" ht="49.2" hidden="1">
      <c r="A479" s="2598">
        <v>11</v>
      </c>
      <c r="B479" s="2598">
        <v>8</v>
      </c>
      <c r="C479" s="2215" t="s">
        <v>707</v>
      </c>
      <c r="D479" s="2643">
        <v>2060000</v>
      </c>
      <c r="E479" s="2601">
        <v>1</v>
      </c>
      <c r="F479" s="2644">
        <f t="shared" si="10"/>
        <v>2060000</v>
      </c>
      <c r="G479" s="2599" t="s">
        <v>1428</v>
      </c>
      <c r="H479" s="2599" t="s">
        <v>483</v>
      </c>
      <c r="I479" s="2599" t="s">
        <v>671</v>
      </c>
      <c r="J479" s="2598" t="s">
        <v>44</v>
      </c>
      <c r="K479" s="2543"/>
      <c r="L479" s="2543"/>
      <c r="M479" s="2543"/>
      <c r="N479" s="2645"/>
      <c r="O479" s="2646"/>
      <c r="P479" s="2646"/>
      <c r="Q479" s="2646"/>
      <c r="R479" s="2646"/>
      <c r="S479" s="2646"/>
      <c r="T479" s="2646"/>
      <c r="U479" s="2646"/>
      <c r="V479" s="2646"/>
      <c r="W479" s="2646"/>
      <c r="X479" s="2646"/>
      <c r="Y479" s="2646"/>
      <c r="Z479" s="2646"/>
      <c r="AA479" s="2646"/>
      <c r="AB479" s="2646"/>
      <c r="AC479" s="2646"/>
      <c r="AD479" s="2646"/>
      <c r="AE479" s="2646"/>
      <c r="AF479" s="2646"/>
    </row>
    <row r="480" spans="1:198" s="2647" customFormat="1" ht="49.2" hidden="1">
      <c r="A480" s="2598">
        <v>11</v>
      </c>
      <c r="B480" s="2598">
        <v>9</v>
      </c>
      <c r="C480" s="2215" t="s">
        <v>707</v>
      </c>
      <c r="D480" s="2643">
        <v>2060000</v>
      </c>
      <c r="E480" s="2601">
        <v>1</v>
      </c>
      <c r="F480" s="2644">
        <f t="shared" si="10"/>
        <v>2060000</v>
      </c>
      <c r="G480" s="2599" t="s">
        <v>658</v>
      </c>
      <c r="H480" s="2599" t="s">
        <v>309</v>
      </c>
      <c r="I480" s="2599" t="s">
        <v>659</v>
      </c>
      <c r="J480" s="2598" t="s">
        <v>39</v>
      </c>
      <c r="K480" s="2543"/>
      <c r="L480" s="2543"/>
      <c r="M480" s="2543"/>
      <c r="N480" s="2645"/>
      <c r="O480" s="2646"/>
      <c r="P480" s="2646"/>
      <c r="Q480" s="2646"/>
      <c r="R480" s="2646"/>
      <c r="S480" s="2646"/>
      <c r="T480" s="2646"/>
      <c r="U480" s="2646"/>
      <c r="V480" s="2646"/>
      <c r="W480" s="2646"/>
      <c r="X480" s="2646"/>
      <c r="Y480" s="2646"/>
      <c r="Z480" s="2646"/>
      <c r="AA480" s="2646"/>
      <c r="AB480" s="2646"/>
      <c r="AC480" s="2646"/>
      <c r="AD480" s="2646"/>
      <c r="AE480" s="2646"/>
      <c r="AF480" s="2646"/>
    </row>
    <row r="481" spans="1:198" s="2647" customFormat="1" ht="49.2" hidden="1">
      <c r="A481" s="2598">
        <v>11</v>
      </c>
      <c r="B481" s="2598">
        <v>10</v>
      </c>
      <c r="C481" s="2215" t="s">
        <v>995</v>
      </c>
      <c r="D481" s="2643">
        <v>4380000</v>
      </c>
      <c r="E481" s="2601">
        <v>1</v>
      </c>
      <c r="F481" s="2644">
        <f t="shared" si="10"/>
        <v>4380000</v>
      </c>
      <c r="G481" s="2599" t="s">
        <v>660</v>
      </c>
      <c r="H481" s="2599" t="s">
        <v>661</v>
      </c>
      <c r="I481" s="2599" t="s">
        <v>662</v>
      </c>
      <c r="J481" s="2598" t="s">
        <v>39</v>
      </c>
      <c r="K481" s="2543"/>
      <c r="L481" s="2543"/>
      <c r="M481" s="2543"/>
      <c r="N481" s="2645"/>
      <c r="O481" s="2646"/>
      <c r="P481" s="2646"/>
      <c r="Q481" s="2646"/>
      <c r="R481" s="2646"/>
      <c r="S481" s="2646"/>
      <c r="T481" s="2646"/>
      <c r="U481" s="2646"/>
      <c r="V481" s="2646"/>
      <c r="W481" s="2646"/>
      <c r="X481" s="2646"/>
      <c r="Y481" s="2646"/>
      <c r="Z481" s="2646"/>
      <c r="AA481" s="2646"/>
      <c r="AB481" s="2646"/>
      <c r="AC481" s="2646"/>
      <c r="AD481" s="2646"/>
      <c r="AE481" s="2646"/>
      <c r="AF481" s="2646"/>
    </row>
    <row r="482" spans="1:198" s="2647" customFormat="1" ht="49.2" hidden="1">
      <c r="A482" s="2598">
        <v>11</v>
      </c>
      <c r="B482" s="2598">
        <v>11</v>
      </c>
      <c r="C482" s="2215" t="s">
        <v>995</v>
      </c>
      <c r="D482" s="2643">
        <v>4380000</v>
      </c>
      <c r="E482" s="2601">
        <v>1</v>
      </c>
      <c r="F482" s="2644">
        <f t="shared" si="10"/>
        <v>4380000</v>
      </c>
      <c r="G482" s="2599" t="s">
        <v>793</v>
      </c>
      <c r="H482" s="2599" t="s">
        <v>307</v>
      </c>
      <c r="I482" s="2599" t="s">
        <v>663</v>
      </c>
      <c r="J482" s="2598" t="s">
        <v>725</v>
      </c>
      <c r="K482" s="2543"/>
      <c r="L482" s="2543"/>
      <c r="M482" s="2543"/>
      <c r="N482" s="2645"/>
      <c r="O482" s="2646"/>
      <c r="P482" s="2646"/>
      <c r="Q482" s="2646"/>
      <c r="R482" s="2646"/>
      <c r="S482" s="2646"/>
      <c r="T482" s="2646"/>
      <c r="U482" s="2646"/>
      <c r="V482" s="2646"/>
      <c r="W482" s="2646"/>
      <c r="X482" s="2646"/>
      <c r="Y482" s="2646"/>
      <c r="Z482" s="2646"/>
      <c r="AA482" s="2646"/>
      <c r="AB482" s="2646"/>
      <c r="AC482" s="2646"/>
      <c r="AD482" s="2646"/>
      <c r="AE482" s="2646"/>
      <c r="AF482" s="2646"/>
    </row>
    <row r="483" spans="1:198" s="2647" customFormat="1" ht="49.2" hidden="1">
      <c r="A483" s="2598">
        <v>11</v>
      </c>
      <c r="B483" s="2598">
        <v>12</v>
      </c>
      <c r="C483" s="2215" t="s">
        <v>996</v>
      </c>
      <c r="D483" s="2643">
        <v>4120000</v>
      </c>
      <c r="E483" s="2601">
        <v>1</v>
      </c>
      <c r="F483" s="2644">
        <f t="shared" si="10"/>
        <v>4120000</v>
      </c>
      <c r="G483" s="2599" t="s">
        <v>776</v>
      </c>
      <c r="H483" s="2599" t="s">
        <v>310</v>
      </c>
      <c r="I483" s="2599" t="s">
        <v>1425</v>
      </c>
      <c r="J483" s="2598" t="s">
        <v>725</v>
      </c>
      <c r="K483" s="2543"/>
      <c r="L483" s="2543"/>
      <c r="M483" s="2543"/>
      <c r="N483" s="2645"/>
      <c r="O483" s="2646"/>
      <c r="P483" s="2646"/>
      <c r="Q483" s="2646"/>
      <c r="R483" s="2646"/>
      <c r="S483" s="2646"/>
      <c r="T483" s="2646"/>
      <c r="U483" s="2646"/>
      <c r="V483" s="2646"/>
      <c r="W483" s="2646"/>
      <c r="X483" s="2646"/>
      <c r="Y483" s="2646"/>
      <c r="Z483" s="2646"/>
      <c r="AA483" s="2646"/>
      <c r="AB483" s="2646"/>
      <c r="AC483" s="2646"/>
      <c r="AD483" s="2646"/>
      <c r="AE483" s="2646"/>
      <c r="AF483" s="2646"/>
    </row>
    <row r="484" spans="1:198" s="2647" customFormat="1" hidden="1">
      <c r="A484" s="2598">
        <v>11</v>
      </c>
      <c r="B484" s="2598">
        <v>13</v>
      </c>
      <c r="C484" s="2215" t="s">
        <v>536</v>
      </c>
      <c r="D484" s="2643">
        <v>1030000</v>
      </c>
      <c r="E484" s="2601">
        <v>1</v>
      </c>
      <c r="F484" s="2644">
        <f t="shared" si="10"/>
        <v>1030000</v>
      </c>
      <c r="G484" s="2599" t="s">
        <v>670</v>
      </c>
      <c r="H484" s="2599" t="s">
        <v>780</v>
      </c>
      <c r="I484" s="2599" t="s">
        <v>671</v>
      </c>
      <c r="J484" s="2598" t="s">
        <v>28</v>
      </c>
      <c r="K484" s="2543"/>
      <c r="L484" s="2543"/>
      <c r="M484" s="2543"/>
      <c r="N484" s="2645"/>
      <c r="O484" s="2646"/>
      <c r="P484" s="2646"/>
      <c r="Q484" s="2646"/>
      <c r="R484" s="2646"/>
      <c r="S484" s="2646"/>
      <c r="T484" s="2646"/>
      <c r="U484" s="2646"/>
      <c r="V484" s="2646"/>
      <c r="W484" s="2646"/>
      <c r="X484" s="2646"/>
      <c r="Y484" s="2646"/>
      <c r="Z484" s="2646"/>
      <c r="AA484" s="2646"/>
      <c r="AB484" s="2646"/>
      <c r="AC484" s="2646"/>
      <c r="AD484" s="2646"/>
      <c r="AE484" s="2646"/>
      <c r="AF484" s="2646"/>
    </row>
    <row r="485" spans="1:198" s="2647" customFormat="1" hidden="1">
      <c r="A485" s="2598">
        <v>11</v>
      </c>
      <c r="B485" s="2598">
        <v>14</v>
      </c>
      <c r="C485" s="2215" t="s">
        <v>903</v>
      </c>
      <c r="D485" s="2643">
        <v>7010000</v>
      </c>
      <c r="E485" s="2601">
        <v>1</v>
      </c>
      <c r="F485" s="2644">
        <f t="shared" si="10"/>
        <v>7010000</v>
      </c>
      <c r="G485" s="2599" t="s">
        <v>660</v>
      </c>
      <c r="H485" s="2599" t="s">
        <v>661</v>
      </c>
      <c r="I485" s="2599" t="s">
        <v>662</v>
      </c>
      <c r="J485" s="2598" t="s">
        <v>39</v>
      </c>
      <c r="K485" s="2543"/>
      <c r="L485" s="2543"/>
      <c r="M485" s="2543"/>
      <c r="N485" s="2645"/>
      <c r="O485" s="2646"/>
      <c r="P485" s="2646"/>
      <c r="Q485" s="2646"/>
      <c r="R485" s="2646"/>
      <c r="S485" s="2646"/>
      <c r="T485" s="2646"/>
      <c r="U485" s="2646"/>
      <c r="V485" s="2646"/>
      <c r="W485" s="2646"/>
      <c r="X485" s="2646"/>
      <c r="Y485" s="2646"/>
      <c r="Z485" s="2646"/>
      <c r="AA485" s="2646"/>
      <c r="AB485" s="2646"/>
      <c r="AC485" s="2646"/>
      <c r="AD485" s="2646"/>
      <c r="AE485" s="2646"/>
      <c r="AF485" s="2646"/>
    </row>
    <row r="486" spans="1:198" s="2647" customFormat="1" ht="49.2" hidden="1">
      <c r="A486" s="2598">
        <v>11</v>
      </c>
      <c r="B486" s="2598">
        <v>15</v>
      </c>
      <c r="C486" s="2215" t="s">
        <v>742</v>
      </c>
      <c r="D486" s="2643">
        <v>5150000</v>
      </c>
      <c r="E486" s="2601">
        <v>1</v>
      </c>
      <c r="F486" s="2644">
        <f t="shared" si="10"/>
        <v>5150000</v>
      </c>
      <c r="G486" s="2599" t="s">
        <v>777</v>
      </c>
      <c r="H486" s="2599" t="s">
        <v>308</v>
      </c>
      <c r="I486" s="2599" t="s">
        <v>1432</v>
      </c>
      <c r="J486" s="2598" t="s">
        <v>725</v>
      </c>
      <c r="K486" s="2543"/>
      <c r="L486" s="2543"/>
      <c r="M486" s="2543"/>
      <c r="N486" s="2645"/>
      <c r="O486" s="2646"/>
      <c r="P486" s="2646"/>
      <c r="Q486" s="2646"/>
      <c r="R486" s="2646"/>
      <c r="S486" s="2646"/>
      <c r="T486" s="2646"/>
      <c r="U486" s="2646"/>
      <c r="V486" s="2646"/>
      <c r="W486" s="2646"/>
      <c r="X486" s="2646"/>
      <c r="Y486" s="2646"/>
      <c r="Z486" s="2646"/>
      <c r="AA486" s="2646"/>
      <c r="AB486" s="2646"/>
      <c r="AC486" s="2646"/>
      <c r="AD486" s="2646"/>
      <c r="AE486" s="2646"/>
      <c r="AF486" s="2646"/>
    </row>
    <row r="487" spans="1:198" s="2647" customFormat="1" hidden="1">
      <c r="A487" s="2598">
        <v>11</v>
      </c>
      <c r="B487" s="2598">
        <v>16</v>
      </c>
      <c r="C487" s="2215" t="s">
        <v>733</v>
      </c>
      <c r="D487" s="2643">
        <v>1500000</v>
      </c>
      <c r="E487" s="2601">
        <v>1</v>
      </c>
      <c r="F487" s="2644">
        <f t="shared" si="10"/>
        <v>1500000</v>
      </c>
      <c r="G487" s="2599" t="s">
        <v>313</v>
      </c>
      <c r="H487" s="2599" t="s">
        <v>314</v>
      </c>
      <c r="I487" s="2599" t="s">
        <v>659</v>
      </c>
      <c r="J487" s="2598" t="s">
        <v>26</v>
      </c>
      <c r="K487" s="2543"/>
      <c r="L487" s="2543"/>
      <c r="M487" s="2543"/>
      <c r="N487" s="2645"/>
      <c r="O487" s="2646"/>
      <c r="P487" s="2646"/>
      <c r="Q487" s="2646"/>
      <c r="R487" s="2646"/>
      <c r="S487" s="2646"/>
      <c r="T487" s="2646"/>
      <c r="U487" s="2646"/>
      <c r="V487" s="2646"/>
      <c r="W487" s="2646"/>
      <c r="X487" s="2646"/>
      <c r="Y487" s="2646"/>
      <c r="Z487" s="2646"/>
      <c r="AA487" s="2646"/>
      <c r="AB487" s="2646"/>
      <c r="AC487" s="2646"/>
      <c r="AD487" s="2646"/>
      <c r="AE487" s="2646"/>
      <c r="AF487" s="2646"/>
    </row>
    <row r="488" spans="1:198" s="2647" customFormat="1" ht="49.2" hidden="1">
      <c r="A488" s="2598">
        <v>11</v>
      </c>
      <c r="B488" s="2598">
        <v>17</v>
      </c>
      <c r="C488" s="2215" t="s">
        <v>638</v>
      </c>
      <c r="D488" s="2643">
        <v>2060000</v>
      </c>
      <c r="E488" s="2601">
        <v>1</v>
      </c>
      <c r="F488" s="2644">
        <f t="shared" si="10"/>
        <v>2060000</v>
      </c>
      <c r="G488" s="2599" t="s">
        <v>793</v>
      </c>
      <c r="H488" s="2599" t="s">
        <v>307</v>
      </c>
      <c r="I488" s="2599" t="s">
        <v>663</v>
      </c>
      <c r="J488" s="2598" t="s">
        <v>33</v>
      </c>
      <c r="K488" s="2543"/>
      <c r="L488" s="2543"/>
      <c r="M488" s="2543"/>
      <c r="N488" s="2645"/>
      <c r="O488" s="2646"/>
      <c r="P488" s="2646"/>
      <c r="Q488" s="2646"/>
      <c r="R488" s="2646"/>
      <c r="S488" s="2646"/>
      <c r="T488" s="2646"/>
      <c r="U488" s="2646"/>
      <c r="V488" s="2646"/>
      <c r="W488" s="2646"/>
      <c r="X488" s="2646"/>
      <c r="Y488" s="2646"/>
      <c r="Z488" s="2646"/>
      <c r="AA488" s="2646"/>
      <c r="AB488" s="2646"/>
      <c r="AC488" s="2646"/>
      <c r="AD488" s="2646"/>
      <c r="AE488" s="2646"/>
      <c r="AF488" s="2646"/>
    </row>
    <row r="489" spans="1:198" s="2647" customFormat="1" ht="49.2" hidden="1">
      <c r="A489" s="2598">
        <v>11</v>
      </c>
      <c r="B489" s="2598">
        <v>18</v>
      </c>
      <c r="C489" s="2215" t="s">
        <v>638</v>
      </c>
      <c r="D489" s="2643">
        <v>2060000</v>
      </c>
      <c r="E489" s="2601">
        <v>1</v>
      </c>
      <c r="F489" s="2644">
        <f t="shared" si="10"/>
        <v>2060000</v>
      </c>
      <c r="G489" s="2599" t="s">
        <v>776</v>
      </c>
      <c r="H489" s="2599" t="s">
        <v>310</v>
      </c>
      <c r="I489" s="2599" t="s">
        <v>1425</v>
      </c>
      <c r="J489" s="2598" t="s">
        <v>33</v>
      </c>
      <c r="K489" s="2543"/>
      <c r="L489" s="2543"/>
      <c r="M489" s="2543"/>
      <c r="N489" s="2645"/>
      <c r="O489" s="2646"/>
      <c r="P489" s="2646"/>
      <c r="Q489" s="2646"/>
      <c r="R489" s="2646"/>
      <c r="S489" s="2646"/>
      <c r="T489" s="2646"/>
      <c r="U489" s="2646"/>
      <c r="V489" s="2646"/>
      <c r="W489" s="2646"/>
      <c r="X489" s="2646"/>
      <c r="Y489" s="2646"/>
      <c r="Z489" s="2646"/>
      <c r="AA489" s="2646"/>
      <c r="AB489" s="2646"/>
      <c r="AC489" s="2646"/>
      <c r="AD489" s="2646"/>
      <c r="AE489" s="2646"/>
      <c r="AF489" s="2646"/>
    </row>
    <row r="490" spans="1:198" s="2647" customFormat="1" hidden="1">
      <c r="A490" s="2598">
        <v>11</v>
      </c>
      <c r="B490" s="2598">
        <v>19</v>
      </c>
      <c r="C490" s="2215" t="s">
        <v>804</v>
      </c>
      <c r="D490" s="2643">
        <v>2580000</v>
      </c>
      <c r="E490" s="2601">
        <v>1</v>
      </c>
      <c r="F490" s="2644">
        <f t="shared" si="10"/>
        <v>2580000</v>
      </c>
      <c r="G490" s="2599" t="s">
        <v>313</v>
      </c>
      <c r="H490" s="2599" t="s">
        <v>314</v>
      </c>
      <c r="I490" s="2599" t="s">
        <v>659</v>
      </c>
      <c r="J490" s="2598" t="s">
        <v>26</v>
      </c>
      <c r="K490" s="2543"/>
      <c r="L490" s="2543"/>
      <c r="M490" s="2543"/>
      <c r="N490" s="2645"/>
      <c r="O490" s="2646"/>
      <c r="P490" s="2646"/>
      <c r="Q490" s="2646"/>
      <c r="R490" s="2646"/>
      <c r="S490" s="2646"/>
      <c r="T490" s="2646"/>
      <c r="U490" s="2646"/>
      <c r="V490" s="2646"/>
      <c r="W490" s="2646"/>
      <c r="X490" s="2646"/>
      <c r="Y490" s="2646"/>
      <c r="Z490" s="2646"/>
      <c r="AA490" s="2646"/>
      <c r="AB490" s="2646"/>
      <c r="AC490" s="2646"/>
      <c r="AD490" s="2646"/>
      <c r="AE490" s="2646"/>
      <c r="AF490" s="2646"/>
    </row>
    <row r="491" spans="1:198" s="2647" customFormat="1" ht="73.8" hidden="1">
      <c r="A491" s="2598">
        <v>11</v>
      </c>
      <c r="B491" s="2598">
        <v>20</v>
      </c>
      <c r="C491" s="2215" t="s">
        <v>735</v>
      </c>
      <c r="D491" s="2643">
        <v>2460000</v>
      </c>
      <c r="E491" s="2601">
        <v>1</v>
      </c>
      <c r="F491" s="2644">
        <f t="shared" si="10"/>
        <v>2460000</v>
      </c>
      <c r="G491" s="2599" t="s">
        <v>776</v>
      </c>
      <c r="H491" s="2599" t="s">
        <v>310</v>
      </c>
      <c r="I491" s="2599" t="s">
        <v>1425</v>
      </c>
      <c r="J491" s="2598" t="s">
        <v>33</v>
      </c>
      <c r="K491" s="2543"/>
      <c r="L491" s="2543"/>
      <c r="M491" s="2543"/>
      <c r="N491" s="2645"/>
      <c r="O491" s="2646"/>
      <c r="P491" s="2646"/>
      <c r="Q491" s="2646"/>
      <c r="R491" s="2646"/>
      <c r="S491" s="2646"/>
      <c r="T491" s="2646"/>
      <c r="U491" s="2646"/>
      <c r="V491" s="2646"/>
      <c r="W491" s="2646"/>
      <c r="X491" s="2646"/>
      <c r="Y491" s="2646"/>
      <c r="Z491" s="2646"/>
      <c r="AA491" s="2646"/>
      <c r="AB491" s="2646"/>
      <c r="AC491" s="2646"/>
      <c r="AD491" s="2646"/>
      <c r="AE491" s="2646"/>
      <c r="AF491" s="2646"/>
    </row>
    <row r="492" spans="1:198" s="2647" customFormat="1" ht="49.2" hidden="1">
      <c r="A492" s="2598">
        <v>11</v>
      </c>
      <c r="B492" s="2598">
        <v>21</v>
      </c>
      <c r="C492" s="2215" t="s">
        <v>549</v>
      </c>
      <c r="D492" s="2643">
        <v>3090000</v>
      </c>
      <c r="E492" s="2601">
        <v>1</v>
      </c>
      <c r="F492" s="2644">
        <f t="shared" si="10"/>
        <v>3090000</v>
      </c>
      <c r="G492" s="2599" t="s">
        <v>776</v>
      </c>
      <c r="H492" s="2599" t="s">
        <v>310</v>
      </c>
      <c r="I492" s="2599" t="s">
        <v>1425</v>
      </c>
      <c r="J492" s="2598" t="s">
        <v>33</v>
      </c>
      <c r="K492" s="2543"/>
      <c r="L492" s="2543"/>
      <c r="M492" s="2543"/>
      <c r="N492" s="2645"/>
      <c r="O492" s="2646"/>
      <c r="P492" s="2646"/>
      <c r="Q492" s="2646"/>
      <c r="R492" s="2646"/>
      <c r="S492" s="2646"/>
      <c r="T492" s="2646"/>
      <c r="U492" s="2646"/>
      <c r="V492" s="2646"/>
      <c r="W492" s="2646"/>
      <c r="X492" s="2646"/>
      <c r="Y492" s="2646"/>
      <c r="Z492" s="2646"/>
      <c r="AA492" s="2646"/>
      <c r="AB492" s="2646"/>
      <c r="AC492" s="2646"/>
      <c r="AD492" s="2646"/>
      <c r="AE492" s="2646"/>
      <c r="AF492" s="2646"/>
    </row>
    <row r="493" spans="1:198" s="2647" customFormat="1" ht="73.8" hidden="1">
      <c r="A493" s="2598">
        <v>11</v>
      </c>
      <c r="B493" s="2598">
        <v>22</v>
      </c>
      <c r="C493" s="2215" t="s">
        <v>546</v>
      </c>
      <c r="D493" s="2643">
        <v>1340000</v>
      </c>
      <c r="E493" s="2601">
        <v>1</v>
      </c>
      <c r="F493" s="2644">
        <f t="shared" si="10"/>
        <v>1340000</v>
      </c>
      <c r="G493" s="2599" t="s">
        <v>781</v>
      </c>
      <c r="H493" s="2599" t="s">
        <v>1431</v>
      </c>
      <c r="I493" s="2599" t="s">
        <v>1425</v>
      </c>
      <c r="J493" s="2598" t="s">
        <v>28</v>
      </c>
      <c r="K493" s="2543"/>
      <c r="L493" s="2543"/>
      <c r="M493" s="2543"/>
      <c r="N493" s="2645"/>
      <c r="O493" s="2646"/>
      <c r="P493" s="2646"/>
      <c r="Q493" s="2646"/>
      <c r="R493" s="2646"/>
      <c r="S493" s="2646"/>
      <c r="T493" s="2646"/>
      <c r="U493" s="2646"/>
      <c r="V493" s="2646"/>
      <c r="W493" s="2646"/>
      <c r="X493" s="2646"/>
      <c r="Y493" s="2646"/>
      <c r="Z493" s="2646"/>
      <c r="AA493" s="2646"/>
      <c r="AB493" s="2646"/>
      <c r="AC493" s="2646"/>
      <c r="AD493" s="2646"/>
      <c r="AE493" s="2646"/>
      <c r="AF493" s="2646"/>
    </row>
    <row r="494" spans="1:198" s="2647" customFormat="1" ht="49.2" hidden="1">
      <c r="A494" s="2598">
        <v>11</v>
      </c>
      <c r="B494" s="2598">
        <v>23</v>
      </c>
      <c r="C494" s="2215" t="s">
        <v>774</v>
      </c>
      <c r="D494" s="2643">
        <v>1450000</v>
      </c>
      <c r="E494" s="2601">
        <v>1</v>
      </c>
      <c r="F494" s="2644">
        <f t="shared" si="10"/>
        <v>1450000</v>
      </c>
      <c r="G494" s="2599" t="s">
        <v>901</v>
      </c>
      <c r="H494" s="2599" t="s">
        <v>902</v>
      </c>
      <c r="I494" s="2599" t="s">
        <v>659</v>
      </c>
      <c r="J494" s="2598" t="s">
        <v>28</v>
      </c>
      <c r="K494" s="2543"/>
      <c r="L494" s="2543"/>
      <c r="M494" s="2543"/>
      <c r="N494" s="2645"/>
      <c r="O494" s="2646"/>
      <c r="P494" s="2646"/>
      <c r="Q494" s="2646"/>
      <c r="R494" s="2646"/>
      <c r="S494" s="2646"/>
      <c r="T494" s="2646"/>
      <c r="U494" s="2646"/>
      <c r="V494" s="2646"/>
      <c r="W494" s="2646"/>
      <c r="X494" s="2646"/>
      <c r="Y494" s="2646"/>
      <c r="Z494" s="2646"/>
      <c r="AA494" s="2646"/>
      <c r="AB494" s="2646"/>
      <c r="AC494" s="2646"/>
      <c r="AD494" s="2646"/>
      <c r="AE494" s="2646"/>
      <c r="AF494" s="2646"/>
    </row>
    <row r="495" spans="1:198" s="2647" customFormat="1" ht="49.2" hidden="1">
      <c r="A495" s="2598">
        <v>11</v>
      </c>
      <c r="B495" s="2598">
        <v>24</v>
      </c>
      <c r="C495" s="2215" t="s">
        <v>291</v>
      </c>
      <c r="D495" s="2643">
        <v>1420000</v>
      </c>
      <c r="E495" s="2601">
        <v>1</v>
      </c>
      <c r="F495" s="2644">
        <f t="shared" si="10"/>
        <v>1420000</v>
      </c>
      <c r="G495" s="2599" t="s">
        <v>315</v>
      </c>
      <c r="H495" s="2599" t="s">
        <v>484</v>
      </c>
      <c r="I495" s="2599" t="s">
        <v>1432</v>
      </c>
      <c r="J495" s="2598" t="s">
        <v>65</v>
      </c>
      <c r="K495" s="2543"/>
      <c r="L495" s="2543"/>
      <c r="M495" s="2543"/>
      <c r="N495" s="2645"/>
      <c r="O495" s="2646"/>
      <c r="P495" s="2646"/>
      <c r="Q495" s="2646"/>
      <c r="R495" s="2646"/>
      <c r="S495" s="2646"/>
      <c r="T495" s="2646"/>
      <c r="U495" s="2646"/>
      <c r="V495" s="2646"/>
      <c r="W495" s="2646"/>
      <c r="X495" s="2646"/>
      <c r="Y495" s="2646"/>
      <c r="Z495" s="2646"/>
      <c r="AA495" s="2646"/>
      <c r="AB495" s="2646"/>
      <c r="AC495" s="2646"/>
      <c r="AD495" s="2646"/>
      <c r="AE495" s="2646"/>
      <c r="AF495" s="2646"/>
    </row>
    <row r="496" spans="1:198" s="2647" customFormat="1" ht="49.2" hidden="1">
      <c r="A496" s="2598">
        <v>11</v>
      </c>
      <c r="B496" s="2598">
        <v>25</v>
      </c>
      <c r="C496" s="2215" t="s">
        <v>312</v>
      </c>
      <c r="D496" s="2643">
        <v>2370000</v>
      </c>
      <c r="E496" s="2601">
        <v>1</v>
      </c>
      <c r="F496" s="2644">
        <f t="shared" si="10"/>
        <v>2370000</v>
      </c>
      <c r="G496" s="2599" t="s">
        <v>779</v>
      </c>
      <c r="H496" s="2599" t="s">
        <v>1427</v>
      </c>
      <c r="I496" s="2599" t="s">
        <v>663</v>
      </c>
      <c r="J496" s="2598" t="s">
        <v>26</v>
      </c>
      <c r="K496" s="2543"/>
      <c r="L496" s="2543"/>
      <c r="M496" s="2543"/>
      <c r="N496" s="2645"/>
      <c r="O496" s="2649"/>
      <c r="P496" s="2649"/>
      <c r="Q496" s="2649"/>
      <c r="R496" s="2649"/>
      <c r="S496" s="2649"/>
      <c r="T496" s="2649"/>
      <c r="U496" s="2649"/>
      <c r="V496" s="2649"/>
      <c r="W496" s="2649"/>
      <c r="X496" s="2649"/>
      <c r="Y496" s="2649"/>
      <c r="Z496" s="2649"/>
      <c r="AA496" s="2649"/>
      <c r="AB496" s="2649"/>
      <c r="AC496" s="2649"/>
      <c r="AD496" s="2649"/>
      <c r="AE496" s="2649"/>
      <c r="AF496" s="2649"/>
      <c r="AG496" s="2648"/>
      <c r="AH496" s="2648"/>
      <c r="AI496" s="2648"/>
      <c r="AJ496" s="2648"/>
      <c r="AK496" s="2648"/>
      <c r="AL496" s="2648"/>
      <c r="AM496" s="2648"/>
      <c r="AN496" s="2648"/>
      <c r="AO496" s="2648"/>
      <c r="AP496" s="2648"/>
      <c r="AQ496" s="2648"/>
      <c r="AR496" s="2648"/>
      <c r="AS496" s="2648"/>
      <c r="AT496" s="2648"/>
      <c r="AU496" s="2648"/>
      <c r="AV496" s="2648"/>
      <c r="AW496" s="2648"/>
      <c r="AX496" s="2648"/>
      <c r="AY496" s="2648"/>
      <c r="AZ496" s="2648"/>
      <c r="BA496" s="2648"/>
      <c r="BB496" s="2648"/>
      <c r="BC496" s="2648"/>
      <c r="BD496" s="2648"/>
      <c r="BE496" s="2648"/>
      <c r="BF496" s="2648"/>
      <c r="BG496" s="2648"/>
      <c r="BH496" s="2648"/>
      <c r="BI496" s="2648"/>
      <c r="BJ496" s="2648"/>
      <c r="BK496" s="2648"/>
      <c r="BL496" s="2648"/>
      <c r="BM496" s="2648"/>
      <c r="BN496" s="2648"/>
      <c r="BO496" s="2648"/>
      <c r="BP496" s="2648"/>
      <c r="BQ496" s="2648"/>
      <c r="BR496" s="2648"/>
      <c r="BS496" s="2648"/>
      <c r="BT496" s="2648"/>
      <c r="BU496" s="2648"/>
      <c r="BV496" s="2648"/>
      <c r="BW496" s="2648"/>
      <c r="BX496" s="2648"/>
      <c r="BY496" s="2648"/>
      <c r="BZ496" s="2648"/>
      <c r="CA496" s="2648"/>
      <c r="CB496" s="2648"/>
      <c r="CC496" s="2648"/>
      <c r="CD496" s="2648"/>
      <c r="CE496" s="2648"/>
      <c r="CF496" s="2648"/>
      <c r="CG496" s="2648"/>
      <c r="CH496" s="2648"/>
      <c r="CI496" s="2648"/>
      <c r="CJ496" s="2648"/>
      <c r="CK496" s="2648"/>
      <c r="CL496" s="2648"/>
      <c r="CM496" s="2648"/>
      <c r="CN496" s="2648"/>
      <c r="CO496" s="2648"/>
      <c r="CP496" s="2648"/>
      <c r="CQ496" s="2648"/>
      <c r="CR496" s="2648"/>
      <c r="CS496" s="2648"/>
      <c r="CT496" s="2648"/>
      <c r="CU496" s="2648"/>
      <c r="CV496" s="2648"/>
      <c r="CW496" s="2648"/>
      <c r="CX496" s="2648"/>
      <c r="CY496" s="2648"/>
      <c r="CZ496" s="2648"/>
      <c r="DA496" s="2648"/>
      <c r="DB496" s="2648"/>
      <c r="DC496" s="2648"/>
      <c r="DD496" s="2648"/>
      <c r="DE496" s="2648"/>
      <c r="DF496" s="2648"/>
      <c r="DG496" s="2648"/>
      <c r="DH496" s="2648"/>
      <c r="DI496" s="2648"/>
      <c r="DJ496" s="2648"/>
      <c r="DK496" s="2648"/>
      <c r="DL496" s="2648"/>
      <c r="DM496" s="2648"/>
      <c r="DN496" s="2648"/>
      <c r="DO496" s="2648"/>
      <c r="DP496" s="2648"/>
      <c r="DQ496" s="2648"/>
      <c r="DR496" s="2648"/>
      <c r="DS496" s="2648"/>
      <c r="DT496" s="2648"/>
      <c r="DU496" s="2648"/>
      <c r="DV496" s="2648"/>
      <c r="DW496" s="2648"/>
      <c r="DX496" s="2648"/>
      <c r="DY496" s="2648"/>
      <c r="DZ496" s="2648"/>
      <c r="EA496" s="2648"/>
      <c r="EB496" s="2648"/>
      <c r="EC496" s="2648"/>
      <c r="ED496" s="2648"/>
      <c r="EE496" s="2648"/>
      <c r="EF496" s="2648"/>
      <c r="EG496" s="2648"/>
      <c r="EH496" s="2648"/>
      <c r="EI496" s="2648"/>
      <c r="EJ496" s="2648"/>
      <c r="EK496" s="2648"/>
      <c r="EL496" s="2648"/>
      <c r="EM496" s="2648"/>
      <c r="EN496" s="2648"/>
      <c r="EO496" s="2648"/>
      <c r="EP496" s="2648"/>
      <c r="EQ496" s="2648"/>
      <c r="ER496" s="2648"/>
      <c r="ES496" s="2648"/>
      <c r="ET496" s="2648"/>
      <c r="EU496" s="2648"/>
      <c r="EV496" s="2648"/>
      <c r="EW496" s="2648"/>
      <c r="EX496" s="2648"/>
      <c r="EY496" s="2648"/>
      <c r="EZ496" s="2648"/>
      <c r="FA496" s="2648"/>
      <c r="FB496" s="2648"/>
      <c r="FC496" s="2648"/>
      <c r="FD496" s="2648"/>
      <c r="FE496" s="2648"/>
      <c r="FF496" s="2648"/>
      <c r="FG496" s="2648"/>
      <c r="FH496" s="2648"/>
      <c r="FI496" s="2648"/>
      <c r="FJ496" s="2648"/>
      <c r="FK496" s="2648"/>
      <c r="FL496" s="2648"/>
      <c r="FM496" s="2648"/>
      <c r="FN496" s="2648"/>
      <c r="FO496" s="2648"/>
      <c r="FP496" s="2648"/>
      <c r="FQ496" s="2648"/>
      <c r="FR496" s="2648"/>
      <c r="FS496" s="2648"/>
      <c r="FT496" s="2648"/>
      <c r="FU496" s="2648"/>
      <c r="FV496" s="2648"/>
      <c r="FW496" s="2648"/>
      <c r="FX496" s="2648"/>
      <c r="FY496" s="2648"/>
      <c r="FZ496" s="2648"/>
      <c r="GA496" s="2648"/>
      <c r="GB496" s="2648"/>
      <c r="GC496" s="2648"/>
      <c r="GD496" s="2648"/>
      <c r="GE496" s="2648"/>
      <c r="GF496" s="2648"/>
      <c r="GG496" s="2648"/>
      <c r="GH496" s="2648"/>
      <c r="GI496" s="2648"/>
      <c r="GJ496" s="2648"/>
      <c r="GK496" s="2648"/>
      <c r="GL496" s="2648"/>
      <c r="GM496" s="2648"/>
      <c r="GN496" s="2648"/>
      <c r="GO496" s="2648"/>
      <c r="GP496" s="2648"/>
    </row>
    <row r="497" spans="1:198" s="2647" customFormat="1" ht="49.2" hidden="1">
      <c r="A497" s="2598">
        <v>11</v>
      </c>
      <c r="B497" s="2598">
        <v>26</v>
      </c>
      <c r="C497" s="2215" t="s">
        <v>317</v>
      </c>
      <c r="D497" s="2643">
        <v>3610000</v>
      </c>
      <c r="E497" s="2601">
        <v>1</v>
      </c>
      <c r="F497" s="2644">
        <f t="shared" si="10"/>
        <v>3610000</v>
      </c>
      <c r="G497" s="2599" t="s">
        <v>779</v>
      </c>
      <c r="H497" s="2599" t="s">
        <v>1427</v>
      </c>
      <c r="I497" s="2599" t="s">
        <v>663</v>
      </c>
      <c r="J497" s="2598" t="s">
        <v>26</v>
      </c>
      <c r="K497" s="2543"/>
      <c r="L497" s="2543"/>
      <c r="M497" s="2543"/>
      <c r="N497" s="2645"/>
      <c r="O497" s="2649"/>
      <c r="P497" s="2649"/>
      <c r="Q497" s="2649"/>
      <c r="R497" s="2649"/>
      <c r="S497" s="2649"/>
      <c r="T497" s="2649"/>
      <c r="U497" s="2649"/>
      <c r="V497" s="2649"/>
      <c r="W497" s="2649"/>
      <c r="X497" s="2649"/>
      <c r="Y497" s="2649"/>
      <c r="Z497" s="2649"/>
      <c r="AA497" s="2649"/>
      <c r="AB497" s="2649"/>
      <c r="AC497" s="2649"/>
      <c r="AD497" s="2649"/>
      <c r="AE497" s="2649"/>
      <c r="AF497" s="2649"/>
      <c r="AG497" s="2648"/>
      <c r="AH497" s="2648"/>
      <c r="AI497" s="2648"/>
      <c r="AJ497" s="2648"/>
      <c r="AK497" s="2648"/>
      <c r="AL497" s="2648"/>
      <c r="AM497" s="2648"/>
      <c r="AN497" s="2648"/>
      <c r="AO497" s="2648"/>
      <c r="AP497" s="2648"/>
      <c r="AQ497" s="2648"/>
      <c r="AR497" s="2648"/>
      <c r="AS497" s="2648"/>
      <c r="AT497" s="2648"/>
      <c r="AU497" s="2648"/>
      <c r="AV497" s="2648"/>
      <c r="AW497" s="2648"/>
      <c r="AX497" s="2648"/>
      <c r="AY497" s="2648"/>
      <c r="AZ497" s="2648"/>
      <c r="BA497" s="2648"/>
      <c r="BB497" s="2648"/>
      <c r="BC497" s="2648"/>
      <c r="BD497" s="2648"/>
      <c r="BE497" s="2648"/>
      <c r="BF497" s="2648"/>
      <c r="BG497" s="2648"/>
      <c r="BH497" s="2648"/>
      <c r="BI497" s="2648"/>
      <c r="BJ497" s="2648"/>
      <c r="BK497" s="2648"/>
      <c r="BL497" s="2648"/>
      <c r="BM497" s="2648"/>
      <c r="BN497" s="2648"/>
      <c r="BO497" s="2648"/>
      <c r="BP497" s="2648"/>
      <c r="BQ497" s="2648"/>
      <c r="BR497" s="2648"/>
      <c r="BS497" s="2648"/>
      <c r="BT497" s="2648"/>
      <c r="BU497" s="2648"/>
      <c r="BV497" s="2648"/>
      <c r="BW497" s="2648"/>
      <c r="BX497" s="2648"/>
      <c r="BY497" s="2648"/>
      <c r="BZ497" s="2648"/>
      <c r="CA497" s="2648"/>
      <c r="CB497" s="2648"/>
      <c r="CC497" s="2648"/>
      <c r="CD497" s="2648"/>
      <c r="CE497" s="2648"/>
      <c r="CF497" s="2648"/>
      <c r="CG497" s="2648"/>
      <c r="CH497" s="2648"/>
      <c r="CI497" s="2648"/>
      <c r="CJ497" s="2648"/>
      <c r="CK497" s="2648"/>
      <c r="CL497" s="2648"/>
      <c r="CM497" s="2648"/>
      <c r="CN497" s="2648"/>
      <c r="CO497" s="2648"/>
      <c r="CP497" s="2648"/>
      <c r="CQ497" s="2648"/>
      <c r="CR497" s="2648"/>
      <c r="CS497" s="2648"/>
      <c r="CT497" s="2648"/>
      <c r="CU497" s="2648"/>
      <c r="CV497" s="2648"/>
      <c r="CW497" s="2648"/>
      <c r="CX497" s="2648"/>
      <c r="CY497" s="2648"/>
      <c r="CZ497" s="2648"/>
      <c r="DA497" s="2648"/>
      <c r="DB497" s="2648"/>
      <c r="DC497" s="2648"/>
      <c r="DD497" s="2648"/>
      <c r="DE497" s="2648"/>
      <c r="DF497" s="2648"/>
      <c r="DG497" s="2648"/>
      <c r="DH497" s="2648"/>
      <c r="DI497" s="2648"/>
      <c r="DJ497" s="2648"/>
      <c r="DK497" s="2648"/>
      <c r="DL497" s="2648"/>
      <c r="DM497" s="2648"/>
      <c r="DN497" s="2648"/>
      <c r="DO497" s="2648"/>
      <c r="DP497" s="2648"/>
      <c r="DQ497" s="2648"/>
      <c r="DR497" s="2648"/>
      <c r="DS497" s="2648"/>
      <c r="DT497" s="2648"/>
      <c r="DU497" s="2648"/>
      <c r="DV497" s="2648"/>
      <c r="DW497" s="2648"/>
      <c r="DX497" s="2648"/>
      <c r="DY497" s="2648"/>
      <c r="DZ497" s="2648"/>
      <c r="EA497" s="2648"/>
      <c r="EB497" s="2648"/>
      <c r="EC497" s="2648"/>
      <c r="ED497" s="2648"/>
      <c r="EE497" s="2648"/>
      <c r="EF497" s="2648"/>
      <c r="EG497" s="2648"/>
      <c r="EH497" s="2648"/>
      <c r="EI497" s="2648"/>
      <c r="EJ497" s="2648"/>
      <c r="EK497" s="2648"/>
      <c r="EL497" s="2648"/>
      <c r="EM497" s="2648"/>
      <c r="EN497" s="2648"/>
      <c r="EO497" s="2648"/>
      <c r="EP497" s="2648"/>
      <c r="EQ497" s="2648"/>
      <c r="ER497" s="2648"/>
      <c r="ES497" s="2648"/>
      <c r="ET497" s="2648"/>
      <c r="EU497" s="2648"/>
      <c r="EV497" s="2648"/>
      <c r="EW497" s="2648"/>
      <c r="EX497" s="2648"/>
      <c r="EY497" s="2648"/>
      <c r="EZ497" s="2648"/>
      <c r="FA497" s="2648"/>
      <c r="FB497" s="2648"/>
      <c r="FC497" s="2648"/>
      <c r="FD497" s="2648"/>
      <c r="FE497" s="2648"/>
      <c r="FF497" s="2648"/>
      <c r="FG497" s="2648"/>
      <c r="FH497" s="2648"/>
      <c r="FI497" s="2648"/>
      <c r="FJ497" s="2648"/>
      <c r="FK497" s="2648"/>
      <c r="FL497" s="2648"/>
      <c r="FM497" s="2648"/>
      <c r="FN497" s="2648"/>
      <c r="FO497" s="2648"/>
      <c r="FP497" s="2648"/>
      <c r="FQ497" s="2648"/>
      <c r="FR497" s="2648"/>
      <c r="FS497" s="2648"/>
      <c r="FT497" s="2648"/>
      <c r="FU497" s="2648"/>
      <c r="FV497" s="2648"/>
      <c r="FW497" s="2648"/>
      <c r="FX497" s="2648"/>
      <c r="FY497" s="2648"/>
      <c r="FZ497" s="2648"/>
      <c r="GA497" s="2648"/>
      <c r="GB497" s="2648"/>
      <c r="GC497" s="2648"/>
      <c r="GD497" s="2648"/>
      <c r="GE497" s="2648"/>
      <c r="GF497" s="2648"/>
      <c r="GG497" s="2648"/>
      <c r="GH497" s="2648"/>
      <c r="GI497" s="2648"/>
      <c r="GJ497" s="2648"/>
      <c r="GK497" s="2648"/>
      <c r="GL497" s="2648"/>
      <c r="GM497" s="2648"/>
      <c r="GN497" s="2648"/>
      <c r="GO497" s="2648"/>
      <c r="GP497" s="2648"/>
    </row>
    <row r="498" spans="1:198" s="2647" customFormat="1" ht="98.4" hidden="1">
      <c r="A498" s="2598">
        <v>11</v>
      </c>
      <c r="B498" s="2598">
        <v>27</v>
      </c>
      <c r="C498" s="2215" t="s">
        <v>128</v>
      </c>
      <c r="D498" s="2643">
        <v>3090000</v>
      </c>
      <c r="E498" s="2601">
        <v>1</v>
      </c>
      <c r="F498" s="2644">
        <f t="shared" si="10"/>
        <v>3090000</v>
      </c>
      <c r="G498" s="2599" t="s">
        <v>777</v>
      </c>
      <c r="H498" s="2599" t="s">
        <v>308</v>
      </c>
      <c r="I498" s="2599" t="s">
        <v>1432</v>
      </c>
      <c r="J498" s="2598" t="s">
        <v>33</v>
      </c>
      <c r="K498" s="2543"/>
      <c r="L498" s="2543"/>
      <c r="M498" s="2543"/>
      <c r="N498" s="2645"/>
      <c r="O498" s="2649"/>
      <c r="P498" s="2649"/>
      <c r="Q498" s="2649"/>
      <c r="R498" s="2649"/>
      <c r="S498" s="2649"/>
      <c r="T498" s="2649"/>
      <c r="U498" s="2649"/>
      <c r="V498" s="2649"/>
      <c r="W498" s="2649"/>
      <c r="X498" s="2649"/>
      <c r="Y498" s="2649"/>
      <c r="Z498" s="2649"/>
      <c r="AA498" s="2649"/>
      <c r="AB498" s="2649"/>
      <c r="AC498" s="2649"/>
      <c r="AD498" s="2649"/>
      <c r="AE498" s="2649"/>
      <c r="AF498" s="2649"/>
      <c r="AG498" s="2648"/>
      <c r="AH498" s="2648"/>
      <c r="AI498" s="2648"/>
      <c r="AJ498" s="2648"/>
      <c r="AK498" s="2648"/>
      <c r="AL498" s="2648"/>
      <c r="AM498" s="2648"/>
      <c r="AN498" s="2648"/>
      <c r="AO498" s="2648"/>
      <c r="AP498" s="2648"/>
      <c r="AQ498" s="2648"/>
      <c r="AR498" s="2648"/>
      <c r="AS498" s="2648"/>
      <c r="AT498" s="2648"/>
      <c r="AU498" s="2648"/>
      <c r="AV498" s="2648"/>
      <c r="AW498" s="2648"/>
      <c r="AX498" s="2648"/>
      <c r="AY498" s="2648"/>
      <c r="AZ498" s="2648"/>
      <c r="BA498" s="2648"/>
      <c r="BB498" s="2648"/>
      <c r="BC498" s="2648"/>
      <c r="BD498" s="2648"/>
      <c r="BE498" s="2648"/>
      <c r="BF498" s="2648"/>
      <c r="BG498" s="2648"/>
      <c r="BH498" s="2648"/>
      <c r="BI498" s="2648"/>
      <c r="BJ498" s="2648"/>
      <c r="BK498" s="2648"/>
      <c r="BL498" s="2648"/>
      <c r="BM498" s="2648"/>
      <c r="BN498" s="2648"/>
      <c r="BO498" s="2648"/>
      <c r="BP498" s="2648"/>
      <c r="BQ498" s="2648"/>
      <c r="BR498" s="2648"/>
      <c r="BS498" s="2648"/>
      <c r="BT498" s="2648"/>
      <c r="BU498" s="2648"/>
      <c r="BV498" s="2648"/>
      <c r="BW498" s="2648"/>
      <c r="BX498" s="2648"/>
      <c r="BY498" s="2648"/>
      <c r="BZ498" s="2648"/>
      <c r="CA498" s="2648"/>
      <c r="CB498" s="2648"/>
      <c r="CC498" s="2648"/>
      <c r="CD498" s="2648"/>
      <c r="CE498" s="2648"/>
      <c r="CF498" s="2648"/>
      <c r="CG498" s="2648"/>
      <c r="CH498" s="2648"/>
      <c r="CI498" s="2648"/>
      <c r="CJ498" s="2648"/>
      <c r="CK498" s="2648"/>
      <c r="CL498" s="2648"/>
      <c r="CM498" s="2648"/>
      <c r="CN498" s="2648"/>
      <c r="CO498" s="2648"/>
      <c r="CP498" s="2648"/>
      <c r="CQ498" s="2648"/>
      <c r="CR498" s="2648"/>
      <c r="CS498" s="2648"/>
      <c r="CT498" s="2648"/>
      <c r="CU498" s="2648"/>
      <c r="CV498" s="2648"/>
      <c r="CW498" s="2648"/>
      <c r="CX498" s="2648"/>
      <c r="CY498" s="2648"/>
      <c r="CZ498" s="2648"/>
      <c r="DA498" s="2648"/>
      <c r="DB498" s="2648"/>
      <c r="DC498" s="2648"/>
      <c r="DD498" s="2648"/>
      <c r="DE498" s="2648"/>
      <c r="DF498" s="2648"/>
      <c r="DG498" s="2648"/>
      <c r="DH498" s="2648"/>
      <c r="DI498" s="2648"/>
      <c r="DJ498" s="2648"/>
      <c r="DK498" s="2648"/>
      <c r="DL498" s="2648"/>
      <c r="DM498" s="2648"/>
      <c r="DN498" s="2648"/>
      <c r="DO498" s="2648"/>
      <c r="DP498" s="2648"/>
      <c r="DQ498" s="2648"/>
      <c r="DR498" s="2648"/>
      <c r="DS498" s="2648"/>
      <c r="DT498" s="2648"/>
      <c r="DU498" s="2648"/>
      <c r="DV498" s="2648"/>
      <c r="DW498" s="2648"/>
      <c r="DX498" s="2648"/>
      <c r="DY498" s="2648"/>
      <c r="DZ498" s="2648"/>
      <c r="EA498" s="2648"/>
      <c r="EB498" s="2648"/>
      <c r="EC498" s="2648"/>
      <c r="ED498" s="2648"/>
      <c r="EE498" s="2648"/>
      <c r="EF498" s="2648"/>
      <c r="EG498" s="2648"/>
      <c r="EH498" s="2648"/>
      <c r="EI498" s="2648"/>
      <c r="EJ498" s="2648"/>
      <c r="EK498" s="2648"/>
      <c r="EL498" s="2648"/>
      <c r="EM498" s="2648"/>
      <c r="EN498" s="2648"/>
      <c r="EO498" s="2648"/>
      <c r="EP498" s="2648"/>
      <c r="EQ498" s="2648"/>
      <c r="ER498" s="2648"/>
      <c r="ES498" s="2648"/>
      <c r="ET498" s="2648"/>
      <c r="EU498" s="2648"/>
      <c r="EV498" s="2648"/>
      <c r="EW498" s="2648"/>
      <c r="EX498" s="2648"/>
      <c r="EY498" s="2648"/>
      <c r="EZ498" s="2648"/>
      <c r="FA498" s="2648"/>
      <c r="FB498" s="2648"/>
      <c r="FC498" s="2648"/>
      <c r="FD498" s="2648"/>
      <c r="FE498" s="2648"/>
      <c r="FF498" s="2648"/>
      <c r="FG498" s="2648"/>
      <c r="FH498" s="2648"/>
      <c r="FI498" s="2648"/>
      <c r="FJ498" s="2648"/>
      <c r="FK498" s="2648"/>
      <c r="FL498" s="2648"/>
      <c r="FM498" s="2648"/>
      <c r="FN498" s="2648"/>
      <c r="FO498" s="2648"/>
      <c r="FP498" s="2648"/>
      <c r="FQ498" s="2648"/>
      <c r="FR498" s="2648"/>
      <c r="FS498" s="2648"/>
      <c r="FT498" s="2648"/>
      <c r="FU498" s="2648"/>
      <c r="FV498" s="2648"/>
      <c r="FW498" s="2648"/>
      <c r="FX498" s="2648"/>
      <c r="FY498" s="2648"/>
      <c r="FZ498" s="2648"/>
      <c r="GA498" s="2648"/>
      <c r="GB498" s="2648"/>
      <c r="GC498" s="2648"/>
      <c r="GD498" s="2648"/>
      <c r="GE498" s="2648"/>
      <c r="GF498" s="2648"/>
      <c r="GG498" s="2648"/>
      <c r="GH498" s="2648"/>
      <c r="GI498" s="2648"/>
      <c r="GJ498" s="2648"/>
      <c r="GK498" s="2648"/>
      <c r="GL498" s="2648"/>
      <c r="GM498" s="2648"/>
      <c r="GN498" s="2648"/>
      <c r="GO498" s="2648"/>
      <c r="GP498" s="2648"/>
    </row>
    <row r="499" spans="1:198" s="2647" customFormat="1" ht="98.4" hidden="1">
      <c r="A499" s="2598">
        <v>11</v>
      </c>
      <c r="B499" s="2598">
        <v>28</v>
      </c>
      <c r="C499" s="2215" t="s">
        <v>128</v>
      </c>
      <c r="D499" s="2643">
        <v>3090000</v>
      </c>
      <c r="E499" s="2601">
        <v>1</v>
      </c>
      <c r="F499" s="2644">
        <f t="shared" si="10"/>
        <v>3090000</v>
      </c>
      <c r="G499" s="2599" t="s">
        <v>793</v>
      </c>
      <c r="H499" s="2599" t="s">
        <v>307</v>
      </c>
      <c r="I499" s="2599" t="s">
        <v>663</v>
      </c>
      <c r="J499" s="2598" t="s">
        <v>33</v>
      </c>
      <c r="K499" s="2543"/>
      <c r="L499" s="2543"/>
      <c r="M499" s="2543"/>
      <c r="N499" s="2645"/>
      <c r="O499" s="2646"/>
      <c r="P499" s="2646"/>
      <c r="Q499" s="2646"/>
      <c r="R499" s="2646"/>
      <c r="S499" s="2646"/>
      <c r="T499" s="2646"/>
      <c r="U499" s="2646"/>
      <c r="V499" s="2646"/>
      <c r="W499" s="2646"/>
      <c r="X499" s="2646"/>
      <c r="Y499" s="2646"/>
      <c r="Z499" s="2646"/>
      <c r="AA499" s="2646"/>
      <c r="AB499" s="2646"/>
      <c r="AC499" s="2646"/>
      <c r="AD499" s="2646"/>
      <c r="AE499" s="2646"/>
      <c r="AF499" s="2646"/>
    </row>
    <row r="500" spans="1:198" s="2647" customFormat="1" ht="49.2" hidden="1">
      <c r="A500" s="2598">
        <v>11</v>
      </c>
      <c r="B500" s="2598">
        <v>29</v>
      </c>
      <c r="C500" s="2215" t="s">
        <v>316</v>
      </c>
      <c r="D500" s="2643">
        <v>3375000</v>
      </c>
      <c r="E500" s="2601">
        <v>1</v>
      </c>
      <c r="F500" s="2644">
        <f t="shared" si="10"/>
        <v>3375000</v>
      </c>
      <c r="G500" s="2599" t="s">
        <v>670</v>
      </c>
      <c r="H500" s="2599" t="s">
        <v>780</v>
      </c>
      <c r="I500" s="2599" t="s">
        <v>671</v>
      </c>
      <c r="J500" s="2598" t="s">
        <v>28</v>
      </c>
      <c r="K500" s="2543"/>
      <c r="L500" s="2543"/>
      <c r="M500" s="2543"/>
      <c r="N500" s="2645"/>
      <c r="O500" s="2646"/>
      <c r="P500" s="2646"/>
      <c r="Q500" s="2646"/>
      <c r="R500" s="2646"/>
      <c r="S500" s="2646"/>
      <c r="T500" s="2646"/>
      <c r="U500" s="2646"/>
      <c r="V500" s="2646"/>
      <c r="W500" s="2646"/>
      <c r="X500" s="2646"/>
      <c r="Y500" s="2646"/>
      <c r="Z500" s="2646"/>
      <c r="AA500" s="2646"/>
      <c r="AB500" s="2646"/>
      <c r="AC500" s="2646"/>
      <c r="AD500" s="2646"/>
      <c r="AE500" s="2646"/>
      <c r="AF500" s="2646"/>
    </row>
    <row r="501" spans="1:198" s="2647" customFormat="1" hidden="1">
      <c r="A501" s="2598">
        <v>11</v>
      </c>
      <c r="B501" s="2598">
        <v>30</v>
      </c>
      <c r="C501" s="2215" t="s">
        <v>988</v>
      </c>
      <c r="D501" s="2643">
        <v>2000000</v>
      </c>
      <c r="E501" s="2601">
        <v>1</v>
      </c>
      <c r="F501" s="2644">
        <f t="shared" si="10"/>
        <v>2000000</v>
      </c>
      <c r="G501" s="2599" t="s">
        <v>319</v>
      </c>
      <c r="H501" s="2599" t="s">
        <v>320</v>
      </c>
      <c r="I501" s="2599" t="s">
        <v>659</v>
      </c>
      <c r="J501" s="2598" t="s">
        <v>49</v>
      </c>
      <c r="K501" s="2543"/>
      <c r="L501" s="2543"/>
      <c r="M501" s="2543"/>
      <c r="N501" s="2645"/>
      <c r="O501" s="2646"/>
      <c r="P501" s="2646"/>
      <c r="Q501" s="2646"/>
      <c r="R501" s="2646"/>
      <c r="S501" s="2646"/>
      <c r="T501" s="2646"/>
      <c r="U501" s="2646"/>
      <c r="V501" s="2646"/>
      <c r="W501" s="2646"/>
      <c r="X501" s="2646"/>
      <c r="Y501" s="2646"/>
      <c r="Z501" s="2646"/>
      <c r="AA501" s="2646"/>
      <c r="AB501" s="2646"/>
      <c r="AC501" s="2646"/>
      <c r="AD501" s="2646"/>
      <c r="AE501" s="2646"/>
      <c r="AF501" s="2646"/>
    </row>
    <row r="502" spans="1:198" s="2647" customFormat="1" hidden="1">
      <c r="A502" s="2598">
        <v>11</v>
      </c>
      <c r="B502" s="2598">
        <v>31</v>
      </c>
      <c r="C502" s="2215" t="s">
        <v>988</v>
      </c>
      <c r="D502" s="2643">
        <v>2000000</v>
      </c>
      <c r="E502" s="2601">
        <v>1</v>
      </c>
      <c r="F502" s="2644">
        <f t="shared" si="10"/>
        <v>2000000</v>
      </c>
      <c r="G502" s="2599" t="s">
        <v>321</v>
      </c>
      <c r="H502" s="2599" t="s">
        <v>322</v>
      </c>
      <c r="I502" s="2599" t="s">
        <v>659</v>
      </c>
      <c r="J502" s="2598" t="s">
        <v>49</v>
      </c>
      <c r="K502" s="2543"/>
      <c r="L502" s="2543"/>
      <c r="M502" s="2543"/>
      <c r="N502" s="2645"/>
      <c r="O502" s="2646"/>
      <c r="P502" s="2646"/>
      <c r="Q502" s="2646"/>
      <c r="R502" s="2646"/>
      <c r="S502" s="2646"/>
      <c r="T502" s="2646"/>
      <c r="U502" s="2646"/>
      <c r="V502" s="2646"/>
      <c r="W502" s="2646"/>
      <c r="X502" s="2646"/>
      <c r="Y502" s="2646"/>
      <c r="Z502" s="2646"/>
      <c r="AA502" s="2646"/>
      <c r="AB502" s="2646"/>
      <c r="AC502" s="2646"/>
      <c r="AD502" s="2646"/>
      <c r="AE502" s="2646"/>
      <c r="AF502" s="2646"/>
    </row>
    <row r="503" spans="1:198" s="2622" customFormat="1" hidden="1">
      <c r="A503" s="2636"/>
      <c r="B503" s="2636"/>
      <c r="C503" s="2614" t="s">
        <v>1445</v>
      </c>
      <c r="D503" s="2639"/>
      <c r="E503" s="2616">
        <f>SUM(E504:E506)</f>
        <v>3</v>
      </c>
      <c r="F503" s="2616">
        <f>SUM(F504:F506)</f>
        <v>7700000</v>
      </c>
      <c r="G503" s="2617"/>
      <c r="H503" s="2659"/>
      <c r="I503" s="2639"/>
      <c r="J503" s="2636"/>
      <c r="K503" s="2616"/>
      <c r="L503" s="2616"/>
      <c r="M503" s="2616">
        <f>SUM(M504:M506)</f>
        <v>0</v>
      </c>
      <c r="N503" s="2620">
        <f>SUM(N504:N506)</f>
        <v>0</v>
      </c>
      <c r="O503" s="2621"/>
      <c r="P503" s="2621"/>
      <c r="Q503" s="2621"/>
      <c r="R503" s="2621"/>
      <c r="S503" s="2621"/>
      <c r="T503" s="2621"/>
      <c r="U503" s="2621"/>
      <c r="V503" s="2621"/>
      <c r="W503" s="2621"/>
      <c r="X503" s="2621"/>
      <c r="Y503" s="2621"/>
      <c r="Z503" s="2621"/>
      <c r="AA503" s="2621"/>
      <c r="AB503" s="2621"/>
      <c r="AC503" s="2621"/>
      <c r="AD503" s="2621"/>
      <c r="AE503" s="2621"/>
      <c r="AF503" s="2621"/>
    </row>
    <row r="504" spans="1:198" s="2647" customFormat="1" ht="49.2" hidden="1">
      <c r="A504" s="2598">
        <v>12</v>
      </c>
      <c r="B504" s="2598">
        <v>1</v>
      </c>
      <c r="C504" s="2215" t="s">
        <v>995</v>
      </c>
      <c r="D504" s="2643">
        <v>4380000</v>
      </c>
      <c r="E504" s="2601">
        <v>1</v>
      </c>
      <c r="F504" s="2644">
        <f>D504*E504</f>
        <v>4380000</v>
      </c>
      <c r="G504" s="2599" t="s">
        <v>931</v>
      </c>
      <c r="H504" s="2599" t="s">
        <v>323</v>
      </c>
      <c r="I504" s="2599" t="s">
        <v>932</v>
      </c>
      <c r="J504" s="2598" t="s">
        <v>39</v>
      </c>
      <c r="K504" s="2543"/>
      <c r="L504" s="2543"/>
      <c r="M504" s="2543"/>
      <c r="N504" s="2645"/>
      <c r="O504" s="2646"/>
      <c r="P504" s="2646"/>
      <c r="Q504" s="2646"/>
      <c r="R504" s="2646"/>
      <c r="S504" s="2646"/>
      <c r="T504" s="2646"/>
      <c r="U504" s="2646"/>
      <c r="V504" s="2646"/>
      <c r="W504" s="2646"/>
      <c r="X504" s="2646"/>
      <c r="Y504" s="2646"/>
      <c r="Z504" s="2646"/>
      <c r="AA504" s="2646"/>
      <c r="AB504" s="2646"/>
      <c r="AC504" s="2646"/>
      <c r="AD504" s="2646"/>
      <c r="AE504" s="2646"/>
      <c r="AF504" s="2646"/>
    </row>
    <row r="505" spans="1:198" s="2647" customFormat="1" ht="49.2" hidden="1">
      <c r="A505" s="2598">
        <v>12</v>
      </c>
      <c r="B505" s="2598">
        <v>2</v>
      </c>
      <c r="C505" s="2215" t="s">
        <v>773</v>
      </c>
      <c r="D505" s="2643">
        <v>1320000</v>
      </c>
      <c r="E505" s="2601">
        <v>1</v>
      </c>
      <c r="F505" s="2644">
        <f>D505*E505</f>
        <v>1320000</v>
      </c>
      <c r="G505" s="2599" t="s">
        <v>324</v>
      </c>
      <c r="H505" s="2599" t="s">
        <v>434</v>
      </c>
      <c r="I505" s="2599" t="s">
        <v>932</v>
      </c>
      <c r="J505" s="2598" t="s">
        <v>65</v>
      </c>
      <c r="K505" s="2543"/>
      <c r="L505" s="2543"/>
      <c r="M505" s="2543"/>
      <c r="N505" s="2645"/>
      <c r="O505" s="2649"/>
      <c r="P505" s="2649"/>
      <c r="Q505" s="2649"/>
      <c r="R505" s="2649"/>
      <c r="S505" s="2649"/>
      <c r="T505" s="2649"/>
      <c r="U505" s="2649"/>
      <c r="V505" s="2649"/>
      <c r="W505" s="2649"/>
      <c r="X505" s="2649"/>
      <c r="Y505" s="2649"/>
      <c r="Z505" s="2649"/>
      <c r="AA505" s="2649"/>
      <c r="AB505" s="2649"/>
      <c r="AC505" s="2649"/>
      <c r="AD505" s="2649"/>
      <c r="AE505" s="2649"/>
      <c r="AF505" s="2649"/>
      <c r="AG505" s="2648"/>
      <c r="AH505" s="2648"/>
      <c r="AI505" s="2648"/>
      <c r="AJ505" s="2648"/>
      <c r="AK505" s="2648"/>
      <c r="AL505" s="2648"/>
      <c r="AM505" s="2648"/>
      <c r="AN505" s="2648"/>
      <c r="AO505" s="2648"/>
      <c r="AP505" s="2648"/>
      <c r="AQ505" s="2648"/>
      <c r="AR505" s="2648"/>
      <c r="AS505" s="2648"/>
      <c r="AT505" s="2648"/>
      <c r="AU505" s="2648"/>
      <c r="AV505" s="2648"/>
      <c r="AW505" s="2648"/>
      <c r="AX505" s="2648"/>
      <c r="AY505" s="2648"/>
      <c r="AZ505" s="2648"/>
      <c r="BA505" s="2648"/>
      <c r="BB505" s="2648"/>
      <c r="BC505" s="2648"/>
      <c r="BD505" s="2648"/>
      <c r="BE505" s="2648"/>
      <c r="BF505" s="2648"/>
      <c r="BG505" s="2648"/>
      <c r="BH505" s="2648"/>
      <c r="BI505" s="2648"/>
      <c r="BJ505" s="2648"/>
      <c r="BK505" s="2648"/>
      <c r="BL505" s="2648"/>
      <c r="BM505" s="2648"/>
      <c r="BN505" s="2648"/>
      <c r="BO505" s="2648"/>
      <c r="BP505" s="2648"/>
      <c r="BQ505" s="2648"/>
      <c r="BR505" s="2648"/>
      <c r="BS505" s="2648"/>
      <c r="BT505" s="2648"/>
      <c r="BU505" s="2648"/>
      <c r="BV505" s="2648"/>
      <c r="BW505" s="2648"/>
      <c r="BX505" s="2648"/>
      <c r="BY505" s="2648"/>
      <c r="BZ505" s="2648"/>
      <c r="CA505" s="2648"/>
      <c r="CB505" s="2648"/>
      <c r="CC505" s="2648"/>
      <c r="CD505" s="2648"/>
      <c r="CE505" s="2648"/>
      <c r="CF505" s="2648"/>
      <c r="CG505" s="2648"/>
      <c r="CH505" s="2648"/>
      <c r="CI505" s="2648"/>
      <c r="CJ505" s="2648"/>
      <c r="CK505" s="2648"/>
      <c r="CL505" s="2648"/>
      <c r="CM505" s="2648"/>
      <c r="CN505" s="2648"/>
      <c r="CO505" s="2648"/>
      <c r="CP505" s="2648"/>
      <c r="CQ505" s="2648"/>
      <c r="CR505" s="2648"/>
      <c r="CS505" s="2648"/>
      <c r="CT505" s="2648"/>
      <c r="CU505" s="2648"/>
      <c r="CV505" s="2648"/>
      <c r="CW505" s="2648"/>
      <c r="CX505" s="2648"/>
      <c r="CY505" s="2648"/>
      <c r="CZ505" s="2648"/>
      <c r="DA505" s="2648"/>
      <c r="DB505" s="2648"/>
      <c r="DC505" s="2648"/>
      <c r="DD505" s="2648"/>
      <c r="DE505" s="2648"/>
      <c r="DF505" s="2648"/>
      <c r="DG505" s="2648"/>
      <c r="DH505" s="2648"/>
      <c r="DI505" s="2648"/>
      <c r="DJ505" s="2648"/>
      <c r="DK505" s="2648"/>
      <c r="DL505" s="2648"/>
      <c r="DM505" s="2648"/>
      <c r="DN505" s="2648"/>
      <c r="DO505" s="2648"/>
      <c r="DP505" s="2648"/>
      <c r="DQ505" s="2648"/>
      <c r="DR505" s="2648"/>
      <c r="DS505" s="2648"/>
      <c r="DT505" s="2648"/>
      <c r="DU505" s="2648"/>
      <c r="DV505" s="2648"/>
      <c r="DW505" s="2648"/>
      <c r="DX505" s="2648"/>
      <c r="DY505" s="2648"/>
      <c r="DZ505" s="2648"/>
      <c r="EA505" s="2648"/>
      <c r="EB505" s="2648"/>
      <c r="EC505" s="2648"/>
      <c r="ED505" s="2648"/>
      <c r="EE505" s="2648"/>
      <c r="EF505" s="2648"/>
      <c r="EG505" s="2648"/>
      <c r="EH505" s="2648"/>
      <c r="EI505" s="2648"/>
      <c r="EJ505" s="2648"/>
      <c r="EK505" s="2648"/>
      <c r="EL505" s="2648"/>
      <c r="EM505" s="2648"/>
      <c r="EN505" s="2648"/>
      <c r="EO505" s="2648"/>
      <c r="EP505" s="2648"/>
      <c r="EQ505" s="2648"/>
      <c r="ER505" s="2648"/>
      <c r="ES505" s="2648"/>
      <c r="ET505" s="2648"/>
      <c r="EU505" s="2648"/>
      <c r="EV505" s="2648"/>
      <c r="EW505" s="2648"/>
      <c r="EX505" s="2648"/>
      <c r="EY505" s="2648"/>
      <c r="EZ505" s="2648"/>
      <c r="FA505" s="2648"/>
      <c r="FB505" s="2648"/>
      <c r="FC505" s="2648"/>
      <c r="FD505" s="2648"/>
      <c r="FE505" s="2648"/>
      <c r="FF505" s="2648"/>
      <c r="FG505" s="2648"/>
      <c r="FH505" s="2648"/>
      <c r="FI505" s="2648"/>
      <c r="FJ505" s="2648"/>
      <c r="FK505" s="2648"/>
      <c r="FL505" s="2648"/>
      <c r="FM505" s="2648"/>
      <c r="FN505" s="2648"/>
      <c r="FO505" s="2648"/>
      <c r="FP505" s="2648"/>
      <c r="FQ505" s="2648"/>
      <c r="FR505" s="2648"/>
      <c r="FS505" s="2648"/>
      <c r="FT505" s="2648"/>
      <c r="FU505" s="2648"/>
      <c r="FV505" s="2648"/>
      <c r="FW505" s="2648"/>
      <c r="FX505" s="2648"/>
      <c r="FY505" s="2648"/>
      <c r="FZ505" s="2648"/>
      <c r="GA505" s="2648"/>
      <c r="GB505" s="2648"/>
      <c r="GC505" s="2648"/>
      <c r="GD505" s="2648"/>
      <c r="GE505" s="2648"/>
      <c r="GF505" s="2648"/>
      <c r="GG505" s="2648"/>
      <c r="GH505" s="2648"/>
      <c r="GI505" s="2648"/>
      <c r="GJ505" s="2648"/>
      <c r="GK505" s="2648"/>
      <c r="GL505" s="2648"/>
      <c r="GM505" s="2648"/>
      <c r="GN505" s="2648"/>
      <c r="GO505" s="2648"/>
      <c r="GP505" s="2648"/>
    </row>
    <row r="506" spans="1:198" s="2647" customFormat="1" hidden="1">
      <c r="A506" s="2598">
        <v>12</v>
      </c>
      <c r="B506" s="2598">
        <v>3</v>
      </c>
      <c r="C506" s="2215" t="s">
        <v>988</v>
      </c>
      <c r="D506" s="2643">
        <v>2000000</v>
      </c>
      <c r="E506" s="2601">
        <v>1</v>
      </c>
      <c r="F506" s="2644">
        <f>D506*E506</f>
        <v>2000000</v>
      </c>
      <c r="G506" s="2599" t="s">
        <v>634</v>
      </c>
      <c r="H506" s="2599" t="s">
        <v>981</v>
      </c>
      <c r="I506" s="2599" t="s">
        <v>932</v>
      </c>
      <c r="J506" s="2598" t="s">
        <v>28</v>
      </c>
      <c r="K506" s="2543"/>
      <c r="L506" s="2543"/>
      <c r="M506" s="2543"/>
      <c r="N506" s="2645"/>
      <c r="O506" s="2646"/>
      <c r="P506" s="2646"/>
      <c r="Q506" s="2646"/>
      <c r="R506" s="2646"/>
      <c r="S506" s="2646"/>
      <c r="T506" s="2646"/>
      <c r="U506" s="2646"/>
      <c r="V506" s="2646"/>
      <c r="W506" s="2646"/>
      <c r="X506" s="2646"/>
      <c r="Y506" s="2646"/>
      <c r="Z506" s="2646"/>
      <c r="AA506" s="2646"/>
      <c r="AB506" s="2646"/>
      <c r="AC506" s="2646"/>
      <c r="AD506" s="2646"/>
      <c r="AE506" s="2646"/>
      <c r="AF506" s="2646"/>
    </row>
    <row r="507" spans="1:198" s="2622" customFormat="1" hidden="1">
      <c r="A507" s="2548"/>
      <c r="B507" s="2548"/>
      <c r="C507" s="2553" t="s">
        <v>648</v>
      </c>
      <c r="D507" s="2615"/>
      <c r="E507" s="2616">
        <f>SUM(E508:E508)</f>
        <v>524</v>
      </c>
      <c r="F507" s="2616">
        <f>SUM(F508:F508)</f>
        <v>288200000</v>
      </c>
      <c r="G507" s="2639" t="s">
        <v>2564</v>
      </c>
      <c r="H507" s="2660"/>
      <c r="I507" s="2619"/>
      <c r="J507" s="2548"/>
      <c r="K507" s="2661"/>
      <c r="L507" s="2661"/>
      <c r="M507" s="2661"/>
      <c r="N507" s="2661"/>
      <c r="O507" s="2621"/>
      <c r="P507" s="2621"/>
      <c r="Q507" s="2621"/>
      <c r="R507" s="2621"/>
      <c r="S507" s="2621"/>
      <c r="T507" s="2621"/>
      <c r="U507" s="2621"/>
      <c r="V507" s="2621"/>
      <c r="W507" s="2621"/>
      <c r="X507" s="2621"/>
      <c r="Y507" s="2621"/>
      <c r="Z507" s="2621"/>
      <c r="AA507" s="2621"/>
      <c r="AB507" s="2621"/>
      <c r="AC507" s="2621"/>
      <c r="AD507" s="2621"/>
      <c r="AE507" s="2621"/>
      <c r="AF507" s="2621"/>
    </row>
    <row r="508" spans="1:198" s="2647" customFormat="1" hidden="1">
      <c r="A508" s="2536" t="s">
        <v>1486</v>
      </c>
      <c r="B508" s="2536">
        <v>1</v>
      </c>
      <c r="C508" s="2651" t="s">
        <v>991</v>
      </c>
      <c r="D508" s="2644">
        <v>550000</v>
      </c>
      <c r="E508" s="2536">
        <f>431+93</f>
        <v>524</v>
      </c>
      <c r="F508" s="2644">
        <f>D508*E508</f>
        <v>288200000</v>
      </c>
      <c r="G508" s="2652" t="s">
        <v>1487</v>
      </c>
      <c r="H508" s="2650"/>
      <c r="I508" s="2650" t="s">
        <v>1265</v>
      </c>
      <c r="J508" s="2653" t="s">
        <v>982</v>
      </c>
      <c r="K508" s="2543"/>
      <c r="L508" s="2543"/>
      <c r="M508" s="2543"/>
      <c r="N508" s="2543"/>
      <c r="O508" s="2646"/>
      <c r="P508" s="2646"/>
      <c r="Q508" s="2646"/>
      <c r="R508" s="2646"/>
      <c r="S508" s="2646"/>
      <c r="T508" s="2646"/>
      <c r="U508" s="2646"/>
      <c r="V508" s="2646"/>
      <c r="W508" s="2646"/>
      <c r="X508" s="2646"/>
      <c r="Y508" s="2646"/>
      <c r="Z508" s="2646"/>
      <c r="AA508" s="2646"/>
      <c r="AB508" s="2646"/>
      <c r="AC508" s="2646"/>
      <c r="AD508" s="2646"/>
      <c r="AE508" s="2646"/>
      <c r="AF508" s="2646"/>
    </row>
    <row r="509" spans="1:198" s="2654" customFormat="1">
      <c r="B509" s="2655"/>
      <c r="C509" s="2656"/>
      <c r="D509" s="2657"/>
      <c r="E509" s="2655"/>
      <c r="F509" s="2657"/>
      <c r="G509" s="2656"/>
      <c r="H509" s="2647"/>
      <c r="I509" s="2658"/>
      <c r="J509" s="2655"/>
      <c r="K509" s="2921"/>
      <c r="L509" s="2921"/>
      <c r="M509" s="2921"/>
      <c r="N509" s="29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</row>
  </sheetData>
  <protectedRanges>
    <protectedRange password="C53C" sqref="G467" name="Range1_1_3_11_2_5_3_1_1_1_1"/>
  </protectedRanges>
  <autoFilter ref="A4:GP508">
    <filterColumn colId="0">
      <filters>
        <filter val="10"/>
      </filters>
    </filterColumn>
    <filterColumn colId="6"/>
    <filterColumn colId="8"/>
  </autoFilter>
  <mergeCells count="17">
    <mergeCell ref="AB3:AD3"/>
    <mergeCell ref="O3:P3"/>
    <mergeCell ref="Q3:Q4"/>
    <mergeCell ref="R3:S3"/>
    <mergeCell ref="T3:T4"/>
    <mergeCell ref="X3:Y3"/>
    <mergeCell ref="Z3:AA3"/>
    <mergeCell ref="A1:J1"/>
    <mergeCell ref="K3:N3"/>
    <mergeCell ref="G3:G4"/>
    <mergeCell ref="I3:I4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BD117"/>
  <sheetViews>
    <sheetView workbookViewId="0">
      <selection activeCell="C10" sqref="C10"/>
    </sheetView>
  </sheetViews>
  <sheetFormatPr defaultColWidth="8.8984375" defaultRowHeight="24.6"/>
  <cols>
    <col min="1" max="1" width="3.3984375" style="216" customWidth="1"/>
    <col min="2" max="2" width="4.296875" style="216" bestFit="1" customWidth="1"/>
    <col min="3" max="3" width="30.3984375" style="216" customWidth="1"/>
    <col min="4" max="4" width="7" style="216" bestFit="1" customWidth="1"/>
    <col min="5" max="5" width="9.59765625" style="216" bestFit="1" customWidth="1"/>
    <col min="6" max="6" width="6.09765625" style="216" bestFit="1" customWidth="1"/>
    <col min="7" max="7" width="11.296875" style="216" customWidth="1"/>
    <col min="8" max="8" width="18.59765625" style="215" bestFit="1" customWidth="1"/>
    <col min="9" max="9" width="10.796875" style="300" hidden="1" customWidth="1"/>
    <col min="10" max="10" width="10" style="215" hidden="1" customWidth="1"/>
    <col min="11" max="11" width="11.8984375" style="216" bestFit="1" customWidth="1"/>
    <col min="12" max="12" width="17" style="215" hidden="1" customWidth="1"/>
    <col min="13" max="13" width="8.8984375" style="216" hidden="1" customWidth="1"/>
    <col min="14" max="14" width="8.8984375" style="215" hidden="1" customWidth="1"/>
    <col min="15" max="15" width="7.3984375" style="215" hidden="1" customWidth="1"/>
    <col min="16" max="16" width="17.796875" style="216" hidden="1" customWidth="1"/>
    <col min="17" max="17" width="20.8984375" style="215" hidden="1" customWidth="1"/>
    <col min="18" max="18" width="14.296875" style="216" hidden="1" customWidth="1"/>
    <col min="19" max="19" width="21" style="215" hidden="1" customWidth="1"/>
    <col min="20" max="20" width="4.59765625" style="215" hidden="1" customWidth="1"/>
    <col min="21" max="21" width="6.796875" style="215" hidden="1" customWidth="1"/>
    <col min="22" max="24" width="3.59765625" style="215" hidden="1" customWidth="1"/>
    <col min="25" max="25" width="9.296875" style="215" hidden="1" customWidth="1"/>
    <col min="26" max="26" width="3.296875" style="215" hidden="1" customWidth="1"/>
    <col min="27" max="28" width="10.8984375" style="215" hidden="1" customWidth="1"/>
    <col min="29" max="29" width="9.296875" style="215" hidden="1" customWidth="1"/>
    <col min="30" max="32" width="10.8984375" style="215" hidden="1" customWidth="1"/>
    <col min="33" max="33" width="12.09765625" style="215" hidden="1" customWidth="1"/>
    <col min="34" max="34" width="11.19921875" style="215" hidden="1" customWidth="1"/>
    <col min="35" max="37" width="0" style="215" hidden="1" customWidth="1"/>
    <col min="38" max="38" width="12.09765625" style="215" hidden="1" customWidth="1"/>
    <col min="39" max="39" width="8.8984375" style="215"/>
    <col min="40" max="40" width="9.8984375" style="215" bestFit="1" customWidth="1"/>
    <col min="41" max="43" width="8.8984375" style="215"/>
    <col min="44" max="44" width="9.8984375" style="215" bestFit="1" customWidth="1"/>
    <col min="45" max="45" width="8.8984375" style="215"/>
    <col min="46" max="46" width="9.8984375" style="215" bestFit="1" customWidth="1"/>
    <col min="47" max="47" width="8.8984375" style="215"/>
    <col min="48" max="48" width="9.8984375" style="215" bestFit="1" customWidth="1"/>
    <col min="49" max="49" width="8.8984375" style="215"/>
    <col min="50" max="50" width="9.8984375" style="215" bestFit="1" customWidth="1"/>
    <col min="51" max="51" width="8.8984375" style="215"/>
    <col min="52" max="52" width="9.8984375" style="215" bestFit="1" customWidth="1"/>
    <col min="53" max="16384" width="8.8984375" style="215"/>
  </cols>
  <sheetData>
    <row r="1" spans="1:48" s="300" customFormat="1" ht="27">
      <c r="A1" s="211" t="s">
        <v>2411</v>
      </c>
      <c r="B1" s="944"/>
      <c r="C1" s="211"/>
      <c r="D1" s="211"/>
      <c r="E1" s="945"/>
      <c r="F1" s="945"/>
      <c r="G1" s="945"/>
      <c r="H1" s="211"/>
      <c r="I1" s="946"/>
      <c r="J1" s="119"/>
      <c r="K1" s="211"/>
      <c r="L1" s="119"/>
      <c r="M1" s="212"/>
      <c r="N1" s="119"/>
      <c r="O1" s="119"/>
      <c r="P1" s="212"/>
      <c r="Q1" s="119"/>
      <c r="R1" s="113"/>
      <c r="S1" s="129"/>
      <c r="T1" s="129"/>
      <c r="U1" s="129"/>
      <c r="V1" s="129"/>
      <c r="W1" s="129"/>
      <c r="X1" s="129"/>
      <c r="Y1" s="129"/>
    </row>
    <row r="2" spans="1:48" s="300" customFormat="1">
      <c r="A2" s="212"/>
      <c r="B2" s="113"/>
      <c r="C2" s="113"/>
      <c r="D2" s="113"/>
      <c r="E2" s="113"/>
      <c r="F2" s="113"/>
      <c r="G2" s="113"/>
      <c r="H2" s="129"/>
      <c r="I2" s="129"/>
      <c r="J2" s="129"/>
      <c r="K2" s="113"/>
      <c r="L2" s="129"/>
      <c r="M2" s="113"/>
      <c r="N2" s="129"/>
      <c r="O2" s="129"/>
      <c r="P2" s="113"/>
      <c r="Q2" s="129"/>
      <c r="R2" s="113"/>
      <c r="S2" s="129"/>
      <c r="T2" s="129"/>
      <c r="U2" s="129"/>
      <c r="V2" s="3242" t="s">
        <v>2390</v>
      </c>
      <c r="W2" s="3242"/>
      <c r="X2" s="3242"/>
      <c r="Y2" s="3242"/>
      <c r="Z2" s="3243" t="s">
        <v>2391</v>
      </c>
      <c r="AA2" s="3243"/>
      <c r="AB2" s="3243"/>
      <c r="AC2" s="3243"/>
      <c r="AD2" s="3244" t="s">
        <v>2392</v>
      </c>
      <c r="AE2" s="3244"/>
      <c r="AF2" s="3244"/>
      <c r="AG2" s="3244"/>
      <c r="AH2" s="3245" t="s">
        <v>2393</v>
      </c>
      <c r="AI2" s="3245"/>
      <c r="AJ2" s="3245"/>
      <c r="AK2" s="3245"/>
      <c r="AL2" s="1043" t="s">
        <v>712</v>
      </c>
    </row>
    <row r="3" spans="1:48" s="255" customFormat="1" ht="26.25" customHeight="1">
      <c r="A3" s="947" t="s">
        <v>1446</v>
      </c>
      <c r="B3" s="267" t="s">
        <v>946</v>
      </c>
      <c r="C3" s="947" t="s">
        <v>14</v>
      </c>
      <c r="D3" s="947" t="s">
        <v>709</v>
      </c>
      <c r="E3" s="947" t="s">
        <v>1257</v>
      </c>
      <c r="F3" s="947" t="s">
        <v>1078</v>
      </c>
      <c r="G3" s="947" t="s">
        <v>712</v>
      </c>
      <c r="H3" s="947" t="s">
        <v>1766</v>
      </c>
      <c r="I3" s="947" t="s">
        <v>1767</v>
      </c>
      <c r="J3" s="947" t="s">
        <v>714</v>
      </c>
      <c r="K3" s="947" t="s">
        <v>715</v>
      </c>
      <c r="L3" s="947" t="s">
        <v>1768</v>
      </c>
      <c r="M3" s="947" t="s">
        <v>1769</v>
      </c>
      <c r="N3" s="947" t="s">
        <v>1770</v>
      </c>
      <c r="O3" s="948" t="s">
        <v>1771</v>
      </c>
      <c r="P3" s="947" t="s">
        <v>1772</v>
      </c>
      <c r="Q3" s="947" t="s">
        <v>1773</v>
      </c>
      <c r="R3" s="947" t="s">
        <v>1774</v>
      </c>
      <c r="S3" s="947" t="s">
        <v>1775</v>
      </c>
      <c r="T3" s="129"/>
      <c r="U3" s="129"/>
      <c r="V3" s="1859" t="s">
        <v>1743</v>
      </c>
      <c r="W3" s="1859" t="s">
        <v>1744</v>
      </c>
      <c r="X3" s="1859" t="s">
        <v>1745</v>
      </c>
      <c r="Y3" s="1859" t="s">
        <v>1746</v>
      </c>
      <c r="Z3" s="1860" t="s">
        <v>1747</v>
      </c>
      <c r="AA3" s="1860" t="s">
        <v>1748</v>
      </c>
      <c r="AB3" s="1860" t="s">
        <v>1749</v>
      </c>
      <c r="AC3" s="1860" t="s">
        <v>1750</v>
      </c>
      <c r="AD3" s="1861" t="s">
        <v>1751</v>
      </c>
      <c r="AE3" s="1861" t="s">
        <v>1752</v>
      </c>
      <c r="AF3" s="1861" t="s">
        <v>1753</v>
      </c>
      <c r="AG3" s="1861" t="s">
        <v>1754</v>
      </c>
      <c r="AH3" s="1862" t="s">
        <v>1755</v>
      </c>
      <c r="AI3" s="1862" t="s">
        <v>1756</v>
      </c>
      <c r="AJ3" s="1862" t="s">
        <v>1757</v>
      </c>
      <c r="AK3" s="1862" t="s">
        <v>1758</v>
      </c>
      <c r="AL3" s="1044" t="s">
        <v>2394</v>
      </c>
      <c r="AM3" s="3234" t="s">
        <v>1152</v>
      </c>
      <c r="AN3" s="3234"/>
      <c r="AO3" s="3228" t="s">
        <v>1294</v>
      </c>
      <c r="AP3" s="3228"/>
      <c r="AQ3" s="3228" t="s">
        <v>1156</v>
      </c>
      <c r="AR3" s="3228"/>
    </row>
    <row r="4" spans="1:48" s="255" customFormat="1" ht="49.2">
      <c r="A4" s="949"/>
      <c r="B4" s="950"/>
      <c r="C4" s="949" t="s">
        <v>207</v>
      </c>
      <c r="D4" s="949"/>
      <c r="E4" s="949"/>
      <c r="F4" s="949">
        <f>F5+F17+F25+F33+F42+F52+F61+F70+F80+F90+F99+F108</f>
        <v>76</v>
      </c>
      <c r="G4" s="951">
        <f>G5+G17+G25+G33+G42+G52+G61+G70+G80+G90+G99+G108</f>
        <v>235600000</v>
      </c>
      <c r="H4" s="949"/>
      <c r="I4" s="949"/>
      <c r="J4" s="949"/>
      <c r="K4" s="949"/>
      <c r="L4" s="949"/>
      <c r="M4" s="949"/>
      <c r="N4" s="949"/>
      <c r="O4" s="952"/>
      <c r="P4" s="949"/>
      <c r="Q4" s="949"/>
      <c r="R4" s="949"/>
      <c r="S4" s="949"/>
      <c r="T4" s="129"/>
      <c r="U4" s="129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267" t="s">
        <v>1078</v>
      </c>
      <c r="AN4" s="267" t="s">
        <v>1077</v>
      </c>
      <c r="AO4" s="267" t="s">
        <v>1078</v>
      </c>
      <c r="AP4" s="267" t="s">
        <v>1077</v>
      </c>
      <c r="AQ4" s="267" t="s">
        <v>1078</v>
      </c>
      <c r="AR4" s="267" t="s">
        <v>1077</v>
      </c>
    </row>
    <row r="5" spans="1:48" s="255" customFormat="1" ht="24" customHeight="1">
      <c r="A5" s="953"/>
      <c r="B5" s="954"/>
      <c r="C5" s="953" t="s">
        <v>1776</v>
      </c>
      <c r="D5" s="953"/>
      <c r="E5" s="953"/>
      <c r="F5" s="953">
        <f>SUM(F6:F14)</f>
        <v>9</v>
      </c>
      <c r="G5" s="955">
        <f>SUM(G6:G14)</f>
        <v>27900000</v>
      </c>
      <c r="H5" s="953"/>
      <c r="I5" s="953"/>
      <c r="J5" s="953"/>
      <c r="K5" s="953"/>
      <c r="L5" s="953"/>
      <c r="M5" s="953"/>
      <c r="N5" s="953"/>
      <c r="O5" s="956"/>
      <c r="P5" s="953"/>
      <c r="Q5" s="953"/>
      <c r="R5" s="953"/>
      <c r="S5" s="953"/>
      <c r="T5" s="129"/>
      <c r="U5" s="129"/>
      <c r="V5" s="929"/>
      <c r="W5" s="929"/>
      <c r="X5" s="929"/>
      <c r="Y5" s="930"/>
      <c r="Z5" s="929"/>
      <c r="AA5" s="1041"/>
      <c r="AB5" s="1041"/>
      <c r="AC5" s="930"/>
      <c r="AD5" s="1041"/>
      <c r="AE5" s="1041"/>
      <c r="AF5" s="1041"/>
      <c r="AG5" s="930"/>
      <c r="AH5" s="1041"/>
      <c r="AI5" s="1041"/>
      <c r="AJ5" s="1041"/>
      <c r="AK5" s="930"/>
      <c r="AL5" s="929"/>
      <c r="AM5" s="955">
        <f t="shared" ref="AM5:AR5" si="0">SUM(AM6:AM14)</f>
        <v>4</v>
      </c>
      <c r="AN5" s="955">
        <f t="shared" si="0"/>
        <v>12400000</v>
      </c>
      <c r="AO5" s="955">
        <f t="shared" si="0"/>
        <v>2</v>
      </c>
      <c r="AP5" s="955">
        <f t="shared" si="0"/>
        <v>6200000</v>
      </c>
      <c r="AQ5" s="955">
        <f t="shared" si="0"/>
        <v>3</v>
      </c>
      <c r="AR5" s="955">
        <f t="shared" si="0"/>
        <v>9300000</v>
      </c>
      <c r="AS5" s="676">
        <f>AM5+AO5+AQ5</f>
        <v>9</v>
      </c>
      <c r="AT5" s="676">
        <f>AN5+AP5+AR5</f>
        <v>27900000</v>
      </c>
    </row>
    <row r="6" spans="1:48" s="300" customFormat="1" ht="48" customHeight="1">
      <c r="A6" s="309">
        <v>1</v>
      </c>
      <c r="B6" s="36">
        <f t="shared" ref="B6:B11" si="1">B5+1</f>
        <v>1</v>
      </c>
      <c r="C6" s="15" t="s">
        <v>819</v>
      </c>
      <c r="D6" s="151">
        <v>10746</v>
      </c>
      <c r="E6" s="144">
        <v>3100000</v>
      </c>
      <c r="F6" s="309">
        <v>1</v>
      </c>
      <c r="G6" s="957">
        <f t="shared" ref="G6:G14" si="2">F6*E6</f>
        <v>3100000</v>
      </c>
      <c r="H6" s="9" t="s">
        <v>1814</v>
      </c>
      <c r="I6" s="6" t="s">
        <v>1815</v>
      </c>
      <c r="J6" s="6" t="s">
        <v>1816</v>
      </c>
      <c r="K6" s="962" t="s">
        <v>1152</v>
      </c>
      <c r="L6" s="6" t="s">
        <v>1806</v>
      </c>
      <c r="M6" s="960">
        <v>2</v>
      </c>
      <c r="N6" s="960">
        <v>2529</v>
      </c>
      <c r="O6" s="960">
        <v>28</v>
      </c>
      <c r="P6" s="960"/>
      <c r="Q6" s="958" t="s">
        <v>1817</v>
      </c>
      <c r="R6" s="36">
        <v>9</v>
      </c>
      <c r="S6" s="5"/>
      <c r="T6" s="129"/>
      <c r="U6" s="129"/>
      <c r="V6" s="1083"/>
      <c r="W6" s="1083"/>
      <c r="X6" s="1083"/>
      <c r="Y6" s="1084">
        <f t="shared" ref="Y6:Y85" si="3">V6+W6+X6</f>
        <v>0</v>
      </c>
      <c r="Z6" s="1083"/>
      <c r="AA6" s="1041">
        <f t="shared" ref="AA6:AB29" si="4">15/100*$G6</f>
        <v>465000</v>
      </c>
      <c r="AB6" s="1041">
        <f t="shared" si="4"/>
        <v>465000</v>
      </c>
      <c r="AC6" s="1084">
        <f t="shared" ref="AC6:AC85" si="5">Z6+AA6+AB6</f>
        <v>930000</v>
      </c>
      <c r="AD6" s="1041">
        <f t="shared" ref="AD6:AD85" si="6">15/100*$G6</f>
        <v>465000</v>
      </c>
      <c r="AE6" s="1041">
        <f t="shared" ref="AE6:AF29" si="7">20/100*$G6</f>
        <v>620000</v>
      </c>
      <c r="AF6" s="1041">
        <f t="shared" si="7"/>
        <v>620000</v>
      </c>
      <c r="AG6" s="1084">
        <f t="shared" ref="AG6:AG85" si="8">AD6+AE6+AF6</f>
        <v>1705000</v>
      </c>
      <c r="AH6" s="1041">
        <f t="shared" ref="AH6:AH85" si="9">15/100*$G6</f>
        <v>465000</v>
      </c>
      <c r="AI6" s="1041"/>
      <c r="AJ6" s="1041"/>
      <c r="AK6" s="1084">
        <f t="shared" ref="AK6:AK85" si="10">AH6+AI6+AJ6</f>
        <v>465000</v>
      </c>
      <c r="AL6" s="1083">
        <f t="shared" ref="AL6:AL85" si="11">Y6+AC6+AG6+AK6</f>
        <v>3100000</v>
      </c>
      <c r="AM6" s="36">
        <f>$F6</f>
        <v>1</v>
      </c>
      <c r="AN6" s="1920">
        <f>$G6</f>
        <v>3100000</v>
      </c>
      <c r="AO6" s="941"/>
      <c r="AP6" s="941"/>
      <c r="AQ6" s="941"/>
      <c r="AR6" s="941"/>
    </row>
    <row r="7" spans="1:48" s="300" customFormat="1" ht="48" customHeight="1">
      <c r="A7" s="309">
        <v>1</v>
      </c>
      <c r="B7" s="36">
        <f t="shared" si="1"/>
        <v>2</v>
      </c>
      <c r="C7" s="15" t="s">
        <v>819</v>
      </c>
      <c r="D7" s="151">
        <v>10746</v>
      </c>
      <c r="E7" s="144">
        <v>3100000</v>
      </c>
      <c r="F7" s="309">
        <v>1</v>
      </c>
      <c r="G7" s="957">
        <f t="shared" si="2"/>
        <v>3100000</v>
      </c>
      <c r="H7" s="9" t="s">
        <v>1811</v>
      </c>
      <c r="I7" s="6" t="s">
        <v>1812</v>
      </c>
      <c r="J7" s="6" t="s">
        <v>555</v>
      </c>
      <c r="K7" s="962" t="s">
        <v>1152</v>
      </c>
      <c r="L7" s="6" t="s">
        <v>1806</v>
      </c>
      <c r="M7" s="960">
        <v>2</v>
      </c>
      <c r="N7" s="960">
        <v>2529</v>
      </c>
      <c r="O7" s="960">
        <v>28</v>
      </c>
      <c r="P7" s="960"/>
      <c r="Q7" s="958" t="s">
        <v>1813</v>
      </c>
      <c r="R7" s="36">
        <v>12</v>
      </c>
      <c r="S7" s="5"/>
      <c r="T7" s="129"/>
      <c r="U7" s="129"/>
      <c r="V7" s="1083"/>
      <c r="W7" s="1083"/>
      <c r="X7" s="1083"/>
      <c r="Y7" s="1084">
        <f t="shared" si="3"/>
        <v>0</v>
      </c>
      <c r="Z7" s="1083"/>
      <c r="AA7" s="1041">
        <f t="shared" si="4"/>
        <v>465000</v>
      </c>
      <c r="AB7" s="1041">
        <f t="shared" si="4"/>
        <v>465000</v>
      </c>
      <c r="AC7" s="1084">
        <f t="shared" si="5"/>
        <v>930000</v>
      </c>
      <c r="AD7" s="1041">
        <f t="shared" si="6"/>
        <v>465000</v>
      </c>
      <c r="AE7" s="1041">
        <f t="shared" si="7"/>
        <v>620000</v>
      </c>
      <c r="AF7" s="1041">
        <f t="shared" si="7"/>
        <v>620000</v>
      </c>
      <c r="AG7" s="1084">
        <f t="shared" si="8"/>
        <v>1705000</v>
      </c>
      <c r="AH7" s="1041">
        <f t="shared" si="9"/>
        <v>465000</v>
      </c>
      <c r="AI7" s="1041"/>
      <c r="AJ7" s="1041"/>
      <c r="AK7" s="1084">
        <f t="shared" si="10"/>
        <v>465000</v>
      </c>
      <c r="AL7" s="1083">
        <f t="shared" si="11"/>
        <v>3100000</v>
      </c>
      <c r="AM7" s="36">
        <f>$F7</f>
        <v>1</v>
      </c>
      <c r="AN7" s="1920">
        <f>$G7</f>
        <v>3100000</v>
      </c>
      <c r="AO7" s="941"/>
      <c r="AP7" s="941"/>
      <c r="AQ7" s="941"/>
      <c r="AR7" s="941"/>
    </row>
    <row r="8" spans="1:48" s="300" customFormat="1" ht="48" customHeight="1">
      <c r="A8" s="309">
        <v>1</v>
      </c>
      <c r="B8" s="36">
        <f t="shared" si="1"/>
        <v>3</v>
      </c>
      <c r="C8" s="15" t="s">
        <v>819</v>
      </c>
      <c r="D8" s="151">
        <v>10746</v>
      </c>
      <c r="E8" s="144">
        <v>3100000</v>
      </c>
      <c r="F8" s="309">
        <v>1</v>
      </c>
      <c r="G8" s="957">
        <f t="shared" si="2"/>
        <v>3100000</v>
      </c>
      <c r="H8" s="9" t="s">
        <v>1804</v>
      </c>
      <c r="I8" s="6" t="s">
        <v>1805</v>
      </c>
      <c r="J8" s="6" t="s">
        <v>1402</v>
      </c>
      <c r="K8" s="962" t="s">
        <v>1152</v>
      </c>
      <c r="L8" s="6" t="s">
        <v>1806</v>
      </c>
      <c r="M8" s="960">
        <v>2</v>
      </c>
      <c r="N8" s="960">
        <v>2528</v>
      </c>
      <c r="O8" s="960">
        <v>29</v>
      </c>
      <c r="P8" s="960"/>
      <c r="Q8" s="958" t="s">
        <v>1807</v>
      </c>
      <c r="R8" s="36">
        <v>10</v>
      </c>
      <c r="S8" s="5"/>
      <c r="T8" s="129"/>
      <c r="U8" s="129"/>
      <c r="V8" s="1083"/>
      <c r="W8" s="1083"/>
      <c r="X8" s="1083"/>
      <c r="Y8" s="1084">
        <f t="shared" si="3"/>
        <v>0</v>
      </c>
      <c r="Z8" s="1083"/>
      <c r="AA8" s="1041">
        <f t="shared" si="4"/>
        <v>465000</v>
      </c>
      <c r="AB8" s="1041">
        <f t="shared" si="4"/>
        <v>465000</v>
      </c>
      <c r="AC8" s="1084">
        <f t="shared" si="5"/>
        <v>930000</v>
      </c>
      <c r="AD8" s="1041">
        <f t="shared" si="6"/>
        <v>465000</v>
      </c>
      <c r="AE8" s="1041">
        <f t="shared" si="7"/>
        <v>620000</v>
      </c>
      <c r="AF8" s="1041">
        <f t="shared" si="7"/>
        <v>620000</v>
      </c>
      <c r="AG8" s="1084">
        <f t="shared" si="8"/>
        <v>1705000</v>
      </c>
      <c r="AH8" s="1041">
        <f t="shared" si="9"/>
        <v>465000</v>
      </c>
      <c r="AI8" s="1041"/>
      <c r="AJ8" s="1041"/>
      <c r="AK8" s="1084">
        <f t="shared" si="10"/>
        <v>465000</v>
      </c>
      <c r="AL8" s="1083">
        <f t="shared" si="11"/>
        <v>3100000</v>
      </c>
      <c r="AM8" s="36">
        <f>$F8</f>
        <v>1</v>
      </c>
      <c r="AN8" s="1920">
        <f>$G8</f>
        <v>3100000</v>
      </c>
      <c r="AO8" s="941"/>
      <c r="AP8" s="941"/>
      <c r="AQ8" s="941"/>
      <c r="AR8" s="941"/>
    </row>
    <row r="9" spans="1:48" s="300" customFormat="1" ht="48" customHeight="1">
      <c r="A9" s="309">
        <v>1</v>
      </c>
      <c r="B9" s="36">
        <f t="shared" si="1"/>
        <v>4</v>
      </c>
      <c r="C9" s="15" t="s">
        <v>819</v>
      </c>
      <c r="D9" s="151">
        <v>10746</v>
      </c>
      <c r="E9" s="144">
        <v>3100000</v>
      </c>
      <c r="F9" s="309">
        <v>1</v>
      </c>
      <c r="G9" s="957">
        <f t="shared" si="2"/>
        <v>3100000</v>
      </c>
      <c r="H9" s="962" t="s">
        <v>1808</v>
      </c>
      <c r="I9" s="16" t="s">
        <v>1809</v>
      </c>
      <c r="J9" s="6" t="s">
        <v>1161</v>
      </c>
      <c r="K9" s="962" t="s">
        <v>1152</v>
      </c>
      <c r="L9" s="6" t="s">
        <v>1806</v>
      </c>
      <c r="M9" s="960">
        <v>2</v>
      </c>
      <c r="N9" s="960">
        <v>2528</v>
      </c>
      <c r="O9" s="960">
        <v>29</v>
      </c>
      <c r="P9" s="960"/>
      <c r="Q9" s="958" t="s">
        <v>1810</v>
      </c>
      <c r="R9" s="36">
        <v>12</v>
      </c>
      <c r="S9" s="5"/>
      <c r="T9" s="129"/>
      <c r="U9" s="129"/>
      <c r="V9" s="1083"/>
      <c r="W9" s="1083"/>
      <c r="X9" s="1083"/>
      <c r="Y9" s="1084">
        <f t="shared" si="3"/>
        <v>0</v>
      </c>
      <c r="Z9" s="1083"/>
      <c r="AA9" s="1041">
        <f t="shared" si="4"/>
        <v>465000</v>
      </c>
      <c r="AB9" s="1041">
        <f t="shared" si="4"/>
        <v>465000</v>
      </c>
      <c r="AC9" s="1084">
        <f t="shared" si="5"/>
        <v>930000</v>
      </c>
      <c r="AD9" s="1041">
        <f t="shared" si="6"/>
        <v>465000</v>
      </c>
      <c r="AE9" s="1041">
        <f t="shared" si="7"/>
        <v>620000</v>
      </c>
      <c r="AF9" s="1041">
        <f t="shared" si="7"/>
        <v>620000</v>
      </c>
      <c r="AG9" s="1084">
        <f t="shared" si="8"/>
        <v>1705000</v>
      </c>
      <c r="AH9" s="1041">
        <f t="shared" si="9"/>
        <v>465000</v>
      </c>
      <c r="AI9" s="1041"/>
      <c r="AJ9" s="1041"/>
      <c r="AK9" s="1084">
        <f t="shared" si="10"/>
        <v>465000</v>
      </c>
      <c r="AL9" s="1083">
        <f t="shared" si="11"/>
        <v>3100000</v>
      </c>
      <c r="AM9" s="36">
        <f>$F9</f>
        <v>1</v>
      </c>
      <c r="AN9" s="1920">
        <f>$G9</f>
        <v>3100000</v>
      </c>
      <c r="AO9" s="941"/>
      <c r="AP9" s="941"/>
      <c r="AQ9" s="941"/>
      <c r="AR9" s="941"/>
    </row>
    <row r="10" spans="1:48" s="300" customFormat="1" ht="48" customHeight="1">
      <c r="A10" s="309">
        <v>1</v>
      </c>
      <c r="B10" s="36">
        <f t="shared" si="1"/>
        <v>5</v>
      </c>
      <c r="C10" s="15" t="s">
        <v>819</v>
      </c>
      <c r="D10" s="151">
        <v>10746</v>
      </c>
      <c r="E10" s="144">
        <v>3100000</v>
      </c>
      <c r="F10" s="309">
        <v>1</v>
      </c>
      <c r="G10" s="957">
        <f t="shared" si="2"/>
        <v>3100000</v>
      </c>
      <c r="H10" s="893" t="s">
        <v>1784</v>
      </c>
      <c r="I10" s="958" t="s">
        <v>1785</v>
      </c>
      <c r="J10" s="958" t="s">
        <v>832</v>
      </c>
      <c r="K10" s="958" t="s">
        <v>1294</v>
      </c>
      <c r="L10" s="958" t="s">
        <v>1786</v>
      </c>
      <c r="M10" s="309"/>
      <c r="N10" s="36">
        <v>2526</v>
      </c>
      <c r="O10" s="150">
        <v>32</v>
      </c>
      <c r="P10" s="961" t="s">
        <v>1787</v>
      </c>
      <c r="Q10" s="5" t="s">
        <v>1788</v>
      </c>
      <c r="R10" s="36">
        <v>5</v>
      </c>
      <c r="S10" s="893" t="s">
        <v>1789</v>
      </c>
      <c r="T10" s="129"/>
      <c r="U10" s="129"/>
      <c r="V10" s="1083"/>
      <c r="W10" s="1083"/>
      <c r="X10" s="1083"/>
      <c r="Y10" s="1084">
        <f t="shared" si="3"/>
        <v>0</v>
      </c>
      <c r="Z10" s="1083"/>
      <c r="AA10" s="1041">
        <f t="shared" si="4"/>
        <v>465000</v>
      </c>
      <c r="AB10" s="1041">
        <f t="shared" si="4"/>
        <v>465000</v>
      </c>
      <c r="AC10" s="1084">
        <f t="shared" si="5"/>
        <v>930000</v>
      </c>
      <c r="AD10" s="1041">
        <f t="shared" si="6"/>
        <v>465000</v>
      </c>
      <c r="AE10" s="1041">
        <f t="shared" si="7"/>
        <v>620000</v>
      </c>
      <c r="AF10" s="1041">
        <f t="shared" si="7"/>
        <v>620000</v>
      </c>
      <c r="AG10" s="1084">
        <f t="shared" si="8"/>
        <v>1705000</v>
      </c>
      <c r="AH10" s="1041">
        <f t="shared" si="9"/>
        <v>465000</v>
      </c>
      <c r="AI10" s="1041"/>
      <c r="AJ10" s="1041"/>
      <c r="AK10" s="1084">
        <f t="shared" si="10"/>
        <v>465000</v>
      </c>
      <c r="AL10" s="1083">
        <f t="shared" si="11"/>
        <v>3100000</v>
      </c>
      <c r="AM10" s="941"/>
      <c r="AN10" s="941"/>
      <c r="AO10" s="36">
        <f>$F10</f>
        <v>1</v>
      </c>
      <c r="AP10" s="1920">
        <f>$G10</f>
        <v>3100000</v>
      </c>
      <c r="AQ10" s="941"/>
      <c r="AR10" s="941"/>
    </row>
    <row r="11" spans="1:48" s="300" customFormat="1" ht="48" customHeight="1">
      <c r="A11" s="309">
        <v>1</v>
      </c>
      <c r="B11" s="36">
        <f t="shared" si="1"/>
        <v>6</v>
      </c>
      <c r="C11" s="15" t="s">
        <v>819</v>
      </c>
      <c r="D11" s="151">
        <v>10746</v>
      </c>
      <c r="E11" s="144">
        <v>3100000</v>
      </c>
      <c r="F11" s="309">
        <v>1</v>
      </c>
      <c r="G11" s="957">
        <f t="shared" si="2"/>
        <v>3100000</v>
      </c>
      <c r="H11" s="292" t="s">
        <v>1790</v>
      </c>
      <c r="I11" s="958" t="s">
        <v>1791</v>
      </c>
      <c r="J11" s="958" t="s">
        <v>832</v>
      </c>
      <c r="K11" s="958" t="s">
        <v>1294</v>
      </c>
      <c r="L11" s="958" t="s">
        <v>1786</v>
      </c>
      <c r="M11" s="309"/>
      <c r="N11" s="959">
        <v>2526</v>
      </c>
      <c r="O11" s="150">
        <v>32</v>
      </c>
      <c r="P11" s="961" t="s">
        <v>1787</v>
      </c>
      <c r="Q11" s="958" t="s">
        <v>1792</v>
      </c>
      <c r="R11" s="36">
        <v>7.5</v>
      </c>
      <c r="S11" s="292" t="s">
        <v>1789</v>
      </c>
      <c r="T11" s="129"/>
      <c r="U11" s="129"/>
      <c r="V11" s="1083"/>
      <c r="W11" s="1083"/>
      <c r="X11" s="1083"/>
      <c r="Y11" s="1084">
        <f t="shared" si="3"/>
        <v>0</v>
      </c>
      <c r="Z11" s="1083"/>
      <c r="AA11" s="1041">
        <f t="shared" si="4"/>
        <v>465000</v>
      </c>
      <c r="AB11" s="1041">
        <f t="shared" si="4"/>
        <v>465000</v>
      </c>
      <c r="AC11" s="1084">
        <f t="shared" si="5"/>
        <v>930000</v>
      </c>
      <c r="AD11" s="1041">
        <f t="shared" si="6"/>
        <v>465000</v>
      </c>
      <c r="AE11" s="1041">
        <f t="shared" si="7"/>
        <v>620000</v>
      </c>
      <c r="AF11" s="1041">
        <f t="shared" si="7"/>
        <v>620000</v>
      </c>
      <c r="AG11" s="1084">
        <f t="shared" si="8"/>
        <v>1705000</v>
      </c>
      <c r="AH11" s="1041">
        <f t="shared" si="9"/>
        <v>465000</v>
      </c>
      <c r="AI11" s="1041"/>
      <c r="AJ11" s="1041"/>
      <c r="AK11" s="1084">
        <f t="shared" si="10"/>
        <v>465000</v>
      </c>
      <c r="AL11" s="1083">
        <f t="shared" si="11"/>
        <v>3100000</v>
      </c>
      <c r="AM11" s="941"/>
      <c r="AN11" s="941"/>
      <c r="AO11" s="36">
        <f>$F11</f>
        <v>1</v>
      </c>
      <c r="AP11" s="1920">
        <f>$G11</f>
        <v>3100000</v>
      </c>
      <c r="AQ11" s="941"/>
      <c r="AR11" s="941"/>
    </row>
    <row r="12" spans="1:48" s="300" customFormat="1" ht="48" customHeight="1">
      <c r="A12" s="309">
        <v>1</v>
      </c>
      <c r="B12" s="36">
        <v>1</v>
      </c>
      <c r="C12" s="15" t="s">
        <v>819</v>
      </c>
      <c r="D12" s="151">
        <v>10746</v>
      </c>
      <c r="E12" s="144">
        <v>3100000</v>
      </c>
      <c r="F12" s="309">
        <v>1</v>
      </c>
      <c r="G12" s="957">
        <f t="shared" si="2"/>
        <v>3100000</v>
      </c>
      <c r="H12" s="958" t="s">
        <v>1777</v>
      </c>
      <c r="I12" s="304" t="s">
        <v>1778</v>
      </c>
      <c r="J12" s="304" t="s">
        <v>30</v>
      </c>
      <c r="K12" s="958" t="s">
        <v>1156</v>
      </c>
      <c r="L12" s="304" t="s">
        <v>1779</v>
      </c>
      <c r="M12" s="309">
        <v>1</v>
      </c>
      <c r="N12" s="959">
        <v>2526</v>
      </c>
      <c r="O12" s="959">
        <v>32</v>
      </c>
      <c r="P12" s="960" t="s">
        <v>1780</v>
      </c>
      <c r="Q12" s="958" t="s">
        <v>1781</v>
      </c>
      <c r="R12" s="150" t="s">
        <v>1782</v>
      </c>
      <c r="S12" s="292" t="s">
        <v>1783</v>
      </c>
      <c r="T12" s="129"/>
      <c r="U12" s="129"/>
      <c r="V12" s="1083"/>
      <c r="W12" s="1083"/>
      <c r="X12" s="1083"/>
      <c r="Y12" s="1084">
        <f t="shared" si="3"/>
        <v>0</v>
      </c>
      <c r="Z12" s="1083"/>
      <c r="AA12" s="1041">
        <f t="shared" si="4"/>
        <v>465000</v>
      </c>
      <c r="AB12" s="1041">
        <f t="shared" si="4"/>
        <v>465000</v>
      </c>
      <c r="AC12" s="1084">
        <f t="shared" si="5"/>
        <v>930000</v>
      </c>
      <c r="AD12" s="1041">
        <f t="shared" si="6"/>
        <v>465000</v>
      </c>
      <c r="AE12" s="1041">
        <f t="shared" si="7"/>
        <v>620000</v>
      </c>
      <c r="AF12" s="1041">
        <f t="shared" si="7"/>
        <v>620000</v>
      </c>
      <c r="AG12" s="1084">
        <f t="shared" si="8"/>
        <v>1705000</v>
      </c>
      <c r="AH12" s="1041">
        <f t="shared" si="9"/>
        <v>465000</v>
      </c>
      <c r="AI12" s="1041"/>
      <c r="AJ12" s="1041"/>
      <c r="AK12" s="1084">
        <f t="shared" si="10"/>
        <v>465000</v>
      </c>
      <c r="AL12" s="1083">
        <f t="shared" si="11"/>
        <v>3100000</v>
      </c>
      <c r="AM12" s="941"/>
      <c r="AN12" s="941"/>
      <c r="AO12" s="941"/>
      <c r="AP12" s="941"/>
      <c r="AQ12" s="36">
        <f>$F12</f>
        <v>1</v>
      </c>
      <c r="AR12" s="1920">
        <f>$G12</f>
        <v>3100000</v>
      </c>
    </row>
    <row r="13" spans="1:48" s="300" customFormat="1" ht="59.25" customHeight="1">
      <c r="A13" s="309">
        <v>1</v>
      </c>
      <c r="B13" s="36">
        <f>B12+1</f>
        <v>2</v>
      </c>
      <c r="C13" s="15" t="s">
        <v>819</v>
      </c>
      <c r="D13" s="151">
        <v>10746</v>
      </c>
      <c r="E13" s="144">
        <v>3100000</v>
      </c>
      <c r="F13" s="309">
        <v>1</v>
      </c>
      <c r="G13" s="957">
        <f t="shared" si="2"/>
        <v>3100000</v>
      </c>
      <c r="H13" s="958" t="s">
        <v>1793</v>
      </c>
      <c r="I13" s="304" t="s">
        <v>1794</v>
      </c>
      <c r="J13" s="304" t="s">
        <v>1795</v>
      </c>
      <c r="K13" s="958" t="s">
        <v>1156</v>
      </c>
      <c r="L13" s="304" t="s">
        <v>1779</v>
      </c>
      <c r="M13" s="309">
        <v>1</v>
      </c>
      <c r="N13" s="959">
        <v>2528</v>
      </c>
      <c r="O13" s="959">
        <v>30</v>
      </c>
      <c r="P13" s="960" t="s">
        <v>1780</v>
      </c>
      <c r="Q13" s="958" t="s">
        <v>1796</v>
      </c>
      <c r="R13" s="150" t="s">
        <v>1797</v>
      </c>
      <c r="S13" s="292" t="s">
        <v>1798</v>
      </c>
      <c r="T13" s="129"/>
      <c r="U13" s="129"/>
      <c r="V13" s="1083"/>
      <c r="W13" s="1083"/>
      <c r="X13" s="1083"/>
      <c r="Y13" s="1084">
        <f t="shared" si="3"/>
        <v>0</v>
      </c>
      <c r="Z13" s="1083"/>
      <c r="AA13" s="1041">
        <f t="shared" si="4"/>
        <v>465000</v>
      </c>
      <c r="AB13" s="1041">
        <f t="shared" si="4"/>
        <v>465000</v>
      </c>
      <c r="AC13" s="1084">
        <f t="shared" si="5"/>
        <v>930000</v>
      </c>
      <c r="AD13" s="1041">
        <f t="shared" si="6"/>
        <v>465000</v>
      </c>
      <c r="AE13" s="1041">
        <f t="shared" si="7"/>
        <v>620000</v>
      </c>
      <c r="AF13" s="1041">
        <f t="shared" si="7"/>
        <v>620000</v>
      </c>
      <c r="AG13" s="1084">
        <f t="shared" si="8"/>
        <v>1705000</v>
      </c>
      <c r="AH13" s="1041">
        <f t="shared" si="9"/>
        <v>465000</v>
      </c>
      <c r="AI13" s="1041"/>
      <c r="AJ13" s="1041"/>
      <c r="AK13" s="1084">
        <f t="shared" si="10"/>
        <v>465000</v>
      </c>
      <c r="AL13" s="1083">
        <f t="shared" si="11"/>
        <v>3100000</v>
      </c>
      <c r="AM13" s="941"/>
      <c r="AN13" s="941"/>
      <c r="AO13" s="941"/>
      <c r="AP13" s="941"/>
      <c r="AQ13" s="36">
        <f>$F13</f>
        <v>1</v>
      </c>
      <c r="AR13" s="1920">
        <f>$G13</f>
        <v>3100000</v>
      </c>
    </row>
    <row r="14" spans="1:48" s="300" customFormat="1" ht="57.75" customHeight="1">
      <c r="A14" s="309">
        <v>1</v>
      </c>
      <c r="B14" s="36">
        <f>B13+1</f>
        <v>3</v>
      </c>
      <c r="C14" s="15" t="s">
        <v>819</v>
      </c>
      <c r="D14" s="151">
        <v>10746</v>
      </c>
      <c r="E14" s="144">
        <v>3100000</v>
      </c>
      <c r="F14" s="309">
        <v>1</v>
      </c>
      <c r="G14" s="957">
        <f t="shared" si="2"/>
        <v>3100000</v>
      </c>
      <c r="H14" s="958" t="s">
        <v>1799</v>
      </c>
      <c r="I14" s="304" t="s">
        <v>1800</v>
      </c>
      <c r="J14" s="304" t="s">
        <v>1801</v>
      </c>
      <c r="K14" s="958" t="s">
        <v>1156</v>
      </c>
      <c r="L14" s="304" t="s">
        <v>1779</v>
      </c>
      <c r="M14" s="309">
        <v>1</v>
      </c>
      <c r="N14" s="959">
        <v>2528</v>
      </c>
      <c r="O14" s="959">
        <v>30</v>
      </c>
      <c r="P14" s="960" t="s">
        <v>1780</v>
      </c>
      <c r="Q14" s="958" t="s">
        <v>1802</v>
      </c>
      <c r="R14" s="150" t="s">
        <v>1803</v>
      </c>
      <c r="S14" s="292" t="s">
        <v>1798</v>
      </c>
      <c r="T14" s="129"/>
      <c r="U14" s="129"/>
      <c r="V14" s="1083"/>
      <c r="W14" s="1083"/>
      <c r="X14" s="1083"/>
      <c r="Y14" s="1084">
        <f t="shared" si="3"/>
        <v>0</v>
      </c>
      <c r="Z14" s="1083"/>
      <c r="AA14" s="1041">
        <f t="shared" si="4"/>
        <v>465000</v>
      </c>
      <c r="AB14" s="1041">
        <f t="shared" si="4"/>
        <v>465000</v>
      </c>
      <c r="AC14" s="1084">
        <f t="shared" si="5"/>
        <v>930000</v>
      </c>
      <c r="AD14" s="1041">
        <f t="shared" si="6"/>
        <v>465000</v>
      </c>
      <c r="AE14" s="1041">
        <f t="shared" si="7"/>
        <v>620000</v>
      </c>
      <c r="AF14" s="1041">
        <f t="shared" si="7"/>
        <v>620000</v>
      </c>
      <c r="AG14" s="1084">
        <f t="shared" si="8"/>
        <v>1705000</v>
      </c>
      <c r="AH14" s="1041">
        <f t="shared" si="9"/>
        <v>465000</v>
      </c>
      <c r="AI14" s="1041"/>
      <c r="AJ14" s="1041"/>
      <c r="AK14" s="1084">
        <f t="shared" si="10"/>
        <v>465000</v>
      </c>
      <c r="AL14" s="1083">
        <f t="shared" si="11"/>
        <v>3100000</v>
      </c>
      <c r="AM14" s="941"/>
      <c r="AN14" s="941"/>
      <c r="AO14" s="941"/>
      <c r="AP14" s="941"/>
      <c r="AQ14" s="36">
        <f>$F14</f>
        <v>1</v>
      </c>
      <c r="AR14" s="1920">
        <f>$G14</f>
        <v>3100000</v>
      </c>
    </row>
    <row r="15" spans="1:48" s="300" customFormat="1">
      <c r="A15" s="1020"/>
      <c r="B15" s="113"/>
      <c r="C15" s="353"/>
      <c r="D15" s="1929"/>
      <c r="E15" s="627"/>
      <c r="F15" s="1020"/>
      <c r="G15" s="1930"/>
      <c r="H15" s="1021"/>
      <c r="I15" s="1931"/>
      <c r="J15" s="1931"/>
      <c r="K15" s="1021"/>
      <c r="L15" s="1922"/>
      <c r="M15" s="309"/>
      <c r="N15" s="959"/>
      <c r="O15" s="959"/>
      <c r="P15" s="960"/>
      <c r="Q15" s="958"/>
      <c r="R15" s="150"/>
      <c r="S15" s="292"/>
      <c r="T15" s="129"/>
      <c r="U15" s="129"/>
      <c r="V15" s="1083"/>
      <c r="W15" s="1083"/>
      <c r="X15" s="1083"/>
      <c r="Y15" s="1084"/>
      <c r="Z15" s="1083"/>
      <c r="AA15" s="1041"/>
      <c r="AB15" s="1041"/>
      <c r="AC15" s="1084"/>
      <c r="AD15" s="1041"/>
      <c r="AE15" s="1041"/>
      <c r="AF15" s="1041"/>
      <c r="AG15" s="1084"/>
      <c r="AH15" s="1041"/>
      <c r="AI15" s="1041"/>
      <c r="AJ15" s="1041"/>
      <c r="AK15" s="1084"/>
      <c r="AL15" s="1083"/>
      <c r="AM15" s="3228" t="s">
        <v>879</v>
      </c>
      <c r="AN15" s="3228"/>
      <c r="AO15" s="3231" t="s">
        <v>883</v>
      </c>
      <c r="AP15" s="3232"/>
      <c r="AQ15" s="3231" t="s">
        <v>1382</v>
      </c>
      <c r="AR15" s="3232"/>
      <c r="AS15" s="3228" t="s">
        <v>1083</v>
      </c>
      <c r="AT15" s="3228"/>
      <c r="AU15" s="3228" t="s">
        <v>1145</v>
      </c>
      <c r="AV15" s="3228"/>
    </row>
    <row r="16" spans="1:48" s="300" customFormat="1">
      <c r="A16" s="1020"/>
      <c r="B16" s="113"/>
      <c r="C16" s="353"/>
      <c r="D16" s="1929"/>
      <c r="E16" s="627"/>
      <c r="F16" s="1020"/>
      <c r="G16" s="1930"/>
      <c r="H16" s="1021"/>
      <c r="I16" s="1931"/>
      <c r="J16" s="1931"/>
      <c r="K16" s="1021"/>
      <c r="L16" s="1922"/>
      <c r="M16" s="309"/>
      <c r="N16" s="959"/>
      <c r="O16" s="959"/>
      <c r="P16" s="960"/>
      <c r="Q16" s="958"/>
      <c r="R16" s="150"/>
      <c r="S16" s="292"/>
      <c r="T16" s="129"/>
      <c r="U16" s="129"/>
      <c r="V16" s="1083"/>
      <c r="W16" s="1083"/>
      <c r="X16" s="1083"/>
      <c r="Y16" s="1084"/>
      <c r="Z16" s="1083"/>
      <c r="AA16" s="1041"/>
      <c r="AB16" s="1041"/>
      <c r="AC16" s="1084"/>
      <c r="AD16" s="1041"/>
      <c r="AE16" s="1041"/>
      <c r="AF16" s="1041"/>
      <c r="AG16" s="1084"/>
      <c r="AH16" s="1041"/>
      <c r="AI16" s="1041"/>
      <c r="AJ16" s="1041"/>
      <c r="AK16" s="1084"/>
      <c r="AL16" s="1083"/>
      <c r="AM16" s="267" t="s">
        <v>1078</v>
      </c>
      <c r="AN16" s="267" t="s">
        <v>1077</v>
      </c>
      <c r="AO16" s="267" t="s">
        <v>1078</v>
      </c>
      <c r="AP16" s="267" t="s">
        <v>1077</v>
      </c>
      <c r="AQ16" s="267" t="s">
        <v>1078</v>
      </c>
      <c r="AR16" s="267" t="s">
        <v>1077</v>
      </c>
      <c r="AS16" s="267" t="s">
        <v>1078</v>
      </c>
      <c r="AT16" s="267" t="s">
        <v>1077</v>
      </c>
      <c r="AU16" s="267" t="s">
        <v>1078</v>
      </c>
      <c r="AV16" s="267" t="s">
        <v>1077</v>
      </c>
    </row>
    <row r="17" spans="1:50" s="255" customFormat="1" ht="49.2">
      <c r="A17" s="953"/>
      <c r="B17" s="954"/>
      <c r="C17" s="953" t="s">
        <v>1435</v>
      </c>
      <c r="D17" s="953"/>
      <c r="E17" s="953"/>
      <c r="F17" s="953">
        <f>SUM(F18:F22)</f>
        <v>5</v>
      </c>
      <c r="G17" s="955">
        <f>SUM(G18:G22)</f>
        <v>15500000</v>
      </c>
      <c r="H17" s="953"/>
      <c r="I17" s="953"/>
      <c r="J17" s="953"/>
      <c r="K17" s="953"/>
      <c r="L17" s="953"/>
      <c r="M17" s="953"/>
      <c r="N17" s="953"/>
      <c r="O17" s="956"/>
      <c r="P17" s="953"/>
      <c r="Q17" s="953"/>
      <c r="R17" s="953"/>
      <c r="S17" s="953"/>
      <c r="T17" s="963">
        <v>5</v>
      </c>
      <c r="U17" s="963">
        <v>619</v>
      </c>
      <c r="V17" s="929"/>
      <c r="W17" s="929"/>
      <c r="X17" s="929"/>
      <c r="Y17" s="930">
        <f t="shared" si="3"/>
        <v>0</v>
      </c>
      <c r="Z17" s="929"/>
      <c r="AA17" s="1041">
        <f t="shared" si="4"/>
        <v>2325000</v>
      </c>
      <c r="AB17" s="1041">
        <f t="shared" si="4"/>
        <v>2325000</v>
      </c>
      <c r="AC17" s="930">
        <f t="shared" si="5"/>
        <v>4650000</v>
      </c>
      <c r="AD17" s="1041">
        <f t="shared" si="6"/>
        <v>2325000</v>
      </c>
      <c r="AE17" s="1041">
        <f t="shared" si="7"/>
        <v>3100000</v>
      </c>
      <c r="AF17" s="1041">
        <f t="shared" si="7"/>
        <v>3100000</v>
      </c>
      <c r="AG17" s="930">
        <f t="shared" si="8"/>
        <v>8525000</v>
      </c>
      <c r="AH17" s="1041">
        <f t="shared" si="9"/>
        <v>2325000</v>
      </c>
      <c r="AI17" s="1041"/>
      <c r="AJ17" s="1041"/>
      <c r="AK17" s="930">
        <f t="shared" si="10"/>
        <v>2325000</v>
      </c>
      <c r="AL17" s="929">
        <f t="shared" si="11"/>
        <v>15500000</v>
      </c>
      <c r="AM17" s="955">
        <f t="shared" ref="AM17:AV17" si="12">SUM(AM18:AM22)</f>
        <v>1</v>
      </c>
      <c r="AN17" s="955">
        <f t="shared" si="12"/>
        <v>3100000</v>
      </c>
      <c r="AO17" s="955">
        <f t="shared" si="12"/>
        <v>1</v>
      </c>
      <c r="AP17" s="955">
        <f t="shared" si="12"/>
        <v>3100000</v>
      </c>
      <c r="AQ17" s="955">
        <f t="shared" si="12"/>
        <v>1</v>
      </c>
      <c r="AR17" s="955">
        <f t="shared" si="12"/>
        <v>3100000</v>
      </c>
      <c r="AS17" s="955">
        <f t="shared" si="12"/>
        <v>1</v>
      </c>
      <c r="AT17" s="955">
        <f t="shared" si="12"/>
        <v>3100000</v>
      </c>
      <c r="AU17" s="955">
        <f t="shared" si="12"/>
        <v>1</v>
      </c>
      <c r="AV17" s="955">
        <f t="shared" si="12"/>
        <v>3100000</v>
      </c>
      <c r="AW17" s="676">
        <f>AM17+AO17+AQ17+AS17+AU17</f>
        <v>5</v>
      </c>
      <c r="AX17" s="676">
        <f>AN17+AP17+AR17+AT17+AV17</f>
        <v>15500000</v>
      </c>
    </row>
    <row r="18" spans="1:50" s="54" customFormat="1" ht="49.5" customHeight="1">
      <c r="A18" s="309">
        <v>2</v>
      </c>
      <c r="B18" s="309">
        <f>B17+1</f>
        <v>1</v>
      </c>
      <c r="C18" s="15" t="s">
        <v>819</v>
      </c>
      <c r="D18" s="151">
        <v>10746</v>
      </c>
      <c r="E18" s="144">
        <v>3100000</v>
      </c>
      <c r="F18" s="309">
        <v>1</v>
      </c>
      <c r="G18" s="957">
        <f>F18*E18</f>
        <v>3100000</v>
      </c>
      <c r="H18" s="131" t="s">
        <v>1842</v>
      </c>
      <c r="I18" s="304" t="s">
        <v>1843</v>
      </c>
      <c r="J18" s="304" t="s">
        <v>1844</v>
      </c>
      <c r="K18" s="958" t="s">
        <v>879</v>
      </c>
      <c r="L18" s="4" t="s">
        <v>1843</v>
      </c>
      <c r="M18" s="111" t="s">
        <v>1845</v>
      </c>
      <c r="N18" s="111">
        <v>2530</v>
      </c>
      <c r="O18" s="959" t="s">
        <v>1846</v>
      </c>
      <c r="P18" s="111">
        <v>10746</v>
      </c>
      <c r="Q18" s="131">
        <v>1487</v>
      </c>
      <c r="R18" s="111"/>
      <c r="S18" s="131" t="s">
        <v>1847</v>
      </c>
      <c r="T18" s="121"/>
      <c r="U18" s="121"/>
      <c r="V18" s="1083"/>
      <c r="W18" s="1083"/>
      <c r="X18" s="1083"/>
      <c r="Y18" s="1084">
        <f t="shared" si="3"/>
        <v>0</v>
      </c>
      <c r="Z18" s="1083"/>
      <c r="AA18" s="1041">
        <f t="shared" si="4"/>
        <v>465000</v>
      </c>
      <c r="AB18" s="1041">
        <f t="shared" si="4"/>
        <v>465000</v>
      </c>
      <c r="AC18" s="1084">
        <f t="shared" si="5"/>
        <v>930000</v>
      </c>
      <c r="AD18" s="1041">
        <f t="shared" si="6"/>
        <v>465000</v>
      </c>
      <c r="AE18" s="1041">
        <f t="shared" si="7"/>
        <v>620000</v>
      </c>
      <c r="AF18" s="1041">
        <f t="shared" si="7"/>
        <v>620000</v>
      </c>
      <c r="AG18" s="1084">
        <f t="shared" si="8"/>
        <v>1705000</v>
      </c>
      <c r="AH18" s="1041">
        <f t="shared" si="9"/>
        <v>465000</v>
      </c>
      <c r="AI18" s="1041"/>
      <c r="AJ18" s="1041"/>
      <c r="AK18" s="1084">
        <f t="shared" si="10"/>
        <v>465000</v>
      </c>
      <c r="AL18" s="1083">
        <f t="shared" si="11"/>
        <v>3100000</v>
      </c>
      <c r="AM18" s="36">
        <f>$F18</f>
        <v>1</v>
      </c>
      <c r="AN18" s="1920">
        <f>$G18</f>
        <v>3100000</v>
      </c>
      <c r="AO18" s="38"/>
      <c r="AP18" s="38"/>
      <c r="AQ18" s="38"/>
      <c r="AR18" s="38"/>
      <c r="AS18" s="38"/>
      <c r="AT18" s="38"/>
      <c r="AU18" s="38"/>
      <c r="AV18" s="38"/>
    </row>
    <row r="19" spans="1:50" ht="49.5" customHeight="1">
      <c r="A19" s="309">
        <v>2</v>
      </c>
      <c r="B19" s="309">
        <f>B18+1</f>
        <v>2</v>
      </c>
      <c r="C19" s="15" t="s">
        <v>819</v>
      </c>
      <c r="D19" s="151">
        <v>10746</v>
      </c>
      <c r="E19" s="144">
        <v>3100000</v>
      </c>
      <c r="F19" s="309">
        <v>1</v>
      </c>
      <c r="G19" s="957">
        <f>F19*E19</f>
        <v>3100000</v>
      </c>
      <c r="H19" s="958" t="s">
        <v>1835</v>
      </c>
      <c r="I19" s="304" t="s">
        <v>1836</v>
      </c>
      <c r="J19" s="304" t="s">
        <v>1837</v>
      </c>
      <c r="K19" s="958" t="s">
        <v>883</v>
      </c>
      <c r="L19" s="16" t="s">
        <v>1838</v>
      </c>
      <c r="M19" s="13" t="s">
        <v>1839</v>
      </c>
      <c r="N19" s="13">
        <v>2558</v>
      </c>
      <c r="O19" s="959">
        <v>27</v>
      </c>
      <c r="P19" s="111" t="s">
        <v>1840</v>
      </c>
      <c r="Q19" s="958">
        <v>6000</v>
      </c>
      <c r="R19" s="111">
        <v>20</v>
      </c>
      <c r="S19" s="131" t="s">
        <v>1841</v>
      </c>
      <c r="T19" s="121"/>
      <c r="U19" s="121"/>
      <c r="V19" s="1083"/>
      <c r="W19" s="1083"/>
      <c r="X19" s="1083"/>
      <c r="Y19" s="1084">
        <f t="shared" si="3"/>
        <v>0</v>
      </c>
      <c r="Z19" s="1083"/>
      <c r="AA19" s="1041">
        <f t="shared" si="4"/>
        <v>465000</v>
      </c>
      <c r="AB19" s="1041">
        <f t="shared" si="4"/>
        <v>465000</v>
      </c>
      <c r="AC19" s="1084">
        <f t="shared" si="5"/>
        <v>930000</v>
      </c>
      <c r="AD19" s="1041">
        <f t="shared" si="6"/>
        <v>465000</v>
      </c>
      <c r="AE19" s="1041">
        <f t="shared" si="7"/>
        <v>620000</v>
      </c>
      <c r="AF19" s="1041">
        <f t="shared" si="7"/>
        <v>620000</v>
      </c>
      <c r="AG19" s="1084">
        <f t="shared" si="8"/>
        <v>1705000</v>
      </c>
      <c r="AH19" s="1041">
        <f t="shared" si="9"/>
        <v>465000</v>
      </c>
      <c r="AI19" s="1041"/>
      <c r="AJ19" s="1041"/>
      <c r="AK19" s="1084">
        <f t="shared" si="10"/>
        <v>465000</v>
      </c>
      <c r="AL19" s="1083">
        <f t="shared" si="11"/>
        <v>3100000</v>
      </c>
      <c r="AM19" s="298"/>
      <c r="AN19" s="298"/>
      <c r="AO19" s="36">
        <f>$F19</f>
        <v>1</v>
      </c>
      <c r="AP19" s="1920">
        <f>$G19</f>
        <v>3100000</v>
      </c>
      <c r="AQ19" s="298"/>
      <c r="AR19" s="298"/>
      <c r="AS19" s="298"/>
      <c r="AT19" s="298"/>
      <c r="AU19" s="298"/>
      <c r="AV19" s="298"/>
    </row>
    <row r="20" spans="1:50" ht="49.5" customHeight="1">
      <c r="A20" s="309">
        <v>2</v>
      </c>
      <c r="B20" s="309">
        <f>B19+1</f>
        <v>3</v>
      </c>
      <c r="C20" s="15" t="s">
        <v>819</v>
      </c>
      <c r="D20" s="151">
        <v>10746</v>
      </c>
      <c r="E20" s="144">
        <v>3100000</v>
      </c>
      <c r="F20" s="309">
        <v>1</v>
      </c>
      <c r="G20" s="957">
        <f>F20*E20</f>
        <v>3100000</v>
      </c>
      <c r="H20" s="962" t="s">
        <v>1828</v>
      </c>
      <c r="I20" s="304" t="s">
        <v>1829</v>
      </c>
      <c r="J20" s="304" t="s">
        <v>473</v>
      </c>
      <c r="K20" s="958" t="s">
        <v>1382</v>
      </c>
      <c r="L20" s="6" t="s">
        <v>1830</v>
      </c>
      <c r="M20" s="960">
        <v>2</v>
      </c>
      <c r="N20" s="960">
        <v>2526</v>
      </c>
      <c r="O20" s="959">
        <v>31</v>
      </c>
      <c r="P20" s="111" t="s">
        <v>1831</v>
      </c>
      <c r="Q20" s="958" t="s">
        <v>1832</v>
      </c>
      <c r="R20" s="150" t="s">
        <v>1833</v>
      </c>
      <c r="S20" s="5" t="s">
        <v>1834</v>
      </c>
      <c r="T20" s="118"/>
      <c r="U20" s="118"/>
      <c r="V20" s="1083"/>
      <c r="W20" s="1083"/>
      <c r="X20" s="1083"/>
      <c r="Y20" s="1084">
        <f t="shared" si="3"/>
        <v>0</v>
      </c>
      <c r="Z20" s="1083"/>
      <c r="AA20" s="1041">
        <f t="shared" si="4"/>
        <v>465000</v>
      </c>
      <c r="AB20" s="1041">
        <f t="shared" si="4"/>
        <v>465000</v>
      </c>
      <c r="AC20" s="1084">
        <f t="shared" si="5"/>
        <v>930000</v>
      </c>
      <c r="AD20" s="1041">
        <f t="shared" si="6"/>
        <v>465000</v>
      </c>
      <c r="AE20" s="1041">
        <f t="shared" si="7"/>
        <v>620000</v>
      </c>
      <c r="AF20" s="1041">
        <f t="shared" si="7"/>
        <v>620000</v>
      </c>
      <c r="AG20" s="1084">
        <f t="shared" si="8"/>
        <v>1705000</v>
      </c>
      <c r="AH20" s="1041">
        <f t="shared" si="9"/>
        <v>465000</v>
      </c>
      <c r="AI20" s="1041"/>
      <c r="AJ20" s="1041"/>
      <c r="AK20" s="1084">
        <f t="shared" si="10"/>
        <v>465000</v>
      </c>
      <c r="AL20" s="1083">
        <f t="shared" si="11"/>
        <v>3100000</v>
      </c>
      <c r="AM20" s="298"/>
      <c r="AN20" s="298"/>
      <c r="AO20" s="298"/>
      <c r="AP20" s="298"/>
      <c r="AQ20" s="36">
        <f>$F20</f>
        <v>1</v>
      </c>
      <c r="AR20" s="1920">
        <f>$G20</f>
        <v>3100000</v>
      </c>
      <c r="AS20" s="298"/>
      <c r="AT20" s="298"/>
      <c r="AU20" s="298"/>
      <c r="AV20" s="298"/>
    </row>
    <row r="21" spans="1:50" s="54" customFormat="1" ht="49.5" customHeight="1">
      <c r="A21" s="309">
        <v>2</v>
      </c>
      <c r="B21" s="309">
        <f>B20+1</f>
        <v>4</v>
      </c>
      <c r="C21" s="15" t="s">
        <v>819</v>
      </c>
      <c r="D21" s="151">
        <v>10746</v>
      </c>
      <c r="E21" s="144">
        <v>3100000</v>
      </c>
      <c r="F21" s="309">
        <v>1</v>
      </c>
      <c r="G21" s="957">
        <f>F21*E21</f>
        <v>3100000</v>
      </c>
      <c r="H21" s="958" t="s">
        <v>1823</v>
      </c>
      <c r="I21" s="304" t="s">
        <v>1824</v>
      </c>
      <c r="J21" s="304" t="s">
        <v>430</v>
      </c>
      <c r="K21" s="958" t="s">
        <v>1083</v>
      </c>
      <c r="L21" s="304" t="s">
        <v>1825</v>
      </c>
      <c r="M21" s="309">
        <v>2</v>
      </c>
      <c r="N21" s="959">
        <v>2536</v>
      </c>
      <c r="O21" s="959">
        <v>21</v>
      </c>
      <c r="P21" s="309" t="s">
        <v>1826</v>
      </c>
      <c r="Q21" s="958" t="s">
        <v>1827</v>
      </c>
      <c r="R21" s="150">
        <v>12</v>
      </c>
      <c r="S21" s="5"/>
      <c r="T21" s="118"/>
      <c r="U21" s="118"/>
      <c r="V21" s="1083"/>
      <c r="W21" s="1083"/>
      <c r="X21" s="1083"/>
      <c r="Y21" s="1084">
        <f t="shared" si="3"/>
        <v>0</v>
      </c>
      <c r="Z21" s="1083"/>
      <c r="AA21" s="1041">
        <f t="shared" si="4"/>
        <v>465000</v>
      </c>
      <c r="AB21" s="1041">
        <f t="shared" si="4"/>
        <v>465000</v>
      </c>
      <c r="AC21" s="1084">
        <f t="shared" si="5"/>
        <v>930000</v>
      </c>
      <c r="AD21" s="1041">
        <f t="shared" si="6"/>
        <v>465000</v>
      </c>
      <c r="AE21" s="1041">
        <f t="shared" si="7"/>
        <v>620000</v>
      </c>
      <c r="AF21" s="1041">
        <f t="shared" si="7"/>
        <v>620000</v>
      </c>
      <c r="AG21" s="1084">
        <f t="shared" si="8"/>
        <v>1705000</v>
      </c>
      <c r="AH21" s="1041">
        <f t="shared" si="9"/>
        <v>465000</v>
      </c>
      <c r="AI21" s="1041"/>
      <c r="AJ21" s="1041"/>
      <c r="AK21" s="1084">
        <f t="shared" si="10"/>
        <v>465000</v>
      </c>
      <c r="AL21" s="1083">
        <f t="shared" si="11"/>
        <v>3100000</v>
      </c>
      <c r="AM21" s="38"/>
      <c r="AN21" s="38"/>
      <c r="AO21" s="38"/>
      <c r="AP21" s="38"/>
      <c r="AQ21" s="38"/>
      <c r="AR21" s="38"/>
      <c r="AS21" s="36">
        <f>$F21</f>
        <v>1</v>
      </c>
      <c r="AT21" s="1920">
        <f>$G21</f>
        <v>3100000</v>
      </c>
      <c r="AU21" s="38"/>
      <c r="AV21" s="38"/>
    </row>
    <row r="22" spans="1:50" s="54" customFormat="1" ht="49.5" customHeight="1">
      <c r="A22" s="309">
        <v>2</v>
      </c>
      <c r="B22" s="309">
        <f>B21+1</f>
        <v>5</v>
      </c>
      <c r="C22" s="15" t="s">
        <v>819</v>
      </c>
      <c r="D22" s="151">
        <v>10746</v>
      </c>
      <c r="E22" s="144">
        <v>3100000</v>
      </c>
      <c r="F22" s="309">
        <v>1</v>
      </c>
      <c r="G22" s="957">
        <f>F22*E22</f>
        <v>3100000</v>
      </c>
      <c r="H22" s="958" t="s">
        <v>1818</v>
      </c>
      <c r="I22" s="304" t="s">
        <v>1819</v>
      </c>
      <c r="J22" s="304" t="s">
        <v>470</v>
      </c>
      <c r="K22" s="958" t="s">
        <v>1145</v>
      </c>
      <c r="L22" s="304" t="s">
        <v>1820</v>
      </c>
      <c r="M22" s="309">
        <v>2</v>
      </c>
      <c r="N22" s="309">
        <v>2534</v>
      </c>
      <c r="O22" s="959">
        <v>23</v>
      </c>
      <c r="P22" s="309" t="s">
        <v>1821</v>
      </c>
      <c r="Q22" s="964">
        <v>2821</v>
      </c>
      <c r="R22" s="111">
        <v>15</v>
      </c>
      <c r="S22" s="131" t="s">
        <v>1822</v>
      </c>
      <c r="T22" s="121"/>
      <c r="U22" s="121"/>
      <c r="V22" s="1083"/>
      <c r="W22" s="1083"/>
      <c r="X22" s="1083"/>
      <c r="Y22" s="1084">
        <f t="shared" si="3"/>
        <v>0</v>
      </c>
      <c r="Z22" s="1083"/>
      <c r="AA22" s="1041">
        <f t="shared" si="4"/>
        <v>465000</v>
      </c>
      <c r="AB22" s="1041">
        <f t="shared" si="4"/>
        <v>465000</v>
      </c>
      <c r="AC22" s="1084">
        <f t="shared" si="5"/>
        <v>930000</v>
      </c>
      <c r="AD22" s="1041">
        <f t="shared" si="6"/>
        <v>465000</v>
      </c>
      <c r="AE22" s="1041">
        <f t="shared" si="7"/>
        <v>620000</v>
      </c>
      <c r="AF22" s="1041">
        <f t="shared" si="7"/>
        <v>620000</v>
      </c>
      <c r="AG22" s="1084">
        <f t="shared" si="8"/>
        <v>1705000</v>
      </c>
      <c r="AH22" s="1041">
        <f t="shared" si="9"/>
        <v>465000</v>
      </c>
      <c r="AI22" s="1041"/>
      <c r="AJ22" s="1041"/>
      <c r="AK22" s="1084">
        <f t="shared" si="10"/>
        <v>465000</v>
      </c>
      <c r="AL22" s="1083">
        <f t="shared" si="11"/>
        <v>3100000</v>
      </c>
      <c r="AM22" s="38"/>
      <c r="AN22" s="38"/>
      <c r="AO22" s="38"/>
      <c r="AP22" s="38"/>
      <c r="AQ22" s="38"/>
      <c r="AR22" s="38"/>
      <c r="AS22" s="38"/>
      <c r="AT22" s="38"/>
      <c r="AU22" s="36">
        <f>$F22</f>
        <v>1</v>
      </c>
      <c r="AV22" s="1920">
        <f>$G22</f>
        <v>3100000</v>
      </c>
    </row>
    <row r="23" spans="1:50" s="54" customFormat="1">
      <c r="A23" s="1020"/>
      <c r="B23" s="1020"/>
      <c r="C23" s="353"/>
      <c r="D23" s="1929"/>
      <c r="E23" s="627"/>
      <c r="F23" s="1020"/>
      <c r="G23" s="1930"/>
      <c r="H23" s="1021"/>
      <c r="I23" s="1931"/>
      <c r="J23" s="1931"/>
      <c r="K23" s="1021"/>
      <c r="L23" s="1922"/>
      <c r="M23" s="309"/>
      <c r="N23" s="309"/>
      <c r="O23" s="959"/>
      <c r="P23" s="309"/>
      <c r="Q23" s="964"/>
      <c r="R23" s="111"/>
      <c r="S23" s="131"/>
      <c r="T23" s="121"/>
      <c r="U23" s="121"/>
      <c r="V23" s="1083"/>
      <c r="W23" s="1083"/>
      <c r="X23" s="1083"/>
      <c r="Y23" s="1084"/>
      <c r="Z23" s="1083"/>
      <c r="AA23" s="1041"/>
      <c r="AB23" s="1041"/>
      <c r="AC23" s="1084"/>
      <c r="AD23" s="1041"/>
      <c r="AE23" s="1041"/>
      <c r="AF23" s="1041"/>
      <c r="AG23" s="1084"/>
      <c r="AH23" s="1041"/>
      <c r="AI23" s="1041"/>
      <c r="AJ23" s="1041"/>
      <c r="AK23" s="1084"/>
      <c r="AL23" s="1083"/>
      <c r="AM23" s="3228" t="s">
        <v>1090</v>
      </c>
      <c r="AN23" s="3228"/>
      <c r="AO23" s="3239" t="s">
        <v>1044</v>
      </c>
      <c r="AP23" s="3239"/>
      <c r="AQ23" s="3228" t="s">
        <v>830</v>
      </c>
      <c r="AR23" s="3228"/>
      <c r="AS23" s="121"/>
      <c r="AT23" s="121"/>
      <c r="AU23" s="113"/>
      <c r="AV23" s="1921"/>
    </row>
    <row r="24" spans="1:50" s="54" customFormat="1">
      <c r="A24" s="1020"/>
      <c r="B24" s="1020"/>
      <c r="C24" s="353"/>
      <c r="D24" s="1929"/>
      <c r="E24" s="627"/>
      <c r="F24" s="1020"/>
      <c r="G24" s="1930"/>
      <c r="H24" s="1021"/>
      <c r="I24" s="1931"/>
      <c r="J24" s="1931"/>
      <c r="K24" s="1021"/>
      <c r="L24" s="1922"/>
      <c r="M24" s="309"/>
      <c r="N24" s="309"/>
      <c r="O24" s="959"/>
      <c r="P24" s="309"/>
      <c r="Q24" s="964"/>
      <c r="R24" s="111"/>
      <c r="S24" s="131"/>
      <c r="T24" s="121"/>
      <c r="U24" s="121"/>
      <c r="V24" s="1083"/>
      <c r="W24" s="1083"/>
      <c r="X24" s="1083"/>
      <c r="Y24" s="1084"/>
      <c r="Z24" s="1083"/>
      <c r="AA24" s="1041"/>
      <c r="AB24" s="1041"/>
      <c r="AC24" s="1084"/>
      <c r="AD24" s="1041"/>
      <c r="AE24" s="1041"/>
      <c r="AF24" s="1041"/>
      <c r="AG24" s="1084"/>
      <c r="AH24" s="1041"/>
      <c r="AI24" s="1041"/>
      <c r="AJ24" s="1041"/>
      <c r="AK24" s="1084"/>
      <c r="AL24" s="1083"/>
      <c r="AM24" s="267" t="s">
        <v>1078</v>
      </c>
      <c r="AN24" s="267" t="s">
        <v>1077</v>
      </c>
      <c r="AO24" s="267" t="s">
        <v>1078</v>
      </c>
      <c r="AP24" s="267" t="s">
        <v>1077</v>
      </c>
      <c r="AQ24" s="267" t="s">
        <v>1078</v>
      </c>
      <c r="AR24" s="267" t="s">
        <v>1077</v>
      </c>
      <c r="AS24" s="121"/>
      <c r="AT24" s="121"/>
      <c r="AU24" s="113"/>
      <c r="AV24" s="1921"/>
    </row>
    <row r="25" spans="1:50" s="255" customFormat="1" ht="49.2">
      <c r="A25" s="953"/>
      <c r="B25" s="954"/>
      <c r="C25" s="953" t="s">
        <v>1436</v>
      </c>
      <c r="D25" s="953"/>
      <c r="E25" s="953"/>
      <c r="F25" s="953">
        <f>SUM(F26:F30)</f>
        <v>5</v>
      </c>
      <c r="G25" s="955">
        <f>SUM(G26:G30)</f>
        <v>15500000</v>
      </c>
      <c r="H25" s="953"/>
      <c r="I25" s="953"/>
      <c r="J25" s="953"/>
      <c r="K25" s="953"/>
      <c r="L25" s="953"/>
      <c r="M25" s="953"/>
      <c r="N25" s="953"/>
      <c r="O25" s="956"/>
      <c r="P25" s="953"/>
      <c r="Q25" s="953"/>
      <c r="R25" s="953"/>
      <c r="S25" s="953"/>
      <c r="T25" s="963">
        <v>5</v>
      </c>
      <c r="U25" s="963">
        <v>579</v>
      </c>
      <c r="V25" s="929"/>
      <c r="W25" s="929"/>
      <c r="X25" s="929"/>
      <c r="Y25" s="930">
        <f t="shared" si="3"/>
        <v>0</v>
      </c>
      <c r="Z25" s="929"/>
      <c r="AA25" s="1041">
        <f t="shared" si="4"/>
        <v>2325000</v>
      </c>
      <c r="AB25" s="1041">
        <f t="shared" si="4"/>
        <v>2325000</v>
      </c>
      <c r="AC25" s="930">
        <f t="shared" si="5"/>
        <v>4650000</v>
      </c>
      <c r="AD25" s="1041">
        <f t="shared" si="6"/>
        <v>2325000</v>
      </c>
      <c r="AE25" s="1041">
        <f t="shared" si="7"/>
        <v>3100000</v>
      </c>
      <c r="AF25" s="1041">
        <f t="shared" si="7"/>
        <v>3100000</v>
      </c>
      <c r="AG25" s="930">
        <f t="shared" si="8"/>
        <v>8525000</v>
      </c>
      <c r="AH25" s="1041">
        <f t="shared" si="9"/>
        <v>2325000</v>
      </c>
      <c r="AI25" s="1041"/>
      <c r="AJ25" s="1041"/>
      <c r="AK25" s="930">
        <f t="shared" si="10"/>
        <v>2325000</v>
      </c>
      <c r="AL25" s="929">
        <f t="shared" si="11"/>
        <v>15500000</v>
      </c>
      <c r="AM25" s="955">
        <f t="shared" ref="AM25:AR25" si="13">SUM(AM26:AM30)</f>
        <v>2</v>
      </c>
      <c r="AN25" s="955">
        <f t="shared" si="13"/>
        <v>6200000</v>
      </c>
      <c r="AO25" s="955">
        <f t="shared" si="13"/>
        <v>1</v>
      </c>
      <c r="AP25" s="955">
        <f t="shared" si="13"/>
        <v>3100000</v>
      </c>
      <c r="AQ25" s="955">
        <f t="shared" si="13"/>
        <v>2</v>
      </c>
      <c r="AR25" s="955">
        <f t="shared" si="13"/>
        <v>6200000</v>
      </c>
      <c r="AS25" s="676">
        <f>AM25+AO25+AQ25</f>
        <v>5</v>
      </c>
      <c r="AT25" s="676">
        <f>AN25+AP25+AR25</f>
        <v>15500000</v>
      </c>
    </row>
    <row r="26" spans="1:50" ht="49.5" customHeight="1">
      <c r="A26" s="309">
        <v>3</v>
      </c>
      <c r="B26" s="36">
        <f>B25+1</f>
        <v>1</v>
      </c>
      <c r="C26" s="15" t="s">
        <v>819</v>
      </c>
      <c r="D26" s="151">
        <v>10746</v>
      </c>
      <c r="E26" s="144">
        <v>3100000</v>
      </c>
      <c r="F26" s="309">
        <v>1</v>
      </c>
      <c r="G26" s="957">
        <f>F26*E26</f>
        <v>3100000</v>
      </c>
      <c r="H26" s="958" t="s">
        <v>1848</v>
      </c>
      <c r="I26" s="958" t="s">
        <v>1849</v>
      </c>
      <c r="J26" s="958" t="s">
        <v>723</v>
      </c>
      <c r="K26" s="958" t="s">
        <v>1090</v>
      </c>
      <c r="L26" s="958" t="s">
        <v>1850</v>
      </c>
      <c r="M26" s="309">
        <v>2</v>
      </c>
      <c r="N26" s="309">
        <v>2529</v>
      </c>
      <c r="O26" s="959">
        <v>28</v>
      </c>
      <c r="P26" s="309" t="s">
        <v>1851</v>
      </c>
      <c r="Q26" s="958" t="s">
        <v>1852</v>
      </c>
      <c r="R26" s="111">
        <v>8</v>
      </c>
      <c r="S26" s="131" t="s">
        <v>1853</v>
      </c>
      <c r="T26" s="118"/>
      <c r="U26" s="118"/>
      <c r="V26" s="1083"/>
      <c r="W26" s="1083"/>
      <c r="X26" s="1083"/>
      <c r="Y26" s="1084">
        <f t="shared" si="3"/>
        <v>0</v>
      </c>
      <c r="Z26" s="1083"/>
      <c r="AA26" s="1041">
        <f t="shared" si="4"/>
        <v>465000</v>
      </c>
      <c r="AB26" s="1041">
        <f t="shared" si="4"/>
        <v>465000</v>
      </c>
      <c r="AC26" s="1084">
        <f t="shared" si="5"/>
        <v>930000</v>
      </c>
      <c r="AD26" s="1041">
        <f t="shared" si="6"/>
        <v>465000</v>
      </c>
      <c r="AE26" s="1041">
        <f t="shared" si="7"/>
        <v>620000</v>
      </c>
      <c r="AF26" s="1041">
        <f t="shared" si="7"/>
        <v>620000</v>
      </c>
      <c r="AG26" s="1084">
        <f t="shared" si="8"/>
        <v>1705000</v>
      </c>
      <c r="AH26" s="1041">
        <f t="shared" si="9"/>
        <v>465000</v>
      </c>
      <c r="AI26" s="1041"/>
      <c r="AJ26" s="1041"/>
      <c r="AK26" s="1084">
        <f t="shared" si="10"/>
        <v>465000</v>
      </c>
      <c r="AL26" s="1083">
        <f t="shared" si="11"/>
        <v>3100000</v>
      </c>
      <c r="AM26" s="36">
        <f>$F26</f>
        <v>1</v>
      </c>
      <c r="AN26" s="1920">
        <f>$G26</f>
        <v>3100000</v>
      </c>
      <c r="AO26" s="298"/>
      <c r="AP26" s="298"/>
      <c r="AQ26" s="298"/>
      <c r="AR26" s="298"/>
    </row>
    <row r="27" spans="1:50" ht="49.5" customHeight="1">
      <c r="A27" s="309">
        <v>3</v>
      </c>
      <c r="B27" s="36">
        <f>B26+1</f>
        <v>2</v>
      </c>
      <c r="C27" s="15" t="s">
        <v>819</v>
      </c>
      <c r="D27" s="151">
        <v>10746</v>
      </c>
      <c r="E27" s="144">
        <v>3100000</v>
      </c>
      <c r="F27" s="309">
        <v>1</v>
      </c>
      <c r="G27" s="957">
        <f>F27*E27</f>
        <v>3100000</v>
      </c>
      <c r="H27" s="958" t="s">
        <v>1870</v>
      </c>
      <c r="I27" s="309" t="s">
        <v>1871</v>
      </c>
      <c r="J27" s="958" t="s">
        <v>1360</v>
      </c>
      <c r="K27" s="958" t="s">
        <v>1090</v>
      </c>
      <c r="L27" s="958" t="s">
        <v>1850</v>
      </c>
      <c r="M27" s="309">
        <v>2</v>
      </c>
      <c r="N27" s="309">
        <v>2532</v>
      </c>
      <c r="O27" s="309">
        <v>25</v>
      </c>
      <c r="P27" s="309" t="s">
        <v>1851</v>
      </c>
      <c r="Q27" s="958" t="s">
        <v>1872</v>
      </c>
      <c r="R27" s="111">
        <v>8</v>
      </c>
      <c r="S27" s="131" t="s">
        <v>1873</v>
      </c>
      <c r="T27" s="118"/>
      <c r="U27" s="118"/>
      <c r="V27" s="1083"/>
      <c r="W27" s="1083"/>
      <c r="X27" s="1083"/>
      <c r="Y27" s="1084">
        <f t="shared" si="3"/>
        <v>0</v>
      </c>
      <c r="Z27" s="1083"/>
      <c r="AA27" s="1041">
        <f t="shared" si="4"/>
        <v>465000</v>
      </c>
      <c r="AB27" s="1041">
        <f t="shared" si="4"/>
        <v>465000</v>
      </c>
      <c r="AC27" s="1084">
        <f t="shared" si="5"/>
        <v>930000</v>
      </c>
      <c r="AD27" s="1041">
        <f t="shared" si="6"/>
        <v>465000</v>
      </c>
      <c r="AE27" s="1041">
        <f t="shared" si="7"/>
        <v>620000</v>
      </c>
      <c r="AF27" s="1041">
        <f t="shared" si="7"/>
        <v>620000</v>
      </c>
      <c r="AG27" s="1084">
        <f t="shared" si="8"/>
        <v>1705000</v>
      </c>
      <c r="AH27" s="1041">
        <f t="shared" si="9"/>
        <v>465000</v>
      </c>
      <c r="AI27" s="1041"/>
      <c r="AJ27" s="1041"/>
      <c r="AK27" s="1084">
        <f t="shared" si="10"/>
        <v>465000</v>
      </c>
      <c r="AL27" s="1083">
        <f t="shared" si="11"/>
        <v>3100000</v>
      </c>
      <c r="AM27" s="36">
        <f>$F27</f>
        <v>1</v>
      </c>
      <c r="AN27" s="1920">
        <f>$G27</f>
        <v>3100000</v>
      </c>
      <c r="AO27" s="298"/>
      <c r="AP27" s="298"/>
      <c r="AQ27" s="298"/>
      <c r="AR27" s="298"/>
    </row>
    <row r="28" spans="1:50" ht="49.5" customHeight="1">
      <c r="A28" s="967">
        <v>3</v>
      </c>
      <c r="B28" s="36">
        <f>B27+1</f>
        <v>3</v>
      </c>
      <c r="C28" s="15" t="s">
        <v>819</v>
      </c>
      <c r="D28" s="151">
        <v>10746</v>
      </c>
      <c r="E28" s="144">
        <v>3100000</v>
      </c>
      <c r="F28" s="309">
        <v>1</v>
      </c>
      <c r="G28" s="957">
        <f>F28*E28</f>
        <v>3100000</v>
      </c>
      <c r="H28" s="968" t="s">
        <v>1864</v>
      </c>
      <c r="I28" s="968" t="s">
        <v>1865</v>
      </c>
      <c r="J28" s="968" t="s">
        <v>1866</v>
      </c>
      <c r="K28" s="968" t="s">
        <v>1044</v>
      </c>
      <c r="L28" s="969" t="s">
        <v>1867</v>
      </c>
      <c r="M28" s="967">
        <v>1</v>
      </c>
      <c r="N28" s="967">
        <v>2532</v>
      </c>
      <c r="O28" s="967">
        <v>25</v>
      </c>
      <c r="P28" s="309" t="s">
        <v>1851</v>
      </c>
      <c r="Q28" s="969" t="s">
        <v>1868</v>
      </c>
      <c r="R28" s="970">
        <v>40</v>
      </c>
      <c r="S28" s="969" t="s">
        <v>1869</v>
      </c>
      <c r="T28" s="118"/>
      <c r="U28" s="118"/>
      <c r="V28" s="1083"/>
      <c r="W28" s="1083"/>
      <c r="X28" s="1083"/>
      <c r="Y28" s="1084">
        <f t="shared" si="3"/>
        <v>0</v>
      </c>
      <c r="Z28" s="1083"/>
      <c r="AA28" s="1041">
        <f t="shared" si="4"/>
        <v>465000</v>
      </c>
      <c r="AB28" s="1041">
        <f t="shared" si="4"/>
        <v>465000</v>
      </c>
      <c r="AC28" s="1084">
        <f t="shared" si="5"/>
        <v>930000</v>
      </c>
      <c r="AD28" s="1041">
        <f t="shared" si="6"/>
        <v>465000</v>
      </c>
      <c r="AE28" s="1041">
        <f t="shared" si="7"/>
        <v>620000</v>
      </c>
      <c r="AF28" s="1041">
        <f t="shared" si="7"/>
        <v>620000</v>
      </c>
      <c r="AG28" s="1084">
        <f t="shared" si="8"/>
        <v>1705000</v>
      </c>
      <c r="AH28" s="1041">
        <f t="shared" si="9"/>
        <v>465000</v>
      </c>
      <c r="AI28" s="1041"/>
      <c r="AJ28" s="1041"/>
      <c r="AK28" s="1084">
        <f t="shared" si="10"/>
        <v>465000</v>
      </c>
      <c r="AL28" s="1083">
        <f t="shared" si="11"/>
        <v>3100000</v>
      </c>
      <c r="AM28" s="298"/>
      <c r="AN28" s="298"/>
      <c r="AO28" s="36">
        <f>$F28</f>
        <v>1</v>
      </c>
      <c r="AP28" s="1920">
        <f>$G28</f>
        <v>3100000</v>
      </c>
      <c r="AQ28" s="298"/>
      <c r="AR28" s="298"/>
    </row>
    <row r="29" spans="1:50" ht="49.5" customHeight="1">
      <c r="A29" s="309">
        <v>3</v>
      </c>
      <c r="B29" s="36">
        <f>B28+1</f>
        <v>4</v>
      </c>
      <c r="C29" s="15" t="s">
        <v>819</v>
      </c>
      <c r="D29" s="151">
        <v>10746</v>
      </c>
      <c r="E29" s="144">
        <v>3100000</v>
      </c>
      <c r="F29" s="309">
        <v>1</v>
      </c>
      <c r="G29" s="957">
        <f>F29*E29</f>
        <v>3100000</v>
      </c>
      <c r="H29" s="958" t="s">
        <v>1854</v>
      </c>
      <c r="I29" s="958" t="s">
        <v>1855</v>
      </c>
      <c r="J29" s="958" t="s">
        <v>1171</v>
      </c>
      <c r="K29" s="958" t="s">
        <v>830</v>
      </c>
      <c r="L29" s="965" t="s">
        <v>1856</v>
      </c>
      <c r="M29" s="966" t="s">
        <v>1857</v>
      </c>
      <c r="N29" s="959">
        <v>2530</v>
      </c>
      <c r="O29" s="959">
        <v>27</v>
      </c>
      <c r="P29" s="309" t="s">
        <v>1851</v>
      </c>
      <c r="Q29" s="958" t="s">
        <v>1858</v>
      </c>
      <c r="R29" s="309">
        <v>35</v>
      </c>
      <c r="S29" s="958" t="s">
        <v>1859</v>
      </c>
      <c r="T29" s="118"/>
      <c r="U29" s="118"/>
      <c r="V29" s="1083"/>
      <c r="W29" s="1083"/>
      <c r="X29" s="1083"/>
      <c r="Y29" s="1084">
        <f t="shared" si="3"/>
        <v>0</v>
      </c>
      <c r="Z29" s="1083"/>
      <c r="AA29" s="1041">
        <f t="shared" si="4"/>
        <v>465000</v>
      </c>
      <c r="AB29" s="1041">
        <f t="shared" si="4"/>
        <v>465000</v>
      </c>
      <c r="AC29" s="1084">
        <f t="shared" si="5"/>
        <v>930000</v>
      </c>
      <c r="AD29" s="1041">
        <f t="shared" si="6"/>
        <v>465000</v>
      </c>
      <c r="AE29" s="1041">
        <f t="shared" si="7"/>
        <v>620000</v>
      </c>
      <c r="AF29" s="1041">
        <f t="shared" si="7"/>
        <v>620000</v>
      </c>
      <c r="AG29" s="1084">
        <f t="shared" si="8"/>
        <v>1705000</v>
      </c>
      <c r="AH29" s="1041">
        <f t="shared" si="9"/>
        <v>465000</v>
      </c>
      <c r="AI29" s="1041"/>
      <c r="AJ29" s="1041"/>
      <c r="AK29" s="1084">
        <f t="shared" si="10"/>
        <v>465000</v>
      </c>
      <c r="AL29" s="1083">
        <f t="shared" si="11"/>
        <v>3100000</v>
      </c>
      <c r="AM29" s="298"/>
      <c r="AN29" s="298"/>
      <c r="AO29" s="298"/>
      <c r="AP29" s="298"/>
      <c r="AQ29" s="36">
        <f>$F29</f>
        <v>1</v>
      </c>
      <c r="AR29" s="1920">
        <f>$G29</f>
        <v>3100000</v>
      </c>
    </row>
    <row r="30" spans="1:50" ht="49.5" customHeight="1">
      <c r="A30" s="309">
        <v>3</v>
      </c>
      <c r="B30" s="36">
        <f>B29+1</f>
        <v>5</v>
      </c>
      <c r="C30" s="15" t="s">
        <v>819</v>
      </c>
      <c r="D30" s="151">
        <v>10746</v>
      </c>
      <c r="E30" s="144">
        <v>3100000</v>
      </c>
      <c r="F30" s="309">
        <v>1</v>
      </c>
      <c r="G30" s="957">
        <f>F30*E30</f>
        <v>3100000</v>
      </c>
      <c r="H30" s="958" t="s">
        <v>1860</v>
      </c>
      <c r="I30" s="958" t="s">
        <v>1861</v>
      </c>
      <c r="J30" s="958" t="s">
        <v>723</v>
      </c>
      <c r="K30" s="958" t="s">
        <v>830</v>
      </c>
      <c r="L30" s="965" t="s">
        <v>1856</v>
      </c>
      <c r="M30" s="966" t="s">
        <v>1857</v>
      </c>
      <c r="N30" s="959">
        <v>2531</v>
      </c>
      <c r="O30" s="959">
        <v>26</v>
      </c>
      <c r="P30" s="309" t="s">
        <v>1851</v>
      </c>
      <c r="Q30" s="958" t="s">
        <v>1862</v>
      </c>
      <c r="R30" s="309">
        <v>12</v>
      </c>
      <c r="S30" s="958" t="s">
        <v>1863</v>
      </c>
      <c r="T30" s="118"/>
      <c r="U30" s="118"/>
      <c r="V30" s="1083"/>
      <c r="W30" s="1083"/>
      <c r="X30" s="1083"/>
      <c r="Y30" s="1084">
        <f t="shared" si="3"/>
        <v>0</v>
      </c>
      <c r="Z30" s="1083"/>
      <c r="AA30" s="1041">
        <f t="shared" ref="AA30:AB55" si="14">15/100*$G30</f>
        <v>465000</v>
      </c>
      <c r="AB30" s="1041">
        <f t="shared" si="14"/>
        <v>465000</v>
      </c>
      <c r="AC30" s="1084">
        <f t="shared" si="5"/>
        <v>930000</v>
      </c>
      <c r="AD30" s="1041">
        <f t="shared" si="6"/>
        <v>465000</v>
      </c>
      <c r="AE30" s="1041">
        <f t="shared" ref="AE30:AF55" si="15">20/100*$G30</f>
        <v>620000</v>
      </c>
      <c r="AF30" s="1041">
        <f t="shared" si="15"/>
        <v>620000</v>
      </c>
      <c r="AG30" s="1084">
        <f t="shared" si="8"/>
        <v>1705000</v>
      </c>
      <c r="AH30" s="1041">
        <f t="shared" si="9"/>
        <v>465000</v>
      </c>
      <c r="AI30" s="1041"/>
      <c r="AJ30" s="1041"/>
      <c r="AK30" s="1084">
        <f t="shared" si="10"/>
        <v>465000</v>
      </c>
      <c r="AL30" s="1083">
        <f t="shared" si="11"/>
        <v>3100000</v>
      </c>
      <c r="AM30" s="298"/>
      <c r="AN30" s="298"/>
      <c r="AO30" s="298"/>
      <c r="AP30" s="298"/>
      <c r="AQ30" s="36">
        <f>$F30</f>
        <v>1</v>
      </c>
      <c r="AR30" s="1920">
        <f>$G30</f>
        <v>3100000</v>
      </c>
    </row>
    <row r="31" spans="1:50">
      <c r="A31" s="1020"/>
      <c r="B31" s="113"/>
      <c r="C31" s="353"/>
      <c r="D31" s="1929"/>
      <c r="E31" s="627"/>
      <c r="F31" s="1020"/>
      <c r="G31" s="1930"/>
      <c r="H31" s="1021"/>
      <c r="I31" s="1021"/>
      <c r="J31" s="1021"/>
      <c r="K31" s="1021"/>
      <c r="L31" s="1932"/>
      <c r="M31" s="966"/>
      <c r="N31" s="959"/>
      <c r="O31" s="959"/>
      <c r="P31" s="309"/>
      <c r="Q31" s="958"/>
      <c r="R31" s="309"/>
      <c r="S31" s="958"/>
      <c r="T31" s="118"/>
      <c r="U31" s="118"/>
      <c r="V31" s="1083"/>
      <c r="W31" s="1083"/>
      <c r="X31" s="1083"/>
      <c r="Y31" s="1084"/>
      <c r="Z31" s="1083"/>
      <c r="AA31" s="1041"/>
      <c r="AB31" s="1041"/>
      <c r="AC31" s="1084"/>
      <c r="AD31" s="1041"/>
      <c r="AE31" s="1041"/>
      <c r="AF31" s="1041"/>
      <c r="AG31" s="1084"/>
      <c r="AH31" s="1041"/>
      <c r="AI31" s="1041"/>
      <c r="AJ31" s="1041"/>
      <c r="AK31" s="1084"/>
      <c r="AL31" s="1083"/>
      <c r="AM31" s="3240" t="s">
        <v>815</v>
      </c>
      <c r="AN31" s="3241"/>
      <c r="AO31" s="3240" t="s">
        <v>978</v>
      </c>
      <c r="AP31" s="3241"/>
      <c r="AQ31" s="3240" t="s">
        <v>843</v>
      </c>
      <c r="AR31" s="3241"/>
      <c r="AS31" s="3136" t="s">
        <v>818</v>
      </c>
      <c r="AT31" s="3136"/>
      <c r="AU31" s="3136" t="s">
        <v>847</v>
      </c>
      <c r="AV31" s="3136"/>
    </row>
    <row r="32" spans="1:50">
      <c r="A32" s="1020"/>
      <c r="B32" s="113"/>
      <c r="C32" s="353"/>
      <c r="D32" s="1929"/>
      <c r="E32" s="627"/>
      <c r="F32" s="1020"/>
      <c r="G32" s="1930"/>
      <c r="H32" s="1021"/>
      <c r="I32" s="1021"/>
      <c r="J32" s="1021"/>
      <c r="K32" s="1021"/>
      <c r="L32" s="1932"/>
      <c r="M32" s="966"/>
      <c r="N32" s="959"/>
      <c r="O32" s="959"/>
      <c r="P32" s="309"/>
      <c r="Q32" s="958"/>
      <c r="R32" s="309"/>
      <c r="S32" s="958"/>
      <c r="T32" s="118"/>
      <c r="U32" s="118"/>
      <c r="V32" s="1083"/>
      <c r="W32" s="1083"/>
      <c r="X32" s="1083"/>
      <c r="Y32" s="1084"/>
      <c r="Z32" s="1083"/>
      <c r="AA32" s="1041"/>
      <c r="AB32" s="1041"/>
      <c r="AC32" s="1084"/>
      <c r="AD32" s="1041"/>
      <c r="AE32" s="1041"/>
      <c r="AF32" s="1041"/>
      <c r="AG32" s="1084"/>
      <c r="AH32" s="1041"/>
      <c r="AI32" s="1041"/>
      <c r="AJ32" s="1041"/>
      <c r="AK32" s="1084"/>
      <c r="AL32" s="1083"/>
      <c r="AM32" s="267" t="s">
        <v>1078</v>
      </c>
      <c r="AN32" s="267" t="s">
        <v>1077</v>
      </c>
      <c r="AO32" s="267" t="s">
        <v>1078</v>
      </c>
      <c r="AP32" s="267" t="s">
        <v>1077</v>
      </c>
      <c r="AQ32" s="267" t="s">
        <v>1078</v>
      </c>
      <c r="AR32" s="267" t="s">
        <v>1077</v>
      </c>
      <c r="AS32" s="267" t="s">
        <v>1078</v>
      </c>
      <c r="AT32" s="267" t="s">
        <v>1077</v>
      </c>
      <c r="AU32" s="267" t="s">
        <v>1078</v>
      </c>
      <c r="AV32" s="267" t="s">
        <v>1077</v>
      </c>
    </row>
    <row r="33" spans="1:56" s="255" customFormat="1" ht="49.2">
      <c r="A33" s="953"/>
      <c r="B33" s="954"/>
      <c r="C33" s="953" t="s">
        <v>1437</v>
      </c>
      <c r="D33" s="953"/>
      <c r="E33" s="953"/>
      <c r="F33" s="953">
        <f>SUM(F34:F39)</f>
        <v>6</v>
      </c>
      <c r="G33" s="955">
        <f>SUM(G34:G39)</f>
        <v>18600000</v>
      </c>
      <c r="H33" s="971"/>
      <c r="I33" s="953"/>
      <c r="J33" s="953"/>
      <c r="K33" s="953"/>
      <c r="L33" s="953"/>
      <c r="M33" s="953"/>
      <c r="N33" s="953"/>
      <c r="O33" s="956"/>
      <c r="P33" s="953"/>
      <c r="Q33" s="953"/>
      <c r="R33" s="953"/>
      <c r="S33" s="953"/>
      <c r="T33" s="963">
        <v>6</v>
      </c>
      <c r="U33" s="963">
        <v>797</v>
      </c>
      <c r="V33" s="929"/>
      <c r="W33" s="929"/>
      <c r="X33" s="929"/>
      <c r="Y33" s="930">
        <f t="shared" si="3"/>
        <v>0</v>
      </c>
      <c r="Z33" s="929"/>
      <c r="AA33" s="1041">
        <f t="shared" si="14"/>
        <v>2790000</v>
      </c>
      <c r="AB33" s="1041">
        <f t="shared" si="14"/>
        <v>2790000</v>
      </c>
      <c r="AC33" s="930">
        <f t="shared" si="5"/>
        <v>5580000</v>
      </c>
      <c r="AD33" s="1041">
        <f t="shared" si="6"/>
        <v>2790000</v>
      </c>
      <c r="AE33" s="1041">
        <f t="shared" si="15"/>
        <v>3720000</v>
      </c>
      <c r="AF33" s="1041">
        <f t="shared" si="15"/>
        <v>3720000</v>
      </c>
      <c r="AG33" s="930">
        <f t="shared" si="8"/>
        <v>10230000</v>
      </c>
      <c r="AH33" s="1041">
        <f t="shared" si="9"/>
        <v>2790000</v>
      </c>
      <c r="AI33" s="1041"/>
      <c r="AJ33" s="1041"/>
      <c r="AK33" s="930">
        <f t="shared" si="10"/>
        <v>2790000</v>
      </c>
      <c r="AL33" s="929">
        <f t="shared" si="11"/>
        <v>18600000</v>
      </c>
      <c r="AM33" s="955">
        <f t="shared" ref="AM33:AV33" si="16">SUM(AM34:AM39)</f>
        <v>1</v>
      </c>
      <c r="AN33" s="955">
        <f t="shared" si="16"/>
        <v>3100000</v>
      </c>
      <c r="AO33" s="955">
        <f t="shared" si="16"/>
        <v>2</v>
      </c>
      <c r="AP33" s="955">
        <f t="shared" si="16"/>
        <v>6200000</v>
      </c>
      <c r="AQ33" s="955">
        <f t="shared" si="16"/>
        <v>1</v>
      </c>
      <c r="AR33" s="955">
        <f t="shared" si="16"/>
        <v>3100000</v>
      </c>
      <c r="AS33" s="955">
        <f t="shared" si="16"/>
        <v>1</v>
      </c>
      <c r="AT33" s="955">
        <f t="shared" si="16"/>
        <v>3100000</v>
      </c>
      <c r="AU33" s="955">
        <f t="shared" si="16"/>
        <v>1</v>
      </c>
      <c r="AV33" s="955">
        <f t="shared" si="16"/>
        <v>3100000</v>
      </c>
      <c r="AW33" s="676">
        <f>AM33+AO33+AQ33+AS33+AU33</f>
        <v>6</v>
      </c>
      <c r="AX33" s="676">
        <f>AN33+AP33+AR33+AT33+AV33</f>
        <v>18600000</v>
      </c>
    </row>
    <row r="34" spans="1:56" ht="52.5" customHeight="1">
      <c r="A34" s="200">
        <v>4</v>
      </c>
      <c r="B34" s="36">
        <f>B30+1</f>
        <v>6</v>
      </c>
      <c r="C34" s="15" t="s">
        <v>819</v>
      </c>
      <c r="D34" s="151">
        <v>10746</v>
      </c>
      <c r="E34" s="144">
        <v>3100000</v>
      </c>
      <c r="F34" s="309">
        <v>1</v>
      </c>
      <c r="G34" s="957">
        <f t="shared" ref="G34:G39" si="17">F34*E34</f>
        <v>3100000</v>
      </c>
      <c r="H34" s="127" t="s">
        <v>1883</v>
      </c>
      <c r="I34" s="127" t="s">
        <v>1884</v>
      </c>
      <c r="J34" s="127" t="s">
        <v>1374</v>
      </c>
      <c r="K34" s="127" t="s">
        <v>815</v>
      </c>
      <c r="L34" s="127"/>
      <c r="M34" s="200">
        <v>2526</v>
      </c>
      <c r="N34" s="152">
        <v>31</v>
      </c>
      <c r="O34" s="200">
        <v>10746</v>
      </c>
      <c r="P34" s="127" t="s">
        <v>1878</v>
      </c>
      <c r="Q34" s="127"/>
      <c r="R34" s="36"/>
      <c r="S34" s="941"/>
      <c r="T34" s="118"/>
      <c r="U34" s="118"/>
      <c r="V34" s="1083"/>
      <c r="W34" s="1083"/>
      <c r="X34" s="1083"/>
      <c r="Y34" s="1084">
        <f t="shared" si="3"/>
        <v>0</v>
      </c>
      <c r="Z34" s="1083"/>
      <c r="AA34" s="1041">
        <f t="shared" si="14"/>
        <v>465000</v>
      </c>
      <c r="AB34" s="1041">
        <f t="shared" si="14"/>
        <v>465000</v>
      </c>
      <c r="AC34" s="1084">
        <f t="shared" si="5"/>
        <v>930000</v>
      </c>
      <c r="AD34" s="1041">
        <f t="shared" si="6"/>
        <v>465000</v>
      </c>
      <c r="AE34" s="1041">
        <f t="shared" si="15"/>
        <v>620000</v>
      </c>
      <c r="AF34" s="1041">
        <f t="shared" si="15"/>
        <v>620000</v>
      </c>
      <c r="AG34" s="1084">
        <f t="shared" si="8"/>
        <v>1705000</v>
      </c>
      <c r="AH34" s="1041">
        <f t="shared" si="9"/>
        <v>465000</v>
      </c>
      <c r="AI34" s="1041"/>
      <c r="AJ34" s="1041"/>
      <c r="AK34" s="1084">
        <f t="shared" si="10"/>
        <v>465000</v>
      </c>
      <c r="AL34" s="1083">
        <f t="shared" si="11"/>
        <v>3100000</v>
      </c>
      <c r="AM34" s="36">
        <f>$F34</f>
        <v>1</v>
      </c>
      <c r="AN34" s="1920">
        <f>$G34</f>
        <v>3100000</v>
      </c>
      <c r="AO34" s="298"/>
      <c r="AP34" s="298"/>
      <c r="AQ34" s="298"/>
      <c r="AR34" s="298"/>
      <c r="AS34" s="298"/>
      <c r="AT34" s="298"/>
      <c r="AU34" s="298"/>
      <c r="AV34" s="298"/>
    </row>
    <row r="35" spans="1:56" ht="52.5" customHeight="1">
      <c r="A35" s="200">
        <v>4</v>
      </c>
      <c r="B35" s="36">
        <f>B30+1</f>
        <v>6</v>
      </c>
      <c r="C35" s="15" t="s">
        <v>819</v>
      </c>
      <c r="D35" s="151">
        <v>10746</v>
      </c>
      <c r="E35" s="144">
        <v>3100000</v>
      </c>
      <c r="F35" s="309">
        <v>1</v>
      </c>
      <c r="G35" s="957">
        <f t="shared" si="17"/>
        <v>3100000</v>
      </c>
      <c r="H35" s="127" t="s">
        <v>1891</v>
      </c>
      <c r="I35" s="127" t="s">
        <v>1892</v>
      </c>
      <c r="J35" s="127" t="s">
        <v>1893</v>
      </c>
      <c r="K35" s="127" t="s">
        <v>978</v>
      </c>
      <c r="L35" s="127" t="s">
        <v>1894</v>
      </c>
      <c r="M35" s="200">
        <v>2521</v>
      </c>
      <c r="N35" s="152" t="s">
        <v>1895</v>
      </c>
      <c r="O35" s="152" t="s">
        <v>1896</v>
      </c>
      <c r="P35" s="200" t="s">
        <v>1897</v>
      </c>
      <c r="Q35" s="127"/>
      <c r="R35" s="36"/>
      <c r="S35" s="941"/>
      <c r="T35" s="118"/>
      <c r="U35" s="118"/>
      <c r="V35" s="1083"/>
      <c r="W35" s="1083"/>
      <c r="X35" s="1083"/>
      <c r="Y35" s="1084">
        <f t="shared" si="3"/>
        <v>0</v>
      </c>
      <c r="Z35" s="1083"/>
      <c r="AA35" s="1041">
        <f t="shared" si="14"/>
        <v>465000</v>
      </c>
      <c r="AB35" s="1041">
        <f t="shared" si="14"/>
        <v>465000</v>
      </c>
      <c r="AC35" s="1084">
        <f t="shared" si="5"/>
        <v>930000</v>
      </c>
      <c r="AD35" s="1041">
        <f t="shared" si="6"/>
        <v>465000</v>
      </c>
      <c r="AE35" s="1041">
        <f t="shared" si="15"/>
        <v>620000</v>
      </c>
      <c r="AF35" s="1041">
        <f t="shared" si="15"/>
        <v>620000</v>
      </c>
      <c r="AG35" s="1084">
        <f t="shared" si="8"/>
        <v>1705000</v>
      </c>
      <c r="AH35" s="1041">
        <f t="shared" si="9"/>
        <v>465000</v>
      </c>
      <c r="AI35" s="1041"/>
      <c r="AJ35" s="1041"/>
      <c r="AK35" s="1084">
        <f t="shared" si="10"/>
        <v>465000</v>
      </c>
      <c r="AL35" s="1083">
        <f t="shared" si="11"/>
        <v>3100000</v>
      </c>
      <c r="AM35" s="298"/>
      <c r="AN35" s="298"/>
      <c r="AO35" s="36">
        <f>$F35</f>
        <v>1</v>
      </c>
      <c r="AP35" s="1920">
        <f>$G35</f>
        <v>3100000</v>
      </c>
      <c r="AQ35" s="298"/>
      <c r="AR35" s="298"/>
      <c r="AS35" s="298"/>
      <c r="AT35" s="298"/>
      <c r="AU35" s="298"/>
      <c r="AV35" s="298"/>
    </row>
    <row r="36" spans="1:56" ht="52.5" customHeight="1">
      <c r="A36" s="200">
        <v>4</v>
      </c>
      <c r="B36" s="36">
        <f>B35+1</f>
        <v>7</v>
      </c>
      <c r="C36" s="15" t="s">
        <v>819</v>
      </c>
      <c r="D36" s="151">
        <v>10746</v>
      </c>
      <c r="E36" s="144">
        <v>3100000</v>
      </c>
      <c r="F36" s="309">
        <v>1</v>
      </c>
      <c r="G36" s="957">
        <f t="shared" si="17"/>
        <v>3100000</v>
      </c>
      <c r="H36" s="127" t="s">
        <v>1885</v>
      </c>
      <c r="I36" s="127" t="s">
        <v>1886</v>
      </c>
      <c r="J36" s="127" t="s">
        <v>1886</v>
      </c>
      <c r="K36" s="127" t="s">
        <v>978</v>
      </c>
      <c r="L36" s="127" t="s">
        <v>1887</v>
      </c>
      <c r="M36" s="200">
        <v>2522</v>
      </c>
      <c r="N36" s="124" t="s">
        <v>1888</v>
      </c>
      <c r="O36" s="200" t="s">
        <v>1889</v>
      </c>
      <c r="P36" s="127" t="s">
        <v>1890</v>
      </c>
      <c r="Q36" s="127"/>
      <c r="R36" s="36"/>
      <c r="S36" s="941"/>
      <c r="T36" s="118"/>
      <c r="U36" s="118"/>
      <c r="V36" s="1083"/>
      <c r="W36" s="1083"/>
      <c r="X36" s="1083"/>
      <c r="Y36" s="1084">
        <f t="shared" si="3"/>
        <v>0</v>
      </c>
      <c r="Z36" s="1083"/>
      <c r="AA36" s="1041">
        <f t="shared" si="14"/>
        <v>465000</v>
      </c>
      <c r="AB36" s="1041">
        <f t="shared" si="14"/>
        <v>465000</v>
      </c>
      <c r="AC36" s="1084">
        <f t="shared" si="5"/>
        <v>930000</v>
      </c>
      <c r="AD36" s="1041">
        <f t="shared" si="6"/>
        <v>465000</v>
      </c>
      <c r="AE36" s="1041">
        <f t="shared" si="15"/>
        <v>620000</v>
      </c>
      <c r="AF36" s="1041">
        <f t="shared" si="15"/>
        <v>620000</v>
      </c>
      <c r="AG36" s="1084">
        <f t="shared" si="8"/>
        <v>1705000</v>
      </c>
      <c r="AH36" s="1041">
        <f t="shared" si="9"/>
        <v>465000</v>
      </c>
      <c r="AI36" s="1041"/>
      <c r="AJ36" s="1041"/>
      <c r="AK36" s="1084">
        <f t="shared" si="10"/>
        <v>465000</v>
      </c>
      <c r="AL36" s="1083">
        <f t="shared" si="11"/>
        <v>3100000</v>
      </c>
      <c r="AM36" s="298"/>
      <c r="AN36" s="298"/>
      <c r="AO36" s="36">
        <f>$F36</f>
        <v>1</v>
      </c>
      <c r="AP36" s="1920">
        <f>$G36</f>
        <v>3100000</v>
      </c>
      <c r="AQ36" s="298"/>
      <c r="AR36" s="298"/>
      <c r="AS36" s="298"/>
      <c r="AT36" s="298"/>
      <c r="AU36" s="298"/>
      <c r="AV36" s="298"/>
    </row>
    <row r="37" spans="1:56" ht="52.5" customHeight="1">
      <c r="A37" s="200">
        <v>4</v>
      </c>
      <c r="B37" s="36">
        <f>B36+1</f>
        <v>8</v>
      </c>
      <c r="C37" s="15" t="s">
        <v>819</v>
      </c>
      <c r="D37" s="151">
        <v>10746</v>
      </c>
      <c r="E37" s="144">
        <v>3100000</v>
      </c>
      <c r="F37" s="309">
        <v>1</v>
      </c>
      <c r="G37" s="957">
        <f t="shared" si="17"/>
        <v>3100000</v>
      </c>
      <c r="H37" s="127" t="s">
        <v>1874</v>
      </c>
      <c r="I37" s="127" t="s">
        <v>1875</v>
      </c>
      <c r="J37" s="127" t="s">
        <v>1876</v>
      </c>
      <c r="K37" s="127" t="s">
        <v>843</v>
      </c>
      <c r="L37" s="127" t="s">
        <v>1877</v>
      </c>
      <c r="M37" s="200"/>
      <c r="N37" s="152"/>
      <c r="O37" s="200">
        <v>20</v>
      </c>
      <c r="P37" s="127" t="s">
        <v>1878</v>
      </c>
      <c r="Q37" s="127"/>
      <c r="R37" s="36"/>
      <c r="S37" s="941"/>
      <c r="T37" s="118"/>
      <c r="U37" s="118"/>
      <c r="V37" s="1083"/>
      <c r="W37" s="1083"/>
      <c r="X37" s="1083"/>
      <c r="Y37" s="1084">
        <f t="shared" si="3"/>
        <v>0</v>
      </c>
      <c r="Z37" s="1083"/>
      <c r="AA37" s="1041">
        <f t="shared" si="14"/>
        <v>465000</v>
      </c>
      <c r="AB37" s="1041">
        <f t="shared" si="14"/>
        <v>465000</v>
      </c>
      <c r="AC37" s="1084">
        <f t="shared" si="5"/>
        <v>930000</v>
      </c>
      <c r="AD37" s="1041">
        <f t="shared" si="6"/>
        <v>465000</v>
      </c>
      <c r="AE37" s="1041">
        <f t="shared" si="15"/>
        <v>620000</v>
      </c>
      <c r="AF37" s="1041">
        <f t="shared" si="15"/>
        <v>620000</v>
      </c>
      <c r="AG37" s="1084">
        <f t="shared" si="8"/>
        <v>1705000</v>
      </c>
      <c r="AH37" s="1041">
        <f t="shared" si="9"/>
        <v>465000</v>
      </c>
      <c r="AI37" s="1041"/>
      <c r="AJ37" s="1041"/>
      <c r="AK37" s="1084">
        <f t="shared" si="10"/>
        <v>465000</v>
      </c>
      <c r="AL37" s="1083">
        <f t="shared" si="11"/>
        <v>3100000</v>
      </c>
      <c r="AM37" s="298"/>
      <c r="AN37" s="298"/>
      <c r="AO37" s="298"/>
      <c r="AP37" s="298"/>
      <c r="AQ37" s="36">
        <f>$F37</f>
        <v>1</v>
      </c>
      <c r="AR37" s="1920">
        <f>$G37</f>
        <v>3100000</v>
      </c>
      <c r="AS37" s="298"/>
      <c r="AT37" s="298"/>
      <c r="AU37" s="298"/>
      <c r="AV37" s="298"/>
    </row>
    <row r="38" spans="1:56" ht="52.5" customHeight="1">
      <c r="A38" s="200">
        <v>4</v>
      </c>
      <c r="B38" s="36">
        <f>B42+1</f>
        <v>1</v>
      </c>
      <c r="C38" s="15" t="s">
        <v>819</v>
      </c>
      <c r="D38" s="151">
        <v>10746</v>
      </c>
      <c r="E38" s="144">
        <v>3100000</v>
      </c>
      <c r="F38" s="309">
        <v>1</v>
      </c>
      <c r="G38" s="957">
        <f t="shared" si="17"/>
        <v>3100000</v>
      </c>
      <c r="H38" s="127" t="s">
        <v>1879</v>
      </c>
      <c r="I38" s="127" t="s">
        <v>1880</v>
      </c>
      <c r="J38" s="127" t="s">
        <v>817</v>
      </c>
      <c r="K38" s="127" t="s">
        <v>818</v>
      </c>
      <c r="L38" s="127" t="s">
        <v>1881</v>
      </c>
      <c r="M38" s="200"/>
      <c r="N38" s="124">
        <v>2527</v>
      </c>
      <c r="O38" s="200">
        <v>30</v>
      </c>
      <c r="P38" s="200" t="s">
        <v>1882</v>
      </c>
      <c r="Q38" s="127"/>
      <c r="R38" s="36"/>
      <c r="S38" s="941"/>
      <c r="T38" s="118"/>
      <c r="U38" s="118"/>
      <c r="V38" s="1083"/>
      <c r="W38" s="1083"/>
      <c r="X38" s="1083"/>
      <c r="Y38" s="1084">
        <f t="shared" si="3"/>
        <v>0</v>
      </c>
      <c r="Z38" s="1083"/>
      <c r="AA38" s="1041">
        <f t="shared" si="14"/>
        <v>465000</v>
      </c>
      <c r="AB38" s="1041">
        <f t="shared" si="14"/>
        <v>465000</v>
      </c>
      <c r="AC38" s="1084">
        <f t="shared" si="5"/>
        <v>930000</v>
      </c>
      <c r="AD38" s="1041">
        <f t="shared" si="6"/>
        <v>465000</v>
      </c>
      <c r="AE38" s="1041">
        <f t="shared" si="15"/>
        <v>620000</v>
      </c>
      <c r="AF38" s="1041">
        <f t="shared" si="15"/>
        <v>620000</v>
      </c>
      <c r="AG38" s="1084">
        <f t="shared" si="8"/>
        <v>1705000</v>
      </c>
      <c r="AH38" s="1041">
        <f t="shared" si="9"/>
        <v>465000</v>
      </c>
      <c r="AI38" s="1041"/>
      <c r="AJ38" s="1041"/>
      <c r="AK38" s="1084">
        <f t="shared" si="10"/>
        <v>465000</v>
      </c>
      <c r="AL38" s="1083">
        <f t="shared" si="11"/>
        <v>3100000</v>
      </c>
      <c r="AM38" s="298"/>
      <c r="AN38" s="298"/>
      <c r="AO38" s="298"/>
      <c r="AP38" s="298"/>
      <c r="AQ38" s="298"/>
      <c r="AR38" s="298"/>
      <c r="AS38" s="36">
        <f>$F38</f>
        <v>1</v>
      </c>
      <c r="AT38" s="1920">
        <f>$G38</f>
        <v>3100000</v>
      </c>
      <c r="AU38" s="298"/>
      <c r="AV38" s="298"/>
    </row>
    <row r="39" spans="1:56" ht="52.5" customHeight="1">
      <c r="A39" s="200">
        <v>4</v>
      </c>
      <c r="B39" s="36">
        <f>B38+1</f>
        <v>2</v>
      </c>
      <c r="C39" s="15" t="s">
        <v>819</v>
      </c>
      <c r="D39" s="151">
        <v>10746</v>
      </c>
      <c r="E39" s="144">
        <v>3100000</v>
      </c>
      <c r="F39" s="309">
        <v>1</v>
      </c>
      <c r="G39" s="957">
        <f t="shared" si="17"/>
        <v>3100000</v>
      </c>
      <c r="H39" s="127" t="s">
        <v>1898</v>
      </c>
      <c r="I39" s="127" t="s">
        <v>1899</v>
      </c>
      <c r="J39" s="127" t="s">
        <v>1900</v>
      </c>
      <c r="K39" s="127" t="s">
        <v>847</v>
      </c>
      <c r="L39" s="127" t="s">
        <v>1901</v>
      </c>
      <c r="M39" s="200">
        <v>2535</v>
      </c>
      <c r="N39" s="152" t="s">
        <v>1902</v>
      </c>
      <c r="O39" s="152">
        <v>8170</v>
      </c>
      <c r="P39" s="127" t="s">
        <v>1890</v>
      </c>
      <c r="Q39" s="127"/>
      <c r="R39" s="36"/>
      <c r="S39" s="941"/>
      <c r="T39" s="118"/>
      <c r="U39" s="118"/>
      <c r="V39" s="1083"/>
      <c r="W39" s="1083"/>
      <c r="X39" s="1083"/>
      <c r="Y39" s="1084">
        <f t="shared" si="3"/>
        <v>0</v>
      </c>
      <c r="Z39" s="1083"/>
      <c r="AA39" s="1041">
        <f t="shared" si="14"/>
        <v>465000</v>
      </c>
      <c r="AB39" s="1041">
        <f t="shared" si="14"/>
        <v>465000</v>
      </c>
      <c r="AC39" s="1084">
        <f t="shared" si="5"/>
        <v>930000</v>
      </c>
      <c r="AD39" s="1041">
        <f t="shared" si="6"/>
        <v>465000</v>
      </c>
      <c r="AE39" s="1041">
        <f t="shared" si="15"/>
        <v>620000</v>
      </c>
      <c r="AF39" s="1041">
        <f t="shared" si="15"/>
        <v>620000</v>
      </c>
      <c r="AG39" s="1084">
        <f t="shared" si="8"/>
        <v>1705000</v>
      </c>
      <c r="AH39" s="1041">
        <f t="shared" si="9"/>
        <v>465000</v>
      </c>
      <c r="AI39" s="1041"/>
      <c r="AJ39" s="1041"/>
      <c r="AK39" s="1084">
        <f t="shared" si="10"/>
        <v>465000</v>
      </c>
      <c r="AL39" s="1083">
        <f t="shared" si="11"/>
        <v>3100000</v>
      </c>
      <c r="AM39" s="298"/>
      <c r="AN39" s="298"/>
      <c r="AO39" s="298"/>
      <c r="AP39" s="298"/>
      <c r="AQ39" s="298"/>
      <c r="AR39" s="298"/>
      <c r="AS39" s="298"/>
      <c r="AT39" s="298"/>
      <c r="AU39" s="36">
        <f>$F39</f>
        <v>1</v>
      </c>
      <c r="AV39" s="1920">
        <f>$G39</f>
        <v>3100000</v>
      </c>
    </row>
    <row r="40" spans="1:56">
      <c r="A40" s="1897"/>
      <c r="B40" s="113"/>
      <c r="C40" s="353"/>
      <c r="D40" s="1929"/>
      <c r="E40" s="627"/>
      <c r="F40" s="1020"/>
      <c r="G40" s="1930"/>
      <c r="H40" s="1934"/>
      <c r="I40" s="1934"/>
      <c r="J40" s="1934"/>
      <c r="K40" s="1934"/>
      <c r="L40" s="1933"/>
      <c r="M40" s="200"/>
      <c r="N40" s="152"/>
      <c r="O40" s="152"/>
      <c r="P40" s="127"/>
      <c r="Q40" s="127"/>
      <c r="R40" s="36"/>
      <c r="S40" s="941"/>
      <c r="T40" s="118"/>
      <c r="U40" s="118"/>
      <c r="V40" s="1083"/>
      <c r="W40" s="1083"/>
      <c r="X40" s="1083"/>
      <c r="Y40" s="1084"/>
      <c r="Z40" s="1083"/>
      <c r="AA40" s="1041"/>
      <c r="AB40" s="1041"/>
      <c r="AC40" s="1084"/>
      <c r="AD40" s="1041"/>
      <c r="AE40" s="1041"/>
      <c r="AF40" s="1041"/>
      <c r="AG40" s="1084"/>
      <c r="AH40" s="1041"/>
      <c r="AI40" s="1041"/>
      <c r="AJ40" s="1041"/>
      <c r="AK40" s="1084"/>
      <c r="AL40" s="1083"/>
      <c r="AM40" s="3231" t="s">
        <v>863</v>
      </c>
      <c r="AN40" s="3237"/>
      <c r="AO40" s="3235" t="s">
        <v>1251</v>
      </c>
      <c r="AP40" s="3236"/>
      <c r="AQ40" s="3228" t="s">
        <v>824</v>
      </c>
      <c r="AR40" s="3228"/>
      <c r="AS40" s="3235" t="s">
        <v>867</v>
      </c>
      <c r="AT40" s="3236"/>
      <c r="AU40" s="3231" t="s">
        <v>861</v>
      </c>
      <c r="AV40" s="3237"/>
      <c r="AW40" s="3228" t="s">
        <v>1071</v>
      </c>
      <c r="AX40" s="3228"/>
    </row>
    <row r="41" spans="1:56">
      <c r="A41" s="1897"/>
      <c r="B41" s="113"/>
      <c r="C41" s="353"/>
      <c r="D41" s="1929"/>
      <c r="E41" s="627"/>
      <c r="F41" s="1020"/>
      <c r="G41" s="1930"/>
      <c r="H41" s="1934"/>
      <c r="I41" s="1934"/>
      <c r="J41" s="1934"/>
      <c r="K41" s="1934"/>
      <c r="L41" s="1933"/>
      <c r="M41" s="200"/>
      <c r="N41" s="152"/>
      <c r="O41" s="152"/>
      <c r="P41" s="127"/>
      <c r="Q41" s="127"/>
      <c r="R41" s="36"/>
      <c r="S41" s="941"/>
      <c r="T41" s="118"/>
      <c r="U41" s="118"/>
      <c r="V41" s="1083"/>
      <c r="W41" s="1083"/>
      <c r="X41" s="1083"/>
      <c r="Y41" s="1084"/>
      <c r="Z41" s="1083"/>
      <c r="AA41" s="1041"/>
      <c r="AB41" s="1041"/>
      <c r="AC41" s="1084"/>
      <c r="AD41" s="1041"/>
      <c r="AE41" s="1041"/>
      <c r="AF41" s="1041"/>
      <c r="AG41" s="1084"/>
      <c r="AH41" s="1041"/>
      <c r="AI41" s="1041"/>
      <c r="AJ41" s="1041"/>
      <c r="AK41" s="1084"/>
      <c r="AL41" s="1083"/>
      <c r="AM41" s="267" t="s">
        <v>1078</v>
      </c>
      <c r="AN41" s="267" t="s">
        <v>1077</v>
      </c>
      <c r="AO41" s="267" t="s">
        <v>1078</v>
      </c>
      <c r="AP41" s="267" t="s">
        <v>1077</v>
      </c>
      <c r="AQ41" s="267" t="s">
        <v>1078</v>
      </c>
      <c r="AR41" s="267" t="s">
        <v>1077</v>
      </c>
      <c r="AS41" s="267" t="s">
        <v>1078</v>
      </c>
      <c r="AT41" s="267" t="s">
        <v>1077</v>
      </c>
      <c r="AU41" s="267" t="s">
        <v>1078</v>
      </c>
      <c r="AV41" s="267" t="s">
        <v>1077</v>
      </c>
      <c r="AW41" s="267" t="s">
        <v>1078</v>
      </c>
      <c r="AX41" s="267" t="s">
        <v>1077</v>
      </c>
    </row>
    <row r="42" spans="1:56" s="255" customFormat="1" ht="49.2">
      <c r="A42" s="953"/>
      <c r="B42" s="954"/>
      <c r="C42" s="953" t="s">
        <v>1903</v>
      </c>
      <c r="D42" s="953"/>
      <c r="E42" s="953"/>
      <c r="F42" s="953">
        <f>SUM(F43:F49)</f>
        <v>7</v>
      </c>
      <c r="G42" s="955">
        <f>SUM(G43:G49)</f>
        <v>21700000</v>
      </c>
      <c r="H42" s="971"/>
      <c r="I42" s="953"/>
      <c r="J42" s="953"/>
      <c r="K42" s="953"/>
      <c r="L42" s="953"/>
      <c r="M42" s="953"/>
      <c r="N42" s="953"/>
      <c r="O42" s="956"/>
      <c r="P42" s="953"/>
      <c r="Q42" s="953"/>
      <c r="R42" s="953"/>
      <c r="S42" s="953"/>
      <c r="T42" s="963">
        <v>7</v>
      </c>
      <c r="U42" s="963">
        <v>912</v>
      </c>
      <c r="V42" s="929"/>
      <c r="W42" s="929"/>
      <c r="X42" s="929"/>
      <c r="Y42" s="930">
        <f t="shared" si="3"/>
        <v>0</v>
      </c>
      <c r="Z42" s="929"/>
      <c r="AA42" s="1041">
        <f t="shared" si="14"/>
        <v>3255000</v>
      </c>
      <c r="AB42" s="1041">
        <f t="shared" si="14"/>
        <v>3255000</v>
      </c>
      <c r="AC42" s="930">
        <f t="shared" si="5"/>
        <v>6510000</v>
      </c>
      <c r="AD42" s="1041">
        <f t="shared" si="6"/>
        <v>3255000</v>
      </c>
      <c r="AE42" s="1041">
        <f t="shared" si="15"/>
        <v>4340000</v>
      </c>
      <c r="AF42" s="1041">
        <f t="shared" si="15"/>
        <v>4340000</v>
      </c>
      <c r="AG42" s="930">
        <f t="shared" si="8"/>
        <v>11935000</v>
      </c>
      <c r="AH42" s="1041">
        <f t="shared" si="9"/>
        <v>3255000</v>
      </c>
      <c r="AI42" s="1041"/>
      <c r="AJ42" s="1041"/>
      <c r="AK42" s="930">
        <f t="shared" si="10"/>
        <v>3255000</v>
      </c>
      <c r="AL42" s="929">
        <f t="shared" si="11"/>
        <v>21700000</v>
      </c>
      <c r="AM42" s="955">
        <f t="shared" ref="AM42:AX42" si="18">SUM(AM43:AM49)</f>
        <v>1</v>
      </c>
      <c r="AN42" s="955">
        <f t="shared" si="18"/>
        <v>3100000</v>
      </c>
      <c r="AO42" s="955">
        <f t="shared" si="18"/>
        <v>2</v>
      </c>
      <c r="AP42" s="955">
        <f t="shared" si="18"/>
        <v>6200000</v>
      </c>
      <c r="AQ42" s="955">
        <f t="shared" si="18"/>
        <v>1</v>
      </c>
      <c r="AR42" s="955">
        <f t="shared" si="18"/>
        <v>3100000</v>
      </c>
      <c r="AS42" s="955">
        <f t="shared" si="18"/>
        <v>1</v>
      </c>
      <c r="AT42" s="955">
        <f t="shared" si="18"/>
        <v>3100000</v>
      </c>
      <c r="AU42" s="955">
        <f t="shared" si="18"/>
        <v>1</v>
      </c>
      <c r="AV42" s="955">
        <f t="shared" si="18"/>
        <v>3100000</v>
      </c>
      <c r="AW42" s="955">
        <f t="shared" si="18"/>
        <v>1</v>
      </c>
      <c r="AX42" s="955">
        <f t="shared" si="18"/>
        <v>3100000</v>
      </c>
      <c r="AY42" s="676">
        <f>AM42+AO42+AQ42+AS42+AU42+AW42</f>
        <v>7</v>
      </c>
      <c r="AZ42" s="676">
        <f>AN42+AP42+AR42+AT42+AV42+AX42</f>
        <v>21700000</v>
      </c>
      <c r="BA42" s="676"/>
      <c r="BB42" s="676"/>
      <c r="BC42" s="676"/>
      <c r="BD42" s="676"/>
    </row>
    <row r="43" spans="1:56" ht="45.75" customHeight="1">
      <c r="A43" s="309">
        <v>5</v>
      </c>
      <c r="B43" s="36">
        <f t="shared" ref="B43:B49" si="19">B42+1</f>
        <v>1</v>
      </c>
      <c r="C43" s="15" t="s">
        <v>819</v>
      </c>
      <c r="D43" s="151">
        <v>10746</v>
      </c>
      <c r="E43" s="144">
        <v>3100000</v>
      </c>
      <c r="F43" s="309">
        <v>1</v>
      </c>
      <c r="G43" s="957">
        <f t="shared" ref="G43:G49" si="20">F43*E43</f>
        <v>3100000</v>
      </c>
      <c r="H43" s="958" t="s">
        <v>1926</v>
      </c>
      <c r="I43" s="958" t="s">
        <v>1927</v>
      </c>
      <c r="J43" s="958" t="s">
        <v>1928</v>
      </c>
      <c r="K43" s="958" t="s">
        <v>863</v>
      </c>
      <c r="L43" s="15">
        <v>1</v>
      </c>
      <c r="M43" s="309">
        <v>10746</v>
      </c>
      <c r="N43" s="959">
        <v>2530</v>
      </c>
      <c r="O43" s="959">
        <v>27</v>
      </c>
      <c r="P43" s="309" t="s">
        <v>1929</v>
      </c>
      <c r="Q43" s="15">
        <v>20</v>
      </c>
      <c r="R43" s="12" t="s">
        <v>1930</v>
      </c>
      <c r="S43" s="14" t="s">
        <v>1931</v>
      </c>
      <c r="T43" s="118"/>
      <c r="U43" s="118"/>
      <c r="V43" s="1083"/>
      <c r="W43" s="1083"/>
      <c r="X43" s="1083"/>
      <c r="Y43" s="1084">
        <f t="shared" si="3"/>
        <v>0</v>
      </c>
      <c r="Z43" s="1083"/>
      <c r="AA43" s="1041">
        <f t="shared" si="14"/>
        <v>465000</v>
      </c>
      <c r="AB43" s="1041">
        <f t="shared" si="14"/>
        <v>465000</v>
      </c>
      <c r="AC43" s="1084">
        <f t="shared" si="5"/>
        <v>930000</v>
      </c>
      <c r="AD43" s="1041">
        <f t="shared" si="6"/>
        <v>465000</v>
      </c>
      <c r="AE43" s="1041">
        <f t="shared" si="15"/>
        <v>620000</v>
      </c>
      <c r="AF43" s="1041">
        <f t="shared" si="15"/>
        <v>620000</v>
      </c>
      <c r="AG43" s="1084">
        <f t="shared" si="8"/>
        <v>1705000</v>
      </c>
      <c r="AH43" s="1041">
        <f t="shared" si="9"/>
        <v>465000</v>
      </c>
      <c r="AI43" s="1041"/>
      <c r="AJ43" s="1041"/>
      <c r="AK43" s="1084">
        <f t="shared" si="10"/>
        <v>465000</v>
      </c>
      <c r="AL43" s="1083">
        <f t="shared" si="11"/>
        <v>3100000</v>
      </c>
      <c r="AM43" s="36">
        <f>$F43</f>
        <v>1</v>
      </c>
      <c r="AN43" s="1920">
        <f>$G43</f>
        <v>3100000</v>
      </c>
      <c r="AO43" s="298"/>
      <c r="AP43" s="298"/>
      <c r="AQ43" s="298"/>
      <c r="AR43" s="298"/>
      <c r="AS43" s="298"/>
      <c r="AT43" s="298"/>
      <c r="AU43" s="298"/>
      <c r="AV43" s="298"/>
      <c r="AW43" s="298"/>
      <c r="AX43" s="298"/>
    </row>
    <row r="44" spans="1:56" ht="45.75" customHeight="1">
      <c r="A44" s="309">
        <v>5</v>
      </c>
      <c r="B44" s="36">
        <f t="shared" si="19"/>
        <v>2</v>
      </c>
      <c r="C44" s="15" t="s">
        <v>819</v>
      </c>
      <c r="D44" s="151">
        <v>10746</v>
      </c>
      <c r="E44" s="144">
        <v>3100000</v>
      </c>
      <c r="F44" s="309">
        <v>1</v>
      </c>
      <c r="G44" s="957">
        <f t="shared" si="20"/>
        <v>3100000</v>
      </c>
      <c r="H44" s="958" t="s">
        <v>1904</v>
      </c>
      <c r="I44" s="958" t="s">
        <v>1905</v>
      </c>
      <c r="J44" s="958" t="s">
        <v>1906</v>
      </c>
      <c r="K44" s="958" t="s">
        <v>1251</v>
      </c>
      <c r="L44" s="959"/>
      <c r="M44" s="309">
        <v>10746</v>
      </c>
      <c r="N44" s="959">
        <v>2528</v>
      </c>
      <c r="O44" s="959">
        <v>29</v>
      </c>
      <c r="P44" s="309" t="s">
        <v>1907</v>
      </c>
      <c r="Q44" s="958">
        <v>15</v>
      </c>
      <c r="R44" s="581" t="s">
        <v>1908</v>
      </c>
      <c r="S44" s="14" t="s">
        <v>1909</v>
      </c>
      <c r="T44" s="118"/>
      <c r="U44" s="118"/>
      <c r="V44" s="1083"/>
      <c r="W44" s="1083"/>
      <c r="X44" s="1083"/>
      <c r="Y44" s="1084">
        <f t="shared" si="3"/>
        <v>0</v>
      </c>
      <c r="Z44" s="1083"/>
      <c r="AA44" s="1041">
        <f t="shared" si="14"/>
        <v>465000</v>
      </c>
      <c r="AB44" s="1041">
        <f t="shared" si="14"/>
        <v>465000</v>
      </c>
      <c r="AC44" s="1084">
        <f t="shared" si="5"/>
        <v>930000</v>
      </c>
      <c r="AD44" s="1041">
        <f t="shared" si="6"/>
        <v>465000</v>
      </c>
      <c r="AE44" s="1041">
        <f t="shared" si="15"/>
        <v>620000</v>
      </c>
      <c r="AF44" s="1041">
        <f t="shared" si="15"/>
        <v>620000</v>
      </c>
      <c r="AG44" s="1084">
        <f t="shared" si="8"/>
        <v>1705000</v>
      </c>
      <c r="AH44" s="1041">
        <f t="shared" si="9"/>
        <v>465000</v>
      </c>
      <c r="AI44" s="1041"/>
      <c r="AJ44" s="1041"/>
      <c r="AK44" s="1084">
        <f t="shared" si="10"/>
        <v>465000</v>
      </c>
      <c r="AL44" s="1083">
        <f t="shared" si="11"/>
        <v>3100000</v>
      </c>
      <c r="AM44" s="298"/>
      <c r="AN44" s="298"/>
      <c r="AO44" s="36">
        <f>$F44</f>
        <v>1</v>
      </c>
      <c r="AP44" s="1920">
        <f>$G44</f>
        <v>3100000</v>
      </c>
      <c r="AQ44" s="298"/>
      <c r="AR44" s="298"/>
      <c r="AS44" s="298"/>
      <c r="AT44" s="298"/>
      <c r="AU44" s="298"/>
      <c r="AV44" s="298"/>
      <c r="AW44" s="298"/>
      <c r="AX44" s="298"/>
    </row>
    <row r="45" spans="1:56" ht="45.75" customHeight="1">
      <c r="A45" s="309">
        <v>5</v>
      </c>
      <c r="B45" s="36">
        <f t="shared" si="19"/>
        <v>3</v>
      </c>
      <c r="C45" s="15" t="s">
        <v>819</v>
      </c>
      <c r="D45" s="151">
        <v>10746</v>
      </c>
      <c r="E45" s="144">
        <v>3100000</v>
      </c>
      <c r="F45" s="309">
        <v>1</v>
      </c>
      <c r="G45" s="957">
        <f t="shared" si="20"/>
        <v>3100000</v>
      </c>
      <c r="H45" s="958" t="s">
        <v>1915</v>
      </c>
      <c r="I45" s="958" t="s">
        <v>1916</v>
      </c>
      <c r="J45" s="958" t="s">
        <v>1917</v>
      </c>
      <c r="K45" s="958" t="s">
        <v>1251</v>
      </c>
      <c r="L45" s="959">
        <v>2</v>
      </c>
      <c r="M45" s="309">
        <v>10746</v>
      </c>
      <c r="N45" s="959">
        <v>2527</v>
      </c>
      <c r="O45" s="959">
        <v>30</v>
      </c>
      <c r="P45" s="309" t="s">
        <v>1918</v>
      </c>
      <c r="Q45" s="958">
        <v>13</v>
      </c>
      <c r="R45" s="581" t="s">
        <v>1919</v>
      </c>
      <c r="S45" s="14" t="s">
        <v>1920</v>
      </c>
      <c r="T45" s="118"/>
      <c r="U45" s="118"/>
      <c r="V45" s="1083"/>
      <c r="W45" s="1083"/>
      <c r="X45" s="1083"/>
      <c r="Y45" s="1084">
        <f t="shared" si="3"/>
        <v>0</v>
      </c>
      <c r="Z45" s="1083"/>
      <c r="AA45" s="1041">
        <f t="shared" si="14"/>
        <v>465000</v>
      </c>
      <c r="AB45" s="1041">
        <f t="shared" si="14"/>
        <v>465000</v>
      </c>
      <c r="AC45" s="1084">
        <f t="shared" si="5"/>
        <v>930000</v>
      </c>
      <c r="AD45" s="1041">
        <f t="shared" si="6"/>
        <v>465000</v>
      </c>
      <c r="AE45" s="1041">
        <f t="shared" si="15"/>
        <v>620000</v>
      </c>
      <c r="AF45" s="1041">
        <f t="shared" si="15"/>
        <v>620000</v>
      </c>
      <c r="AG45" s="1084">
        <f t="shared" si="8"/>
        <v>1705000</v>
      </c>
      <c r="AH45" s="1041">
        <f t="shared" si="9"/>
        <v>465000</v>
      </c>
      <c r="AI45" s="1041"/>
      <c r="AJ45" s="1041"/>
      <c r="AK45" s="1084">
        <f t="shared" si="10"/>
        <v>465000</v>
      </c>
      <c r="AL45" s="1083">
        <f t="shared" si="11"/>
        <v>3100000</v>
      </c>
      <c r="AM45" s="298"/>
      <c r="AN45" s="298"/>
      <c r="AO45" s="36">
        <f>$F45</f>
        <v>1</v>
      </c>
      <c r="AP45" s="1920">
        <f>$G45</f>
        <v>3100000</v>
      </c>
      <c r="AQ45" s="298"/>
      <c r="AR45" s="298"/>
      <c r="AS45" s="298"/>
      <c r="AT45" s="298"/>
      <c r="AU45" s="298"/>
      <c r="AV45" s="298"/>
      <c r="AW45" s="298"/>
      <c r="AX45" s="298"/>
    </row>
    <row r="46" spans="1:56" ht="45.75" customHeight="1">
      <c r="A46" s="309">
        <v>5</v>
      </c>
      <c r="B46" s="36">
        <f t="shared" si="19"/>
        <v>4</v>
      </c>
      <c r="C46" s="15" t="s">
        <v>819</v>
      </c>
      <c r="D46" s="151">
        <v>10746</v>
      </c>
      <c r="E46" s="144">
        <v>3100000</v>
      </c>
      <c r="F46" s="309">
        <v>1</v>
      </c>
      <c r="G46" s="957">
        <f t="shared" si="20"/>
        <v>3100000</v>
      </c>
      <c r="H46" s="958" t="s">
        <v>1910</v>
      </c>
      <c r="I46" s="958" t="s">
        <v>1911</v>
      </c>
      <c r="J46" s="958" t="s">
        <v>723</v>
      </c>
      <c r="K46" s="958" t="s">
        <v>824</v>
      </c>
      <c r="L46" s="959">
        <v>1</v>
      </c>
      <c r="M46" s="309">
        <v>10746</v>
      </c>
      <c r="N46" s="959">
        <v>2527</v>
      </c>
      <c r="O46" s="959">
        <v>30</v>
      </c>
      <c r="P46" s="309" t="s">
        <v>1912</v>
      </c>
      <c r="Q46" s="958">
        <v>20</v>
      </c>
      <c r="R46" s="581" t="s">
        <v>1913</v>
      </c>
      <c r="S46" s="14" t="s">
        <v>1914</v>
      </c>
      <c r="T46" s="118"/>
      <c r="U46" s="118"/>
      <c r="V46" s="1083"/>
      <c r="W46" s="1083"/>
      <c r="X46" s="1083"/>
      <c r="Y46" s="1084">
        <f t="shared" si="3"/>
        <v>0</v>
      </c>
      <c r="Z46" s="1083"/>
      <c r="AA46" s="1041">
        <f t="shared" si="14"/>
        <v>465000</v>
      </c>
      <c r="AB46" s="1041">
        <f t="shared" si="14"/>
        <v>465000</v>
      </c>
      <c r="AC46" s="1084">
        <f t="shared" si="5"/>
        <v>930000</v>
      </c>
      <c r="AD46" s="1041">
        <f t="shared" si="6"/>
        <v>465000</v>
      </c>
      <c r="AE46" s="1041">
        <f t="shared" si="15"/>
        <v>620000</v>
      </c>
      <c r="AF46" s="1041">
        <f t="shared" si="15"/>
        <v>620000</v>
      </c>
      <c r="AG46" s="1084">
        <f t="shared" si="8"/>
        <v>1705000</v>
      </c>
      <c r="AH46" s="1041">
        <f t="shared" si="9"/>
        <v>465000</v>
      </c>
      <c r="AI46" s="1041"/>
      <c r="AJ46" s="1041"/>
      <c r="AK46" s="1084">
        <f t="shared" si="10"/>
        <v>465000</v>
      </c>
      <c r="AL46" s="1083">
        <f t="shared" si="11"/>
        <v>3100000</v>
      </c>
      <c r="AM46" s="298"/>
      <c r="AN46" s="298"/>
      <c r="AO46" s="298"/>
      <c r="AP46" s="298"/>
      <c r="AQ46" s="36">
        <f>$F46</f>
        <v>1</v>
      </c>
      <c r="AR46" s="1920">
        <f>$G46</f>
        <v>3100000</v>
      </c>
      <c r="AS46" s="298"/>
      <c r="AT46" s="298"/>
      <c r="AU46" s="298"/>
      <c r="AV46" s="298"/>
      <c r="AW46" s="298"/>
      <c r="AX46" s="298"/>
    </row>
    <row r="47" spans="1:56" ht="45.75" customHeight="1">
      <c r="A47" s="309">
        <v>5</v>
      </c>
      <c r="B47" s="36">
        <f t="shared" si="19"/>
        <v>5</v>
      </c>
      <c r="C47" s="15" t="s">
        <v>819</v>
      </c>
      <c r="D47" s="151">
        <v>10746</v>
      </c>
      <c r="E47" s="144">
        <v>3100000</v>
      </c>
      <c r="F47" s="309">
        <v>1</v>
      </c>
      <c r="G47" s="957">
        <f t="shared" si="20"/>
        <v>3100000</v>
      </c>
      <c r="H47" s="11" t="s">
        <v>1936</v>
      </c>
      <c r="I47" s="958" t="s">
        <v>1937</v>
      </c>
      <c r="J47" s="958" t="s">
        <v>1938</v>
      </c>
      <c r="K47" s="958" t="s">
        <v>867</v>
      </c>
      <c r="L47" s="15">
        <v>2</v>
      </c>
      <c r="M47" s="309">
        <v>10746</v>
      </c>
      <c r="N47" s="959">
        <v>2532</v>
      </c>
      <c r="O47" s="959">
        <v>25</v>
      </c>
      <c r="P47" s="309" t="s">
        <v>1939</v>
      </c>
      <c r="Q47" s="15">
        <v>15</v>
      </c>
      <c r="R47" s="581" t="s">
        <v>1940</v>
      </c>
      <c r="S47" s="14" t="s">
        <v>1941</v>
      </c>
      <c r="T47" s="118"/>
      <c r="U47" s="118"/>
      <c r="V47" s="1083"/>
      <c r="W47" s="1083"/>
      <c r="X47" s="1083"/>
      <c r="Y47" s="1084">
        <f t="shared" si="3"/>
        <v>0</v>
      </c>
      <c r="Z47" s="1083"/>
      <c r="AA47" s="1041">
        <f t="shared" si="14"/>
        <v>465000</v>
      </c>
      <c r="AB47" s="1041">
        <f t="shared" si="14"/>
        <v>465000</v>
      </c>
      <c r="AC47" s="1084">
        <f t="shared" si="5"/>
        <v>930000</v>
      </c>
      <c r="AD47" s="1041">
        <f t="shared" si="6"/>
        <v>465000</v>
      </c>
      <c r="AE47" s="1041">
        <f t="shared" si="15"/>
        <v>620000</v>
      </c>
      <c r="AF47" s="1041">
        <f t="shared" si="15"/>
        <v>620000</v>
      </c>
      <c r="AG47" s="1084">
        <f t="shared" si="8"/>
        <v>1705000</v>
      </c>
      <c r="AH47" s="1041">
        <f t="shared" si="9"/>
        <v>465000</v>
      </c>
      <c r="AI47" s="1041"/>
      <c r="AJ47" s="1041"/>
      <c r="AK47" s="1084">
        <f t="shared" si="10"/>
        <v>465000</v>
      </c>
      <c r="AL47" s="1083">
        <f t="shared" si="11"/>
        <v>3100000</v>
      </c>
      <c r="AM47" s="298"/>
      <c r="AN47" s="298"/>
      <c r="AO47" s="298"/>
      <c r="AP47" s="298"/>
      <c r="AQ47" s="298"/>
      <c r="AR47" s="298"/>
      <c r="AS47" s="36">
        <f>$F47</f>
        <v>1</v>
      </c>
      <c r="AT47" s="1920">
        <f>$G47</f>
        <v>3100000</v>
      </c>
      <c r="AU47" s="298"/>
      <c r="AV47" s="298"/>
      <c r="AW47" s="298"/>
      <c r="AX47" s="298"/>
    </row>
    <row r="48" spans="1:56" ht="45.75" customHeight="1">
      <c r="A48" s="309">
        <v>5</v>
      </c>
      <c r="B48" s="36">
        <f t="shared" si="19"/>
        <v>6</v>
      </c>
      <c r="C48" s="15" t="s">
        <v>819</v>
      </c>
      <c r="D48" s="151">
        <v>10746</v>
      </c>
      <c r="E48" s="144">
        <v>3100000</v>
      </c>
      <c r="F48" s="309">
        <v>1</v>
      </c>
      <c r="G48" s="957">
        <f t="shared" si="20"/>
        <v>3100000</v>
      </c>
      <c r="H48" s="958" t="s">
        <v>1932</v>
      </c>
      <c r="I48" s="958" t="s">
        <v>1933</v>
      </c>
      <c r="J48" s="958" t="s">
        <v>1198</v>
      </c>
      <c r="K48" s="958" t="s">
        <v>861</v>
      </c>
      <c r="L48" s="16">
        <v>1</v>
      </c>
      <c r="M48" s="309">
        <v>10746</v>
      </c>
      <c r="N48" s="959">
        <v>2531</v>
      </c>
      <c r="O48" s="959">
        <v>26</v>
      </c>
      <c r="P48" s="309" t="s">
        <v>1934</v>
      </c>
      <c r="Q48" s="958">
        <v>11</v>
      </c>
      <c r="R48" s="581" t="s">
        <v>1909</v>
      </c>
      <c r="S48" s="14" t="s">
        <v>1935</v>
      </c>
      <c r="T48" s="118"/>
      <c r="U48" s="118"/>
      <c r="V48" s="1083"/>
      <c r="W48" s="1083"/>
      <c r="X48" s="1083"/>
      <c r="Y48" s="1084">
        <f t="shared" si="3"/>
        <v>0</v>
      </c>
      <c r="Z48" s="1083"/>
      <c r="AA48" s="1041">
        <f t="shared" si="14"/>
        <v>465000</v>
      </c>
      <c r="AB48" s="1041">
        <f t="shared" si="14"/>
        <v>465000</v>
      </c>
      <c r="AC48" s="1084">
        <f t="shared" si="5"/>
        <v>930000</v>
      </c>
      <c r="AD48" s="1041">
        <f t="shared" si="6"/>
        <v>465000</v>
      </c>
      <c r="AE48" s="1041">
        <f t="shared" si="15"/>
        <v>620000</v>
      </c>
      <c r="AF48" s="1041">
        <f t="shared" si="15"/>
        <v>620000</v>
      </c>
      <c r="AG48" s="1084">
        <f t="shared" si="8"/>
        <v>1705000</v>
      </c>
      <c r="AH48" s="1041">
        <f t="shared" si="9"/>
        <v>465000</v>
      </c>
      <c r="AI48" s="1041"/>
      <c r="AJ48" s="1041"/>
      <c r="AK48" s="1084">
        <f t="shared" si="10"/>
        <v>465000</v>
      </c>
      <c r="AL48" s="1083">
        <f t="shared" si="11"/>
        <v>3100000</v>
      </c>
      <c r="AM48" s="298"/>
      <c r="AN48" s="298"/>
      <c r="AO48" s="298"/>
      <c r="AP48" s="298"/>
      <c r="AQ48" s="298"/>
      <c r="AR48" s="298"/>
      <c r="AS48" s="298"/>
      <c r="AT48" s="298"/>
      <c r="AU48" s="36">
        <f>$F48</f>
        <v>1</v>
      </c>
      <c r="AV48" s="1920">
        <f>$G48</f>
        <v>3100000</v>
      </c>
      <c r="AW48" s="298"/>
      <c r="AX48" s="298"/>
    </row>
    <row r="49" spans="1:52" ht="45.75" customHeight="1">
      <c r="A49" s="309">
        <v>5</v>
      </c>
      <c r="B49" s="36">
        <f t="shared" si="19"/>
        <v>7</v>
      </c>
      <c r="C49" s="15" t="s">
        <v>819</v>
      </c>
      <c r="D49" s="151">
        <v>10746</v>
      </c>
      <c r="E49" s="144">
        <v>3100000</v>
      </c>
      <c r="F49" s="309">
        <v>1</v>
      </c>
      <c r="G49" s="957">
        <f t="shared" si="20"/>
        <v>3100000</v>
      </c>
      <c r="H49" s="958" t="s">
        <v>1921</v>
      </c>
      <c r="I49" s="958" t="s">
        <v>1922</v>
      </c>
      <c r="J49" s="958" t="s">
        <v>1923</v>
      </c>
      <c r="K49" s="958" t="s">
        <v>1071</v>
      </c>
      <c r="L49" s="15">
        <v>2</v>
      </c>
      <c r="M49" s="309">
        <v>10746</v>
      </c>
      <c r="N49" s="959">
        <v>2530</v>
      </c>
      <c r="O49" s="959">
        <v>27</v>
      </c>
      <c r="P49" s="309" t="s">
        <v>1924</v>
      </c>
      <c r="Q49" s="15">
        <v>20</v>
      </c>
      <c r="R49" s="581" t="s">
        <v>1925</v>
      </c>
      <c r="S49" s="14" t="s">
        <v>1913</v>
      </c>
      <c r="T49" s="118"/>
      <c r="U49" s="118"/>
      <c r="V49" s="1083"/>
      <c r="W49" s="1083"/>
      <c r="X49" s="1083"/>
      <c r="Y49" s="1084">
        <f t="shared" si="3"/>
        <v>0</v>
      </c>
      <c r="Z49" s="1083"/>
      <c r="AA49" s="1041">
        <f t="shared" si="14"/>
        <v>465000</v>
      </c>
      <c r="AB49" s="1041">
        <f t="shared" si="14"/>
        <v>465000</v>
      </c>
      <c r="AC49" s="1084">
        <f t="shared" si="5"/>
        <v>930000</v>
      </c>
      <c r="AD49" s="1041">
        <f t="shared" si="6"/>
        <v>465000</v>
      </c>
      <c r="AE49" s="1041">
        <f t="shared" si="15"/>
        <v>620000</v>
      </c>
      <c r="AF49" s="1041">
        <f t="shared" si="15"/>
        <v>620000</v>
      </c>
      <c r="AG49" s="1084">
        <f t="shared" si="8"/>
        <v>1705000</v>
      </c>
      <c r="AH49" s="1041">
        <f t="shared" si="9"/>
        <v>465000</v>
      </c>
      <c r="AI49" s="1041"/>
      <c r="AJ49" s="1041"/>
      <c r="AK49" s="1084">
        <f t="shared" si="10"/>
        <v>465000</v>
      </c>
      <c r="AL49" s="1083">
        <f t="shared" si="11"/>
        <v>3100000</v>
      </c>
      <c r="AM49" s="298"/>
      <c r="AN49" s="298"/>
      <c r="AO49" s="298"/>
      <c r="AP49" s="298"/>
      <c r="AQ49" s="298"/>
      <c r="AR49" s="298"/>
      <c r="AS49" s="298"/>
      <c r="AT49" s="298"/>
      <c r="AU49" s="298"/>
      <c r="AV49" s="298"/>
      <c r="AW49" s="36">
        <f>$F49</f>
        <v>1</v>
      </c>
      <c r="AX49" s="1920">
        <f>$G49</f>
        <v>3100000</v>
      </c>
    </row>
    <row r="50" spans="1:52">
      <c r="A50" s="1020"/>
      <c r="B50" s="113"/>
      <c r="C50" s="353"/>
      <c r="D50" s="1929"/>
      <c r="E50" s="627"/>
      <c r="F50" s="1020"/>
      <c r="G50" s="1930"/>
      <c r="H50" s="1021"/>
      <c r="I50" s="1021"/>
      <c r="J50" s="1021"/>
      <c r="K50" s="1021"/>
      <c r="L50" s="1935"/>
      <c r="M50" s="309"/>
      <c r="N50" s="959"/>
      <c r="O50" s="959"/>
      <c r="P50" s="309"/>
      <c r="Q50" s="15"/>
      <c r="R50" s="581"/>
      <c r="S50" s="14"/>
      <c r="T50" s="118"/>
      <c r="U50" s="118"/>
      <c r="V50" s="1083"/>
      <c r="W50" s="1083"/>
      <c r="X50" s="1083"/>
      <c r="Y50" s="1084"/>
      <c r="Z50" s="1083"/>
      <c r="AA50" s="1041"/>
      <c r="AB50" s="1041"/>
      <c r="AC50" s="1084"/>
      <c r="AD50" s="1041"/>
      <c r="AE50" s="1041"/>
      <c r="AF50" s="1041"/>
      <c r="AG50" s="1084"/>
      <c r="AH50" s="1041"/>
      <c r="AI50" s="1041"/>
      <c r="AJ50" s="1041"/>
      <c r="AK50" s="1084"/>
      <c r="AL50" s="1083"/>
      <c r="AM50" s="3235" t="s">
        <v>1163</v>
      </c>
      <c r="AN50" s="3236"/>
      <c r="AO50" s="3231" t="s">
        <v>875</v>
      </c>
      <c r="AP50" s="3237"/>
      <c r="AQ50" s="3231" t="s">
        <v>876</v>
      </c>
      <c r="AR50" s="3237"/>
      <c r="AS50" s="3231" t="s">
        <v>1105</v>
      </c>
      <c r="AT50" s="3237"/>
      <c r="AU50" s="3235" t="s">
        <v>1973</v>
      </c>
      <c r="AV50" s="3236"/>
      <c r="AW50" s="3238" t="s">
        <v>1406</v>
      </c>
      <c r="AX50" s="3238"/>
    </row>
    <row r="51" spans="1:52">
      <c r="A51" s="1020"/>
      <c r="B51" s="113"/>
      <c r="C51" s="353"/>
      <c r="D51" s="1929"/>
      <c r="E51" s="627"/>
      <c r="F51" s="1020"/>
      <c r="G51" s="1930"/>
      <c r="H51" s="1021"/>
      <c r="I51" s="1021"/>
      <c r="J51" s="1021"/>
      <c r="K51" s="1021"/>
      <c r="L51" s="1935"/>
      <c r="M51" s="309"/>
      <c r="N51" s="959"/>
      <c r="O51" s="959"/>
      <c r="P51" s="309"/>
      <c r="Q51" s="15"/>
      <c r="R51" s="581"/>
      <c r="S51" s="14"/>
      <c r="T51" s="118"/>
      <c r="U51" s="118"/>
      <c r="V51" s="1083"/>
      <c r="W51" s="1083"/>
      <c r="X51" s="1083"/>
      <c r="Y51" s="1084"/>
      <c r="Z51" s="1083"/>
      <c r="AA51" s="1041"/>
      <c r="AB51" s="1041"/>
      <c r="AC51" s="1084"/>
      <c r="AD51" s="1041"/>
      <c r="AE51" s="1041"/>
      <c r="AF51" s="1041"/>
      <c r="AG51" s="1084"/>
      <c r="AH51" s="1041"/>
      <c r="AI51" s="1041"/>
      <c r="AJ51" s="1041"/>
      <c r="AK51" s="1084"/>
      <c r="AL51" s="1083"/>
      <c r="AM51" s="267" t="s">
        <v>1078</v>
      </c>
      <c r="AN51" s="267" t="s">
        <v>1077</v>
      </c>
      <c r="AO51" s="267" t="s">
        <v>1078</v>
      </c>
      <c r="AP51" s="267" t="s">
        <v>1077</v>
      </c>
      <c r="AQ51" s="267" t="s">
        <v>1078</v>
      </c>
      <c r="AR51" s="267" t="s">
        <v>1077</v>
      </c>
      <c r="AS51" s="267" t="s">
        <v>1078</v>
      </c>
      <c r="AT51" s="267" t="s">
        <v>1077</v>
      </c>
      <c r="AU51" s="267" t="s">
        <v>1078</v>
      </c>
      <c r="AV51" s="267" t="s">
        <v>1077</v>
      </c>
      <c r="AW51" s="267" t="s">
        <v>1078</v>
      </c>
      <c r="AX51" s="267" t="s">
        <v>1077</v>
      </c>
    </row>
    <row r="52" spans="1:52" s="255" customFormat="1" ht="49.2">
      <c r="A52" s="953"/>
      <c r="B52" s="954"/>
      <c r="C52" s="953" t="s">
        <v>1439</v>
      </c>
      <c r="D52" s="953"/>
      <c r="E52" s="953"/>
      <c r="F52" s="953">
        <f>SUM(F53:F58)</f>
        <v>6</v>
      </c>
      <c r="G52" s="955">
        <f>SUM(G53:G58)</f>
        <v>18600000</v>
      </c>
      <c r="H52" s="953"/>
      <c r="I52" s="953"/>
      <c r="J52" s="953"/>
      <c r="K52" s="953"/>
      <c r="L52" s="953"/>
      <c r="M52" s="953"/>
      <c r="N52" s="953"/>
      <c r="O52" s="956"/>
      <c r="P52" s="953"/>
      <c r="Q52" s="953"/>
      <c r="R52" s="953"/>
      <c r="S52" s="953"/>
      <c r="T52" s="963">
        <v>6</v>
      </c>
      <c r="U52" s="963">
        <v>770</v>
      </c>
      <c r="V52" s="929"/>
      <c r="W52" s="929"/>
      <c r="X52" s="929"/>
      <c r="Y52" s="930">
        <f t="shared" si="3"/>
        <v>0</v>
      </c>
      <c r="Z52" s="929"/>
      <c r="AA52" s="1041">
        <f t="shared" si="14"/>
        <v>2790000</v>
      </c>
      <c r="AB52" s="1041">
        <f t="shared" si="14"/>
        <v>2790000</v>
      </c>
      <c r="AC52" s="930">
        <f t="shared" si="5"/>
        <v>5580000</v>
      </c>
      <c r="AD52" s="1041">
        <f t="shared" si="6"/>
        <v>2790000</v>
      </c>
      <c r="AE52" s="1041">
        <f t="shared" si="15"/>
        <v>3720000</v>
      </c>
      <c r="AF52" s="1041">
        <f t="shared" si="15"/>
        <v>3720000</v>
      </c>
      <c r="AG52" s="930">
        <f t="shared" si="8"/>
        <v>10230000</v>
      </c>
      <c r="AH52" s="1041">
        <f t="shared" si="9"/>
        <v>2790000</v>
      </c>
      <c r="AI52" s="1041"/>
      <c r="AJ52" s="1041"/>
      <c r="AK52" s="930">
        <f t="shared" si="10"/>
        <v>2790000</v>
      </c>
      <c r="AL52" s="929">
        <f t="shared" si="11"/>
        <v>18600000</v>
      </c>
      <c r="AM52" s="955">
        <f t="shared" ref="AM52:AX52" si="21">SUM(AM53:AM58)</f>
        <v>1</v>
      </c>
      <c r="AN52" s="955">
        <f t="shared" si="21"/>
        <v>3100000</v>
      </c>
      <c r="AO52" s="955">
        <f t="shared" si="21"/>
        <v>1</v>
      </c>
      <c r="AP52" s="955">
        <f t="shared" si="21"/>
        <v>3100000</v>
      </c>
      <c r="AQ52" s="955">
        <f t="shared" si="21"/>
        <v>1</v>
      </c>
      <c r="AR52" s="955">
        <f t="shared" si="21"/>
        <v>3100000</v>
      </c>
      <c r="AS52" s="955">
        <f t="shared" si="21"/>
        <v>1</v>
      </c>
      <c r="AT52" s="955">
        <f t="shared" si="21"/>
        <v>3100000</v>
      </c>
      <c r="AU52" s="955">
        <f t="shared" si="21"/>
        <v>1</v>
      </c>
      <c r="AV52" s="955">
        <f t="shared" si="21"/>
        <v>3100000</v>
      </c>
      <c r="AW52" s="955">
        <f t="shared" si="21"/>
        <v>1</v>
      </c>
      <c r="AX52" s="955">
        <f t="shared" si="21"/>
        <v>3100000</v>
      </c>
      <c r="AY52" s="676">
        <f>AM52+AO52+AQ52+AS52+AU52+AW52</f>
        <v>6</v>
      </c>
      <c r="AZ52" s="676">
        <f>AN52+AP52+AR52+AT52+AV52+AX52</f>
        <v>18600000</v>
      </c>
    </row>
    <row r="53" spans="1:52" ht="45.75" customHeight="1">
      <c r="A53" s="309">
        <v>6</v>
      </c>
      <c r="B53" s="36">
        <f t="shared" ref="B53:B58" si="22">B52+1</f>
        <v>1</v>
      </c>
      <c r="C53" s="15" t="s">
        <v>819</v>
      </c>
      <c r="D53" s="151">
        <v>10746</v>
      </c>
      <c r="E53" s="144">
        <v>3100000</v>
      </c>
      <c r="F53" s="309">
        <v>1</v>
      </c>
      <c r="G53" s="957">
        <f t="shared" ref="G53:G58" si="23">F53*E53</f>
        <v>3100000</v>
      </c>
      <c r="H53" s="958" t="s">
        <v>1956</v>
      </c>
      <c r="I53" s="972" t="s">
        <v>1957</v>
      </c>
      <c r="J53" s="972" t="s">
        <v>1415</v>
      </c>
      <c r="K53" s="958" t="s">
        <v>1163</v>
      </c>
      <c r="L53" s="972" t="s">
        <v>1958</v>
      </c>
      <c r="M53" s="309">
        <v>1</v>
      </c>
      <c r="N53" s="959">
        <v>2528</v>
      </c>
      <c r="O53" s="959">
        <v>29</v>
      </c>
      <c r="P53" s="959" t="s">
        <v>1946</v>
      </c>
      <c r="Q53" s="958" t="s">
        <v>1959</v>
      </c>
      <c r="R53" s="111" t="s">
        <v>1960</v>
      </c>
      <c r="S53" s="14" t="s">
        <v>1949</v>
      </c>
      <c r="T53" s="118"/>
      <c r="U53" s="118"/>
      <c r="V53" s="1083"/>
      <c r="W53" s="1083"/>
      <c r="X53" s="1083"/>
      <c r="Y53" s="1084">
        <f t="shared" si="3"/>
        <v>0</v>
      </c>
      <c r="Z53" s="1083"/>
      <c r="AA53" s="1041">
        <f t="shared" si="14"/>
        <v>465000</v>
      </c>
      <c r="AB53" s="1041">
        <f t="shared" si="14"/>
        <v>465000</v>
      </c>
      <c r="AC53" s="1084">
        <f t="shared" si="5"/>
        <v>930000</v>
      </c>
      <c r="AD53" s="1041">
        <f t="shared" si="6"/>
        <v>465000</v>
      </c>
      <c r="AE53" s="1041">
        <f t="shared" si="15"/>
        <v>620000</v>
      </c>
      <c r="AF53" s="1041">
        <f t="shared" si="15"/>
        <v>620000</v>
      </c>
      <c r="AG53" s="1084">
        <f t="shared" si="8"/>
        <v>1705000</v>
      </c>
      <c r="AH53" s="1041">
        <f t="shared" si="9"/>
        <v>465000</v>
      </c>
      <c r="AI53" s="1041"/>
      <c r="AJ53" s="1041"/>
      <c r="AK53" s="1084">
        <f t="shared" si="10"/>
        <v>465000</v>
      </c>
      <c r="AL53" s="1083">
        <f t="shared" si="11"/>
        <v>3100000</v>
      </c>
      <c r="AM53" s="36">
        <f>$F53</f>
        <v>1</v>
      </c>
      <c r="AN53" s="1920">
        <f>$G53</f>
        <v>3100000</v>
      </c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</row>
    <row r="54" spans="1:52" ht="45.75" customHeight="1">
      <c r="A54" s="309">
        <v>6</v>
      </c>
      <c r="B54" s="36">
        <f t="shared" si="22"/>
        <v>2</v>
      </c>
      <c r="C54" s="15" t="s">
        <v>819</v>
      </c>
      <c r="D54" s="151">
        <v>10746</v>
      </c>
      <c r="E54" s="144">
        <v>3100000</v>
      </c>
      <c r="F54" s="309">
        <v>1</v>
      </c>
      <c r="G54" s="957">
        <f t="shared" si="23"/>
        <v>3100000</v>
      </c>
      <c r="H54" s="958" t="s">
        <v>1961</v>
      </c>
      <c r="I54" s="958" t="s">
        <v>1962</v>
      </c>
      <c r="J54" s="958" t="s">
        <v>1963</v>
      </c>
      <c r="K54" s="958" t="s">
        <v>875</v>
      </c>
      <c r="L54" s="958" t="s">
        <v>1964</v>
      </c>
      <c r="M54" s="309">
        <v>2</v>
      </c>
      <c r="N54" s="959">
        <v>2530</v>
      </c>
      <c r="O54" s="959">
        <v>27</v>
      </c>
      <c r="P54" s="150" t="s">
        <v>1965</v>
      </c>
      <c r="Q54" s="958" t="s">
        <v>1966</v>
      </c>
      <c r="R54" s="959">
        <v>16</v>
      </c>
      <c r="S54" s="131" t="s">
        <v>1955</v>
      </c>
      <c r="T54" s="118"/>
      <c r="U54" s="118"/>
      <c r="V54" s="1083"/>
      <c r="W54" s="1083"/>
      <c r="X54" s="1083"/>
      <c r="Y54" s="1084">
        <f t="shared" si="3"/>
        <v>0</v>
      </c>
      <c r="Z54" s="1083"/>
      <c r="AA54" s="1041">
        <f t="shared" si="14"/>
        <v>465000</v>
      </c>
      <c r="AB54" s="1041">
        <f t="shared" si="14"/>
        <v>465000</v>
      </c>
      <c r="AC54" s="1084">
        <f t="shared" si="5"/>
        <v>930000</v>
      </c>
      <c r="AD54" s="1041">
        <f t="shared" si="6"/>
        <v>465000</v>
      </c>
      <c r="AE54" s="1041">
        <f t="shared" si="15"/>
        <v>620000</v>
      </c>
      <c r="AF54" s="1041">
        <f t="shared" si="15"/>
        <v>620000</v>
      </c>
      <c r="AG54" s="1084">
        <f t="shared" si="8"/>
        <v>1705000</v>
      </c>
      <c r="AH54" s="1041">
        <f t="shared" si="9"/>
        <v>465000</v>
      </c>
      <c r="AI54" s="1041"/>
      <c r="AJ54" s="1041"/>
      <c r="AK54" s="1084">
        <f t="shared" si="10"/>
        <v>465000</v>
      </c>
      <c r="AL54" s="1083">
        <f t="shared" si="11"/>
        <v>3100000</v>
      </c>
      <c r="AM54" s="298"/>
      <c r="AN54" s="298"/>
      <c r="AO54" s="36">
        <f>$F54</f>
        <v>1</v>
      </c>
      <c r="AP54" s="1920">
        <f>$G54</f>
        <v>3100000</v>
      </c>
      <c r="AQ54" s="298"/>
      <c r="AR54" s="298"/>
      <c r="AS54" s="298"/>
      <c r="AT54" s="298"/>
      <c r="AU54" s="298"/>
      <c r="AV54" s="298"/>
      <c r="AW54" s="298"/>
      <c r="AX54" s="298"/>
    </row>
    <row r="55" spans="1:52" ht="45.75" customHeight="1">
      <c r="A55" s="309">
        <v>6</v>
      </c>
      <c r="B55" s="36">
        <f t="shared" si="22"/>
        <v>3</v>
      </c>
      <c r="C55" s="15" t="s">
        <v>819</v>
      </c>
      <c r="D55" s="151">
        <v>10746</v>
      </c>
      <c r="E55" s="144">
        <v>3100000</v>
      </c>
      <c r="F55" s="309">
        <v>1</v>
      </c>
      <c r="G55" s="957">
        <f t="shared" si="23"/>
        <v>3100000</v>
      </c>
      <c r="H55" s="958" t="s">
        <v>1950</v>
      </c>
      <c r="I55" s="958" t="s">
        <v>1951</v>
      </c>
      <c r="J55" s="958" t="s">
        <v>723</v>
      </c>
      <c r="K55" s="958" t="s">
        <v>876</v>
      </c>
      <c r="L55" s="958" t="s">
        <v>1952</v>
      </c>
      <c r="M55" s="309"/>
      <c r="N55" s="959">
        <v>2528</v>
      </c>
      <c r="O55" s="959">
        <v>29</v>
      </c>
      <c r="P55" s="959" t="s">
        <v>1946</v>
      </c>
      <c r="Q55" s="958" t="s">
        <v>1953</v>
      </c>
      <c r="R55" s="111" t="s">
        <v>1954</v>
      </c>
      <c r="S55" s="131" t="s">
        <v>1955</v>
      </c>
      <c r="T55" s="118"/>
      <c r="U55" s="118"/>
      <c r="V55" s="1083"/>
      <c r="W55" s="1083"/>
      <c r="X55" s="1083"/>
      <c r="Y55" s="1084">
        <f t="shared" si="3"/>
        <v>0</v>
      </c>
      <c r="Z55" s="1083"/>
      <c r="AA55" s="1041">
        <f t="shared" si="14"/>
        <v>465000</v>
      </c>
      <c r="AB55" s="1041">
        <f t="shared" si="14"/>
        <v>465000</v>
      </c>
      <c r="AC55" s="1084">
        <f t="shared" si="5"/>
        <v>930000</v>
      </c>
      <c r="AD55" s="1041">
        <f t="shared" si="6"/>
        <v>465000</v>
      </c>
      <c r="AE55" s="1041">
        <f t="shared" si="15"/>
        <v>620000</v>
      </c>
      <c r="AF55" s="1041">
        <f t="shared" si="15"/>
        <v>620000</v>
      </c>
      <c r="AG55" s="1084">
        <f t="shared" si="8"/>
        <v>1705000</v>
      </c>
      <c r="AH55" s="1041">
        <f t="shared" si="9"/>
        <v>465000</v>
      </c>
      <c r="AI55" s="1041"/>
      <c r="AJ55" s="1041"/>
      <c r="AK55" s="1084">
        <f t="shared" si="10"/>
        <v>465000</v>
      </c>
      <c r="AL55" s="1083">
        <f t="shared" si="11"/>
        <v>3100000</v>
      </c>
      <c r="AM55" s="298"/>
      <c r="AN55" s="298"/>
      <c r="AO55" s="298"/>
      <c r="AP55" s="298"/>
      <c r="AQ55" s="36">
        <f>$F55</f>
        <v>1</v>
      </c>
      <c r="AR55" s="1920">
        <f>$G55</f>
        <v>3100000</v>
      </c>
      <c r="AS55" s="298"/>
      <c r="AT55" s="298"/>
      <c r="AU55" s="298"/>
      <c r="AV55" s="298"/>
      <c r="AW55" s="298"/>
      <c r="AX55" s="298"/>
    </row>
    <row r="56" spans="1:52" ht="45.75" customHeight="1">
      <c r="A56" s="309">
        <v>6</v>
      </c>
      <c r="B56" s="36">
        <f t="shared" si="22"/>
        <v>4</v>
      </c>
      <c r="C56" s="15" t="s">
        <v>819</v>
      </c>
      <c r="D56" s="151">
        <v>10746</v>
      </c>
      <c r="E56" s="144">
        <v>3100000</v>
      </c>
      <c r="F56" s="309">
        <v>1</v>
      </c>
      <c r="G56" s="957">
        <f t="shared" si="23"/>
        <v>3100000</v>
      </c>
      <c r="H56" s="958" t="s">
        <v>1967</v>
      </c>
      <c r="I56" s="363" t="s">
        <v>1968</v>
      </c>
      <c r="J56" s="363" t="s">
        <v>154</v>
      </c>
      <c r="K56" s="958" t="s">
        <v>1105</v>
      </c>
      <c r="L56" s="16" t="s">
        <v>1969</v>
      </c>
      <c r="M56" s="13">
        <v>1</v>
      </c>
      <c r="N56" s="66">
        <v>2530</v>
      </c>
      <c r="O56" s="959">
        <v>27</v>
      </c>
      <c r="P56" s="959" t="s">
        <v>1946</v>
      </c>
      <c r="Q56" s="958" t="s">
        <v>1970</v>
      </c>
      <c r="R56" s="111" t="s">
        <v>1971</v>
      </c>
      <c r="S56" s="14" t="s">
        <v>1949</v>
      </c>
      <c r="T56" s="118"/>
      <c r="U56" s="118"/>
      <c r="V56" s="1083"/>
      <c r="W56" s="1083"/>
      <c r="X56" s="1083"/>
      <c r="Y56" s="1084">
        <f t="shared" si="3"/>
        <v>0</v>
      </c>
      <c r="Z56" s="1083"/>
      <c r="AA56" s="1041">
        <f t="shared" ref="AA56:AB81" si="24">15/100*$G56</f>
        <v>465000</v>
      </c>
      <c r="AB56" s="1041">
        <f t="shared" si="24"/>
        <v>465000</v>
      </c>
      <c r="AC56" s="1084">
        <f t="shared" si="5"/>
        <v>930000</v>
      </c>
      <c r="AD56" s="1041">
        <f t="shared" si="6"/>
        <v>465000</v>
      </c>
      <c r="AE56" s="1041">
        <f t="shared" ref="AE56:AF81" si="25">20/100*$G56</f>
        <v>620000</v>
      </c>
      <c r="AF56" s="1041">
        <f t="shared" si="25"/>
        <v>620000</v>
      </c>
      <c r="AG56" s="1084">
        <f t="shared" si="8"/>
        <v>1705000</v>
      </c>
      <c r="AH56" s="1041">
        <f t="shared" si="9"/>
        <v>465000</v>
      </c>
      <c r="AI56" s="1041"/>
      <c r="AJ56" s="1041"/>
      <c r="AK56" s="1084">
        <f t="shared" si="10"/>
        <v>465000</v>
      </c>
      <c r="AL56" s="1083">
        <f t="shared" si="11"/>
        <v>3100000</v>
      </c>
      <c r="AM56" s="298"/>
      <c r="AN56" s="298"/>
      <c r="AO56" s="298"/>
      <c r="AP56" s="298"/>
      <c r="AQ56" s="298"/>
      <c r="AR56" s="298"/>
      <c r="AS56" s="36">
        <f>$F56</f>
        <v>1</v>
      </c>
      <c r="AT56" s="1920">
        <f>$G56</f>
        <v>3100000</v>
      </c>
      <c r="AU56" s="298"/>
      <c r="AV56" s="298"/>
      <c r="AW56" s="298"/>
      <c r="AX56" s="298"/>
    </row>
    <row r="57" spans="1:52" ht="45.75" customHeight="1">
      <c r="A57" s="1923">
        <v>6</v>
      </c>
      <c r="B57" s="1941">
        <f t="shared" si="22"/>
        <v>5</v>
      </c>
      <c r="C57" s="1876" t="s">
        <v>819</v>
      </c>
      <c r="D57" s="1925">
        <v>10746</v>
      </c>
      <c r="E57" s="1926">
        <v>3100000</v>
      </c>
      <c r="F57" s="1923">
        <v>1</v>
      </c>
      <c r="G57" s="1927">
        <f t="shared" si="23"/>
        <v>3100000</v>
      </c>
      <c r="H57" s="1942" t="s">
        <v>2556</v>
      </c>
      <c r="I57" s="1928" t="s">
        <v>1972</v>
      </c>
      <c r="J57" s="1942" t="s">
        <v>155</v>
      </c>
      <c r="K57" s="1928" t="s">
        <v>1973</v>
      </c>
      <c r="L57" s="1928" t="s">
        <v>1974</v>
      </c>
      <c r="M57" s="1923">
        <v>2</v>
      </c>
      <c r="N57" s="1943">
        <v>2537</v>
      </c>
      <c r="O57" s="1943">
        <v>20</v>
      </c>
      <c r="P57" s="1943" t="s">
        <v>1975</v>
      </c>
      <c r="Q57" s="1928" t="s">
        <v>1976</v>
      </c>
      <c r="R57" s="854" t="s">
        <v>1977</v>
      </c>
      <c r="S57" s="1937" t="s">
        <v>1978</v>
      </c>
      <c r="T57" s="121"/>
      <c r="U57" s="121"/>
      <c r="V57" s="1944"/>
      <c r="W57" s="1944"/>
      <c r="X57" s="1944"/>
      <c r="Y57" s="1945">
        <f t="shared" si="3"/>
        <v>0</v>
      </c>
      <c r="Z57" s="1944"/>
      <c r="AA57" s="1946">
        <f t="shared" si="24"/>
        <v>465000</v>
      </c>
      <c r="AB57" s="1946">
        <f t="shared" si="24"/>
        <v>465000</v>
      </c>
      <c r="AC57" s="1945">
        <f t="shared" si="5"/>
        <v>930000</v>
      </c>
      <c r="AD57" s="1946">
        <f t="shared" si="6"/>
        <v>465000</v>
      </c>
      <c r="AE57" s="1946">
        <f t="shared" si="25"/>
        <v>620000</v>
      </c>
      <c r="AF57" s="1946">
        <f t="shared" si="25"/>
        <v>620000</v>
      </c>
      <c r="AG57" s="1945">
        <f t="shared" si="8"/>
        <v>1705000</v>
      </c>
      <c r="AH57" s="1946">
        <f t="shared" si="9"/>
        <v>465000</v>
      </c>
      <c r="AI57" s="1946"/>
      <c r="AJ57" s="1946"/>
      <c r="AK57" s="1945">
        <f t="shared" si="10"/>
        <v>465000</v>
      </c>
      <c r="AL57" s="1944">
        <f t="shared" si="11"/>
        <v>3100000</v>
      </c>
      <c r="AM57" s="1947"/>
      <c r="AN57" s="298"/>
      <c r="AO57" s="298"/>
      <c r="AP57" s="298"/>
      <c r="AQ57" s="298"/>
      <c r="AR57" s="298"/>
      <c r="AS57" s="298"/>
      <c r="AT57" s="298"/>
      <c r="AU57" s="36">
        <f>$F57</f>
        <v>1</v>
      </c>
      <c r="AV57" s="1920">
        <f>$G57</f>
        <v>3100000</v>
      </c>
      <c r="AW57" s="298"/>
      <c r="AX57" s="298"/>
    </row>
    <row r="58" spans="1:52" s="54" customFormat="1" ht="45.75" customHeight="1">
      <c r="A58" s="309">
        <v>6</v>
      </c>
      <c r="B58" s="36">
        <f t="shared" si="22"/>
        <v>6</v>
      </c>
      <c r="C58" s="15" t="s">
        <v>819</v>
      </c>
      <c r="D58" s="151">
        <v>10746</v>
      </c>
      <c r="E58" s="144">
        <v>3100000</v>
      </c>
      <c r="F58" s="309">
        <v>1</v>
      </c>
      <c r="G58" s="957">
        <f t="shared" si="23"/>
        <v>3100000</v>
      </c>
      <c r="H58" s="131" t="s">
        <v>1942</v>
      </c>
      <c r="I58" s="972" t="s">
        <v>1943</v>
      </c>
      <c r="J58" s="973" t="s">
        <v>1944</v>
      </c>
      <c r="K58" s="1" t="s">
        <v>1406</v>
      </c>
      <c r="L58" s="972" t="s">
        <v>1945</v>
      </c>
      <c r="M58" s="309">
        <v>2</v>
      </c>
      <c r="N58" s="959">
        <v>2527</v>
      </c>
      <c r="O58" s="959">
        <v>30</v>
      </c>
      <c r="P58" s="959" t="s">
        <v>1946</v>
      </c>
      <c r="Q58" s="958" t="s">
        <v>1947</v>
      </c>
      <c r="R58" s="581" t="s">
        <v>1948</v>
      </c>
      <c r="S58" s="14" t="s">
        <v>1949</v>
      </c>
      <c r="T58" s="298"/>
      <c r="U58" s="298"/>
      <c r="V58" s="1083"/>
      <c r="W58" s="1083"/>
      <c r="X58" s="1083"/>
      <c r="Y58" s="1084">
        <f t="shared" si="3"/>
        <v>0</v>
      </c>
      <c r="Z58" s="1083"/>
      <c r="AA58" s="1041">
        <f t="shared" si="24"/>
        <v>465000</v>
      </c>
      <c r="AB58" s="1041">
        <f t="shared" si="24"/>
        <v>465000</v>
      </c>
      <c r="AC58" s="1084">
        <f t="shared" si="5"/>
        <v>930000</v>
      </c>
      <c r="AD58" s="1041">
        <f t="shared" si="6"/>
        <v>465000</v>
      </c>
      <c r="AE58" s="1041">
        <f t="shared" si="25"/>
        <v>620000</v>
      </c>
      <c r="AF58" s="1041">
        <f t="shared" si="25"/>
        <v>620000</v>
      </c>
      <c r="AG58" s="1084">
        <f t="shared" si="8"/>
        <v>1705000</v>
      </c>
      <c r="AH58" s="1041">
        <f t="shared" si="9"/>
        <v>465000</v>
      </c>
      <c r="AI58" s="1041"/>
      <c r="AJ58" s="1041"/>
      <c r="AK58" s="1084">
        <f t="shared" si="10"/>
        <v>465000</v>
      </c>
      <c r="AL58" s="1083">
        <f t="shared" si="11"/>
        <v>3100000</v>
      </c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6">
        <f>$F58</f>
        <v>1</v>
      </c>
      <c r="AX58" s="1920">
        <f>$G58</f>
        <v>3100000</v>
      </c>
    </row>
    <row r="59" spans="1:52" s="54" customFormat="1">
      <c r="A59" s="1020"/>
      <c r="B59" s="113"/>
      <c r="C59" s="353"/>
      <c r="D59" s="1929"/>
      <c r="E59" s="627"/>
      <c r="F59" s="1020"/>
      <c r="G59" s="1930"/>
      <c r="H59" s="655"/>
      <c r="I59" s="1938"/>
      <c r="J59" s="1939"/>
      <c r="K59" s="1940"/>
      <c r="L59" s="1948"/>
      <c r="M59" s="1949"/>
      <c r="N59" s="1950"/>
      <c r="O59" s="1950"/>
      <c r="P59" s="1950"/>
      <c r="Q59" s="1951"/>
      <c r="R59" s="1952"/>
      <c r="S59" s="1913"/>
      <c r="T59" s="118"/>
      <c r="U59" s="118"/>
      <c r="V59" s="1953"/>
      <c r="W59" s="1953"/>
      <c r="X59" s="1953"/>
      <c r="Y59" s="1954"/>
      <c r="Z59" s="1953"/>
      <c r="AA59" s="1955"/>
      <c r="AB59" s="1955"/>
      <c r="AC59" s="1954"/>
      <c r="AD59" s="1955"/>
      <c r="AE59" s="1955"/>
      <c r="AF59" s="1955"/>
      <c r="AG59" s="1954"/>
      <c r="AH59" s="1955"/>
      <c r="AI59" s="1955"/>
      <c r="AJ59" s="1955"/>
      <c r="AK59" s="1954"/>
      <c r="AL59" s="1953"/>
      <c r="AM59" s="3228" t="s">
        <v>1417</v>
      </c>
      <c r="AN59" s="3228"/>
      <c r="AO59" s="3231" t="s">
        <v>825</v>
      </c>
      <c r="AP59" s="3232"/>
      <c r="AQ59" s="121"/>
      <c r="AR59" s="121"/>
      <c r="AS59" s="121"/>
      <c r="AT59" s="121"/>
      <c r="AU59" s="121"/>
      <c r="AV59" s="121"/>
      <c r="AW59" s="113"/>
      <c r="AX59" s="1921"/>
    </row>
    <row r="60" spans="1:52" s="54" customFormat="1">
      <c r="A60" s="1020"/>
      <c r="B60" s="113"/>
      <c r="C60" s="353"/>
      <c r="D60" s="1929"/>
      <c r="E60" s="627"/>
      <c r="F60" s="1020"/>
      <c r="G60" s="1930"/>
      <c r="H60" s="655"/>
      <c r="I60" s="1938"/>
      <c r="J60" s="1939"/>
      <c r="K60" s="1940"/>
      <c r="L60" s="1936"/>
      <c r="M60" s="309"/>
      <c r="N60" s="959"/>
      <c r="O60" s="959"/>
      <c r="P60" s="959"/>
      <c r="Q60" s="958"/>
      <c r="R60" s="581"/>
      <c r="S60" s="14"/>
      <c r="T60" s="118"/>
      <c r="U60" s="118"/>
      <c r="V60" s="1083"/>
      <c r="W60" s="1083"/>
      <c r="X60" s="1083"/>
      <c r="Y60" s="1084"/>
      <c r="Z60" s="1083"/>
      <c r="AA60" s="1041"/>
      <c r="AB60" s="1041"/>
      <c r="AC60" s="1084"/>
      <c r="AD60" s="1041"/>
      <c r="AE60" s="1041"/>
      <c r="AF60" s="1041"/>
      <c r="AG60" s="1084"/>
      <c r="AH60" s="1041"/>
      <c r="AI60" s="1041"/>
      <c r="AJ60" s="1041"/>
      <c r="AK60" s="1084"/>
      <c r="AL60" s="1083"/>
      <c r="AM60" s="267" t="s">
        <v>1078</v>
      </c>
      <c r="AN60" s="267" t="s">
        <v>1077</v>
      </c>
      <c r="AO60" s="267" t="s">
        <v>1078</v>
      </c>
      <c r="AP60" s="267" t="s">
        <v>1077</v>
      </c>
      <c r="AQ60" s="121"/>
      <c r="AR60" s="121"/>
      <c r="AS60" s="121"/>
      <c r="AT60" s="121"/>
      <c r="AU60" s="121"/>
      <c r="AV60" s="121"/>
      <c r="AW60" s="113"/>
      <c r="AX60" s="1921"/>
    </row>
    <row r="61" spans="1:52" s="255" customFormat="1" ht="49.2">
      <c r="A61" s="953"/>
      <c r="B61" s="954"/>
      <c r="C61" s="953" t="s">
        <v>1979</v>
      </c>
      <c r="D61" s="953"/>
      <c r="E61" s="953"/>
      <c r="F61" s="953">
        <f>SUM(F62:F67)</f>
        <v>6</v>
      </c>
      <c r="G61" s="955">
        <f>SUM(G62:G67)</f>
        <v>18600000</v>
      </c>
      <c r="H61" s="953"/>
      <c r="I61" s="953"/>
      <c r="J61" s="953"/>
      <c r="K61" s="953"/>
      <c r="L61" s="953"/>
      <c r="M61" s="953"/>
      <c r="N61" s="953"/>
      <c r="O61" s="956"/>
      <c r="P61" s="953"/>
      <c r="Q61" s="953"/>
      <c r="R61" s="953"/>
      <c r="S61" s="953"/>
      <c r="T61" s="963">
        <v>6</v>
      </c>
      <c r="U61" s="963">
        <v>810</v>
      </c>
      <c r="V61" s="929"/>
      <c r="W61" s="929"/>
      <c r="X61" s="929"/>
      <c r="Y61" s="930">
        <f t="shared" si="3"/>
        <v>0</v>
      </c>
      <c r="Z61" s="929"/>
      <c r="AA61" s="1041">
        <f t="shared" si="24"/>
        <v>2790000</v>
      </c>
      <c r="AB61" s="1041">
        <f t="shared" si="24"/>
        <v>2790000</v>
      </c>
      <c r="AC61" s="930">
        <f t="shared" si="5"/>
        <v>5580000</v>
      </c>
      <c r="AD61" s="1041">
        <f t="shared" si="6"/>
        <v>2790000</v>
      </c>
      <c r="AE61" s="1041">
        <f t="shared" si="25"/>
        <v>3720000</v>
      </c>
      <c r="AF61" s="1041">
        <f t="shared" si="25"/>
        <v>3720000</v>
      </c>
      <c r="AG61" s="930">
        <f t="shared" si="8"/>
        <v>10230000</v>
      </c>
      <c r="AH61" s="1041">
        <f t="shared" si="9"/>
        <v>2790000</v>
      </c>
      <c r="AI61" s="1041"/>
      <c r="AJ61" s="1041"/>
      <c r="AK61" s="930">
        <f t="shared" si="10"/>
        <v>2790000</v>
      </c>
      <c r="AL61" s="929">
        <f t="shared" si="11"/>
        <v>18600000</v>
      </c>
      <c r="AM61" s="955">
        <f>SUM(AM62:AM67)</f>
        <v>5</v>
      </c>
      <c r="AN61" s="955">
        <f>SUM(AN62:AN67)</f>
        <v>15500000</v>
      </c>
      <c r="AO61" s="955">
        <f>SUM(AO62:AO67)</f>
        <v>1</v>
      </c>
      <c r="AP61" s="955">
        <f>SUM(AP62:AP67)</f>
        <v>3100000</v>
      </c>
      <c r="AQ61" s="676">
        <f>AM61+AO61</f>
        <v>6</v>
      </c>
      <c r="AR61" s="676">
        <f>AN61+AP61</f>
        <v>18600000</v>
      </c>
    </row>
    <row r="62" spans="1:52" s="1016" customFormat="1" ht="73.8">
      <c r="A62" s="309">
        <v>7</v>
      </c>
      <c r="B62" s="36">
        <f t="shared" ref="B62:B67" si="26">B61+1</f>
        <v>1</v>
      </c>
      <c r="C62" s="15" t="s">
        <v>819</v>
      </c>
      <c r="D62" s="151">
        <v>10746</v>
      </c>
      <c r="E62" s="144">
        <v>3100000</v>
      </c>
      <c r="F62" s="309">
        <v>1</v>
      </c>
      <c r="G62" s="957">
        <f t="shared" ref="G62:G67" si="27">F62*E62</f>
        <v>3100000</v>
      </c>
      <c r="H62" s="958" t="s">
        <v>1980</v>
      </c>
      <c r="I62" s="309" t="s">
        <v>1981</v>
      </c>
      <c r="J62" s="309" t="s">
        <v>1982</v>
      </c>
      <c r="K62" s="958" t="s">
        <v>1417</v>
      </c>
      <c r="L62" s="1015" t="s">
        <v>1983</v>
      </c>
      <c r="M62" s="1015">
        <v>1</v>
      </c>
      <c r="N62" s="1018">
        <v>2522</v>
      </c>
      <c r="O62" s="1018">
        <v>35</v>
      </c>
      <c r="P62" s="1015">
        <v>10746</v>
      </c>
      <c r="Q62" s="1017">
        <v>6391</v>
      </c>
      <c r="R62" s="1016">
        <v>14</v>
      </c>
      <c r="S62" s="1019"/>
      <c r="T62" s="113"/>
      <c r="U62" s="113"/>
      <c r="V62" s="1083"/>
      <c r="W62" s="1083"/>
      <c r="X62" s="1083"/>
      <c r="Y62" s="1084">
        <f t="shared" si="3"/>
        <v>0</v>
      </c>
      <c r="Z62" s="1083"/>
      <c r="AA62" s="1041">
        <f t="shared" si="24"/>
        <v>465000</v>
      </c>
      <c r="AB62" s="1041">
        <f t="shared" si="24"/>
        <v>465000</v>
      </c>
      <c r="AC62" s="1084">
        <f t="shared" si="5"/>
        <v>930000</v>
      </c>
      <c r="AD62" s="1041">
        <f t="shared" si="6"/>
        <v>465000</v>
      </c>
      <c r="AE62" s="1041">
        <f t="shared" si="25"/>
        <v>620000</v>
      </c>
      <c r="AF62" s="1041">
        <f t="shared" si="25"/>
        <v>620000</v>
      </c>
      <c r="AG62" s="1084">
        <f t="shared" si="8"/>
        <v>1705000</v>
      </c>
      <c r="AH62" s="1041">
        <f t="shared" si="9"/>
        <v>465000</v>
      </c>
      <c r="AI62" s="1041"/>
      <c r="AJ62" s="1041"/>
      <c r="AK62" s="1084">
        <f t="shared" si="10"/>
        <v>465000</v>
      </c>
      <c r="AL62" s="1083">
        <f t="shared" si="11"/>
        <v>3100000</v>
      </c>
      <c r="AM62" s="36">
        <f>$F62</f>
        <v>1</v>
      </c>
      <c r="AN62" s="1920">
        <f>$G62</f>
        <v>3100000</v>
      </c>
      <c r="AO62" s="36"/>
      <c r="AP62" s="36"/>
    </row>
    <row r="63" spans="1:52" s="113" customFormat="1" ht="73.8">
      <c r="A63" s="309">
        <v>7</v>
      </c>
      <c r="B63" s="36">
        <f t="shared" si="26"/>
        <v>2</v>
      </c>
      <c r="C63" s="15" t="s">
        <v>819</v>
      </c>
      <c r="D63" s="151">
        <v>10746</v>
      </c>
      <c r="E63" s="144">
        <v>3100000</v>
      </c>
      <c r="F63" s="309">
        <v>1</v>
      </c>
      <c r="G63" s="957">
        <f t="shared" si="27"/>
        <v>3100000</v>
      </c>
      <c r="H63" s="958" t="s">
        <v>1984</v>
      </c>
      <c r="I63" s="309" t="s">
        <v>1985</v>
      </c>
      <c r="J63" s="309" t="s">
        <v>1986</v>
      </c>
      <c r="K63" s="958" t="s">
        <v>1417</v>
      </c>
      <c r="L63" s="1020" t="s">
        <v>1983</v>
      </c>
      <c r="M63" s="1020">
        <v>1</v>
      </c>
      <c r="N63" s="1022">
        <v>2522</v>
      </c>
      <c r="O63" s="1022">
        <v>35</v>
      </c>
      <c r="P63" s="1020">
        <v>10746</v>
      </c>
      <c r="Q63" s="1021">
        <v>5402</v>
      </c>
      <c r="R63" s="113">
        <v>8</v>
      </c>
      <c r="S63" s="129"/>
      <c r="V63" s="1083"/>
      <c r="W63" s="1083"/>
      <c r="X63" s="1083"/>
      <c r="Y63" s="1084">
        <f t="shared" si="3"/>
        <v>0</v>
      </c>
      <c r="Z63" s="1083"/>
      <c r="AA63" s="1041">
        <f t="shared" si="24"/>
        <v>465000</v>
      </c>
      <c r="AB63" s="1041">
        <f t="shared" si="24"/>
        <v>465000</v>
      </c>
      <c r="AC63" s="1084">
        <f t="shared" si="5"/>
        <v>930000</v>
      </c>
      <c r="AD63" s="1041">
        <f t="shared" si="6"/>
        <v>465000</v>
      </c>
      <c r="AE63" s="1041">
        <f t="shared" si="25"/>
        <v>620000</v>
      </c>
      <c r="AF63" s="1041">
        <f t="shared" si="25"/>
        <v>620000</v>
      </c>
      <c r="AG63" s="1084">
        <f t="shared" si="8"/>
        <v>1705000</v>
      </c>
      <c r="AH63" s="1041">
        <f t="shared" si="9"/>
        <v>465000</v>
      </c>
      <c r="AI63" s="1041"/>
      <c r="AJ63" s="1041"/>
      <c r="AK63" s="1084">
        <f t="shared" si="10"/>
        <v>465000</v>
      </c>
      <c r="AL63" s="1083">
        <f t="shared" si="11"/>
        <v>3100000</v>
      </c>
      <c r="AM63" s="36">
        <f>$F63</f>
        <v>1</v>
      </c>
      <c r="AN63" s="1920">
        <f>$G63</f>
        <v>3100000</v>
      </c>
      <c r="AO63" s="36"/>
      <c r="AP63" s="36"/>
    </row>
    <row r="64" spans="1:52" s="113" customFormat="1" ht="73.8">
      <c r="A64" s="309">
        <v>7</v>
      </c>
      <c r="B64" s="36">
        <f t="shared" si="26"/>
        <v>3</v>
      </c>
      <c r="C64" s="15" t="s">
        <v>819</v>
      </c>
      <c r="D64" s="151">
        <v>10746</v>
      </c>
      <c r="E64" s="144">
        <v>3100000</v>
      </c>
      <c r="F64" s="309">
        <v>1</v>
      </c>
      <c r="G64" s="957">
        <f t="shared" si="27"/>
        <v>3100000</v>
      </c>
      <c r="H64" s="958" t="s">
        <v>1988</v>
      </c>
      <c r="I64" s="309" t="s">
        <v>1989</v>
      </c>
      <c r="J64" s="309" t="s">
        <v>1990</v>
      </c>
      <c r="K64" s="958" t="s">
        <v>1417</v>
      </c>
      <c r="L64" s="1020" t="s">
        <v>1983</v>
      </c>
      <c r="M64" s="1020">
        <v>1</v>
      </c>
      <c r="N64" s="1022">
        <v>2522</v>
      </c>
      <c r="O64" s="1022">
        <v>35</v>
      </c>
      <c r="P64" s="1020">
        <v>10746</v>
      </c>
      <c r="Q64" s="1023">
        <v>5606</v>
      </c>
      <c r="R64" s="113">
        <v>8</v>
      </c>
      <c r="S64" s="129"/>
      <c r="V64" s="1083"/>
      <c r="W64" s="1083"/>
      <c r="X64" s="1083"/>
      <c r="Y64" s="1084">
        <f t="shared" si="3"/>
        <v>0</v>
      </c>
      <c r="Z64" s="1083"/>
      <c r="AA64" s="1041">
        <f t="shared" si="24"/>
        <v>465000</v>
      </c>
      <c r="AB64" s="1041">
        <f t="shared" si="24"/>
        <v>465000</v>
      </c>
      <c r="AC64" s="1084">
        <f t="shared" si="5"/>
        <v>930000</v>
      </c>
      <c r="AD64" s="1041">
        <f t="shared" si="6"/>
        <v>465000</v>
      </c>
      <c r="AE64" s="1041">
        <f t="shared" si="25"/>
        <v>620000</v>
      </c>
      <c r="AF64" s="1041">
        <f t="shared" si="25"/>
        <v>620000</v>
      </c>
      <c r="AG64" s="1084">
        <f t="shared" si="8"/>
        <v>1705000</v>
      </c>
      <c r="AH64" s="1041">
        <f t="shared" si="9"/>
        <v>465000</v>
      </c>
      <c r="AI64" s="1041"/>
      <c r="AJ64" s="1041"/>
      <c r="AK64" s="1084">
        <f t="shared" si="10"/>
        <v>465000</v>
      </c>
      <c r="AL64" s="1083">
        <f t="shared" si="11"/>
        <v>3100000</v>
      </c>
      <c r="AM64" s="36">
        <f>$F64</f>
        <v>1</v>
      </c>
      <c r="AN64" s="1920">
        <f>$G64</f>
        <v>3100000</v>
      </c>
      <c r="AO64" s="36"/>
      <c r="AP64" s="36"/>
    </row>
    <row r="65" spans="1:44" s="113" customFormat="1" ht="73.8">
      <c r="A65" s="309">
        <v>7</v>
      </c>
      <c r="B65" s="36">
        <f t="shared" si="26"/>
        <v>4</v>
      </c>
      <c r="C65" s="15" t="s">
        <v>819</v>
      </c>
      <c r="D65" s="151">
        <v>10746</v>
      </c>
      <c r="E65" s="144">
        <v>3100000</v>
      </c>
      <c r="F65" s="309">
        <v>1</v>
      </c>
      <c r="G65" s="957">
        <f t="shared" si="27"/>
        <v>3100000</v>
      </c>
      <c r="H65" s="958" t="s">
        <v>1987</v>
      </c>
      <c r="I65" s="309" t="s">
        <v>168</v>
      </c>
      <c r="J65" s="309" t="s">
        <v>168</v>
      </c>
      <c r="K65" s="958" t="s">
        <v>1417</v>
      </c>
      <c r="L65" s="1020" t="s">
        <v>1983</v>
      </c>
      <c r="M65" s="1020">
        <v>1</v>
      </c>
      <c r="N65" s="1022">
        <v>2522</v>
      </c>
      <c r="O65" s="1022">
        <v>35</v>
      </c>
      <c r="P65" s="1020">
        <v>10746</v>
      </c>
      <c r="Q65" s="1023">
        <v>2067</v>
      </c>
      <c r="R65" s="113">
        <v>6</v>
      </c>
      <c r="S65" s="129"/>
      <c r="V65" s="1083"/>
      <c r="W65" s="1083"/>
      <c r="X65" s="1083"/>
      <c r="Y65" s="1084">
        <f t="shared" si="3"/>
        <v>0</v>
      </c>
      <c r="Z65" s="1083"/>
      <c r="AA65" s="1041">
        <f t="shared" si="24"/>
        <v>465000</v>
      </c>
      <c r="AB65" s="1041">
        <f t="shared" si="24"/>
        <v>465000</v>
      </c>
      <c r="AC65" s="1084">
        <f t="shared" si="5"/>
        <v>930000</v>
      </c>
      <c r="AD65" s="1041">
        <f t="shared" si="6"/>
        <v>465000</v>
      </c>
      <c r="AE65" s="1041">
        <f t="shared" si="25"/>
        <v>620000</v>
      </c>
      <c r="AF65" s="1041">
        <f t="shared" si="25"/>
        <v>620000</v>
      </c>
      <c r="AG65" s="1084">
        <f t="shared" si="8"/>
        <v>1705000</v>
      </c>
      <c r="AH65" s="1041">
        <f t="shared" si="9"/>
        <v>465000</v>
      </c>
      <c r="AI65" s="1041"/>
      <c r="AJ65" s="1041"/>
      <c r="AK65" s="1084">
        <f t="shared" si="10"/>
        <v>465000</v>
      </c>
      <c r="AL65" s="1083">
        <f t="shared" si="11"/>
        <v>3100000</v>
      </c>
      <c r="AM65" s="36">
        <f>$F65</f>
        <v>1</v>
      </c>
      <c r="AN65" s="1920">
        <f>$G65</f>
        <v>3100000</v>
      </c>
      <c r="AO65" s="36"/>
      <c r="AP65" s="36"/>
    </row>
    <row r="66" spans="1:44" s="113" customFormat="1" ht="73.8">
      <c r="A66" s="309">
        <v>7</v>
      </c>
      <c r="B66" s="36">
        <f t="shared" si="26"/>
        <v>5</v>
      </c>
      <c r="C66" s="15" t="s">
        <v>819</v>
      </c>
      <c r="D66" s="151">
        <v>10746</v>
      </c>
      <c r="E66" s="144">
        <v>3100000</v>
      </c>
      <c r="F66" s="309">
        <v>1</v>
      </c>
      <c r="G66" s="957">
        <f t="shared" si="27"/>
        <v>3100000</v>
      </c>
      <c r="H66" s="958" t="s">
        <v>1991</v>
      </c>
      <c r="I66" s="309" t="s">
        <v>723</v>
      </c>
      <c r="J66" s="309" t="s">
        <v>1992</v>
      </c>
      <c r="K66" s="958" t="s">
        <v>1417</v>
      </c>
      <c r="L66" s="1020" t="s">
        <v>1983</v>
      </c>
      <c r="M66" s="1020">
        <v>1</v>
      </c>
      <c r="N66" s="1022">
        <v>2522</v>
      </c>
      <c r="O66" s="1022">
        <v>35</v>
      </c>
      <c r="P66" s="1020">
        <v>10746</v>
      </c>
      <c r="Q66" s="1023">
        <v>9165</v>
      </c>
      <c r="R66" s="113">
        <v>5</v>
      </c>
      <c r="S66" s="129"/>
      <c r="V66" s="1083"/>
      <c r="W66" s="1083"/>
      <c r="X66" s="1083"/>
      <c r="Y66" s="1084">
        <f t="shared" si="3"/>
        <v>0</v>
      </c>
      <c r="Z66" s="1083"/>
      <c r="AA66" s="1041">
        <f t="shared" si="24"/>
        <v>465000</v>
      </c>
      <c r="AB66" s="1041">
        <f t="shared" si="24"/>
        <v>465000</v>
      </c>
      <c r="AC66" s="1084">
        <f t="shared" si="5"/>
        <v>930000</v>
      </c>
      <c r="AD66" s="1041">
        <f t="shared" si="6"/>
        <v>465000</v>
      </c>
      <c r="AE66" s="1041">
        <f t="shared" si="25"/>
        <v>620000</v>
      </c>
      <c r="AF66" s="1041">
        <f t="shared" si="25"/>
        <v>620000</v>
      </c>
      <c r="AG66" s="1084">
        <f t="shared" si="8"/>
        <v>1705000</v>
      </c>
      <c r="AH66" s="1041">
        <f t="shared" si="9"/>
        <v>465000</v>
      </c>
      <c r="AI66" s="1041"/>
      <c r="AJ66" s="1041"/>
      <c r="AK66" s="1084">
        <f t="shared" si="10"/>
        <v>465000</v>
      </c>
      <c r="AL66" s="1083">
        <f t="shared" si="11"/>
        <v>3100000</v>
      </c>
      <c r="AM66" s="36">
        <f>$F66</f>
        <v>1</v>
      </c>
      <c r="AN66" s="1920">
        <f>$G66</f>
        <v>3100000</v>
      </c>
      <c r="AO66" s="36"/>
      <c r="AP66" s="36"/>
    </row>
    <row r="67" spans="1:44" s="1025" customFormat="1" ht="73.8">
      <c r="A67" s="309">
        <v>7</v>
      </c>
      <c r="B67" s="36">
        <f t="shared" si="26"/>
        <v>6</v>
      </c>
      <c r="C67" s="15" t="s">
        <v>819</v>
      </c>
      <c r="D67" s="151">
        <v>10746</v>
      </c>
      <c r="E67" s="144">
        <v>3100000</v>
      </c>
      <c r="F67" s="309">
        <v>1</v>
      </c>
      <c r="G67" s="957">
        <f t="shared" si="27"/>
        <v>3100000</v>
      </c>
      <c r="H67" s="958" t="s">
        <v>1993</v>
      </c>
      <c r="I67" s="309" t="s">
        <v>1994</v>
      </c>
      <c r="J67" s="309" t="s">
        <v>1995</v>
      </c>
      <c r="K67" s="958" t="s">
        <v>825</v>
      </c>
      <c r="L67" s="1024" t="s">
        <v>1983</v>
      </c>
      <c r="M67" s="1024">
        <v>1</v>
      </c>
      <c r="N67" s="1026">
        <v>2531</v>
      </c>
      <c r="O67" s="1026">
        <v>26</v>
      </c>
      <c r="P67" s="1024">
        <v>10746</v>
      </c>
      <c r="Q67" s="1027" t="s">
        <v>1996</v>
      </c>
      <c r="R67" s="1025">
        <v>6</v>
      </c>
      <c r="S67" s="1027"/>
      <c r="T67" s="113"/>
      <c r="U67" s="113"/>
      <c r="V67" s="1083"/>
      <c r="W67" s="1083"/>
      <c r="X67" s="1083"/>
      <c r="Y67" s="1084">
        <f t="shared" si="3"/>
        <v>0</v>
      </c>
      <c r="Z67" s="1083"/>
      <c r="AA67" s="1041">
        <f t="shared" si="24"/>
        <v>465000</v>
      </c>
      <c r="AB67" s="1041">
        <f t="shared" si="24"/>
        <v>465000</v>
      </c>
      <c r="AC67" s="1084">
        <f t="shared" si="5"/>
        <v>930000</v>
      </c>
      <c r="AD67" s="1041">
        <f t="shared" si="6"/>
        <v>465000</v>
      </c>
      <c r="AE67" s="1041">
        <f t="shared" si="25"/>
        <v>620000</v>
      </c>
      <c r="AF67" s="1041">
        <f t="shared" si="25"/>
        <v>620000</v>
      </c>
      <c r="AG67" s="1084">
        <f t="shared" si="8"/>
        <v>1705000</v>
      </c>
      <c r="AH67" s="1041">
        <f t="shared" si="9"/>
        <v>465000</v>
      </c>
      <c r="AI67" s="1041"/>
      <c r="AJ67" s="1041"/>
      <c r="AK67" s="1084">
        <f t="shared" si="10"/>
        <v>465000</v>
      </c>
      <c r="AL67" s="1083">
        <f t="shared" si="11"/>
        <v>3100000</v>
      </c>
      <c r="AM67" s="36"/>
      <c r="AN67" s="36"/>
      <c r="AO67" s="36">
        <f>$F67</f>
        <v>1</v>
      </c>
      <c r="AP67" s="1920">
        <f>$G67</f>
        <v>3100000</v>
      </c>
    </row>
    <row r="68" spans="1:44" s="113" customFormat="1">
      <c r="A68" s="1020"/>
      <c r="C68" s="353"/>
      <c r="D68" s="1929"/>
      <c r="E68" s="627"/>
      <c r="F68" s="1020"/>
      <c r="G68" s="1930"/>
      <c r="H68" s="1021"/>
      <c r="I68" s="1020"/>
      <c r="J68" s="1020"/>
      <c r="K68" s="1021"/>
      <c r="L68" s="1024"/>
      <c r="M68" s="1024"/>
      <c r="N68" s="1026"/>
      <c r="O68" s="1026"/>
      <c r="P68" s="1024"/>
      <c r="Q68" s="1027"/>
      <c r="R68" s="1025"/>
      <c r="S68" s="1027"/>
      <c r="V68" s="1083"/>
      <c r="W68" s="1083"/>
      <c r="X68" s="1083"/>
      <c r="Y68" s="1084"/>
      <c r="Z68" s="1083"/>
      <c r="AA68" s="1041"/>
      <c r="AB68" s="1041"/>
      <c r="AC68" s="1084"/>
      <c r="AD68" s="1041"/>
      <c r="AE68" s="1041"/>
      <c r="AF68" s="1041"/>
      <c r="AG68" s="1084"/>
      <c r="AH68" s="1041"/>
      <c r="AI68" s="1041"/>
      <c r="AJ68" s="1041"/>
      <c r="AK68" s="1084"/>
      <c r="AL68" s="1083"/>
      <c r="AM68" s="3233" t="s">
        <v>912</v>
      </c>
      <c r="AN68" s="3233"/>
      <c r="AO68" s="3228" t="s">
        <v>1308</v>
      </c>
      <c r="AP68" s="3228"/>
    </row>
    <row r="69" spans="1:44" s="113" customFormat="1">
      <c r="A69" s="1020"/>
      <c r="C69" s="353"/>
      <c r="D69" s="1929"/>
      <c r="E69" s="627"/>
      <c r="F69" s="1020"/>
      <c r="G69" s="1930"/>
      <c r="H69" s="1021"/>
      <c r="I69" s="1020"/>
      <c r="J69" s="1020"/>
      <c r="K69" s="1021"/>
      <c r="L69" s="1024"/>
      <c r="M69" s="1024"/>
      <c r="N69" s="1026"/>
      <c r="O69" s="1026"/>
      <c r="P69" s="1024"/>
      <c r="Q69" s="1027"/>
      <c r="R69" s="1025"/>
      <c r="S69" s="1027"/>
      <c r="V69" s="1083"/>
      <c r="W69" s="1083"/>
      <c r="X69" s="1083"/>
      <c r="Y69" s="1084"/>
      <c r="Z69" s="1083"/>
      <c r="AA69" s="1041"/>
      <c r="AB69" s="1041"/>
      <c r="AC69" s="1084"/>
      <c r="AD69" s="1041"/>
      <c r="AE69" s="1041"/>
      <c r="AF69" s="1041"/>
      <c r="AG69" s="1084"/>
      <c r="AH69" s="1041"/>
      <c r="AI69" s="1041"/>
      <c r="AJ69" s="1041"/>
      <c r="AK69" s="1084"/>
      <c r="AL69" s="1083"/>
      <c r="AM69" s="267" t="s">
        <v>1078</v>
      </c>
      <c r="AN69" s="267" t="s">
        <v>1077</v>
      </c>
      <c r="AO69" s="267" t="s">
        <v>1078</v>
      </c>
      <c r="AP69" s="267" t="s">
        <v>1077</v>
      </c>
    </row>
    <row r="70" spans="1:44" s="255" customFormat="1" ht="49.2">
      <c r="A70" s="953"/>
      <c r="B70" s="954"/>
      <c r="C70" s="953" t="s">
        <v>1441</v>
      </c>
      <c r="D70" s="953"/>
      <c r="E70" s="953"/>
      <c r="F70" s="953">
        <f>SUM(F71:F77)</f>
        <v>7</v>
      </c>
      <c r="G70" s="955">
        <f>SUM(G71:G77)</f>
        <v>21700000</v>
      </c>
      <c r="H70" s="953"/>
      <c r="I70" s="953"/>
      <c r="J70" s="953"/>
      <c r="K70" s="953"/>
      <c r="L70" s="1028"/>
      <c r="M70" s="953"/>
      <c r="N70" s="953"/>
      <c r="O70" s="956"/>
      <c r="P70" s="953"/>
      <c r="Q70" s="953"/>
      <c r="R70" s="953"/>
      <c r="S70" s="953"/>
      <c r="T70" s="963">
        <v>7</v>
      </c>
      <c r="U70" s="963">
        <v>873</v>
      </c>
      <c r="V70" s="1956"/>
      <c r="W70" s="1956"/>
      <c r="X70" s="1956"/>
      <c r="Y70" s="1956">
        <f t="shared" si="3"/>
        <v>0</v>
      </c>
      <c r="Z70" s="1956"/>
      <c r="AA70" s="1957">
        <f t="shared" si="24"/>
        <v>3255000</v>
      </c>
      <c r="AB70" s="1957">
        <f t="shared" si="24"/>
        <v>3255000</v>
      </c>
      <c r="AC70" s="1956">
        <f t="shared" si="5"/>
        <v>6510000</v>
      </c>
      <c r="AD70" s="1957">
        <f t="shared" si="6"/>
        <v>3255000</v>
      </c>
      <c r="AE70" s="1957">
        <f t="shared" si="25"/>
        <v>4340000</v>
      </c>
      <c r="AF70" s="1957">
        <f t="shared" si="25"/>
        <v>4340000</v>
      </c>
      <c r="AG70" s="1956">
        <f t="shared" si="8"/>
        <v>11935000</v>
      </c>
      <c r="AH70" s="1957">
        <f t="shared" si="9"/>
        <v>3255000</v>
      </c>
      <c r="AI70" s="1957"/>
      <c r="AJ70" s="1957"/>
      <c r="AK70" s="1956">
        <f t="shared" si="10"/>
        <v>3255000</v>
      </c>
      <c r="AL70" s="1956">
        <f t="shared" si="11"/>
        <v>21700000</v>
      </c>
      <c r="AM70" s="955">
        <f>SUM(AM71:AM77)</f>
        <v>4</v>
      </c>
      <c r="AN70" s="955">
        <f>SUM(AN71:AN77)</f>
        <v>12400000</v>
      </c>
      <c r="AO70" s="955">
        <f>SUM(AO71:AO77)</f>
        <v>3</v>
      </c>
      <c r="AP70" s="955">
        <f>SUM(AP71:AP77)</f>
        <v>9300000</v>
      </c>
      <c r="AQ70" s="676">
        <f>AM70+AO70</f>
        <v>7</v>
      </c>
      <c r="AR70" s="676">
        <f>AN70+AP70</f>
        <v>21700000</v>
      </c>
    </row>
    <row r="71" spans="1:44" s="300" customFormat="1" ht="48.75" customHeight="1">
      <c r="A71" s="309">
        <v>8</v>
      </c>
      <c r="B71" s="581">
        <f t="shared" ref="B71:B77" si="28">B70+1</f>
        <v>1</v>
      </c>
      <c r="C71" s="15" t="s">
        <v>819</v>
      </c>
      <c r="D71" s="151">
        <v>10746</v>
      </c>
      <c r="E71" s="144">
        <v>3100000</v>
      </c>
      <c r="F71" s="309">
        <v>1</v>
      </c>
      <c r="G71" s="957">
        <f t="shared" ref="G71:G77" si="29">F71*E71</f>
        <v>3100000</v>
      </c>
      <c r="H71" s="975" t="s">
        <v>2007</v>
      </c>
      <c r="I71" s="975" t="s">
        <v>1995</v>
      </c>
      <c r="J71" s="975" t="s">
        <v>849</v>
      </c>
      <c r="K71" s="943" t="s">
        <v>912</v>
      </c>
      <c r="L71" s="651" t="s">
        <v>2008</v>
      </c>
      <c r="M71" s="111">
        <v>1</v>
      </c>
      <c r="N71" s="976">
        <v>2530</v>
      </c>
      <c r="O71" s="959">
        <f>SUM(2557-N71)</f>
        <v>27</v>
      </c>
      <c r="P71" s="284" t="s">
        <v>2004</v>
      </c>
      <c r="Q71" s="977" t="s">
        <v>2009</v>
      </c>
      <c r="R71" s="978">
        <v>15</v>
      </c>
      <c r="S71" s="131" t="s">
        <v>2010</v>
      </c>
      <c r="T71" s="129"/>
      <c r="U71" s="129"/>
      <c r="V71" s="1083"/>
      <c r="W71" s="1083"/>
      <c r="X71" s="1083"/>
      <c r="Y71" s="1084">
        <f t="shared" si="3"/>
        <v>0</v>
      </c>
      <c r="Z71" s="1083"/>
      <c r="AA71" s="1041">
        <f t="shared" si="24"/>
        <v>465000</v>
      </c>
      <c r="AB71" s="1041">
        <f t="shared" si="24"/>
        <v>465000</v>
      </c>
      <c r="AC71" s="1084">
        <f t="shared" si="5"/>
        <v>930000</v>
      </c>
      <c r="AD71" s="1041">
        <f t="shared" si="6"/>
        <v>465000</v>
      </c>
      <c r="AE71" s="1041">
        <f t="shared" si="25"/>
        <v>620000</v>
      </c>
      <c r="AF71" s="1041">
        <f t="shared" si="25"/>
        <v>620000</v>
      </c>
      <c r="AG71" s="1084">
        <f t="shared" si="8"/>
        <v>1705000</v>
      </c>
      <c r="AH71" s="1041">
        <f t="shared" si="9"/>
        <v>465000</v>
      </c>
      <c r="AI71" s="1041"/>
      <c r="AJ71" s="1041"/>
      <c r="AK71" s="1084">
        <f t="shared" si="10"/>
        <v>465000</v>
      </c>
      <c r="AL71" s="1083">
        <f t="shared" si="11"/>
        <v>3100000</v>
      </c>
      <c r="AM71" s="36">
        <f>$F71</f>
        <v>1</v>
      </c>
      <c r="AN71" s="1920">
        <f>$G71</f>
        <v>3100000</v>
      </c>
      <c r="AO71" s="941"/>
      <c r="AP71" s="941"/>
    </row>
    <row r="72" spans="1:44" s="300" customFormat="1" ht="48.75" customHeight="1">
      <c r="A72" s="309">
        <v>8</v>
      </c>
      <c r="B72" s="581">
        <f t="shared" si="28"/>
        <v>2</v>
      </c>
      <c r="C72" s="15" t="s">
        <v>819</v>
      </c>
      <c r="D72" s="151">
        <v>10746</v>
      </c>
      <c r="E72" s="144">
        <v>3100000</v>
      </c>
      <c r="F72" s="309">
        <v>1</v>
      </c>
      <c r="G72" s="957">
        <f t="shared" si="29"/>
        <v>3100000</v>
      </c>
      <c r="H72" s="131" t="s">
        <v>2011</v>
      </c>
      <c r="I72" s="131" t="s">
        <v>2012</v>
      </c>
      <c r="J72" s="131" t="s">
        <v>2013</v>
      </c>
      <c r="K72" s="943" t="s">
        <v>912</v>
      </c>
      <c r="L72" s="651" t="s">
        <v>2008</v>
      </c>
      <c r="M72" s="111">
        <v>1</v>
      </c>
      <c r="N72" s="111">
        <v>2528</v>
      </c>
      <c r="O72" s="959">
        <f>SUM(2557-N72)</f>
        <v>29</v>
      </c>
      <c r="P72" s="284" t="s">
        <v>2004</v>
      </c>
      <c r="Q72" s="943" t="s">
        <v>2014</v>
      </c>
      <c r="R72" s="581">
        <v>25</v>
      </c>
      <c r="S72" s="131" t="s">
        <v>2015</v>
      </c>
      <c r="T72" s="129"/>
      <c r="U72" s="129"/>
      <c r="V72" s="1083"/>
      <c r="W72" s="1083"/>
      <c r="X72" s="1083"/>
      <c r="Y72" s="1084">
        <f t="shared" si="3"/>
        <v>0</v>
      </c>
      <c r="Z72" s="1083"/>
      <c r="AA72" s="1041">
        <f t="shared" si="24"/>
        <v>465000</v>
      </c>
      <c r="AB72" s="1041">
        <f t="shared" si="24"/>
        <v>465000</v>
      </c>
      <c r="AC72" s="1084">
        <f t="shared" si="5"/>
        <v>930000</v>
      </c>
      <c r="AD72" s="1041">
        <f t="shared" si="6"/>
        <v>465000</v>
      </c>
      <c r="AE72" s="1041">
        <f t="shared" si="25"/>
        <v>620000</v>
      </c>
      <c r="AF72" s="1041">
        <f t="shared" si="25"/>
        <v>620000</v>
      </c>
      <c r="AG72" s="1084">
        <f t="shared" si="8"/>
        <v>1705000</v>
      </c>
      <c r="AH72" s="1041">
        <f t="shared" si="9"/>
        <v>465000</v>
      </c>
      <c r="AI72" s="1041"/>
      <c r="AJ72" s="1041"/>
      <c r="AK72" s="1084">
        <f t="shared" si="10"/>
        <v>465000</v>
      </c>
      <c r="AL72" s="1083">
        <f t="shared" si="11"/>
        <v>3100000</v>
      </c>
      <c r="AM72" s="36">
        <f>$F72</f>
        <v>1</v>
      </c>
      <c r="AN72" s="1920">
        <f>$G72</f>
        <v>3100000</v>
      </c>
      <c r="AO72" s="941"/>
      <c r="AP72" s="941"/>
    </row>
    <row r="73" spans="1:44" s="300" customFormat="1" ht="48.75" customHeight="1">
      <c r="A73" s="309">
        <v>8</v>
      </c>
      <c r="B73" s="581">
        <f t="shared" si="28"/>
        <v>3</v>
      </c>
      <c r="C73" s="15" t="s">
        <v>819</v>
      </c>
      <c r="D73" s="151">
        <v>10746</v>
      </c>
      <c r="E73" s="144">
        <v>3100000</v>
      </c>
      <c r="F73" s="309">
        <v>1</v>
      </c>
      <c r="G73" s="957">
        <f t="shared" si="29"/>
        <v>3100000</v>
      </c>
      <c r="H73" s="131" t="s">
        <v>2001</v>
      </c>
      <c r="I73" s="131" t="s">
        <v>2002</v>
      </c>
      <c r="J73" s="131" t="s">
        <v>723</v>
      </c>
      <c r="K73" s="943" t="s">
        <v>912</v>
      </c>
      <c r="L73" s="651" t="s">
        <v>2003</v>
      </c>
      <c r="M73" s="111">
        <v>1</v>
      </c>
      <c r="N73" s="111">
        <v>2529</v>
      </c>
      <c r="O73" s="959">
        <f>SUM(2557-N73)</f>
        <v>28</v>
      </c>
      <c r="P73" s="284" t="s">
        <v>2004</v>
      </c>
      <c r="Q73" s="943" t="s">
        <v>2005</v>
      </c>
      <c r="R73" s="581">
        <v>20</v>
      </c>
      <c r="S73" s="131" t="s">
        <v>2006</v>
      </c>
      <c r="T73" s="129"/>
      <c r="U73" s="129"/>
      <c r="V73" s="1083"/>
      <c r="W73" s="1083"/>
      <c r="X73" s="1083"/>
      <c r="Y73" s="1084">
        <f t="shared" si="3"/>
        <v>0</v>
      </c>
      <c r="Z73" s="1083"/>
      <c r="AA73" s="1041">
        <f t="shared" si="24"/>
        <v>465000</v>
      </c>
      <c r="AB73" s="1041">
        <f t="shared" si="24"/>
        <v>465000</v>
      </c>
      <c r="AC73" s="1084">
        <f t="shared" si="5"/>
        <v>930000</v>
      </c>
      <c r="AD73" s="1041">
        <f t="shared" si="6"/>
        <v>465000</v>
      </c>
      <c r="AE73" s="1041">
        <f t="shared" si="25"/>
        <v>620000</v>
      </c>
      <c r="AF73" s="1041">
        <f t="shared" si="25"/>
        <v>620000</v>
      </c>
      <c r="AG73" s="1084">
        <f t="shared" si="8"/>
        <v>1705000</v>
      </c>
      <c r="AH73" s="1041">
        <f t="shared" si="9"/>
        <v>465000</v>
      </c>
      <c r="AI73" s="1041"/>
      <c r="AJ73" s="1041"/>
      <c r="AK73" s="1084">
        <f t="shared" si="10"/>
        <v>465000</v>
      </c>
      <c r="AL73" s="1083">
        <f t="shared" si="11"/>
        <v>3100000</v>
      </c>
      <c r="AM73" s="36">
        <f>$F73</f>
        <v>1</v>
      </c>
      <c r="AN73" s="1920">
        <f>$G73</f>
        <v>3100000</v>
      </c>
      <c r="AO73" s="941"/>
      <c r="AP73" s="941"/>
    </row>
    <row r="74" spans="1:44" s="300" customFormat="1" ht="48.75" customHeight="1">
      <c r="A74" s="309">
        <v>8</v>
      </c>
      <c r="B74" s="581">
        <f t="shared" si="28"/>
        <v>4</v>
      </c>
      <c r="C74" s="15" t="s">
        <v>819</v>
      </c>
      <c r="D74" s="151">
        <v>10746</v>
      </c>
      <c r="E74" s="144">
        <v>3100000</v>
      </c>
      <c r="F74" s="309">
        <v>1</v>
      </c>
      <c r="G74" s="957">
        <f t="shared" si="29"/>
        <v>3100000</v>
      </c>
      <c r="H74" s="977" t="s">
        <v>2016</v>
      </c>
      <c r="I74" s="977" t="s">
        <v>2017</v>
      </c>
      <c r="J74" s="977" t="s">
        <v>184</v>
      </c>
      <c r="K74" s="943" t="s">
        <v>912</v>
      </c>
      <c r="L74" s="651" t="s">
        <v>2008</v>
      </c>
      <c r="M74" s="111">
        <v>1</v>
      </c>
      <c r="N74" s="976">
        <v>2529</v>
      </c>
      <c r="O74" s="959">
        <f>SUM(2557-N74)</f>
        <v>28</v>
      </c>
      <c r="P74" s="284" t="s">
        <v>2004</v>
      </c>
      <c r="Q74" s="977" t="s">
        <v>2018</v>
      </c>
      <c r="R74" s="978">
        <v>16</v>
      </c>
      <c r="S74" s="131" t="s">
        <v>2019</v>
      </c>
      <c r="T74" s="118"/>
      <c r="U74" s="118"/>
      <c r="V74" s="1083"/>
      <c r="W74" s="1083"/>
      <c r="X74" s="1083"/>
      <c r="Y74" s="1084">
        <f t="shared" si="3"/>
        <v>0</v>
      </c>
      <c r="Z74" s="1083"/>
      <c r="AA74" s="1041">
        <f t="shared" si="24"/>
        <v>465000</v>
      </c>
      <c r="AB74" s="1041">
        <f t="shared" si="24"/>
        <v>465000</v>
      </c>
      <c r="AC74" s="1084">
        <f t="shared" si="5"/>
        <v>930000</v>
      </c>
      <c r="AD74" s="1041">
        <f t="shared" si="6"/>
        <v>465000</v>
      </c>
      <c r="AE74" s="1041">
        <f t="shared" si="25"/>
        <v>620000</v>
      </c>
      <c r="AF74" s="1041">
        <f t="shared" si="25"/>
        <v>620000</v>
      </c>
      <c r="AG74" s="1084">
        <f t="shared" si="8"/>
        <v>1705000</v>
      </c>
      <c r="AH74" s="1041">
        <f t="shared" si="9"/>
        <v>465000</v>
      </c>
      <c r="AI74" s="1041"/>
      <c r="AJ74" s="1041"/>
      <c r="AK74" s="1084">
        <f t="shared" si="10"/>
        <v>465000</v>
      </c>
      <c r="AL74" s="1083">
        <f t="shared" si="11"/>
        <v>3100000</v>
      </c>
      <c r="AM74" s="36">
        <f>$F74</f>
        <v>1</v>
      </c>
      <c r="AN74" s="1920">
        <f>$G74</f>
        <v>3100000</v>
      </c>
      <c r="AO74" s="941"/>
      <c r="AP74" s="941"/>
    </row>
    <row r="75" spans="1:44" ht="48.75" customHeight="1">
      <c r="A75" s="309">
        <v>8</v>
      </c>
      <c r="B75" s="581">
        <f t="shared" si="28"/>
        <v>5</v>
      </c>
      <c r="C75" s="15" t="s">
        <v>819</v>
      </c>
      <c r="D75" s="151">
        <v>10746</v>
      </c>
      <c r="E75" s="144">
        <v>3100000</v>
      </c>
      <c r="F75" s="309">
        <v>1</v>
      </c>
      <c r="G75" s="957">
        <f t="shared" si="29"/>
        <v>3100000</v>
      </c>
      <c r="H75" s="958" t="s">
        <v>1997</v>
      </c>
      <c r="I75" s="958" t="s">
        <v>1998</v>
      </c>
      <c r="J75" s="958" t="s">
        <v>534</v>
      </c>
      <c r="K75" s="958" t="s">
        <v>1308</v>
      </c>
      <c r="L75" s="1029" t="s">
        <v>1999</v>
      </c>
      <c r="M75" s="309">
        <v>1</v>
      </c>
      <c r="N75" s="959">
        <v>2528</v>
      </c>
      <c r="O75" s="959">
        <v>29</v>
      </c>
      <c r="P75" s="309" t="s">
        <v>2000</v>
      </c>
      <c r="Q75" s="958">
        <v>1812</v>
      </c>
      <c r="R75" s="36">
        <v>46</v>
      </c>
      <c r="S75" s="941"/>
      <c r="T75" s="129"/>
      <c r="U75" s="129"/>
      <c r="V75" s="1083"/>
      <c r="W75" s="1083"/>
      <c r="X75" s="1083"/>
      <c r="Y75" s="1084">
        <f t="shared" si="3"/>
        <v>0</v>
      </c>
      <c r="Z75" s="1083"/>
      <c r="AA75" s="1041">
        <f t="shared" si="24"/>
        <v>465000</v>
      </c>
      <c r="AB75" s="1041">
        <f t="shared" si="24"/>
        <v>465000</v>
      </c>
      <c r="AC75" s="1084">
        <f t="shared" si="5"/>
        <v>930000</v>
      </c>
      <c r="AD75" s="1041">
        <f t="shared" si="6"/>
        <v>465000</v>
      </c>
      <c r="AE75" s="1041">
        <f t="shared" si="25"/>
        <v>620000</v>
      </c>
      <c r="AF75" s="1041">
        <f t="shared" si="25"/>
        <v>620000</v>
      </c>
      <c r="AG75" s="1084">
        <f t="shared" si="8"/>
        <v>1705000</v>
      </c>
      <c r="AH75" s="1041">
        <f t="shared" si="9"/>
        <v>465000</v>
      </c>
      <c r="AI75" s="1041"/>
      <c r="AJ75" s="1041"/>
      <c r="AK75" s="1084">
        <f t="shared" si="10"/>
        <v>465000</v>
      </c>
      <c r="AL75" s="1083">
        <f t="shared" si="11"/>
        <v>3100000</v>
      </c>
      <c r="AM75" s="298"/>
      <c r="AN75" s="298"/>
      <c r="AO75" s="36">
        <f>$F75</f>
        <v>1</v>
      </c>
      <c r="AP75" s="1920">
        <f>$G75</f>
        <v>3100000</v>
      </c>
    </row>
    <row r="76" spans="1:44" ht="48.75" customHeight="1">
      <c r="A76" s="1923">
        <v>8</v>
      </c>
      <c r="B76" s="1941">
        <f t="shared" si="28"/>
        <v>6</v>
      </c>
      <c r="C76" s="1876" t="s">
        <v>819</v>
      </c>
      <c r="D76" s="1925">
        <v>10746</v>
      </c>
      <c r="E76" s="1926">
        <v>3100000</v>
      </c>
      <c r="F76" s="1923">
        <v>1</v>
      </c>
      <c r="G76" s="1927">
        <f t="shared" si="29"/>
        <v>3100000</v>
      </c>
      <c r="H76" s="1928" t="s">
        <v>2020</v>
      </c>
      <c r="I76" s="1928" t="s">
        <v>2021</v>
      </c>
      <c r="J76" s="1928" t="s">
        <v>186</v>
      </c>
      <c r="K76" s="1928" t="s">
        <v>1308</v>
      </c>
      <c r="L76" s="1958" t="s">
        <v>2022</v>
      </c>
      <c r="M76" s="1923">
        <v>2</v>
      </c>
      <c r="N76" s="1943">
        <v>2528</v>
      </c>
      <c r="O76" s="1943">
        <v>29</v>
      </c>
      <c r="P76" s="1923" t="s">
        <v>2000</v>
      </c>
      <c r="Q76" s="1928">
        <v>3551</v>
      </c>
      <c r="R76" s="1924">
        <v>12</v>
      </c>
      <c r="S76" s="1959"/>
      <c r="T76" s="118"/>
      <c r="U76" s="118"/>
      <c r="V76" s="1944"/>
      <c r="W76" s="1944"/>
      <c r="X76" s="1944"/>
      <c r="Y76" s="1945">
        <f t="shared" si="3"/>
        <v>0</v>
      </c>
      <c r="Z76" s="1944"/>
      <c r="AA76" s="1946">
        <f t="shared" si="24"/>
        <v>465000</v>
      </c>
      <c r="AB76" s="1946">
        <f t="shared" si="24"/>
        <v>465000</v>
      </c>
      <c r="AC76" s="1945">
        <f t="shared" si="5"/>
        <v>930000</v>
      </c>
      <c r="AD76" s="1946">
        <f t="shared" si="6"/>
        <v>465000</v>
      </c>
      <c r="AE76" s="1946">
        <f t="shared" si="25"/>
        <v>620000</v>
      </c>
      <c r="AF76" s="1946">
        <f t="shared" si="25"/>
        <v>620000</v>
      </c>
      <c r="AG76" s="1945">
        <f t="shared" si="8"/>
        <v>1705000</v>
      </c>
      <c r="AH76" s="1946">
        <f t="shared" si="9"/>
        <v>465000</v>
      </c>
      <c r="AI76" s="1946"/>
      <c r="AJ76" s="1946"/>
      <c r="AK76" s="1945">
        <f t="shared" si="10"/>
        <v>465000</v>
      </c>
      <c r="AL76" s="1944">
        <f t="shared" si="11"/>
        <v>3100000</v>
      </c>
      <c r="AM76" s="1947"/>
      <c r="AN76" s="298"/>
      <c r="AO76" s="36">
        <f>$F76</f>
        <v>1</v>
      </c>
      <c r="AP76" s="1920">
        <f>$G76</f>
        <v>3100000</v>
      </c>
    </row>
    <row r="77" spans="1:44" ht="48.75" customHeight="1">
      <c r="A77" s="309">
        <v>8</v>
      </c>
      <c r="B77" s="581">
        <f t="shared" si="28"/>
        <v>7</v>
      </c>
      <c r="C77" s="15" t="s">
        <v>819</v>
      </c>
      <c r="D77" s="151">
        <v>10746</v>
      </c>
      <c r="E77" s="144">
        <v>3100000</v>
      </c>
      <c r="F77" s="309">
        <v>1</v>
      </c>
      <c r="G77" s="957">
        <f t="shared" si="29"/>
        <v>3100000</v>
      </c>
      <c r="H77" s="958" t="s">
        <v>2023</v>
      </c>
      <c r="I77" s="958" t="s">
        <v>2024</v>
      </c>
      <c r="J77" s="958" t="s">
        <v>186</v>
      </c>
      <c r="K77" s="958" t="s">
        <v>1308</v>
      </c>
      <c r="L77" s="309" t="s">
        <v>2022</v>
      </c>
      <c r="M77" s="309">
        <v>2</v>
      </c>
      <c r="N77" s="959">
        <v>2528</v>
      </c>
      <c r="O77" s="959">
        <v>29</v>
      </c>
      <c r="P77" s="309" t="s">
        <v>2000</v>
      </c>
      <c r="Q77" s="958">
        <v>7247</v>
      </c>
      <c r="R77" s="36">
        <v>13</v>
      </c>
      <c r="S77" s="941"/>
      <c r="T77" s="298"/>
      <c r="U77" s="298"/>
      <c r="V77" s="1083"/>
      <c r="W77" s="1083"/>
      <c r="X77" s="1083"/>
      <c r="Y77" s="1084">
        <f t="shared" si="3"/>
        <v>0</v>
      </c>
      <c r="Z77" s="1083"/>
      <c r="AA77" s="1041">
        <f t="shared" si="24"/>
        <v>465000</v>
      </c>
      <c r="AB77" s="1041">
        <f t="shared" si="24"/>
        <v>465000</v>
      </c>
      <c r="AC77" s="1084">
        <f t="shared" si="5"/>
        <v>930000</v>
      </c>
      <c r="AD77" s="1041">
        <f t="shared" si="6"/>
        <v>465000</v>
      </c>
      <c r="AE77" s="1041">
        <f t="shared" si="25"/>
        <v>620000</v>
      </c>
      <c r="AF77" s="1041">
        <f t="shared" si="25"/>
        <v>620000</v>
      </c>
      <c r="AG77" s="1084">
        <f t="shared" si="8"/>
        <v>1705000</v>
      </c>
      <c r="AH77" s="1041">
        <f t="shared" si="9"/>
        <v>465000</v>
      </c>
      <c r="AI77" s="1041"/>
      <c r="AJ77" s="1041"/>
      <c r="AK77" s="1084">
        <f t="shared" si="10"/>
        <v>465000</v>
      </c>
      <c r="AL77" s="1083">
        <f t="shared" si="11"/>
        <v>3100000</v>
      </c>
      <c r="AM77" s="298"/>
      <c r="AN77" s="298"/>
      <c r="AO77" s="36">
        <f>$F77</f>
        <v>1</v>
      </c>
      <c r="AP77" s="1920">
        <f>$G77</f>
        <v>3100000</v>
      </c>
    </row>
    <row r="78" spans="1:44">
      <c r="A78" s="1020"/>
      <c r="B78" s="1067"/>
      <c r="C78" s="353"/>
      <c r="D78" s="1929"/>
      <c r="E78" s="627"/>
      <c r="F78" s="1020"/>
      <c r="G78" s="1930"/>
      <c r="H78" s="1021"/>
      <c r="I78" s="1021"/>
      <c r="J78" s="1021"/>
      <c r="K78" s="1021"/>
      <c r="L78" s="1960"/>
      <c r="M78" s="1949"/>
      <c r="N78" s="1950"/>
      <c r="O78" s="1950"/>
      <c r="P78" s="1949"/>
      <c r="Q78" s="1951"/>
      <c r="R78" s="1961"/>
      <c r="S78" s="1962"/>
      <c r="T78" s="118"/>
      <c r="U78" s="118"/>
      <c r="V78" s="1953"/>
      <c r="W78" s="1953"/>
      <c r="X78" s="1953"/>
      <c r="Y78" s="1954"/>
      <c r="Z78" s="1953"/>
      <c r="AA78" s="1955"/>
      <c r="AB78" s="1955"/>
      <c r="AC78" s="1954"/>
      <c r="AD78" s="1955"/>
      <c r="AE78" s="1955"/>
      <c r="AF78" s="1955"/>
      <c r="AG78" s="1954"/>
      <c r="AH78" s="1955"/>
      <c r="AI78" s="1955"/>
      <c r="AJ78" s="1955"/>
      <c r="AK78" s="1954"/>
      <c r="AL78" s="1953"/>
      <c r="AM78" s="3234" t="s">
        <v>980</v>
      </c>
      <c r="AN78" s="3234"/>
      <c r="AO78" s="3234" t="s">
        <v>873</v>
      </c>
      <c r="AP78" s="3234"/>
    </row>
    <row r="79" spans="1:44">
      <c r="A79" s="1020"/>
      <c r="B79" s="1067"/>
      <c r="C79" s="353"/>
      <c r="D79" s="1929"/>
      <c r="E79" s="627"/>
      <c r="F79" s="1020"/>
      <c r="G79" s="1930"/>
      <c r="H79" s="1021"/>
      <c r="I79" s="1021"/>
      <c r="J79" s="1021"/>
      <c r="K79" s="1021"/>
      <c r="L79" s="1029"/>
      <c r="M79" s="309"/>
      <c r="N79" s="959"/>
      <c r="O79" s="959"/>
      <c r="P79" s="309"/>
      <c r="Q79" s="958"/>
      <c r="R79" s="36"/>
      <c r="S79" s="941"/>
      <c r="T79" s="118"/>
      <c r="U79" s="118"/>
      <c r="V79" s="1083"/>
      <c r="W79" s="1083"/>
      <c r="X79" s="1083"/>
      <c r="Y79" s="1084"/>
      <c r="Z79" s="1083"/>
      <c r="AA79" s="1041"/>
      <c r="AB79" s="1041"/>
      <c r="AC79" s="1084"/>
      <c r="AD79" s="1041"/>
      <c r="AE79" s="1041"/>
      <c r="AF79" s="1041"/>
      <c r="AG79" s="1084"/>
      <c r="AH79" s="1041"/>
      <c r="AI79" s="1041"/>
      <c r="AJ79" s="1041"/>
      <c r="AK79" s="1084"/>
      <c r="AL79" s="1083"/>
      <c r="AM79" s="267" t="s">
        <v>1078</v>
      </c>
      <c r="AN79" s="267" t="s">
        <v>1077</v>
      </c>
      <c r="AO79" s="267" t="s">
        <v>1078</v>
      </c>
      <c r="AP79" s="267" t="s">
        <v>1077</v>
      </c>
    </row>
    <row r="80" spans="1:44" s="255" customFormat="1" ht="49.2">
      <c r="A80" s="953"/>
      <c r="B80" s="954"/>
      <c r="C80" s="953" t="s">
        <v>2025</v>
      </c>
      <c r="D80" s="953"/>
      <c r="E80" s="953"/>
      <c r="F80" s="953">
        <f>SUM(F81:F87)</f>
        <v>7</v>
      </c>
      <c r="G80" s="955">
        <f>SUM(G81:G87)</f>
        <v>21700000</v>
      </c>
      <c r="H80" s="953"/>
      <c r="I80" s="953"/>
      <c r="J80" s="953"/>
      <c r="K80" s="953"/>
      <c r="L80" s="953"/>
      <c r="M80" s="953"/>
      <c r="N80" s="953"/>
      <c r="O80" s="956"/>
      <c r="P80" s="953"/>
      <c r="Q80" s="953"/>
      <c r="R80" s="953"/>
      <c r="S80" s="953"/>
      <c r="T80" s="963">
        <v>7</v>
      </c>
      <c r="U80" s="963">
        <v>952</v>
      </c>
      <c r="V80" s="929"/>
      <c r="W80" s="929"/>
      <c r="X80" s="929"/>
      <c r="Y80" s="930">
        <f t="shared" si="3"/>
        <v>0</v>
      </c>
      <c r="Z80" s="929"/>
      <c r="AA80" s="1041">
        <f t="shared" si="24"/>
        <v>3255000</v>
      </c>
      <c r="AB80" s="1041">
        <f t="shared" si="24"/>
        <v>3255000</v>
      </c>
      <c r="AC80" s="930">
        <f t="shared" si="5"/>
        <v>6510000</v>
      </c>
      <c r="AD80" s="1041">
        <f t="shared" si="6"/>
        <v>3255000</v>
      </c>
      <c r="AE80" s="1041">
        <f t="shared" si="25"/>
        <v>4340000</v>
      </c>
      <c r="AF80" s="1041">
        <f t="shared" si="25"/>
        <v>4340000</v>
      </c>
      <c r="AG80" s="930">
        <f t="shared" si="8"/>
        <v>11935000</v>
      </c>
      <c r="AH80" s="1041">
        <f t="shared" si="9"/>
        <v>3255000</v>
      </c>
      <c r="AI80" s="1041"/>
      <c r="AJ80" s="1041"/>
      <c r="AK80" s="930">
        <f t="shared" si="10"/>
        <v>3255000</v>
      </c>
      <c r="AL80" s="929">
        <f t="shared" si="11"/>
        <v>21700000</v>
      </c>
      <c r="AM80" s="955">
        <f>SUM(AM81:AM87)</f>
        <v>4</v>
      </c>
      <c r="AN80" s="955">
        <f>SUM(AN81:AN87)</f>
        <v>12400000</v>
      </c>
      <c r="AO80" s="955">
        <f>SUM(AO81:AO87)</f>
        <v>3</v>
      </c>
      <c r="AP80" s="955">
        <f>SUM(AP81:AP87)</f>
        <v>9300000</v>
      </c>
      <c r="AQ80" s="676">
        <f>AM80+AO80</f>
        <v>7</v>
      </c>
      <c r="AR80" s="676">
        <f>AN80+AP80</f>
        <v>21700000</v>
      </c>
    </row>
    <row r="81" spans="1:48" ht="50.25" customHeight="1">
      <c r="A81" s="960">
        <v>9</v>
      </c>
      <c r="B81" s="36">
        <f t="shared" ref="B81:B87" si="30">B80+1</f>
        <v>1</v>
      </c>
      <c r="C81" s="15" t="s">
        <v>819</v>
      </c>
      <c r="D81" s="151">
        <v>10746</v>
      </c>
      <c r="E81" s="144">
        <v>3100000</v>
      </c>
      <c r="F81" s="309">
        <v>1</v>
      </c>
      <c r="G81" s="957">
        <f t="shared" ref="G81:G87" si="31">F81*E81</f>
        <v>3100000</v>
      </c>
      <c r="H81" s="962" t="s">
        <v>2056</v>
      </c>
      <c r="I81" s="960" t="s">
        <v>2057</v>
      </c>
      <c r="J81" s="6" t="s">
        <v>2058</v>
      </c>
      <c r="K81" s="962" t="s">
        <v>980</v>
      </c>
      <c r="L81" s="960" t="s">
        <v>2022</v>
      </c>
      <c r="M81" s="960">
        <v>2</v>
      </c>
      <c r="N81" s="960">
        <v>2529</v>
      </c>
      <c r="O81" s="960">
        <v>28</v>
      </c>
      <c r="P81" s="979" t="s">
        <v>2030</v>
      </c>
      <c r="Q81" s="9" t="s">
        <v>2059</v>
      </c>
      <c r="R81" s="8">
        <v>6</v>
      </c>
      <c r="S81" s="962" t="s">
        <v>2032</v>
      </c>
      <c r="T81" s="118"/>
      <c r="U81" s="118"/>
      <c r="V81" s="1083"/>
      <c r="W81" s="1083"/>
      <c r="X81" s="1083"/>
      <c r="Y81" s="1084">
        <f t="shared" si="3"/>
        <v>0</v>
      </c>
      <c r="Z81" s="1083"/>
      <c r="AA81" s="1041">
        <f t="shared" si="24"/>
        <v>465000</v>
      </c>
      <c r="AB81" s="1041">
        <f t="shared" si="24"/>
        <v>465000</v>
      </c>
      <c r="AC81" s="1084">
        <f t="shared" si="5"/>
        <v>930000</v>
      </c>
      <c r="AD81" s="1041">
        <f t="shared" si="6"/>
        <v>465000</v>
      </c>
      <c r="AE81" s="1041">
        <f t="shared" si="25"/>
        <v>620000</v>
      </c>
      <c r="AF81" s="1041">
        <f t="shared" si="25"/>
        <v>620000</v>
      </c>
      <c r="AG81" s="1084">
        <f t="shared" si="8"/>
        <v>1705000</v>
      </c>
      <c r="AH81" s="1041">
        <f t="shared" si="9"/>
        <v>465000</v>
      </c>
      <c r="AI81" s="1041"/>
      <c r="AJ81" s="1041"/>
      <c r="AK81" s="1084">
        <f t="shared" si="10"/>
        <v>465000</v>
      </c>
      <c r="AL81" s="1083">
        <f t="shared" si="11"/>
        <v>3100000</v>
      </c>
      <c r="AM81" s="36">
        <f>$F81</f>
        <v>1</v>
      </c>
      <c r="AN81" s="1920">
        <f>$G81</f>
        <v>3100000</v>
      </c>
      <c r="AO81" s="298"/>
      <c r="AP81" s="298"/>
    </row>
    <row r="82" spans="1:48" ht="50.25" customHeight="1">
      <c r="A82" s="960">
        <v>9</v>
      </c>
      <c r="B82" s="36">
        <f t="shared" si="30"/>
        <v>2</v>
      </c>
      <c r="C82" s="15" t="s">
        <v>819</v>
      </c>
      <c r="D82" s="151">
        <v>10746</v>
      </c>
      <c r="E82" s="144">
        <v>3100000</v>
      </c>
      <c r="F82" s="309">
        <v>1</v>
      </c>
      <c r="G82" s="957">
        <f t="shared" si="31"/>
        <v>3100000</v>
      </c>
      <c r="H82" s="962" t="s">
        <v>2048</v>
      </c>
      <c r="I82" s="960" t="s">
        <v>2049</v>
      </c>
      <c r="J82" s="6" t="s">
        <v>2050</v>
      </c>
      <c r="K82" s="962" t="s">
        <v>980</v>
      </c>
      <c r="L82" s="960" t="s">
        <v>2029</v>
      </c>
      <c r="M82" s="960">
        <v>2</v>
      </c>
      <c r="N82" s="960">
        <v>2531</v>
      </c>
      <c r="O82" s="960">
        <v>26</v>
      </c>
      <c r="P82" s="979" t="s">
        <v>2030</v>
      </c>
      <c r="Q82" s="9" t="s">
        <v>2051</v>
      </c>
      <c r="R82" s="8">
        <v>10</v>
      </c>
      <c r="S82" s="962" t="s">
        <v>2032</v>
      </c>
      <c r="T82" s="118"/>
      <c r="U82" s="118"/>
      <c r="V82" s="1083"/>
      <c r="W82" s="1083"/>
      <c r="X82" s="1083"/>
      <c r="Y82" s="1084">
        <f t="shared" si="3"/>
        <v>0</v>
      </c>
      <c r="Z82" s="1083"/>
      <c r="AA82" s="1041">
        <f t="shared" ref="AA82:AB105" si="32">15/100*$G82</f>
        <v>465000</v>
      </c>
      <c r="AB82" s="1041">
        <f t="shared" si="32"/>
        <v>465000</v>
      </c>
      <c r="AC82" s="1084">
        <f t="shared" si="5"/>
        <v>930000</v>
      </c>
      <c r="AD82" s="1041">
        <f t="shared" si="6"/>
        <v>465000</v>
      </c>
      <c r="AE82" s="1041">
        <f t="shared" ref="AE82:AF105" si="33">20/100*$G82</f>
        <v>620000</v>
      </c>
      <c r="AF82" s="1041">
        <f t="shared" si="33"/>
        <v>620000</v>
      </c>
      <c r="AG82" s="1084">
        <f t="shared" si="8"/>
        <v>1705000</v>
      </c>
      <c r="AH82" s="1041">
        <f t="shared" si="9"/>
        <v>465000</v>
      </c>
      <c r="AI82" s="1041"/>
      <c r="AJ82" s="1041"/>
      <c r="AK82" s="1084">
        <f t="shared" si="10"/>
        <v>465000</v>
      </c>
      <c r="AL82" s="1083">
        <f t="shared" si="11"/>
        <v>3100000</v>
      </c>
      <c r="AM82" s="36">
        <f>$F82</f>
        <v>1</v>
      </c>
      <c r="AN82" s="1920">
        <f>$G82</f>
        <v>3100000</v>
      </c>
      <c r="AO82" s="298"/>
      <c r="AP82" s="298"/>
    </row>
    <row r="83" spans="1:48" ht="50.25" customHeight="1">
      <c r="A83" s="960">
        <v>9</v>
      </c>
      <c r="B83" s="36">
        <f t="shared" si="30"/>
        <v>3</v>
      </c>
      <c r="C83" s="15" t="s">
        <v>819</v>
      </c>
      <c r="D83" s="151">
        <v>10746</v>
      </c>
      <c r="E83" s="144">
        <v>3100000</v>
      </c>
      <c r="F83" s="309">
        <v>1</v>
      </c>
      <c r="G83" s="957">
        <f t="shared" si="31"/>
        <v>3100000</v>
      </c>
      <c r="H83" s="962" t="s">
        <v>2039</v>
      </c>
      <c r="I83" s="960" t="s">
        <v>2040</v>
      </c>
      <c r="J83" s="6" t="s">
        <v>2041</v>
      </c>
      <c r="K83" s="962" t="s">
        <v>980</v>
      </c>
      <c r="L83" s="960" t="s">
        <v>2029</v>
      </c>
      <c r="M83" s="960">
        <v>2</v>
      </c>
      <c r="N83" s="960">
        <v>2530</v>
      </c>
      <c r="O83" s="960">
        <v>27</v>
      </c>
      <c r="P83" s="979" t="s">
        <v>2030</v>
      </c>
      <c r="Q83" s="9" t="s">
        <v>2042</v>
      </c>
      <c r="R83" s="8" t="s">
        <v>2043</v>
      </c>
      <c r="S83" s="962" t="s">
        <v>2032</v>
      </c>
      <c r="T83" s="118"/>
      <c r="U83" s="118"/>
      <c r="V83" s="1083"/>
      <c r="W83" s="1083"/>
      <c r="X83" s="1083"/>
      <c r="Y83" s="1084">
        <f t="shared" si="3"/>
        <v>0</v>
      </c>
      <c r="Z83" s="1083"/>
      <c r="AA83" s="1041">
        <f t="shared" si="32"/>
        <v>465000</v>
      </c>
      <c r="AB83" s="1041">
        <f t="shared" si="32"/>
        <v>465000</v>
      </c>
      <c r="AC83" s="1084">
        <f t="shared" si="5"/>
        <v>930000</v>
      </c>
      <c r="AD83" s="1041">
        <f t="shared" si="6"/>
        <v>465000</v>
      </c>
      <c r="AE83" s="1041">
        <f t="shared" si="33"/>
        <v>620000</v>
      </c>
      <c r="AF83" s="1041">
        <f t="shared" si="33"/>
        <v>620000</v>
      </c>
      <c r="AG83" s="1084">
        <f t="shared" si="8"/>
        <v>1705000</v>
      </c>
      <c r="AH83" s="1041">
        <f t="shared" si="9"/>
        <v>465000</v>
      </c>
      <c r="AI83" s="1041"/>
      <c r="AJ83" s="1041"/>
      <c r="AK83" s="1084">
        <f t="shared" si="10"/>
        <v>465000</v>
      </c>
      <c r="AL83" s="1083">
        <f t="shared" si="11"/>
        <v>3100000</v>
      </c>
      <c r="AM83" s="36">
        <f>$F83</f>
        <v>1</v>
      </c>
      <c r="AN83" s="1920">
        <f>$G83</f>
        <v>3100000</v>
      </c>
      <c r="AO83" s="298"/>
      <c r="AP83" s="298"/>
    </row>
    <row r="84" spans="1:48" ht="50.25" customHeight="1">
      <c r="A84" s="960">
        <v>9</v>
      </c>
      <c r="B84" s="36">
        <f t="shared" si="30"/>
        <v>4</v>
      </c>
      <c r="C84" s="15" t="s">
        <v>819</v>
      </c>
      <c r="D84" s="151">
        <v>10746</v>
      </c>
      <c r="E84" s="144">
        <v>3100000</v>
      </c>
      <c r="F84" s="309">
        <v>1</v>
      </c>
      <c r="G84" s="957">
        <f t="shared" si="31"/>
        <v>3100000</v>
      </c>
      <c r="H84" s="962" t="s">
        <v>2026</v>
      </c>
      <c r="I84" s="960" t="s">
        <v>2027</v>
      </c>
      <c r="J84" s="6" t="s">
        <v>2028</v>
      </c>
      <c r="K84" s="962" t="s">
        <v>980</v>
      </c>
      <c r="L84" s="960" t="s">
        <v>2029</v>
      </c>
      <c r="M84" s="960">
        <v>2</v>
      </c>
      <c r="N84" s="960">
        <v>2530</v>
      </c>
      <c r="O84" s="960">
        <v>27</v>
      </c>
      <c r="P84" s="979" t="s">
        <v>2030</v>
      </c>
      <c r="Q84" s="9" t="s">
        <v>2031</v>
      </c>
      <c r="R84" s="8">
        <v>10</v>
      </c>
      <c r="S84" s="962" t="s">
        <v>2032</v>
      </c>
      <c r="T84" s="118"/>
      <c r="U84" s="118"/>
      <c r="V84" s="1083"/>
      <c r="W84" s="1083"/>
      <c r="X84" s="1083"/>
      <c r="Y84" s="1084">
        <f t="shared" si="3"/>
        <v>0</v>
      </c>
      <c r="Z84" s="1083"/>
      <c r="AA84" s="1041">
        <f t="shared" si="32"/>
        <v>465000</v>
      </c>
      <c r="AB84" s="1041">
        <f t="shared" si="32"/>
        <v>465000</v>
      </c>
      <c r="AC84" s="1084">
        <f t="shared" si="5"/>
        <v>930000</v>
      </c>
      <c r="AD84" s="1041">
        <f t="shared" si="6"/>
        <v>465000</v>
      </c>
      <c r="AE84" s="1041">
        <f t="shared" si="33"/>
        <v>620000</v>
      </c>
      <c r="AF84" s="1041">
        <f t="shared" si="33"/>
        <v>620000</v>
      </c>
      <c r="AG84" s="1084">
        <f t="shared" si="8"/>
        <v>1705000</v>
      </c>
      <c r="AH84" s="1041">
        <f t="shared" si="9"/>
        <v>465000</v>
      </c>
      <c r="AI84" s="1041"/>
      <c r="AJ84" s="1041"/>
      <c r="AK84" s="1084">
        <f t="shared" si="10"/>
        <v>465000</v>
      </c>
      <c r="AL84" s="1083">
        <f t="shared" si="11"/>
        <v>3100000</v>
      </c>
      <c r="AM84" s="36">
        <f>$F84</f>
        <v>1</v>
      </c>
      <c r="AN84" s="1920">
        <f>$G84</f>
        <v>3100000</v>
      </c>
      <c r="AO84" s="298"/>
      <c r="AP84" s="298"/>
    </row>
    <row r="85" spans="1:48" ht="50.25" customHeight="1">
      <c r="A85" s="960">
        <v>9</v>
      </c>
      <c r="B85" s="36">
        <f t="shared" si="30"/>
        <v>5</v>
      </c>
      <c r="C85" s="15" t="s">
        <v>819</v>
      </c>
      <c r="D85" s="151">
        <v>10746</v>
      </c>
      <c r="E85" s="144">
        <v>3100000</v>
      </c>
      <c r="F85" s="309">
        <v>1</v>
      </c>
      <c r="G85" s="957">
        <f t="shared" si="31"/>
        <v>3100000</v>
      </c>
      <c r="H85" s="962" t="s">
        <v>2044</v>
      </c>
      <c r="I85" s="962" t="s">
        <v>2045</v>
      </c>
      <c r="J85" s="6" t="s">
        <v>2046</v>
      </c>
      <c r="K85" s="962" t="s">
        <v>873</v>
      </c>
      <c r="L85" s="36" t="s">
        <v>2035</v>
      </c>
      <c r="M85" s="960">
        <v>2</v>
      </c>
      <c r="N85" s="959">
        <v>2530</v>
      </c>
      <c r="O85" s="959">
        <v>27</v>
      </c>
      <c r="P85" s="150" t="s">
        <v>2036</v>
      </c>
      <c r="Q85" s="8" t="s">
        <v>2047</v>
      </c>
      <c r="R85" s="8">
        <v>14</v>
      </c>
      <c r="S85" s="962" t="s">
        <v>2038</v>
      </c>
      <c r="T85" s="118"/>
      <c r="U85" s="118"/>
      <c r="V85" s="1083"/>
      <c r="W85" s="1083"/>
      <c r="X85" s="1083"/>
      <c r="Y85" s="1084">
        <f t="shared" si="3"/>
        <v>0</v>
      </c>
      <c r="Z85" s="1083"/>
      <c r="AA85" s="1041">
        <f t="shared" si="32"/>
        <v>465000</v>
      </c>
      <c r="AB85" s="1041">
        <f t="shared" si="32"/>
        <v>465000</v>
      </c>
      <c r="AC85" s="1084">
        <f t="shared" si="5"/>
        <v>930000</v>
      </c>
      <c r="AD85" s="1041">
        <f t="shared" si="6"/>
        <v>465000</v>
      </c>
      <c r="AE85" s="1041">
        <f t="shared" si="33"/>
        <v>620000</v>
      </c>
      <c r="AF85" s="1041">
        <f t="shared" si="33"/>
        <v>620000</v>
      </c>
      <c r="AG85" s="1084">
        <f t="shared" si="8"/>
        <v>1705000</v>
      </c>
      <c r="AH85" s="1041">
        <f t="shared" si="9"/>
        <v>465000</v>
      </c>
      <c r="AI85" s="1041"/>
      <c r="AJ85" s="1041"/>
      <c r="AK85" s="1084">
        <f t="shared" si="10"/>
        <v>465000</v>
      </c>
      <c r="AL85" s="1083">
        <f t="shared" si="11"/>
        <v>3100000</v>
      </c>
      <c r="AM85" s="298"/>
      <c r="AN85" s="298"/>
      <c r="AO85" s="36">
        <f>$F85</f>
        <v>1</v>
      </c>
      <c r="AP85" s="1920">
        <f>$G85</f>
        <v>3100000</v>
      </c>
    </row>
    <row r="86" spans="1:48" ht="50.25" customHeight="1">
      <c r="A86" s="960">
        <v>9</v>
      </c>
      <c r="B86" s="36">
        <f t="shared" si="30"/>
        <v>6</v>
      </c>
      <c r="C86" s="15" t="s">
        <v>819</v>
      </c>
      <c r="D86" s="151">
        <v>10746</v>
      </c>
      <c r="E86" s="144">
        <v>3100000</v>
      </c>
      <c r="F86" s="309">
        <v>1</v>
      </c>
      <c r="G86" s="957">
        <f t="shared" si="31"/>
        <v>3100000</v>
      </c>
      <c r="H86" s="962" t="s">
        <v>2052</v>
      </c>
      <c r="I86" s="962" t="s">
        <v>2053</v>
      </c>
      <c r="J86" s="6" t="s">
        <v>2054</v>
      </c>
      <c r="K86" s="962" t="s">
        <v>873</v>
      </c>
      <c r="L86" s="36" t="s">
        <v>2035</v>
      </c>
      <c r="M86" s="960">
        <v>2</v>
      </c>
      <c r="N86" s="959">
        <v>2530</v>
      </c>
      <c r="O86" s="959">
        <v>27</v>
      </c>
      <c r="P86" s="150" t="s">
        <v>2036</v>
      </c>
      <c r="Q86" s="8" t="s">
        <v>2055</v>
      </c>
      <c r="R86" s="8">
        <v>15</v>
      </c>
      <c r="S86" s="962" t="s">
        <v>2038</v>
      </c>
      <c r="T86" s="118"/>
      <c r="U86" s="118"/>
      <c r="V86" s="1083"/>
      <c r="W86" s="1083"/>
      <c r="X86" s="1083"/>
      <c r="Y86" s="1084">
        <f t="shared" ref="Y86:Y114" si="34">V86+W86+X86</f>
        <v>0</v>
      </c>
      <c r="Z86" s="1083"/>
      <c r="AA86" s="1041">
        <f t="shared" si="32"/>
        <v>465000</v>
      </c>
      <c r="AB86" s="1041">
        <f t="shared" si="32"/>
        <v>465000</v>
      </c>
      <c r="AC86" s="1084">
        <f t="shared" ref="AC86:AC114" si="35">Z86+AA86+AB86</f>
        <v>930000</v>
      </c>
      <c r="AD86" s="1041">
        <f t="shared" ref="AD86:AD114" si="36">15/100*$G86</f>
        <v>465000</v>
      </c>
      <c r="AE86" s="1041">
        <f t="shared" si="33"/>
        <v>620000</v>
      </c>
      <c r="AF86" s="1041">
        <f t="shared" si="33"/>
        <v>620000</v>
      </c>
      <c r="AG86" s="1084">
        <f t="shared" ref="AG86:AG114" si="37">AD86+AE86+AF86</f>
        <v>1705000</v>
      </c>
      <c r="AH86" s="1041">
        <f t="shared" ref="AH86:AH114" si="38">15/100*$G86</f>
        <v>465000</v>
      </c>
      <c r="AI86" s="1041"/>
      <c r="AJ86" s="1041"/>
      <c r="AK86" s="1084">
        <f t="shared" ref="AK86:AK114" si="39">AH86+AI86+AJ86</f>
        <v>465000</v>
      </c>
      <c r="AL86" s="1083">
        <f t="shared" ref="AL86:AL114" si="40">Y86+AC86+AG86+AK86</f>
        <v>3100000</v>
      </c>
      <c r="AM86" s="298"/>
      <c r="AN86" s="298"/>
      <c r="AO86" s="36">
        <f>$F86</f>
        <v>1</v>
      </c>
      <c r="AP86" s="1920">
        <f>$G86</f>
        <v>3100000</v>
      </c>
    </row>
    <row r="87" spans="1:48" ht="50.25" customHeight="1">
      <c r="A87" s="960">
        <v>9</v>
      </c>
      <c r="B87" s="36">
        <f t="shared" si="30"/>
        <v>7</v>
      </c>
      <c r="C87" s="15" t="s">
        <v>819</v>
      </c>
      <c r="D87" s="151">
        <v>10746</v>
      </c>
      <c r="E87" s="144">
        <v>3100000</v>
      </c>
      <c r="F87" s="309">
        <v>1</v>
      </c>
      <c r="G87" s="957">
        <f t="shared" si="31"/>
        <v>3100000</v>
      </c>
      <c r="H87" s="962" t="s">
        <v>2033</v>
      </c>
      <c r="I87" s="962" t="s">
        <v>2034</v>
      </c>
      <c r="J87" s="6" t="s">
        <v>723</v>
      </c>
      <c r="K87" s="962" t="s">
        <v>873</v>
      </c>
      <c r="L87" s="36" t="s">
        <v>2035</v>
      </c>
      <c r="M87" s="960">
        <v>2</v>
      </c>
      <c r="N87" s="959">
        <v>2534</v>
      </c>
      <c r="O87" s="959">
        <v>23</v>
      </c>
      <c r="P87" s="150" t="s">
        <v>2036</v>
      </c>
      <c r="Q87" s="36" t="s">
        <v>2037</v>
      </c>
      <c r="R87" s="959">
        <v>7</v>
      </c>
      <c r="S87" s="962" t="s">
        <v>2038</v>
      </c>
      <c r="T87" s="118"/>
      <c r="U87" s="118"/>
      <c r="V87" s="1083"/>
      <c r="W87" s="1083"/>
      <c r="X87" s="1083"/>
      <c r="Y87" s="1084">
        <f t="shared" si="34"/>
        <v>0</v>
      </c>
      <c r="Z87" s="1083"/>
      <c r="AA87" s="1041">
        <f t="shared" si="32"/>
        <v>465000</v>
      </c>
      <c r="AB87" s="1041">
        <f t="shared" si="32"/>
        <v>465000</v>
      </c>
      <c r="AC87" s="1084">
        <f t="shared" si="35"/>
        <v>930000</v>
      </c>
      <c r="AD87" s="1041">
        <f t="shared" si="36"/>
        <v>465000</v>
      </c>
      <c r="AE87" s="1041">
        <f t="shared" si="33"/>
        <v>620000</v>
      </c>
      <c r="AF87" s="1041">
        <f t="shared" si="33"/>
        <v>620000</v>
      </c>
      <c r="AG87" s="1084">
        <f t="shared" si="37"/>
        <v>1705000</v>
      </c>
      <c r="AH87" s="1041">
        <f t="shared" si="38"/>
        <v>465000</v>
      </c>
      <c r="AI87" s="1041"/>
      <c r="AJ87" s="1041"/>
      <c r="AK87" s="1084">
        <f t="shared" si="39"/>
        <v>465000</v>
      </c>
      <c r="AL87" s="1083">
        <f t="shared" si="40"/>
        <v>3100000</v>
      </c>
      <c r="AM87" s="298"/>
      <c r="AN87" s="298"/>
      <c r="AO87" s="36">
        <f>$F87</f>
        <v>1</v>
      </c>
      <c r="AP87" s="1920">
        <f>$G87</f>
        <v>3100000</v>
      </c>
    </row>
    <row r="88" spans="1:48">
      <c r="A88" s="1919"/>
      <c r="B88" s="113"/>
      <c r="C88" s="353"/>
      <c r="D88" s="1929"/>
      <c r="E88" s="627"/>
      <c r="F88" s="1020"/>
      <c r="G88" s="1930"/>
      <c r="H88" s="161"/>
      <c r="I88" s="161"/>
      <c r="J88" s="1964"/>
      <c r="K88" s="161"/>
      <c r="L88" s="1963"/>
      <c r="M88" s="960"/>
      <c r="N88" s="959"/>
      <c r="O88" s="959"/>
      <c r="P88" s="150"/>
      <c r="Q88" s="36"/>
      <c r="R88" s="959"/>
      <c r="S88" s="962"/>
      <c r="T88" s="118"/>
      <c r="U88" s="118"/>
      <c r="V88" s="1083"/>
      <c r="W88" s="1083"/>
      <c r="X88" s="1083"/>
      <c r="Y88" s="1084"/>
      <c r="Z88" s="1083"/>
      <c r="AA88" s="1041"/>
      <c r="AB88" s="1041"/>
      <c r="AC88" s="1084"/>
      <c r="AD88" s="1041"/>
      <c r="AE88" s="1041"/>
      <c r="AF88" s="1041"/>
      <c r="AG88" s="1084"/>
      <c r="AH88" s="1041"/>
      <c r="AI88" s="1041"/>
      <c r="AJ88" s="1041"/>
      <c r="AK88" s="1084"/>
      <c r="AL88" s="1083"/>
      <c r="AM88" s="3115" t="s">
        <v>1285</v>
      </c>
      <c r="AN88" s="3115"/>
      <c r="AO88" s="3115" t="s">
        <v>1274</v>
      </c>
      <c r="AP88" s="3115"/>
      <c r="AQ88" s="3115" t="s">
        <v>1280</v>
      </c>
      <c r="AR88" s="3115"/>
      <c r="AS88" s="3115" t="s">
        <v>1275</v>
      </c>
      <c r="AT88" s="3115"/>
    </row>
    <row r="89" spans="1:48">
      <c r="A89" s="1919"/>
      <c r="B89" s="113"/>
      <c r="C89" s="353"/>
      <c r="D89" s="1929"/>
      <c r="E89" s="627"/>
      <c r="F89" s="1020"/>
      <c r="G89" s="1930"/>
      <c r="H89" s="161"/>
      <c r="I89" s="161"/>
      <c r="J89" s="1964"/>
      <c r="K89" s="161"/>
      <c r="L89" s="1963"/>
      <c r="M89" s="960"/>
      <c r="N89" s="959"/>
      <c r="O89" s="959"/>
      <c r="P89" s="150"/>
      <c r="Q89" s="36"/>
      <c r="R89" s="959"/>
      <c r="S89" s="962"/>
      <c r="T89" s="118"/>
      <c r="U89" s="118"/>
      <c r="V89" s="1083"/>
      <c r="W89" s="1083"/>
      <c r="X89" s="1083"/>
      <c r="Y89" s="1084"/>
      <c r="Z89" s="1083"/>
      <c r="AA89" s="1041"/>
      <c r="AB89" s="1041"/>
      <c r="AC89" s="1084"/>
      <c r="AD89" s="1041"/>
      <c r="AE89" s="1041"/>
      <c r="AF89" s="1041"/>
      <c r="AG89" s="1084"/>
      <c r="AH89" s="1041"/>
      <c r="AI89" s="1041"/>
      <c r="AJ89" s="1041"/>
      <c r="AK89" s="1084"/>
      <c r="AL89" s="1083"/>
      <c r="AM89" s="267" t="s">
        <v>1078</v>
      </c>
      <c r="AN89" s="267" t="s">
        <v>1077</v>
      </c>
      <c r="AO89" s="267" t="s">
        <v>1078</v>
      </c>
      <c r="AP89" s="267" t="s">
        <v>1077</v>
      </c>
      <c r="AQ89" s="267" t="s">
        <v>1078</v>
      </c>
      <c r="AR89" s="267" t="s">
        <v>1077</v>
      </c>
      <c r="AS89" s="267" t="s">
        <v>1078</v>
      </c>
      <c r="AT89" s="267" t="s">
        <v>1077</v>
      </c>
    </row>
    <row r="90" spans="1:48" s="255" customFormat="1" ht="49.2">
      <c r="A90" s="953"/>
      <c r="B90" s="954"/>
      <c r="C90" s="953" t="s">
        <v>2060</v>
      </c>
      <c r="D90" s="953"/>
      <c r="E90" s="953"/>
      <c r="F90" s="953">
        <f>SUM(F91:F96)</f>
        <v>6</v>
      </c>
      <c r="G90" s="955">
        <f>SUM(G91:G96)</f>
        <v>18600000</v>
      </c>
      <c r="H90" s="953"/>
      <c r="I90" s="953"/>
      <c r="J90" s="953"/>
      <c r="K90" s="953"/>
      <c r="L90" s="953"/>
      <c r="M90" s="953"/>
      <c r="N90" s="953"/>
      <c r="O90" s="956"/>
      <c r="P90" s="953"/>
      <c r="Q90" s="953"/>
      <c r="R90" s="953"/>
      <c r="S90" s="953"/>
      <c r="T90" s="963">
        <v>6</v>
      </c>
      <c r="U90" s="963">
        <v>834</v>
      </c>
      <c r="V90" s="929"/>
      <c r="W90" s="929"/>
      <c r="X90" s="929"/>
      <c r="Y90" s="930">
        <f t="shared" si="34"/>
        <v>0</v>
      </c>
      <c r="Z90" s="929"/>
      <c r="AA90" s="1041">
        <f t="shared" si="32"/>
        <v>2790000</v>
      </c>
      <c r="AB90" s="1041">
        <f t="shared" si="32"/>
        <v>2790000</v>
      </c>
      <c r="AC90" s="930">
        <f t="shared" si="35"/>
        <v>5580000</v>
      </c>
      <c r="AD90" s="1041">
        <f t="shared" si="36"/>
        <v>2790000</v>
      </c>
      <c r="AE90" s="1041">
        <f t="shared" si="33"/>
        <v>3720000</v>
      </c>
      <c r="AF90" s="1041">
        <f t="shared" si="33"/>
        <v>3720000</v>
      </c>
      <c r="AG90" s="930">
        <f t="shared" si="37"/>
        <v>10230000</v>
      </c>
      <c r="AH90" s="1041">
        <f t="shared" si="38"/>
        <v>2790000</v>
      </c>
      <c r="AI90" s="1041"/>
      <c r="AJ90" s="1041"/>
      <c r="AK90" s="930">
        <f t="shared" si="39"/>
        <v>2790000</v>
      </c>
      <c r="AL90" s="929">
        <f t="shared" si="40"/>
        <v>18600000</v>
      </c>
      <c r="AM90" s="955">
        <f t="shared" ref="AM90:AT90" si="41">SUM(AM91:AM96)</f>
        <v>1</v>
      </c>
      <c r="AN90" s="955">
        <f t="shared" si="41"/>
        <v>3100000</v>
      </c>
      <c r="AO90" s="955">
        <f t="shared" si="41"/>
        <v>2</v>
      </c>
      <c r="AP90" s="955">
        <f t="shared" si="41"/>
        <v>6200000</v>
      </c>
      <c r="AQ90" s="955">
        <f t="shared" si="41"/>
        <v>1</v>
      </c>
      <c r="AR90" s="955">
        <f t="shared" si="41"/>
        <v>3100000</v>
      </c>
      <c r="AS90" s="955">
        <f t="shared" si="41"/>
        <v>2</v>
      </c>
      <c r="AT90" s="955">
        <f t="shared" si="41"/>
        <v>6200000</v>
      </c>
      <c r="AU90" s="676">
        <f>AM90+AO90+AQ90+AS90</f>
        <v>6</v>
      </c>
      <c r="AV90" s="676">
        <f>AN90+AP90+AR90+AT90</f>
        <v>18600000</v>
      </c>
    </row>
    <row r="91" spans="1:48" ht="45.75" customHeight="1">
      <c r="A91" s="36">
        <v>10</v>
      </c>
      <c r="B91" s="36">
        <f t="shared" ref="B91:B96" si="42">B90+1</f>
        <v>1</v>
      </c>
      <c r="C91" s="15" t="s">
        <v>819</v>
      </c>
      <c r="D91" s="151">
        <v>10746</v>
      </c>
      <c r="E91" s="144">
        <v>3100000</v>
      </c>
      <c r="F91" s="309">
        <v>1</v>
      </c>
      <c r="G91" s="957">
        <f t="shared" ref="G91:G96" si="43">F91*E91</f>
        <v>3100000</v>
      </c>
      <c r="H91" s="958" t="s">
        <v>2083</v>
      </c>
      <c r="I91" s="958" t="s">
        <v>2084</v>
      </c>
      <c r="J91" s="958" t="s">
        <v>2085</v>
      </c>
      <c r="K91" s="941" t="s">
        <v>1285</v>
      </c>
      <c r="L91" s="988" t="s">
        <v>2086</v>
      </c>
      <c r="M91" s="309">
        <v>2</v>
      </c>
      <c r="N91" s="959">
        <v>2532</v>
      </c>
      <c r="O91" s="959">
        <v>25</v>
      </c>
      <c r="P91" s="309" t="s">
        <v>2087</v>
      </c>
      <c r="Q91" s="958" t="s">
        <v>2088</v>
      </c>
      <c r="R91" s="36">
        <v>9</v>
      </c>
      <c r="S91" s="5" t="s">
        <v>2089</v>
      </c>
      <c r="T91" s="118"/>
      <c r="U91" s="118"/>
      <c r="V91" s="1083"/>
      <c r="W91" s="1083"/>
      <c r="X91" s="1083"/>
      <c r="Y91" s="1084">
        <f t="shared" si="34"/>
        <v>0</v>
      </c>
      <c r="Z91" s="1083"/>
      <c r="AA91" s="1041">
        <f t="shared" si="32"/>
        <v>465000</v>
      </c>
      <c r="AB91" s="1041">
        <f t="shared" si="32"/>
        <v>465000</v>
      </c>
      <c r="AC91" s="1084">
        <f t="shared" si="35"/>
        <v>930000</v>
      </c>
      <c r="AD91" s="1041">
        <f t="shared" si="36"/>
        <v>465000</v>
      </c>
      <c r="AE91" s="1041">
        <f t="shared" si="33"/>
        <v>620000</v>
      </c>
      <c r="AF91" s="1041">
        <f t="shared" si="33"/>
        <v>620000</v>
      </c>
      <c r="AG91" s="1084">
        <f t="shared" si="37"/>
        <v>1705000</v>
      </c>
      <c r="AH91" s="1041">
        <f t="shared" si="38"/>
        <v>465000</v>
      </c>
      <c r="AI91" s="1041"/>
      <c r="AJ91" s="1041"/>
      <c r="AK91" s="1084">
        <f t="shared" si="39"/>
        <v>465000</v>
      </c>
      <c r="AL91" s="1083">
        <f t="shared" si="40"/>
        <v>3100000</v>
      </c>
      <c r="AM91" s="36">
        <f>$F91</f>
        <v>1</v>
      </c>
      <c r="AN91" s="1920">
        <f>$G91</f>
        <v>3100000</v>
      </c>
      <c r="AO91" s="298"/>
      <c r="AP91" s="298"/>
      <c r="AQ91" s="298"/>
      <c r="AR91" s="298"/>
      <c r="AS91" s="298"/>
      <c r="AT91" s="298"/>
    </row>
    <row r="92" spans="1:48" ht="45.75" customHeight="1">
      <c r="A92" s="36">
        <v>10</v>
      </c>
      <c r="B92" s="36">
        <f t="shared" si="42"/>
        <v>2</v>
      </c>
      <c r="C92" s="15" t="s">
        <v>819</v>
      </c>
      <c r="D92" s="151">
        <v>10746</v>
      </c>
      <c r="E92" s="144">
        <v>3100000</v>
      </c>
      <c r="F92" s="309">
        <v>1</v>
      </c>
      <c r="G92" s="957">
        <f t="shared" si="43"/>
        <v>3100000</v>
      </c>
      <c r="H92" s="980" t="s">
        <v>2061</v>
      </c>
      <c r="I92" s="958" t="s">
        <v>2062</v>
      </c>
      <c r="J92" s="958" t="s">
        <v>1123</v>
      </c>
      <c r="K92" s="941" t="s">
        <v>1274</v>
      </c>
      <c r="L92" s="150" t="s">
        <v>2063</v>
      </c>
      <c r="M92" s="150">
        <v>1</v>
      </c>
      <c r="N92" s="150">
        <v>2536</v>
      </c>
      <c r="O92" s="981">
        <v>21</v>
      </c>
      <c r="P92" s="981">
        <v>8170</v>
      </c>
      <c r="Q92" s="982" t="s">
        <v>2064</v>
      </c>
      <c r="R92" s="36">
        <v>8</v>
      </c>
      <c r="S92" s="941"/>
      <c r="T92" s="118"/>
      <c r="U92" s="118"/>
      <c r="V92" s="1083"/>
      <c r="W92" s="1083"/>
      <c r="X92" s="1083"/>
      <c r="Y92" s="1084">
        <f t="shared" si="34"/>
        <v>0</v>
      </c>
      <c r="Z92" s="1083"/>
      <c r="AA92" s="1041">
        <f t="shared" si="32"/>
        <v>465000</v>
      </c>
      <c r="AB92" s="1041">
        <f t="shared" si="32"/>
        <v>465000</v>
      </c>
      <c r="AC92" s="1084">
        <f t="shared" si="35"/>
        <v>930000</v>
      </c>
      <c r="AD92" s="1041">
        <f t="shared" si="36"/>
        <v>465000</v>
      </c>
      <c r="AE92" s="1041">
        <f t="shared" si="33"/>
        <v>620000</v>
      </c>
      <c r="AF92" s="1041">
        <f t="shared" si="33"/>
        <v>620000</v>
      </c>
      <c r="AG92" s="1084">
        <f t="shared" si="37"/>
        <v>1705000</v>
      </c>
      <c r="AH92" s="1041">
        <f t="shared" si="38"/>
        <v>465000</v>
      </c>
      <c r="AI92" s="1041"/>
      <c r="AJ92" s="1041"/>
      <c r="AK92" s="1084">
        <f t="shared" si="39"/>
        <v>465000</v>
      </c>
      <c r="AL92" s="1083">
        <f t="shared" si="40"/>
        <v>3100000</v>
      </c>
      <c r="AM92" s="298"/>
      <c r="AN92" s="298"/>
      <c r="AO92" s="36">
        <f>$F92</f>
        <v>1</v>
      </c>
      <c r="AP92" s="1920">
        <f>$G92</f>
        <v>3100000</v>
      </c>
      <c r="AQ92" s="298"/>
      <c r="AR92" s="298"/>
      <c r="AS92" s="298"/>
      <c r="AT92" s="298"/>
    </row>
    <row r="93" spans="1:48" ht="45.75" customHeight="1">
      <c r="A93" s="36">
        <v>10</v>
      </c>
      <c r="B93" s="36">
        <f t="shared" si="42"/>
        <v>3</v>
      </c>
      <c r="C93" s="15" t="s">
        <v>819</v>
      </c>
      <c r="D93" s="151">
        <v>10746</v>
      </c>
      <c r="E93" s="144">
        <v>3100000</v>
      </c>
      <c r="F93" s="309">
        <v>1</v>
      </c>
      <c r="G93" s="957">
        <f t="shared" si="43"/>
        <v>3100000</v>
      </c>
      <c r="H93" s="980" t="s">
        <v>2080</v>
      </c>
      <c r="I93" s="958" t="s">
        <v>2081</v>
      </c>
      <c r="J93" s="958" t="s">
        <v>1127</v>
      </c>
      <c r="K93" s="941" t="s">
        <v>1274</v>
      </c>
      <c r="L93" s="150" t="s">
        <v>2063</v>
      </c>
      <c r="M93" s="150">
        <v>1</v>
      </c>
      <c r="N93" s="150">
        <v>2536</v>
      </c>
      <c r="O93" s="959">
        <f>2557-N93</f>
        <v>21</v>
      </c>
      <c r="P93" s="981">
        <v>8170</v>
      </c>
      <c r="Q93" s="982" t="s">
        <v>2082</v>
      </c>
      <c r="R93" s="36">
        <v>16</v>
      </c>
      <c r="S93" s="941"/>
      <c r="T93" s="118"/>
      <c r="U93" s="118"/>
      <c r="V93" s="1083"/>
      <c r="W93" s="1083"/>
      <c r="X93" s="1083"/>
      <c r="Y93" s="1084">
        <f t="shared" si="34"/>
        <v>0</v>
      </c>
      <c r="Z93" s="1083"/>
      <c r="AA93" s="1041">
        <f t="shared" si="32"/>
        <v>465000</v>
      </c>
      <c r="AB93" s="1041">
        <f t="shared" si="32"/>
        <v>465000</v>
      </c>
      <c r="AC93" s="1084">
        <f t="shared" si="35"/>
        <v>930000</v>
      </c>
      <c r="AD93" s="1041">
        <f t="shared" si="36"/>
        <v>465000</v>
      </c>
      <c r="AE93" s="1041">
        <f t="shared" si="33"/>
        <v>620000</v>
      </c>
      <c r="AF93" s="1041">
        <f t="shared" si="33"/>
        <v>620000</v>
      </c>
      <c r="AG93" s="1084">
        <f t="shared" si="37"/>
        <v>1705000</v>
      </c>
      <c r="AH93" s="1041">
        <f t="shared" si="38"/>
        <v>465000</v>
      </c>
      <c r="AI93" s="1041"/>
      <c r="AJ93" s="1041"/>
      <c r="AK93" s="1084">
        <f t="shared" si="39"/>
        <v>465000</v>
      </c>
      <c r="AL93" s="1083">
        <f t="shared" si="40"/>
        <v>3100000</v>
      </c>
      <c r="AM93" s="298"/>
      <c r="AN93" s="298"/>
      <c r="AO93" s="36">
        <f>$F93</f>
        <v>1</v>
      </c>
      <c r="AP93" s="1920">
        <f>$G93</f>
        <v>3100000</v>
      </c>
      <c r="AQ93" s="298"/>
      <c r="AR93" s="298"/>
      <c r="AS93" s="298"/>
      <c r="AT93" s="298"/>
    </row>
    <row r="94" spans="1:48" ht="45.75" customHeight="1">
      <c r="A94" s="36">
        <v>10</v>
      </c>
      <c r="B94" s="36">
        <f t="shared" si="42"/>
        <v>4</v>
      </c>
      <c r="C94" s="15" t="s">
        <v>819</v>
      </c>
      <c r="D94" s="151">
        <v>10746</v>
      </c>
      <c r="E94" s="144">
        <v>3100000</v>
      </c>
      <c r="F94" s="309">
        <v>1</v>
      </c>
      <c r="G94" s="957">
        <f t="shared" si="43"/>
        <v>3100000</v>
      </c>
      <c r="H94" s="986" t="s">
        <v>2072</v>
      </c>
      <c r="I94" s="958" t="s">
        <v>2073</v>
      </c>
      <c r="J94" s="958" t="s">
        <v>2074</v>
      </c>
      <c r="K94" s="941" t="s">
        <v>1280</v>
      </c>
      <c r="L94" s="958" t="s">
        <v>2075</v>
      </c>
      <c r="M94" s="309">
        <v>1</v>
      </c>
      <c r="N94" s="959">
        <v>2534</v>
      </c>
      <c r="O94" s="959">
        <v>23</v>
      </c>
      <c r="P94" s="280" t="s">
        <v>2076</v>
      </c>
      <c r="Q94" s="958" t="s">
        <v>2077</v>
      </c>
      <c r="R94" s="150" t="s">
        <v>2078</v>
      </c>
      <c r="S94" s="987" t="s">
        <v>2079</v>
      </c>
      <c r="T94" s="118"/>
      <c r="U94" s="118"/>
      <c r="V94" s="1083"/>
      <c r="W94" s="1083"/>
      <c r="X94" s="1083"/>
      <c r="Y94" s="1084">
        <f t="shared" si="34"/>
        <v>0</v>
      </c>
      <c r="Z94" s="1083"/>
      <c r="AA94" s="1041">
        <f t="shared" si="32"/>
        <v>465000</v>
      </c>
      <c r="AB94" s="1041">
        <f t="shared" si="32"/>
        <v>465000</v>
      </c>
      <c r="AC94" s="1084">
        <f t="shared" si="35"/>
        <v>930000</v>
      </c>
      <c r="AD94" s="1041">
        <f t="shared" si="36"/>
        <v>465000</v>
      </c>
      <c r="AE94" s="1041">
        <f t="shared" si="33"/>
        <v>620000</v>
      </c>
      <c r="AF94" s="1041">
        <f t="shared" si="33"/>
        <v>620000</v>
      </c>
      <c r="AG94" s="1084">
        <f t="shared" si="37"/>
        <v>1705000</v>
      </c>
      <c r="AH94" s="1041">
        <f t="shared" si="38"/>
        <v>465000</v>
      </c>
      <c r="AI94" s="1041"/>
      <c r="AJ94" s="1041"/>
      <c r="AK94" s="1084">
        <f t="shared" si="39"/>
        <v>465000</v>
      </c>
      <c r="AL94" s="1083">
        <f t="shared" si="40"/>
        <v>3100000</v>
      </c>
      <c r="AM94" s="298"/>
      <c r="AN94" s="298"/>
      <c r="AO94" s="298"/>
      <c r="AP94" s="298"/>
      <c r="AQ94" s="36">
        <f>$F94</f>
        <v>1</v>
      </c>
      <c r="AR94" s="1920">
        <f>$G94</f>
        <v>3100000</v>
      </c>
      <c r="AS94" s="298"/>
      <c r="AT94" s="298"/>
    </row>
    <row r="95" spans="1:48" ht="45.75" customHeight="1">
      <c r="A95" s="36">
        <v>10</v>
      </c>
      <c r="B95" s="36">
        <f t="shared" si="42"/>
        <v>5</v>
      </c>
      <c r="C95" s="15" t="s">
        <v>819</v>
      </c>
      <c r="D95" s="151">
        <v>10746</v>
      </c>
      <c r="E95" s="144">
        <v>3100000</v>
      </c>
      <c r="F95" s="309">
        <v>1</v>
      </c>
      <c r="G95" s="957">
        <f t="shared" si="43"/>
        <v>3100000</v>
      </c>
      <c r="H95" s="983" t="s">
        <v>2090</v>
      </c>
      <c r="I95" s="984" t="s">
        <v>2091</v>
      </c>
      <c r="J95" s="984" t="s">
        <v>2092</v>
      </c>
      <c r="K95" s="941" t="s">
        <v>1275</v>
      </c>
      <c r="L95" s="985" t="s">
        <v>2035</v>
      </c>
      <c r="M95" s="985">
        <v>1</v>
      </c>
      <c r="N95" s="985" t="s">
        <v>2093</v>
      </c>
      <c r="O95" s="959">
        <f>2557-N95</f>
        <v>25</v>
      </c>
      <c r="P95" s="974" t="s">
        <v>2069</v>
      </c>
      <c r="Q95" s="982" t="s">
        <v>2094</v>
      </c>
      <c r="R95" s="36">
        <v>11</v>
      </c>
      <c r="S95" s="131" t="s">
        <v>2095</v>
      </c>
      <c r="T95" s="118"/>
      <c r="U95" s="118"/>
      <c r="V95" s="1083"/>
      <c r="W95" s="1083"/>
      <c r="X95" s="1083"/>
      <c r="Y95" s="1084">
        <f t="shared" si="34"/>
        <v>0</v>
      </c>
      <c r="Z95" s="1083"/>
      <c r="AA95" s="1041">
        <f t="shared" si="32"/>
        <v>465000</v>
      </c>
      <c r="AB95" s="1041">
        <f t="shared" si="32"/>
        <v>465000</v>
      </c>
      <c r="AC95" s="1084">
        <f t="shared" si="35"/>
        <v>930000</v>
      </c>
      <c r="AD95" s="1041">
        <f t="shared" si="36"/>
        <v>465000</v>
      </c>
      <c r="AE95" s="1041">
        <f t="shared" si="33"/>
        <v>620000</v>
      </c>
      <c r="AF95" s="1041">
        <f t="shared" si="33"/>
        <v>620000</v>
      </c>
      <c r="AG95" s="1084">
        <f t="shared" si="37"/>
        <v>1705000</v>
      </c>
      <c r="AH95" s="1041">
        <f t="shared" si="38"/>
        <v>465000</v>
      </c>
      <c r="AI95" s="1041"/>
      <c r="AJ95" s="1041"/>
      <c r="AK95" s="1084">
        <f t="shared" si="39"/>
        <v>465000</v>
      </c>
      <c r="AL95" s="1083">
        <f t="shared" si="40"/>
        <v>3100000</v>
      </c>
      <c r="AM95" s="298"/>
      <c r="AN95" s="298"/>
      <c r="AO95" s="298"/>
      <c r="AP95" s="298"/>
      <c r="AQ95" s="298"/>
      <c r="AR95" s="298"/>
      <c r="AS95" s="36">
        <f>$F95</f>
        <v>1</v>
      </c>
      <c r="AT95" s="1920">
        <f>$G95</f>
        <v>3100000</v>
      </c>
    </row>
    <row r="96" spans="1:48" ht="45.75" customHeight="1">
      <c r="A96" s="36">
        <v>10</v>
      </c>
      <c r="B96" s="36">
        <f t="shared" si="42"/>
        <v>6</v>
      </c>
      <c r="C96" s="15" t="s">
        <v>819</v>
      </c>
      <c r="D96" s="151">
        <v>10746</v>
      </c>
      <c r="E96" s="144">
        <v>3100000</v>
      </c>
      <c r="F96" s="309">
        <v>1</v>
      </c>
      <c r="G96" s="957">
        <f t="shared" si="43"/>
        <v>3100000</v>
      </c>
      <c r="H96" s="983" t="s">
        <v>2065</v>
      </c>
      <c r="I96" s="984" t="s">
        <v>2066</v>
      </c>
      <c r="J96" s="984" t="s">
        <v>2067</v>
      </c>
      <c r="K96" s="941" t="s">
        <v>1275</v>
      </c>
      <c r="L96" s="985" t="s">
        <v>2035</v>
      </c>
      <c r="M96" s="985">
        <v>1</v>
      </c>
      <c r="N96" s="985" t="s">
        <v>2068</v>
      </c>
      <c r="O96" s="974">
        <v>24</v>
      </c>
      <c r="P96" s="974" t="s">
        <v>2069</v>
      </c>
      <c r="Q96" s="982" t="s">
        <v>2070</v>
      </c>
      <c r="R96" s="36">
        <v>19</v>
      </c>
      <c r="S96" s="131" t="s">
        <v>2071</v>
      </c>
      <c r="T96" s="118"/>
      <c r="U96" s="118"/>
      <c r="V96" s="1083"/>
      <c r="W96" s="1083"/>
      <c r="X96" s="1083"/>
      <c r="Y96" s="1084">
        <f t="shared" si="34"/>
        <v>0</v>
      </c>
      <c r="Z96" s="1083"/>
      <c r="AA96" s="1041">
        <f t="shared" si="32"/>
        <v>465000</v>
      </c>
      <c r="AB96" s="1041">
        <f t="shared" si="32"/>
        <v>465000</v>
      </c>
      <c r="AC96" s="1084">
        <f t="shared" si="35"/>
        <v>930000</v>
      </c>
      <c r="AD96" s="1041">
        <f t="shared" si="36"/>
        <v>465000</v>
      </c>
      <c r="AE96" s="1041">
        <f t="shared" si="33"/>
        <v>620000</v>
      </c>
      <c r="AF96" s="1041">
        <f t="shared" si="33"/>
        <v>620000</v>
      </c>
      <c r="AG96" s="1084">
        <f t="shared" si="37"/>
        <v>1705000</v>
      </c>
      <c r="AH96" s="1041">
        <f t="shared" si="38"/>
        <v>465000</v>
      </c>
      <c r="AI96" s="1041"/>
      <c r="AJ96" s="1041"/>
      <c r="AK96" s="1084">
        <f t="shared" si="39"/>
        <v>465000</v>
      </c>
      <c r="AL96" s="1083">
        <f t="shared" si="40"/>
        <v>3100000</v>
      </c>
      <c r="AM96" s="298"/>
      <c r="AN96" s="298"/>
      <c r="AO96" s="298"/>
      <c r="AP96" s="298"/>
      <c r="AQ96" s="298"/>
      <c r="AR96" s="298"/>
      <c r="AS96" s="36">
        <f>$F96</f>
        <v>1</v>
      </c>
      <c r="AT96" s="1920">
        <f>$G96</f>
        <v>3100000</v>
      </c>
    </row>
    <row r="97" spans="1:50">
      <c r="A97" s="113"/>
      <c r="B97" s="113"/>
      <c r="C97" s="353"/>
      <c r="D97" s="1929"/>
      <c r="E97" s="627"/>
      <c r="F97" s="1020"/>
      <c r="G97" s="1930"/>
      <c r="H97" s="1555"/>
      <c r="I97" s="1395"/>
      <c r="J97" s="1395"/>
      <c r="K97" s="129"/>
      <c r="L97" s="1965"/>
      <c r="M97" s="985"/>
      <c r="N97" s="985"/>
      <c r="O97" s="974"/>
      <c r="P97" s="974"/>
      <c r="Q97" s="982"/>
      <c r="R97" s="36"/>
      <c r="S97" s="131"/>
      <c r="T97" s="118"/>
      <c r="U97" s="118"/>
      <c r="V97" s="1083"/>
      <c r="W97" s="1083"/>
      <c r="X97" s="1083"/>
      <c r="Y97" s="1084"/>
      <c r="Z97" s="1083"/>
      <c r="AA97" s="1041"/>
      <c r="AB97" s="1041"/>
      <c r="AC97" s="1084"/>
      <c r="AD97" s="1041"/>
      <c r="AE97" s="1041"/>
      <c r="AF97" s="1041"/>
      <c r="AG97" s="1084"/>
      <c r="AH97" s="1041"/>
      <c r="AI97" s="1041"/>
      <c r="AJ97" s="1041"/>
      <c r="AK97" s="1084"/>
      <c r="AL97" s="1083"/>
      <c r="AM97" s="3229" t="s">
        <v>1425</v>
      </c>
      <c r="AN97" s="3229"/>
      <c r="AO97" s="3230" t="s">
        <v>662</v>
      </c>
      <c r="AP97" s="3230"/>
      <c r="AQ97" s="3230" t="s">
        <v>671</v>
      </c>
      <c r="AR97" s="3230"/>
      <c r="AS97" s="3230" t="s">
        <v>659</v>
      </c>
      <c r="AT97" s="3230"/>
    </row>
    <row r="98" spans="1:50">
      <c r="A98" s="113"/>
      <c r="B98" s="113"/>
      <c r="C98" s="353"/>
      <c r="D98" s="1929"/>
      <c r="E98" s="627"/>
      <c r="F98" s="1020"/>
      <c r="G98" s="1930"/>
      <c r="H98" s="1555"/>
      <c r="I98" s="1395"/>
      <c r="J98" s="1395"/>
      <c r="K98" s="129"/>
      <c r="L98" s="1965"/>
      <c r="M98" s="985"/>
      <c r="N98" s="985"/>
      <c r="O98" s="974"/>
      <c r="P98" s="974"/>
      <c r="Q98" s="982"/>
      <c r="R98" s="36"/>
      <c r="S98" s="131"/>
      <c r="T98" s="118"/>
      <c r="U98" s="118"/>
      <c r="V98" s="1083"/>
      <c r="W98" s="1083"/>
      <c r="X98" s="1083"/>
      <c r="Y98" s="1084"/>
      <c r="Z98" s="1083"/>
      <c r="AA98" s="1041"/>
      <c r="AB98" s="1041"/>
      <c r="AC98" s="1084"/>
      <c r="AD98" s="1041"/>
      <c r="AE98" s="1041"/>
      <c r="AF98" s="1041"/>
      <c r="AG98" s="1084"/>
      <c r="AH98" s="1041"/>
      <c r="AI98" s="1041"/>
      <c r="AJ98" s="1041"/>
      <c r="AK98" s="1084"/>
      <c r="AL98" s="1083"/>
      <c r="AM98" s="267" t="s">
        <v>1078</v>
      </c>
      <c r="AN98" s="267" t="s">
        <v>1077</v>
      </c>
      <c r="AO98" s="267" t="s">
        <v>1078</v>
      </c>
      <c r="AP98" s="267" t="s">
        <v>1077</v>
      </c>
      <c r="AQ98" s="267" t="s">
        <v>1078</v>
      </c>
      <c r="AR98" s="267" t="s">
        <v>1077</v>
      </c>
      <c r="AS98" s="267" t="s">
        <v>1078</v>
      </c>
      <c r="AT98" s="267" t="s">
        <v>1077</v>
      </c>
    </row>
    <row r="99" spans="1:50" s="255" customFormat="1" ht="49.2">
      <c r="A99" s="953"/>
      <c r="B99" s="954"/>
      <c r="C99" s="953" t="s">
        <v>1444</v>
      </c>
      <c r="D99" s="953"/>
      <c r="E99" s="953"/>
      <c r="F99" s="953">
        <f>SUM(F100:F105)</f>
        <v>6</v>
      </c>
      <c r="G99" s="955">
        <f>SUM(G100:G105)</f>
        <v>18600000</v>
      </c>
      <c r="H99" s="953"/>
      <c r="I99" s="953"/>
      <c r="J99" s="953"/>
      <c r="K99" s="953"/>
      <c r="L99" s="953"/>
      <c r="M99" s="953"/>
      <c r="N99" s="953"/>
      <c r="O99" s="956"/>
      <c r="P99" s="953"/>
      <c r="Q99" s="953"/>
      <c r="R99" s="953"/>
      <c r="S99" s="953"/>
      <c r="T99" s="963">
        <v>6</v>
      </c>
      <c r="U99" s="963">
        <v>713</v>
      </c>
      <c r="V99" s="929"/>
      <c r="W99" s="929"/>
      <c r="X99" s="929"/>
      <c r="Y99" s="930">
        <f t="shared" si="34"/>
        <v>0</v>
      </c>
      <c r="Z99" s="929"/>
      <c r="AA99" s="1041">
        <f t="shared" si="32"/>
        <v>2790000</v>
      </c>
      <c r="AB99" s="1041">
        <f t="shared" si="32"/>
        <v>2790000</v>
      </c>
      <c r="AC99" s="930">
        <f t="shared" si="35"/>
        <v>5580000</v>
      </c>
      <c r="AD99" s="1041">
        <f t="shared" si="36"/>
        <v>2790000</v>
      </c>
      <c r="AE99" s="1041">
        <f t="shared" si="33"/>
        <v>3720000</v>
      </c>
      <c r="AF99" s="1041">
        <f t="shared" si="33"/>
        <v>3720000</v>
      </c>
      <c r="AG99" s="930">
        <f t="shared" si="37"/>
        <v>10230000</v>
      </c>
      <c r="AH99" s="1041">
        <f t="shared" si="38"/>
        <v>2790000</v>
      </c>
      <c r="AI99" s="1041"/>
      <c r="AJ99" s="1041"/>
      <c r="AK99" s="930">
        <f t="shared" si="39"/>
        <v>2790000</v>
      </c>
      <c r="AL99" s="929">
        <f t="shared" si="40"/>
        <v>18600000</v>
      </c>
      <c r="AM99" s="955">
        <f t="shared" ref="AM99:AT99" si="44">SUM(AM100:AM105)</f>
        <v>1</v>
      </c>
      <c r="AN99" s="955">
        <f t="shared" si="44"/>
        <v>3100000</v>
      </c>
      <c r="AO99" s="955">
        <f t="shared" si="44"/>
        <v>1</v>
      </c>
      <c r="AP99" s="955">
        <f t="shared" si="44"/>
        <v>3100000</v>
      </c>
      <c r="AQ99" s="955">
        <f t="shared" si="44"/>
        <v>1</v>
      </c>
      <c r="AR99" s="955">
        <f t="shared" si="44"/>
        <v>3100000</v>
      </c>
      <c r="AS99" s="955">
        <f t="shared" si="44"/>
        <v>3</v>
      </c>
      <c r="AT99" s="955">
        <f t="shared" si="44"/>
        <v>9300000</v>
      </c>
      <c r="AU99" s="676">
        <f>AM99+AO99+AQ99+AS99</f>
        <v>6</v>
      </c>
      <c r="AV99" s="676">
        <f>AN99+AP99+AR99+AT99</f>
        <v>18600000</v>
      </c>
    </row>
    <row r="100" spans="1:50" s="300" customFormat="1" ht="46.5" customHeight="1">
      <c r="A100" s="989">
        <v>11</v>
      </c>
      <c r="B100" s="581">
        <f t="shared" ref="B100:B105" si="45">B99+1</f>
        <v>1</v>
      </c>
      <c r="C100" s="15" t="s">
        <v>819</v>
      </c>
      <c r="D100" s="151">
        <v>10746</v>
      </c>
      <c r="E100" s="144">
        <v>3100000</v>
      </c>
      <c r="F100" s="309">
        <v>1</v>
      </c>
      <c r="G100" s="957">
        <f t="shared" ref="G100:G105" si="46">F100*E100</f>
        <v>3100000</v>
      </c>
      <c r="H100" s="958" t="s">
        <v>2096</v>
      </c>
      <c r="I100" s="958"/>
      <c r="J100" s="990" t="s">
        <v>2097</v>
      </c>
      <c r="K100" s="306" t="s">
        <v>1425</v>
      </c>
      <c r="L100" s="3" t="s">
        <v>2098</v>
      </c>
      <c r="M100" s="2">
        <v>1</v>
      </c>
      <c r="N100" s="36"/>
      <c r="O100" s="36">
        <v>14</v>
      </c>
      <c r="P100" s="991">
        <v>10746</v>
      </c>
      <c r="Q100" s="15"/>
      <c r="R100" s="36"/>
      <c r="S100" s="941"/>
      <c r="T100" s="129"/>
      <c r="U100" s="129"/>
      <c r="V100" s="1083"/>
      <c r="W100" s="1083"/>
      <c r="X100" s="1083"/>
      <c r="Y100" s="1084">
        <f t="shared" si="34"/>
        <v>0</v>
      </c>
      <c r="Z100" s="1083"/>
      <c r="AA100" s="1041">
        <f t="shared" si="32"/>
        <v>465000</v>
      </c>
      <c r="AB100" s="1041">
        <f t="shared" si="32"/>
        <v>465000</v>
      </c>
      <c r="AC100" s="1084">
        <f t="shared" si="35"/>
        <v>930000</v>
      </c>
      <c r="AD100" s="1041">
        <f t="shared" si="36"/>
        <v>465000</v>
      </c>
      <c r="AE100" s="1041">
        <f t="shared" si="33"/>
        <v>620000</v>
      </c>
      <c r="AF100" s="1041">
        <f t="shared" si="33"/>
        <v>620000</v>
      </c>
      <c r="AG100" s="1084">
        <f t="shared" si="37"/>
        <v>1705000</v>
      </c>
      <c r="AH100" s="1041">
        <f t="shared" si="38"/>
        <v>465000</v>
      </c>
      <c r="AI100" s="1041"/>
      <c r="AJ100" s="1041"/>
      <c r="AK100" s="1084">
        <f t="shared" si="39"/>
        <v>465000</v>
      </c>
      <c r="AL100" s="1083">
        <f t="shared" si="40"/>
        <v>3100000</v>
      </c>
      <c r="AM100" s="36">
        <f>$F100</f>
        <v>1</v>
      </c>
      <c r="AN100" s="1920">
        <f>$G100</f>
        <v>3100000</v>
      </c>
      <c r="AO100" s="941"/>
      <c r="AP100" s="941"/>
      <c r="AQ100" s="941"/>
      <c r="AR100" s="941"/>
      <c r="AS100" s="941"/>
      <c r="AT100" s="941"/>
    </row>
    <row r="101" spans="1:50" s="300" customFormat="1" ht="46.5" customHeight="1">
      <c r="A101" s="989">
        <v>11</v>
      </c>
      <c r="B101" s="581">
        <f t="shared" si="45"/>
        <v>2</v>
      </c>
      <c r="C101" s="15" t="s">
        <v>819</v>
      </c>
      <c r="D101" s="151">
        <v>10746</v>
      </c>
      <c r="E101" s="144">
        <v>3100000</v>
      </c>
      <c r="F101" s="309">
        <v>1</v>
      </c>
      <c r="G101" s="957">
        <f t="shared" si="46"/>
        <v>3100000</v>
      </c>
      <c r="H101" s="292" t="s">
        <v>2109</v>
      </c>
      <c r="I101" s="292"/>
      <c r="J101" s="292" t="s">
        <v>2110</v>
      </c>
      <c r="K101" s="292" t="s">
        <v>662</v>
      </c>
      <c r="L101" s="292" t="s">
        <v>2101</v>
      </c>
      <c r="M101" s="134">
        <v>1</v>
      </c>
      <c r="N101" s="36"/>
      <c r="O101" s="36">
        <v>30</v>
      </c>
      <c r="P101" s="991">
        <v>10746</v>
      </c>
      <c r="Q101" s="15"/>
      <c r="R101" s="36"/>
      <c r="S101" s="941"/>
      <c r="T101" s="129"/>
      <c r="U101" s="129"/>
      <c r="V101" s="1083"/>
      <c r="W101" s="1083"/>
      <c r="X101" s="1083"/>
      <c r="Y101" s="1084">
        <f t="shared" si="34"/>
        <v>0</v>
      </c>
      <c r="Z101" s="1083"/>
      <c r="AA101" s="1041">
        <f t="shared" si="32"/>
        <v>465000</v>
      </c>
      <c r="AB101" s="1041">
        <f t="shared" si="32"/>
        <v>465000</v>
      </c>
      <c r="AC101" s="1084">
        <f t="shared" si="35"/>
        <v>930000</v>
      </c>
      <c r="AD101" s="1041">
        <f t="shared" si="36"/>
        <v>465000</v>
      </c>
      <c r="AE101" s="1041">
        <f t="shared" si="33"/>
        <v>620000</v>
      </c>
      <c r="AF101" s="1041">
        <f t="shared" si="33"/>
        <v>620000</v>
      </c>
      <c r="AG101" s="1084">
        <f t="shared" si="37"/>
        <v>1705000</v>
      </c>
      <c r="AH101" s="1041">
        <f t="shared" si="38"/>
        <v>465000</v>
      </c>
      <c r="AI101" s="1041"/>
      <c r="AJ101" s="1041"/>
      <c r="AK101" s="1084">
        <f t="shared" si="39"/>
        <v>465000</v>
      </c>
      <c r="AL101" s="1083">
        <f t="shared" si="40"/>
        <v>3100000</v>
      </c>
      <c r="AM101" s="941"/>
      <c r="AN101" s="941"/>
      <c r="AO101" s="36">
        <f>$F101</f>
        <v>1</v>
      </c>
      <c r="AP101" s="1920">
        <f>$G101</f>
        <v>3100000</v>
      </c>
      <c r="AQ101" s="941"/>
      <c r="AR101" s="941"/>
      <c r="AS101" s="941"/>
      <c r="AT101" s="941"/>
    </row>
    <row r="102" spans="1:50" s="300" customFormat="1" ht="46.5" customHeight="1">
      <c r="A102" s="989">
        <v>11</v>
      </c>
      <c r="B102" s="581">
        <f t="shared" si="45"/>
        <v>3</v>
      </c>
      <c r="C102" s="15" t="s">
        <v>819</v>
      </c>
      <c r="D102" s="151">
        <v>10746</v>
      </c>
      <c r="E102" s="144">
        <v>3100000</v>
      </c>
      <c r="F102" s="309">
        <v>1</v>
      </c>
      <c r="G102" s="957">
        <f t="shared" si="46"/>
        <v>3100000</v>
      </c>
      <c r="H102" s="292" t="s">
        <v>2105</v>
      </c>
      <c r="I102" s="292"/>
      <c r="J102" s="292" t="s">
        <v>780</v>
      </c>
      <c r="K102" s="292" t="s">
        <v>671</v>
      </c>
      <c r="L102" s="292" t="s">
        <v>2106</v>
      </c>
      <c r="M102" s="134"/>
      <c r="N102" s="36"/>
      <c r="O102" s="36"/>
      <c r="P102" s="991">
        <v>10746</v>
      </c>
      <c r="Q102" s="15"/>
      <c r="R102" s="36"/>
      <c r="S102" s="941"/>
      <c r="T102" s="129"/>
      <c r="U102" s="129"/>
      <c r="V102" s="1083"/>
      <c r="W102" s="1083"/>
      <c r="X102" s="1083"/>
      <c r="Y102" s="1084">
        <f t="shared" si="34"/>
        <v>0</v>
      </c>
      <c r="Z102" s="1083"/>
      <c r="AA102" s="1041">
        <f t="shared" si="32"/>
        <v>465000</v>
      </c>
      <c r="AB102" s="1041">
        <f t="shared" si="32"/>
        <v>465000</v>
      </c>
      <c r="AC102" s="1084">
        <f t="shared" si="35"/>
        <v>930000</v>
      </c>
      <c r="AD102" s="1041">
        <f t="shared" si="36"/>
        <v>465000</v>
      </c>
      <c r="AE102" s="1041">
        <f t="shared" si="33"/>
        <v>620000</v>
      </c>
      <c r="AF102" s="1041">
        <f t="shared" si="33"/>
        <v>620000</v>
      </c>
      <c r="AG102" s="1084">
        <f t="shared" si="37"/>
        <v>1705000</v>
      </c>
      <c r="AH102" s="1041">
        <f t="shared" si="38"/>
        <v>465000</v>
      </c>
      <c r="AI102" s="1041"/>
      <c r="AJ102" s="1041"/>
      <c r="AK102" s="1084">
        <f t="shared" si="39"/>
        <v>465000</v>
      </c>
      <c r="AL102" s="1083">
        <f t="shared" si="40"/>
        <v>3100000</v>
      </c>
      <c r="AM102" s="941"/>
      <c r="AN102" s="941"/>
      <c r="AO102" s="941"/>
      <c r="AP102" s="941"/>
      <c r="AQ102" s="36">
        <f>$F102</f>
        <v>1</v>
      </c>
      <c r="AR102" s="1920">
        <f>$G102</f>
        <v>3100000</v>
      </c>
      <c r="AS102" s="941"/>
      <c r="AT102" s="941"/>
    </row>
    <row r="103" spans="1:50" s="300" customFormat="1" ht="46.5" customHeight="1">
      <c r="A103" s="994">
        <v>11</v>
      </c>
      <c r="B103" s="581">
        <f t="shared" si="45"/>
        <v>4</v>
      </c>
      <c r="C103" s="15" t="s">
        <v>819</v>
      </c>
      <c r="D103" s="151">
        <v>10746</v>
      </c>
      <c r="E103" s="144">
        <v>3100000</v>
      </c>
      <c r="F103" s="309">
        <v>1</v>
      </c>
      <c r="G103" s="957">
        <f t="shared" si="46"/>
        <v>3100000</v>
      </c>
      <c r="H103" s="995" t="s">
        <v>2107</v>
      </c>
      <c r="I103" s="995"/>
      <c r="J103" s="996" t="s">
        <v>2108</v>
      </c>
      <c r="K103" s="997" t="s">
        <v>659</v>
      </c>
      <c r="L103" s="997" t="s">
        <v>2104</v>
      </c>
      <c r="M103" s="998">
        <v>2</v>
      </c>
      <c r="N103" s="36"/>
      <c r="O103" s="36">
        <v>25</v>
      </c>
      <c r="P103" s="991">
        <v>10746</v>
      </c>
      <c r="Q103" s="568"/>
      <c r="R103" s="36"/>
      <c r="S103" s="941"/>
      <c r="T103" s="129"/>
      <c r="U103" s="129"/>
      <c r="V103" s="1083"/>
      <c r="W103" s="1083"/>
      <c r="X103" s="1083"/>
      <c r="Y103" s="1084">
        <f t="shared" si="34"/>
        <v>0</v>
      </c>
      <c r="Z103" s="1083"/>
      <c r="AA103" s="1041">
        <f t="shared" si="32"/>
        <v>465000</v>
      </c>
      <c r="AB103" s="1041">
        <f t="shared" si="32"/>
        <v>465000</v>
      </c>
      <c r="AC103" s="1084">
        <f t="shared" si="35"/>
        <v>930000</v>
      </c>
      <c r="AD103" s="1041">
        <f t="shared" si="36"/>
        <v>465000</v>
      </c>
      <c r="AE103" s="1041">
        <f t="shared" si="33"/>
        <v>620000</v>
      </c>
      <c r="AF103" s="1041">
        <f t="shared" si="33"/>
        <v>620000</v>
      </c>
      <c r="AG103" s="1084">
        <f t="shared" si="37"/>
        <v>1705000</v>
      </c>
      <c r="AH103" s="1041">
        <f t="shared" si="38"/>
        <v>465000</v>
      </c>
      <c r="AI103" s="1041"/>
      <c r="AJ103" s="1041"/>
      <c r="AK103" s="1084">
        <f t="shared" si="39"/>
        <v>465000</v>
      </c>
      <c r="AL103" s="1083">
        <f t="shared" si="40"/>
        <v>3100000</v>
      </c>
      <c r="AM103" s="941"/>
      <c r="AN103" s="941"/>
      <c r="AO103" s="941"/>
      <c r="AP103" s="941"/>
      <c r="AQ103" s="941"/>
      <c r="AR103" s="941"/>
      <c r="AS103" s="36">
        <f>$F103</f>
        <v>1</v>
      </c>
      <c r="AT103" s="1920">
        <f>$G103</f>
        <v>3100000</v>
      </c>
    </row>
    <row r="104" spans="1:50" s="300" customFormat="1" ht="46.5" customHeight="1">
      <c r="A104" s="989">
        <v>11</v>
      </c>
      <c r="B104" s="581">
        <f t="shared" si="45"/>
        <v>5</v>
      </c>
      <c r="C104" s="15" t="s">
        <v>819</v>
      </c>
      <c r="D104" s="151">
        <v>10746</v>
      </c>
      <c r="E104" s="144">
        <v>3100000</v>
      </c>
      <c r="F104" s="309">
        <v>1</v>
      </c>
      <c r="G104" s="957">
        <f t="shared" si="46"/>
        <v>3100000</v>
      </c>
      <c r="H104" s="992" t="s">
        <v>2102</v>
      </c>
      <c r="I104" s="992"/>
      <c r="J104" s="993" t="s">
        <v>2103</v>
      </c>
      <c r="K104" s="292" t="s">
        <v>659</v>
      </c>
      <c r="L104" s="292" t="s">
        <v>2104</v>
      </c>
      <c r="M104" s="134">
        <v>2</v>
      </c>
      <c r="N104" s="36"/>
      <c r="O104" s="36">
        <v>25</v>
      </c>
      <c r="P104" s="991">
        <v>10746</v>
      </c>
      <c r="Q104" s="15"/>
      <c r="R104" s="36"/>
      <c r="S104" s="941"/>
      <c r="T104" s="129"/>
      <c r="U104" s="129"/>
      <c r="V104" s="1083"/>
      <c r="W104" s="1083"/>
      <c r="X104" s="1083"/>
      <c r="Y104" s="1084">
        <f t="shared" si="34"/>
        <v>0</v>
      </c>
      <c r="Z104" s="1083"/>
      <c r="AA104" s="1041">
        <f t="shared" si="32"/>
        <v>465000</v>
      </c>
      <c r="AB104" s="1041">
        <f t="shared" si="32"/>
        <v>465000</v>
      </c>
      <c r="AC104" s="1084">
        <f t="shared" si="35"/>
        <v>930000</v>
      </c>
      <c r="AD104" s="1041">
        <f t="shared" si="36"/>
        <v>465000</v>
      </c>
      <c r="AE104" s="1041">
        <f t="shared" si="33"/>
        <v>620000</v>
      </c>
      <c r="AF104" s="1041">
        <f t="shared" si="33"/>
        <v>620000</v>
      </c>
      <c r="AG104" s="1084">
        <f t="shared" si="37"/>
        <v>1705000</v>
      </c>
      <c r="AH104" s="1041">
        <f t="shared" si="38"/>
        <v>465000</v>
      </c>
      <c r="AI104" s="1041"/>
      <c r="AJ104" s="1041"/>
      <c r="AK104" s="1084">
        <f t="shared" si="39"/>
        <v>465000</v>
      </c>
      <c r="AL104" s="1083">
        <f t="shared" si="40"/>
        <v>3100000</v>
      </c>
      <c r="AM104" s="941"/>
      <c r="AN104" s="941"/>
      <c r="AO104" s="941"/>
      <c r="AP104" s="941"/>
      <c r="AQ104" s="941"/>
      <c r="AR104" s="941"/>
      <c r="AS104" s="36">
        <f>$F104</f>
        <v>1</v>
      </c>
      <c r="AT104" s="1920">
        <f>$G104</f>
        <v>3100000</v>
      </c>
    </row>
    <row r="105" spans="1:50" s="300" customFormat="1" ht="46.5" customHeight="1">
      <c r="A105" s="989">
        <v>11</v>
      </c>
      <c r="B105" s="581">
        <f t="shared" si="45"/>
        <v>6</v>
      </c>
      <c r="C105" s="15" t="s">
        <v>819</v>
      </c>
      <c r="D105" s="151">
        <v>10746</v>
      </c>
      <c r="E105" s="144">
        <v>3100000</v>
      </c>
      <c r="F105" s="309">
        <v>1</v>
      </c>
      <c r="G105" s="957">
        <f t="shared" si="46"/>
        <v>3100000</v>
      </c>
      <c r="H105" s="292" t="s">
        <v>2099</v>
      </c>
      <c r="I105" s="292"/>
      <c r="J105" s="292" t="s">
        <v>2100</v>
      </c>
      <c r="K105" s="292" t="s">
        <v>659</v>
      </c>
      <c r="L105" s="292" t="s">
        <v>2101</v>
      </c>
      <c r="M105" s="134">
        <v>1</v>
      </c>
      <c r="N105" s="36"/>
      <c r="O105" s="36">
        <v>30</v>
      </c>
      <c r="P105" s="991">
        <v>10746</v>
      </c>
      <c r="Q105" s="15"/>
      <c r="R105" s="36"/>
      <c r="S105" s="941"/>
      <c r="T105" s="129"/>
      <c r="U105" s="129"/>
      <c r="V105" s="1083"/>
      <c r="W105" s="1083"/>
      <c r="X105" s="1083"/>
      <c r="Y105" s="1084">
        <f t="shared" si="34"/>
        <v>0</v>
      </c>
      <c r="Z105" s="1083"/>
      <c r="AA105" s="1041">
        <f t="shared" si="32"/>
        <v>465000</v>
      </c>
      <c r="AB105" s="1041">
        <f t="shared" si="32"/>
        <v>465000</v>
      </c>
      <c r="AC105" s="1084">
        <f t="shared" si="35"/>
        <v>930000</v>
      </c>
      <c r="AD105" s="1041">
        <f t="shared" si="36"/>
        <v>465000</v>
      </c>
      <c r="AE105" s="1041">
        <f t="shared" si="33"/>
        <v>620000</v>
      </c>
      <c r="AF105" s="1041">
        <f t="shared" si="33"/>
        <v>620000</v>
      </c>
      <c r="AG105" s="1084">
        <f t="shared" si="37"/>
        <v>1705000</v>
      </c>
      <c r="AH105" s="1041">
        <f t="shared" si="38"/>
        <v>465000</v>
      </c>
      <c r="AI105" s="1041"/>
      <c r="AJ105" s="1041"/>
      <c r="AK105" s="1084">
        <f t="shared" si="39"/>
        <v>465000</v>
      </c>
      <c r="AL105" s="1083">
        <f t="shared" si="40"/>
        <v>3100000</v>
      </c>
      <c r="AM105" s="1959"/>
      <c r="AN105" s="1959"/>
      <c r="AO105" s="1959"/>
      <c r="AP105" s="1959"/>
      <c r="AQ105" s="1959"/>
      <c r="AR105" s="1959"/>
      <c r="AS105" s="36">
        <f>$F105</f>
        <v>1</v>
      </c>
      <c r="AT105" s="1920">
        <f>$G105</f>
        <v>3100000</v>
      </c>
    </row>
    <row r="106" spans="1:50" s="300" customFormat="1">
      <c r="A106" s="1967"/>
      <c r="B106" s="1067"/>
      <c r="C106" s="353"/>
      <c r="D106" s="1929"/>
      <c r="E106" s="627"/>
      <c r="F106" s="1020"/>
      <c r="G106" s="1930"/>
      <c r="H106" s="1968"/>
      <c r="I106" s="1968"/>
      <c r="J106" s="1968"/>
      <c r="K106" s="1968"/>
      <c r="L106" s="1966"/>
      <c r="M106" s="134"/>
      <c r="N106" s="36"/>
      <c r="O106" s="36"/>
      <c r="P106" s="991"/>
      <c r="Q106" s="15"/>
      <c r="R106" s="36"/>
      <c r="S106" s="941"/>
      <c r="T106" s="129"/>
      <c r="U106" s="129"/>
      <c r="V106" s="1083"/>
      <c r="W106" s="1083"/>
      <c r="X106" s="1083"/>
      <c r="Y106" s="1084"/>
      <c r="Z106" s="1083"/>
      <c r="AA106" s="1041"/>
      <c r="AB106" s="1041"/>
      <c r="AC106" s="1084"/>
      <c r="AD106" s="1041"/>
      <c r="AE106" s="1041"/>
      <c r="AF106" s="1041"/>
      <c r="AG106" s="1084"/>
      <c r="AH106" s="1041"/>
      <c r="AI106" s="1041"/>
      <c r="AJ106" s="1041"/>
      <c r="AK106" s="1084"/>
      <c r="AL106" s="1083"/>
      <c r="AM106" s="3228" t="s">
        <v>932</v>
      </c>
      <c r="AN106" s="3228"/>
      <c r="AO106" s="3228" t="s">
        <v>927</v>
      </c>
      <c r="AP106" s="3228"/>
      <c r="AQ106" s="3228" t="s">
        <v>930</v>
      </c>
      <c r="AR106" s="3228"/>
      <c r="AS106" s="3228" t="s">
        <v>984</v>
      </c>
      <c r="AT106" s="3228"/>
      <c r="AU106" s="3228" t="s">
        <v>724</v>
      </c>
      <c r="AV106" s="3228"/>
    </row>
    <row r="107" spans="1:50" s="300" customFormat="1">
      <c r="A107" s="1967"/>
      <c r="B107" s="1067"/>
      <c r="C107" s="353"/>
      <c r="D107" s="1929"/>
      <c r="E107" s="627"/>
      <c r="F107" s="1020"/>
      <c r="G107" s="1930"/>
      <c r="H107" s="1968"/>
      <c r="I107" s="1968"/>
      <c r="J107" s="1968"/>
      <c r="K107" s="1968"/>
      <c r="L107" s="1966"/>
      <c r="M107" s="134"/>
      <c r="N107" s="36"/>
      <c r="O107" s="36"/>
      <c r="P107" s="991"/>
      <c r="Q107" s="15"/>
      <c r="R107" s="36"/>
      <c r="S107" s="941"/>
      <c r="T107" s="129"/>
      <c r="U107" s="129"/>
      <c r="V107" s="1083"/>
      <c r="W107" s="1083"/>
      <c r="X107" s="1083"/>
      <c r="Y107" s="1084"/>
      <c r="Z107" s="1083"/>
      <c r="AA107" s="1041"/>
      <c r="AB107" s="1041"/>
      <c r="AC107" s="1084"/>
      <c r="AD107" s="1041"/>
      <c r="AE107" s="1041"/>
      <c r="AF107" s="1041"/>
      <c r="AG107" s="1084"/>
      <c r="AH107" s="1041"/>
      <c r="AI107" s="1041"/>
      <c r="AJ107" s="1041"/>
      <c r="AK107" s="1084"/>
      <c r="AL107" s="1083"/>
      <c r="AM107" s="267" t="s">
        <v>1078</v>
      </c>
      <c r="AN107" s="267" t="s">
        <v>1077</v>
      </c>
      <c r="AO107" s="267" t="s">
        <v>1078</v>
      </c>
      <c r="AP107" s="267" t="s">
        <v>1077</v>
      </c>
      <c r="AQ107" s="267" t="s">
        <v>1078</v>
      </c>
      <c r="AR107" s="267" t="s">
        <v>1077</v>
      </c>
      <c r="AS107" s="267" t="s">
        <v>1078</v>
      </c>
      <c r="AT107" s="267" t="s">
        <v>1077</v>
      </c>
      <c r="AU107" s="267" t="s">
        <v>1078</v>
      </c>
      <c r="AV107" s="267" t="s">
        <v>1077</v>
      </c>
    </row>
    <row r="108" spans="1:50" s="255" customFormat="1" ht="24.75" customHeight="1">
      <c r="A108" s="953"/>
      <c r="B108" s="954"/>
      <c r="C108" s="953" t="s">
        <v>2112</v>
      </c>
      <c r="D108" s="953"/>
      <c r="E108" s="953"/>
      <c r="F108" s="953">
        <f>SUM(F109:F114)</f>
        <v>6</v>
      </c>
      <c r="G108" s="955">
        <f>SUM(G109:G114)</f>
        <v>18600000</v>
      </c>
      <c r="H108" s="971"/>
      <c r="I108" s="953"/>
      <c r="J108" s="953"/>
      <c r="K108" s="953"/>
      <c r="L108" s="953"/>
      <c r="M108" s="953"/>
      <c r="N108" s="953"/>
      <c r="O108" s="956"/>
      <c r="P108" s="953"/>
      <c r="Q108" s="953"/>
      <c r="R108" s="953"/>
      <c r="S108" s="953"/>
      <c r="T108" s="963">
        <v>6</v>
      </c>
      <c r="U108" s="963">
        <v>797</v>
      </c>
      <c r="V108" s="929"/>
      <c r="W108" s="929"/>
      <c r="X108" s="929"/>
      <c r="Y108" s="930">
        <f t="shared" si="34"/>
        <v>0</v>
      </c>
      <c r="Z108" s="929"/>
      <c r="AA108" s="1041">
        <f t="shared" ref="AA108:AB114" si="47">15/100*$G108</f>
        <v>2790000</v>
      </c>
      <c r="AB108" s="1041">
        <f t="shared" si="47"/>
        <v>2790000</v>
      </c>
      <c r="AC108" s="930">
        <f t="shared" si="35"/>
        <v>5580000</v>
      </c>
      <c r="AD108" s="1041">
        <f t="shared" si="36"/>
        <v>2790000</v>
      </c>
      <c r="AE108" s="1041">
        <f t="shared" ref="AE108:AF114" si="48">20/100*$G108</f>
        <v>3720000</v>
      </c>
      <c r="AF108" s="1041">
        <f t="shared" si="48"/>
        <v>3720000</v>
      </c>
      <c r="AG108" s="930">
        <f t="shared" si="37"/>
        <v>10230000</v>
      </c>
      <c r="AH108" s="1041">
        <f t="shared" si="38"/>
        <v>2790000</v>
      </c>
      <c r="AI108" s="1041"/>
      <c r="AJ108" s="1041"/>
      <c r="AK108" s="930">
        <f t="shared" si="39"/>
        <v>2790000</v>
      </c>
      <c r="AL108" s="929">
        <f t="shared" si="40"/>
        <v>18600000</v>
      </c>
      <c r="AM108" s="955">
        <f t="shared" ref="AM108:AV108" si="49">SUM(AM109:AM114)</f>
        <v>1</v>
      </c>
      <c r="AN108" s="955">
        <f t="shared" si="49"/>
        <v>3100000</v>
      </c>
      <c r="AO108" s="955">
        <f t="shared" si="49"/>
        <v>1</v>
      </c>
      <c r="AP108" s="955">
        <f t="shared" si="49"/>
        <v>3100000</v>
      </c>
      <c r="AQ108" s="955">
        <f t="shared" si="49"/>
        <v>2</v>
      </c>
      <c r="AR108" s="955">
        <f t="shared" si="49"/>
        <v>6200000</v>
      </c>
      <c r="AS108" s="955">
        <f t="shared" si="49"/>
        <v>1</v>
      </c>
      <c r="AT108" s="955">
        <f t="shared" si="49"/>
        <v>3100000</v>
      </c>
      <c r="AU108" s="955">
        <f t="shared" si="49"/>
        <v>1</v>
      </c>
      <c r="AV108" s="955">
        <f t="shared" si="49"/>
        <v>3100000</v>
      </c>
      <c r="AW108" s="676">
        <f>AM108+AO108+AQ108+AS108+AU108</f>
        <v>6</v>
      </c>
      <c r="AX108" s="676">
        <f>AN108+AP108+AR108+AT108+AV108</f>
        <v>18600000</v>
      </c>
    </row>
    <row r="109" spans="1:50" s="216" customFormat="1" ht="51" customHeight="1">
      <c r="A109" s="1006">
        <v>12</v>
      </c>
      <c r="B109" s="1007">
        <f t="shared" ref="B109:B114" si="50">B108+1</f>
        <v>1</v>
      </c>
      <c r="C109" s="1008" t="s">
        <v>819</v>
      </c>
      <c r="D109" s="1009">
        <v>10746</v>
      </c>
      <c r="E109" s="1010">
        <v>3100000</v>
      </c>
      <c r="F109" s="1006">
        <v>1</v>
      </c>
      <c r="G109" s="1011">
        <f t="shared" ref="G109:G114" si="51">F109*E109</f>
        <v>3100000</v>
      </c>
      <c r="H109" s="1012" t="s">
        <v>2388</v>
      </c>
      <c r="I109" s="1013"/>
      <c r="J109" s="1013" t="s">
        <v>981</v>
      </c>
      <c r="K109" s="1012" t="s">
        <v>932</v>
      </c>
      <c r="L109" s="309" t="s">
        <v>2127</v>
      </c>
      <c r="M109" s="309">
        <v>2</v>
      </c>
      <c r="N109" s="959">
        <v>2534</v>
      </c>
      <c r="O109" s="959">
        <v>23</v>
      </c>
      <c r="P109" s="309" t="s">
        <v>2128</v>
      </c>
      <c r="Q109" s="958" t="s">
        <v>2129</v>
      </c>
      <c r="R109" s="309"/>
      <c r="S109" s="5" t="s">
        <v>2130</v>
      </c>
      <c r="T109" s="1014" t="s">
        <v>2389</v>
      </c>
      <c r="U109" s="113"/>
      <c r="V109" s="1083"/>
      <c r="W109" s="1083"/>
      <c r="X109" s="1083"/>
      <c r="Y109" s="1084">
        <f t="shared" si="34"/>
        <v>0</v>
      </c>
      <c r="Z109" s="1083"/>
      <c r="AA109" s="1041">
        <f t="shared" si="47"/>
        <v>465000</v>
      </c>
      <c r="AB109" s="1041">
        <f t="shared" si="47"/>
        <v>465000</v>
      </c>
      <c r="AC109" s="1084">
        <f t="shared" si="35"/>
        <v>930000</v>
      </c>
      <c r="AD109" s="1041">
        <f t="shared" si="36"/>
        <v>465000</v>
      </c>
      <c r="AE109" s="1041">
        <f t="shared" si="48"/>
        <v>620000</v>
      </c>
      <c r="AF109" s="1041">
        <f t="shared" si="48"/>
        <v>620000</v>
      </c>
      <c r="AG109" s="1084">
        <f t="shared" si="37"/>
        <v>1705000</v>
      </c>
      <c r="AH109" s="1041">
        <f t="shared" si="38"/>
        <v>465000</v>
      </c>
      <c r="AI109" s="1041"/>
      <c r="AJ109" s="1041"/>
      <c r="AK109" s="1084">
        <f t="shared" si="39"/>
        <v>465000</v>
      </c>
      <c r="AL109" s="1083">
        <f t="shared" si="40"/>
        <v>3100000</v>
      </c>
      <c r="AM109" s="36">
        <f>$F109</f>
        <v>1</v>
      </c>
      <c r="AN109" s="1920">
        <f>$G109</f>
        <v>3100000</v>
      </c>
      <c r="AO109" s="36"/>
      <c r="AP109" s="36"/>
      <c r="AQ109" s="36"/>
      <c r="AR109" s="36"/>
      <c r="AS109" s="36"/>
      <c r="AT109" s="36"/>
      <c r="AU109" s="36"/>
      <c r="AV109" s="36"/>
    </row>
    <row r="110" spans="1:50" s="216" customFormat="1" ht="51" customHeight="1">
      <c r="A110" s="309">
        <v>12</v>
      </c>
      <c r="B110" s="36">
        <f t="shared" si="50"/>
        <v>2</v>
      </c>
      <c r="C110" s="15" t="s">
        <v>819</v>
      </c>
      <c r="D110" s="151">
        <v>10746</v>
      </c>
      <c r="E110" s="144">
        <v>3100000</v>
      </c>
      <c r="F110" s="309">
        <v>1</v>
      </c>
      <c r="G110" s="957">
        <f t="shared" si="51"/>
        <v>3100000</v>
      </c>
      <c r="H110" s="941" t="s">
        <v>2131</v>
      </c>
      <c r="I110" s="941" t="s">
        <v>2132</v>
      </c>
      <c r="J110" s="941" t="s">
        <v>723</v>
      </c>
      <c r="K110" s="958" t="s">
        <v>927</v>
      </c>
      <c r="L110" s="309" t="s">
        <v>2127</v>
      </c>
      <c r="M110" s="309">
        <v>2</v>
      </c>
      <c r="N110" s="959">
        <v>2525</v>
      </c>
      <c r="O110" s="959">
        <v>32</v>
      </c>
      <c r="P110" s="309" t="s">
        <v>2128</v>
      </c>
      <c r="Q110" s="958" t="s">
        <v>2133</v>
      </c>
      <c r="R110" s="309"/>
      <c r="S110" s="5" t="s">
        <v>2134</v>
      </c>
      <c r="T110" s="113"/>
      <c r="U110" s="113"/>
      <c r="V110" s="1083"/>
      <c r="W110" s="1083"/>
      <c r="X110" s="1083"/>
      <c r="Y110" s="1084">
        <f t="shared" si="34"/>
        <v>0</v>
      </c>
      <c r="Z110" s="1083"/>
      <c r="AA110" s="1041">
        <f t="shared" si="47"/>
        <v>465000</v>
      </c>
      <c r="AB110" s="1041">
        <f t="shared" si="47"/>
        <v>465000</v>
      </c>
      <c r="AC110" s="1084">
        <f t="shared" si="35"/>
        <v>930000</v>
      </c>
      <c r="AD110" s="1041">
        <f t="shared" si="36"/>
        <v>465000</v>
      </c>
      <c r="AE110" s="1041">
        <f t="shared" si="48"/>
        <v>620000</v>
      </c>
      <c r="AF110" s="1041">
        <f t="shared" si="48"/>
        <v>620000</v>
      </c>
      <c r="AG110" s="1084">
        <f t="shared" si="37"/>
        <v>1705000</v>
      </c>
      <c r="AH110" s="1041">
        <f t="shared" si="38"/>
        <v>465000</v>
      </c>
      <c r="AI110" s="1041"/>
      <c r="AJ110" s="1041"/>
      <c r="AK110" s="1084">
        <f t="shared" si="39"/>
        <v>465000</v>
      </c>
      <c r="AL110" s="1083">
        <f t="shared" si="40"/>
        <v>3100000</v>
      </c>
      <c r="AM110" s="36"/>
      <c r="AN110" s="36"/>
      <c r="AO110" s="36">
        <f>$F110</f>
        <v>1</v>
      </c>
      <c r="AP110" s="1920">
        <f>$G110</f>
        <v>3100000</v>
      </c>
      <c r="AQ110" s="36"/>
      <c r="AR110" s="36"/>
      <c r="AS110" s="36"/>
      <c r="AT110" s="36"/>
      <c r="AU110" s="36"/>
      <c r="AV110" s="36"/>
    </row>
    <row r="111" spans="1:50" s="216" customFormat="1" ht="51" customHeight="1">
      <c r="A111" s="309">
        <v>12</v>
      </c>
      <c r="B111" s="36">
        <f t="shared" si="50"/>
        <v>3</v>
      </c>
      <c r="C111" s="15" t="s">
        <v>819</v>
      </c>
      <c r="D111" s="151">
        <v>10746</v>
      </c>
      <c r="E111" s="144">
        <v>3100000</v>
      </c>
      <c r="F111" s="309">
        <v>1</v>
      </c>
      <c r="G111" s="957">
        <f t="shared" si="51"/>
        <v>3100000</v>
      </c>
      <c r="H111" s="958" t="s">
        <v>2135</v>
      </c>
      <c r="I111" s="304" t="s">
        <v>2136</v>
      </c>
      <c r="J111" s="304" t="s">
        <v>2137</v>
      </c>
      <c r="K111" s="958" t="s">
        <v>930</v>
      </c>
      <c r="L111" s="309" t="s">
        <v>2127</v>
      </c>
      <c r="M111" s="309">
        <v>2</v>
      </c>
      <c r="N111" s="959">
        <v>2534</v>
      </c>
      <c r="O111" s="959">
        <v>23</v>
      </c>
      <c r="P111" s="309" t="s">
        <v>2128</v>
      </c>
      <c r="Q111" s="958" t="s">
        <v>2138</v>
      </c>
      <c r="R111" s="309"/>
      <c r="S111" s="5" t="s">
        <v>2139</v>
      </c>
      <c r="T111" s="113"/>
      <c r="U111" s="113"/>
      <c r="V111" s="1083"/>
      <c r="W111" s="1083"/>
      <c r="X111" s="1083"/>
      <c r="Y111" s="1084">
        <f t="shared" si="34"/>
        <v>0</v>
      </c>
      <c r="Z111" s="1083"/>
      <c r="AA111" s="1041">
        <f t="shared" si="47"/>
        <v>465000</v>
      </c>
      <c r="AB111" s="1041">
        <f t="shared" si="47"/>
        <v>465000</v>
      </c>
      <c r="AC111" s="1084">
        <f t="shared" si="35"/>
        <v>930000</v>
      </c>
      <c r="AD111" s="1041">
        <f t="shared" si="36"/>
        <v>465000</v>
      </c>
      <c r="AE111" s="1041">
        <f t="shared" si="48"/>
        <v>620000</v>
      </c>
      <c r="AF111" s="1041">
        <f t="shared" si="48"/>
        <v>620000</v>
      </c>
      <c r="AG111" s="1084">
        <f t="shared" si="37"/>
        <v>1705000</v>
      </c>
      <c r="AH111" s="1041">
        <f t="shared" si="38"/>
        <v>465000</v>
      </c>
      <c r="AI111" s="1041"/>
      <c r="AJ111" s="1041"/>
      <c r="AK111" s="1084">
        <f t="shared" si="39"/>
        <v>465000</v>
      </c>
      <c r="AL111" s="1083">
        <f t="shared" si="40"/>
        <v>3100000</v>
      </c>
      <c r="AM111" s="36"/>
      <c r="AN111" s="36"/>
      <c r="AO111" s="36"/>
      <c r="AP111" s="36"/>
      <c r="AQ111" s="36">
        <f>$F111</f>
        <v>1</v>
      </c>
      <c r="AR111" s="1920">
        <f>$G111</f>
        <v>3100000</v>
      </c>
      <c r="AS111" s="36"/>
      <c r="AT111" s="36"/>
      <c r="AU111" s="36"/>
      <c r="AV111" s="36"/>
    </row>
    <row r="112" spans="1:50" s="216" customFormat="1" ht="51" customHeight="1">
      <c r="A112" s="309">
        <v>12</v>
      </c>
      <c r="B112" s="36">
        <f t="shared" si="50"/>
        <v>4</v>
      </c>
      <c r="C112" s="15" t="s">
        <v>819</v>
      </c>
      <c r="D112" s="151">
        <v>10746</v>
      </c>
      <c r="E112" s="144">
        <v>3100000</v>
      </c>
      <c r="F112" s="309">
        <v>1</v>
      </c>
      <c r="G112" s="957">
        <f t="shared" si="51"/>
        <v>3100000</v>
      </c>
      <c r="H112" s="14" t="s">
        <v>2120</v>
      </c>
      <c r="I112" s="304" t="s">
        <v>2121</v>
      </c>
      <c r="J112" s="304" t="s">
        <v>655</v>
      </c>
      <c r="K112" s="958" t="s">
        <v>930</v>
      </c>
      <c r="L112" s="309" t="s">
        <v>2116</v>
      </c>
      <c r="M112" s="309">
        <v>2</v>
      </c>
      <c r="N112" s="959">
        <v>2534</v>
      </c>
      <c r="O112" s="959">
        <v>23</v>
      </c>
      <c r="P112" s="309" t="s">
        <v>2122</v>
      </c>
      <c r="Q112" s="1000" t="s">
        <v>2123</v>
      </c>
      <c r="R112" s="959"/>
      <c r="S112" s="5" t="s">
        <v>2124</v>
      </c>
      <c r="T112" s="113"/>
      <c r="U112" s="113"/>
      <c r="V112" s="1083"/>
      <c r="W112" s="1083"/>
      <c r="X112" s="1083"/>
      <c r="Y112" s="1084">
        <f t="shared" si="34"/>
        <v>0</v>
      </c>
      <c r="Z112" s="1083"/>
      <c r="AA112" s="1041">
        <f t="shared" si="47"/>
        <v>465000</v>
      </c>
      <c r="AB112" s="1041">
        <f t="shared" si="47"/>
        <v>465000</v>
      </c>
      <c r="AC112" s="1084">
        <f t="shared" si="35"/>
        <v>930000</v>
      </c>
      <c r="AD112" s="1041">
        <f t="shared" si="36"/>
        <v>465000</v>
      </c>
      <c r="AE112" s="1041">
        <f t="shared" si="48"/>
        <v>620000</v>
      </c>
      <c r="AF112" s="1041">
        <f t="shared" si="48"/>
        <v>620000</v>
      </c>
      <c r="AG112" s="1084">
        <f t="shared" si="37"/>
        <v>1705000</v>
      </c>
      <c r="AH112" s="1041">
        <f t="shared" si="38"/>
        <v>465000</v>
      </c>
      <c r="AI112" s="1041"/>
      <c r="AJ112" s="1041"/>
      <c r="AK112" s="1084">
        <f t="shared" si="39"/>
        <v>465000</v>
      </c>
      <c r="AL112" s="1083">
        <f t="shared" si="40"/>
        <v>3100000</v>
      </c>
      <c r="AM112" s="36"/>
      <c r="AN112" s="36"/>
      <c r="AO112" s="36"/>
      <c r="AP112" s="36"/>
      <c r="AQ112" s="36">
        <f>$F112</f>
        <v>1</v>
      </c>
      <c r="AR112" s="1920">
        <f>$G112</f>
        <v>3100000</v>
      </c>
      <c r="AS112" s="36"/>
      <c r="AT112" s="36"/>
      <c r="AU112" s="36"/>
      <c r="AV112" s="36"/>
    </row>
    <row r="113" spans="1:48" s="216" customFormat="1" ht="51" customHeight="1">
      <c r="A113" s="309">
        <v>12</v>
      </c>
      <c r="B113" s="36">
        <f t="shared" si="50"/>
        <v>5</v>
      </c>
      <c r="C113" s="15" t="s">
        <v>819</v>
      </c>
      <c r="D113" s="151">
        <v>10746</v>
      </c>
      <c r="E113" s="144">
        <v>3100000</v>
      </c>
      <c r="F113" s="309">
        <v>1</v>
      </c>
      <c r="G113" s="957">
        <f t="shared" si="51"/>
        <v>3100000</v>
      </c>
      <c r="H113" s="14" t="s">
        <v>2140</v>
      </c>
      <c r="I113" s="304" t="s">
        <v>2141</v>
      </c>
      <c r="J113" s="304" t="s">
        <v>2142</v>
      </c>
      <c r="K113" s="958" t="s">
        <v>984</v>
      </c>
      <c r="L113" s="309" t="s">
        <v>2143</v>
      </c>
      <c r="M113" s="309">
        <v>2</v>
      </c>
      <c r="N113" s="959">
        <v>2542</v>
      </c>
      <c r="O113" s="959">
        <v>15</v>
      </c>
      <c r="P113" s="309" t="s">
        <v>2122</v>
      </c>
      <c r="Q113" s="958" t="s">
        <v>2144</v>
      </c>
      <c r="R113" s="309"/>
      <c r="S113" s="5" t="s">
        <v>2145</v>
      </c>
      <c r="T113" s="113"/>
      <c r="U113" s="113"/>
      <c r="V113" s="1083"/>
      <c r="W113" s="1083"/>
      <c r="X113" s="1083"/>
      <c r="Y113" s="1084">
        <f t="shared" si="34"/>
        <v>0</v>
      </c>
      <c r="Z113" s="1083"/>
      <c r="AA113" s="1041">
        <f t="shared" si="47"/>
        <v>465000</v>
      </c>
      <c r="AB113" s="1041">
        <f t="shared" si="47"/>
        <v>465000</v>
      </c>
      <c r="AC113" s="1084">
        <f t="shared" si="35"/>
        <v>930000</v>
      </c>
      <c r="AD113" s="1041">
        <f t="shared" si="36"/>
        <v>465000</v>
      </c>
      <c r="AE113" s="1041">
        <f t="shared" si="48"/>
        <v>620000</v>
      </c>
      <c r="AF113" s="1041">
        <f t="shared" si="48"/>
        <v>620000</v>
      </c>
      <c r="AG113" s="1084">
        <f t="shared" si="37"/>
        <v>1705000</v>
      </c>
      <c r="AH113" s="1041">
        <f t="shared" si="38"/>
        <v>465000</v>
      </c>
      <c r="AI113" s="1041"/>
      <c r="AJ113" s="1041"/>
      <c r="AK113" s="1084">
        <f t="shared" si="39"/>
        <v>465000</v>
      </c>
      <c r="AL113" s="1083">
        <f t="shared" si="40"/>
        <v>3100000</v>
      </c>
      <c r="AM113" s="36"/>
      <c r="AN113" s="36"/>
      <c r="AO113" s="36"/>
      <c r="AP113" s="36"/>
      <c r="AQ113" s="36"/>
      <c r="AR113" s="36"/>
      <c r="AS113" s="36">
        <f>$F113</f>
        <v>1</v>
      </c>
      <c r="AT113" s="1920">
        <f>$G113</f>
        <v>3100000</v>
      </c>
      <c r="AU113" s="36"/>
      <c r="AV113" s="36"/>
    </row>
    <row r="114" spans="1:48" s="216" customFormat="1" ht="51" customHeight="1">
      <c r="A114" s="309">
        <v>12</v>
      </c>
      <c r="B114" s="36">
        <f t="shared" si="50"/>
        <v>6</v>
      </c>
      <c r="C114" s="15" t="s">
        <v>819</v>
      </c>
      <c r="D114" s="151">
        <v>10746</v>
      </c>
      <c r="E114" s="144">
        <v>3100000</v>
      </c>
      <c r="F114" s="309">
        <v>1</v>
      </c>
      <c r="G114" s="957">
        <f t="shared" si="51"/>
        <v>3100000</v>
      </c>
      <c r="H114" s="958" t="s">
        <v>2113</v>
      </c>
      <c r="I114" s="304" t="s">
        <v>2114</v>
      </c>
      <c r="J114" s="304" t="s">
        <v>2115</v>
      </c>
      <c r="K114" s="958" t="s">
        <v>724</v>
      </c>
      <c r="L114" s="309" t="s">
        <v>2116</v>
      </c>
      <c r="M114" s="309">
        <v>2</v>
      </c>
      <c r="N114" s="959">
        <v>2534</v>
      </c>
      <c r="O114" s="959">
        <v>23</v>
      </c>
      <c r="P114" s="999" t="s">
        <v>2117</v>
      </c>
      <c r="Q114" s="958" t="s">
        <v>2118</v>
      </c>
      <c r="R114" s="309"/>
      <c r="S114" s="5" t="s">
        <v>2119</v>
      </c>
      <c r="T114" s="113"/>
      <c r="U114" s="113"/>
      <c r="V114" s="1083"/>
      <c r="W114" s="1083"/>
      <c r="X114" s="1083"/>
      <c r="Y114" s="1084">
        <f t="shared" si="34"/>
        <v>0</v>
      </c>
      <c r="Z114" s="1083"/>
      <c r="AA114" s="1041">
        <f t="shared" si="47"/>
        <v>465000</v>
      </c>
      <c r="AB114" s="1041">
        <f t="shared" si="47"/>
        <v>465000</v>
      </c>
      <c r="AC114" s="1084">
        <f t="shared" si="35"/>
        <v>930000</v>
      </c>
      <c r="AD114" s="1041">
        <f t="shared" si="36"/>
        <v>465000</v>
      </c>
      <c r="AE114" s="1041">
        <f t="shared" si="48"/>
        <v>620000</v>
      </c>
      <c r="AF114" s="1041">
        <f t="shared" si="48"/>
        <v>620000</v>
      </c>
      <c r="AG114" s="1084">
        <f t="shared" si="37"/>
        <v>1705000</v>
      </c>
      <c r="AH114" s="1041">
        <f t="shared" si="38"/>
        <v>465000</v>
      </c>
      <c r="AI114" s="1041"/>
      <c r="AJ114" s="1041"/>
      <c r="AK114" s="1084">
        <f t="shared" si="39"/>
        <v>465000</v>
      </c>
      <c r="AL114" s="1083">
        <f t="shared" si="40"/>
        <v>3100000</v>
      </c>
      <c r="AM114" s="36"/>
      <c r="AN114" s="36"/>
      <c r="AO114" s="36"/>
      <c r="AP114" s="36"/>
      <c r="AQ114" s="36"/>
      <c r="AR114" s="36"/>
      <c r="AS114" s="36"/>
      <c r="AT114" s="36"/>
      <c r="AU114" s="36">
        <f>$F114</f>
        <v>1</v>
      </c>
      <c r="AV114" s="1920">
        <f>$G114</f>
        <v>3100000</v>
      </c>
    </row>
    <row r="115" spans="1:48" s="118" customFormat="1">
      <c r="A115" s="113"/>
      <c r="B115" s="113"/>
      <c r="C115" s="113"/>
      <c r="D115" s="113"/>
      <c r="E115" s="113"/>
      <c r="F115" s="113"/>
      <c r="G115" s="113"/>
      <c r="I115" s="129"/>
      <c r="K115" s="113"/>
      <c r="M115" s="113"/>
      <c r="P115" s="113"/>
      <c r="R115" s="113"/>
      <c r="V115" s="1196"/>
      <c r="W115" s="1196"/>
      <c r="X115" s="1196"/>
      <c r="Y115" s="1196"/>
      <c r="Z115" s="1196"/>
      <c r="AA115" s="1073"/>
      <c r="AB115" s="1073"/>
      <c r="AC115" s="1196"/>
      <c r="AD115" s="1073"/>
      <c r="AE115" s="1073"/>
      <c r="AF115" s="1073"/>
      <c r="AG115" s="1196"/>
      <c r="AH115" s="1073"/>
      <c r="AI115" s="1073"/>
      <c r="AJ115" s="1073"/>
      <c r="AK115" s="1196"/>
      <c r="AL115" s="1196"/>
    </row>
    <row r="116" spans="1:48" s="118" customFormat="1">
      <c r="A116" s="113"/>
      <c r="B116" s="113"/>
      <c r="C116" s="113"/>
      <c r="D116" s="113"/>
      <c r="E116" s="113"/>
      <c r="F116" s="113"/>
      <c r="G116" s="113"/>
      <c r="I116" s="129"/>
      <c r="K116" s="113"/>
      <c r="M116" s="113"/>
      <c r="P116" s="113"/>
      <c r="Q116" s="118" t="s">
        <v>2146</v>
      </c>
      <c r="R116" s="113"/>
      <c r="V116" s="1197"/>
      <c r="W116" s="1197"/>
      <c r="X116" s="1197"/>
      <c r="Y116" s="1197"/>
      <c r="Z116" s="1197"/>
      <c r="AA116" s="1074"/>
      <c r="AB116" s="1074"/>
      <c r="AC116" s="1197"/>
      <c r="AD116" s="1074"/>
      <c r="AE116" s="1074"/>
      <c r="AF116" s="1074"/>
      <c r="AG116" s="1197"/>
      <c r="AH116" s="1074"/>
      <c r="AI116" s="1074"/>
      <c r="AJ116" s="1074"/>
      <c r="AK116" s="1197"/>
      <c r="AL116" s="1197"/>
    </row>
    <row r="117" spans="1:48" s="216" customFormat="1" ht="51" customHeight="1">
      <c r="A117" s="1006">
        <v>12</v>
      </c>
      <c r="B117" s="1007">
        <f>B116+1</f>
        <v>1</v>
      </c>
      <c r="C117" s="1008" t="s">
        <v>819</v>
      </c>
      <c r="D117" s="1009">
        <v>10746</v>
      </c>
      <c r="E117" s="1010">
        <v>3100000</v>
      </c>
      <c r="F117" s="1006">
        <v>1</v>
      </c>
      <c r="G117" s="1011">
        <f>F117*E117</f>
        <v>3100000</v>
      </c>
      <c r="H117" s="1012" t="s">
        <v>2125</v>
      </c>
      <c r="I117" s="1013" t="s">
        <v>2126</v>
      </c>
      <c r="J117" s="1013" t="s">
        <v>885</v>
      </c>
      <c r="K117" s="1012" t="s">
        <v>724</v>
      </c>
      <c r="L117" s="309" t="s">
        <v>2127</v>
      </c>
      <c r="M117" s="309">
        <v>2</v>
      </c>
      <c r="N117" s="959">
        <v>2534</v>
      </c>
      <c r="O117" s="959">
        <v>23</v>
      </c>
      <c r="P117" s="309" t="s">
        <v>2128</v>
      </c>
      <c r="Q117" s="958" t="s">
        <v>2129</v>
      </c>
      <c r="R117" s="309"/>
      <c r="S117" s="5" t="s">
        <v>2130</v>
      </c>
      <c r="T117" s="946" t="s">
        <v>2387</v>
      </c>
      <c r="U117" s="113"/>
      <c r="V117" s="1197"/>
      <c r="W117" s="1197"/>
      <c r="X117" s="1197"/>
      <c r="Y117" s="1197"/>
      <c r="Z117" s="1197"/>
      <c r="AA117" s="1074"/>
      <c r="AB117" s="1074"/>
      <c r="AC117" s="1197"/>
      <c r="AD117" s="1074"/>
      <c r="AE117" s="1074"/>
      <c r="AF117" s="1074"/>
      <c r="AG117" s="1197"/>
      <c r="AH117" s="1074"/>
      <c r="AI117" s="1074"/>
      <c r="AJ117" s="1074"/>
      <c r="AK117" s="1197"/>
      <c r="AL117" s="1197"/>
    </row>
  </sheetData>
  <mergeCells count="51">
    <mergeCell ref="AU15:AV15"/>
    <mergeCell ref="V2:Y2"/>
    <mergeCell ref="Z2:AC2"/>
    <mergeCell ref="AD2:AG2"/>
    <mergeCell ref="AH2:AK2"/>
    <mergeCell ref="AM3:AN3"/>
    <mergeCell ref="AO3:AP3"/>
    <mergeCell ref="AQ3:AR3"/>
    <mergeCell ref="AM15:AN15"/>
    <mergeCell ref="AO15:AP15"/>
    <mergeCell ref="AQ15:AR15"/>
    <mergeCell ref="AS15:AT15"/>
    <mergeCell ref="AM23:AN23"/>
    <mergeCell ref="AO23:AP23"/>
    <mergeCell ref="AQ23:AR23"/>
    <mergeCell ref="AM31:AN31"/>
    <mergeCell ref="AO31:AP31"/>
    <mergeCell ref="AQ31:AR31"/>
    <mergeCell ref="AS31:AT31"/>
    <mergeCell ref="AU31:AV31"/>
    <mergeCell ref="AM40:AN40"/>
    <mergeCell ref="AO40:AP40"/>
    <mergeCell ref="AQ40:AR40"/>
    <mergeCell ref="AS40:AT40"/>
    <mergeCell ref="AU40:AV40"/>
    <mergeCell ref="AW40:AX40"/>
    <mergeCell ref="AM50:AN50"/>
    <mergeCell ref="AO50:AP50"/>
    <mergeCell ref="AQ50:AR50"/>
    <mergeCell ref="AS50:AT50"/>
    <mergeCell ref="AU50:AV50"/>
    <mergeCell ref="AW50:AX50"/>
    <mergeCell ref="AM59:AN59"/>
    <mergeCell ref="AO59:AP59"/>
    <mergeCell ref="AM68:AN68"/>
    <mergeCell ref="AO68:AP68"/>
    <mergeCell ref="AM78:AN78"/>
    <mergeCell ref="AO78:AP78"/>
    <mergeCell ref="AM88:AN88"/>
    <mergeCell ref="AO88:AP88"/>
    <mergeCell ref="AQ88:AR88"/>
    <mergeCell ref="AS88:AT88"/>
    <mergeCell ref="AM97:AN97"/>
    <mergeCell ref="AO97:AP97"/>
    <mergeCell ref="AQ97:AR97"/>
    <mergeCell ref="AS97:AT97"/>
    <mergeCell ref="AM106:AN106"/>
    <mergeCell ref="AO106:AP106"/>
    <mergeCell ref="AQ106:AR106"/>
    <mergeCell ref="AS106:AT106"/>
    <mergeCell ref="AU106:AV106"/>
  </mergeCells>
  <conditionalFormatting sqref="Q154 Q158 Q146:Q150 Q152 P81 P83 P85 P87:P89">
    <cfRule type="expression" dxfId="0" priority="1" stopIfTrue="1">
      <formula>NOT(ISERROR(SEARCH("รถ",P81)))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1">
    <tabColor rgb="FFFFFF00"/>
  </sheetPr>
  <dimension ref="A1:AG95"/>
  <sheetViews>
    <sheetView zoomScale="90" zoomScaleNormal="90" workbookViewId="0">
      <pane xSplit="4" ySplit="5" topLeftCell="F74" activePane="bottomRight" state="frozen"/>
      <selection pane="topRight" activeCell="E1" sqref="E1"/>
      <selection pane="bottomLeft" activeCell="A6" sqref="A6"/>
      <selection pane="bottomRight" activeCell="Q77" sqref="Q77"/>
    </sheetView>
  </sheetViews>
  <sheetFormatPr defaultColWidth="8.8984375" defaultRowHeight="24.6"/>
  <cols>
    <col min="1" max="1" width="3.3984375" style="2841" customWidth="1"/>
    <col min="2" max="2" width="4.296875" style="2841" bestFit="1" customWidth="1"/>
    <col min="3" max="3" width="30.3984375" style="2841" customWidth="1"/>
    <col min="4" max="4" width="7" style="2426" hidden="1" customWidth="1"/>
    <col min="5" max="5" width="15.3984375" style="2841" customWidth="1"/>
    <col min="6" max="6" width="6.09765625" style="2841" bestFit="1" customWidth="1"/>
    <col min="7" max="7" width="11.296875" style="2841" customWidth="1"/>
    <col min="8" max="8" width="15.09765625" style="2840" bestFit="1" customWidth="1"/>
    <col min="9" max="9" width="10.796875" style="2363" hidden="1" customWidth="1"/>
    <col min="10" max="10" width="10" style="2393" hidden="1" customWidth="1"/>
    <col min="11" max="11" width="11.8984375" style="2841" bestFit="1" customWidth="1"/>
    <col min="12" max="15" width="4" style="2845" customWidth="1"/>
    <col min="16" max="16" width="4" style="2841" customWidth="1"/>
    <col min="17" max="17" width="22.3984375" style="2840" customWidth="1"/>
    <col min="18" max="18" width="8.8984375" style="2840"/>
    <col min="19" max="19" width="7.59765625" style="2841" customWidth="1"/>
    <col min="20" max="20" width="7.3984375" style="2840" customWidth="1"/>
    <col min="21" max="21" width="8.8984375" style="2840"/>
    <col min="22" max="23" width="15.69921875" style="2840" customWidth="1"/>
    <col min="24" max="24" width="8.8984375" style="2840"/>
    <col min="25" max="25" width="9.8984375" style="2840" bestFit="1" customWidth="1"/>
    <col min="26" max="16384" width="8.8984375" style="2840"/>
  </cols>
  <sheetData>
    <row r="1" spans="1:33" s="2818" customFormat="1" ht="27">
      <c r="A1" s="2811" t="s">
        <v>2411</v>
      </c>
      <c r="B1" s="2812"/>
      <c r="C1" s="2811"/>
      <c r="D1" s="2360"/>
      <c r="E1" s="2815"/>
      <c r="F1" s="2815"/>
      <c r="G1" s="2815"/>
      <c r="H1" s="2811"/>
      <c r="I1" s="2361"/>
      <c r="J1" s="2362"/>
      <c r="K1" s="2811"/>
      <c r="L1" s="2817"/>
      <c r="M1" s="2817"/>
      <c r="N1" s="2817"/>
      <c r="O1" s="2817"/>
      <c r="P1" s="2841"/>
      <c r="S1" s="2841"/>
    </row>
    <row r="2" spans="1:33" s="2818" customFormat="1" ht="21" customHeight="1">
      <c r="A2" s="2813"/>
      <c r="B2" s="2814"/>
      <c r="C2" s="2814"/>
      <c r="D2" s="2364"/>
      <c r="E2" s="2814"/>
      <c r="F2" s="2814"/>
      <c r="G2" s="2814"/>
      <c r="H2" s="2816"/>
      <c r="I2" s="2365"/>
      <c r="J2" s="2365"/>
      <c r="K2" s="2814"/>
      <c r="L2" s="2817"/>
      <c r="M2" s="2817"/>
      <c r="N2" s="2817"/>
      <c r="O2" s="2817"/>
      <c r="P2" s="2841"/>
      <c r="S2" s="2841"/>
    </row>
    <row r="3" spans="1:33" s="2822" customFormat="1" ht="22.5" customHeight="1">
      <c r="A3" s="3250" t="s">
        <v>1446</v>
      </c>
      <c r="B3" s="3252" t="s">
        <v>946</v>
      </c>
      <c r="C3" s="3250" t="s">
        <v>14</v>
      </c>
      <c r="D3" s="3254" t="s">
        <v>709</v>
      </c>
      <c r="E3" s="3250" t="s">
        <v>1257</v>
      </c>
      <c r="F3" s="3249" t="s">
        <v>1078</v>
      </c>
      <c r="G3" s="3249" t="s">
        <v>712</v>
      </c>
      <c r="H3" s="3250" t="s">
        <v>1766</v>
      </c>
      <c r="I3" s="2677" t="s">
        <v>1767</v>
      </c>
      <c r="J3" s="2677" t="s">
        <v>714</v>
      </c>
      <c r="K3" s="3250" t="s">
        <v>715</v>
      </c>
      <c r="L3" s="3246" t="s">
        <v>4326</v>
      </c>
      <c r="M3" s="3247"/>
      <c r="N3" s="3247"/>
      <c r="O3" s="3248"/>
      <c r="P3" s="3259" t="s">
        <v>4383</v>
      </c>
      <c r="Q3" s="3259"/>
      <c r="R3" s="3181" t="s">
        <v>4402</v>
      </c>
      <c r="S3" s="3261" t="s">
        <v>4385</v>
      </c>
      <c r="T3" s="3261"/>
      <c r="U3" s="3181" t="s">
        <v>4386</v>
      </c>
      <c r="V3" s="2819" t="s">
        <v>4302</v>
      </c>
      <c r="W3" s="2820" t="s">
        <v>4303</v>
      </c>
      <c r="X3" s="2821" t="s">
        <v>4387</v>
      </c>
      <c r="Y3" s="3262" t="s">
        <v>4388</v>
      </c>
      <c r="Z3" s="3263"/>
      <c r="AA3" s="3259" t="s">
        <v>4389</v>
      </c>
      <c r="AB3" s="3259"/>
      <c r="AC3" s="3256" t="s">
        <v>4390</v>
      </c>
      <c r="AD3" s="3257"/>
      <c r="AE3" s="3258"/>
      <c r="AF3" s="2820" t="s">
        <v>4391</v>
      </c>
      <c r="AG3" s="2820" t="s">
        <v>699</v>
      </c>
    </row>
    <row r="4" spans="1:33" s="2822" customFormat="1" ht="46.2">
      <c r="A4" s="3251"/>
      <c r="B4" s="3253"/>
      <c r="C4" s="3251"/>
      <c r="D4" s="3255"/>
      <c r="E4" s="3251"/>
      <c r="F4" s="3249"/>
      <c r="G4" s="3249"/>
      <c r="H4" s="3251"/>
      <c r="I4" s="2677"/>
      <c r="J4" s="2677"/>
      <c r="K4" s="3251"/>
      <c r="L4" s="2823" t="s">
        <v>4330</v>
      </c>
      <c r="M4" s="2824" t="s">
        <v>4327</v>
      </c>
      <c r="N4" s="2825" t="s">
        <v>4328</v>
      </c>
      <c r="O4" s="2824" t="s">
        <v>4329</v>
      </c>
      <c r="P4" s="2826" t="s">
        <v>4392</v>
      </c>
      <c r="Q4" s="2826" t="s">
        <v>4400</v>
      </c>
      <c r="R4" s="3260"/>
      <c r="S4" s="2820" t="s">
        <v>4393</v>
      </c>
      <c r="T4" s="2819" t="s">
        <v>4394</v>
      </c>
      <c r="U4" s="3260"/>
      <c r="V4" s="2826"/>
      <c r="W4" s="2827"/>
      <c r="X4" s="2826"/>
      <c r="Y4" s="2819" t="s">
        <v>1077</v>
      </c>
      <c r="Z4" s="2819" t="s">
        <v>4395</v>
      </c>
      <c r="AA4" s="2826" t="s">
        <v>1077</v>
      </c>
      <c r="AB4" s="2819" t="s">
        <v>4396</v>
      </c>
      <c r="AC4" s="2826" t="s">
        <v>4397</v>
      </c>
      <c r="AD4" s="2827" t="s">
        <v>4398</v>
      </c>
      <c r="AE4" s="2820" t="s">
        <v>4399</v>
      </c>
      <c r="AF4" s="2827"/>
      <c r="AG4" s="2827"/>
    </row>
    <row r="5" spans="1:33" s="2685" customFormat="1" ht="26.25" hidden="1" customHeight="1">
      <c r="A5" s="2682"/>
      <c r="B5" s="2683"/>
      <c r="C5" s="2682" t="s">
        <v>207</v>
      </c>
      <c r="D5" s="2682"/>
      <c r="E5" s="2682"/>
      <c r="F5" s="2682">
        <f>F6+F16+F22+F28+F35+F43+F50+F57+F65+F73+F80+F87</f>
        <v>76</v>
      </c>
      <c r="G5" s="2684">
        <f>G6+G16+G22+G28+G35+G43+G50+G57+G65+G73+G80+G87</f>
        <v>235600000</v>
      </c>
      <c r="H5" s="2682"/>
      <c r="I5" s="2682"/>
      <c r="J5" s="2682"/>
      <c r="K5" s="2682"/>
      <c r="L5" s="2682">
        <f>L6+L16+L22+L28+L35+L43+L50+L57+L65+L73+L80+L87</f>
        <v>50</v>
      </c>
      <c r="M5" s="2682">
        <f>M6+M16+M22+M28+M35+M43+M50+M57+M65+M73+M80+M87</f>
        <v>1</v>
      </c>
      <c r="N5" s="2682">
        <f>N6+N16+N22+N28+N35+N43+N50+N57+N65+N73+N80+N87</f>
        <v>0</v>
      </c>
      <c r="O5" s="2682">
        <f>O6+O16+O22+O28+O35+O43+O50+O57+O65+O73+O80+O87</f>
        <v>3</v>
      </c>
      <c r="P5" s="2683"/>
      <c r="Q5" s="2683"/>
      <c r="R5" s="2683"/>
      <c r="S5" s="2683"/>
      <c r="T5" s="2683"/>
      <c r="U5" s="2683"/>
      <c r="V5" s="2683"/>
      <c r="W5" s="2683"/>
      <c r="X5" s="2683"/>
      <c r="Y5" s="2683"/>
      <c r="Z5" s="2683"/>
      <c r="AA5" s="2683"/>
      <c r="AB5" s="2683"/>
      <c r="AC5" s="2683"/>
      <c r="AD5" s="2683"/>
      <c r="AE5" s="2683"/>
      <c r="AF5" s="2683"/>
      <c r="AG5" s="2683"/>
    </row>
    <row r="6" spans="1:33" s="2681" customFormat="1" ht="24" hidden="1" customHeight="1">
      <c r="A6" s="2678"/>
      <c r="B6" s="2679"/>
      <c r="C6" s="2678" t="s">
        <v>1776</v>
      </c>
      <c r="D6" s="2678"/>
      <c r="E6" s="2678"/>
      <c r="F6" s="2678">
        <f>SUM(F7:F15)</f>
        <v>9</v>
      </c>
      <c r="G6" s="2680">
        <f>SUM(G7:G15)</f>
        <v>27900000</v>
      </c>
      <c r="H6" s="2678"/>
      <c r="I6" s="2678"/>
      <c r="J6" s="2678"/>
      <c r="K6" s="2678"/>
      <c r="L6" s="2678">
        <f>SUM(L7:L15)</f>
        <v>9</v>
      </c>
      <c r="M6" s="2678">
        <f>SUM(M7:M15)</f>
        <v>0</v>
      </c>
      <c r="N6" s="2678">
        <f>SUM(N7:N15)</f>
        <v>0</v>
      </c>
      <c r="O6" s="2678">
        <f>SUM(O7:O15)</f>
        <v>0</v>
      </c>
      <c r="P6" s="2679"/>
      <c r="Q6" s="2679"/>
      <c r="R6" s="2679"/>
      <c r="S6" s="2679"/>
      <c r="T6" s="2679"/>
      <c r="U6" s="2679"/>
      <c r="V6" s="2679"/>
      <c r="W6" s="2679"/>
      <c r="X6" s="2679"/>
      <c r="Y6" s="2679"/>
      <c r="Z6" s="2679"/>
      <c r="AA6" s="2679"/>
      <c r="AB6" s="2679"/>
      <c r="AC6" s="2679"/>
      <c r="AD6" s="2679"/>
      <c r="AE6" s="2679"/>
      <c r="AF6" s="2679"/>
      <c r="AG6" s="2679"/>
    </row>
    <row r="7" spans="1:33" s="2363" customFormat="1" ht="48" hidden="1" customHeight="1">
      <c r="A7" s="2373">
        <v>1</v>
      </c>
      <c r="B7" s="2374">
        <f t="shared" ref="B7:B12" si="0">B6+1</f>
        <v>1</v>
      </c>
      <c r="C7" s="2375" t="s">
        <v>819</v>
      </c>
      <c r="D7" s="2376">
        <v>10746</v>
      </c>
      <c r="E7" s="2377">
        <v>3100000</v>
      </c>
      <c r="F7" s="2373">
        <v>1</v>
      </c>
      <c r="G7" s="2378">
        <f t="shared" ref="G7:G15" si="1">F7*E7</f>
        <v>3100000</v>
      </c>
      <c r="H7" s="2379" t="s">
        <v>1814</v>
      </c>
      <c r="I7" s="2380" t="s">
        <v>1815</v>
      </c>
      <c r="J7" s="2380" t="s">
        <v>1816</v>
      </c>
      <c r="K7" s="2381" t="s">
        <v>1152</v>
      </c>
      <c r="L7" s="2382">
        <v>1</v>
      </c>
      <c r="M7" s="2382"/>
      <c r="N7" s="2382"/>
      <c r="O7" s="2383"/>
      <c r="P7" s="2384"/>
      <c r="Q7" s="2384"/>
      <c r="R7" s="2384"/>
      <c r="S7" s="2384"/>
      <c r="T7" s="2384"/>
      <c r="U7" s="2384"/>
      <c r="V7" s="2384"/>
      <c r="W7" s="2384"/>
      <c r="X7" s="2384"/>
      <c r="Y7" s="2384"/>
      <c r="Z7" s="2384"/>
      <c r="AA7" s="2384"/>
      <c r="AB7" s="2384"/>
      <c r="AC7" s="2384"/>
      <c r="AD7" s="2384"/>
      <c r="AE7" s="2384"/>
      <c r="AF7" s="2384"/>
      <c r="AG7" s="2384"/>
    </row>
    <row r="8" spans="1:33" s="2363" customFormat="1" ht="48" hidden="1" customHeight="1">
      <c r="A8" s="2373">
        <v>1</v>
      </c>
      <c r="B8" s="2374">
        <f t="shared" si="0"/>
        <v>2</v>
      </c>
      <c r="C8" s="2375" t="s">
        <v>819</v>
      </c>
      <c r="D8" s="2376">
        <v>10746</v>
      </c>
      <c r="E8" s="2377">
        <v>3100000</v>
      </c>
      <c r="F8" s="2373">
        <v>1</v>
      </c>
      <c r="G8" s="2378">
        <f t="shared" si="1"/>
        <v>3100000</v>
      </c>
      <c r="H8" s="2379" t="s">
        <v>1811</v>
      </c>
      <c r="I8" s="2380" t="s">
        <v>1812</v>
      </c>
      <c r="J8" s="2380" t="s">
        <v>555</v>
      </c>
      <c r="K8" s="2381" t="s">
        <v>1152</v>
      </c>
      <c r="L8" s="2382">
        <v>1</v>
      </c>
      <c r="M8" s="2382"/>
      <c r="N8" s="2382"/>
      <c r="O8" s="2383"/>
      <c r="P8" s="2384"/>
      <c r="Q8" s="2384"/>
      <c r="R8" s="2384"/>
      <c r="S8" s="2384"/>
      <c r="T8" s="2384"/>
      <c r="U8" s="2384"/>
      <c r="V8" s="2384"/>
      <c r="W8" s="2384"/>
      <c r="X8" s="2384"/>
      <c r="Y8" s="2384"/>
      <c r="Z8" s="2384"/>
      <c r="AA8" s="2384"/>
      <c r="AB8" s="2384"/>
      <c r="AC8" s="2384"/>
      <c r="AD8" s="2384"/>
      <c r="AE8" s="2384"/>
      <c r="AF8" s="2384"/>
      <c r="AG8" s="2384"/>
    </row>
    <row r="9" spans="1:33" s="2363" customFormat="1" ht="48" hidden="1" customHeight="1">
      <c r="A9" s="2373">
        <v>1</v>
      </c>
      <c r="B9" s="2374">
        <f t="shared" si="0"/>
        <v>3</v>
      </c>
      <c r="C9" s="2375" t="s">
        <v>819</v>
      </c>
      <c r="D9" s="2376">
        <v>10746</v>
      </c>
      <c r="E9" s="2377">
        <v>3100000</v>
      </c>
      <c r="F9" s="2373">
        <v>1</v>
      </c>
      <c r="G9" s="2378">
        <f t="shared" si="1"/>
        <v>3100000</v>
      </c>
      <c r="H9" s="2379" t="s">
        <v>1804</v>
      </c>
      <c r="I9" s="2380" t="s">
        <v>1805</v>
      </c>
      <c r="J9" s="2380" t="s">
        <v>1402</v>
      </c>
      <c r="K9" s="2381" t="s">
        <v>1152</v>
      </c>
      <c r="L9" s="2382">
        <v>1</v>
      </c>
      <c r="M9" s="2382"/>
      <c r="N9" s="2382"/>
      <c r="O9" s="2383"/>
      <c r="P9" s="2384"/>
      <c r="Q9" s="2384"/>
      <c r="R9" s="2384"/>
      <c r="S9" s="2384"/>
      <c r="T9" s="2384"/>
      <c r="U9" s="2384"/>
      <c r="V9" s="2384"/>
      <c r="W9" s="2384"/>
      <c r="X9" s="2384"/>
      <c r="Y9" s="2384"/>
      <c r="Z9" s="2384"/>
      <c r="AA9" s="2384"/>
      <c r="AB9" s="2384"/>
      <c r="AC9" s="2384"/>
      <c r="AD9" s="2384"/>
      <c r="AE9" s="2384"/>
      <c r="AF9" s="2384"/>
      <c r="AG9" s="2384"/>
    </row>
    <row r="10" spans="1:33" s="2363" customFormat="1" ht="48" hidden="1" customHeight="1">
      <c r="A10" s="2373">
        <v>1</v>
      </c>
      <c r="B10" s="2374">
        <f t="shared" si="0"/>
        <v>4</v>
      </c>
      <c r="C10" s="2375" t="s">
        <v>819</v>
      </c>
      <c r="D10" s="2376">
        <v>10746</v>
      </c>
      <c r="E10" s="2377">
        <v>3100000</v>
      </c>
      <c r="F10" s="2373">
        <v>1</v>
      </c>
      <c r="G10" s="2378">
        <f t="shared" si="1"/>
        <v>3100000</v>
      </c>
      <c r="H10" s="2381" t="s">
        <v>1808</v>
      </c>
      <c r="I10" s="1735" t="s">
        <v>1809</v>
      </c>
      <c r="J10" s="2380" t="s">
        <v>1161</v>
      </c>
      <c r="K10" s="2381" t="s">
        <v>1152</v>
      </c>
      <c r="L10" s="2382">
        <v>1</v>
      </c>
      <c r="M10" s="2382"/>
      <c r="N10" s="2382"/>
      <c r="O10" s="2383"/>
      <c r="P10" s="2384"/>
      <c r="Q10" s="2384"/>
      <c r="R10" s="2384"/>
      <c r="S10" s="2384"/>
      <c r="T10" s="2384"/>
      <c r="U10" s="2384"/>
      <c r="V10" s="2384"/>
      <c r="W10" s="2384"/>
      <c r="X10" s="2384"/>
      <c r="Y10" s="2384"/>
      <c r="Z10" s="2384"/>
      <c r="AA10" s="2384"/>
      <c r="AB10" s="2384"/>
      <c r="AC10" s="2384"/>
      <c r="AD10" s="2384"/>
      <c r="AE10" s="2384"/>
      <c r="AF10" s="2384"/>
      <c r="AG10" s="2384"/>
    </row>
    <row r="11" spans="1:33" s="2363" customFormat="1" ht="48" hidden="1" customHeight="1">
      <c r="A11" s="2373">
        <v>1</v>
      </c>
      <c r="B11" s="2374">
        <f t="shared" si="0"/>
        <v>5</v>
      </c>
      <c r="C11" s="2375" t="s">
        <v>819</v>
      </c>
      <c r="D11" s="2376">
        <v>10746</v>
      </c>
      <c r="E11" s="2377">
        <v>3100000</v>
      </c>
      <c r="F11" s="2373">
        <v>1</v>
      </c>
      <c r="G11" s="2378">
        <f t="shared" si="1"/>
        <v>3100000</v>
      </c>
      <c r="H11" s="2385" t="s">
        <v>1784</v>
      </c>
      <c r="I11" s="2386" t="s">
        <v>1785</v>
      </c>
      <c r="J11" s="2386" t="s">
        <v>832</v>
      </c>
      <c r="K11" s="2386" t="s">
        <v>1294</v>
      </c>
      <c r="L11" s="2382">
        <v>1</v>
      </c>
      <c r="M11" s="2382"/>
      <c r="N11" s="2382"/>
      <c r="O11" s="2383"/>
      <c r="P11" s="2384"/>
      <c r="Q11" s="2384"/>
      <c r="R11" s="2384"/>
      <c r="S11" s="2384"/>
      <c r="T11" s="2384"/>
      <c r="U11" s="2384"/>
      <c r="V11" s="2384"/>
      <c r="W11" s="2384"/>
      <c r="X11" s="2384"/>
      <c r="Y11" s="2384"/>
      <c r="Z11" s="2384"/>
      <c r="AA11" s="2384"/>
      <c r="AB11" s="2384"/>
      <c r="AC11" s="2384"/>
      <c r="AD11" s="2384"/>
      <c r="AE11" s="2384"/>
      <c r="AF11" s="2384"/>
      <c r="AG11" s="2384"/>
    </row>
    <row r="12" spans="1:33" s="2363" customFormat="1" ht="48" hidden="1" customHeight="1">
      <c r="A12" s="2373">
        <v>1</v>
      </c>
      <c r="B12" s="2374">
        <f t="shared" si="0"/>
        <v>6</v>
      </c>
      <c r="C12" s="2375" t="s">
        <v>819</v>
      </c>
      <c r="D12" s="2376">
        <v>10746</v>
      </c>
      <c r="E12" s="2377">
        <v>3100000</v>
      </c>
      <c r="F12" s="2373">
        <v>1</v>
      </c>
      <c r="G12" s="2378">
        <f t="shared" si="1"/>
        <v>3100000</v>
      </c>
      <c r="H12" s="2387" t="s">
        <v>1790</v>
      </c>
      <c r="I12" s="2386" t="s">
        <v>1791</v>
      </c>
      <c r="J12" s="2386" t="s">
        <v>832</v>
      </c>
      <c r="K12" s="2386" t="s">
        <v>1294</v>
      </c>
      <c r="L12" s="2382">
        <v>1</v>
      </c>
      <c r="M12" s="2382"/>
      <c r="N12" s="2382"/>
      <c r="O12" s="2383"/>
      <c r="P12" s="2384"/>
      <c r="Q12" s="2384"/>
      <c r="R12" s="2384"/>
      <c r="S12" s="2384"/>
      <c r="T12" s="2384"/>
      <c r="U12" s="2384"/>
      <c r="V12" s="2384"/>
      <c r="W12" s="2384"/>
      <c r="X12" s="2384"/>
      <c r="Y12" s="2384"/>
      <c r="Z12" s="2384"/>
      <c r="AA12" s="2384"/>
      <c r="AB12" s="2384"/>
      <c r="AC12" s="2384"/>
      <c r="AD12" s="2384"/>
      <c r="AE12" s="2384"/>
      <c r="AF12" s="2384"/>
      <c r="AG12" s="2384"/>
    </row>
    <row r="13" spans="1:33" s="2363" customFormat="1" ht="48" hidden="1" customHeight="1">
      <c r="A13" s="2373">
        <v>1</v>
      </c>
      <c r="B13" s="2374">
        <v>1</v>
      </c>
      <c r="C13" s="2375" t="s">
        <v>819</v>
      </c>
      <c r="D13" s="2376">
        <v>10746</v>
      </c>
      <c r="E13" s="2377">
        <v>3100000</v>
      </c>
      <c r="F13" s="2373">
        <v>1</v>
      </c>
      <c r="G13" s="2378">
        <f t="shared" si="1"/>
        <v>3100000</v>
      </c>
      <c r="H13" s="2386" t="s">
        <v>1777</v>
      </c>
      <c r="I13" s="2388" t="s">
        <v>1778</v>
      </c>
      <c r="J13" s="2388" t="s">
        <v>30</v>
      </c>
      <c r="K13" s="2386" t="s">
        <v>1156</v>
      </c>
      <c r="L13" s="2382">
        <v>1</v>
      </c>
      <c r="M13" s="2382"/>
      <c r="N13" s="2382"/>
      <c r="O13" s="2383"/>
      <c r="P13" s="2384"/>
      <c r="Q13" s="2384"/>
      <c r="R13" s="2384"/>
      <c r="S13" s="2384"/>
      <c r="T13" s="2384"/>
      <c r="U13" s="2384"/>
      <c r="V13" s="2384"/>
      <c r="W13" s="2384"/>
      <c r="X13" s="2384"/>
      <c r="Y13" s="2384"/>
      <c r="Z13" s="2384"/>
      <c r="AA13" s="2384"/>
      <c r="AB13" s="2384"/>
      <c r="AC13" s="2384"/>
      <c r="AD13" s="2384"/>
      <c r="AE13" s="2384"/>
      <c r="AF13" s="2384"/>
      <c r="AG13" s="2384"/>
    </row>
    <row r="14" spans="1:33" s="2363" customFormat="1" ht="59.25" hidden="1" customHeight="1">
      <c r="A14" s="2373">
        <v>1</v>
      </c>
      <c r="B14" s="2374">
        <f>B13+1</f>
        <v>2</v>
      </c>
      <c r="C14" s="2375" t="s">
        <v>819</v>
      </c>
      <c r="D14" s="2376">
        <v>10746</v>
      </c>
      <c r="E14" s="2377">
        <v>3100000</v>
      </c>
      <c r="F14" s="2373">
        <v>1</v>
      </c>
      <c r="G14" s="2378">
        <f t="shared" si="1"/>
        <v>3100000</v>
      </c>
      <c r="H14" s="2386" t="s">
        <v>1793</v>
      </c>
      <c r="I14" s="2388" t="s">
        <v>1794</v>
      </c>
      <c r="J14" s="2388" t="s">
        <v>1795</v>
      </c>
      <c r="K14" s="2386" t="s">
        <v>1156</v>
      </c>
      <c r="L14" s="2382">
        <v>1</v>
      </c>
      <c r="M14" s="2382"/>
      <c r="N14" s="2382"/>
      <c r="O14" s="2383"/>
      <c r="P14" s="2384"/>
      <c r="Q14" s="2384"/>
      <c r="R14" s="2384"/>
      <c r="S14" s="2384"/>
      <c r="T14" s="2384"/>
      <c r="U14" s="2384"/>
      <c r="V14" s="2384"/>
      <c r="W14" s="2384"/>
      <c r="X14" s="2384"/>
      <c r="Y14" s="2384"/>
      <c r="Z14" s="2384"/>
      <c r="AA14" s="2384"/>
      <c r="AB14" s="2384"/>
      <c r="AC14" s="2384"/>
      <c r="AD14" s="2384"/>
      <c r="AE14" s="2384"/>
      <c r="AF14" s="2384"/>
      <c r="AG14" s="2384"/>
    </row>
    <row r="15" spans="1:33" s="2363" customFormat="1" ht="57.75" hidden="1" customHeight="1">
      <c r="A15" s="2373">
        <v>1</v>
      </c>
      <c r="B15" s="2374">
        <f>B14+1</f>
        <v>3</v>
      </c>
      <c r="C15" s="2375" t="s">
        <v>819</v>
      </c>
      <c r="D15" s="2376">
        <v>10746</v>
      </c>
      <c r="E15" s="2377">
        <v>3100000</v>
      </c>
      <c r="F15" s="2373">
        <v>1</v>
      </c>
      <c r="G15" s="2378">
        <f t="shared" si="1"/>
        <v>3100000</v>
      </c>
      <c r="H15" s="2386" t="s">
        <v>1799</v>
      </c>
      <c r="I15" s="2388" t="s">
        <v>1800</v>
      </c>
      <c r="J15" s="2388" t="s">
        <v>1801</v>
      </c>
      <c r="K15" s="2386" t="s">
        <v>1156</v>
      </c>
      <c r="L15" s="2382">
        <v>1</v>
      </c>
      <c r="M15" s="2382"/>
      <c r="N15" s="2382"/>
      <c r="O15" s="2383"/>
      <c r="P15" s="2384"/>
      <c r="Q15" s="2384"/>
      <c r="R15" s="2384"/>
      <c r="S15" s="2384"/>
      <c r="T15" s="2384"/>
      <c r="U15" s="2384"/>
      <c r="V15" s="2384"/>
      <c r="W15" s="2384"/>
      <c r="X15" s="2384"/>
      <c r="Y15" s="2384"/>
      <c r="Z15" s="2384"/>
      <c r="AA15" s="2384"/>
      <c r="AB15" s="2384"/>
      <c r="AC15" s="2384"/>
      <c r="AD15" s="2384"/>
      <c r="AE15" s="2384"/>
      <c r="AF15" s="2384"/>
      <c r="AG15" s="2384"/>
    </row>
    <row r="16" spans="1:33" s="2366" customFormat="1" hidden="1">
      <c r="A16" s="2367"/>
      <c r="B16" s="2368"/>
      <c r="C16" s="2367" t="s">
        <v>1435</v>
      </c>
      <c r="D16" s="2367"/>
      <c r="E16" s="2367"/>
      <c r="F16" s="2367">
        <f>SUM(F17:F21)</f>
        <v>5</v>
      </c>
      <c r="G16" s="2369">
        <f>SUM(G17:G21)</f>
        <v>15500000</v>
      </c>
      <c r="H16" s="2367"/>
      <c r="I16" s="2367"/>
      <c r="J16" s="2367"/>
      <c r="K16" s="2367"/>
      <c r="L16" s="2367">
        <f>SUM(L17:L21)</f>
        <v>0</v>
      </c>
      <c r="M16" s="2367">
        <f>SUM(M17:M21)</f>
        <v>0</v>
      </c>
      <c r="N16" s="2367">
        <f>SUM(N17:N21)</f>
        <v>0</v>
      </c>
      <c r="O16" s="2367">
        <f>SUM(O17:O21)</f>
        <v>0</v>
      </c>
      <c r="P16" s="2544"/>
      <c r="Q16" s="2544"/>
      <c r="R16" s="2544"/>
      <c r="S16" s="2544"/>
      <c r="T16" s="2544"/>
      <c r="U16" s="2544"/>
      <c r="V16" s="2544"/>
      <c r="W16" s="2544"/>
      <c r="X16" s="2544"/>
      <c r="Y16" s="2544"/>
      <c r="Z16" s="2544"/>
      <c r="AA16" s="2544"/>
      <c r="AB16" s="2544"/>
      <c r="AC16" s="2544"/>
      <c r="AD16" s="2544"/>
      <c r="AE16" s="2544"/>
      <c r="AF16" s="2544"/>
      <c r="AG16" s="2544"/>
    </row>
    <row r="17" spans="1:33" s="2391" customFormat="1" ht="49.5" hidden="1" customHeight="1">
      <c r="A17" s="2373">
        <v>2</v>
      </c>
      <c r="B17" s="2373">
        <f>B16+1</f>
        <v>1</v>
      </c>
      <c r="C17" s="2375" t="s">
        <v>819</v>
      </c>
      <c r="D17" s="2376">
        <v>10746</v>
      </c>
      <c r="E17" s="2377">
        <v>3100000</v>
      </c>
      <c r="F17" s="2373">
        <v>1</v>
      </c>
      <c r="G17" s="2378">
        <f>F17*E17</f>
        <v>3100000</v>
      </c>
      <c r="H17" s="2389" t="s">
        <v>1842</v>
      </c>
      <c r="I17" s="2388" t="s">
        <v>1843</v>
      </c>
      <c r="J17" s="2388" t="s">
        <v>1844</v>
      </c>
      <c r="K17" s="2386" t="s">
        <v>879</v>
      </c>
      <c r="L17" s="2382"/>
      <c r="M17" s="2382"/>
      <c r="N17" s="2382"/>
      <c r="O17" s="2383"/>
      <c r="P17" s="2390"/>
      <c r="Q17" s="2390"/>
      <c r="R17" s="2390"/>
      <c r="S17" s="2390"/>
      <c r="T17" s="2390"/>
      <c r="U17" s="2390"/>
      <c r="V17" s="2390"/>
      <c r="W17" s="2390"/>
      <c r="X17" s="2390"/>
      <c r="Y17" s="2390"/>
      <c r="Z17" s="2390"/>
      <c r="AA17" s="2390"/>
      <c r="AB17" s="2390"/>
      <c r="AC17" s="2390"/>
      <c r="AD17" s="2390"/>
      <c r="AE17" s="2390"/>
      <c r="AF17" s="2390"/>
      <c r="AG17" s="2390"/>
    </row>
    <row r="18" spans="1:33" s="2393" customFormat="1" ht="49.5" hidden="1" customHeight="1">
      <c r="A18" s="2373">
        <v>2</v>
      </c>
      <c r="B18" s="2373">
        <f>B17+1</f>
        <v>2</v>
      </c>
      <c r="C18" s="2375" t="s">
        <v>819</v>
      </c>
      <c r="D18" s="2376">
        <v>10746</v>
      </c>
      <c r="E18" s="2377">
        <v>3100000</v>
      </c>
      <c r="F18" s="2373">
        <v>1</v>
      </c>
      <c r="G18" s="2378">
        <f>F18*E18</f>
        <v>3100000</v>
      </c>
      <c r="H18" s="2386" t="s">
        <v>1835</v>
      </c>
      <c r="I18" s="2388" t="s">
        <v>1836</v>
      </c>
      <c r="J18" s="2388" t="s">
        <v>1837</v>
      </c>
      <c r="K18" s="2386" t="s">
        <v>883</v>
      </c>
      <c r="L18" s="2382"/>
      <c r="M18" s="2382"/>
      <c r="N18" s="2382"/>
      <c r="O18" s="2383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</row>
    <row r="19" spans="1:33" s="2393" customFormat="1" ht="49.5" hidden="1" customHeight="1">
      <c r="A19" s="2373">
        <v>2</v>
      </c>
      <c r="B19" s="2373">
        <f>B18+1</f>
        <v>3</v>
      </c>
      <c r="C19" s="2375" t="s">
        <v>819</v>
      </c>
      <c r="D19" s="2376">
        <v>10746</v>
      </c>
      <c r="E19" s="2377">
        <v>3100000</v>
      </c>
      <c r="F19" s="2373">
        <v>1</v>
      </c>
      <c r="G19" s="2378">
        <f>F19*E19</f>
        <v>3100000</v>
      </c>
      <c r="H19" s="2381" t="s">
        <v>1828</v>
      </c>
      <c r="I19" s="2388" t="s">
        <v>1829</v>
      </c>
      <c r="J19" s="2388" t="s">
        <v>473</v>
      </c>
      <c r="K19" s="2386" t="s">
        <v>1382</v>
      </c>
      <c r="L19" s="2382"/>
      <c r="M19" s="2382"/>
      <c r="N19" s="2382"/>
      <c r="O19" s="2383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</row>
    <row r="20" spans="1:33" s="2391" customFormat="1" ht="49.5" hidden="1" customHeight="1">
      <c r="A20" s="2373">
        <v>2</v>
      </c>
      <c r="B20" s="2373">
        <f>B19+1</f>
        <v>4</v>
      </c>
      <c r="C20" s="2375" t="s">
        <v>819</v>
      </c>
      <c r="D20" s="2376">
        <v>10746</v>
      </c>
      <c r="E20" s="2377">
        <v>3100000</v>
      </c>
      <c r="F20" s="2373">
        <v>1</v>
      </c>
      <c r="G20" s="2378">
        <f>F20*E20</f>
        <v>3100000</v>
      </c>
      <c r="H20" s="2386" t="s">
        <v>1823</v>
      </c>
      <c r="I20" s="2388" t="s">
        <v>1824</v>
      </c>
      <c r="J20" s="2388" t="s">
        <v>430</v>
      </c>
      <c r="K20" s="2386" t="s">
        <v>1083</v>
      </c>
      <c r="L20" s="2382"/>
      <c r="M20" s="2382"/>
      <c r="N20" s="2382"/>
      <c r="O20" s="2383"/>
      <c r="P20" s="2390"/>
      <c r="Q20" s="2390"/>
      <c r="R20" s="2390"/>
      <c r="S20" s="2390"/>
      <c r="T20" s="2390"/>
      <c r="U20" s="2390"/>
      <c r="V20" s="2390"/>
      <c r="W20" s="2390"/>
      <c r="X20" s="2390"/>
      <c r="Y20" s="2390"/>
      <c r="Z20" s="2390"/>
      <c r="AA20" s="2390"/>
      <c r="AB20" s="2390"/>
      <c r="AC20" s="2390"/>
      <c r="AD20" s="2390"/>
      <c r="AE20" s="2390"/>
      <c r="AF20" s="2390"/>
      <c r="AG20" s="2390"/>
    </row>
    <row r="21" spans="1:33" s="2391" customFormat="1" ht="49.5" hidden="1" customHeight="1">
      <c r="A21" s="2373">
        <v>2</v>
      </c>
      <c r="B21" s="2373">
        <f>B20+1</f>
        <v>5</v>
      </c>
      <c r="C21" s="2375" t="s">
        <v>819</v>
      </c>
      <c r="D21" s="2376">
        <v>10746</v>
      </c>
      <c r="E21" s="2377">
        <v>3100000</v>
      </c>
      <c r="F21" s="2373">
        <v>1</v>
      </c>
      <c r="G21" s="2378">
        <f>F21*E21</f>
        <v>3100000</v>
      </c>
      <c r="H21" s="2386" t="s">
        <v>1818</v>
      </c>
      <c r="I21" s="2388" t="s">
        <v>1819</v>
      </c>
      <c r="J21" s="2388" t="s">
        <v>470</v>
      </c>
      <c r="K21" s="2386" t="s">
        <v>1145</v>
      </c>
      <c r="L21" s="2382"/>
      <c r="M21" s="2382"/>
      <c r="N21" s="2382"/>
      <c r="O21" s="2383"/>
      <c r="P21" s="2390"/>
      <c r="Q21" s="2390"/>
      <c r="R21" s="2390"/>
      <c r="S21" s="2390"/>
      <c r="T21" s="2390"/>
      <c r="U21" s="2390"/>
      <c r="V21" s="2390"/>
      <c r="W21" s="2390"/>
      <c r="X21" s="2390"/>
      <c r="Y21" s="2390"/>
      <c r="Z21" s="2390"/>
      <c r="AA21" s="2390"/>
      <c r="AB21" s="2390"/>
      <c r="AC21" s="2390"/>
      <c r="AD21" s="2390"/>
      <c r="AE21" s="2390"/>
      <c r="AF21" s="2390"/>
      <c r="AG21" s="2390"/>
    </row>
    <row r="22" spans="1:33" s="2366" customFormat="1" hidden="1">
      <c r="A22" s="2367"/>
      <c r="B22" s="2368"/>
      <c r="C22" s="2367" t="s">
        <v>1436</v>
      </c>
      <c r="D22" s="2367"/>
      <c r="E22" s="2367"/>
      <c r="F22" s="2367">
        <f>SUM(F23:F27)</f>
        <v>5</v>
      </c>
      <c r="G22" s="2369">
        <f>SUM(G23:G27)</f>
        <v>15500000</v>
      </c>
      <c r="H22" s="2367"/>
      <c r="I22" s="2367"/>
      <c r="J22" s="2367"/>
      <c r="K22" s="2367"/>
      <c r="L22" s="2367">
        <f>SUM(L23:L27)</f>
        <v>5</v>
      </c>
      <c r="M22" s="2367">
        <f>SUM(M23:M27)</f>
        <v>0</v>
      </c>
      <c r="N22" s="2367">
        <f>SUM(N23:N27)</f>
        <v>0</v>
      </c>
      <c r="O22" s="2367">
        <f>SUM(O23:O27)</f>
        <v>0</v>
      </c>
      <c r="P22" s="2544"/>
      <c r="Q22" s="2544"/>
      <c r="R22" s="2544"/>
      <c r="S22" s="2544"/>
      <c r="T22" s="2544"/>
      <c r="U22" s="2544"/>
      <c r="V22" s="2544"/>
      <c r="W22" s="2544"/>
      <c r="X22" s="2544"/>
      <c r="Y22" s="2544"/>
      <c r="Z22" s="2544"/>
      <c r="AA22" s="2544"/>
      <c r="AB22" s="2544"/>
      <c r="AC22" s="2544"/>
      <c r="AD22" s="2544"/>
      <c r="AE22" s="2544"/>
      <c r="AF22" s="2544"/>
      <c r="AG22" s="2544"/>
    </row>
    <row r="23" spans="1:33" s="2393" customFormat="1" ht="49.5" hidden="1" customHeight="1">
      <c r="A23" s="2373">
        <v>3</v>
      </c>
      <c r="B23" s="2374">
        <f>B22+1</f>
        <v>1</v>
      </c>
      <c r="C23" s="2375" t="s">
        <v>819</v>
      </c>
      <c r="D23" s="2376">
        <v>10746</v>
      </c>
      <c r="E23" s="2377">
        <v>3100000</v>
      </c>
      <c r="F23" s="2373">
        <v>1</v>
      </c>
      <c r="G23" s="2378">
        <f>F23*E23</f>
        <v>3100000</v>
      </c>
      <c r="H23" s="2386" t="s">
        <v>1848</v>
      </c>
      <c r="I23" s="2386" t="s">
        <v>1849</v>
      </c>
      <c r="J23" s="2386" t="s">
        <v>723</v>
      </c>
      <c r="K23" s="2386" t="s">
        <v>1090</v>
      </c>
      <c r="L23" s="2382">
        <v>1</v>
      </c>
      <c r="M23" s="2382"/>
      <c r="N23" s="2382"/>
      <c r="O23" s="2383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</row>
    <row r="24" spans="1:33" s="2393" customFormat="1" ht="49.5" hidden="1" customHeight="1">
      <c r="A24" s="2373">
        <v>3</v>
      </c>
      <c r="B24" s="2374">
        <f>B23+1</f>
        <v>2</v>
      </c>
      <c r="C24" s="2375" t="s">
        <v>819</v>
      </c>
      <c r="D24" s="2376">
        <v>10746</v>
      </c>
      <c r="E24" s="2377">
        <v>3100000</v>
      </c>
      <c r="F24" s="2373">
        <v>1</v>
      </c>
      <c r="G24" s="2378">
        <f>F24*E24</f>
        <v>3100000</v>
      </c>
      <c r="H24" s="2386" t="s">
        <v>1870</v>
      </c>
      <c r="I24" s="2373" t="s">
        <v>1871</v>
      </c>
      <c r="J24" s="2386" t="s">
        <v>1360</v>
      </c>
      <c r="K24" s="2386" t="s">
        <v>1090</v>
      </c>
      <c r="L24" s="2382">
        <v>1</v>
      </c>
      <c r="M24" s="2382"/>
      <c r="N24" s="2382"/>
      <c r="O24" s="2383"/>
      <c r="P24" s="2392"/>
      <c r="Q24" s="2392"/>
      <c r="R24" s="2392"/>
      <c r="S24" s="2392"/>
      <c r="T24" s="2392"/>
      <c r="U24" s="2392"/>
      <c r="V24" s="2392"/>
      <c r="W24" s="2392"/>
      <c r="X24" s="2392"/>
      <c r="Y24" s="2392"/>
      <c r="Z24" s="2392"/>
      <c r="AA24" s="2392"/>
      <c r="AB24" s="2392"/>
      <c r="AC24" s="2392"/>
      <c r="AD24" s="2392"/>
      <c r="AE24" s="2392"/>
      <c r="AF24" s="2392"/>
      <c r="AG24" s="2392"/>
    </row>
    <row r="25" spans="1:33" s="2393" customFormat="1" ht="49.5" hidden="1" customHeight="1">
      <c r="A25" s="2373">
        <v>3</v>
      </c>
      <c r="B25" s="2374">
        <f>B24+1</f>
        <v>3</v>
      </c>
      <c r="C25" s="2375" t="s">
        <v>819</v>
      </c>
      <c r="D25" s="2376">
        <v>10746</v>
      </c>
      <c r="E25" s="2377">
        <v>3100000</v>
      </c>
      <c r="F25" s="2373">
        <v>1</v>
      </c>
      <c r="G25" s="2378">
        <f>F25*E25</f>
        <v>3100000</v>
      </c>
      <c r="H25" s="2394" t="s">
        <v>1864</v>
      </c>
      <c r="I25" s="2394" t="s">
        <v>1865</v>
      </c>
      <c r="J25" s="2394" t="s">
        <v>1866</v>
      </c>
      <c r="K25" s="2394" t="s">
        <v>1044</v>
      </c>
      <c r="L25" s="2382">
        <v>1</v>
      </c>
      <c r="M25" s="2382"/>
      <c r="N25" s="2382"/>
      <c r="O25" s="2383"/>
      <c r="P25" s="2392"/>
      <c r="Q25" s="2392"/>
      <c r="R25" s="2392"/>
      <c r="S25" s="2392"/>
      <c r="T25" s="2392"/>
      <c r="U25" s="2392"/>
      <c r="V25" s="2392"/>
      <c r="W25" s="2392"/>
      <c r="X25" s="2392"/>
      <c r="Y25" s="2392"/>
      <c r="Z25" s="2392"/>
      <c r="AA25" s="2392"/>
      <c r="AB25" s="2392"/>
      <c r="AC25" s="2392"/>
      <c r="AD25" s="2392"/>
      <c r="AE25" s="2392"/>
      <c r="AF25" s="2392"/>
      <c r="AG25" s="2392"/>
    </row>
    <row r="26" spans="1:33" s="2393" customFormat="1" ht="49.5" hidden="1" customHeight="1">
      <c r="A26" s="2373">
        <v>3</v>
      </c>
      <c r="B26" s="2374">
        <f>B25+1</f>
        <v>4</v>
      </c>
      <c r="C26" s="2375" t="s">
        <v>819</v>
      </c>
      <c r="D26" s="2376">
        <v>10746</v>
      </c>
      <c r="E26" s="2377">
        <v>3100000</v>
      </c>
      <c r="F26" s="2373">
        <v>1</v>
      </c>
      <c r="G26" s="2378">
        <f>F26*E26</f>
        <v>3100000</v>
      </c>
      <c r="H26" s="2386" t="s">
        <v>1854</v>
      </c>
      <c r="I26" s="2386" t="s">
        <v>1855</v>
      </c>
      <c r="J26" s="2386" t="s">
        <v>1171</v>
      </c>
      <c r="K26" s="2386" t="s">
        <v>830</v>
      </c>
      <c r="L26" s="2382">
        <v>1</v>
      </c>
      <c r="M26" s="2382"/>
      <c r="N26" s="2382"/>
      <c r="O26" s="2383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</row>
    <row r="27" spans="1:33" s="2393" customFormat="1" ht="49.5" hidden="1" customHeight="1">
      <c r="A27" s="2373">
        <v>3</v>
      </c>
      <c r="B27" s="2374">
        <f>B26+1</f>
        <v>5</v>
      </c>
      <c r="C27" s="2375" t="s">
        <v>819</v>
      </c>
      <c r="D27" s="2376">
        <v>10746</v>
      </c>
      <c r="E27" s="2377">
        <v>3100000</v>
      </c>
      <c r="F27" s="2373">
        <v>1</v>
      </c>
      <c r="G27" s="2378">
        <f>F27*E27</f>
        <v>3100000</v>
      </c>
      <c r="H27" s="2386" t="s">
        <v>1860</v>
      </c>
      <c r="I27" s="2386" t="s">
        <v>1861</v>
      </c>
      <c r="J27" s="2386" t="s">
        <v>723</v>
      </c>
      <c r="K27" s="2386" t="s">
        <v>830</v>
      </c>
      <c r="L27" s="2382">
        <v>1</v>
      </c>
      <c r="M27" s="2382"/>
      <c r="N27" s="2382"/>
      <c r="O27" s="2383"/>
      <c r="P27" s="2392"/>
      <c r="Q27" s="2392"/>
      <c r="R27" s="2392"/>
      <c r="S27" s="2392"/>
      <c r="T27" s="2392"/>
      <c r="U27" s="2392"/>
      <c r="V27" s="2392"/>
      <c r="W27" s="2392"/>
      <c r="X27" s="2392"/>
      <c r="Y27" s="2392"/>
      <c r="Z27" s="2392"/>
      <c r="AA27" s="2392"/>
      <c r="AB27" s="2392"/>
      <c r="AC27" s="2392"/>
      <c r="AD27" s="2392"/>
      <c r="AE27" s="2392"/>
      <c r="AF27" s="2392"/>
      <c r="AG27" s="2392"/>
    </row>
    <row r="28" spans="1:33" s="2366" customFormat="1" hidden="1">
      <c r="A28" s="2367"/>
      <c r="B28" s="2368"/>
      <c r="C28" s="2367" t="s">
        <v>1437</v>
      </c>
      <c r="D28" s="2367"/>
      <c r="E28" s="2367"/>
      <c r="F28" s="2367">
        <f>SUM(F29:F34)</f>
        <v>6</v>
      </c>
      <c r="G28" s="2369">
        <f>SUM(G29:G34)</f>
        <v>18600000</v>
      </c>
      <c r="H28" s="2367"/>
      <c r="I28" s="2367"/>
      <c r="J28" s="2367"/>
      <c r="K28" s="2367"/>
      <c r="L28" s="2367">
        <f>SUM(L29:L34)</f>
        <v>1</v>
      </c>
      <c r="M28" s="2367">
        <f>SUM(M29:M34)</f>
        <v>1</v>
      </c>
      <c r="N28" s="2367">
        <f>SUM(N29:N34)</f>
        <v>0</v>
      </c>
      <c r="O28" s="2367">
        <f>SUM(O29:O34)</f>
        <v>0</v>
      </c>
      <c r="P28" s="2544"/>
      <c r="Q28" s="2544"/>
      <c r="R28" s="2544"/>
      <c r="S28" s="2544"/>
      <c r="T28" s="2544"/>
      <c r="U28" s="2544"/>
      <c r="V28" s="2544"/>
      <c r="W28" s="2544"/>
      <c r="X28" s="2544"/>
      <c r="Y28" s="2544"/>
      <c r="Z28" s="2544"/>
      <c r="AA28" s="2544"/>
      <c r="AB28" s="2544"/>
      <c r="AC28" s="2544"/>
      <c r="AD28" s="2544"/>
      <c r="AE28" s="2544"/>
      <c r="AF28" s="2544"/>
      <c r="AG28" s="2544"/>
    </row>
    <row r="29" spans="1:33" s="2393" customFormat="1" ht="52.5" hidden="1" customHeight="1">
      <c r="A29" s="2395">
        <v>4</v>
      </c>
      <c r="B29" s="2374">
        <f>B27+1</f>
        <v>6</v>
      </c>
      <c r="C29" s="2375" t="s">
        <v>819</v>
      </c>
      <c r="D29" s="2376">
        <v>10746</v>
      </c>
      <c r="E29" s="2377">
        <v>3100000</v>
      </c>
      <c r="F29" s="2373">
        <v>1</v>
      </c>
      <c r="G29" s="2378">
        <f t="shared" ref="G29:G34" si="2">F29*E29</f>
        <v>3100000</v>
      </c>
      <c r="H29" s="2396" t="s">
        <v>1883</v>
      </c>
      <c r="I29" s="2396" t="s">
        <v>1884</v>
      </c>
      <c r="J29" s="2396" t="s">
        <v>1374</v>
      </c>
      <c r="K29" s="2396" t="s">
        <v>815</v>
      </c>
      <c r="L29" s="2382"/>
      <c r="M29" s="2382">
        <v>1</v>
      </c>
      <c r="N29" s="2382"/>
      <c r="O29" s="2383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</row>
    <row r="30" spans="1:33" s="2393" customFormat="1" ht="52.5" hidden="1" customHeight="1">
      <c r="A30" s="2395">
        <v>4</v>
      </c>
      <c r="B30" s="2374">
        <f>B27+1</f>
        <v>6</v>
      </c>
      <c r="C30" s="2375" t="s">
        <v>819</v>
      </c>
      <c r="D30" s="2376">
        <v>10746</v>
      </c>
      <c r="E30" s="2377">
        <v>3100000</v>
      </c>
      <c r="F30" s="2373">
        <v>1</v>
      </c>
      <c r="G30" s="2378">
        <f t="shared" si="2"/>
        <v>3100000</v>
      </c>
      <c r="H30" s="2396" t="s">
        <v>1891</v>
      </c>
      <c r="I30" s="2396" t="s">
        <v>1892</v>
      </c>
      <c r="J30" s="2396" t="s">
        <v>1893</v>
      </c>
      <c r="K30" s="2396" t="s">
        <v>978</v>
      </c>
      <c r="L30" s="2382"/>
      <c r="M30" s="2382"/>
      <c r="N30" s="2382"/>
      <c r="O30" s="2383"/>
      <c r="P30" s="2392"/>
      <c r="Q30" s="2392"/>
      <c r="R30" s="2392"/>
      <c r="S30" s="2392"/>
      <c r="T30" s="2392"/>
      <c r="U30" s="2392"/>
      <c r="V30" s="2392"/>
      <c r="W30" s="2392"/>
      <c r="X30" s="2392"/>
      <c r="Y30" s="2392"/>
      <c r="Z30" s="2392"/>
      <c r="AA30" s="2392"/>
      <c r="AB30" s="2392"/>
      <c r="AC30" s="2392"/>
      <c r="AD30" s="2392"/>
      <c r="AE30" s="2392"/>
      <c r="AF30" s="2392"/>
      <c r="AG30" s="2392"/>
    </row>
    <row r="31" spans="1:33" s="2393" customFormat="1" ht="52.5" hidden="1" customHeight="1">
      <c r="A31" s="2395">
        <v>4</v>
      </c>
      <c r="B31" s="2374">
        <f>B30+1</f>
        <v>7</v>
      </c>
      <c r="C31" s="2375" t="s">
        <v>819</v>
      </c>
      <c r="D31" s="2376">
        <v>10746</v>
      </c>
      <c r="E31" s="2377">
        <v>3100000</v>
      </c>
      <c r="F31" s="2373">
        <v>1</v>
      </c>
      <c r="G31" s="2378">
        <f t="shared" si="2"/>
        <v>3100000</v>
      </c>
      <c r="H31" s="2396" t="s">
        <v>1885</v>
      </c>
      <c r="I31" s="2396" t="s">
        <v>1886</v>
      </c>
      <c r="J31" s="2396" t="s">
        <v>1886</v>
      </c>
      <c r="K31" s="2396" t="s">
        <v>978</v>
      </c>
      <c r="L31" s="2382"/>
      <c r="M31" s="2382"/>
      <c r="N31" s="2382"/>
      <c r="O31" s="2383"/>
      <c r="P31" s="2392"/>
      <c r="Q31" s="2392"/>
      <c r="R31" s="2392"/>
      <c r="S31" s="2392"/>
      <c r="T31" s="2392"/>
      <c r="U31" s="2392"/>
      <c r="V31" s="2392"/>
      <c r="W31" s="2392"/>
      <c r="X31" s="2392"/>
      <c r="Y31" s="2392"/>
      <c r="Z31" s="2392"/>
      <c r="AA31" s="2392"/>
      <c r="AB31" s="2392"/>
      <c r="AC31" s="2392"/>
      <c r="AD31" s="2392"/>
      <c r="AE31" s="2392"/>
      <c r="AF31" s="2392"/>
      <c r="AG31" s="2392"/>
    </row>
    <row r="32" spans="1:33" s="2393" customFormat="1" ht="52.5" hidden="1" customHeight="1">
      <c r="A32" s="2395">
        <v>4</v>
      </c>
      <c r="B32" s="2374">
        <f>B31+1</f>
        <v>8</v>
      </c>
      <c r="C32" s="2375" t="s">
        <v>819</v>
      </c>
      <c r="D32" s="2376">
        <v>10746</v>
      </c>
      <c r="E32" s="2377">
        <v>3100000</v>
      </c>
      <c r="F32" s="2373">
        <v>1</v>
      </c>
      <c r="G32" s="2378">
        <f t="shared" si="2"/>
        <v>3100000</v>
      </c>
      <c r="H32" s="2396" t="s">
        <v>1874</v>
      </c>
      <c r="I32" s="2396" t="s">
        <v>1875</v>
      </c>
      <c r="J32" s="2396" t="s">
        <v>1876</v>
      </c>
      <c r="K32" s="2396" t="s">
        <v>843</v>
      </c>
      <c r="L32" s="2382">
        <v>1</v>
      </c>
      <c r="M32" s="2382"/>
      <c r="N32" s="2382"/>
      <c r="O32" s="2383"/>
      <c r="P32" s="2392"/>
      <c r="Q32" s="2392"/>
      <c r="R32" s="2392"/>
      <c r="S32" s="2392"/>
      <c r="T32" s="2392"/>
      <c r="U32" s="2392"/>
      <c r="V32" s="2392"/>
      <c r="W32" s="2392"/>
      <c r="X32" s="2392"/>
      <c r="Y32" s="2392"/>
      <c r="Z32" s="2392"/>
      <c r="AA32" s="2392"/>
      <c r="AB32" s="2392"/>
      <c r="AC32" s="2392"/>
      <c r="AD32" s="2392"/>
      <c r="AE32" s="2392"/>
      <c r="AF32" s="2392"/>
      <c r="AG32" s="2392"/>
    </row>
    <row r="33" spans="1:33" s="2393" customFormat="1" ht="52.5" hidden="1" customHeight="1">
      <c r="A33" s="2395">
        <v>4</v>
      </c>
      <c r="B33" s="2374">
        <f>B35+1</f>
        <v>1</v>
      </c>
      <c r="C33" s="2375" t="s">
        <v>819</v>
      </c>
      <c r="D33" s="2376">
        <v>10746</v>
      </c>
      <c r="E33" s="2377">
        <v>3100000</v>
      </c>
      <c r="F33" s="2373">
        <v>1</v>
      </c>
      <c r="G33" s="2378">
        <f t="shared" si="2"/>
        <v>3100000</v>
      </c>
      <c r="H33" s="2396" t="s">
        <v>1879</v>
      </c>
      <c r="I33" s="2396" t="s">
        <v>1880</v>
      </c>
      <c r="J33" s="2396" t="s">
        <v>817</v>
      </c>
      <c r="K33" s="2396" t="s">
        <v>818</v>
      </c>
      <c r="L33" s="2382"/>
      <c r="M33" s="2382"/>
      <c r="N33" s="2382"/>
      <c r="O33" s="2383"/>
      <c r="P33" s="2392"/>
      <c r="Q33" s="2392"/>
      <c r="R33" s="2392"/>
      <c r="S33" s="2392"/>
      <c r="T33" s="2392"/>
      <c r="U33" s="2392"/>
      <c r="V33" s="2392"/>
      <c r="W33" s="2392"/>
      <c r="X33" s="2392"/>
      <c r="Y33" s="2392"/>
      <c r="Z33" s="2392"/>
      <c r="AA33" s="2392"/>
      <c r="AB33" s="2392"/>
      <c r="AC33" s="2392"/>
      <c r="AD33" s="2392"/>
      <c r="AE33" s="2392"/>
      <c r="AF33" s="2392"/>
      <c r="AG33" s="2392"/>
    </row>
    <row r="34" spans="1:33" s="2393" customFormat="1" ht="52.5" hidden="1" customHeight="1">
      <c r="A34" s="2395">
        <v>4</v>
      </c>
      <c r="B34" s="2374">
        <f>B33+1</f>
        <v>2</v>
      </c>
      <c r="C34" s="2375" t="s">
        <v>819</v>
      </c>
      <c r="D34" s="2376">
        <v>10746</v>
      </c>
      <c r="E34" s="2377">
        <v>3100000</v>
      </c>
      <c r="F34" s="2373">
        <v>1</v>
      </c>
      <c r="G34" s="2378">
        <f t="shared" si="2"/>
        <v>3100000</v>
      </c>
      <c r="H34" s="2396" t="s">
        <v>1898</v>
      </c>
      <c r="I34" s="2396" t="s">
        <v>1899</v>
      </c>
      <c r="J34" s="2396" t="s">
        <v>1900</v>
      </c>
      <c r="K34" s="2396" t="s">
        <v>847</v>
      </c>
      <c r="L34" s="2382"/>
      <c r="M34" s="2382"/>
      <c r="N34" s="2382"/>
      <c r="O34" s="2383"/>
      <c r="P34" s="2392"/>
      <c r="Q34" s="2392"/>
      <c r="R34" s="2392"/>
      <c r="S34" s="2392"/>
      <c r="T34" s="2392"/>
      <c r="U34" s="2392"/>
      <c r="V34" s="2392"/>
      <c r="W34" s="2392"/>
      <c r="X34" s="2392"/>
      <c r="Y34" s="2392"/>
      <c r="Z34" s="2392"/>
      <c r="AA34" s="2392"/>
      <c r="AB34" s="2392"/>
      <c r="AC34" s="2392"/>
      <c r="AD34" s="2392"/>
      <c r="AE34" s="2392"/>
      <c r="AF34" s="2392"/>
      <c r="AG34" s="2392"/>
    </row>
    <row r="35" spans="1:33" s="2366" customFormat="1" hidden="1">
      <c r="A35" s="2367"/>
      <c r="B35" s="2368"/>
      <c r="C35" s="2367" t="s">
        <v>1903</v>
      </c>
      <c r="D35" s="2367"/>
      <c r="E35" s="2367"/>
      <c r="F35" s="2367">
        <f>SUM(F36:F42)</f>
        <v>7</v>
      </c>
      <c r="G35" s="2369">
        <f>SUM(G36:G42)</f>
        <v>21700000</v>
      </c>
      <c r="H35" s="2367"/>
      <c r="I35" s="2367"/>
      <c r="J35" s="2367"/>
      <c r="K35" s="2367"/>
      <c r="L35" s="2367">
        <f>SUM(L36:L42)</f>
        <v>0</v>
      </c>
      <c r="M35" s="2367">
        <f>SUM(M36:M42)</f>
        <v>0</v>
      </c>
      <c r="N35" s="2367">
        <f>SUM(N36:N42)</f>
        <v>0</v>
      </c>
      <c r="O35" s="2367">
        <f>SUM(O36:O42)</f>
        <v>0</v>
      </c>
      <c r="P35" s="2544"/>
      <c r="Q35" s="2544"/>
      <c r="R35" s="2544"/>
      <c r="S35" s="2544"/>
      <c r="T35" s="2544"/>
      <c r="U35" s="2544"/>
      <c r="V35" s="2544"/>
      <c r="W35" s="2544"/>
      <c r="X35" s="2544"/>
      <c r="Y35" s="2544"/>
      <c r="Z35" s="2544"/>
      <c r="AA35" s="2544"/>
      <c r="AB35" s="2544"/>
      <c r="AC35" s="2544"/>
      <c r="AD35" s="2544"/>
      <c r="AE35" s="2544"/>
      <c r="AF35" s="2544"/>
      <c r="AG35" s="2544"/>
    </row>
    <row r="36" spans="1:33" s="2393" customFormat="1" ht="45.75" hidden="1" customHeight="1">
      <c r="A36" s="2373">
        <v>5</v>
      </c>
      <c r="B36" s="2374">
        <f t="shared" ref="B36:B42" si="3">B35+1</f>
        <v>1</v>
      </c>
      <c r="C36" s="2375" t="s">
        <v>819</v>
      </c>
      <c r="D36" s="2376">
        <v>10746</v>
      </c>
      <c r="E36" s="2377">
        <v>3100000</v>
      </c>
      <c r="F36" s="2373">
        <v>1</v>
      </c>
      <c r="G36" s="2378">
        <f t="shared" ref="G36:G42" si="4">F36*E36</f>
        <v>3100000</v>
      </c>
      <c r="H36" s="2386" t="s">
        <v>1926</v>
      </c>
      <c r="I36" s="2386" t="s">
        <v>1927</v>
      </c>
      <c r="J36" s="2386" t="s">
        <v>1928</v>
      </c>
      <c r="K36" s="2386" t="s">
        <v>863</v>
      </c>
      <c r="L36" s="2382"/>
      <c r="M36" s="2382"/>
      <c r="N36" s="2382"/>
      <c r="O36" s="2383"/>
      <c r="P36" s="2392"/>
      <c r="Q36" s="2392"/>
      <c r="R36" s="2392"/>
      <c r="S36" s="2392"/>
      <c r="T36" s="2392"/>
      <c r="U36" s="2392"/>
      <c r="V36" s="2392"/>
      <c r="W36" s="2392"/>
      <c r="X36" s="2392"/>
      <c r="Y36" s="2392"/>
      <c r="Z36" s="2392"/>
      <c r="AA36" s="2392"/>
      <c r="AB36" s="2392"/>
      <c r="AC36" s="2392"/>
      <c r="AD36" s="2392"/>
      <c r="AE36" s="2392"/>
      <c r="AF36" s="2392"/>
      <c r="AG36" s="2392"/>
    </row>
    <row r="37" spans="1:33" s="2393" customFormat="1" ht="45.75" hidden="1" customHeight="1">
      <c r="A37" s="2373">
        <v>5</v>
      </c>
      <c r="B37" s="2374">
        <f t="shared" si="3"/>
        <v>2</v>
      </c>
      <c r="C37" s="2375" t="s">
        <v>819</v>
      </c>
      <c r="D37" s="2376">
        <v>10746</v>
      </c>
      <c r="E37" s="2377">
        <v>3100000</v>
      </c>
      <c r="F37" s="2373">
        <v>1</v>
      </c>
      <c r="G37" s="2378">
        <f t="shared" si="4"/>
        <v>3100000</v>
      </c>
      <c r="H37" s="2386" t="s">
        <v>1904</v>
      </c>
      <c r="I37" s="2386" t="s">
        <v>1905</v>
      </c>
      <c r="J37" s="2386" t="s">
        <v>1906</v>
      </c>
      <c r="K37" s="2386" t="s">
        <v>1251</v>
      </c>
      <c r="L37" s="2370"/>
      <c r="M37" s="2370"/>
      <c r="N37" s="2370"/>
      <c r="O37" s="2371"/>
      <c r="P37" s="2392"/>
      <c r="Q37" s="2392"/>
      <c r="R37" s="2392"/>
      <c r="S37" s="2392"/>
      <c r="T37" s="2392"/>
      <c r="U37" s="2392"/>
      <c r="V37" s="2392"/>
      <c r="W37" s="2392"/>
      <c r="X37" s="2392"/>
      <c r="Y37" s="2392"/>
      <c r="Z37" s="2392"/>
      <c r="AA37" s="2392"/>
      <c r="AB37" s="2392"/>
      <c r="AC37" s="2392"/>
      <c r="AD37" s="2392"/>
      <c r="AE37" s="2392"/>
      <c r="AF37" s="2392"/>
      <c r="AG37" s="2392"/>
    </row>
    <row r="38" spans="1:33" s="2393" customFormat="1" ht="45.75" hidden="1" customHeight="1">
      <c r="A38" s="2373">
        <v>5</v>
      </c>
      <c r="B38" s="2374">
        <f t="shared" si="3"/>
        <v>3</v>
      </c>
      <c r="C38" s="2375" t="s">
        <v>819</v>
      </c>
      <c r="D38" s="2376">
        <v>10746</v>
      </c>
      <c r="E38" s="2377">
        <v>3100000</v>
      </c>
      <c r="F38" s="2373">
        <v>1</v>
      </c>
      <c r="G38" s="2378">
        <f t="shared" si="4"/>
        <v>3100000</v>
      </c>
      <c r="H38" s="2386" t="s">
        <v>1915</v>
      </c>
      <c r="I38" s="2386" t="s">
        <v>1916</v>
      </c>
      <c r="J38" s="2386" t="s">
        <v>1917</v>
      </c>
      <c r="K38" s="2386" t="s">
        <v>1251</v>
      </c>
      <c r="L38" s="2397"/>
      <c r="M38" s="2397"/>
      <c r="N38" s="2397"/>
      <c r="O38" s="2398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</row>
    <row r="39" spans="1:33" s="2393" customFormat="1" ht="45.75" hidden="1" customHeight="1">
      <c r="A39" s="2373">
        <v>5</v>
      </c>
      <c r="B39" s="2374">
        <f t="shared" si="3"/>
        <v>4</v>
      </c>
      <c r="C39" s="2375" t="s">
        <v>819</v>
      </c>
      <c r="D39" s="2376">
        <v>10746</v>
      </c>
      <c r="E39" s="2377">
        <v>3100000</v>
      </c>
      <c r="F39" s="2373">
        <v>1</v>
      </c>
      <c r="G39" s="2378">
        <f t="shared" si="4"/>
        <v>3100000</v>
      </c>
      <c r="H39" s="2386" t="s">
        <v>1910</v>
      </c>
      <c r="I39" s="2386" t="s">
        <v>1911</v>
      </c>
      <c r="J39" s="2386" t="s">
        <v>723</v>
      </c>
      <c r="K39" s="2386" t="s">
        <v>824</v>
      </c>
      <c r="L39" s="2397"/>
      <c r="M39" s="2397"/>
      <c r="N39" s="2397"/>
      <c r="O39" s="2398"/>
      <c r="P39" s="2392"/>
      <c r="Q39" s="2392"/>
      <c r="R39" s="2392"/>
      <c r="S39" s="2392"/>
      <c r="T39" s="2392"/>
      <c r="U39" s="2392"/>
      <c r="V39" s="2392"/>
      <c r="W39" s="2392"/>
      <c r="X39" s="2392"/>
      <c r="Y39" s="2392"/>
      <c r="Z39" s="2392"/>
      <c r="AA39" s="2392"/>
      <c r="AB39" s="2392"/>
      <c r="AC39" s="2392"/>
      <c r="AD39" s="2392"/>
      <c r="AE39" s="2392"/>
      <c r="AF39" s="2392"/>
      <c r="AG39" s="2392"/>
    </row>
    <row r="40" spans="1:33" s="2393" customFormat="1" ht="45.75" hidden="1" customHeight="1">
      <c r="A40" s="2373">
        <v>5</v>
      </c>
      <c r="B40" s="2374">
        <f t="shared" si="3"/>
        <v>5</v>
      </c>
      <c r="C40" s="2375" t="s">
        <v>819</v>
      </c>
      <c r="D40" s="2376">
        <v>10746</v>
      </c>
      <c r="E40" s="2377">
        <v>3100000</v>
      </c>
      <c r="F40" s="2373">
        <v>1</v>
      </c>
      <c r="G40" s="2378">
        <f t="shared" si="4"/>
        <v>3100000</v>
      </c>
      <c r="H40" s="2399" t="s">
        <v>1936</v>
      </c>
      <c r="I40" s="2386" t="s">
        <v>1937</v>
      </c>
      <c r="J40" s="2386" t="s">
        <v>1938</v>
      </c>
      <c r="K40" s="2386" t="s">
        <v>867</v>
      </c>
      <c r="L40" s="2397"/>
      <c r="M40" s="2397"/>
      <c r="N40" s="2397"/>
      <c r="O40" s="2398"/>
      <c r="P40" s="2392"/>
      <c r="Q40" s="2392"/>
      <c r="R40" s="2392"/>
      <c r="S40" s="2392"/>
      <c r="T40" s="2392"/>
      <c r="U40" s="2392"/>
      <c r="V40" s="2392"/>
      <c r="W40" s="2392"/>
      <c r="X40" s="2392"/>
      <c r="Y40" s="2392"/>
      <c r="Z40" s="2392"/>
      <c r="AA40" s="2392"/>
      <c r="AB40" s="2392"/>
      <c r="AC40" s="2392"/>
      <c r="AD40" s="2392"/>
      <c r="AE40" s="2392"/>
      <c r="AF40" s="2392"/>
      <c r="AG40" s="2392"/>
    </row>
    <row r="41" spans="1:33" s="2393" customFormat="1" ht="45.75" hidden="1" customHeight="1">
      <c r="A41" s="2373">
        <v>5</v>
      </c>
      <c r="B41" s="2374">
        <f t="shared" si="3"/>
        <v>6</v>
      </c>
      <c r="C41" s="2375" t="s">
        <v>819</v>
      </c>
      <c r="D41" s="2376">
        <v>10746</v>
      </c>
      <c r="E41" s="2377">
        <v>3100000</v>
      </c>
      <c r="F41" s="2373">
        <v>1</v>
      </c>
      <c r="G41" s="2378">
        <f t="shared" si="4"/>
        <v>3100000</v>
      </c>
      <c r="H41" s="2386" t="s">
        <v>1932</v>
      </c>
      <c r="I41" s="2386" t="s">
        <v>1933</v>
      </c>
      <c r="J41" s="2386" t="s">
        <v>1198</v>
      </c>
      <c r="K41" s="2386" t="s">
        <v>861</v>
      </c>
      <c r="L41" s="2400"/>
      <c r="M41" s="2400"/>
      <c r="N41" s="2400"/>
      <c r="O41" s="2401"/>
      <c r="P41" s="2392"/>
      <c r="Q41" s="2392"/>
      <c r="R41" s="2392"/>
      <c r="S41" s="2392"/>
      <c r="T41" s="2392"/>
      <c r="U41" s="2392"/>
      <c r="V41" s="2392"/>
      <c r="W41" s="2392"/>
      <c r="X41" s="2392"/>
      <c r="Y41" s="2392"/>
      <c r="Z41" s="2392"/>
      <c r="AA41" s="2392"/>
      <c r="AB41" s="2392"/>
      <c r="AC41" s="2392"/>
      <c r="AD41" s="2392"/>
      <c r="AE41" s="2392"/>
      <c r="AF41" s="2392"/>
      <c r="AG41" s="2392"/>
    </row>
    <row r="42" spans="1:33" s="2393" customFormat="1" ht="45.75" hidden="1" customHeight="1">
      <c r="A42" s="2373">
        <v>5</v>
      </c>
      <c r="B42" s="2374">
        <f t="shared" si="3"/>
        <v>7</v>
      </c>
      <c r="C42" s="2375" t="s">
        <v>819</v>
      </c>
      <c r="D42" s="2376">
        <v>10746</v>
      </c>
      <c r="E42" s="2377">
        <v>3100000</v>
      </c>
      <c r="F42" s="2373">
        <v>1</v>
      </c>
      <c r="G42" s="2378">
        <f t="shared" si="4"/>
        <v>3100000</v>
      </c>
      <c r="H42" s="2386" t="s">
        <v>1921</v>
      </c>
      <c r="I42" s="2386" t="s">
        <v>1922</v>
      </c>
      <c r="J42" s="2386" t="s">
        <v>1923</v>
      </c>
      <c r="K42" s="2386" t="s">
        <v>1071</v>
      </c>
      <c r="L42" s="2397"/>
      <c r="M42" s="2397"/>
      <c r="N42" s="2397"/>
      <c r="O42" s="2398"/>
      <c r="P42" s="2392"/>
      <c r="Q42" s="2392"/>
      <c r="R42" s="2392"/>
      <c r="S42" s="2392"/>
      <c r="T42" s="2392"/>
      <c r="U42" s="2392"/>
      <c r="V42" s="2392"/>
      <c r="W42" s="2392"/>
      <c r="X42" s="2392"/>
      <c r="Y42" s="2392"/>
      <c r="Z42" s="2392"/>
      <c r="AA42" s="2392"/>
      <c r="AB42" s="2392"/>
      <c r="AC42" s="2392"/>
      <c r="AD42" s="2392"/>
      <c r="AE42" s="2392"/>
      <c r="AF42" s="2392"/>
      <c r="AG42" s="2392"/>
    </row>
    <row r="43" spans="1:33" s="2366" customFormat="1" hidden="1">
      <c r="A43" s="2367"/>
      <c r="B43" s="2368"/>
      <c r="C43" s="2367" t="s">
        <v>1439</v>
      </c>
      <c r="D43" s="2367"/>
      <c r="E43" s="2367"/>
      <c r="F43" s="2367">
        <f>SUM(F44:F49)</f>
        <v>6</v>
      </c>
      <c r="G43" s="2369">
        <f>SUM(G44:G49)</f>
        <v>18600000</v>
      </c>
      <c r="H43" s="2367"/>
      <c r="I43" s="2367"/>
      <c r="J43" s="2367"/>
      <c r="K43" s="2367"/>
      <c r="L43" s="2367">
        <f>SUM(L44:L49)</f>
        <v>0</v>
      </c>
      <c r="M43" s="2367">
        <f>SUM(M44:M49)</f>
        <v>0</v>
      </c>
      <c r="N43" s="2367">
        <f>SUM(N44:N49)</f>
        <v>0</v>
      </c>
      <c r="O43" s="2367">
        <f>SUM(O44:O49)</f>
        <v>0</v>
      </c>
      <c r="P43" s="2544"/>
      <c r="Q43" s="2544"/>
      <c r="R43" s="2544"/>
      <c r="S43" s="2544"/>
      <c r="T43" s="2544"/>
      <c r="U43" s="2544"/>
      <c r="V43" s="2544"/>
      <c r="W43" s="2544"/>
      <c r="X43" s="2544"/>
      <c r="Y43" s="2544"/>
      <c r="Z43" s="2544"/>
      <c r="AA43" s="2544"/>
      <c r="AB43" s="2544"/>
      <c r="AC43" s="2544"/>
      <c r="AD43" s="2544"/>
      <c r="AE43" s="2544"/>
      <c r="AF43" s="2544"/>
      <c r="AG43" s="2544"/>
    </row>
    <row r="44" spans="1:33" s="2393" customFormat="1" ht="45.75" hidden="1" customHeight="1">
      <c r="A44" s="2373">
        <v>6</v>
      </c>
      <c r="B44" s="2374">
        <f t="shared" ref="B44:B49" si="5">B43+1</f>
        <v>1</v>
      </c>
      <c r="C44" s="2375" t="s">
        <v>819</v>
      </c>
      <c r="D44" s="2376">
        <v>10746</v>
      </c>
      <c r="E44" s="2377">
        <v>3100000</v>
      </c>
      <c r="F44" s="2373">
        <v>1</v>
      </c>
      <c r="G44" s="2378">
        <f t="shared" ref="G44:G49" si="6">F44*E44</f>
        <v>3100000</v>
      </c>
      <c r="H44" s="2386" t="s">
        <v>1956</v>
      </c>
      <c r="I44" s="2402" t="s">
        <v>1957</v>
      </c>
      <c r="J44" s="2402" t="s">
        <v>1415</v>
      </c>
      <c r="K44" s="2386" t="s">
        <v>1163</v>
      </c>
      <c r="L44" s="2400"/>
      <c r="M44" s="2400"/>
      <c r="N44" s="2400"/>
      <c r="O44" s="2401"/>
      <c r="P44" s="2392"/>
      <c r="Q44" s="2392"/>
      <c r="R44" s="2392"/>
      <c r="S44" s="2392"/>
      <c r="T44" s="2392"/>
      <c r="U44" s="2392"/>
      <c r="V44" s="2392"/>
      <c r="W44" s="2392"/>
      <c r="X44" s="2392"/>
      <c r="Y44" s="2392"/>
      <c r="Z44" s="2392"/>
      <c r="AA44" s="2392"/>
      <c r="AB44" s="2392"/>
      <c r="AC44" s="2392"/>
      <c r="AD44" s="2392"/>
      <c r="AE44" s="2392"/>
      <c r="AF44" s="2392"/>
      <c r="AG44" s="2392"/>
    </row>
    <row r="45" spans="1:33" s="2393" customFormat="1" ht="45.75" hidden="1" customHeight="1">
      <c r="A45" s="2373">
        <v>6</v>
      </c>
      <c r="B45" s="2374">
        <f t="shared" si="5"/>
        <v>2</v>
      </c>
      <c r="C45" s="2375" t="s">
        <v>819</v>
      </c>
      <c r="D45" s="2376">
        <v>10746</v>
      </c>
      <c r="E45" s="2377">
        <v>3100000</v>
      </c>
      <c r="F45" s="2373">
        <v>1</v>
      </c>
      <c r="G45" s="2378">
        <f t="shared" si="6"/>
        <v>3100000</v>
      </c>
      <c r="H45" s="2386" t="s">
        <v>1961</v>
      </c>
      <c r="I45" s="2386" t="s">
        <v>1962</v>
      </c>
      <c r="J45" s="2386" t="s">
        <v>1963</v>
      </c>
      <c r="K45" s="2386" t="s">
        <v>875</v>
      </c>
      <c r="L45" s="2400"/>
      <c r="M45" s="2400"/>
      <c r="N45" s="2400"/>
      <c r="O45" s="2401"/>
      <c r="P45" s="2392"/>
      <c r="Q45" s="2392"/>
      <c r="R45" s="2392"/>
      <c r="S45" s="2392"/>
      <c r="T45" s="2392"/>
      <c r="U45" s="2392"/>
      <c r="V45" s="2392"/>
      <c r="W45" s="2392"/>
      <c r="X45" s="2392"/>
      <c r="Y45" s="2392"/>
      <c r="Z45" s="2392"/>
      <c r="AA45" s="2392"/>
      <c r="AB45" s="2392"/>
      <c r="AC45" s="2392"/>
      <c r="AD45" s="2392"/>
      <c r="AE45" s="2392"/>
      <c r="AF45" s="2392"/>
      <c r="AG45" s="2392"/>
    </row>
    <row r="46" spans="1:33" s="2393" customFormat="1" ht="45.75" hidden="1" customHeight="1">
      <c r="A46" s="2373">
        <v>6</v>
      </c>
      <c r="B46" s="2374">
        <f t="shared" si="5"/>
        <v>3</v>
      </c>
      <c r="C46" s="2375" t="s">
        <v>819</v>
      </c>
      <c r="D46" s="2376">
        <v>10746</v>
      </c>
      <c r="E46" s="2377">
        <v>3100000</v>
      </c>
      <c r="F46" s="2373">
        <v>1</v>
      </c>
      <c r="G46" s="2378">
        <f t="shared" si="6"/>
        <v>3100000</v>
      </c>
      <c r="H46" s="2386" t="s">
        <v>1950</v>
      </c>
      <c r="I46" s="2386" t="s">
        <v>1951</v>
      </c>
      <c r="J46" s="2386" t="s">
        <v>723</v>
      </c>
      <c r="K46" s="2386" t="s">
        <v>876</v>
      </c>
      <c r="L46" s="2400"/>
      <c r="M46" s="2400"/>
      <c r="N46" s="2400"/>
      <c r="O46" s="2401"/>
      <c r="P46" s="2392"/>
      <c r="Q46" s="2392"/>
      <c r="R46" s="2392"/>
      <c r="S46" s="2392"/>
      <c r="T46" s="2392"/>
      <c r="U46" s="2392"/>
      <c r="V46" s="2392"/>
      <c r="W46" s="2392"/>
      <c r="X46" s="2392"/>
      <c r="Y46" s="2392"/>
      <c r="Z46" s="2392"/>
      <c r="AA46" s="2392"/>
      <c r="AB46" s="2392"/>
      <c r="AC46" s="2392"/>
      <c r="AD46" s="2392"/>
      <c r="AE46" s="2392"/>
      <c r="AF46" s="2392"/>
      <c r="AG46" s="2392"/>
    </row>
    <row r="47" spans="1:33" s="2393" customFormat="1" ht="45.75" hidden="1" customHeight="1">
      <c r="A47" s="2373">
        <v>6</v>
      </c>
      <c r="B47" s="2374">
        <f t="shared" si="5"/>
        <v>4</v>
      </c>
      <c r="C47" s="2375" t="s">
        <v>819</v>
      </c>
      <c r="D47" s="2376">
        <v>10746</v>
      </c>
      <c r="E47" s="2377">
        <v>3100000</v>
      </c>
      <c r="F47" s="2373">
        <v>1</v>
      </c>
      <c r="G47" s="2378">
        <f t="shared" si="6"/>
        <v>3100000</v>
      </c>
      <c r="H47" s="2386" t="s">
        <v>1967</v>
      </c>
      <c r="I47" s="2390" t="s">
        <v>1968</v>
      </c>
      <c r="J47" s="2390" t="s">
        <v>154</v>
      </c>
      <c r="K47" s="2386" t="s">
        <v>1105</v>
      </c>
      <c r="L47" s="2400"/>
      <c r="M47" s="2400"/>
      <c r="N47" s="2400"/>
      <c r="O47" s="2401"/>
      <c r="P47" s="2392"/>
      <c r="Q47" s="2392"/>
      <c r="R47" s="2392"/>
      <c r="S47" s="2392"/>
      <c r="T47" s="2392"/>
      <c r="U47" s="2392"/>
      <c r="V47" s="2392"/>
      <c r="W47" s="2392"/>
      <c r="X47" s="2392"/>
      <c r="Y47" s="2392"/>
      <c r="Z47" s="2392"/>
      <c r="AA47" s="2392"/>
      <c r="AB47" s="2392"/>
      <c r="AC47" s="2392"/>
      <c r="AD47" s="2392"/>
      <c r="AE47" s="2392"/>
      <c r="AF47" s="2392"/>
      <c r="AG47" s="2392"/>
    </row>
    <row r="48" spans="1:33" s="2393" customFormat="1" ht="45.75" hidden="1" customHeight="1">
      <c r="A48" s="2373">
        <v>6</v>
      </c>
      <c r="B48" s="2403">
        <f t="shared" si="5"/>
        <v>5</v>
      </c>
      <c r="C48" s="2375" t="s">
        <v>819</v>
      </c>
      <c r="D48" s="2376">
        <v>10746</v>
      </c>
      <c r="E48" s="2377">
        <v>3100000</v>
      </c>
      <c r="F48" s="2373">
        <v>1</v>
      </c>
      <c r="G48" s="2378">
        <f t="shared" si="6"/>
        <v>3100000</v>
      </c>
      <c r="H48" s="2386" t="s">
        <v>2556</v>
      </c>
      <c r="I48" s="2386" t="s">
        <v>1972</v>
      </c>
      <c r="J48" s="2386" t="s">
        <v>155</v>
      </c>
      <c r="K48" s="2386" t="s">
        <v>1973</v>
      </c>
      <c r="L48" s="2400"/>
      <c r="M48" s="2400"/>
      <c r="N48" s="2400"/>
      <c r="O48" s="2401"/>
      <c r="P48" s="2392"/>
      <c r="Q48" s="2392"/>
      <c r="R48" s="2392"/>
      <c r="S48" s="2392"/>
      <c r="T48" s="2392"/>
      <c r="U48" s="2392"/>
      <c r="V48" s="2392"/>
      <c r="W48" s="2392"/>
      <c r="X48" s="2392"/>
      <c r="Y48" s="2392"/>
      <c r="Z48" s="2392"/>
      <c r="AA48" s="2392"/>
      <c r="AB48" s="2392"/>
      <c r="AC48" s="2392"/>
      <c r="AD48" s="2392"/>
      <c r="AE48" s="2392"/>
      <c r="AF48" s="2392"/>
      <c r="AG48" s="2392"/>
    </row>
    <row r="49" spans="1:33" s="2391" customFormat="1" ht="45.75" hidden="1" customHeight="1">
      <c r="A49" s="2373">
        <v>6</v>
      </c>
      <c r="B49" s="2374">
        <f t="shared" si="5"/>
        <v>6</v>
      </c>
      <c r="C49" s="2375" t="s">
        <v>819</v>
      </c>
      <c r="D49" s="2376">
        <v>10746</v>
      </c>
      <c r="E49" s="2377">
        <v>3100000</v>
      </c>
      <c r="F49" s="2373">
        <v>1</v>
      </c>
      <c r="G49" s="2378">
        <f t="shared" si="6"/>
        <v>3100000</v>
      </c>
      <c r="H49" s="2389" t="s">
        <v>1942</v>
      </c>
      <c r="I49" s="2402" t="s">
        <v>1943</v>
      </c>
      <c r="J49" s="2404" t="s">
        <v>1944</v>
      </c>
      <c r="K49" s="2405" t="s">
        <v>1406</v>
      </c>
      <c r="L49" s="2397"/>
      <c r="M49" s="2397"/>
      <c r="N49" s="2397"/>
      <c r="O49" s="2398"/>
      <c r="P49" s="2390"/>
      <c r="Q49" s="2390"/>
      <c r="R49" s="2390"/>
      <c r="S49" s="2390"/>
      <c r="T49" s="2390"/>
      <c r="U49" s="2390"/>
      <c r="V49" s="2390"/>
      <c r="W49" s="2390"/>
      <c r="X49" s="2390"/>
      <c r="Y49" s="2390"/>
      <c r="Z49" s="2390"/>
      <c r="AA49" s="2390"/>
      <c r="AB49" s="2390"/>
      <c r="AC49" s="2390"/>
      <c r="AD49" s="2390"/>
      <c r="AE49" s="2390"/>
      <c r="AF49" s="2390"/>
      <c r="AG49" s="2390"/>
    </row>
    <row r="50" spans="1:33" s="2366" customFormat="1" hidden="1">
      <c r="A50" s="2367"/>
      <c r="B50" s="2368"/>
      <c r="C50" s="2367" t="s">
        <v>1979</v>
      </c>
      <c r="D50" s="2367"/>
      <c r="E50" s="2367"/>
      <c r="F50" s="2367">
        <f>SUM(F51:F56)</f>
        <v>6</v>
      </c>
      <c r="G50" s="2369">
        <f>SUM(G51:G56)</f>
        <v>18600000</v>
      </c>
      <c r="H50" s="2367"/>
      <c r="I50" s="2367"/>
      <c r="J50" s="2367"/>
      <c r="K50" s="2367"/>
      <c r="L50" s="2367">
        <f>SUM(L51:L56)</f>
        <v>6</v>
      </c>
      <c r="M50" s="2367">
        <f>SUM(M51:M56)</f>
        <v>0</v>
      </c>
      <c r="N50" s="2367">
        <f>SUM(N51:N56)</f>
        <v>0</v>
      </c>
      <c r="O50" s="2367">
        <f>SUM(O51:O56)</f>
        <v>0</v>
      </c>
      <c r="P50" s="2544"/>
      <c r="Q50" s="2544"/>
      <c r="R50" s="2544"/>
      <c r="S50" s="2544"/>
      <c r="T50" s="2544"/>
      <c r="U50" s="2544"/>
      <c r="V50" s="2544"/>
      <c r="W50" s="2544"/>
      <c r="X50" s="2544"/>
      <c r="Y50" s="2544"/>
      <c r="Z50" s="2544"/>
      <c r="AA50" s="2544"/>
      <c r="AB50" s="2544"/>
      <c r="AC50" s="2544"/>
      <c r="AD50" s="2544"/>
      <c r="AE50" s="2544"/>
      <c r="AF50" s="2544"/>
      <c r="AG50" s="2544"/>
    </row>
    <row r="51" spans="1:33" s="2406" customFormat="1" ht="73.8" hidden="1">
      <c r="A51" s="2373">
        <v>7</v>
      </c>
      <c r="B51" s="2374">
        <f t="shared" ref="B51:B56" si="7">B50+1</f>
        <v>1</v>
      </c>
      <c r="C51" s="2375" t="s">
        <v>819</v>
      </c>
      <c r="D51" s="2376">
        <v>10746</v>
      </c>
      <c r="E51" s="2377">
        <v>3100000</v>
      </c>
      <c r="F51" s="2373">
        <v>1</v>
      </c>
      <c r="G51" s="2378">
        <f t="shared" ref="G51:G56" si="8">F51*E51</f>
        <v>3100000</v>
      </c>
      <c r="H51" s="2386" t="s">
        <v>1980</v>
      </c>
      <c r="I51" s="2373" t="s">
        <v>1981</v>
      </c>
      <c r="J51" s="2373" t="s">
        <v>1982</v>
      </c>
      <c r="K51" s="2386" t="s">
        <v>1417</v>
      </c>
      <c r="L51" s="2400">
        <v>1</v>
      </c>
      <c r="M51" s="2400"/>
      <c r="N51" s="2400"/>
      <c r="O51" s="2401"/>
      <c r="P51" s="2374"/>
      <c r="Q51" s="2374"/>
      <c r="R51" s="2374"/>
      <c r="S51" s="2374"/>
      <c r="T51" s="2374"/>
      <c r="U51" s="2374"/>
      <c r="V51" s="2374"/>
      <c r="W51" s="2374"/>
      <c r="X51" s="2374"/>
      <c r="Y51" s="2374"/>
      <c r="Z51" s="2374"/>
      <c r="AA51" s="2374"/>
      <c r="AB51" s="2374"/>
      <c r="AC51" s="2374"/>
      <c r="AD51" s="2374"/>
      <c r="AE51" s="2374"/>
      <c r="AF51" s="2374"/>
      <c r="AG51" s="2374"/>
    </row>
    <row r="52" spans="1:33" s="2364" customFormat="1" ht="73.8" hidden="1">
      <c r="A52" s="2373">
        <v>7</v>
      </c>
      <c r="B52" s="2374">
        <f t="shared" si="7"/>
        <v>2</v>
      </c>
      <c r="C52" s="2375" t="s">
        <v>819</v>
      </c>
      <c r="D52" s="2376">
        <v>10746</v>
      </c>
      <c r="E52" s="2377">
        <v>3100000</v>
      </c>
      <c r="F52" s="2373">
        <v>1</v>
      </c>
      <c r="G52" s="2378">
        <f t="shared" si="8"/>
        <v>3100000</v>
      </c>
      <c r="H52" s="2386" t="s">
        <v>1984</v>
      </c>
      <c r="I52" s="2373" t="s">
        <v>1985</v>
      </c>
      <c r="J52" s="2373" t="s">
        <v>1986</v>
      </c>
      <c r="K52" s="2386" t="s">
        <v>1417</v>
      </c>
      <c r="L52" s="2400">
        <v>1</v>
      </c>
      <c r="M52" s="2400"/>
      <c r="N52" s="2400"/>
      <c r="O52" s="2401"/>
      <c r="P52" s="2374"/>
      <c r="Q52" s="2374"/>
      <c r="R52" s="2374"/>
      <c r="S52" s="2374"/>
      <c r="T52" s="2374"/>
      <c r="U52" s="2374"/>
      <c r="V52" s="2374"/>
      <c r="W52" s="2374"/>
      <c r="X52" s="2374"/>
      <c r="Y52" s="2374"/>
      <c r="Z52" s="2374"/>
      <c r="AA52" s="2374"/>
      <c r="AB52" s="2374"/>
      <c r="AC52" s="2374"/>
      <c r="AD52" s="2374"/>
      <c r="AE52" s="2374"/>
      <c r="AF52" s="2374"/>
      <c r="AG52" s="2374"/>
    </row>
    <row r="53" spans="1:33" s="2364" customFormat="1" ht="73.8" hidden="1">
      <c r="A53" s="2373">
        <v>7</v>
      </c>
      <c r="B53" s="2374">
        <f t="shared" si="7"/>
        <v>3</v>
      </c>
      <c r="C53" s="2375" t="s">
        <v>819</v>
      </c>
      <c r="D53" s="2376">
        <v>10746</v>
      </c>
      <c r="E53" s="2377">
        <v>3100000</v>
      </c>
      <c r="F53" s="2373">
        <v>1</v>
      </c>
      <c r="G53" s="2378">
        <f t="shared" si="8"/>
        <v>3100000</v>
      </c>
      <c r="H53" s="2386" t="s">
        <v>1988</v>
      </c>
      <c r="I53" s="2373" t="s">
        <v>1989</v>
      </c>
      <c r="J53" s="2373" t="s">
        <v>1990</v>
      </c>
      <c r="K53" s="2386" t="s">
        <v>1417</v>
      </c>
      <c r="L53" s="2400">
        <v>1</v>
      </c>
      <c r="M53" s="2400"/>
      <c r="N53" s="2400"/>
      <c r="O53" s="2401"/>
      <c r="P53" s="2374"/>
      <c r="Q53" s="2374"/>
      <c r="R53" s="2374"/>
      <c r="S53" s="2374"/>
      <c r="T53" s="2374"/>
      <c r="U53" s="2374"/>
      <c r="V53" s="2374"/>
      <c r="W53" s="2374"/>
      <c r="X53" s="2374"/>
      <c r="Y53" s="2374"/>
      <c r="Z53" s="2374"/>
      <c r="AA53" s="2374"/>
      <c r="AB53" s="2374"/>
      <c r="AC53" s="2374"/>
      <c r="AD53" s="2374"/>
      <c r="AE53" s="2374"/>
      <c r="AF53" s="2374"/>
      <c r="AG53" s="2374"/>
    </row>
    <row r="54" spans="1:33" s="2364" customFormat="1" ht="73.8" hidden="1">
      <c r="A54" s="2373">
        <v>7</v>
      </c>
      <c r="B54" s="2374">
        <f t="shared" si="7"/>
        <v>4</v>
      </c>
      <c r="C54" s="2375" t="s">
        <v>819</v>
      </c>
      <c r="D54" s="2376">
        <v>10746</v>
      </c>
      <c r="E54" s="2377">
        <v>3100000</v>
      </c>
      <c r="F54" s="2373">
        <v>1</v>
      </c>
      <c r="G54" s="2378">
        <f t="shared" si="8"/>
        <v>3100000</v>
      </c>
      <c r="H54" s="2386" t="s">
        <v>1987</v>
      </c>
      <c r="I54" s="2373" t="s">
        <v>168</v>
      </c>
      <c r="J54" s="2373" t="s">
        <v>168</v>
      </c>
      <c r="K54" s="2386" t="s">
        <v>1417</v>
      </c>
      <c r="L54" s="2400">
        <v>1</v>
      </c>
      <c r="M54" s="2400"/>
      <c r="N54" s="2400"/>
      <c r="O54" s="2401"/>
      <c r="P54" s="2374"/>
      <c r="Q54" s="2374"/>
      <c r="R54" s="2374"/>
      <c r="S54" s="2374"/>
      <c r="T54" s="2374"/>
      <c r="U54" s="2374"/>
      <c r="V54" s="2374"/>
      <c r="W54" s="2374"/>
      <c r="X54" s="2374"/>
      <c r="Y54" s="2374"/>
      <c r="Z54" s="2374"/>
      <c r="AA54" s="2374"/>
      <c r="AB54" s="2374"/>
      <c r="AC54" s="2374"/>
      <c r="AD54" s="2374"/>
      <c r="AE54" s="2374"/>
      <c r="AF54" s="2374"/>
      <c r="AG54" s="2374"/>
    </row>
    <row r="55" spans="1:33" s="2364" customFormat="1" ht="73.8" hidden="1">
      <c r="A55" s="2373">
        <v>7</v>
      </c>
      <c r="B55" s="2374">
        <f t="shared" si="7"/>
        <v>5</v>
      </c>
      <c r="C55" s="2375" t="s">
        <v>819</v>
      </c>
      <c r="D55" s="2376">
        <v>10746</v>
      </c>
      <c r="E55" s="2377">
        <v>3100000</v>
      </c>
      <c r="F55" s="2373">
        <v>1</v>
      </c>
      <c r="G55" s="2378">
        <f t="shared" si="8"/>
        <v>3100000</v>
      </c>
      <c r="H55" s="2386" t="s">
        <v>1991</v>
      </c>
      <c r="I55" s="2373" t="s">
        <v>723</v>
      </c>
      <c r="J55" s="2373" t="s">
        <v>1992</v>
      </c>
      <c r="K55" s="2386" t="s">
        <v>1417</v>
      </c>
      <c r="L55" s="2400">
        <v>1</v>
      </c>
      <c r="M55" s="2400"/>
      <c r="N55" s="2400"/>
      <c r="O55" s="2401"/>
      <c r="P55" s="2374"/>
      <c r="Q55" s="2374"/>
      <c r="R55" s="2374"/>
      <c r="S55" s="2374"/>
      <c r="T55" s="2374"/>
      <c r="U55" s="2374"/>
      <c r="V55" s="2374"/>
      <c r="W55" s="2374"/>
      <c r="X55" s="2374"/>
      <c r="Y55" s="2374"/>
      <c r="Z55" s="2374"/>
      <c r="AA55" s="2374"/>
      <c r="AB55" s="2374"/>
      <c r="AC55" s="2374"/>
      <c r="AD55" s="2374"/>
      <c r="AE55" s="2374"/>
      <c r="AF55" s="2374"/>
      <c r="AG55" s="2374"/>
    </row>
    <row r="56" spans="1:33" s="2407" customFormat="1" ht="73.8" hidden="1">
      <c r="A56" s="2373">
        <v>7</v>
      </c>
      <c r="B56" s="2374">
        <f t="shared" si="7"/>
        <v>6</v>
      </c>
      <c r="C56" s="2375" t="s">
        <v>819</v>
      </c>
      <c r="D56" s="2376">
        <v>10746</v>
      </c>
      <c r="E56" s="2377">
        <v>3100000</v>
      </c>
      <c r="F56" s="2373">
        <v>1</v>
      </c>
      <c r="G56" s="2378">
        <f t="shared" si="8"/>
        <v>3100000</v>
      </c>
      <c r="H56" s="2386" t="s">
        <v>1993</v>
      </c>
      <c r="I56" s="2373" t="s">
        <v>1994</v>
      </c>
      <c r="J56" s="2373" t="s">
        <v>1995</v>
      </c>
      <c r="K56" s="2386" t="s">
        <v>825</v>
      </c>
      <c r="L56" s="2400">
        <v>1</v>
      </c>
      <c r="M56" s="2400"/>
      <c r="N56" s="2400"/>
      <c r="O56" s="2401"/>
      <c r="P56" s="2374"/>
      <c r="Q56" s="2374"/>
      <c r="R56" s="2374"/>
      <c r="S56" s="2374"/>
      <c r="T56" s="2374"/>
      <c r="U56" s="2374"/>
      <c r="V56" s="2374"/>
      <c r="W56" s="2374"/>
      <c r="X56" s="2374"/>
      <c r="Y56" s="2374"/>
      <c r="Z56" s="2374"/>
      <c r="AA56" s="2374"/>
      <c r="AB56" s="2374"/>
      <c r="AC56" s="2374"/>
      <c r="AD56" s="2374"/>
      <c r="AE56" s="2374"/>
      <c r="AF56" s="2374"/>
      <c r="AG56" s="2374"/>
    </row>
    <row r="57" spans="1:33" s="2366" customFormat="1" hidden="1">
      <c r="A57" s="2367"/>
      <c r="B57" s="2368"/>
      <c r="C57" s="2367" t="s">
        <v>1441</v>
      </c>
      <c r="D57" s="2367"/>
      <c r="E57" s="2367"/>
      <c r="F57" s="2367">
        <f>SUM(F58:F64)</f>
        <v>7</v>
      </c>
      <c r="G57" s="2369">
        <f>SUM(G58:G64)</f>
        <v>21700000</v>
      </c>
      <c r="H57" s="2367"/>
      <c r="I57" s="2367"/>
      <c r="J57" s="2367"/>
      <c r="K57" s="2367"/>
      <c r="L57" s="2367">
        <f>SUM(L58:L64)</f>
        <v>7</v>
      </c>
      <c r="M57" s="2367">
        <f>SUM(M58:M64)</f>
        <v>0</v>
      </c>
      <c r="N57" s="2367">
        <f>SUM(N58:N64)</f>
        <v>0</v>
      </c>
      <c r="O57" s="2367">
        <f>SUM(O58:O64)</f>
        <v>0</v>
      </c>
      <c r="P57" s="2544"/>
      <c r="Q57" s="2544"/>
      <c r="R57" s="2544"/>
      <c r="S57" s="2544"/>
      <c r="T57" s="2544"/>
      <c r="U57" s="2544"/>
      <c r="V57" s="2544"/>
      <c r="W57" s="2544"/>
      <c r="X57" s="2544"/>
      <c r="Y57" s="2544"/>
      <c r="Z57" s="2544"/>
      <c r="AA57" s="2544"/>
      <c r="AB57" s="2544"/>
      <c r="AC57" s="2544"/>
      <c r="AD57" s="2544"/>
      <c r="AE57" s="2544"/>
      <c r="AF57" s="2544"/>
      <c r="AG57" s="2544"/>
    </row>
    <row r="58" spans="1:33" s="2363" customFormat="1" ht="48.75" hidden="1" customHeight="1">
      <c r="A58" s="2373">
        <v>8</v>
      </c>
      <c r="B58" s="2403">
        <f t="shared" ref="B58:B64" si="9">B57+1</f>
        <v>1</v>
      </c>
      <c r="C58" s="2375" t="s">
        <v>819</v>
      </c>
      <c r="D58" s="2376">
        <v>10746</v>
      </c>
      <c r="E58" s="2377">
        <v>3100000</v>
      </c>
      <c r="F58" s="2373">
        <v>1</v>
      </c>
      <c r="G58" s="2378">
        <f t="shared" ref="G58:G64" si="10">F58*E58</f>
        <v>3100000</v>
      </c>
      <c r="H58" s="2408" t="s">
        <v>2007</v>
      </c>
      <c r="I58" s="2408" t="s">
        <v>1995</v>
      </c>
      <c r="J58" s="2408" t="s">
        <v>849</v>
      </c>
      <c r="K58" s="2409" t="s">
        <v>912</v>
      </c>
      <c r="L58" s="2397">
        <v>1</v>
      </c>
      <c r="M58" s="2397"/>
      <c r="N58" s="2397"/>
      <c r="O58" s="2398"/>
      <c r="P58" s="2384"/>
      <c r="Q58" s="2384"/>
      <c r="R58" s="2384"/>
      <c r="S58" s="2384"/>
      <c r="T58" s="2384"/>
      <c r="U58" s="2384"/>
      <c r="V58" s="2384"/>
      <c r="W58" s="2384"/>
      <c r="X58" s="2384"/>
      <c r="Y58" s="2384"/>
      <c r="Z58" s="2384"/>
      <c r="AA58" s="2384"/>
      <c r="AB58" s="2384"/>
      <c r="AC58" s="2384"/>
      <c r="AD58" s="2384"/>
      <c r="AE58" s="2384"/>
      <c r="AF58" s="2384"/>
      <c r="AG58" s="2384"/>
    </row>
    <row r="59" spans="1:33" s="2363" customFormat="1" ht="48.75" hidden="1" customHeight="1">
      <c r="A59" s="2373">
        <v>8</v>
      </c>
      <c r="B59" s="2403">
        <f t="shared" si="9"/>
        <v>2</v>
      </c>
      <c r="C59" s="2375" t="s">
        <v>819</v>
      </c>
      <c r="D59" s="2376">
        <v>10746</v>
      </c>
      <c r="E59" s="2377">
        <v>3100000</v>
      </c>
      <c r="F59" s="2373">
        <v>1</v>
      </c>
      <c r="G59" s="2378">
        <f t="shared" si="10"/>
        <v>3100000</v>
      </c>
      <c r="H59" s="2389" t="s">
        <v>2011</v>
      </c>
      <c r="I59" s="2389" t="s">
        <v>2012</v>
      </c>
      <c r="J59" s="2389" t="s">
        <v>2013</v>
      </c>
      <c r="K59" s="2409" t="s">
        <v>912</v>
      </c>
      <c r="L59" s="2397">
        <v>1</v>
      </c>
      <c r="M59" s="2400"/>
      <c r="N59" s="2400"/>
      <c r="O59" s="2401"/>
      <c r="P59" s="2384"/>
      <c r="Q59" s="2384"/>
      <c r="R59" s="2384"/>
      <c r="S59" s="2384"/>
      <c r="T59" s="2384"/>
      <c r="U59" s="2384"/>
      <c r="V59" s="2384"/>
      <c r="W59" s="2384"/>
      <c r="X59" s="2384"/>
      <c r="Y59" s="2384"/>
      <c r="Z59" s="2384"/>
      <c r="AA59" s="2384"/>
      <c r="AB59" s="2384"/>
      <c r="AC59" s="2384"/>
      <c r="AD59" s="2384"/>
      <c r="AE59" s="2384"/>
      <c r="AF59" s="2384"/>
      <c r="AG59" s="2384"/>
    </row>
    <row r="60" spans="1:33" s="2363" customFormat="1" ht="48.75" hidden="1" customHeight="1">
      <c r="A60" s="2373">
        <v>8</v>
      </c>
      <c r="B60" s="2403">
        <f t="shared" si="9"/>
        <v>3</v>
      </c>
      <c r="C60" s="2375" t="s">
        <v>819</v>
      </c>
      <c r="D60" s="2376">
        <v>10746</v>
      </c>
      <c r="E60" s="2377">
        <v>3100000</v>
      </c>
      <c r="F60" s="2373">
        <v>1</v>
      </c>
      <c r="G60" s="2378">
        <f t="shared" si="10"/>
        <v>3100000</v>
      </c>
      <c r="H60" s="2389" t="s">
        <v>2001</v>
      </c>
      <c r="I60" s="2389" t="s">
        <v>2002</v>
      </c>
      <c r="J60" s="2389" t="s">
        <v>723</v>
      </c>
      <c r="K60" s="2409" t="s">
        <v>912</v>
      </c>
      <c r="L60" s="2397">
        <v>1</v>
      </c>
      <c r="M60" s="2397"/>
      <c r="N60" s="2397"/>
      <c r="O60" s="2398"/>
      <c r="P60" s="2384"/>
      <c r="Q60" s="2384"/>
      <c r="R60" s="2384"/>
      <c r="S60" s="2384"/>
      <c r="T60" s="2384"/>
      <c r="U60" s="2384"/>
      <c r="V60" s="2384"/>
      <c r="W60" s="2384"/>
      <c r="X60" s="2384"/>
      <c r="Y60" s="2384"/>
      <c r="Z60" s="2384"/>
      <c r="AA60" s="2384"/>
      <c r="AB60" s="2384"/>
      <c r="AC60" s="2384"/>
      <c r="AD60" s="2384"/>
      <c r="AE60" s="2384"/>
      <c r="AF60" s="2384"/>
      <c r="AG60" s="2384"/>
    </row>
    <row r="61" spans="1:33" s="2363" customFormat="1" ht="48.75" hidden="1" customHeight="1">
      <c r="A61" s="2373">
        <v>8</v>
      </c>
      <c r="B61" s="2403">
        <f t="shared" si="9"/>
        <v>4</v>
      </c>
      <c r="C61" s="2375" t="s">
        <v>819</v>
      </c>
      <c r="D61" s="2376">
        <v>10746</v>
      </c>
      <c r="E61" s="2377">
        <v>3100000</v>
      </c>
      <c r="F61" s="2373">
        <v>1</v>
      </c>
      <c r="G61" s="2378">
        <f t="shared" si="10"/>
        <v>3100000</v>
      </c>
      <c r="H61" s="2410" t="s">
        <v>2016</v>
      </c>
      <c r="I61" s="2410" t="s">
        <v>2017</v>
      </c>
      <c r="J61" s="2410" t="s">
        <v>184</v>
      </c>
      <c r="K61" s="2409" t="s">
        <v>912</v>
      </c>
      <c r="L61" s="2397">
        <v>1</v>
      </c>
      <c r="M61" s="2397"/>
      <c r="N61" s="2397"/>
      <c r="O61" s="2398"/>
      <c r="P61" s="2384"/>
      <c r="Q61" s="2384"/>
      <c r="R61" s="2384"/>
      <c r="S61" s="2384"/>
      <c r="T61" s="2384"/>
      <c r="U61" s="2384"/>
      <c r="V61" s="2384"/>
      <c r="W61" s="2384"/>
      <c r="X61" s="2384"/>
      <c r="Y61" s="2384"/>
      <c r="Z61" s="2384"/>
      <c r="AA61" s="2384"/>
      <c r="AB61" s="2384"/>
      <c r="AC61" s="2384"/>
      <c r="AD61" s="2384"/>
      <c r="AE61" s="2384"/>
      <c r="AF61" s="2384"/>
      <c r="AG61" s="2384"/>
    </row>
    <row r="62" spans="1:33" s="2393" customFormat="1" ht="48.75" hidden="1" customHeight="1">
      <c r="A62" s="2373">
        <v>8</v>
      </c>
      <c r="B62" s="2403">
        <f t="shared" si="9"/>
        <v>5</v>
      </c>
      <c r="C62" s="2375" t="s">
        <v>819</v>
      </c>
      <c r="D62" s="2376">
        <v>10746</v>
      </c>
      <c r="E62" s="2377">
        <v>3100000</v>
      </c>
      <c r="F62" s="2373">
        <v>1</v>
      </c>
      <c r="G62" s="2378">
        <f t="shared" si="10"/>
        <v>3100000</v>
      </c>
      <c r="H62" s="2386" t="s">
        <v>1997</v>
      </c>
      <c r="I62" s="2386" t="s">
        <v>1998</v>
      </c>
      <c r="J62" s="2386" t="s">
        <v>534</v>
      </c>
      <c r="K62" s="2386" t="s">
        <v>1308</v>
      </c>
      <c r="L62" s="2397">
        <v>1</v>
      </c>
      <c r="M62" s="2400"/>
      <c r="N62" s="2400"/>
      <c r="O62" s="2401"/>
      <c r="P62" s="2392"/>
      <c r="Q62" s="2392"/>
      <c r="R62" s="2392"/>
      <c r="S62" s="2392"/>
      <c r="T62" s="2392"/>
      <c r="U62" s="2392"/>
      <c r="V62" s="2392"/>
      <c r="W62" s="2392"/>
      <c r="X62" s="2392"/>
      <c r="Y62" s="2392"/>
      <c r="Z62" s="2392"/>
      <c r="AA62" s="2392"/>
      <c r="AB62" s="2392"/>
      <c r="AC62" s="2392"/>
      <c r="AD62" s="2392"/>
      <c r="AE62" s="2392"/>
      <c r="AF62" s="2392"/>
      <c r="AG62" s="2392"/>
    </row>
    <row r="63" spans="1:33" s="2393" customFormat="1" ht="48.75" hidden="1" customHeight="1">
      <c r="A63" s="2373">
        <v>8</v>
      </c>
      <c r="B63" s="2403">
        <f t="shared" si="9"/>
        <v>6</v>
      </c>
      <c r="C63" s="2375" t="s">
        <v>819</v>
      </c>
      <c r="D63" s="2376">
        <v>10746</v>
      </c>
      <c r="E63" s="2377">
        <v>3100000</v>
      </c>
      <c r="F63" s="2373">
        <v>1</v>
      </c>
      <c r="G63" s="2378">
        <f t="shared" si="10"/>
        <v>3100000</v>
      </c>
      <c r="H63" s="2386" t="s">
        <v>2020</v>
      </c>
      <c r="I63" s="2386" t="s">
        <v>2021</v>
      </c>
      <c r="J63" s="2386" t="s">
        <v>186</v>
      </c>
      <c r="K63" s="2386" t="s">
        <v>1308</v>
      </c>
      <c r="L63" s="2397">
        <v>1</v>
      </c>
      <c r="M63" s="2400"/>
      <c r="N63" s="2400"/>
      <c r="O63" s="2401"/>
      <c r="P63" s="2392"/>
      <c r="Q63" s="2392"/>
      <c r="R63" s="2392"/>
      <c r="S63" s="2392"/>
      <c r="T63" s="2392"/>
      <c r="U63" s="2392"/>
      <c r="V63" s="2392"/>
      <c r="W63" s="2392"/>
      <c r="X63" s="2392"/>
      <c r="Y63" s="2392"/>
      <c r="Z63" s="2392"/>
      <c r="AA63" s="2392"/>
      <c r="AB63" s="2392"/>
      <c r="AC63" s="2392"/>
      <c r="AD63" s="2392"/>
      <c r="AE63" s="2392"/>
      <c r="AF63" s="2392"/>
      <c r="AG63" s="2392"/>
    </row>
    <row r="64" spans="1:33" s="2393" customFormat="1" ht="48.75" hidden="1" customHeight="1">
      <c r="A64" s="2373">
        <v>8</v>
      </c>
      <c r="B64" s="2403">
        <f t="shared" si="9"/>
        <v>7</v>
      </c>
      <c r="C64" s="2375" t="s">
        <v>819</v>
      </c>
      <c r="D64" s="2376">
        <v>10746</v>
      </c>
      <c r="E64" s="2377">
        <v>3100000</v>
      </c>
      <c r="F64" s="2373">
        <v>1</v>
      </c>
      <c r="G64" s="2378">
        <f t="shared" si="10"/>
        <v>3100000</v>
      </c>
      <c r="H64" s="2386" t="s">
        <v>2023</v>
      </c>
      <c r="I64" s="2386" t="s">
        <v>2024</v>
      </c>
      <c r="J64" s="2386" t="s">
        <v>186</v>
      </c>
      <c r="K64" s="2386" t="s">
        <v>1308</v>
      </c>
      <c r="L64" s="2397">
        <v>1</v>
      </c>
      <c r="M64" s="2400"/>
      <c r="N64" s="2400"/>
      <c r="O64" s="2401"/>
      <c r="P64" s="2392"/>
      <c r="Q64" s="2392"/>
      <c r="R64" s="2392"/>
      <c r="S64" s="2392"/>
      <c r="T64" s="2392"/>
      <c r="U64" s="2392"/>
      <c r="V64" s="2392"/>
      <c r="W64" s="2392"/>
      <c r="X64" s="2392"/>
      <c r="Y64" s="2392"/>
      <c r="Z64" s="2392"/>
      <c r="AA64" s="2392"/>
      <c r="AB64" s="2392"/>
      <c r="AC64" s="2392"/>
      <c r="AD64" s="2392"/>
      <c r="AE64" s="2392"/>
      <c r="AF64" s="2392"/>
      <c r="AG64" s="2392"/>
    </row>
    <row r="65" spans="1:33" s="2366" customFormat="1" hidden="1">
      <c r="A65" s="2367"/>
      <c r="B65" s="2368"/>
      <c r="C65" s="2367" t="s">
        <v>2025</v>
      </c>
      <c r="D65" s="2367"/>
      <c r="E65" s="2367"/>
      <c r="F65" s="2367">
        <f>SUM(F66:F72)</f>
        <v>7</v>
      </c>
      <c r="G65" s="2369">
        <f>SUM(G66:G72)</f>
        <v>21700000</v>
      </c>
      <c r="H65" s="2367"/>
      <c r="I65" s="2367"/>
      <c r="J65" s="2367"/>
      <c r="K65" s="2367"/>
      <c r="L65" s="2367">
        <f>SUM(L66:L72)</f>
        <v>7</v>
      </c>
      <c r="M65" s="2367">
        <f>SUM(M66:M72)</f>
        <v>0</v>
      </c>
      <c r="N65" s="2367">
        <f>SUM(N66:N72)</f>
        <v>0</v>
      </c>
      <c r="O65" s="2367">
        <f>SUM(O66:O72)</f>
        <v>0</v>
      </c>
      <c r="P65" s="2544"/>
      <c r="Q65" s="2544"/>
      <c r="R65" s="2544"/>
      <c r="S65" s="2544"/>
      <c r="T65" s="2544"/>
      <c r="U65" s="2544"/>
      <c r="V65" s="2544"/>
      <c r="W65" s="2544"/>
      <c r="X65" s="2544"/>
      <c r="Y65" s="2544"/>
      <c r="Z65" s="2544"/>
      <c r="AA65" s="2544"/>
      <c r="AB65" s="2544"/>
      <c r="AC65" s="2544"/>
      <c r="AD65" s="2544"/>
      <c r="AE65" s="2544"/>
      <c r="AF65" s="2544"/>
      <c r="AG65" s="2544"/>
    </row>
    <row r="66" spans="1:33" s="2393" customFormat="1" ht="50.25" hidden="1" customHeight="1">
      <c r="A66" s="2411">
        <v>9</v>
      </c>
      <c r="B66" s="2374">
        <f t="shared" ref="B66:B72" si="11">B65+1</f>
        <v>1</v>
      </c>
      <c r="C66" s="2375" t="s">
        <v>819</v>
      </c>
      <c r="D66" s="2376">
        <v>10746</v>
      </c>
      <c r="E66" s="2377">
        <v>3100000</v>
      </c>
      <c r="F66" s="2373">
        <v>1</v>
      </c>
      <c r="G66" s="2378">
        <f t="shared" ref="G66:G72" si="12">F66*E66</f>
        <v>3100000</v>
      </c>
      <c r="H66" s="2381" t="s">
        <v>2056</v>
      </c>
      <c r="I66" s="2411" t="s">
        <v>2057</v>
      </c>
      <c r="J66" s="2380" t="s">
        <v>2058</v>
      </c>
      <c r="K66" s="2381" t="s">
        <v>980</v>
      </c>
      <c r="L66" s="2400">
        <v>1</v>
      </c>
      <c r="M66" s="2400"/>
      <c r="N66" s="2400"/>
      <c r="O66" s="2401"/>
      <c r="P66" s="2392">
        <v>1.4</v>
      </c>
      <c r="Q66" s="2392"/>
      <c r="R66" s="2392"/>
      <c r="S66" s="2392"/>
      <c r="T66" s="2392"/>
      <c r="U66" s="2392"/>
      <c r="V66" s="2392"/>
      <c r="W66" s="2392"/>
      <c r="X66" s="2392"/>
      <c r="Y66" s="2392"/>
      <c r="Z66" s="2392"/>
      <c r="AA66" s="2392"/>
      <c r="AB66" s="2392"/>
      <c r="AC66" s="2392"/>
      <c r="AD66" s="2392"/>
      <c r="AE66" s="2392"/>
      <c r="AF66" s="2392"/>
      <c r="AG66" s="2392"/>
    </row>
    <row r="67" spans="1:33" s="2393" customFormat="1" ht="50.25" hidden="1" customHeight="1">
      <c r="A67" s="2411">
        <v>9</v>
      </c>
      <c r="B67" s="2374">
        <f t="shared" si="11"/>
        <v>2</v>
      </c>
      <c r="C67" s="2375" t="s">
        <v>819</v>
      </c>
      <c r="D67" s="2376">
        <v>10746</v>
      </c>
      <c r="E67" s="2377">
        <v>3100000</v>
      </c>
      <c r="F67" s="2373">
        <v>1</v>
      </c>
      <c r="G67" s="2378">
        <f t="shared" si="12"/>
        <v>3100000</v>
      </c>
      <c r="H67" s="2381" t="s">
        <v>2048</v>
      </c>
      <c r="I67" s="2411" t="s">
        <v>2049</v>
      </c>
      <c r="J67" s="2380" t="s">
        <v>2050</v>
      </c>
      <c r="K67" s="2381" t="s">
        <v>980</v>
      </c>
      <c r="L67" s="2397">
        <v>1</v>
      </c>
      <c r="M67" s="2397"/>
      <c r="N67" s="2397"/>
      <c r="O67" s="2398"/>
      <c r="P67" s="2392">
        <v>1.4</v>
      </c>
      <c r="Q67" s="2392"/>
      <c r="R67" s="2392"/>
      <c r="S67" s="2392"/>
      <c r="T67" s="2392"/>
      <c r="U67" s="2392"/>
      <c r="V67" s="2392"/>
      <c r="W67" s="2392"/>
      <c r="X67" s="2392"/>
      <c r="Y67" s="2392"/>
      <c r="Z67" s="2392"/>
      <c r="AA67" s="2392"/>
      <c r="AB67" s="2392"/>
      <c r="AC67" s="2392"/>
      <c r="AD67" s="2392"/>
      <c r="AE67" s="2392"/>
      <c r="AF67" s="2392"/>
      <c r="AG67" s="2392"/>
    </row>
    <row r="68" spans="1:33" s="2393" customFormat="1" ht="50.25" hidden="1" customHeight="1">
      <c r="A68" s="2411">
        <v>9</v>
      </c>
      <c r="B68" s="2374">
        <f t="shared" si="11"/>
        <v>3</v>
      </c>
      <c r="C68" s="2375" t="s">
        <v>819</v>
      </c>
      <c r="D68" s="2376">
        <v>10746</v>
      </c>
      <c r="E68" s="2377">
        <v>3100000</v>
      </c>
      <c r="F68" s="2373">
        <v>1</v>
      </c>
      <c r="G68" s="2378">
        <f t="shared" si="12"/>
        <v>3100000</v>
      </c>
      <c r="H68" s="2381" t="s">
        <v>2039</v>
      </c>
      <c r="I68" s="2411" t="s">
        <v>2040</v>
      </c>
      <c r="J68" s="2380" t="s">
        <v>2041</v>
      </c>
      <c r="K68" s="2381" t="s">
        <v>980</v>
      </c>
      <c r="L68" s="2400">
        <v>1</v>
      </c>
      <c r="M68" s="2400"/>
      <c r="N68" s="2400"/>
      <c r="O68" s="2401"/>
      <c r="P68" s="2392">
        <v>1.2</v>
      </c>
      <c r="Q68" s="2392"/>
      <c r="R68" s="2392"/>
      <c r="S68" s="2392"/>
      <c r="T68" s="2392"/>
      <c r="U68" s="2392"/>
      <c r="V68" s="2392"/>
      <c r="W68" s="2392"/>
      <c r="X68" s="2392"/>
      <c r="Y68" s="2392"/>
      <c r="Z68" s="2392"/>
      <c r="AA68" s="2392"/>
      <c r="AB68" s="2392"/>
      <c r="AC68" s="2392"/>
      <c r="AD68" s="2392"/>
      <c r="AE68" s="2392"/>
      <c r="AF68" s="2392"/>
      <c r="AG68" s="2392"/>
    </row>
    <row r="69" spans="1:33" s="2393" customFormat="1" ht="50.25" hidden="1" customHeight="1">
      <c r="A69" s="2411">
        <v>9</v>
      </c>
      <c r="B69" s="2374">
        <f t="shared" si="11"/>
        <v>4</v>
      </c>
      <c r="C69" s="2375" t="s">
        <v>819</v>
      </c>
      <c r="D69" s="2376">
        <v>10746</v>
      </c>
      <c r="E69" s="2377">
        <v>3100000</v>
      </c>
      <c r="F69" s="2373">
        <v>1</v>
      </c>
      <c r="G69" s="2378">
        <f t="shared" si="12"/>
        <v>3100000</v>
      </c>
      <c r="H69" s="2381" t="s">
        <v>2026</v>
      </c>
      <c r="I69" s="2411" t="s">
        <v>2027</v>
      </c>
      <c r="J69" s="2380" t="s">
        <v>2028</v>
      </c>
      <c r="K69" s="2381" t="s">
        <v>980</v>
      </c>
      <c r="L69" s="2400">
        <v>1</v>
      </c>
      <c r="M69" s="2400"/>
      <c r="N69" s="2400"/>
      <c r="O69" s="2401"/>
      <c r="P69" s="2392">
        <v>1.2</v>
      </c>
      <c r="Q69" s="2392"/>
      <c r="R69" s="2392"/>
      <c r="S69" s="2392"/>
      <c r="T69" s="2392"/>
      <c r="U69" s="2392"/>
      <c r="V69" s="2392"/>
      <c r="W69" s="2392"/>
      <c r="X69" s="2392"/>
      <c r="Y69" s="2392"/>
      <c r="Z69" s="2392"/>
      <c r="AA69" s="2392"/>
      <c r="AB69" s="2392"/>
      <c r="AC69" s="2392"/>
      <c r="AD69" s="2392"/>
      <c r="AE69" s="2392"/>
      <c r="AF69" s="2392"/>
      <c r="AG69" s="2392"/>
    </row>
    <row r="70" spans="1:33" s="2393" customFormat="1" ht="50.25" hidden="1" customHeight="1">
      <c r="A70" s="2411">
        <v>9</v>
      </c>
      <c r="B70" s="2374">
        <f t="shared" si="11"/>
        <v>5</v>
      </c>
      <c r="C70" s="2375" t="s">
        <v>819</v>
      </c>
      <c r="D70" s="2376">
        <v>10746</v>
      </c>
      <c r="E70" s="2377">
        <v>3100000</v>
      </c>
      <c r="F70" s="2373">
        <v>1</v>
      </c>
      <c r="G70" s="2378">
        <f t="shared" si="12"/>
        <v>3100000</v>
      </c>
      <c r="H70" s="2381" t="s">
        <v>2044</v>
      </c>
      <c r="I70" s="2381" t="s">
        <v>2045</v>
      </c>
      <c r="J70" s="2380" t="s">
        <v>2046</v>
      </c>
      <c r="K70" s="2381" t="s">
        <v>873</v>
      </c>
      <c r="L70" s="2400">
        <v>1</v>
      </c>
      <c r="M70" s="2400"/>
      <c r="N70" s="2400"/>
      <c r="O70" s="2401"/>
      <c r="P70" s="2392">
        <v>1.2</v>
      </c>
      <c r="Q70" s="2392"/>
      <c r="R70" s="2392"/>
      <c r="S70" s="2392"/>
      <c r="T70" s="2392"/>
      <c r="U70" s="2392"/>
      <c r="V70" s="2392"/>
      <c r="W70" s="2392"/>
      <c r="X70" s="2392"/>
      <c r="Y70" s="2392"/>
      <c r="Z70" s="2392"/>
      <c r="AA70" s="2392"/>
      <c r="AB70" s="2392"/>
      <c r="AC70" s="2392"/>
      <c r="AD70" s="2392"/>
      <c r="AE70" s="2392"/>
      <c r="AF70" s="2392"/>
      <c r="AG70" s="2392"/>
    </row>
    <row r="71" spans="1:33" s="2393" customFormat="1" ht="50.25" hidden="1" customHeight="1">
      <c r="A71" s="2411">
        <v>9</v>
      </c>
      <c r="B71" s="2374">
        <f t="shared" si="11"/>
        <v>6</v>
      </c>
      <c r="C71" s="2375" t="s">
        <v>819</v>
      </c>
      <c r="D71" s="2376">
        <v>10746</v>
      </c>
      <c r="E71" s="2377">
        <v>3100000</v>
      </c>
      <c r="F71" s="2373">
        <v>1</v>
      </c>
      <c r="G71" s="2378">
        <f t="shared" si="12"/>
        <v>3100000</v>
      </c>
      <c r="H71" s="2381" t="s">
        <v>2052</v>
      </c>
      <c r="I71" s="2381" t="s">
        <v>2053</v>
      </c>
      <c r="J71" s="2380" t="s">
        <v>2054</v>
      </c>
      <c r="K71" s="2381" t="s">
        <v>873</v>
      </c>
      <c r="L71" s="2400">
        <v>1</v>
      </c>
      <c r="M71" s="2400"/>
      <c r="N71" s="2400"/>
      <c r="O71" s="2401"/>
      <c r="P71" s="2392"/>
      <c r="Q71" s="2392"/>
      <c r="R71" s="2392"/>
      <c r="S71" s="2392"/>
      <c r="T71" s="2392"/>
      <c r="U71" s="2392"/>
      <c r="V71" s="2392"/>
      <c r="W71" s="2392"/>
      <c r="X71" s="2392"/>
      <c r="Y71" s="2392"/>
      <c r="Z71" s="2392"/>
      <c r="AA71" s="2392"/>
      <c r="AB71" s="2392"/>
      <c r="AC71" s="2392"/>
      <c r="AD71" s="2392"/>
      <c r="AE71" s="2392"/>
      <c r="AF71" s="2392"/>
      <c r="AG71" s="2392"/>
    </row>
    <row r="72" spans="1:33" s="2393" customFormat="1" ht="50.25" hidden="1" customHeight="1">
      <c r="A72" s="2411">
        <v>9</v>
      </c>
      <c r="B72" s="2374">
        <f t="shared" si="11"/>
        <v>7</v>
      </c>
      <c r="C72" s="2375" t="s">
        <v>819</v>
      </c>
      <c r="D72" s="2376">
        <v>10746</v>
      </c>
      <c r="E72" s="2377">
        <v>3100000</v>
      </c>
      <c r="F72" s="2373">
        <v>1</v>
      </c>
      <c r="G72" s="2378">
        <f t="shared" si="12"/>
        <v>3100000</v>
      </c>
      <c r="H72" s="2381" t="s">
        <v>2033</v>
      </c>
      <c r="I72" s="2381" t="s">
        <v>2034</v>
      </c>
      <c r="J72" s="2380" t="s">
        <v>723</v>
      </c>
      <c r="K72" s="2381" t="s">
        <v>873</v>
      </c>
      <c r="L72" s="2400">
        <v>1</v>
      </c>
      <c r="M72" s="2400"/>
      <c r="N72" s="2400"/>
      <c r="O72" s="2401"/>
      <c r="P72" s="2392"/>
      <c r="Q72" s="2392"/>
      <c r="R72" s="2392"/>
      <c r="S72" s="2392"/>
      <c r="T72" s="2392"/>
      <c r="U72" s="2392"/>
      <c r="V72" s="2392"/>
      <c r="W72" s="2392"/>
      <c r="X72" s="2392"/>
      <c r="Y72" s="2392"/>
      <c r="Z72" s="2392"/>
      <c r="AA72" s="2392"/>
      <c r="AB72" s="2392"/>
      <c r="AC72" s="2392"/>
      <c r="AD72" s="2392"/>
      <c r="AE72" s="2392"/>
      <c r="AF72" s="2392"/>
      <c r="AG72" s="2392"/>
    </row>
    <row r="73" spans="1:33" s="2366" customFormat="1" hidden="1">
      <c r="A73" s="2367"/>
      <c r="B73" s="2368"/>
      <c r="C73" s="2367" t="s">
        <v>2060</v>
      </c>
      <c r="D73" s="2367"/>
      <c r="E73" s="2367"/>
      <c r="F73" s="2367">
        <f>SUM(F74:F79)</f>
        <v>6</v>
      </c>
      <c r="G73" s="2369">
        <f>SUM(G74:G79)</f>
        <v>18600000</v>
      </c>
      <c r="H73" s="2367"/>
      <c r="I73" s="2367"/>
      <c r="J73" s="2367"/>
      <c r="K73" s="2367"/>
      <c r="L73" s="2367">
        <f>SUM(L74:L79)</f>
        <v>6</v>
      </c>
      <c r="M73" s="2367">
        <f>SUM(M74:M79)</f>
        <v>0</v>
      </c>
      <c r="N73" s="2367">
        <f>SUM(N74:N79)</f>
        <v>0</v>
      </c>
      <c r="O73" s="2367">
        <f>SUM(O74:O79)</f>
        <v>0</v>
      </c>
      <c r="P73" s="2544"/>
      <c r="Q73" s="2544"/>
      <c r="R73" s="2544"/>
      <c r="S73" s="2544"/>
      <c r="T73" s="2544"/>
      <c r="U73" s="2544"/>
      <c r="V73" s="2544"/>
      <c r="W73" s="2544"/>
      <c r="X73" s="2544"/>
      <c r="Y73" s="2544"/>
      <c r="Z73" s="2544"/>
      <c r="AA73" s="2544"/>
      <c r="AB73" s="2544"/>
      <c r="AC73" s="2544"/>
      <c r="AD73" s="2544"/>
      <c r="AE73" s="2544"/>
      <c r="AF73" s="2544"/>
      <c r="AG73" s="2544"/>
    </row>
    <row r="74" spans="1:33" ht="45.75" customHeight="1">
      <c r="A74" s="2828">
        <v>10</v>
      </c>
      <c r="B74" s="2828">
        <f t="shared" ref="B74:B79" si="13">B73+1</f>
        <v>1</v>
      </c>
      <c r="C74" s="2829" t="s">
        <v>819</v>
      </c>
      <c r="D74" s="2376">
        <v>10746</v>
      </c>
      <c r="E74" s="2830">
        <v>3100000</v>
      </c>
      <c r="F74" s="2831">
        <v>1</v>
      </c>
      <c r="G74" s="2832">
        <f t="shared" ref="G74:G79" si="14">F74*E74</f>
        <v>3100000</v>
      </c>
      <c r="H74" s="2833" t="s">
        <v>2083</v>
      </c>
      <c r="I74" s="2386" t="s">
        <v>2084</v>
      </c>
      <c r="J74" s="2386" t="s">
        <v>2085</v>
      </c>
      <c r="K74" s="2836" t="s">
        <v>1285</v>
      </c>
      <c r="L74" s="2397">
        <v>1</v>
      </c>
      <c r="M74" s="2397"/>
      <c r="N74" s="2397"/>
      <c r="O74" s="2398"/>
      <c r="P74" s="2178">
        <v>1.4</v>
      </c>
      <c r="Q74" s="2178" t="s">
        <v>4413</v>
      </c>
      <c r="R74" s="2392"/>
      <c r="S74" s="2392"/>
      <c r="T74" s="2392">
        <v>1</v>
      </c>
      <c r="U74" s="2392">
        <v>3</v>
      </c>
      <c r="V74" s="2380" t="s">
        <v>4559</v>
      </c>
      <c r="W74" s="2380" t="s">
        <v>4555</v>
      </c>
      <c r="X74" s="2392"/>
      <c r="Y74" s="2392"/>
      <c r="Z74" s="2392"/>
      <c r="AA74" s="2392"/>
      <c r="AB74" s="2392"/>
      <c r="AC74" s="2392"/>
      <c r="AD74" s="2392"/>
      <c r="AE74" s="2392"/>
      <c r="AF74" s="2392"/>
      <c r="AG74" s="2392"/>
    </row>
    <row r="75" spans="1:33" s="2957" customFormat="1" ht="172.2">
      <c r="A75" s="2952">
        <v>10</v>
      </c>
      <c r="B75" s="2952">
        <f t="shared" si="13"/>
        <v>2</v>
      </c>
      <c r="C75" s="2829" t="s">
        <v>819</v>
      </c>
      <c r="D75" s="2376">
        <v>10746</v>
      </c>
      <c r="E75" s="2830">
        <v>3100000</v>
      </c>
      <c r="F75" s="2831">
        <v>1</v>
      </c>
      <c r="G75" s="2832">
        <f t="shared" si="14"/>
        <v>3100000</v>
      </c>
      <c r="H75" s="2953" t="s">
        <v>2061</v>
      </c>
      <c r="I75" s="2386" t="s">
        <v>2062</v>
      </c>
      <c r="J75" s="2386" t="s">
        <v>1123</v>
      </c>
      <c r="K75" s="2955" t="s">
        <v>1274</v>
      </c>
      <c r="L75" s="2894">
        <v>1</v>
      </c>
      <c r="M75" s="2894"/>
      <c r="N75" s="2894"/>
      <c r="O75" s="2895"/>
      <c r="P75" s="2984">
        <v>1.4</v>
      </c>
      <c r="Q75" s="2985" t="s">
        <v>4541</v>
      </c>
      <c r="R75" s="2986" t="s">
        <v>4542</v>
      </c>
      <c r="S75" s="2987" t="s">
        <v>4543</v>
      </c>
      <c r="T75" s="2988">
        <v>1</v>
      </c>
      <c r="U75" s="2988" t="s">
        <v>4499</v>
      </c>
      <c r="V75" s="2987" t="s">
        <v>4544</v>
      </c>
      <c r="W75" s="2987" t="s">
        <v>4545</v>
      </c>
      <c r="X75" s="2956"/>
      <c r="Y75" s="2956"/>
      <c r="Z75" s="2956"/>
      <c r="AA75" s="2956"/>
      <c r="AB75" s="2956"/>
      <c r="AC75" s="2956"/>
      <c r="AD75" s="2956"/>
      <c r="AE75" s="2956"/>
      <c r="AF75" s="2956"/>
      <c r="AG75" s="2956"/>
    </row>
    <row r="76" spans="1:33" s="2957" customFormat="1" ht="172.2">
      <c r="A76" s="2952">
        <v>10</v>
      </c>
      <c r="B76" s="2952">
        <f t="shared" si="13"/>
        <v>3</v>
      </c>
      <c r="C76" s="2829" t="s">
        <v>819</v>
      </c>
      <c r="D76" s="2376">
        <v>10746</v>
      </c>
      <c r="E76" s="2830">
        <v>3100000</v>
      </c>
      <c r="F76" s="2831">
        <v>1</v>
      </c>
      <c r="G76" s="2832">
        <f t="shared" si="14"/>
        <v>3100000</v>
      </c>
      <c r="H76" s="2953" t="s">
        <v>2080</v>
      </c>
      <c r="I76" s="2386" t="s">
        <v>2081</v>
      </c>
      <c r="J76" s="2386" t="s">
        <v>1127</v>
      </c>
      <c r="K76" s="2955" t="s">
        <v>1274</v>
      </c>
      <c r="L76" s="2896">
        <v>1</v>
      </c>
      <c r="M76" s="2896"/>
      <c r="N76" s="2896"/>
      <c r="O76" s="2897"/>
      <c r="P76" s="2984">
        <v>1.4</v>
      </c>
      <c r="Q76" s="2985" t="s">
        <v>4541</v>
      </c>
      <c r="R76" s="2986" t="s">
        <v>4542</v>
      </c>
      <c r="S76" s="2987" t="s">
        <v>4543</v>
      </c>
      <c r="T76" s="2988">
        <v>1</v>
      </c>
      <c r="U76" s="2988" t="s">
        <v>4499</v>
      </c>
      <c r="V76" s="2987" t="s">
        <v>4544</v>
      </c>
      <c r="W76" s="2987" t="s">
        <v>4545</v>
      </c>
      <c r="X76" s="2956"/>
      <c r="Y76" s="2956"/>
      <c r="Z76" s="2956"/>
      <c r="AA76" s="2956"/>
      <c r="AB76" s="2956"/>
      <c r="AC76" s="2956"/>
      <c r="AD76" s="2956"/>
      <c r="AE76" s="2956"/>
      <c r="AF76" s="2956"/>
      <c r="AG76" s="2956"/>
    </row>
    <row r="77" spans="1:33" s="2957" customFormat="1" ht="45.75" customHeight="1">
      <c r="A77" s="2952">
        <v>10</v>
      </c>
      <c r="B77" s="2952">
        <f t="shared" si="13"/>
        <v>4</v>
      </c>
      <c r="C77" s="2829" t="s">
        <v>819</v>
      </c>
      <c r="D77" s="2376">
        <v>10746</v>
      </c>
      <c r="E77" s="2830">
        <v>3100000</v>
      </c>
      <c r="F77" s="2831">
        <v>1</v>
      </c>
      <c r="G77" s="2832">
        <f t="shared" si="14"/>
        <v>3100000</v>
      </c>
      <c r="H77" s="2834" t="s">
        <v>2072</v>
      </c>
      <c r="I77" s="2386" t="s">
        <v>2073</v>
      </c>
      <c r="J77" s="2386" t="s">
        <v>2074</v>
      </c>
      <c r="K77" s="2955" t="s">
        <v>1280</v>
      </c>
      <c r="L77" s="2837">
        <v>1</v>
      </c>
      <c r="M77" s="2837"/>
      <c r="N77" s="2837"/>
      <c r="O77" s="2838"/>
      <c r="P77" s="2972">
        <v>1.2</v>
      </c>
      <c r="Q77" s="2973" t="s">
        <v>4513</v>
      </c>
      <c r="R77" s="2974"/>
      <c r="S77" s="2972"/>
      <c r="T77" s="2972">
        <v>1</v>
      </c>
      <c r="U77" s="2974" t="s">
        <v>4516</v>
      </c>
      <c r="V77" s="2975" t="s">
        <v>4514</v>
      </c>
      <c r="W77" s="2973" t="s">
        <v>4515</v>
      </c>
      <c r="X77" s="2956"/>
      <c r="Y77" s="2956"/>
      <c r="Z77" s="2956"/>
      <c r="AA77" s="2956"/>
      <c r="AB77" s="2956"/>
      <c r="AC77" s="2956"/>
      <c r="AD77" s="2956"/>
      <c r="AE77" s="2956"/>
      <c r="AF77" s="2956"/>
      <c r="AG77" s="2956"/>
    </row>
    <row r="78" spans="1:33" s="2957" customFormat="1" ht="140.4">
      <c r="A78" s="2952">
        <v>10</v>
      </c>
      <c r="B78" s="2952">
        <f t="shared" si="13"/>
        <v>5</v>
      </c>
      <c r="C78" s="2829" t="s">
        <v>819</v>
      </c>
      <c r="D78" s="2376">
        <v>10746</v>
      </c>
      <c r="E78" s="2830">
        <v>3100000</v>
      </c>
      <c r="F78" s="2831">
        <v>1</v>
      </c>
      <c r="G78" s="2832">
        <f t="shared" si="14"/>
        <v>3100000</v>
      </c>
      <c r="H78" s="2954" t="s">
        <v>2090</v>
      </c>
      <c r="I78" s="2412" t="s">
        <v>2091</v>
      </c>
      <c r="J78" s="2412" t="s">
        <v>2092</v>
      </c>
      <c r="K78" s="2955" t="s">
        <v>1275</v>
      </c>
      <c r="L78" s="2837">
        <v>1</v>
      </c>
      <c r="M78" s="2837"/>
      <c r="N78" s="2837"/>
      <c r="O78" s="2838"/>
      <c r="P78" s="2952">
        <v>4.2</v>
      </c>
      <c r="Q78" s="2866" t="s">
        <v>4497</v>
      </c>
      <c r="R78" s="2958" t="s">
        <v>4498</v>
      </c>
      <c r="S78" s="2952">
        <v>1</v>
      </c>
      <c r="T78" s="2952"/>
      <c r="U78" s="2952"/>
      <c r="V78" s="2866"/>
      <c r="W78" s="2866"/>
      <c r="X78" s="2956"/>
      <c r="Y78" s="2959">
        <v>3093000</v>
      </c>
      <c r="Z78" s="2960" t="s">
        <v>4431</v>
      </c>
      <c r="AA78" s="2956"/>
      <c r="AB78" s="2956"/>
      <c r="AC78" s="2956"/>
      <c r="AD78" s="2956"/>
      <c r="AE78" s="2956"/>
      <c r="AF78" s="2956"/>
      <c r="AG78" s="2956"/>
    </row>
    <row r="79" spans="1:33" ht="140.4">
      <c r="A79" s="2828">
        <v>10</v>
      </c>
      <c r="B79" s="2828">
        <f t="shared" si="13"/>
        <v>6</v>
      </c>
      <c r="C79" s="2829" t="s">
        <v>819</v>
      </c>
      <c r="D79" s="2376">
        <v>10746</v>
      </c>
      <c r="E79" s="2830">
        <v>3100000</v>
      </c>
      <c r="F79" s="2831">
        <v>1</v>
      </c>
      <c r="G79" s="2832">
        <f t="shared" si="14"/>
        <v>3100000</v>
      </c>
      <c r="H79" s="2835" t="s">
        <v>2065</v>
      </c>
      <c r="I79" s="2412" t="s">
        <v>2066</v>
      </c>
      <c r="J79" s="2412" t="s">
        <v>2067</v>
      </c>
      <c r="K79" s="2836" t="s">
        <v>1275</v>
      </c>
      <c r="L79" s="2837">
        <v>1</v>
      </c>
      <c r="M79" s="2837"/>
      <c r="N79" s="2837"/>
      <c r="O79" s="2838"/>
      <c r="P79" s="2952">
        <v>4.2</v>
      </c>
      <c r="Q79" s="2866" t="s">
        <v>4497</v>
      </c>
      <c r="R79" s="2958" t="s">
        <v>4498</v>
      </c>
      <c r="S79" s="2828">
        <v>1</v>
      </c>
      <c r="T79" s="2828"/>
      <c r="U79" s="2828"/>
      <c r="V79" s="2900"/>
      <c r="W79" s="2900"/>
      <c r="X79" s="2839"/>
      <c r="Y79" s="2889">
        <v>3093000</v>
      </c>
      <c r="Z79" s="2890" t="s">
        <v>4431</v>
      </c>
      <c r="AA79" s="2839"/>
      <c r="AB79" s="2839"/>
      <c r="AC79" s="2839"/>
      <c r="AD79" s="2839"/>
      <c r="AE79" s="2839"/>
      <c r="AF79" s="2839"/>
      <c r="AG79" s="2839"/>
    </row>
    <row r="80" spans="1:33" s="2366" customFormat="1" hidden="1">
      <c r="A80" s="2367"/>
      <c r="B80" s="2368"/>
      <c r="C80" s="2367" t="s">
        <v>1444</v>
      </c>
      <c r="D80" s="2367"/>
      <c r="E80" s="2367"/>
      <c r="F80" s="2367">
        <f>SUM(F81:F86)</f>
        <v>6</v>
      </c>
      <c r="G80" s="2369">
        <f>SUM(G81:G86)</f>
        <v>18600000</v>
      </c>
      <c r="H80" s="2367"/>
      <c r="I80" s="2367"/>
      <c r="J80" s="2367"/>
      <c r="K80" s="2367"/>
      <c r="L80" s="2367">
        <f>SUM(L81:L86)</f>
        <v>6</v>
      </c>
      <c r="M80" s="2367">
        <f>SUM(M81:M86)</f>
        <v>0</v>
      </c>
      <c r="N80" s="2367">
        <f>SUM(N81:N86)</f>
        <v>0</v>
      </c>
      <c r="O80" s="2367">
        <f>SUM(O81:O86)</f>
        <v>0</v>
      </c>
      <c r="P80" s="2544"/>
      <c r="Q80" s="2544"/>
      <c r="R80" s="2544"/>
      <c r="S80" s="2544"/>
      <c r="T80" s="2544"/>
      <c r="U80" s="2544"/>
      <c r="V80" s="2544"/>
      <c r="W80" s="2544"/>
      <c r="X80" s="2544"/>
      <c r="Y80" s="2544"/>
      <c r="Z80" s="2544"/>
      <c r="AA80" s="2544"/>
      <c r="AB80" s="2544"/>
      <c r="AC80" s="2544"/>
      <c r="AD80" s="2544"/>
      <c r="AE80" s="2544"/>
      <c r="AF80" s="2544"/>
      <c r="AG80" s="2544"/>
    </row>
    <row r="81" spans="1:33" s="2363" customFormat="1" ht="46.5" hidden="1" customHeight="1">
      <c r="A81" s="2413">
        <v>11</v>
      </c>
      <c r="B81" s="2403">
        <f t="shared" ref="B81:B86" si="15">B80+1</f>
        <v>1</v>
      </c>
      <c r="C81" s="2375" t="s">
        <v>819</v>
      </c>
      <c r="D81" s="2376">
        <v>10746</v>
      </c>
      <c r="E81" s="2377">
        <v>3100000</v>
      </c>
      <c r="F81" s="2373">
        <v>1</v>
      </c>
      <c r="G81" s="2378">
        <f t="shared" ref="G81:G86" si="16">F81*E81</f>
        <v>3100000</v>
      </c>
      <c r="H81" s="2386" t="s">
        <v>2096</v>
      </c>
      <c r="I81" s="2386"/>
      <c r="J81" s="2414" t="s">
        <v>2097</v>
      </c>
      <c r="K81" s="2415" t="s">
        <v>1425</v>
      </c>
      <c r="L81" s="2400">
        <v>1</v>
      </c>
      <c r="M81" s="2400"/>
      <c r="N81" s="2400"/>
      <c r="O81" s="2401"/>
      <c r="P81" s="2384"/>
      <c r="Q81" s="2384"/>
      <c r="R81" s="2384"/>
      <c r="S81" s="2384"/>
      <c r="T81" s="2384"/>
      <c r="U81" s="2384"/>
      <c r="V81" s="2384"/>
      <c r="W81" s="2384"/>
      <c r="X81" s="2384"/>
      <c r="Y81" s="2384"/>
      <c r="Z81" s="2384"/>
      <c r="AA81" s="2384"/>
      <c r="AB81" s="2384"/>
      <c r="AC81" s="2384"/>
      <c r="AD81" s="2384"/>
      <c r="AE81" s="2384"/>
      <c r="AF81" s="2384"/>
      <c r="AG81" s="2384"/>
    </row>
    <row r="82" spans="1:33" s="2363" customFormat="1" ht="46.5" hidden="1" customHeight="1">
      <c r="A82" s="2413">
        <v>11</v>
      </c>
      <c r="B82" s="2403">
        <f t="shared" si="15"/>
        <v>2</v>
      </c>
      <c r="C82" s="2375" t="s">
        <v>819</v>
      </c>
      <c r="D82" s="2376">
        <v>10746</v>
      </c>
      <c r="E82" s="2377">
        <v>3100000</v>
      </c>
      <c r="F82" s="2373">
        <v>1</v>
      </c>
      <c r="G82" s="2378">
        <f t="shared" si="16"/>
        <v>3100000</v>
      </c>
      <c r="H82" s="2387" t="s">
        <v>2109</v>
      </c>
      <c r="I82" s="2387"/>
      <c r="J82" s="2387" t="s">
        <v>2110</v>
      </c>
      <c r="K82" s="2387" t="s">
        <v>2111</v>
      </c>
      <c r="L82" s="2400">
        <v>1</v>
      </c>
      <c r="M82" s="2400"/>
      <c r="N82" s="2400"/>
      <c r="O82" s="2401"/>
      <c r="P82" s="2384"/>
      <c r="Q82" s="2384"/>
      <c r="R82" s="2384"/>
      <c r="S82" s="2384"/>
      <c r="T82" s="2384"/>
      <c r="U82" s="2384"/>
      <c r="V82" s="2384"/>
      <c r="W82" s="2384"/>
      <c r="X82" s="2384"/>
      <c r="Y82" s="2384"/>
      <c r="Z82" s="2384"/>
      <c r="AA82" s="2384"/>
      <c r="AB82" s="2384"/>
      <c r="AC82" s="2384"/>
      <c r="AD82" s="2384"/>
      <c r="AE82" s="2384"/>
      <c r="AF82" s="2384"/>
      <c r="AG82" s="2384"/>
    </row>
    <row r="83" spans="1:33" s="2363" customFormat="1" ht="46.5" hidden="1" customHeight="1">
      <c r="A83" s="2413">
        <v>11</v>
      </c>
      <c r="B83" s="2403">
        <f t="shared" si="15"/>
        <v>3</v>
      </c>
      <c r="C83" s="2375" t="s">
        <v>819</v>
      </c>
      <c r="D83" s="2376">
        <v>10746</v>
      </c>
      <c r="E83" s="2377">
        <v>3100000</v>
      </c>
      <c r="F83" s="2373">
        <v>1</v>
      </c>
      <c r="G83" s="2378">
        <f t="shared" si="16"/>
        <v>3100000</v>
      </c>
      <c r="H83" s="2387" t="s">
        <v>2105</v>
      </c>
      <c r="I83" s="2387"/>
      <c r="J83" s="2387" t="s">
        <v>780</v>
      </c>
      <c r="K83" s="2387" t="s">
        <v>671</v>
      </c>
      <c r="L83" s="2400">
        <v>1</v>
      </c>
      <c r="M83" s="2400"/>
      <c r="N83" s="2400"/>
      <c r="O83" s="2401"/>
      <c r="P83" s="2384"/>
      <c r="Q83" s="2384"/>
      <c r="R83" s="2384"/>
      <c r="S83" s="2384"/>
      <c r="T83" s="2384"/>
      <c r="U83" s="2384"/>
      <c r="V83" s="2384"/>
      <c r="W83" s="2384"/>
      <c r="X83" s="2384"/>
      <c r="Y83" s="2384"/>
      <c r="Z83" s="2384"/>
      <c r="AA83" s="2384"/>
      <c r="AB83" s="2384"/>
      <c r="AC83" s="2384"/>
      <c r="AD83" s="2384"/>
      <c r="AE83" s="2384"/>
      <c r="AF83" s="2384"/>
      <c r="AG83" s="2384"/>
    </row>
    <row r="84" spans="1:33" s="2363" customFormat="1" ht="46.5" hidden="1" customHeight="1">
      <c r="A84" s="2413">
        <v>11</v>
      </c>
      <c r="B84" s="2403">
        <f t="shared" si="15"/>
        <v>4</v>
      </c>
      <c r="C84" s="2375" t="s">
        <v>819</v>
      </c>
      <c r="D84" s="2376">
        <v>10746</v>
      </c>
      <c r="E84" s="2377">
        <v>3100000</v>
      </c>
      <c r="F84" s="2373">
        <v>1</v>
      </c>
      <c r="G84" s="2378">
        <f t="shared" si="16"/>
        <v>3100000</v>
      </c>
      <c r="H84" s="2416" t="s">
        <v>2107</v>
      </c>
      <c r="I84" s="2416"/>
      <c r="J84" s="2417" t="s">
        <v>2108</v>
      </c>
      <c r="K84" s="2387" t="s">
        <v>659</v>
      </c>
      <c r="L84" s="2397">
        <v>1</v>
      </c>
      <c r="M84" s="2397"/>
      <c r="N84" s="2397"/>
      <c r="O84" s="2398"/>
      <c r="P84" s="2384"/>
      <c r="Q84" s="2384"/>
      <c r="R84" s="2384"/>
      <c r="S84" s="2384"/>
      <c r="T84" s="2384"/>
      <c r="U84" s="2384"/>
      <c r="V84" s="2384"/>
      <c r="W84" s="2384"/>
      <c r="X84" s="2384"/>
      <c r="Y84" s="2384"/>
      <c r="Z84" s="2384"/>
      <c r="AA84" s="2384"/>
      <c r="AB84" s="2384"/>
      <c r="AC84" s="2384"/>
      <c r="AD84" s="2384"/>
      <c r="AE84" s="2384"/>
      <c r="AF84" s="2384"/>
      <c r="AG84" s="2384"/>
    </row>
    <row r="85" spans="1:33" s="2363" customFormat="1" ht="46.5" hidden="1" customHeight="1">
      <c r="A85" s="2413">
        <v>11</v>
      </c>
      <c r="B85" s="2403">
        <f t="shared" si="15"/>
        <v>5</v>
      </c>
      <c r="C85" s="2375" t="s">
        <v>819</v>
      </c>
      <c r="D85" s="2376">
        <v>10746</v>
      </c>
      <c r="E85" s="2377">
        <v>3100000</v>
      </c>
      <c r="F85" s="2373">
        <v>1</v>
      </c>
      <c r="G85" s="2378">
        <f t="shared" si="16"/>
        <v>3100000</v>
      </c>
      <c r="H85" s="2416" t="s">
        <v>2102</v>
      </c>
      <c r="I85" s="2416"/>
      <c r="J85" s="2417" t="s">
        <v>2103</v>
      </c>
      <c r="K85" s="2387" t="s">
        <v>659</v>
      </c>
      <c r="L85" s="2400">
        <v>1</v>
      </c>
      <c r="M85" s="2400"/>
      <c r="N85" s="2400"/>
      <c r="O85" s="2401"/>
      <c r="P85" s="2384"/>
      <c r="Q85" s="2384"/>
      <c r="R85" s="2384"/>
      <c r="S85" s="2384"/>
      <c r="T85" s="2384"/>
      <c r="U85" s="2384"/>
      <c r="V85" s="2384"/>
      <c r="W85" s="2384"/>
      <c r="X85" s="2384"/>
      <c r="Y85" s="2384"/>
      <c r="Z85" s="2384"/>
      <c r="AA85" s="2384"/>
      <c r="AB85" s="2384"/>
      <c r="AC85" s="2384"/>
      <c r="AD85" s="2384"/>
      <c r="AE85" s="2384"/>
      <c r="AF85" s="2384"/>
      <c r="AG85" s="2384"/>
    </row>
    <row r="86" spans="1:33" s="2363" customFormat="1" ht="46.5" hidden="1" customHeight="1">
      <c r="A86" s="2413">
        <v>11</v>
      </c>
      <c r="B86" s="2403">
        <f t="shared" si="15"/>
        <v>6</v>
      </c>
      <c r="C86" s="2375" t="s">
        <v>819</v>
      </c>
      <c r="D86" s="2376">
        <v>10746</v>
      </c>
      <c r="E86" s="2377">
        <v>3100000</v>
      </c>
      <c r="F86" s="2373">
        <v>1</v>
      </c>
      <c r="G86" s="2378">
        <f t="shared" si="16"/>
        <v>3100000</v>
      </c>
      <c r="H86" s="2387" t="s">
        <v>2099</v>
      </c>
      <c r="I86" s="2387"/>
      <c r="J86" s="2387" t="s">
        <v>2100</v>
      </c>
      <c r="K86" s="2387" t="s">
        <v>659</v>
      </c>
      <c r="L86" s="2397">
        <v>1</v>
      </c>
      <c r="M86" s="2397"/>
      <c r="N86" s="2397"/>
      <c r="O86" s="2398"/>
      <c r="P86" s="2384"/>
      <c r="Q86" s="2384"/>
      <c r="R86" s="2384"/>
      <c r="S86" s="2384"/>
      <c r="T86" s="2384"/>
      <c r="U86" s="2384"/>
      <c r="V86" s="2384"/>
      <c r="W86" s="2384"/>
      <c r="X86" s="2384"/>
      <c r="Y86" s="2384"/>
      <c r="Z86" s="2384"/>
      <c r="AA86" s="2384"/>
      <c r="AB86" s="2384"/>
      <c r="AC86" s="2384"/>
      <c r="AD86" s="2384"/>
      <c r="AE86" s="2384"/>
      <c r="AF86" s="2384"/>
      <c r="AG86" s="2384"/>
    </row>
    <row r="87" spans="1:33" s="2366" customFormat="1" ht="24.75" hidden="1" customHeight="1">
      <c r="A87" s="2367"/>
      <c r="B87" s="2368"/>
      <c r="C87" s="2367" t="s">
        <v>2112</v>
      </c>
      <c r="D87" s="2367"/>
      <c r="E87" s="2367"/>
      <c r="F87" s="2367">
        <f>SUM(F88:F93)</f>
        <v>6</v>
      </c>
      <c r="G87" s="2369">
        <f>SUM(G88:G93)</f>
        <v>18600000</v>
      </c>
      <c r="H87" s="2367"/>
      <c r="I87" s="2367"/>
      <c r="J87" s="2367"/>
      <c r="K87" s="2367"/>
      <c r="L87" s="2367">
        <f>SUM(L88:L93)</f>
        <v>3</v>
      </c>
      <c r="M87" s="2367">
        <f>SUM(M88:M93)</f>
        <v>0</v>
      </c>
      <c r="N87" s="2367">
        <f>SUM(N88:N93)</f>
        <v>0</v>
      </c>
      <c r="O87" s="2367">
        <f>SUM(O88:O93)</f>
        <v>3</v>
      </c>
      <c r="P87" s="2544"/>
      <c r="Q87" s="2544"/>
      <c r="R87" s="2544"/>
      <c r="S87" s="2544"/>
      <c r="T87" s="2544"/>
      <c r="U87" s="2544"/>
      <c r="V87" s="2544"/>
      <c r="W87" s="2544"/>
      <c r="X87" s="2544"/>
      <c r="Y87" s="2544"/>
      <c r="Z87" s="2544"/>
      <c r="AA87" s="2544"/>
      <c r="AB87" s="2544"/>
      <c r="AC87" s="2544"/>
      <c r="AD87" s="2544"/>
      <c r="AE87" s="2544"/>
      <c r="AF87" s="2544"/>
      <c r="AG87" s="2544"/>
    </row>
    <row r="88" spans="1:33" s="2426" customFormat="1" ht="51" hidden="1" customHeight="1">
      <c r="A88" s="2418">
        <v>12</v>
      </c>
      <c r="B88" s="2419">
        <f t="shared" ref="B88:B93" si="17">B87+1</f>
        <v>1</v>
      </c>
      <c r="C88" s="2420" t="s">
        <v>819</v>
      </c>
      <c r="D88" s="2421">
        <v>10746</v>
      </c>
      <c r="E88" s="2422">
        <v>3100000</v>
      </c>
      <c r="F88" s="2418">
        <v>1</v>
      </c>
      <c r="G88" s="2423">
        <f t="shared" ref="G88:G93" si="18">F88*E88</f>
        <v>3100000</v>
      </c>
      <c r="H88" s="2424" t="s">
        <v>2388</v>
      </c>
      <c r="I88" s="2425"/>
      <c r="J88" s="2425" t="s">
        <v>981</v>
      </c>
      <c r="K88" s="2424" t="s">
        <v>932</v>
      </c>
      <c r="L88" s="2191">
        <v>1</v>
      </c>
      <c r="M88" s="2191"/>
      <c r="N88" s="2191"/>
      <c r="O88" s="2192"/>
      <c r="P88" s="2374"/>
      <c r="Q88" s="2374"/>
      <c r="R88" s="2374"/>
      <c r="S88" s="2374"/>
      <c r="T88" s="2374"/>
      <c r="U88" s="2374"/>
      <c r="V88" s="2374"/>
      <c r="W88" s="2374"/>
      <c r="X88" s="2374"/>
      <c r="Y88" s="2374"/>
      <c r="Z88" s="2374"/>
      <c r="AA88" s="2374"/>
      <c r="AB88" s="2374"/>
      <c r="AC88" s="2374"/>
      <c r="AD88" s="2374"/>
      <c r="AE88" s="2374"/>
      <c r="AF88" s="2374"/>
      <c r="AG88" s="2374"/>
    </row>
    <row r="89" spans="1:33" s="2426" customFormat="1" ht="51" hidden="1" customHeight="1">
      <c r="A89" s="2373">
        <v>12</v>
      </c>
      <c r="B89" s="2374">
        <f t="shared" si="17"/>
        <v>2</v>
      </c>
      <c r="C89" s="2375" t="s">
        <v>819</v>
      </c>
      <c r="D89" s="2376">
        <v>10746</v>
      </c>
      <c r="E89" s="2377">
        <v>3100000</v>
      </c>
      <c r="F89" s="2373">
        <v>1</v>
      </c>
      <c r="G89" s="2378">
        <f t="shared" si="18"/>
        <v>3100000</v>
      </c>
      <c r="H89" s="2384" t="s">
        <v>2131</v>
      </c>
      <c r="I89" s="2384" t="s">
        <v>2132</v>
      </c>
      <c r="J89" s="2384" t="s">
        <v>723</v>
      </c>
      <c r="K89" s="2386" t="s">
        <v>927</v>
      </c>
      <c r="L89" s="2191"/>
      <c r="M89" s="2191"/>
      <c r="N89" s="2191"/>
      <c r="O89" s="2192">
        <v>1</v>
      </c>
      <c r="P89" s="2374"/>
      <c r="Q89" s="2374"/>
      <c r="R89" s="2374"/>
      <c r="S89" s="2374"/>
      <c r="T89" s="2374"/>
      <c r="U89" s="2374"/>
      <c r="V89" s="2374"/>
      <c r="W89" s="2374"/>
      <c r="X89" s="2374"/>
      <c r="Y89" s="2374"/>
      <c r="Z89" s="2374"/>
      <c r="AA89" s="2374"/>
      <c r="AB89" s="2374"/>
      <c r="AC89" s="2374"/>
      <c r="AD89" s="2374"/>
      <c r="AE89" s="2374"/>
      <c r="AF89" s="2374"/>
      <c r="AG89" s="2374"/>
    </row>
    <row r="90" spans="1:33" s="2426" customFormat="1" ht="51" hidden="1" customHeight="1">
      <c r="A90" s="2373">
        <v>12</v>
      </c>
      <c r="B90" s="2374">
        <f t="shared" si="17"/>
        <v>3</v>
      </c>
      <c r="C90" s="2375" t="s">
        <v>819</v>
      </c>
      <c r="D90" s="2376">
        <v>10746</v>
      </c>
      <c r="E90" s="2377">
        <v>3100000</v>
      </c>
      <c r="F90" s="2373">
        <v>1</v>
      </c>
      <c r="G90" s="2378">
        <f t="shared" si="18"/>
        <v>3100000</v>
      </c>
      <c r="H90" s="2386" t="s">
        <v>2135</v>
      </c>
      <c r="I90" s="2388" t="s">
        <v>2136</v>
      </c>
      <c r="J90" s="2388" t="s">
        <v>2137</v>
      </c>
      <c r="K90" s="2386" t="s">
        <v>930</v>
      </c>
      <c r="L90" s="2534"/>
      <c r="M90" s="2534"/>
      <c r="N90" s="2534"/>
      <c r="O90" s="2238">
        <v>1</v>
      </c>
      <c r="P90" s="2374"/>
      <c r="Q90" s="2374"/>
      <c r="R90" s="2374"/>
      <c r="S90" s="2374"/>
      <c r="T90" s="2374"/>
      <c r="U90" s="2374"/>
      <c r="V90" s="2374"/>
      <c r="W90" s="2374"/>
      <c r="X90" s="2374"/>
      <c r="Y90" s="2374"/>
      <c r="Z90" s="2374"/>
      <c r="AA90" s="2374"/>
      <c r="AB90" s="2374"/>
      <c r="AC90" s="2374"/>
      <c r="AD90" s="2374"/>
      <c r="AE90" s="2374"/>
      <c r="AF90" s="2374"/>
      <c r="AG90" s="2374"/>
    </row>
    <row r="91" spans="1:33" s="2426" customFormat="1" ht="51" hidden="1" customHeight="1">
      <c r="A91" s="2373">
        <v>12</v>
      </c>
      <c r="B91" s="2374">
        <f t="shared" si="17"/>
        <v>4</v>
      </c>
      <c r="C91" s="2375" t="s">
        <v>819</v>
      </c>
      <c r="D91" s="2376">
        <v>10746</v>
      </c>
      <c r="E91" s="2377">
        <v>3100000</v>
      </c>
      <c r="F91" s="2373">
        <v>1</v>
      </c>
      <c r="G91" s="2378">
        <f t="shared" si="18"/>
        <v>3100000</v>
      </c>
      <c r="H91" s="2389" t="s">
        <v>2120</v>
      </c>
      <c r="I91" s="2388" t="s">
        <v>2121</v>
      </c>
      <c r="J91" s="2388" t="s">
        <v>655</v>
      </c>
      <c r="K91" s="2386" t="s">
        <v>930</v>
      </c>
      <c r="L91" s="2191"/>
      <c r="M91" s="2191"/>
      <c r="N91" s="2191"/>
      <c r="O91" s="2192">
        <v>1</v>
      </c>
      <c r="P91" s="2374"/>
      <c r="Q91" s="2374"/>
      <c r="R91" s="2374"/>
      <c r="S91" s="2374"/>
      <c r="T91" s="2374"/>
      <c r="U91" s="2374"/>
      <c r="V91" s="2374"/>
      <c r="W91" s="2374"/>
      <c r="X91" s="2374"/>
      <c r="Y91" s="2374"/>
      <c r="Z91" s="2374"/>
      <c r="AA91" s="2374"/>
      <c r="AB91" s="2374"/>
      <c r="AC91" s="2374"/>
      <c r="AD91" s="2374"/>
      <c r="AE91" s="2374"/>
      <c r="AF91" s="2374"/>
      <c r="AG91" s="2374"/>
    </row>
    <row r="92" spans="1:33" s="2426" customFormat="1" ht="51" hidden="1" customHeight="1">
      <c r="A92" s="2373">
        <v>12</v>
      </c>
      <c r="B92" s="2374">
        <f t="shared" si="17"/>
        <v>5</v>
      </c>
      <c r="C92" s="2375" t="s">
        <v>819</v>
      </c>
      <c r="D92" s="2376">
        <v>10746</v>
      </c>
      <c r="E92" s="2377">
        <v>3100000</v>
      </c>
      <c r="F92" s="2373">
        <v>1</v>
      </c>
      <c r="G92" s="2378">
        <f t="shared" si="18"/>
        <v>3100000</v>
      </c>
      <c r="H92" s="2389" t="s">
        <v>2140</v>
      </c>
      <c r="I92" s="2388" t="s">
        <v>2141</v>
      </c>
      <c r="J92" s="2388" t="s">
        <v>2142</v>
      </c>
      <c r="K92" s="2386" t="s">
        <v>984</v>
      </c>
      <c r="L92" s="2191">
        <v>1</v>
      </c>
      <c r="M92" s="2191"/>
      <c r="N92" s="2191"/>
      <c r="O92" s="2192"/>
      <c r="P92" s="2374"/>
      <c r="Q92" s="2374"/>
      <c r="R92" s="2374"/>
      <c r="S92" s="2374"/>
      <c r="T92" s="2374"/>
      <c r="U92" s="2374"/>
      <c r="V92" s="2374"/>
      <c r="W92" s="2374"/>
      <c r="X92" s="2374"/>
      <c r="Y92" s="2374"/>
      <c r="Z92" s="2374"/>
      <c r="AA92" s="2374"/>
      <c r="AB92" s="2374"/>
      <c r="AC92" s="2374"/>
      <c r="AD92" s="2374"/>
      <c r="AE92" s="2374"/>
      <c r="AF92" s="2374"/>
      <c r="AG92" s="2374"/>
    </row>
    <row r="93" spans="1:33" s="2426" customFormat="1" ht="51" hidden="1" customHeight="1">
      <c r="A93" s="2373">
        <v>12</v>
      </c>
      <c r="B93" s="2374">
        <f t="shared" si="17"/>
        <v>6</v>
      </c>
      <c r="C93" s="2375" t="s">
        <v>819</v>
      </c>
      <c r="D93" s="2376">
        <v>10746</v>
      </c>
      <c r="E93" s="2377">
        <v>3100000</v>
      </c>
      <c r="F93" s="2373">
        <v>1</v>
      </c>
      <c r="G93" s="2378">
        <f t="shared" si="18"/>
        <v>3100000</v>
      </c>
      <c r="H93" s="2386" t="s">
        <v>2113</v>
      </c>
      <c r="I93" s="2388" t="s">
        <v>2114</v>
      </c>
      <c r="J93" s="2388" t="s">
        <v>2115</v>
      </c>
      <c r="K93" s="2386" t="s">
        <v>724</v>
      </c>
      <c r="L93" s="2191">
        <v>1</v>
      </c>
      <c r="M93" s="2191"/>
      <c r="N93" s="2191"/>
      <c r="O93" s="2192"/>
      <c r="P93" s="2374"/>
      <c r="Q93" s="2374"/>
      <c r="R93" s="2374"/>
      <c r="S93" s="2374"/>
      <c r="T93" s="2374"/>
      <c r="U93" s="2374"/>
      <c r="V93" s="2374"/>
      <c r="W93" s="2374"/>
      <c r="X93" s="2374"/>
      <c r="Y93" s="2374"/>
      <c r="Z93" s="2374"/>
      <c r="AA93" s="2374"/>
      <c r="AB93" s="2374"/>
      <c r="AC93" s="2374"/>
      <c r="AD93" s="2374"/>
      <c r="AE93" s="2374"/>
      <c r="AF93" s="2374"/>
      <c r="AG93" s="2374"/>
    </row>
    <row r="94" spans="1:33">
      <c r="L94" s="2842"/>
      <c r="M94" s="2842"/>
      <c r="N94" s="2842"/>
      <c r="O94" s="2843"/>
    </row>
    <row r="95" spans="1:33">
      <c r="L95" s="2844"/>
      <c r="M95" s="2844"/>
      <c r="N95" s="2844"/>
      <c r="O95" s="2844"/>
    </row>
  </sheetData>
  <autoFilter ref="A4:AK93">
    <filterColumn colId="0">
      <filters>
        <filter val="10"/>
      </filters>
    </filterColumn>
    <filterColumn colId="10"/>
  </autoFilter>
  <mergeCells count="17">
    <mergeCell ref="AC3:AE3"/>
    <mergeCell ref="P3:Q3"/>
    <mergeCell ref="R3:R4"/>
    <mergeCell ref="S3:T3"/>
    <mergeCell ref="U3:U4"/>
    <mergeCell ref="Y3:Z3"/>
    <mergeCell ref="AA3:AB3"/>
    <mergeCell ref="L3:O3"/>
    <mergeCell ref="G3:G4"/>
    <mergeCell ref="H3:H4"/>
    <mergeCell ref="K3:K4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1:G525"/>
  <sheetViews>
    <sheetView workbookViewId="0">
      <selection activeCell="E7" sqref="E7"/>
    </sheetView>
  </sheetViews>
  <sheetFormatPr defaultColWidth="7.796875" defaultRowHeight="24.6"/>
  <cols>
    <col min="1" max="1" width="12.19921875" style="1088" bestFit="1" customWidth="1"/>
    <col min="2" max="2" width="3.296875" style="1088" bestFit="1" customWidth="1"/>
    <col min="3" max="3" width="12.19921875" style="1088" bestFit="1" customWidth="1"/>
    <col min="4" max="4" width="11.19921875" style="1088" bestFit="1" customWidth="1"/>
    <col min="5" max="5" width="25.296875" style="1088" hidden="1" customWidth="1"/>
    <col min="6" max="6" width="41.09765625" style="1088" bestFit="1" customWidth="1"/>
    <col min="7" max="7" width="19.59765625" style="1088" bestFit="1" customWidth="1"/>
    <col min="8" max="16384" width="7.796875" style="1088"/>
  </cols>
  <sheetData>
    <row r="1" spans="1:7" s="1401" customFormat="1">
      <c r="A1" s="1400" t="s">
        <v>2566</v>
      </c>
      <c r="B1" s="1400" t="s">
        <v>1446</v>
      </c>
      <c r="C1" s="1400" t="s">
        <v>715</v>
      </c>
      <c r="D1" s="1400" t="s">
        <v>714</v>
      </c>
      <c r="E1" s="1400" t="s">
        <v>2567</v>
      </c>
      <c r="F1" s="1400" t="s">
        <v>2568</v>
      </c>
      <c r="G1" s="1400" t="s">
        <v>2569</v>
      </c>
    </row>
    <row r="2" spans="1:7">
      <c r="A2" s="1402">
        <v>1</v>
      </c>
      <c r="B2" s="1402">
        <v>1</v>
      </c>
      <c r="C2" s="1402" t="s">
        <v>1154</v>
      </c>
      <c r="D2" s="1402" t="s">
        <v>2570</v>
      </c>
      <c r="E2" s="1402" t="s">
        <v>2571</v>
      </c>
      <c r="F2" s="1402" t="s">
        <v>2572</v>
      </c>
      <c r="G2" s="1402" t="s">
        <v>2573</v>
      </c>
    </row>
    <row r="3" spans="1:7">
      <c r="A3" s="1402">
        <v>2</v>
      </c>
      <c r="B3" s="1402">
        <v>1</v>
      </c>
      <c r="C3" s="1402" t="s">
        <v>1154</v>
      </c>
      <c r="D3" s="1402" t="s">
        <v>1396</v>
      </c>
      <c r="E3" s="1402" t="s">
        <v>2574</v>
      </c>
      <c r="F3" s="1402" t="s">
        <v>2575</v>
      </c>
      <c r="G3" s="1402" t="s">
        <v>1857</v>
      </c>
    </row>
    <row r="4" spans="1:7">
      <c r="A4" s="1402">
        <v>3</v>
      </c>
      <c r="B4" s="1402">
        <v>1</v>
      </c>
      <c r="C4" s="1402" t="s">
        <v>1154</v>
      </c>
      <c r="D4" s="1402" t="s">
        <v>2576</v>
      </c>
      <c r="E4" s="1402" t="s">
        <v>2577</v>
      </c>
      <c r="F4" s="1402" t="s">
        <v>2578</v>
      </c>
      <c r="G4" s="1402" t="s">
        <v>1857</v>
      </c>
    </row>
    <row r="5" spans="1:7">
      <c r="A5" s="1402">
        <v>4</v>
      </c>
      <c r="B5" s="1402">
        <v>1</v>
      </c>
      <c r="C5" s="1402" t="s">
        <v>1154</v>
      </c>
      <c r="D5" s="1402" t="s">
        <v>2579</v>
      </c>
      <c r="E5" s="1402" t="s">
        <v>2580</v>
      </c>
      <c r="F5" s="1402" t="s">
        <v>2581</v>
      </c>
      <c r="G5" s="1402" t="s">
        <v>1857</v>
      </c>
    </row>
    <row r="6" spans="1:7">
      <c r="A6" s="1402">
        <v>5</v>
      </c>
      <c r="B6" s="1402">
        <v>1</v>
      </c>
      <c r="C6" s="1402" t="s">
        <v>1154</v>
      </c>
      <c r="D6" s="1402" t="s">
        <v>2576</v>
      </c>
      <c r="E6" s="1402" t="s">
        <v>2582</v>
      </c>
      <c r="F6" s="1402" t="s">
        <v>2583</v>
      </c>
      <c r="G6" s="1402" t="s">
        <v>1857</v>
      </c>
    </row>
    <row r="7" spans="1:7">
      <c r="A7" s="1402">
        <v>6</v>
      </c>
      <c r="B7" s="1402">
        <v>1</v>
      </c>
      <c r="C7" s="1402" t="s">
        <v>1154</v>
      </c>
      <c r="D7" s="1402" t="s">
        <v>723</v>
      </c>
      <c r="E7" s="1402" t="s">
        <v>2584</v>
      </c>
      <c r="F7" s="1402" t="s">
        <v>2585</v>
      </c>
      <c r="G7" s="1402" t="s">
        <v>1857</v>
      </c>
    </row>
    <row r="8" spans="1:7">
      <c r="A8" s="1402">
        <v>7</v>
      </c>
      <c r="B8" s="1402">
        <v>1</v>
      </c>
      <c r="C8" s="1402" t="s">
        <v>1154</v>
      </c>
      <c r="D8" s="1402" t="s">
        <v>2570</v>
      </c>
      <c r="E8" s="1402" t="s">
        <v>2586</v>
      </c>
      <c r="F8" s="1402" t="s">
        <v>2587</v>
      </c>
      <c r="G8" s="1402" t="s">
        <v>2573</v>
      </c>
    </row>
    <row r="9" spans="1:7">
      <c r="A9" s="1402">
        <v>8</v>
      </c>
      <c r="B9" s="1402">
        <v>1</v>
      </c>
      <c r="C9" s="1402" t="s">
        <v>1154</v>
      </c>
      <c r="D9" s="1402" t="s">
        <v>2588</v>
      </c>
      <c r="E9" s="1402" t="s">
        <v>2589</v>
      </c>
      <c r="F9" s="1402" t="s">
        <v>2590</v>
      </c>
      <c r="G9" s="1402" t="s">
        <v>2573</v>
      </c>
    </row>
    <row r="10" spans="1:7">
      <c r="A10" s="1402">
        <v>9</v>
      </c>
      <c r="B10" s="1402">
        <v>1</v>
      </c>
      <c r="C10" s="1402" t="s">
        <v>1154</v>
      </c>
      <c r="D10" s="1402" t="s">
        <v>2591</v>
      </c>
      <c r="E10" s="1402" t="s">
        <v>2592</v>
      </c>
      <c r="F10" s="1402" t="s">
        <v>2593</v>
      </c>
      <c r="G10" s="1402" t="s">
        <v>2573</v>
      </c>
    </row>
    <row r="11" spans="1:7">
      <c r="A11" s="1402">
        <v>10</v>
      </c>
      <c r="B11" s="1402">
        <v>1</v>
      </c>
      <c r="C11" s="1402" t="s">
        <v>1154</v>
      </c>
      <c r="D11" s="1402" t="s">
        <v>2594</v>
      </c>
      <c r="E11" s="1402" t="s">
        <v>2595</v>
      </c>
      <c r="F11" s="1402" t="s">
        <v>2596</v>
      </c>
      <c r="G11" s="1402" t="s">
        <v>2573</v>
      </c>
    </row>
    <row r="12" spans="1:7">
      <c r="A12" s="1402">
        <v>1</v>
      </c>
      <c r="B12" s="1402">
        <v>1</v>
      </c>
      <c r="C12" s="1402" t="s">
        <v>1152</v>
      </c>
      <c r="D12" s="1402" t="s">
        <v>1047</v>
      </c>
      <c r="E12" s="1402" t="s">
        <v>2597</v>
      </c>
      <c r="F12" s="1402" t="s">
        <v>2598</v>
      </c>
      <c r="G12" s="1402" t="s">
        <v>2573</v>
      </c>
    </row>
    <row r="13" spans="1:7">
      <c r="A13" s="1402">
        <v>2</v>
      </c>
      <c r="B13" s="1402">
        <v>1</v>
      </c>
      <c r="C13" s="1402" t="s">
        <v>1152</v>
      </c>
      <c r="D13" s="1402" t="s">
        <v>555</v>
      </c>
      <c r="E13" s="1402" t="s">
        <v>2599</v>
      </c>
      <c r="F13" s="1402" t="s">
        <v>2600</v>
      </c>
      <c r="G13" s="1402" t="s">
        <v>1857</v>
      </c>
    </row>
    <row r="14" spans="1:7">
      <c r="A14" s="1402">
        <v>3</v>
      </c>
      <c r="B14" s="1402">
        <v>1</v>
      </c>
      <c r="C14" s="1402" t="s">
        <v>1152</v>
      </c>
      <c r="D14" s="1402" t="s">
        <v>2601</v>
      </c>
      <c r="E14" s="1402" t="s">
        <v>2602</v>
      </c>
      <c r="F14" s="1402" t="s">
        <v>2603</v>
      </c>
      <c r="G14" s="1402" t="s">
        <v>2573</v>
      </c>
    </row>
    <row r="15" spans="1:7">
      <c r="A15" s="1402">
        <v>4</v>
      </c>
      <c r="B15" s="1402">
        <v>1</v>
      </c>
      <c r="C15" s="1402" t="s">
        <v>1152</v>
      </c>
      <c r="D15" s="1402" t="s">
        <v>2604</v>
      </c>
      <c r="E15" s="1402" t="s">
        <v>2605</v>
      </c>
      <c r="F15" s="1402" t="s">
        <v>2606</v>
      </c>
      <c r="G15" s="1402" t="s">
        <v>2573</v>
      </c>
    </row>
    <row r="16" spans="1:7">
      <c r="A16" s="1402">
        <v>5</v>
      </c>
      <c r="B16" s="1402">
        <v>1</v>
      </c>
      <c r="C16" s="1402" t="s">
        <v>1152</v>
      </c>
      <c r="D16" s="1402" t="s">
        <v>1151</v>
      </c>
      <c r="E16" s="1402" t="s">
        <v>2607</v>
      </c>
      <c r="F16" s="1402" t="s">
        <v>2608</v>
      </c>
      <c r="G16" s="1402" t="s">
        <v>2573</v>
      </c>
    </row>
    <row r="17" spans="1:7">
      <c r="A17" s="1402">
        <v>6</v>
      </c>
      <c r="B17" s="1402">
        <v>1</v>
      </c>
      <c r="C17" s="1402" t="s">
        <v>1152</v>
      </c>
      <c r="D17" s="1402" t="s">
        <v>2609</v>
      </c>
      <c r="E17" s="1402" t="s">
        <v>2610</v>
      </c>
      <c r="F17" s="1402" t="s">
        <v>2611</v>
      </c>
      <c r="G17" s="1402" t="s">
        <v>2573</v>
      </c>
    </row>
    <row r="18" spans="1:7">
      <c r="A18" s="1402">
        <v>7</v>
      </c>
      <c r="B18" s="1402">
        <v>1</v>
      </c>
      <c r="C18" s="1402" t="s">
        <v>1152</v>
      </c>
      <c r="D18" s="1402" t="s">
        <v>2612</v>
      </c>
      <c r="E18" s="1402" t="s">
        <v>2613</v>
      </c>
      <c r="F18" s="1402" t="s">
        <v>2614</v>
      </c>
      <c r="G18" s="1402" t="s">
        <v>2573</v>
      </c>
    </row>
    <row r="19" spans="1:7">
      <c r="A19" s="1402">
        <v>8</v>
      </c>
      <c r="B19" s="1402">
        <v>1</v>
      </c>
      <c r="C19" s="1402" t="s">
        <v>1152</v>
      </c>
      <c r="D19" s="1402" t="s">
        <v>2615</v>
      </c>
      <c r="E19" s="1402" t="s">
        <v>2616</v>
      </c>
      <c r="F19" s="1402" t="s">
        <v>2617</v>
      </c>
      <c r="G19" s="1402" t="s">
        <v>2573</v>
      </c>
    </row>
    <row r="20" spans="1:7">
      <c r="A20" s="1402">
        <v>9</v>
      </c>
      <c r="B20" s="1402">
        <v>1</v>
      </c>
      <c r="C20" s="1402" t="s">
        <v>1152</v>
      </c>
      <c r="D20" s="1402" t="s">
        <v>2618</v>
      </c>
      <c r="E20" s="1402" t="s">
        <v>2619</v>
      </c>
      <c r="F20" s="1402" t="s">
        <v>2620</v>
      </c>
      <c r="G20" s="1402" t="s">
        <v>2573</v>
      </c>
    </row>
    <row r="21" spans="1:7">
      <c r="A21" s="1402">
        <v>10</v>
      </c>
      <c r="B21" s="1402">
        <v>1</v>
      </c>
      <c r="C21" s="1402" t="s">
        <v>1152</v>
      </c>
      <c r="D21" s="1402" t="s">
        <v>2621</v>
      </c>
      <c r="E21" s="1402" t="s">
        <v>2622</v>
      </c>
      <c r="F21" s="1402" t="s">
        <v>2623</v>
      </c>
      <c r="G21" s="1402" t="s">
        <v>2573</v>
      </c>
    </row>
    <row r="22" spans="1:7">
      <c r="A22" s="1402">
        <v>11</v>
      </c>
      <c r="B22" s="1402">
        <v>1</v>
      </c>
      <c r="C22" s="1402" t="s">
        <v>1152</v>
      </c>
      <c r="D22" s="1402" t="s">
        <v>2624</v>
      </c>
      <c r="E22" s="1402" t="s">
        <v>2625</v>
      </c>
      <c r="F22" s="1402" t="s">
        <v>2626</v>
      </c>
      <c r="G22" s="1402" t="s">
        <v>2573</v>
      </c>
    </row>
    <row r="23" spans="1:7">
      <c r="A23" s="1402">
        <v>1</v>
      </c>
      <c r="B23" s="1402">
        <v>1</v>
      </c>
      <c r="C23" s="1402" t="s">
        <v>1411</v>
      </c>
      <c r="D23" s="1402" t="s">
        <v>2627</v>
      </c>
      <c r="E23" s="1402" t="s">
        <v>2628</v>
      </c>
      <c r="F23" s="1402" t="s">
        <v>1211</v>
      </c>
      <c r="G23" s="1402" t="s">
        <v>2573</v>
      </c>
    </row>
    <row r="24" spans="1:7">
      <c r="A24" s="1402">
        <v>2</v>
      </c>
      <c r="B24" s="1402">
        <v>1</v>
      </c>
      <c r="C24" s="1402" t="s">
        <v>1411</v>
      </c>
      <c r="D24" s="1402" t="s">
        <v>2629</v>
      </c>
      <c r="E24" s="1402" t="s">
        <v>2630</v>
      </c>
      <c r="F24" s="1402" t="s">
        <v>2631</v>
      </c>
      <c r="G24" s="1402" t="s">
        <v>2573</v>
      </c>
    </row>
    <row r="25" spans="1:7">
      <c r="A25" s="1402">
        <v>3</v>
      </c>
      <c r="B25" s="1402">
        <v>1</v>
      </c>
      <c r="C25" s="1402" t="s">
        <v>1411</v>
      </c>
      <c r="D25" s="1402" t="s">
        <v>986</v>
      </c>
      <c r="E25" s="1402" t="s">
        <v>2632</v>
      </c>
      <c r="F25" s="1402" t="s">
        <v>2633</v>
      </c>
      <c r="G25" s="1402" t="s">
        <v>2573</v>
      </c>
    </row>
    <row r="26" spans="1:7">
      <c r="A26" s="1402">
        <v>4</v>
      </c>
      <c r="B26" s="1402">
        <v>1</v>
      </c>
      <c r="C26" s="1402" t="s">
        <v>1411</v>
      </c>
      <c r="D26" s="1402" t="s">
        <v>519</v>
      </c>
      <c r="E26" s="1402" t="s">
        <v>2634</v>
      </c>
      <c r="F26" s="1402" t="s">
        <v>2635</v>
      </c>
      <c r="G26" s="1402" t="s">
        <v>2573</v>
      </c>
    </row>
    <row r="27" spans="1:7">
      <c r="A27" s="1402">
        <v>5</v>
      </c>
      <c r="B27" s="1402">
        <v>1</v>
      </c>
      <c r="C27" s="1402" t="s">
        <v>1411</v>
      </c>
      <c r="D27" s="1402" t="s">
        <v>986</v>
      </c>
      <c r="E27" s="1402" t="s">
        <v>2636</v>
      </c>
      <c r="F27" s="1402" t="s">
        <v>2637</v>
      </c>
      <c r="G27" s="1402" t="s">
        <v>2573</v>
      </c>
    </row>
    <row r="28" spans="1:7">
      <c r="A28" s="1402">
        <v>6</v>
      </c>
      <c r="B28" s="1402">
        <v>1</v>
      </c>
      <c r="C28" s="1402" t="s">
        <v>1411</v>
      </c>
      <c r="D28" s="1402" t="s">
        <v>2638</v>
      </c>
      <c r="E28" s="1402" t="s">
        <v>2639</v>
      </c>
      <c r="F28" s="1402" t="s">
        <v>2640</v>
      </c>
      <c r="G28" s="1402" t="s">
        <v>2573</v>
      </c>
    </row>
    <row r="29" spans="1:7">
      <c r="A29" s="1402">
        <v>7</v>
      </c>
      <c r="B29" s="1402">
        <v>1</v>
      </c>
      <c r="C29" s="1402" t="s">
        <v>1411</v>
      </c>
      <c r="D29" s="1402" t="s">
        <v>2638</v>
      </c>
      <c r="E29" s="1402" t="s">
        <v>2641</v>
      </c>
      <c r="F29" s="1402" t="s">
        <v>2642</v>
      </c>
      <c r="G29" s="1402" t="s">
        <v>1857</v>
      </c>
    </row>
    <row r="30" spans="1:7">
      <c r="A30" s="1402">
        <v>8</v>
      </c>
      <c r="B30" s="1402">
        <v>1</v>
      </c>
      <c r="C30" s="1402" t="s">
        <v>1411</v>
      </c>
      <c r="D30" s="1402" t="s">
        <v>2643</v>
      </c>
      <c r="E30" s="1402" t="s">
        <v>2644</v>
      </c>
      <c r="F30" s="1402" t="s">
        <v>2645</v>
      </c>
      <c r="G30" s="1402" t="s">
        <v>2573</v>
      </c>
    </row>
    <row r="31" spans="1:7">
      <c r="A31" s="1402">
        <v>9</v>
      </c>
      <c r="B31" s="1402">
        <v>1</v>
      </c>
      <c r="C31" s="1402" t="s">
        <v>1411</v>
      </c>
      <c r="D31" s="1402" t="s">
        <v>2646</v>
      </c>
      <c r="E31" s="1402" t="s">
        <v>2647</v>
      </c>
      <c r="F31" s="1402" t="s">
        <v>2648</v>
      </c>
      <c r="G31" s="1402" t="s">
        <v>2573</v>
      </c>
    </row>
    <row r="32" spans="1:7">
      <c r="A32" s="1402">
        <v>1</v>
      </c>
      <c r="B32" s="1402">
        <v>1</v>
      </c>
      <c r="C32" s="1402" t="s">
        <v>1294</v>
      </c>
      <c r="D32" s="1402" t="s">
        <v>59</v>
      </c>
      <c r="E32" s="1402" t="s">
        <v>2649</v>
      </c>
      <c r="F32" s="1402" t="s">
        <v>2650</v>
      </c>
      <c r="G32" s="1402" t="s">
        <v>2573</v>
      </c>
    </row>
    <row r="33" spans="1:7">
      <c r="A33" s="1402">
        <v>2</v>
      </c>
      <c r="B33" s="1402">
        <v>1</v>
      </c>
      <c r="C33" s="1402" t="s">
        <v>1294</v>
      </c>
      <c r="D33" s="1402" t="s">
        <v>832</v>
      </c>
      <c r="E33" s="1402" t="s">
        <v>2651</v>
      </c>
      <c r="F33" s="1402" t="s">
        <v>2652</v>
      </c>
      <c r="G33" s="1402" t="s">
        <v>1857</v>
      </c>
    </row>
    <row r="34" spans="1:7">
      <c r="A34" s="1402">
        <v>3</v>
      </c>
      <c r="B34" s="1402">
        <v>1</v>
      </c>
      <c r="C34" s="1402" t="s">
        <v>1294</v>
      </c>
      <c r="D34" s="1402" t="s">
        <v>1072</v>
      </c>
      <c r="E34" s="1402" t="s">
        <v>2653</v>
      </c>
      <c r="F34" s="1402" t="s">
        <v>2654</v>
      </c>
      <c r="G34" s="1402" t="s">
        <v>1857</v>
      </c>
    </row>
    <row r="35" spans="1:7">
      <c r="A35" s="1402">
        <v>4</v>
      </c>
      <c r="B35" s="1402">
        <v>1</v>
      </c>
      <c r="C35" s="1402" t="s">
        <v>1294</v>
      </c>
      <c r="D35" s="1402" t="s">
        <v>2655</v>
      </c>
      <c r="E35" s="1402" t="s">
        <v>2656</v>
      </c>
      <c r="F35" s="1402" t="s">
        <v>2657</v>
      </c>
      <c r="G35" s="1402" t="s">
        <v>1857</v>
      </c>
    </row>
    <row r="36" spans="1:7">
      <c r="A36" s="1402">
        <v>5</v>
      </c>
      <c r="B36" s="1402">
        <v>1</v>
      </c>
      <c r="C36" s="1402" t="s">
        <v>1294</v>
      </c>
      <c r="D36" s="1402" t="s">
        <v>59</v>
      </c>
      <c r="E36" s="1402" t="s">
        <v>2658</v>
      </c>
      <c r="F36" s="1402" t="s">
        <v>2659</v>
      </c>
      <c r="G36" s="1402" t="s">
        <v>1857</v>
      </c>
    </row>
    <row r="37" spans="1:7">
      <c r="A37" s="1402">
        <v>6</v>
      </c>
      <c r="B37" s="1402">
        <v>1</v>
      </c>
      <c r="C37" s="1402" t="s">
        <v>1294</v>
      </c>
      <c r="D37" s="1402" t="s">
        <v>832</v>
      </c>
      <c r="E37" s="1402" t="s">
        <v>2660</v>
      </c>
      <c r="F37" s="1402" t="s">
        <v>2661</v>
      </c>
      <c r="G37" s="1402" t="s">
        <v>1857</v>
      </c>
    </row>
    <row r="38" spans="1:7">
      <c r="A38" s="1402">
        <v>7</v>
      </c>
      <c r="B38" s="1402">
        <v>1</v>
      </c>
      <c r="C38" s="1402" t="s">
        <v>1294</v>
      </c>
      <c r="D38" s="1402" t="s">
        <v>2662</v>
      </c>
      <c r="E38" s="1402" t="s">
        <v>2663</v>
      </c>
      <c r="F38" s="1402" t="s">
        <v>2662</v>
      </c>
      <c r="G38" s="1402" t="s">
        <v>1857</v>
      </c>
    </row>
    <row r="39" spans="1:7">
      <c r="A39" s="1402">
        <v>8</v>
      </c>
      <c r="B39" s="1402">
        <v>1</v>
      </c>
      <c r="C39" s="1402" t="s">
        <v>1294</v>
      </c>
      <c r="D39" s="1402" t="s">
        <v>2664</v>
      </c>
      <c r="E39" s="1402" t="s">
        <v>2665</v>
      </c>
      <c r="F39" s="1402" t="s">
        <v>2666</v>
      </c>
      <c r="G39" s="1402" t="s">
        <v>2573</v>
      </c>
    </row>
    <row r="40" spans="1:7">
      <c r="A40" s="1402">
        <v>9</v>
      </c>
      <c r="B40" s="1402">
        <v>1</v>
      </c>
      <c r="C40" s="1402" t="s">
        <v>1294</v>
      </c>
      <c r="D40" s="1402" t="s">
        <v>1072</v>
      </c>
      <c r="E40" s="1402" t="s">
        <v>2667</v>
      </c>
      <c r="F40" s="1402" t="s">
        <v>2668</v>
      </c>
      <c r="G40" s="1402" t="s">
        <v>1857</v>
      </c>
    </row>
    <row r="41" spans="1:7">
      <c r="A41" s="1402">
        <v>10</v>
      </c>
      <c r="B41" s="1402">
        <v>1</v>
      </c>
      <c r="C41" s="1402" t="s">
        <v>1294</v>
      </c>
      <c r="D41" s="1402" t="s">
        <v>2664</v>
      </c>
      <c r="E41" s="1402" t="s">
        <v>2669</v>
      </c>
      <c r="F41" s="1402" t="s">
        <v>2670</v>
      </c>
      <c r="G41" s="1402" t="s">
        <v>1857</v>
      </c>
    </row>
    <row r="42" spans="1:7">
      <c r="A42" s="1402">
        <v>11</v>
      </c>
      <c r="B42" s="1402">
        <v>1</v>
      </c>
      <c r="C42" s="1402" t="s">
        <v>1294</v>
      </c>
      <c r="D42" s="1402" t="s">
        <v>723</v>
      </c>
      <c r="E42" s="1402" t="s">
        <v>2671</v>
      </c>
      <c r="F42" s="1402" t="s">
        <v>2672</v>
      </c>
      <c r="G42" s="1402" t="s">
        <v>1857</v>
      </c>
    </row>
    <row r="43" spans="1:7">
      <c r="A43" s="1402">
        <v>1</v>
      </c>
      <c r="B43" s="1402">
        <v>1</v>
      </c>
      <c r="C43" s="1402" t="s">
        <v>1297</v>
      </c>
      <c r="D43" s="1402" t="s">
        <v>723</v>
      </c>
      <c r="E43" s="1402" t="s">
        <v>2673</v>
      </c>
      <c r="F43" s="1402" t="s">
        <v>2674</v>
      </c>
      <c r="G43" s="1402" t="s">
        <v>2573</v>
      </c>
    </row>
    <row r="44" spans="1:7">
      <c r="A44" s="1402">
        <v>2</v>
      </c>
      <c r="B44" s="1402">
        <v>1</v>
      </c>
      <c r="C44" s="1402" t="s">
        <v>1297</v>
      </c>
      <c r="D44" s="1402" t="s">
        <v>48</v>
      </c>
      <c r="E44" s="1402" t="s">
        <v>2675</v>
      </c>
      <c r="F44" s="1402" t="s">
        <v>2676</v>
      </c>
      <c r="G44" s="1402" t="s">
        <v>2573</v>
      </c>
    </row>
    <row r="45" spans="1:7">
      <c r="A45" s="1402">
        <v>3</v>
      </c>
      <c r="B45" s="1402">
        <v>1</v>
      </c>
      <c r="C45" s="1402" t="s">
        <v>1297</v>
      </c>
      <c r="D45" s="1402" t="s">
        <v>1110</v>
      </c>
      <c r="E45" s="1402" t="s">
        <v>2677</v>
      </c>
      <c r="F45" s="1402" t="s">
        <v>2678</v>
      </c>
      <c r="G45" s="1402" t="s">
        <v>2573</v>
      </c>
    </row>
    <row r="46" spans="1:7">
      <c r="A46" s="1402">
        <v>4</v>
      </c>
      <c r="B46" s="1402">
        <v>1</v>
      </c>
      <c r="C46" s="1402" t="s">
        <v>1297</v>
      </c>
      <c r="D46" s="1402" t="s">
        <v>2679</v>
      </c>
      <c r="E46" s="1402" t="s">
        <v>2680</v>
      </c>
      <c r="F46" s="1402" t="s">
        <v>2681</v>
      </c>
      <c r="G46" s="1402" t="s">
        <v>2573</v>
      </c>
    </row>
    <row r="47" spans="1:7">
      <c r="A47" s="1402">
        <v>5</v>
      </c>
      <c r="B47" s="1402">
        <v>1</v>
      </c>
      <c r="C47" s="1402" t="s">
        <v>1297</v>
      </c>
      <c r="D47" s="1402" t="s">
        <v>2682</v>
      </c>
      <c r="E47" s="1402" t="s">
        <v>2683</v>
      </c>
      <c r="F47" s="1402" t="s">
        <v>2684</v>
      </c>
      <c r="G47" s="1402" t="s">
        <v>2573</v>
      </c>
    </row>
    <row r="48" spans="1:7">
      <c r="A48" s="1402">
        <v>6</v>
      </c>
      <c r="B48" s="1402">
        <v>1</v>
      </c>
      <c r="C48" s="1402" t="s">
        <v>1297</v>
      </c>
      <c r="D48" s="1402" t="s">
        <v>2685</v>
      </c>
      <c r="E48" s="1402" t="s">
        <v>2686</v>
      </c>
      <c r="F48" s="1402" t="s">
        <v>2687</v>
      </c>
      <c r="G48" s="1402" t="s">
        <v>2573</v>
      </c>
    </row>
    <row r="49" spans="1:7">
      <c r="A49" s="1402">
        <v>7</v>
      </c>
      <c r="B49" s="1402">
        <v>1</v>
      </c>
      <c r="C49" s="1402" t="s">
        <v>1297</v>
      </c>
      <c r="D49" s="1402" t="s">
        <v>2688</v>
      </c>
      <c r="E49" s="1402" t="s">
        <v>2689</v>
      </c>
      <c r="F49" s="1402" t="s">
        <v>2690</v>
      </c>
      <c r="G49" s="1402" t="s">
        <v>2573</v>
      </c>
    </row>
    <row r="50" spans="1:7">
      <c r="A50" s="1402">
        <v>8</v>
      </c>
      <c r="B50" s="1402">
        <v>1</v>
      </c>
      <c r="C50" s="1402" t="s">
        <v>1297</v>
      </c>
      <c r="D50" s="1402" t="s">
        <v>51</v>
      </c>
      <c r="E50" s="1402" t="s">
        <v>2691</v>
      </c>
      <c r="F50" s="1402" t="s">
        <v>2692</v>
      </c>
      <c r="G50" s="1402" t="s">
        <v>2573</v>
      </c>
    </row>
    <row r="51" spans="1:7">
      <c r="A51" s="1402">
        <v>9</v>
      </c>
      <c r="B51" s="1402">
        <v>1</v>
      </c>
      <c r="C51" s="1402" t="s">
        <v>1297</v>
      </c>
      <c r="D51" s="1402" t="s">
        <v>51</v>
      </c>
      <c r="E51" s="1402" t="s">
        <v>2693</v>
      </c>
      <c r="F51" s="1402" t="s">
        <v>2694</v>
      </c>
      <c r="G51" s="1402" t="s">
        <v>2573</v>
      </c>
    </row>
    <row r="52" spans="1:7">
      <c r="A52" s="1402">
        <v>1</v>
      </c>
      <c r="B52" s="1402">
        <v>1</v>
      </c>
      <c r="C52" s="1402" t="s">
        <v>1296</v>
      </c>
      <c r="D52" s="1402" t="s">
        <v>2695</v>
      </c>
      <c r="E52" s="1402" t="s">
        <v>2696</v>
      </c>
      <c r="F52" s="1402" t="s">
        <v>2697</v>
      </c>
      <c r="G52" s="1402" t="s">
        <v>1857</v>
      </c>
    </row>
    <row r="53" spans="1:7">
      <c r="A53" s="1402">
        <v>2</v>
      </c>
      <c r="B53" s="1402">
        <v>1</v>
      </c>
      <c r="C53" s="1402" t="s">
        <v>1296</v>
      </c>
      <c r="D53" s="1402" t="s">
        <v>2695</v>
      </c>
      <c r="E53" s="1402" t="s">
        <v>2698</v>
      </c>
      <c r="F53" s="1402" t="s">
        <v>2699</v>
      </c>
      <c r="G53" s="1402" t="s">
        <v>1857</v>
      </c>
    </row>
    <row r="54" spans="1:7">
      <c r="A54" s="1402">
        <v>3</v>
      </c>
      <c r="B54" s="1402">
        <v>1</v>
      </c>
      <c r="C54" s="1402" t="s">
        <v>1296</v>
      </c>
      <c r="D54" s="1402" t="s">
        <v>2700</v>
      </c>
      <c r="E54" s="1402" t="s">
        <v>2701</v>
      </c>
      <c r="F54" s="1402" t="s">
        <v>2702</v>
      </c>
      <c r="G54" s="1402" t="s">
        <v>1857</v>
      </c>
    </row>
    <row r="55" spans="1:7">
      <c r="A55" s="1402">
        <v>4</v>
      </c>
      <c r="B55" s="1402">
        <v>1</v>
      </c>
      <c r="C55" s="1402" t="s">
        <v>1296</v>
      </c>
      <c r="D55" s="1402" t="s">
        <v>2703</v>
      </c>
      <c r="E55" s="1402" t="s">
        <v>2704</v>
      </c>
      <c r="F55" s="1402" t="s">
        <v>2705</v>
      </c>
      <c r="G55" s="1402" t="s">
        <v>1857</v>
      </c>
    </row>
    <row r="56" spans="1:7">
      <c r="A56" s="1402">
        <v>1</v>
      </c>
      <c r="B56" s="1402">
        <v>1</v>
      </c>
      <c r="C56" s="1402" t="s">
        <v>1156</v>
      </c>
      <c r="D56" s="1402" t="s">
        <v>30</v>
      </c>
      <c r="E56" s="1402" t="s">
        <v>2706</v>
      </c>
      <c r="F56" s="1402" t="s">
        <v>2707</v>
      </c>
      <c r="G56" s="1402" t="s">
        <v>1857</v>
      </c>
    </row>
    <row r="57" spans="1:7">
      <c r="A57" s="1402">
        <v>2</v>
      </c>
      <c r="B57" s="1402">
        <v>1</v>
      </c>
      <c r="C57" s="1402" t="s">
        <v>1156</v>
      </c>
      <c r="D57" s="1402" t="s">
        <v>2708</v>
      </c>
      <c r="E57" s="1402" t="s">
        <v>2709</v>
      </c>
      <c r="F57" s="1402" t="s">
        <v>2710</v>
      </c>
      <c r="G57" s="1402" t="s">
        <v>2573</v>
      </c>
    </row>
    <row r="58" spans="1:7">
      <c r="A58" s="1402">
        <v>3</v>
      </c>
      <c r="B58" s="1402">
        <v>1</v>
      </c>
      <c r="C58" s="1402" t="s">
        <v>1156</v>
      </c>
      <c r="D58" s="1402" t="s">
        <v>806</v>
      </c>
      <c r="E58" s="1402" t="s">
        <v>2711</v>
      </c>
      <c r="F58" s="1402" t="s">
        <v>2712</v>
      </c>
      <c r="G58" s="1402" t="s">
        <v>1857</v>
      </c>
    </row>
    <row r="59" spans="1:7">
      <c r="A59" s="1402">
        <v>4</v>
      </c>
      <c r="B59" s="1402">
        <v>1</v>
      </c>
      <c r="C59" s="1402" t="s">
        <v>1156</v>
      </c>
      <c r="D59" s="1402" t="s">
        <v>2713</v>
      </c>
      <c r="E59" s="1402" t="s">
        <v>2714</v>
      </c>
      <c r="F59" s="1402" t="s">
        <v>2715</v>
      </c>
      <c r="G59" s="1402" t="s">
        <v>2573</v>
      </c>
    </row>
    <row r="60" spans="1:7">
      <c r="A60" s="1402">
        <v>1</v>
      </c>
      <c r="B60" s="1402">
        <v>1</v>
      </c>
      <c r="C60" s="1402" t="s">
        <v>1074</v>
      </c>
      <c r="D60" s="1402" t="s">
        <v>2716</v>
      </c>
      <c r="E60" s="1402" t="s">
        <v>2717</v>
      </c>
      <c r="F60" s="1402" t="s">
        <v>2718</v>
      </c>
      <c r="G60" s="1402" t="s">
        <v>1857</v>
      </c>
    </row>
    <row r="61" spans="1:7">
      <c r="A61" s="1402">
        <v>2</v>
      </c>
      <c r="B61" s="1402">
        <v>1</v>
      </c>
      <c r="C61" s="1402" t="s">
        <v>1074</v>
      </c>
      <c r="D61" s="1402" t="s">
        <v>2716</v>
      </c>
      <c r="E61" s="1402" t="s">
        <v>2719</v>
      </c>
      <c r="F61" s="1402" t="s">
        <v>2720</v>
      </c>
      <c r="G61" s="1402" t="s">
        <v>1857</v>
      </c>
    </row>
    <row r="62" spans="1:7">
      <c r="A62" s="1402">
        <v>3</v>
      </c>
      <c r="B62" s="1402">
        <v>1</v>
      </c>
      <c r="C62" s="1402" t="s">
        <v>1074</v>
      </c>
      <c r="D62" s="1402" t="s">
        <v>1113</v>
      </c>
      <c r="E62" s="1402" t="s">
        <v>2721</v>
      </c>
      <c r="F62" s="1402" t="s">
        <v>2722</v>
      </c>
      <c r="G62" s="1402" t="s">
        <v>1857</v>
      </c>
    </row>
    <row r="63" spans="1:7">
      <c r="A63" s="1402">
        <v>4</v>
      </c>
      <c r="B63" s="1402">
        <v>1</v>
      </c>
      <c r="C63" s="1402" t="s">
        <v>1074</v>
      </c>
      <c r="D63" s="1402" t="s">
        <v>990</v>
      </c>
      <c r="E63" s="1402" t="s">
        <v>2723</v>
      </c>
      <c r="F63" s="1402" t="s">
        <v>2724</v>
      </c>
      <c r="G63" s="1402" t="s">
        <v>1857</v>
      </c>
    </row>
    <row r="64" spans="1:7">
      <c r="A64" s="1402">
        <v>1</v>
      </c>
      <c r="B64" s="1402">
        <v>2</v>
      </c>
      <c r="C64" s="1402" t="s">
        <v>879</v>
      </c>
      <c r="D64" s="1402" t="s">
        <v>426</v>
      </c>
      <c r="E64" s="1402" t="s">
        <v>2725</v>
      </c>
      <c r="F64" s="1402" t="s">
        <v>2726</v>
      </c>
      <c r="G64" s="1402" t="s">
        <v>2573</v>
      </c>
    </row>
    <row r="65" spans="1:7">
      <c r="A65" s="1402">
        <v>2</v>
      </c>
      <c r="B65" s="1402">
        <v>2</v>
      </c>
      <c r="C65" s="1402" t="s">
        <v>879</v>
      </c>
      <c r="D65" s="1402" t="s">
        <v>1844</v>
      </c>
      <c r="E65" s="1402" t="s">
        <v>2727</v>
      </c>
      <c r="F65" s="1402" t="s">
        <v>2728</v>
      </c>
      <c r="G65" s="1402" t="s">
        <v>1857</v>
      </c>
    </row>
    <row r="66" spans="1:7">
      <c r="A66" s="1402">
        <v>3</v>
      </c>
      <c r="B66" s="1402">
        <v>2</v>
      </c>
      <c r="C66" s="1402" t="s">
        <v>879</v>
      </c>
      <c r="D66" s="1402" t="s">
        <v>881</v>
      </c>
      <c r="E66" s="1402" t="s">
        <v>2729</v>
      </c>
      <c r="F66" s="1402" t="s">
        <v>2730</v>
      </c>
      <c r="G66" s="1402" t="s">
        <v>2573</v>
      </c>
    </row>
    <row r="67" spans="1:7">
      <c r="A67" s="1402">
        <v>1</v>
      </c>
      <c r="B67" s="1402">
        <v>2</v>
      </c>
      <c r="C67" s="1402" t="s">
        <v>883</v>
      </c>
      <c r="D67" s="1402" t="s">
        <v>723</v>
      </c>
      <c r="E67" s="1402" t="s">
        <v>2731</v>
      </c>
      <c r="F67" s="1402" t="s">
        <v>2732</v>
      </c>
      <c r="G67" s="1402" t="s">
        <v>2573</v>
      </c>
    </row>
    <row r="68" spans="1:7">
      <c r="A68" s="1402">
        <v>2</v>
      </c>
      <c r="B68" s="1402">
        <v>2</v>
      </c>
      <c r="C68" s="1402" t="s">
        <v>883</v>
      </c>
      <c r="D68" s="1402" t="s">
        <v>2733</v>
      </c>
      <c r="E68" s="1402" t="s">
        <v>2734</v>
      </c>
      <c r="F68" s="1402" t="s">
        <v>2735</v>
      </c>
      <c r="G68" s="1402" t="s">
        <v>2573</v>
      </c>
    </row>
    <row r="69" spans="1:7">
      <c r="A69" s="1402">
        <v>3</v>
      </c>
      <c r="B69" s="1402">
        <v>2</v>
      </c>
      <c r="C69" s="1402" t="s">
        <v>883</v>
      </c>
      <c r="D69" s="1402" t="s">
        <v>1088</v>
      </c>
      <c r="E69" s="1402" t="s">
        <v>2736</v>
      </c>
      <c r="F69" s="1402" t="s">
        <v>2737</v>
      </c>
      <c r="G69" s="1402" t="s">
        <v>1857</v>
      </c>
    </row>
    <row r="70" spans="1:7">
      <c r="A70" s="1402">
        <v>4</v>
      </c>
      <c r="B70" s="1402">
        <v>2</v>
      </c>
      <c r="C70" s="1402" t="s">
        <v>883</v>
      </c>
      <c r="D70" s="1402" t="s">
        <v>1367</v>
      </c>
      <c r="E70" s="1402" t="s">
        <v>2738</v>
      </c>
      <c r="F70" s="1402" t="s">
        <v>2739</v>
      </c>
      <c r="G70" s="1402" t="s">
        <v>1857</v>
      </c>
    </row>
    <row r="71" spans="1:7">
      <c r="A71" s="1402">
        <v>5</v>
      </c>
      <c r="B71" s="1402">
        <v>2</v>
      </c>
      <c r="C71" s="1402" t="s">
        <v>883</v>
      </c>
      <c r="D71" s="1402" t="s">
        <v>2740</v>
      </c>
      <c r="E71" s="1402" t="s">
        <v>2741</v>
      </c>
      <c r="F71" s="1402" t="s">
        <v>2742</v>
      </c>
      <c r="G71" s="1402" t="s">
        <v>1857</v>
      </c>
    </row>
    <row r="72" spans="1:7">
      <c r="A72" s="1402">
        <v>6</v>
      </c>
      <c r="B72" s="1402">
        <v>2</v>
      </c>
      <c r="C72" s="1402" t="s">
        <v>883</v>
      </c>
      <c r="D72" s="1402" t="s">
        <v>2743</v>
      </c>
      <c r="E72" s="1402" t="s">
        <v>2744</v>
      </c>
      <c r="F72" s="1402" t="s">
        <v>1031</v>
      </c>
      <c r="G72" s="1402" t="s">
        <v>1857</v>
      </c>
    </row>
    <row r="73" spans="1:7">
      <c r="A73" s="1402">
        <v>7</v>
      </c>
      <c r="B73" s="1402">
        <v>2</v>
      </c>
      <c r="C73" s="1402" t="s">
        <v>883</v>
      </c>
      <c r="D73" s="1402" t="s">
        <v>1837</v>
      </c>
      <c r="E73" s="1402" t="s">
        <v>2745</v>
      </c>
      <c r="F73" s="1402" t="s">
        <v>122</v>
      </c>
      <c r="G73" s="1402" t="s">
        <v>1857</v>
      </c>
    </row>
    <row r="74" spans="1:7">
      <c r="A74" s="1402">
        <v>8</v>
      </c>
      <c r="B74" s="1402">
        <v>2</v>
      </c>
      <c r="C74" s="1402" t="s">
        <v>883</v>
      </c>
      <c r="D74" s="1402" t="s">
        <v>1837</v>
      </c>
      <c r="E74" s="1402" t="s">
        <v>2746</v>
      </c>
      <c r="F74" s="1402" t="s">
        <v>2747</v>
      </c>
      <c r="G74" s="1402" t="s">
        <v>1857</v>
      </c>
    </row>
    <row r="75" spans="1:7">
      <c r="A75" s="1402">
        <v>1</v>
      </c>
      <c r="B75" s="1402">
        <v>2</v>
      </c>
      <c r="C75" s="1402" t="s">
        <v>1382</v>
      </c>
      <c r="D75" s="1402" t="s">
        <v>473</v>
      </c>
      <c r="E75" s="1402" t="s">
        <v>2748</v>
      </c>
      <c r="F75" s="1402" t="s">
        <v>2749</v>
      </c>
      <c r="G75" s="1402" t="s">
        <v>2573</v>
      </c>
    </row>
    <row r="76" spans="1:7">
      <c r="A76" s="1402">
        <v>2</v>
      </c>
      <c r="B76" s="1402">
        <v>2</v>
      </c>
      <c r="C76" s="1402" t="s">
        <v>1382</v>
      </c>
      <c r="D76" s="1402" t="s">
        <v>2750</v>
      </c>
      <c r="E76" s="1402" t="s">
        <v>2751</v>
      </c>
      <c r="F76" s="1402" t="s">
        <v>2752</v>
      </c>
      <c r="G76" s="1402" t="s">
        <v>2573</v>
      </c>
    </row>
    <row r="77" spans="1:7">
      <c r="A77" s="1402">
        <v>3</v>
      </c>
      <c r="B77" s="1402">
        <v>2</v>
      </c>
      <c r="C77" s="1402" t="s">
        <v>1382</v>
      </c>
      <c r="D77" s="1402" t="s">
        <v>2753</v>
      </c>
      <c r="E77" s="1402" t="s">
        <v>2754</v>
      </c>
      <c r="F77" s="1402" t="s">
        <v>2755</v>
      </c>
      <c r="G77" s="1402" t="s">
        <v>2573</v>
      </c>
    </row>
    <row r="78" spans="1:7">
      <c r="A78" s="1402">
        <v>4</v>
      </c>
      <c r="B78" s="1402">
        <v>2</v>
      </c>
      <c r="C78" s="1402" t="s">
        <v>1382</v>
      </c>
      <c r="D78" s="1402" t="s">
        <v>1085</v>
      </c>
      <c r="E78" s="1402" t="s">
        <v>2756</v>
      </c>
      <c r="F78" s="1402" t="s">
        <v>2757</v>
      </c>
      <c r="G78" s="1402" t="s">
        <v>2573</v>
      </c>
    </row>
    <row r="79" spans="1:7">
      <c r="A79" s="1402">
        <v>5</v>
      </c>
      <c r="B79" s="1402">
        <v>2</v>
      </c>
      <c r="C79" s="1402" t="s">
        <v>1382</v>
      </c>
      <c r="D79" s="1402" t="s">
        <v>79</v>
      </c>
      <c r="E79" s="1402" t="s">
        <v>2758</v>
      </c>
      <c r="F79" s="1402" t="s">
        <v>2759</v>
      </c>
      <c r="G79" s="1402" t="s">
        <v>2573</v>
      </c>
    </row>
    <row r="80" spans="1:7">
      <c r="A80" s="1402">
        <v>6</v>
      </c>
      <c r="B80" s="1402">
        <v>2</v>
      </c>
      <c r="C80" s="1402" t="s">
        <v>1382</v>
      </c>
      <c r="D80" s="1402" t="s">
        <v>1085</v>
      </c>
      <c r="E80" s="1402" t="s">
        <v>2760</v>
      </c>
      <c r="F80" s="1402" t="s">
        <v>2761</v>
      </c>
      <c r="G80" s="1402" t="s">
        <v>1857</v>
      </c>
    </row>
    <row r="81" spans="1:7">
      <c r="A81" s="1402">
        <v>7</v>
      </c>
      <c r="B81" s="1402">
        <v>2</v>
      </c>
      <c r="C81" s="1402" t="s">
        <v>1382</v>
      </c>
      <c r="D81" s="1402" t="s">
        <v>723</v>
      </c>
      <c r="E81" s="1402" t="s">
        <v>2762</v>
      </c>
      <c r="F81" s="1402" t="s">
        <v>2763</v>
      </c>
      <c r="G81" s="1402" t="s">
        <v>1857</v>
      </c>
    </row>
    <row r="82" spans="1:7">
      <c r="A82" s="1402">
        <v>1</v>
      </c>
      <c r="B82" s="1402">
        <v>2</v>
      </c>
      <c r="C82" s="1402" t="s">
        <v>1083</v>
      </c>
      <c r="D82" s="1402" t="s">
        <v>2764</v>
      </c>
      <c r="E82" s="1402" t="s">
        <v>2765</v>
      </c>
      <c r="F82" s="1402" t="s">
        <v>2766</v>
      </c>
      <c r="G82" s="1402" t="s">
        <v>2573</v>
      </c>
    </row>
    <row r="83" spans="1:7">
      <c r="A83" s="1402">
        <v>2</v>
      </c>
      <c r="B83" s="1402">
        <v>2</v>
      </c>
      <c r="C83" s="1402" t="s">
        <v>1083</v>
      </c>
      <c r="D83" s="1402" t="s">
        <v>2767</v>
      </c>
      <c r="E83" s="1402" t="s">
        <v>2768</v>
      </c>
      <c r="F83" s="1402" t="s">
        <v>2769</v>
      </c>
      <c r="G83" s="1402" t="s">
        <v>2573</v>
      </c>
    </row>
    <row r="84" spans="1:7">
      <c r="A84" s="1402">
        <v>3</v>
      </c>
      <c r="B84" s="1402">
        <v>2</v>
      </c>
      <c r="C84" s="1402" t="s">
        <v>1083</v>
      </c>
      <c r="D84" s="1402" t="s">
        <v>2770</v>
      </c>
      <c r="E84" s="1402" t="s">
        <v>2771</v>
      </c>
      <c r="F84" s="1402" t="s">
        <v>2772</v>
      </c>
      <c r="G84" s="1402" t="s">
        <v>1857</v>
      </c>
    </row>
    <row r="85" spans="1:7">
      <c r="A85" s="1402">
        <v>4</v>
      </c>
      <c r="B85" s="1402">
        <v>2</v>
      </c>
      <c r="C85" s="1402" t="s">
        <v>1083</v>
      </c>
      <c r="D85" s="1402" t="s">
        <v>2767</v>
      </c>
      <c r="E85" s="1402" t="s">
        <v>2773</v>
      </c>
      <c r="F85" s="1402" t="s">
        <v>2774</v>
      </c>
      <c r="G85" s="1402" t="s">
        <v>1857</v>
      </c>
    </row>
    <row r="86" spans="1:7">
      <c r="A86" s="1402">
        <v>5</v>
      </c>
      <c r="B86" s="1402">
        <v>2</v>
      </c>
      <c r="C86" s="1402" t="s">
        <v>1083</v>
      </c>
      <c r="D86" s="1402" t="s">
        <v>2770</v>
      </c>
      <c r="E86" s="1402" t="s">
        <v>2775</v>
      </c>
      <c r="F86" s="1402" t="s">
        <v>2776</v>
      </c>
      <c r="G86" s="1402" t="s">
        <v>1857</v>
      </c>
    </row>
    <row r="87" spans="1:7">
      <c r="A87" s="1402">
        <v>6</v>
      </c>
      <c r="B87" s="1402">
        <v>2</v>
      </c>
      <c r="C87" s="1402" t="s">
        <v>1083</v>
      </c>
      <c r="D87" s="1402" t="s">
        <v>73</v>
      </c>
      <c r="E87" s="1402" t="s">
        <v>2777</v>
      </c>
      <c r="F87" s="1402" t="s">
        <v>2778</v>
      </c>
      <c r="G87" s="1402" t="s">
        <v>1857</v>
      </c>
    </row>
    <row r="88" spans="1:7">
      <c r="A88" s="1402">
        <v>1</v>
      </c>
      <c r="B88" s="1402">
        <v>2</v>
      </c>
      <c r="C88" s="1402" t="s">
        <v>1145</v>
      </c>
      <c r="D88" s="1402" t="s">
        <v>723</v>
      </c>
      <c r="E88" s="1402" t="s">
        <v>2779</v>
      </c>
      <c r="F88" s="1402" t="s">
        <v>2780</v>
      </c>
      <c r="G88" s="1402" t="s">
        <v>1857</v>
      </c>
    </row>
    <row r="89" spans="1:7">
      <c r="A89" s="1402">
        <v>2</v>
      </c>
      <c r="B89" s="1402">
        <v>2</v>
      </c>
      <c r="C89" s="1402" t="s">
        <v>1145</v>
      </c>
      <c r="D89" s="1402" t="s">
        <v>723</v>
      </c>
      <c r="E89" s="1402" t="s">
        <v>2781</v>
      </c>
      <c r="F89" s="1402" t="s">
        <v>2782</v>
      </c>
      <c r="G89" s="1402" t="s">
        <v>2573</v>
      </c>
    </row>
    <row r="90" spans="1:7">
      <c r="A90" s="1402">
        <v>3</v>
      </c>
      <c r="B90" s="1402">
        <v>2</v>
      </c>
      <c r="C90" s="1402" t="s">
        <v>1145</v>
      </c>
      <c r="D90" s="1402" t="s">
        <v>479</v>
      </c>
      <c r="E90" s="1402" t="s">
        <v>2783</v>
      </c>
      <c r="F90" s="1402" t="s">
        <v>2784</v>
      </c>
      <c r="G90" s="1402" t="s">
        <v>1857</v>
      </c>
    </row>
    <row r="91" spans="1:7">
      <c r="A91" s="1402">
        <v>4</v>
      </c>
      <c r="B91" s="1402">
        <v>2</v>
      </c>
      <c r="C91" s="1402" t="s">
        <v>1145</v>
      </c>
      <c r="D91" s="1402" t="s">
        <v>2785</v>
      </c>
      <c r="E91" s="1402" t="s">
        <v>2786</v>
      </c>
      <c r="F91" s="1402" t="s">
        <v>2787</v>
      </c>
      <c r="G91" s="1402" t="s">
        <v>1857</v>
      </c>
    </row>
    <row r="92" spans="1:7">
      <c r="A92" s="1402">
        <v>1</v>
      </c>
      <c r="B92" s="1402">
        <v>3</v>
      </c>
      <c r="C92" s="1402" t="s">
        <v>1037</v>
      </c>
      <c r="D92" s="1402" t="s">
        <v>2788</v>
      </c>
      <c r="E92" s="1402" t="s">
        <v>2789</v>
      </c>
      <c r="F92" s="1402" t="s">
        <v>2790</v>
      </c>
      <c r="G92" s="1402" t="s">
        <v>1857</v>
      </c>
    </row>
    <row r="93" spans="1:7">
      <c r="A93" s="1402">
        <v>2</v>
      </c>
      <c r="B93" s="1402">
        <v>3</v>
      </c>
      <c r="C93" s="1402" t="s">
        <v>1037</v>
      </c>
      <c r="D93" s="1402" t="s">
        <v>2791</v>
      </c>
      <c r="E93" s="1402" t="s">
        <v>2792</v>
      </c>
      <c r="F93" s="1402" t="s">
        <v>2793</v>
      </c>
      <c r="G93" s="1402" t="s">
        <v>2573</v>
      </c>
    </row>
    <row r="94" spans="1:7">
      <c r="A94" s="1402">
        <v>3</v>
      </c>
      <c r="B94" s="1402">
        <v>3</v>
      </c>
      <c r="C94" s="1402" t="s">
        <v>1037</v>
      </c>
      <c r="D94" s="1402" t="s">
        <v>1300</v>
      </c>
      <c r="E94" s="1402" t="s">
        <v>2794</v>
      </c>
      <c r="F94" s="1402" t="s">
        <v>2795</v>
      </c>
      <c r="G94" s="1402" t="s">
        <v>1857</v>
      </c>
    </row>
    <row r="95" spans="1:7">
      <c r="A95" s="1402">
        <v>4</v>
      </c>
      <c r="B95" s="1402">
        <v>3</v>
      </c>
      <c r="C95" s="1402" t="s">
        <v>1037</v>
      </c>
      <c r="D95" s="1402" t="s">
        <v>723</v>
      </c>
      <c r="E95" s="1402" t="s">
        <v>2796</v>
      </c>
      <c r="F95" s="1402" t="s">
        <v>2797</v>
      </c>
      <c r="G95" s="1402" t="s">
        <v>2573</v>
      </c>
    </row>
    <row r="96" spans="1:7">
      <c r="A96" s="1402">
        <v>1</v>
      </c>
      <c r="B96" s="1402">
        <v>3</v>
      </c>
      <c r="C96" s="1402" t="s">
        <v>1090</v>
      </c>
      <c r="D96" s="1402" t="s">
        <v>2798</v>
      </c>
      <c r="E96" s="1402" t="s">
        <v>2799</v>
      </c>
      <c r="F96" s="1402" t="s">
        <v>2800</v>
      </c>
      <c r="G96" s="1402" t="s">
        <v>1857</v>
      </c>
    </row>
    <row r="97" spans="1:7">
      <c r="A97" s="1402">
        <v>2</v>
      </c>
      <c r="B97" s="1402">
        <v>3</v>
      </c>
      <c r="C97" s="1402" t="s">
        <v>1090</v>
      </c>
      <c r="D97" s="1402" t="s">
        <v>2801</v>
      </c>
      <c r="E97" s="1402" t="s">
        <v>2802</v>
      </c>
      <c r="F97" s="1402" t="s">
        <v>2801</v>
      </c>
      <c r="G97" s="1402" t="s">
        <v>1857</v>
      </c>
    </row>
    <row r="98" spans="1:7">
      <c r="A98" s="1402">
        <v>3</v>
      </c>
      <c r="B98" s="1402">
        <v>3</v>
      </c>
      <c r="C98" s="1402" t="s">
        <v>1090</v>
      </c>
      <c r="D98" s="1402" t="s">
        <v>798</v>
      </c>
      <c r="E98" s="1402" t="s">
        <v>2803</v>
      </c>
      <c r="F98" s="1402" t="s">
        <v>2804</v>
      </c>
      <c r="G98" s="1402" t="s">
        <v>2573</v>
      </c>
    </row>
    <row r="99" spans="1:7">
      <c r="A99" s="1402">
        <v>1</v>
      </c>
      <c r="B99" s="1402">
        <v>3</v>
      </c>
      <c r="C99" s="1402" t="s">
        <v>1044</v>
      </c>
      <c r="D99" s="1402" t="s">
        <v>2805</v>
      </c>
      <c r="E99" s="1402" t="s">
        <v>2806</v>
      </c>
      <c r="F99" s="1402" t="s">
        <v>2807</v>
      </c>
      <c r="G99" s="1402" t="s">
        <v>2573</v>
      </c>
    </row>
    <row r="100" spans="1:7">
      <c r="A100" s="1402">
        <v>2</v>
      </c>
      <c r="B100" s="1402">
        <v>3</v>
      </c>
      <c r="C100" s="1402" t="s">
        <v>1044</v>
      </c>
      <c r="D100" s="1402" t="s">
        <v>1349</v>
      </c>
      <c r="E100" s="1402" t="s">
        <v>2808</v>
      </c>
      <c r="F100" s="1402" t="s">
        <v>2809</v>
      </c>
      <c r="G100" s="1402" t="s">
        <v>2573</v>
      </c>
    </row>
    <row r="101" spans="1:7">
      <c r="A101" s="1402">
        <v>3</v>
      </c>
      <c r="B101" s="1402">
        <v>3</v>
      </c>
      <c r="C101" s="1402" t="s">
        <v>1044</v>
      </c>
      <c r="D101" s="1402" t="s">
        <v>2810</v>
      </c>
      <c r="E101" s="1402" t="s">
        <v>2811</v>
      </c>
      <c r="F101" s="1402" t="s">
        <v>2812</v>
      </c>
      <c r="G101" s="1402" t="s">
        <v>2573</v>
      </c>
    </row>
    <row r="102" spans="1:7">
      <c r="A102" s="1402">
        <v>4</v>
      </c>
      <c r="B102" s="1402">
        <v>3</v>
      </c>
      <c r="C102" s="1402" t="s">
        <v>1044</v>
      </c>
      <c r="D102" s="1402" t="s">
        <v>2813</v>
      </c>
      <c r="E102" s="1402" t="s">
        <v>2814</v>
      </c>
      <c r="F102" s="1402" t="s">
        <v>2815</v>
      </c>
      <c r="G102" s="1402" t="s">
        <v>1857</v>
      </c>
    </row>
    <row r="103" spans="1:7">
      <c r="A103" s="1402">
        <v>5</v>
      </c>
      <c r="B103" s="1402">
        <v>3</v>
      </c>
      <c r="C103" s="1402" t="s">
        <v>1044</v>
      </c>
      <c r="D103" s="1402" t="s">
        <v>2816</v>
      </c>
      <c r="E103" s="1402" t="s">
        <v>2817</v>
      </c>
      <c r="F103" s="1402" t="s">
        <v>2818</v>
      </c>
      <c r="G103" s="1402" t="s">
        <v>2573</v>
      </c>
    </row>
    <row r="104" spans="1:7">
      <c r="A104" s="1402">
        <v>6</v>
      </c>
      <c r="B104" s="1402">
        <v>3</v>
      </c>
      <c r="C104" s="1402" t="s">
        <v>1044</v>
      </c>
      <c r="D104" s="1402" t="s">
        <v>792</v>
      </c>
      <c r="E104" s="1402" t="s">
        <v>2819</v>
      </c>
      <c r="F104" s="1402" t="s">
        <v>2820</v>
      </c>
      <c r="G104" s="1402" t="s">
        <v>2573</v>
      </c>
    </row>
    <row r="105" spans="1:7">
      <c r="A105" s="1402">
        <v>7</v>
      </c>
      <c r="B105" s="1402">
        <v>3</v>
      </c>
      <c r="C105" s="1402" t="s">
        <v>1044</v>
      </c>
      <c r="D105" s="1402" t="s">
        <v>788</v>
      </c>
      <c r="E105" s="1402" t="s">
        <v>2821</v>
      </c>
      <c r="F105" s="1402" t="s">
        <v>2822</v>
      </c>
      <c r="G105" s="1402" t="s">
        <v>2573</v>
      </c>
    </row>
    <row r="106" spans="1:7">
      <c r="A106" s="1402">
        <v>8</v>
      </c>
      <c r="B106" s="1402">
        <v>3</v>
      </c>
      <c r="C106" s="1402" t="s">
        <v>1044</v>
      </c>
      <c r="D106" s="1402" t="s">
        <v>2823</v>
      </c>
      <c r="E106" s="1402" t="s">
        <v>2824</v>
      </c>
      <c r="F106" s="1402" t="s">
        <v>2825</v>
      </c>
      <c r="G106" s="1402" t="s">
        <v>2573</v>
      </c>
    </row>
    <row r="107" spans="1:7">
      <c r="A107" s="1402">
        <v>9</v>
      </c>
      <c r="B107" s="1402">
        <v>3</v>
      </c>
      <c r="C107" s="1402" t="s">
        <v>1044</v>
      </c>
      <c r="D107" s="1402" t="s">
        <v>1347</v>
      </c>
      <c r="E107" s="1402" t="s">
        <v>2826</v>
      </c>
      <c r="F107" s="1402" t="s">
        <v>921</v>
      </c>
      <c r="G107" s="1402" t="s">
        <v>2573</v>
      </c>
    </row>
    <row r="108" spans="1:7">
      <c r="A108" s="1402">
        <v>10</v>
      </c>
      <c r="B108" s="1402">
        <v>3</v>
      </c>
      <c r="C108" s="1402" t="s">
        <v>1044</v>
      </c>
      <c r="D108" s="1402" t="s">
        <v>788</v>
      </c>
      <c r="E108" s="1402" t="s">
        <v>2827</v>
      </c>
      <c r="F108" s="1402" t="s">
        <v>2828</v>
      </c>
      <c r="G108" s="1402" t="s">
        <v>2573</v>
      </c>
    </row>
    <row r="109" spans="1:7">
      <c r="A109" s="1402">
        <v>11</v>
      </c>
      <c r="B109" s="1402">
        <v>3</v>
      </c>
      <c r="C109" s="1402" t="s">
        <v>1044</v>
      </c>
      <c r="D109" s="1402" t="s">
        <v>2823</v>
      </c>
      <c r="E109" s="1402" t="s">
        <v>2829</v>
      </c>
      <c r="F109" s="1402" t="s">
        <v>2830</v>
      </c>
      <c r="G109" s="1402" t="s">
        <v>2573</v>
      </c>
    </row>
    <row r="110" spans="1:7">
      <c r="A110" s="1402">
        <v>12</v>
      </c>
      <c r="B110" s="1402">
        <v>3</v>
      </c>
      <c r="C110" s="1402" t="s">
        <v>1044</v>
      </c>
      <c r="D110" s="1402" t="s">
        <v>1349</v>
      </c>
      <c r="E110" s="1402" t="s">
        <v>2831</v>
      </c>
      <c r="F110" s="1402" t="s">
        <v>2832</v>
      </c>
      <c r="G110" s="1402" t="s">
        <v>2573</v>
      </c>
    </row>
    <row r="111" spans="1:7">
      <c r="A111" s="1402">
        <v>1</v>
      </c>
      <c r="B111" s="1402">
        <v>3</v>
      </c>
      <c r="C111" s="1402" t="s">
        <v>830</v>
      </c>
      <c r="D111" s="1402" t="s">
        <v>545</v>
      </c>
      <c r="E111" s="1402" t="s">
        <v>2833</v>
      </c>
      <c r="F111" s="1402" t="s">
        <v>2834</v>
      </c>
      <c r="G111" s="1402" t="s">
        <v>1857</v>
      </c>
    </row>
    <row r="112" spans="1:7">
      <c r="A112" s="1402">
        <v>2</v>
      </c>
      <c r="B112" s="1402">
        <v>3</v>
      </c>
      <c r="C112" s="1402" t="s">
        <v>830</v>
      </c>
      <c r="D112" s="1402" t="s">
        <v>2835</v>
      </c>
      <c r="E112" s="1402" t="s">
        <v>2836</v>
      </c>
      <c r="F112" s="1402" t="s">
        <v>2837</v>
      </c>
      <c r="G112" s="1402" t="s">
        <v>1857</v>
      </c>
    </row>
    <row r="113" spans="1:7">
      <c r="A113" s="1402">
        <v>3</v>
      </c>
      <c r="B113" s="1402">
        <v>3</v>
      </c>
      <c r="C113" s="1402" t="s">
        <v>830</v>
      </c>
      <c r="D113" s="1402" t="s">
        <v>2838</v>
      </c>
      <c r="E113" s="1402" t="s">
        <v>2839</v>
      </c>
      <c r="F113" s="1402" t="s">
        <v>2840</v>
      </c>
      <c r="G113" s="1402" t="s">
        <v>2573</v>
      </c>
    </row>
    <row r="114" spans="1:7">
      <c r="A114" s="1402">
        <v>4</v>
      </c>
      <c r="B114" s="1402">
        <v>3</v>
      </c>
      <c r="C114" s="1402" t="s">
        <v>830</v>
      </c>
      <c r="D114" s="1402" t="s">
        <v>736</v>
      </c>
      <c r="E114" s="1402" t="s">
        <v>2841</v>
      </c>
      <c r="F114" s="1402" t="s">
        <v>2842</v>
      </c>
      <c r="G114" s="1402" t="s">
        <v>2573</v>
      </c>
    </row>
    <row r="115" spans="1:7">
      <c r="A115" s="1402">
        <v>5</v>
      </c>
      <c r="B115" s="1402">
        <v>3</v>
      </c>
      <c r="C115" s="1402" t="s">
        <v>830</v>
      </c>
      <c r="D115" s="1402" t="s">
        <v>1141</v>
      </c>
      <c r="E115" s="1402" t="s">
        <v>2843</v>
      </c>
      <c r="F115" s="1402" t="s">
        <v>2844</v>
      </c>
      <c r="G115" s="1402" t="s">
        <v>2573</v>
      </c>
    </row>
    <row r="116" spans="1:7">
      <c r="A116" s="1402">
        <v>1</v>
      </c>
      <c r="B116" s="1402">
        <v>3</v>
      </c>
      <c r="C116" s="1402" t="s">
        <v>1142</v>
      </c>
      <c r="D116" s="1402" t="s">
        <v>723</v>
      </c>
      <c r="E116" s="1402" t="s">
        <v>2845</v>
      </c>
      <c r="F116" s="1402" t="s">
        <v>2846</v>
      </c>
      <c r="G116" s="1402" t="s">
        <v>1857</v>
      </c>
    </row>
    <row r="117" spans="1:7">
      <c r="A117" s="1402">
        <v>2</v>
      </c>
      <c r="B117" s="1402">
        <v>3</v>
      </c>
      <c r="C117" s="1402" t="s">
        <v>1142</v>
      </c>
      <c r="D117" s="1402" t="s">
        <v>1351</v>
      </c>
      <c r="E117" s="1402" t="s">
        <v>2847</v>
      </c>
      <c r="F117" s="1402" t="s">
        <v>2848</v>
      </c>
      <c r="G117" s="1402" t="s">
        <v>1857</v>
      </c>
    </row>
    <row r="118" spans="1:7">
      <c r="A118" s="1402">
        <v>3</v>
      </c>
      <c r="B118" s="1402">
        <v>3</v>
      </c>
      <c r="C118" s="1402" t="s">
        <v>1142</v>
      </c>
      <c r="D118" s="1402" t="s">
        <v>829</v>
      </c>
      <c r="E118" s="1402" t="s">
        <v>2849</v>
      </c>
      <c r="F118" s="1402" t="s">
        <v>2850</v>
      </c>
      <c r="G118" s="1402" t="s">
        <v>1857</v>
      </c>
    </row>
    <row r="119" spans="1:7">
      <c r="A119" s="1402">
        <v>4</v>
      </c>
      <c r="B119" s="1402">
        <v>3</v>
      </c>
      <c r="C119" s="1402" t="s">
        <v>1142</v>
      </c>
      <c r="D119" s="1402" t="s">
        <v>2851</v>
      </c>
      <c r="E119" s="1402" t="s">
        <v>2852</v>
      </c>
      <c r="F119" s="1402" t="s">
        <v>2853</v>
      </c>
      <c r="G119" s="1402" t="s">
        <v>2573</v>
      </c>
    </row>
    <row r="120" spans="1:7">
      <c r="A120" s="1402">
        <v>5</v>
      </c>
      <c r="B120" s="1402">
        <v>3</v>
      </c>
      <c r="C120" s="1402" t="s">
        <v>1142</v>
      </c>
      <c r="D120" s="1402" t="s">
        <v>786</v>
      </c>
      <c r="E120" s="1402" t="s">
        <v>2854</v>
      </c>
      <c r="F120" s="1402" t="s">
        <v>2855</v>
      </c>
      <c r="G120" s="1402" t="s">
        <v>2573</v>
      </c>
    </row>
    <row r="121" spans="1:7">
      <c r="A121" s="1402">
        <v>6</v>
      </c>
      <c r="B121" s="1402">
        <v>3</v>
      </c>
      <c r="C121" s="1402" t="s">
        <v>1142</v>
      </c>
      <c r="D121" s="1402" t="s">
        <v>1362</v>
      </c>
      <c r="E121" s="1402" t="s">
        <v>2856</v>
      </c>
      <c r="F121" s="1402" t="s">
        <v>2857</v>
      </c>
      <c r="G121" s="1402" t="s">
        <v>1857</v>
      </c>
    </row>
    <row r="122" spans="1:7">
      <c r="A122" s="1402">
        <v>7</v>
      </c>
      <c r="B122" s="1402">
        <v>3</v>
      </c>
      <c r="C122" s="1402" t="s">
        <v>1142</v>
      </c>
      <c r="D122" s="1402" t="s">
        <v>723</v>
      </c>
      <c r="E122" s="1402" t="s">
        <v>2858</v>
      </c>
      <c r="F122" s="1402" t="s">
        <v>2859</v>
      </c>
      <c r="G122" s="1402" t="s">
        <v>1857</v>
      </c>
    </row>
    <row r="123" spans="1:7">
      <c r="A123" s="1402">
        <v>1</v>
      </c>
      <c r="B123" s="1402">
        <v>4</v>
      </c>
      <c r="C123" s="1402" t="s">
        <v>1303</v>
      </c>
      <c r="D123" s="1402" t="s">
        <v>1371</v>
      </c>
      <c r="E123" s="1402" t="s">
        <v>2860</v>
      </c>
      <c r="F123" s="1402" t="s">
        <v>2861</v>
      </c>
      <c r="G123" s="1402" t="s">
        <v>1857</v>
      </c>
    </row>
    <row r="124" spans="1:7">
      <c r="A124" s="1402">
        <v>2</v>
      </c>
      <c r="B124" s="1402">
        <v>4</v>
      </c>
      <c r="C124" s="1402" t="s">
        <v>1303</v>
      </c>
      <c r="D124" s="1402" t="s">
        <v>118</v>
      </c>
      <c r="E124" s="1402" t="s">
        <v>2862</v>
      </c>
      <c r="F124" s="1402" t="s">
        <v>2863</v>
      </c>
      <c r="G124" s="1402" t="s">
        <v>1857</v>
      </c>
    </row>
    <row r="125" spans="1:7">
      <c r="A125" s="1402">
        <v>1</v>
      </c>
      <c r="B125" s="1402">
        <v>4</v>
      </c>
      <c r="C125" s="1402" t="s">
        <v>965</v>
      </c>
      <c r="D125" s="1402" t="s">
        <v>112</v>
      </c>
      <c r="E125" s="1402" t="s">
        <v>2864</v>
      </c>
      <c r="F125" s="1402" t="s">
        <v>2865</v>
      </c>
      <c r="G125" s="1402" t="s">
        <v>1857</v>
      </c>
    </row>
    <row r="126" spans="1:7">
      <c r="A126" s="1402">
        <v>2</v>
      </c>
      <c r="B126" s="1402">
        <v>4</v>
      </c>
      <c r="C126" s="1402" t="s">
        <v>965</v>
      </c>
      <c r="D126" s="1402" t="s">
        <v>2866</v>
      </c>
      <c r="E126" s="1402" t="s">
        <v>2867</v>
      </c>
      <c r="F126" s="1402" t="s">
        <v>2868</v>
      </c>
      <c r="G126" s="1402" t="s">
        <v>1857</v>
      </c>
    </row>
    <row r="127" spans="1:7">
      <c r="A127" s="1402">
        <v>3</v>
      </c>
      <c r="B127" s="1402">
        <v>4</v>
      </c>
      <c r="C127" s="1402" t="s">
        <v>965</v>
      </c>
      <c r="D127" s="1402" t="s">
        <v>842</v>
      </c>
      <c r="E127" s="1402" t="s">
        <v>2869</v>
      </c>
      <c r="F127" s="1402" t="s">
        <v>2870</v>
      </c>
      <c r="G127" s="1402" t="s">
        <v>1857</v>
      </c>
    </row>
    <row r="128" spans="1:7">
      <c r="A128" s="1402">
        <v>4</v>
      </c>
      <c r="B128" s="1402">
        <v>4</v>
      </c>
      <c r="C128" s="1402" t="s">
        <v>965</v>
      </c>
      <c r="D128" s="1402" t="s">
        <v>964</v>
      </c>
      <c r="E128" s="1402" t="s">
        <v>2871</v>
      </c>
      <c r="F128" s="1402" t="s">
        <v>2872</v>
      </c>
      <c r="G128" s="1402" t="s">
        <v>2573</v>
      </c>
    </row>
    <row r="129" spans="1:7">
      <c r="A129" s="1402">
        <v>5</v>
      </c>
      <c r="B129" s="1402">
        <v>4</v>
      </c>
      <c r="C129" s="1402" t="s">
        <v>965</v>
      </c>
      <c r="D129" s="1402" t="s">
        <v>112</v>
      </c>
      <c r="E129" s="1402" t="s">
        <v>2873</v>
      </c>
      <c r="F129" s="1402" t="s">
        <v>2874</v>
      </c>
      <c r="G129" s="1402" t="s">
        <v>1857</v>
      </c>
    </row>
    <row r="130" spans="1:7">
      <c r="A130" s="1402">
        <v>1</v>
      </c>
      <c r="B130" s="1402">
        <v>4</v>
      </c>
      <c r="C130" s="1402" t="s">
        <v>815</v>
      </c>
      <c r="D130" s="1402" t="s">
        <v>2875</v>
      </c>
      <c r="E130" s="1402" t="s">
        <v>2876</v>
      </c>
      <c r="F130" s="1402" t="s">
        <v>2877</v>
      </c>
      <c r="G130" s="1402" t="s">
        <v>1857</v>
      </c>
    </row>
    <row r="131" spans="1:7">
      <c r="A131" s="1402">
        <v>2</v>
      </c>
      <c r="B131" s="1402">
        <v>4</v>
      </c>
      <c r="C131" s="1402" t="s">
        <v>815</v>
      </c>
      <c r="D131" s="1402" t="s">
        <v>2878</v>
      </c>
      <c r="E131" s="1402" t="s">
        <v>2879</v>
      </c>
      <c r="F131" s="1402" t="s">
        <v>2880</v>
      </c>
      <c r="G131" s="1402" t="s">
        <v>2573</v>
      </c>
    </row>
    <row r="132" spans="1:7">
      <c r="A132" s="1402">
        <v>3</v>
      </c>
      <c r="B132" s="1402">
        <v>4</v>
      </c>
      <c r="C132" s="1402" t="s">
        <v>815</v>
      </c>
      <c r="D132" s="1402" t="s">
        <v>1374</v>
      </c>
      <c r="E132" s="1402" t="s">
        <v>2881</v>
      </c>
      <c r="F132" s="1402" t="s">
        <v>2882</v>
      </c>
      <c r="G132" s="1402" t="s">
        <v>1857</v>
      </c>
    </row>
    <row r="133" spans="1:7">
      <c r="A133" s="1402">
        <v>1</v>
      </c>
      <c r="B133" s="1402">
        <v>4</v>
      </c>
      <c r="C133" s="1402" t="s">
        <v>978</v>
      </c>
      <c r="D133" s="1402" t="s">
        <v>2883</v>
      </c>
      <c r="E133" s="1402" t="s">
        <v>2884</v>
      </c>
      <c r="F133" s="1402" t="s">
        <v>2885</v>
      </c>
      <c r="G133" s="1402" t="s">
        <v>1857</v>
      </c>
    </row>
    <row r="134" spans="1:7">
      <c r="A134" s="1402">
        <v>2</v>
      </c>
      <c r="B134" s="1402">
        <v>4</v>
      </c>
      <c r="C134" s="1402" t="s">
        <v>978</v>
      </c>
      <c r="D134" s="1402" t="s">
        <v>811</v>
      </c>
      <c r="E134" s="1402" t="s">
        <v>2886</v>
      </c>
      <c r="F134" s="1402" t="s">
        <v>2887</v>
      </c>
      <c r="G134" s="1402" t="s">
        <v>1857</v>
      </c>
    </row>
    <row r="135" spans="1:7">
      <c r="A135" s="1402">
        <v>3</v>
      </c>
      <c r="B135" s="1402">
        <v>4</v>
      </c>
      <c r="C135" s="1402" t="s">
        <v>978</v>
      </c>
      <c r="D135" s="1402" t="s">
        <v>2888</v>
      </c>
      <c r="E135" s="1402" t="s">
        <v>2889</v>
      </c>
      <c r="F135" s="1402" t="s">
        <v>2890</v>
      </c>
      <c r="G135" s="1402" t="s">
        <v>1857</v>
      </c>
    </row>
    <row r="136" spans="1:7">
      <c r="A136" s="1402">
        <v>4</v>
      </c>
      <c r="B136" s="1402">
        <v>4</v>
      </c>
      <c r="C136" s="1402" t="s">
        <v>978</v>
      </c>
      <c r="D136" s="1402" t="s">
        <v>811</v>
      </c>
      <c r="E136" s="1402" t="s">
        <v>2891</v>
      </c>
      <c r="F136" s="1402" t="s">
        <v>2892</v>
      </c>
      <c r="G136" s="1402" t="s">
        <v>1857</v>
      </c>
    </row>
    <row r="137" spans="1:7">
      <c r="A137" s="1402">
        <v>5</v>
      </c>
      <c r="B137" s="1402">
        <v>4</v>
      </c>
      <c r="C137" s="1402" t="s">
        <v>978</v>
      </c>
      <c r="D137" s="1402" t="s">
        <v>102</v>
      </c>
      <c r="E137" s="1402" t="s">
        <v>2893</v>
      </c>
      <c r="F137" s="1402" t="s">
        <v>2894</v>
      </c>
      <c r="G137" s="1402" t="s">
        <v>1857</v>
      </c>
    </row>
    <row r="138" spans="1:7">
      <c r="A138" s="1402">
        <v>6</v>
      </c>
      <c r="B138" s="1402">
        <v>4</v>
      </c>
      <c r="C138" s="1402" t="s">
        <v>978</v>
      </c>
      <c r="D138" s="1402" t="s">
        <v>102</v>
      </c>
      <c r="E138" s="1402" t="s">
        <v>2895</v>
      </c>
      <c r="F138" s="1402" t="s">
        <v>2896</v>
      </c>
      <c r="G138" s="1402" t="s">
        <v>1857</v>
      </c>
    </row>
    <row r="139" spans="1:7">
      <c r="A139" s="1402">
        <v>7</v>
      </c>
      <c r="B139" s="1402">
        <v>4</v>
      </c>
      <c r="C139" s="1402" t="s">
        <v>978</v>
      </c>
      <c r="D139" s="1402" t="s">
        <v>102</v>
      </c>
      <c r="E139" s="1402" t="s">
        <v>2897</v>
      </c>
      <c r="F139" s="1402" t="s">
        <v>2898</v>
      </c>
      <c r="G139" s="1402" t="s">
        <v>1857</v>
      </c>
    </row>
    <row r="140" spans="1:7">
      <c r="A140" s="1402">
        <v>8</v>
      </c>
      <c r="B140" s="1402">
        <v>4</v>
      </c>
      <c r="C140" s="1402" t="s">
        <v>978</v>
      </c>
      <c r="D140" s="1402" t="s">
        <v>1893</v>
      </c>
      <c r="E140" s="1402" t="s">
        <v>2899</v>
      </c>
      <c r="F140" s="1402" t="s">
        <v>2900</v>
      </c>
      <c r="G140" s="1402" t="s">
        <v>1857</v>
      </c>
    </row>
    <row r="141" spans="1:7">
      <c r="A141" s="1402">
        <v>9</v>
      </c>
      <c r="B141" s="1402">
        <v>4</v>
      </c>
      <c r="C141" s="1402" t="s">
        <v>978</v>
      </c>
      <c r="D141" s="1402" t="s">
        <v>2901</v>
      </c>
      <c r="E141" s="1402" t="s">
        <v>2902</v>
      </c>
      <c r="F141" s="1402" t="s">
        <v>2903</v>
      </c>
      <c r="G141" s="1402" t="s">
        <v>1857</v>
      </c>
    </row>
    <row r="142" spans="1:7">
      <c r="A142" s="1402">
        <v>1</v>
      </c>
      <c r="B142" s="1402">
        <v>4</v>
      </c>
      <c r="C142" s="1402" t="s">
        <v>843</v>
      </c>
      <c r="D142" s="1402" t="s">
        <v>814</v>
      </c>
      <c r="E142" s="1402" t="s">
        <v>2904</v>
      </c>
      <c r="F142" s="1402" t="s">
        <v>2905</v>
      </c>
      <c r="G142" s="1402" t="s">
        <v>1857</v>
      </c>
    </row>
    <row r="143" spans="1:7">
      <c r="A143" s="1402">
        <v>2</v>
      </c>
      <c r="B143" s="1402">
        <v>4</v>
      </c>
      <c r="C143" s="1402" t="s">
        <v>843</v>
      </c>
      <c r="D143" s="1402" t="s">
        <v>2906</v>
      </c>
      <c r="E143" s="1402" t="s">
        <v>2907</v>
      </c>
      <c r="F143" s="1402" t="s">
        <v>2908</v>
      </c>
      <c r="G143" s="1402" t="s">
        <v>1857</v>
      </c>
    </row>
    <row r="144" spans="1:7">
      <c r="A144" s="1402">
        <v>3</v>
      </c>
      <c r="B144" s="1402">
        <v>4</v>
      </c>
      <c r="C144" s="1402" t="s">
        <v>843</v>
      </c>
      <c r="D144" s="1402" t="s">
        <v>2909</v>
      </c>
      <c r="E144" s="1402" t="s">
        <v>2910</v>
      </c>
      <c r="F144" s="1402" t="s">
        <v>2911</v>
      </c>
      <c r="G144" s="1402" t="s">
        <v>1857</v>
      </c>
    </row>
    <row r="145" spans="1:7">
      <c r="A145" s="1402">
        <v>4</v>
      </c>
      <c r="B145" s="1402">
        <v>4</v>
      </c>
      <c r="C145" s="1402" t="s">
        <v>843</v>
      </c>
      <c r="D145" s="1402" t="s">
        <v>814</v>
      </c>
      <c r="E145" s="1402" t="s">
        <v>2912</v>
      </c>
      <c r="F145" s="1402" t="s">
        <v>2913</v>
      </c>
      <c r="G145" s="1402" t="s">
        <v>1857</v>
      </c>
    </row>
    <row r="146" spans="1:7">
      <c r="A146" s="1402">
        <v>5</v>
      </c>
      <c r="B146" s="1402">
        <v>4</v>
      </c>
      <c r="C146" s="1402" t="s">
        <v>843</v>
      </c>
      <c r="D146" s="1402" t="s">
        <v>2914</v>
      </c>
      <c r="E146" s="1402" t="s">
        <v>2915</v>
      </c>
      <c r="F146" s="1402" t="s">
        <v>2916</v>
      </c>
      <c r="G146" s="1402" t="s">
        <v>1857</v>
      </c>
    </row>
    <row r="147" spans="1:7">
      <c r="A147" s="1402">
        <v>6</v>
      </c>
      <c r="B147" s="1402">
        <v>4</v>
      </c>
      <c r="C147" s="1402" t="s">
        <v>843</v>
      </c>
      <c r="D147" s="1402" t="s">
        <v>814</v>
      </c>
      <c r="E147" s="1402" t="s">
        <v>2917</v>
      </c>
      <c r="F147" s="1402" t="s">
        <v>2918</v>
      </c>
      <c r="G147" s="1402" t="s">
        <v>1857</v>
      </c>
    </row>
    <row r="148" spans="1:7">
      <c r="A148" s="1402">
        <v>7</v>
      </c>
      <c r="B148" s="1402">
        <v>4</v>
      </c>
      <c r="C148" s="1402" t="s">
        <v>843</v>
      </c>
      <c r="D148" s="1402" t="s">
        <v>2919</v>
      </c>
      <c r="E148" s="1402" t="s">
        <v>2920</v>
      </c>
      <c r="F148" s="1402" t="s">
        <v>2921</v>
      </c>
      <c r="G148" s="1402" t="s">
        <v>1857</v>
      </c>
    </row>
    <row r="149" spans="1:7">
      <c r="A149" s="1402">
        <v>8</v>
      </c>
      <c r="B149" s="1402">
        <v>4</v>
      </c>
      <c r="C149" s="1402" t="s">
        <v>843</v>
      </c>
      <c r="D149" s="1402" t="s">
        <v>723</v>
      </c>
      <c r="E149" s="1402" t="s">
        <v>2922</v>
      </c>
      <c r="F149" s="1402" t="s">
        <v>2923</v>
      </c>
      <c r="G149" s="1402" t="s">
        <v>1857</v>
      </c>
    </row>
    <row r="150" spans="1:7">
      <c r="A150" s="1402">
        <v>9</v>
      </c>
      <c r="B150" s="1402">
        <v>4</v>
      </c>
      <c r="C150" s="1402" t="s">
        <v>843</v>
      </c>
      <c r="D150" s="1402" t="s">
        <v>723</v>
      </c>
      <c r="E150" s="1402" t="s">
        <v>2924</v>
      </c>
      <c r="F150" s="1402" t="s">
        <v>2925</v>
      </c>
      <c r="G150" s="1402" t="s">
        <v>1857</v>
      </c>
    </row>
    <row r="151" spans="1:7">
      <c r="A151" s="1402">
        <v>10</v>
      </c>
      <c r="B151" s="1402">
        <v>4</v>
      </c>
      <c r="C151" s="1402" t="s">
        <v>843</v>
      </c>
      <c r="D151" s="1402" t="s">
        <v>2914</v>
      </c>
      <c r="E151" s="1402" t="s">
        <v>2926</v>
      </c>
      <c r="F151" s="1402" t="s">
        <v>2927</v>
      </c>
      <c r="G151" s="1402" t="s">
        <v>1857</v>
      </c>
    </row>
    <row r="152" spans="1:7">
      <c r="A152" s="1402">
        <v>11</v>
      </c>
      <c r="B152" s="1402">
        <v>4</v>
      </c>
      <c r="C152" s="1402" t="s">
        <v>843</v>
      </c>
      <c r="D152" s="1402" t="s">
        <v>909</v>
      </c>
      <c r="E152" s="1402" t="s">
        <v>2928</v>
      </c>
      <c r="F152" s="1402" t="s">
        <v>2929</v>
      </c>
      <c r="G152" s="1402" t="s">
        <v>1857</v>
      </c>
    </row>
    <row r="153" spans="1:7">
      <c r="A153" s="1402">
        <v>12</v>
      </c>
      <c r="B153" s="1402">
        <v>4</v>
      </c>
      <c r="C153" s="1402" t="s">
        <v>843</v>
      </c>
      <c r="D153" s="1402" t="s">
        <v>1876</v>
      </c>
      <c r="E153" s="1402" t="s">
        <v>2930</v>
      </c>
      <c r="F153" s="1402" t="s">
        <v>2931</v>
      </c>
      <c r="G153" s="1402" t="s">
        <v>2573</v>
      </c>
    </row>
    <row r="154" spans="1:7">
      <c r="A154" s="1402">
        <v>13</v>
      </c>
      <c r="B154" s="1402">
        <v>4</v>
      </c>
      <c r="C154" s="1402" t="s">
        <v>843</v>
      </c>
      <c r="D154" s="1402" t="s">
        <v>723</v>
      </c>
      <c r="E154" s="1402" t="s">
        <v>2932</v>
      </c>
      <c r="F154" s="1402" t="s">
        <v>2933</v>
      </c>
      <c r="G154" s="1402" t="s">
        <v>1857</v>
      </c>
    </row>
    <row r="155" spans="1:7">
      <c r="A155" s="1402">
        <v>1</v>
      </c>
      <c r="B155" s="1402">
        <v>4</v>
      </c>
      <c r="C155" s="1402" t="s">
        <v>818</v>
      </c>
      <c r="D155" s="1402" t="s">
        <v>817</v>
      </c>
      <c r="E155" s="1402" t="s">
        <v>2934</v>
      </c>
      <c r="F155" s="1402" t="s">
        <v>2935</v>
      </c>
      <c r="G155" s="1402" t="s">
        <v>2573</v>
      </c>
    </row>
    <row r="156" spans="1:7">
      <c r="A156" s="1402">
        <v>2</v>
      </c>
      <c r="B156" s="1402">
        <v>4</v>
      </c>
      <c r="C156" s="1402" t="s">
        <v>818</v>
      </c>
      <c r="D156" s="1402" t="s">
        <v>2936</v>
      </c>
      <c r="E156" s="1402" t="s">
        <v>2937</v>
      </c>
      <c r="F156" s="1402" t="s">
        <v>2938</v>
      </c>
      <c r="G156" s="1402" t="s">
        <v>2573</v>
      </c>
    </row>
    <row r="157" spans="1:7">
      <c r="A157" s="1402">
        <v>3</v>
      </c>
      <c r="B157" s="1402">
        <v>4</v>
      </c>
      <c r="C157" s="1402" t="s">
        <v>818</v>
      </c>
      <c r="D157" s="1402" t="s">
        <v>2939</v>
      </c>
      <c r="E157" s="1402" t="s">
        <v>2940</v>
      </c>
      <c r="F157" s="1402" t="s">
        <v>2941</v>
      </c>
      <c r="G157" s="1402" t="s">
        <v>1857</v>
      </c>
    </row>
    <row r="158" spans="1:7">
      <c r="A158" s="1402">
        <v>4</v>
      </c>
      <c r="B158" s="1402">
        <v>4</v>
      </c>
      <c r="C158" s="1402" t="s">
        <v>818</v>
      </c>
      <c r="D158" s="1402" t="s">
        <v>2942</v>
      </c>
      <c r="E158" s="1402" t="s">
        <v>2943</v>
      </c>
      <c r="F158" s="1402" t="s">
        <v>2944</v>
      </c>
      <c r="G158" s="1402" t="s">
        <v>1857</v>
      </c>
    </row>
    <row r="159" spans="1:7">
      <c r="A159" s="1402">
        <v>5</v>
      </c>
      <c r="B159" s="1402">
        <v>4</v>
      </c>
      <c r="C159" s="1402" t="s">
        <v>818</v>
      </c>
      <c r="D159" s="1402" t="s">
        <v>2936</v>
      </c>
      <c r="E159" s="1402" t="s">
        <v>2945</v>
      </c>
      <c r="F159" s="1402" t="s">
        <v>2946</v>
      </c>
      <c r="G159" s="1402" t="s">
        <v>1857</v>
      </c>
    </row>
    <row r="160" spans="1:7">
      <c r="A160" s="1402">
        <v>6</v>
      </c>
      <c r="B160" s="1402">
        <v>4</v>
      </c>
      <c r="C160" s="1402" t="s">
        <v>818</v>
      </c>
      <c r="D160" s="1402" t="s">
        <v>817</v>
      </c>
      <c r="E160" s="1402" t="s">
        <v>2947</v>
      </c>
      <c r="F160" s="1402" t="s">
        <v>1880</v>
      </c>
      <c r="G160" s="1402" t="s">
        <v>1857</v>
      </c>
    </row>
    <row r="161" spans="1:7">
      <c r="A161" s="1402">
        <v>7</v>
      </c>
      <c r="B161" s="1402">
        <v>4</v>
      </c>
      <c r="C161" s="1402" t="s">
        <v>818</v>
      </c>
      <c r="D161" s="1402" t="s">
        <v>2948</v>
      </c>
      <c r="E161" s="1402" t="s">
        <v>2949</v>
      </c>
      <c r="F161" s="1402" t="s">
        <v>2950</v>
      </c>
      <c r="G161" s="1402" t="s">
        <v>1857</v>
      </c>
    </row>
    <row r="162" spans="1:7">
      <c r="A162" s="1402">
        <v>8</v>
      </c>
      <c r="B162" s="1402">
        <v>4</v>
      </c>
      <c r="C162" s="1402" t="s">
        <v>818</v>
      </c>
      <c r="D162" s="1402" t="s">
        <v>2948</v>
      </c>
      <c r="E162" s="1402" t="s">
        <v>2951</v>
      </c>
      <c r="F162" s="1402" t="s">
        <v>2952</v>
      </c>
      <c r="G162" s="1402" t="s">
        <v>1857</v>
      </c>
    </row>
    <row r="163" spans="1:7">
      <c r="A163" s="1402">
        <v>9</v>
      </c>
      <c r="B163" s="1402">
        <v>4</v>
      </c>
      <c r="C163" s="1402" t="s">
        <v>818</v>
      </c>
      <c r="D163" s="1402" t="s">
        <v>2942</v>
      </c>
      <c r="E163" s="1402" t="s">
        <v>2953</v>
      </c>
      <c r="F163" s="1402" t="s">
        <v>2954</v>
      </c>
      <c r="G163" s="1402" t="s">
        <v>1857</v>
      </c>
    </row>
    <row r="164" spans="1:7">
      <c r="A164" s="1402">
        <v>1</v>
      </c>
      <c r="B164" s="1402">
        <v>4</v>
      </c>
      <c r="C164" s="1402" t="s">
        <v>845</v>
      </c>
      <c r="D164" s="1402" t="s">
        <v>783</v>
      </c>
      <c r="E164" s="1402" t="s">
        <v>2955</v>
      </c>
      <c r="F164" s="1402" t="s">
        <v>2956</v>
      </c>
      <c r="G164" s="1402" t="s">
        <v>1857</v>
      </c>
    </row>
    <row r="165" spans="1:7">
      <c r="A165" s="1402">
        <v>2</v>
      </c>
      <c r="B165" s="1402">
        <v>4</v>
      </c>
      <c r="C165" s="1402" t="s">
        <v>845</v>
      </c>
      <c r="D165" s="1402" t="s">
        <v>723</v>
      </c>
      <c r="E165" s="1402" t="s">
        <v>2957</v>
      </c>
      <c r="F165" s="1402" t="s">
        <v>2958</v>
      </c>
      <c r="G165" s="1402" t="s">
        <v>1857</v>
      </c>
    </row>
    <row r="166" spans="1:7">
      <c r="A166" s="1402">
        <v>3</v>
      </c>
      <c r="B166" s="1402">
        <v>4</v>
      </c>
      <c r="C166" s="1402" t="s">
        <v>845</v>
      </c>
      <c r="D166" s="1402" t="s">
        <v>116</v>
      </c>
      <c r="E166" s="1402" t="s">
        <v>2959</v>
      </c>
      <c r="F166" s="1402" t="s">
        <v>2960</v>
      </c>
      <c r="G166" s="1402" t="s">
        <v>1857</v>
      </c>
    </row>
    <row r="167" spans="1:7">
      <c r="A167" s="1402">
        <v>4</v>
      </c>
      <c r="B167" s="1402">
        <v>4</v>
      </c>
      <c r="C167" s="1402" t="s">
        <v>845</v>
      </c>
      <c r="D167" s="1402" t="s">
        <v>2961</v>
      </c>
      <c r="E167" s="1402" t="s">
        <v>2962</v>
      </c>
      <c r="F167" s="1402" t="s">
        <v>2963</v>
      </c>
      <c r="G167" s="1402" t="s">
        <v>1857</v>
      </c>
    </row>
    <row r="168" spans="1:7">
      <c r="A168" s="1402">
        <v>5</v>
      </c>
      <c r="B168" s="1402">
        <v>4</v>
      </c>
      <c r="C168" s="1402" t="s">
        <v>845</v>
      </c>
      <c r="D168" s="1402" t="s">
        <v>122</v>
      </c>
      <c r="E168" s="1402" t="s">
        <v>2964</v>
      </c>
      <c r="F168" s="1402" t="s">
        <v>2965</v>
      </c>
      <c r="G168" s="1402" t="s">
        <v>1857</v>
      </c>
    </row>
    <row r="169" spans="1:7">
      <c r="A169" s="1402">
        <v>6</v>
      </c>
      <c r="B169" s="1402">
        <v>4</v>
      </c>
      <c r="C169" s="1402" t="s">
        <v>845</v>
      </c>
      <c r="D169" s="1402" t="s">
        <v>723</v>
      </c>
      <c r="E169" s="1402" t="s">
        <v>2966</v>
      </c>
      <c r="F169" s="1402" t="s">
        <v>2967</v>
      </c>
      <c r="G169" s="1402" t="s">
        <v>1857</v>
      </c>
    </row>
    <row r="170" spans="1:7">
      <c r="A170" s="1402">
        <v>7</v>
      </c>
      <c r="B170" s="1402">
        <v>4</v>
      </c>
      <c r="C170" s="1402" t="s">
        <v>845</v>
      </c>
      <c r="D170" s="1402" t="s">
        <v>122</v>
      </c>
      <c r="E170" s="1402" t="s">
        <v>2968</v>
      </c>
      <c r="F170" s="1403" t="s">
        <v>2969</v>
      </c>
      <c r="G170" s="1402" t="s">
        <v>1857</v>
      </c>
    </row>
    <row r="171" spans="1:7">
      <c r="A171" s="1402">
        <v>1</v>
      </c>
      <c r="B171" s="1402">
        <v>4</v>
      </c>
      <c r="C171" s="1402" t="s">
        <v>847</v>
      </c>
      <c r="D171" s="1402" t="s">
        <v>906</v>
      </c>
      <c r="E171" s="1402" t="s">
        <v>2970</v>
      </c>
      <c r="F171" s="1402" t="s">
        <v>2971</v>
      </c>
      <c r="G171" s="1402" t="s">
        <v>1857</v>
      </c>
    </row>
    <row r="172" spans="1:7">
      <c r="A172" s="1402">
        <v>2</v>
      </c>
      <c r="B172" s="1402">
        <v>4</v>
      </c>
      <c r="C172" s="1402" t="s">
        <v>847</v>
      </c>
      <c r="D172" s="1402" t="s">
        <v>2972</v>
      </c>
      <c r="E172" s="1402" t="s">
        <v>2973</v>
      </c>
      <c r="F172" s="1402" t="s">
        <v>2974</v>
      </c>
      <c r="G172" s="1402" t="s">
        <v>1857</v>
      </c>
    </row>
    <row r="173" spans="1:7">
      <c r="A173" s="1402">
        <v>3</v>
      </c>
      <c r="B173" s="1402">
        <v>4</v>
      </c>
      <c r="C173" s="1402" t="s">
        <v>847</v>
      </c>
      <c r="D173" s="1402" t="s">
        <v>120</v>
      </c>
      <c r="E173" s="1402" t="s">
        <v>2975</v>
      </c>
      <c r="F173" s="1402" t="s">
        <v>2976</v>
      </c>
      <c r="G173" s="1402" t="s">
        <v>1857</v>
      </c>
    </row>
    <row r="174" spans="1:7">
      <c r="A174" s="1402">
        <v>4</v>
      </c>
      <c r="B174" s="1402">
        <v>4</v>
      </c>
      <c r="C174" s="1402" t="s">
        <v>847</v>
      </c>
      <c r="D174" s="1402" t="s">
        <v>723</v>
      </c>
      <c r="E174" s="1402" t="s">
        <v>2977</v>
      </c>
      <c r="F174" s="1402" t="s">
        <v>2978</v>
      </c>
      <c r="G174" s="1402" t="s">
        <v>2573</v>
      </c>
    </row>
    <row r="175" spans="1:7">
      <c r="A175" s="1402">
        <v>5</v>
      </c>
      <c r="B175" s="1402">
        <v>4</v>
      </c>
      <c r="C175" s="1402" t="s">
        <v>847</v>
      </c>
      <c r="D175" s="1402" t="s">
        <v>2979</v>
      </c>
      <c r="E175" s="1402" t="s">
        <v>2980</v>
      </c>
      <c r="F175" s="1402" t="s">
        <v>2981</v>
      </c>
      <c r="G175" s="1402" t="s">
        <v>1857</v>
      </c>
    </row>
    <row r="176" spans="1:7">
      <c r="A176" s="1402">
        <v>6</v>
      </c>
      <c r="B176" s="1402">
        <v>4</v>
      </c>
      <c r="C176" s="1402" t="s">
        <v>847</v>
      </c>
      <c r="D176" s="1402" t="s">
        <v>1379</v>
      </c>
      <c r="E176" s="1402" t="s">
        <v>2982</v>
      </c>
      <c r="F176" s="1402" t="s">
        <v>2983</v>
      </c>
      <c r="G176" s="1402" t="s">
        <v>1857</v>
      </c>
    </row>
    <row r="177" spans="1:7">
      <c r="A177" s="1402">
        <v>1</v>
      </c>
      <c r="B177" s="1402">
        <v>5</v>
      </c>
      <c r="C177" s="1402" t="s">
        <v>863</v>
      </c>
      <c r="D177" s="1402" t="s">
        <v>1452</v>
      </c>
      <c r="E177" s="1402" t="s">
        <v>2984</v>
      </c>
      <c r="F177" s="1402" t="s">
        <v>2985</v>
      </c>
      <c r="G177" s="1402" t="s">
        <v>1857</v>
      </c>
    </row>
    <row r="178" spans="1:7">
      <c r="A178" s="1402">
        <v>2</v>
      </c>
      <c r="B178" s="1402">
        <v>5</v>
      </c>
      <c r="C178" s="1402" t="s">
        <v>863</v>
      </c>
      <c r="D178" s="1402" t="s">
        <v>424</v>
      </c>
      <c r="E178" s="1402" t="s">
        <v>2986</v>
      </c>
      <c r="F178" s="1402" t="s">
        <v>2987</v>
      </c>
      <c r="G178" s="1402" t="s">
        <v>1857</v>
      </c>
    </row>
    <row r="179" spans="1:7">
      <c r="A179" s="1402">
        <v>3</v>
      </c>
      <c r="B179" s="1402">
        <v>5</v>
      </c>
      <c r="C179" s="1402" t="s">
        <v>863</v>
      </c>
      <c r="D179" s="1402" t="s">
        <v>1928</v>
      </c>
      <c r="E179" s="1402" t="s">
        <v>2988</v>
      </c>
      <c r="F179" s="1402" t="s">
        <v>2989</v>
      </c>
      <c r="G179" s="1402" t="s">
        <v>2573</v>
      </c>
    </row>
    <row r="180" spans="1:7">
      <c r="A180" s="1402">
        <v>4</v>
      </c>
      <c r="B180" s="1402">
        <v>5</v>
      </c>
      <c r="C180" s="1402" t="s">
        <v>863</v>
      </c>
      <c r="D180" s="1402" t="s">
        <v>723</v>
      </c>
      <c r="E180" s="1402" t="s">
        <v>2990</v>
      </c>
      <c r="F180" s="1402" t="s">
        <v>2991</v>
      </c>
      <c r="G180" s="1402" t="s">
        <v>1857</v>
      </c>
    </row>
    <row r="181" spans="1:7">
      <c r="A181" s="1402">
        <v>5</v>
      </c>
      <c r="B181" s="1402">
        <v>5</v>
      </c>
      <c r="C181" s="1402" t="s">
        <v>863</v>
      </c>
      <c r="D181" s="1402" t="s">
        <v>862</v>
      </c>
      <c r="E181" s="1402" t="s">
        <v>2992</v>
      </c>
      <c r="F181" s="1402" t="s">
        <v>2993</v>
      </c>
      <c r="G181" s="1402" t="s">
        <v>1857</v>
      </c>
    </row>
    <row r="182" spans="1:7">
      <c r="A182" s="1402">
        <v>6</v>
      </c>
      <c r="B182" s="1402">
        <v>5</v>
      </c>
      <c r="C182" s="1402" t="s">
        <v>863</v>
      </c>
      <c r="D182" s="1402" t="s">
        <v>2994</v>
      </c>
      <c r="E182" s="1402" t="s">
        <v>2995</v>
      </c>
      <c r="F182" s="1402" t="s">
        <v>2996</v>
      </c>
      <c r="G182" s="1402" t="s">
        <v>1857</v>
      </c>
    </row>
    <row r="183" spans="1:7">
      <c r="A183" s="1402">
        <v>7</v>
      </c>
      <c r="B183" s="1402">
        <v>5</v>
      </c>
      <c r="C183" s="1402" t="s">
        <v>863</v>
      </c>
      <c r="D183" s="1402" t="s">
        <v>2997</v>
      </c>
      <c r="E183" s="1402" t="s">
        <v>2998</v>
      </c>
      <c r="F183" s="1402" t="s">
        <v>2999</v>
      </c>
      <c r="G183" s="1402" t="s">
        <v>1857</v>
      </c>
    </row>
    <row r="184" spans="1:7">
      <c r="A184" s="1402">
        <v>8</v>
      </c>
      <c r="B184" s="1402">
        <v>5</v>
      </c>
      <c r="C184" s="1402" t="s">
        <v>863</v>
      </c>
      <c r="D184" s="1402" t="s">
        <v>862</v>
      </c>
      <c r="E184" s="1402" t="s">
        <v>3000</v>
      </c>
      <c r="F184" s="1402" t="s">
        <v>3001</v>
      </c>
      <c r="G184" s="1402" t="s">
        <v>1857</v>
      </c>
    </row>
    <row r="185" spans="1:7">
      <c r="A185" s="1402">
        <v>1</v>
      </c>
      <c r="B185" s="1402">
        <v>5</v>
      </c>
      <c r="C185" s="1402" t="s">
        <v>1251</v>
      </c>
      <c r="D185" s="1402" t="s">
        <v>3002</v>
      </c>
      <c r="E185" s="1402" t="s">
        <v>3003</v>
      </c>
      <c r="F185" s="1402" t="s">
        <v>3004</v>
      </c>
      <c r="G185" s="1402" t="s">
        <v>1857</v>
      </c>
    </row>
    <row r="186" spans="1:7">
      <c r="A186" s="1402">
        <v>2</v>
      </c>
      <c r="B186" s="1402">
        <v>5</v>
      </c>
      <c r="C186" s="1402" t="s">
        <v>1251</v>
      </c>
      <c r="D186" s="1402" t="s">
        <v>3002</v>
      </c>
      <c r="E186" s="1402" t="s">
        <v>3005</v>
      </c>
      <c r="F186" s="1402" t="s">
        <v>3006</v>
      </c>
      <c r="G186" s="1402" t="s">
        <v>1857</v>
      </c>
    </row>
    <row r="187" spans="1:7">
      <c r="A187" s="1402">
        <v>3</v>
      </c>
      <c r="B187" s="1402">
        <v>5</v>
      </c>
      <c r="C187" s="1402" t="s">
        <v>1251</v>
      </c>
      <c r="D187" s="1402" t="s">
        <v>3007</v>
      </c>
      <c r="E187" s="1402" t="s">
        <v>3008</v>
      </c>
      <c r="F187" s="1402" t="s">
        <v>3009</v>
      </c>
      <c r="G187" s="1402" t="s">
        <v>1857</v>
      </c>
    </row>
    <row r="188" spans="1:7">
      <c r="A188" s="1402">
        <v>4</v>
      </c>
      <c r="B188" s="1402">
        <v>5</v>
      </c>
      <c r="C188" s="1402" t="s">
        <v>1251</v>
      </c>
      <c r="D188" s="1402" t="s">
        <v>675</v>
      </c>
      <c r="E188" s="1402" t="s">
        <v>3010</v>
      </c>
      <c r="F188" s="1402" t="s">
        <v>3011</v>
      </c>
      <c r="G188" s="1402" t="s">
        <v>2573</v>
      </c>
    </row>
    <row r="189" spans="1:7">
      <c r="A189" s="1402">
        <v>1</v>
      </c>
      <c r="B189" s="1402">
        <v>5</v>
      </c>
      <c r="C189" s="1402" t="s">
        <v>824</v>
      </c>
      <c r="D189" s="1402" t="s">
        <v>823</v>
      </c>
      <c r="E189" s="1402" t="s">
        <v>3012</v>
      </c>
      <c r="F189" s="1402" t="s">
        <v>3013</v>
      </c>
      <c r="G189" s="1402" t="s">
        <v>1857</v>
      </c>
    </row>
    <row r="190" spans="1:7">
      <c r="A190" s="1402">
        <v>2</v>
      </c>
      <c r="B190" s="1402">
        <v>5</v>
      </c>
      <c r="C190" s="1402" t="s">
        <v>824</v>
      </c>
      <c r="D190" s="1402" t="s">
        <v>1132</v>
      </c>
      <c r="E190" s="1402" t="s">
        <v>3014</v>
      </c>
      <c r="F190" s="1402" t="s">
        <v>3015</v>
      </c>
      <c r="G190" s="1402" t="s">
        <v>1857</v>
      </c>
    </row>
    <row r="191" spans="1:7">
      <c r="A191" s="1402">
        <v>3</v>
      </c>
      <c r="B191" s="1402">
        <v>5</v>
      </c>
      <c r="C191" s="1402" t="s">
        <v>824</v>
      </c>
      <c r="D191" s="1402" t="s">
        <v>3016</v>
      </c>
      <c r="E191" s="1402" t="s">
        <v>3017</v>
      </c>
      <c r="F191" s="1402" t="s">
        <v>3018</v>
      </c>
      <c r="G191" s="1402" t="s">
        <v>1857</v>
      </c>
    </row>
    <row r="192" spans="1:7">
      <c r="A192" s="1402">
        <v>1</v>
      </c>
      <c r="B192" s="1402">
        <v>5</v>
      </c>
      <c r="C192" s="1402" t="s">
        <v>867</v>
      </c>
      <c r="D192" s="1402" t="s">
        <v>723</v>
      </c>
      <c r="E192" s="1404"/>
      <c r="F192" s="1402" t="s">
        <v>3019</v>
      </c>
      <c r="G192" s="1402" t="s">
        <v>2573</v>
      </c>
    </row>
    <row r="193" spans="1:7">
      <c r="A193" s="1402">
        <v>2</v>
      </c>
      <c r="B193" s="1402">
        <v>5</v>
      </c>
      <c r="C193" s="1402" t="s">
        <v>867</v>
      </c>
      <c r="D193" s="1402" t="s">
        <v>3020</v>
      </c>
      <c r="E193" s="1402" t="s">
        <v>3021</v>
      </c>
      <c r="F193" s="1402" t="s">
        <v>3022</v>
      </c>
      <c r="G193" s="1402" t="s">
        <v>1857</v>
      </c>
    </row>
    <row r="194" spans="1:7">
      <c r="A194" s="1402">
        <v>3</v>
      </c>
      <c r="B194" s="1402">
        <v>5</v>
      </c>
      <c r="C194" s="1402" t="s">
        <v>867</v>
      </c>
      <c r="D194" s="1402" t="s">
        <v>723</v>
      </c>
      <c r="E194" s="1402" t="s">
        <v>3023</v>
      </c>
      <c r="F194" s="1402" t="s">
        <v>3024</v>
      </c>
      <c r="G194" s="1402" t="s">
        <v>1857</v>
      </c>
    </row>
    <row r="195" spans="1:7">
      <c r="A195" s="1402">
        <v>4</v>
      </c>
      <c r="B195" s="1402">
        <v>5</v>
      </c>
      <c r="C195" s="1402" t="s">
        <v>867</v>
      </c>
      <c r="D195" s="1402" t="s">
        <v>3025</v>
      </c>
      <c r="E195" s="1402" t="s">
        <v>3026</v>
      </c>
      <c r="F195" s="1402" t="s">
        <v>3027</v>
      </c>
      <c r="G195" s="1402" t="s">
        <v>1857</v>
      </c>
    </row>
    <row r="196" spans="1:7">
      <c r="A196" s="1402">
        <v>5</v>
      </c>
      <c r="B196" s="1402">
        <v>5</v>
      </c>
      <c r="C196" s="1402" t="s">
        <v>867</v>
      </c>
      <c r="D196" s="1402" t="s">
        <v>542</v>
      </c>
      <c r="E196" s="1402" t="s">
        <v>3028</v>
      </c>
      <c r="F196" s="1402" t="s">
        <v>3029</v>
      </c>
      <c r="G196" s="1402" t="s">
        <v>1857</v>
      </c>
    </row>
    <row r="197" spans="1:7">
      <c r="A197" s="1402">
        <v>6</v>
      </c>
      <c r="B197" s="1402">
        <v>5</v>
      </c>
      <c r="C197" s="1402" t="s">
        <v>867</v>
      </c>
      <c r="D197" s="1402" t="s">
        <v>542</v>
      </c>
      <c r="E197" s="1402" t="s">
        <v>3030</v>
      </c>
      <c r="F197" s="1402" t="s">
        <v>3031</v>
      </c>
      <c r="G197" s="1402" t="s">
        <v>2573</v>
      </c>
    </row>
    <row r="198" spans="1:7">
      <c r="A198" s="1402">
        <v>7</v>
      </c>
      <c r="B198" s="1402">
        <v>5</v>
      </c>
      <c r="C198" s="1402" t="s">
        <v>867</v>
      </c>
      <c r="D198" s="1402" t="s">
        <v>3032</v>
      </c>
      <c r="E198" s="1402" t="s">
        <v>3033</v>
      </c>
      <c r="F198" s="1402" t="s">
        <v>3034</v>
      </c>
      <c r="G198" s="1402" t="s">
        <v>1857</v>
      </c>
    </row>
    <row r="199" spans="1:7">
      <c r="A199" s="1402">
        <v>8</v>
      </c>
      <c r="B199" s="1402">
        <v>5</v>
      </c>
      <c r="C199" s="1402" t="s">
        <v>867</v>
      </c>
      <c r="D199" s="1402" t="s">
        <v>723</v>
      </c>
      <c r="E199" s="1402" t="s">
        <v>3035</v>
      </c>
      <c r="F199" s="1402" t="s">
        <v>3036</v>
      </c>
      <c r="G199" s="1402" t="s">
        <v>1857</v>
      </c>
    </row>
    <row r="200" spans="1:7">
      <c r="A200" s="1402">
        <v>9</v>
      </c>
      <c r="B200" s="1402">
        <v>5</v>
      </c>
      <c r="C200" s="1402" t="s">
        <v>867</v>
      </c>
      <c r="D200" s="1402" t="s">
        <v>3020</v>
      </c>
      <c r="E200" s="1402" t="s">
        <v>3037</v>
      </c>
      <c r="F200" s="1402" t="s">
        <v>3038</v>
      </c>
      <c r="G200" s="1402" t="s">
        <v>1857</v>
      </c>
    </row>
    <row r="201" spans="1:7">
      <c r="A201" s="1402">
        <v>10</v>
      </c>
      <c r="B201" s="1402">
        <v>5</v>
      </c>
      <c r="C201" s="1402" t="s">
        <v>867</v>
      </c>
      <c r="D201" s="1402" t="s">
        <v>3025</v>
      </c>
      <c r="E201" s="1402" t="s">
        <v>3039</v>
      </c>
      <c r="F201" s="1402" t="s">
        <v>3025</v>
      </c>
      <c r="G201" s="1402" t="s">
        <v>1857</v>
      </c>
    </row>
    <row r="202" spans="1:7">
      <c r="A202" s="1402">
        <v>1</v>
      </c>
      <c r="B202" s="1402">
        <v>5</v>
      </c>
      <c r="C202" s="1402" t="s">
        <v>861</v>
      </c>
      <c r="D202" s="1402" t="s">
        <v>723</v>
      </c>
      <c r="E202" s="1404"/>
      <c r="F202" s="1402" t="s">
        <v>3040</v>
      </c>
      <c r="G202" s="1402" t="s">
        <v>2573</v>
      </c>
    </row>
    <row r="203" spans="1:7">
      <c r="A203" s="1402">
        <v>2</v>
      </c>
      <c r="B203" s="1402">
        <v>5</v>
      </c>
      <c r="C203" s="1402" t="s">
        <v>861</v>
      </c>
      <c r="D203" s="1402" t="s">
        <v>723</v>
      </c>
      <c r="E203" s="1402" t="s">
        <v>3041</v>
      </c>
      <c r="F203" s="1402" t="s">
        <v>3042</v>
      </c>
      <c r="G203" s="1402" t="s">
        <v>2573</v>
      </c>
    </row>
    <row r="204" spans="1:7">
      <c r="A204" s="1402">
        <v>1</v>
      </c>
      <c r="B204" s="1402">
        <v>5</v>
      </c>
      <c r="C204" s="1402" t="s">
        <v>1455</v>
      </c>
      <c r="D204" s="1402" t="s">
        <v>3043</v>
      </c>
      <c r="E204" s="1402" t="s">
        <v>3044</v>
      </c>
      <c r="F204" s="1402" t="s">
        <v>3045</v>
      </c>
      <c r="G204" s="1402" t="s">
        <v>1857</v>
      </c>
    </row>
    <row r="205" spans="1:7">
      <c r="A205" s="1402">
        <v>2</v>
      </c>
      <c r="B205" s="1402">
        <v>5</v>
      </c>
      <c r="C205" s="1402" t="s">
        <v>1455</v>
      </c>
      <c r="D205" s="1402" t="s">
        <v>723</v>
      </c>
      <c r="E205" s="1402" t="s">
        <v>3046</v>
      </c>
      <c r="F205" s="1402" t="s">
        <v>3047</v>
      </c>
      <c r="G205" s="1402" t="s">
        <v>1857</v>
      </c>
    </row>
    <row r="206" spans="1:7">
      <c r="A206" s="1402">
        <v>3</v>
      </c>
      <c r="B206" s="1402">
        <v>5</v>
      </c>
      <c r="C206" s="1402" t="s">
        <v>1455</v>
      </c>
      <c r="D206" s="1402" t="s">
        <v>723</v>
      </c>
      <c r="E206" s="1402" t="s">
        <v>3048</v>
      </c>
      <c r="F206" s="1402" t="s">
        <v>3049</v>
      </c>
      <c r="G206" s="1402" t="s">
        <v>2573</v>
      </c>
    </row>
    <row r="207" spans="1:7">
      <c r="A207" s="1402">
        <v>1</v>
      </c>
      <c r="B207" s="1402">
        <v>5</v>
      </c>
      <c r="C207" s="1402" t="s">
        <v>866</v>
      </c>
      <c r="D207" s="1402" t="s">
        <v>723</v>
      </c>
      <c r="E207" s="1402" t="s">
        <v>3050</v>
      </c>
      <c r="F207" s="1402" t="s">
        <v>3051</v>
      </c>
      <c r="G207" s="1402" t="s">
        <v>2573</v>
      </c>
    </row>
    <row r="208" spans="1:7">
      <c r="A208" s="1402">
        <v>2</v>
      </c>
      <c r="B208" s="1402">
        <v>5</v>
      </c>
      <c r="C208" s="1402" t="s">
        <v>866</v>
      </c>
      <c r="D208" s="1402" t="s">
        <v>723</v>
      </c>
      <c r="E208" s="1402" t="s">
        <v>3052</v>
      </c>
      <c r="F208" s="1402" t="s">
        <v>3053</v>
      </c>
      <c r="G208" s="1402" t="s">
        <v>1857</v>
      </c>
    </row>
    <row r="209" spans="1:7">
      <c r="A209" s="1402">
        <v>1</v>
      </c>
      <c r="B209" s="1402">
        <v>5</v>
      </c>
      <c r="C209" s="1402" t="s">
        <v>1071</v>
      </c>
      <c r="D209" s="1402" t="s">
        <v>3054</v>
      </c>
      <c r="E209" s="1402" t="s">
        <v>3055</v>
      </c>
      <c r="F209" s="1402" t="s">
        <v>3056</v>
      </c>
      <c r="G209" s="1402" t="s">
        <v>1857</v>
      </c>
    </row>
    <row r="210" spans="1:7">
      <c r="A210" s="1402">
        <v>2</v>
      </c>
      <c r="B210" s="1402">
        <v>5</v>
      </c>
      <c r="C210" s="1402" t="s">
        <v>1071</v>
      </c>
      <c r="D210" s="1402" t="s">
        <v>3057</v>
      </c>
      <c r="E210" s="1402" t="s">
        <v>3058</v>
      </c>
      <c r="F210" s="1402" t="s">
        <v>3059</v>
      </c>
      <c r="G210" s="1402" t="s">
        <v>1857</v>
      </c>
    </row>
    <row r="211" spans="1:7">
      <c r="A211" s="1402">
        <v>3</v>
      </c>
      <c r="B211" s="1402">
        <v>5</v>
      </c>
      <c r="C211" s="1402" t="s">
        <v>1071</v>
      </c>
      <c r="D211" s="1402" t="s">
        <v>3060</v>
      </c>
      <c r="E211" s="1402" t="s">
        <v>3061</v>
      </c>
      <c r="F211" s="1402" t="s">
        <v>3062</v>
      </c>
      <c r="G211" s="1402" t="s">
        <v>1857</v>
      </c>
    </row>
    <row r="212" spans="1:7">
      <c r="A212" s="1402">
        <v>4</v>
      </c>
      <c r="B212" s="1402">
        <v>5</v>
      </c>
      <c r="C212" s="1402" t="s">
        <v>1071</v>
      </c>
      <c r="D212" s="1402" t="s">
        <v>3063</v>
      </c>
      <c r="E212" s="1402" t="s">
        <v>3064</v>
      </c>
      <c r="F212" s="1402" t="s">
        <v>3065</v>
      </c>
      <c r="G212" s="1402" t="s">
        <v>1857</v>
      </c>
    </row>
    <row r="213" spans="1:7">
      <c r="A213" s="1402">
        <v>5</v>
      </c>
      <c r="B213" s="1402">
        <v>5</v>
      </c>
      <c r="C213" s="1402" t="s">
        <v>1071</v>
      </c>
      <c r="D213" s="1402" t="s">
        <v>1070</v>
      </c>
      <c r="E213" s="1402" t="s">
        <v>3066</v>
      </c>
      <c r="F213" s="1402" t="s">
        <v>3067</v>
      </c>
      <c r="G213" s="1402" t="s">
        <v>1857</v>
      </c>
    </row>
    <row r="214" spans="1:7">
      <c r="A214" s="1402">
        <v>6</v>
      </c>
      <c r="B214" s="1402">
        <v>5</v>
      </c>
      <c r="C214" s="1402" t="s">
        <v>1071</v>
      </c>
      <c r="D214" s="1402" t="s">
        <v>3068</v>
      </c>
      <c r="E214" s="1402" t="s">
        <v>3069</v>
      </c>
      <c r="F214" s="1402" t="s">
        <v>3070</v>
      </c>
      <c r="G214" s="1402" t="s">
        <v>1857</v>
      </c>
    </row>
    <row r="215" spans="1:7">
      <c r="A215" s="1402">
        <v>7</v>
      </c>
      <c r="B215" s="1402">
        <v>5</v>
      </c>
      <c r="C215" s="1402" t="s">
        <v>1071</v>
      </c>
      <c r="D215" s="1402" t="s">
        <v>3054</v>
      </c>
      <c r="E215" s="1402" t="s">
        <v>3071</v>
      </c>
      <c r="F215" s="1402" t="s">
        <v>3072</v>
      </c>
      <c r="G215" s="1402" t="s">
        <v>1857</v>
      </c>
    </row>
    <row r="216" spans="1:7">
      <c r="A216" s="1402">
        <v>8</v>
      </c>
      <c r="B216" s="1402">
        <v>5</v>
      </c>
      <c r="C216" s="1402" t="s">
        <v>1071</v>
      </c>
      <c r="D216" s="1402" t="s">
        <v>3068</v>
      </c>
      <c r="E216" s="1402" t="s">
        <v>3073</v>
      </c>
      <c r="F216" s="1402" t="s">
        <v>3074</v>
      </c>
      <c r="G216" s="1402" t="s">
        <v>1857</v>
      </c>
    </row>
    <row r="217" spans="1:7">
      <c r="A217" s="1402">
        <v>9</v>
      </c>
      <c r="B217" s="1402">
        <v>5</v>
      </c>
      <c r="C217" s="1402" t="s">
        <v>1071</v>
      </c>
      <c r="D217" s="1402" t="s">
        <v>3068</v>
      </c>
      <c r="E217" s="1402" t="s">
        <v>3075</v>
      </c>
      <c r="F217" s="1402" t="s">
        <v>3076</v>
      </c>
      <c r="G217" s="1402" t="s">
        <v>1857</v>
      </c>
    </row>
    <row r="218" spans="1:7">
      <c r="A218" s="1402">
        <v>1</v>
      </c>
      <c r="B218" s="1402">
        <v>6</v>
      </c>
      <c r="C218" s="1402" t="s">
        <v>1166</v>
      </c>
      <c r="D218" s="1402" t="s">
        <v>3077</v>
      </c>
      <c r="E218" s="1402" t="s">
        <v>3078</v>
      </c>
      <c r="F218" s="1402" t="s">
        <v>3079</v>
      </c>
      <c r="G218" s="1402" t="s">
        <v>2573</v>
      </c>
    </row>
    <row r="219" spans="1:7">
      <c r="A219" s="1402">
        <v>2</v>
      </c>
      <c r="B219" s="1402">
        <v>6</v>
      </c>
      <c r="C219" s="1402" t="s">
        <v>1166</v>
      </c>
      <c r="D219" s="1402" t="s">
        <v>3080</v>
      </c>
      <c r="E219" s="1402" t="s">
        <v>3081</v>
      </c>
      <c r="F219" s="1402" t="s">
        <v>3082</v>
      </c>
      <c r="G219" s="1402" t="s">
        <v>2573</v>
      </c>
    </row>
    <row r="220" spans="1:7">
      <c r="A220" s="1402">
        <v>3</v>
      </c>
      <c r="B220" s="1402">
        <v>6</v>
      </c>
      <c r="C220" s="1402" t="s">
        <v>1166</v>
      </c>
      <c r="D220" s="1402" t="s">
        <v>3083</v>
      </c>
      <c r="E220" s="1402" t="s">
        <v>3084</v>
      </c>
      <c r="F220" s="1402" t="s">
        <v>3085</v>
      </c>
      <c r="G220" s="1402" t="s">
        <v>2573</v>
      </c>
    </row>
    <row r="221" spans="1:7">
      <c r="A221" s="1402">
        <v>4</v>
      </c>
      <c r="B221" s="1402">
        <v>6</v>
      </c>
      <c r="C221" s="1402" t="s">
        <v>1166</v>
      </c>
      <c r="D221" s="1402" t="s">
        <v>3086</v>
      </c>
      <c r="E221" s="1402" t="s">
        <v>3087</v>
      </c>
      <c r="F221" s="1402" t="s">
        <v>3088</v>
      </c>
      <c r="G221" s="1402" t="s">
        <v>2573</v>
      </c>
    </row>
    <row r="222" spans="1:7">
      <c r="A222" s="1402">
        <v>5</v>
      </c>
      <c r="B222" s="1402">
        <v>6</v>
      </c>
      <c r="C222" s="1402" t="s">
        <v>1166</v>
      </c>
      <c r="D222" s="1402" t="s">
        <v>723</v>
      </c>
      <c r="E222" s="1402" t="s">
        <v>3089</v>
      </c>
      <c r="F222" s="1402" t="s">
        <v>2816</v>
      </c>
      <c r="G222" s="1402" t="s">
        <v>1857</v>
      </c>
    </row>
    <row r="223" spans="1:7">
      <c r="A223" s="1402">
        <v>1</v>
      </c>
      <c r="B223" s="1402">
        <v>6</v>
      </c>
      <c r="C223" s="1402" t="s">
        <v>1405</v>
      </c>
      <c r="D223" s="1402" t="s">
        <v>723</v>
      </c>
      <c r="E223" s="1402" t="s">
        <v>3090</v>
      </c>
      <c r="F223" s="1402" t="s">
        <v>3091</v>
      </c>
      <c r="G223" s="1402" t="s">
        <v>2573</v>
      </c>
    </row>
    <row r="224" spans="1:7">
      <c r="A224" s="1402">
        <v>2</v>
      </c>
      <c r="B224" s="1402">
        <v>6</v>
      </c>
      <c r="C224" s="1402" t="s">
        <v>1405</v>
      </c>
      <c r="D224" s="1402" t="s">
        <v>723</v>
      </c>
      <c r="E224" s="1402" t="s">
        <v>3092</v>
      </c>
      <c r="F224" s="1402" t="s">
        <v>3093</v>
      </c>
      <c r="G224" s="1402" t="s">
        <v>2573</v>
      </c>
    </row>
    <row r="225" spans="1:7">
      <c r="A225" s="1402">
        <v>3</v>
      </c>
      <c r="B225" s="1402">
        <v>6</v>
      </c>
      <c r="C225" s="1402" t="s">
        <v>1405</v>
      </c>
      <c r="D225" s="1402" t="s">
        <v>723</v>
      </c>
      <c r="E225" s="1402" t="s">
        <v>3094</v>
      </c>
      <c r="F225" s="1402" t="s">
        <v>3095</v>
      </c>
      <c r="G225" s="1402" t="s">
        <v>2573</v>
      </c>
    </row>
    <row r="226" spans="1:7">
      <c r="A226" s="1402">
        <v>4</v>
      </c>
      <c r="B226" s="1402">
        <v>6</v>
      </c>
      <c r="C226" s="1402" t="s">
        <v>1405</v>
      </c>
      <c r="D226" s="1402" t="s">
        <v>723</v>
      </c>
      <c r="E226" s="1402" t="s">
        <v>3096</v>
      </c>
      <c r="F226" s="1402" t="s">
        <v>3097</v>
      </c>
      <c r="G226" s="1402" t="s">
        <v>2573</v>
      </c>
    </row>
    <row r="227" spans="1:7">
      <c r="A227" s="1402">
        <v>5</v>
      </c>
      <c r="B227" s="1402">
        <v>6</v>
      </c>
      <c r="C227" s="1402" t="s">
        <v>1405</v>
      </c>
      <c r="D227" s="1402" t="s">
        <v>723</v>
      </c>
      <c r="E227" s="1402" t="s">
        <v>3098</v>
      </c>
      <c r="F227" s="1402" t="s">
        <v>3099</v>
      </c>
      <c r="G227" s="1402" t="s">
        <v>2573</v>
      </c>
    </row>
    <row r="228" spans="1:7">
      <c r="A228" s="1402">
        <v>1</v>
      </c>
      <c r="B228" s="1402">
        <v>6</v>
      </c>
      <c r="C228" s="1402" t="s">
        <v>1163</v>
      </c>
      <c r="D228" s="1402" t="s">
        <v>141</v>
      </c>
      <c r="E228" s="1402" t="s">
        <v>3100</v>
      </c>
      <c r="F228" s="1402" t="s">
        <v>3101</v>
      </c>
      <c r="G228" s="1402" t="s">
        <v>2573</v>
      </c>
    </row>
    <row r="229" spans="1:7">
      <c r="A229" s="1402">
        <v>2</v>
      </c>
      <c r="B229" s="1402">
        <v>6</v>
      </c>
      <c r="C229" s="1402" t="s">
        <v>1163</v>
      </c>
      <c r="D229" s="1402" t="s">
        <v>141</v>
      </c>
      <c r="E229" s="1402" t="s">
        <v>3102</v>
      </c>
      <c r="F229" s="1402" t="s">
        <v>3103</v>
      </c>
      <c r="G229" s="1402" t="s">
        <v>2573</v>
      </c>
    </row>
    <row r="230" spans="1:7">
      <c r="A230" s="1402">
        <v>3</v>
      </c>
      <c r="B230" s="1402">
        <v>6</v>
      </c>
      <c r="C230" s="1402" t="s">
        <v>1163</v>
      </c>
      <c r="D230" s="1402" t="s">
        <v>141</v>
      </c>
      <c r="E230" s="1402" t="s">
        <v>3104</v>
      </c>
      <c r="F230" s="1402" t="s">
        <v>3105</v>
      </c>
      <c r="G230" s="1402" t="s">
        <v>2573</v>
      </c>
    </row>
    <row r="231" spans="1:7">
      <c r="A231" s="1402">
        <v>4</v>
      </c>
      <c r="B231" s="1402">
        <v>6</v>
      </c>
      <c r="C231" s="1402" t="s">
        <v>1163</v>
      </c>
      <c r="D231" s="1402" t="s">
        <v>3106</v>
      </c>
      <c r="E231" s="1402" t="s">
        <v>3107</v>
      </c>
      <c r="F231" s="1402" t="s">
        <v>3108</v>
      </c>
      <c r="G231" s="1402" t="s">
        <v>2573</v>
      </c>
    </row>
    <row r="232" spans="1:7">
      <c r="A232" s="1402">
        <v>1</v>
      </c>
      <c r="B232" s="1402">
        <v>6</v>
      </c>
      <c r="C232" s="1402" t="s">
        <v>875</v>
      </c>
      <c r="D232" s="1402" t="s">
        <v>3109</v>
      </c>
      <c r="E232" s="1402" t="s">
        <v>3110</v>
      </c>
      <c r="F232" s="1402" t="s">
        <v>3111</v>
      </c>
      <c r="G232" s="1402" t="s">
        <v>2573</v>
      </c>
    </row>
    <row r="233" spans="1:7">
      <c r="A233" s="1402">
        <v>2</v>
      </c>
      <c r="B233" s="1402">
        <v>6</v>
      </c>
      <c r="C233" s="1402" t="s">
        <v>875</v>
      </c>
      <c r="D233" s="1402" t="s">
        <v>1206</v>
      </c>
      <c r="E233" s="1402" t="s">
        <v>3112</v>
      </c>
      <c r="F233" s="1402" t="s">
        <v>3113</v>
      </c>
      <c r="G233" s="1402" t="s">
        <v>2573</v>
      </c>
    </row>
    <row r="234" spans="1:7">
      <c r="A234" s="1402">
        <v>3</v>
      </c>
      <c r="B234" s="1402">
        <v>6</v>
      </c>
      <c r="C234" s="1402" t="s">
        <v>875</v>
      </c>
      <c r="D234" s="1402" t="s">
        <v>1206</v>
      </c>
      <c r="E234" s="1402" t="s">
        <v>3114</v>
      </c>
      <c r="F234" s="1402" t="s">
        <v>3115</v>
      </c>
      <c r="G234" s="1402" t="s">
        <v>1857</v>
      </c>
    </row>
    <row r="235" spans="1:7">
      <c r="A235" s="1402">
        <v>1</v>
      </c>
      <c r="B235" s="1402">
        <v>6</v>
      </c>
      <c r="C235" s="1402" t="s">
        <v>876</v>
      </c>
      <c r="D235" s="1402" t="s">
        <v>3116</v>
      </c>
      <c r="E235" s="1402" t="s">
        <v>3117</v>
      </c>
      <c r="F235" s="1402" t="s">
        <v>3118</v>
      </c>
      <c r="G235" s="1402" t="s">
        <v>2573</v>
      </c>
    </row>
    <row r="236" spans="1:7">
      <c r="A236" s="1402">
        <v>2</v>
      </c>
      <c r="B236" s="1402">
        <v>6</v>
      </c>
      <c r="C236" s="1402" t="s">
        <v>876</v>
      </c>
      <c r="D236" s="1402" t="s">
        <v>1023</v>
      </c>
      <c r="E236" s="1402" t="s">
        <v>3119</v>
      </c>
      <c r="F236" s="1402" t="s">
        <v>3120</v>
      </c>
      <c r="G236" s="1402" t="s">
        <v>1857</v>
      </c>
    </row>
    <row r="237" spans="1:7">
      <c r="A237" s="1402">
        <v>3</v>
      </c>
      <c r="B237" s="1402">
        <v>6</v>
      </c>
      <c r="C237" s="1402" t="s">
        <v>876</v>
      </c>
      <c r="D237" s="1402" t="s">
        <v>1023</v>
      </c>
      <c r="E237" s="1402" t="s">
        <v>3121</v>
      </c>
      <c r="F237" s="1402" t="s">
        <v>1371</v>
      </c>
      <c r="G237" s="1402" t="s">
        <v>1857</v>
      </c>
    </row>
    <row r="238" spans="1:7">
      <c r="A238" s="1402">
        <v>4</v>
      </c>
      <c r="B238" s="1402">
        <v>6</v>
      </c>
      <c r="C238" s="1402" t="s">
        <v>876</v>
      </c>
      <c r="D238" s="1402" t="s">
        <v>3053</v>
      </c>
      <c r="E238" s="1402" t="s">
        <v>3122</v>
      </c>
      <c r="F238" s="1402" t="s">
        <v>3123</v>
      </c>
      <c r="G238" s="1402" t="s">
        <v>1857</v>
      </c>
    </row>
    <row r="239" spans="1:7">
      <c r="A239" s="1402">
        <v>1</v>
      </c>
      <c r="B239" s="1402">
        <v>6</v>
      </c>
      <c r="C239" s="1402" t="s">
        <v>1105</v>
      </c>
      <c r="D239" s="1402" t="s">
        <v>143</v>
      </c>
      <c r="E239" s="1402" t="s">
        <v>3124</v>
      </c>
      <c r="F239" s="1402" t="s">
        <v>3125</v>
      </c>
      <c r="G239" s="1402" t="s">
        <v>1857</v>
      </c>
    </row>
    <row r="240" spans="1:7">
      <c r="A240" s="1402">
        <v>2</v>
      </c>
      <c r="B240" s="1402">
        <v>6</v>
      </c>
      <c r="C240" s="1402" t="s">
        <v>1105</v>
      </c>
      <c r="D240" s="1402" t="s">
        <v>154</v>
      </c>
      <c r="E240" s="1402" t="s">
        <v>3126</v>
      </c>
      <c r="F240" s="1402" t="s">
        <v>154</v>
      </c>
      <c r="G240" s="1402" t="s">
        <v>1857</v>
      </c>
    </row>
    <row r="241" spans="1:7">
      <c r="A241" s="1402">
        <v>1</v>
      </c>
      <c r="B241" s="1402">
        <v>6</v>
      </c>
      <c r="C241" s="1402" t="s">
        <v>877</v>
      </c>
      <c r="D241" s="1402" t="s">
        <v>723</v>
      </c>
      <c r="E241" s="1402" t="s">
        <v>3127</v>
      </c>
      <c r="F241" s="1402" t="s">
        <v>3128</v>
      </c>
      <c r="G241" s="1402" t="s">
        <v>1857</v>
      </c>
    </row>
    <row r="242" spans="1:7">
      <c r="A242" s="1402">
        <v>2</v>
      </c>
      <c r="B242" s="1402">
        <v>6</v>
      </c>
      <c r="C242" s="1402" t="s">
        <v>877</v>
      </c>
      <c r="D242" s="1402" t="s">
        <v>1414</v>
      </c>
      <c r="E242" s="1402" t="s">
        <v>3129</v>
      </c>
      <c r="F242" s="1402" t="s">
        <v>1414</v>
      </c>
      <c r="G242" s="1402" t="s">
        <v>1857</v>
      </c>
    </row>
    <row r="243" spans="1:7">
      <c r="A243" s="1402">
        <v>3</v>
      </c>
      <c r="B243" s="1402">
        <v>6</v>
      </c>
      <c r="C243" s="1402" t="s">
        <v>877</v>
      </c>
      <c r="D243" s="1402" t="s">
        <v>3130</v>
      </c>
      <c r="E243" s="1402" t="s">
        <v>3131</v>
      </c>
      <c r="F243" s="1402" t="s">
        <v>3132</v>
      </c>
      <c r="G243" s="1402" t="s">
        <v>1857</v>
      </c>
    </row>
    <row r="244" spans="1:7">
      <c r="A244" s="1402">
        <v>4</v>
      </c>
      <c r="B244" s="1402">
        <v>6</v>
      </c>
      <c r="C244" s="1402" t="s">
        <v>877</v>
      </c>
      <c r="D244" s="1402" t="s">
        <v>1165</v>
      </c>
      <c r="E244" s="1402" t="s">
        <v>3133</v>
      </c>
      <c r="F244" s="1402" t="s">
        <v>3134</v>
      </c>
      <c r="G244" s="1402" t="s">
        <v>1857</v>
      </c>
    </row>
    <row r="245" spans="1:7">
      <c r="A245" s="1402">
        <v>5</v>
      </c>
      <c r="B245" s="1402">
        <v>6</v>
      </c>
      <c r="C245" s="1402" t="s">
        <v>877</v>
      </c>
      <c r="D245" s="1402" t="s">
        <v>1165</v>
      </c>
      <c r="E245" s="1402" t="s">
        <v>3135</v>
      </c>
      <c r="F245" s="1402" t="s">
        <v>3136</v>
      </c>
      <c r="G245" s="1402" t="s">
        <v>1857</v>
      </c>
    </row>
    <row r="246" spans="1:7">
      <c r="A246" s="1402">
        <v>6</v>
      </c>
      <c r="B246" s="1402">
        <v>6</v>
      </c>
      <c r="C246" s="1402" t="s">
        <v>877</v>
      </c>
      <c r="D246" s="1402" t="s">
        <v>723</v>
      </c>
      <c r="E246" s="1402" t="s">
        <v>3137</v>
      </c>
      <c r="F246" s="1402" t="s">
        <v>3138</v>
      </c>
      <c r="G246" s="1402" t="s">
        <v>1857</v>
      </c>
    </row>
    <row r="247" spans="1:7">
      <c r="A247" s="1402">
        <v>7</v>
      </c>
      <c r="B247" s="1402">
        <v>6</v>
      </c>
      <c r="C247" s="1402" t="s">
        <v>877</v>
      </c>
      <c r="D247" s="1402" t="s">
        <v>3130</v>
      </c>
      <c r="E247" s="1402" t="s">
        <v>3139</v>
      </c>
      <c r="F247" s="1402" t="s">
        <v>3140</v>
      </c>
      <c r="G247" s="1402" t="s">
        <v>1857</v>
      </c>
    </row>
    <row r="248" spans="1:7">
      <c r="A248" s="1402">
        <v>8</v>
      </c>
      <c r="B248" s="1402">
        <v>6</v>
      </c>
      <c r="C248" s="1402" t="s">
        <v>877</v>
      </c>
      <c r="D248" s="1402" t="s">
        <v>3141</v>
      </c>
      <c r="E248" s="1402" t="s">
        <v>3142</v>
      </c>
      <c r="F248" s="1402" t="s">
        <v>3143</v>
      </c>
      <c r="G248" s="1402" t="s">
        <v>1857</v>
      </c>
    </row>
    <row r="249" spans="1:7">
      <c r="A249" s="1402">
        <v>9</v>
      </c>
      <c r="B249" s="1402">
        <v>6</v>
      </c>
      <c r="C249" s="1402" t="s">
        <v>877</v>
      </c>
      <c r="D249" s="1402" t="s">
        <v>155</v>
      </c>
      <c r="E249" s="1402" t="s">
        <v>3144</v>
      </c>
      <c r="F249" s="1402" t="s">
        <v>3145</v>
      </c>
      <c r="G249" s="1402" t="s">
        <v>1857</v>
      </c>
    </row>
    <row r="250" spans="1:7">
      <c r="A250" s="1402">
        <v>1</v>
      </c>
      <c r="B250" s="1402">
        <v>6</v>
      </c>
      <c r="C250" s="1402" t="s">
        <v>1406</v>
      </c>
      <c r="D250" s="1402" t="s">
        <v>1029</v>
      </c>
      <c r="E250" s="1402" t="s">
        <v>3146</v>
      </c>
      <c r="F250" s="1402" t="s">
        <v>3147</v>
      </c>
      <c r="G250" s="1402" t="s">
        <v>2573</v>
      </c>
    </row>
    <row r="251" spans="1:7">
      <c r="A251" s="1402">
        <v>2</v>
      </c>
      <c r="B251" s="1402">
        <v>6</v>
      </c>
      <c r="C251" s="1402" t="s">
        <v>1406</v>
      </c>
      <c r="D251" s="1402" t="s">
        <v>3148</v>
      </c>
      <c r="E251" s="1402" t="s">
        <v>3149</v>
      </c>
      <c r="F251" s="1402" t="s">
        <v>3150</v>
      </c>
      <c r="G251" s="1402" t="s">
        <v>2573</v>
      </c>
    </row>
    <row r="252" spans="1:7">
      <c r="A252" s="1402">
        <v>3</v>
      </c>
      <c r="B252" s="1402">
        <v>6</v>
      </c>
      <c r="C252" s="1402" t="s">
        <v>1406</v>
      </c>
      <c r="D252" s="1402" t="s">
        <v>723</v>
      </c>
      <c r="E252" s="1402" t="s">
        <v>3151</v>
      </c>
      <c r="F252" s="1402" t="s">
        <v>3152</v>
      </c>
      <c r="G252" s="1402" t="s">
        <v>2573</v>
      </c>
    </row>
    <row r="253" spans="1:7">
      <c r="A253" s="1402">
        <v>4</v>
      </c>
      <c r="B253" s="1402">
        <v>6</v>
      </c>
      <c r="C253" s="1402" t="s">
        <v>1406</v>
      </c>
      <c r="D253" s="1402" t="s">
        <v>723</v>
      </c>
      <c r="E253" s="1402" t="s">
        <v>3153</v>
      </c>
      <c r="F253" s="1402" t="s">
        <v>3154</v>
      </c>
      <c r="G253" s="1402" t="s">
        <v>2573</v>
      </c>
    </row>
    <row r="254" spans="1:7">
      <c r="A254" s="1402">
        <v>5</v>
      </c>
      <c r="B254" s="1402">
        <v>6</v>
      </c>
      <c r="C254" s="1402" t="s">
        <v>1406</v>
      </c>
      <c r="D254" s="1402" t="s">
        <v>3155</v>
      </c>
      <c r="E254" s="1402" t="s">
        <v>3156</v>
      </c>
      <c r="F254" s="1402" t="s">
        <v>3157</v>
      </c>
      <c r="G254" s="1402" t="s">
        <v>2573</v>
      </c>
    </row>
    <row r="255" spans="1:7">
      <c r="A255" s="1402">
        <v>6</v>
      </c>
      <c r="B255" s="1402">
        <v>6</v>
      </c>
      <c r="C255" s="1402" t="s">
        <v>1406</v>
      </c>
      <c r="D255" s="1402" t="s">
        <v>3158</v>
      </c>
      <c r="E255" s="1402" t="s">
        <v>3159</v>
      </c>
      <c r="F255" s="1402" t="s">
        <v>3160</v>
      </c>
      <c r="G255" s="1402" t="s">
        <v>1857</v>
      </c>
    </row>
    <row r="256" spans="1:7">
      <c r="A256" s="1402">
        <v>7</v>
      </c>
      <c r="B256" s="1402">
        <v>6</v>
      </c>
      <c r="C256" s="1402" t="s">
        <v>1406</v>
      </c>
      <c r="D256" s="1402" t="s">
        <v>3161</v>
      </c>
      <c r="E256" s="1402" t="s">
        <v>3162</v>
      </c>
      <c r="F256" s="1402" t="s">
        <v>3163</v>
      </c>
      <c r="G256" s="1402" t="s">
        <v>1857</v>
      </c>
    </row>
    <row r="257" spans="1:7">
      <c r="A257" s="1402">
        <v>8</v>
      </c>
      <c r="B257" s="1402">
        <v>6</v>
      </c>
      <c r="C257" s="1402" t="s">
        <v>1406</v>
      </c>
      <c r="D257" s="1402" t="s">
        <v>3164</v>
      </c>
      <c r="E257" s="1402" t="s">
        <v>3165</v>
      </c>
      <c r="F257" s="1402" t="s">
        <v>3166</v>
      </c>
      <c r="G257" s="1402" t="s">
        <v>1857</v>
      </c>
    </row>
    <row r="258" spans="1:7">
      <c r="A258" s="1402">
        <v>1</v>
      </c>
      <c r="B258" s="1402">
        <v>7</v>
      </c>
      <c r="C258" s="1402" t="s">
        <v>1417</v>
      </c>
      <c r="D258" s="1402" t="s">
        <v>3167</v>
      </c>
      <c r="E258" s="1402" t="s">
        <v>3168</v>
      </c>
      <c r="F258" s="1402" t="s">
        <v>3169</v>
      </c>
      <c r="G258" s="1402" t="s">
        <v>1857</v>
      </c>
    </row>
    <row r="259" spans="1:7">
      <c r="A259" s="1402">
        <v>2</v>
      </c>
      <c r="B259" s="1402">
        <v>7</v>
      </c>
      <c r="C259" s="1402" t="s">
        <v>1417</v>
      </c>
      <c r="D259" s="1402" t="s">
        <v>3170</v>
      </c>
      <c r="E259" s="1402" t="s">
        <v>3171</v>
      </c>
      <c r="F259" s="1402" t="s">
        <v>3172</v>
      </c>
      <c r="G259" s="1402" t="s">
        <v>1857</v>
      </c>
    </row>
    <row r="260" spans="1:7">
      <c r="A260" s="1402">
        <v>3</v>
      </c>
      <c r="B260" s="1402">
        <v>7</v>
      </c>
      <c r="C260" s="1402" t="s">
        <v>1417</v>
      </c>
      <c r="D260" s="1402" t="s">
        <v>3173</v>
      </c>
      <c r="E260" s="1402" t="s">
        <v>3174</v>
      </c>
      <c r="F260" s="1402" t="s">
        <v>3175</v>
      </c>
      <c r="G260" s="1402" t="s">
        <v>1857</v>
      </c>
    </row>
    <row r="261" spans="1:7">
      <c r="A261" s="1402">
        <v>4</v>
      </c>
      <c r="B261" s="1402">
        <v>7</v>
      </c>
      <c r="C261" s="1402" t="s">
        <v>1417</v>
      </c>
      <c r="D261" s="1402" t="s">
        <v>3167</v>
      </c>
      <c r="E261" s="1402" t="s">
        <v>3176</v>
      </c>
      <c r="F261" s="1402" t="s">
        <v>3177</v>
      </c>
      <c r="G261" s="1402" t="s">
        <v>1857</v>
      </c>
    </row>
    <row r="262" spans="1:7">
      <c r="A262" s="1402">
        <v>5</v>
      </c>
      <c r="B262" s="1402">
        <v>7</v>
      </c>
      <c r="C262" s="1402" t="s">
        <v>1417</v>
      </c>
      <c r="D262" s="1402" t="s">
        <v>3178</v>
      </c>
      <c r="E262" s="1402" t="s">
        <v>3179</v>
      </c>
      <c r="F262" s="1402" t="s">
        <v>3180</v>
      </c>
      <c r="G262" s="1402" t="s">
        <v>1857</v>
      </c>
    </row>
    <row r="263" spans="1:7">
      <c r="A263" s="1402">
        <v>6</v>
      </c>
      <c r="B263" s="1402">
        <v>7</v>
      </c>
      <c r="C263" s="1402" t="s">
        <v>1417</v>
      </c>
      <c r="D263" s="1402" t="s">
        <v>3181</v>
      </c>
      <c r="E263" s="1402" t="s">
        <v>3182</v>
      </c>
      <c r="F263" s="1402" t="s">
        <v>3183</v>
      </c>
      <c r="G263" s="1402" t="s">
        <v>1857</v>
      </c>
    </row>
    <row r="264" spans="1:7">
      <c r="A264" s="1402">
        <v>7</v>
      </c>
      <c r="B264" s="1402">
        <v>7</v>
      </c>
      <c r="C264" s="1402" t="s">
        <v>1417</v>
      </c>
      <c r="D264" s="1402" t="s">
        <v>176</v>
      </c>
      <c r="E264" s="1402" t="s">
        <v>3184</v>
      </c>
      <c r="F264" s="1402" t="s">
        <v>3185</v>
      </c>
      <c r="G264" s="1402" t="s">
        <v>1857</v>
      </c>
    </row>
    <row r="265" spans="1:7">
      <c r="A265" s="1402">
        <v>8</v>
      </c>
      <c r="B265" s="1402">
        <v>7</v>
      </c>
      <c r="C265" s="1402" t="s">
        <v>1417</v>
      </c>
      <c r="D265" s="1402" t="s">
        <v>3178</v>
      </c>
      <c r="E265" s="1402" t="s">
        <v>3186</v>
      </c>
      <c r="F265" s="1402" t="s">
        <v>3187</v>
      </c>
      <c r="G265" s="1402" t="s">
        <v>1857</v>
      </c>
    </row>
    <row r="266" spans="1:7">
      <c r="A266" s="1402">
        <v>9</v>
      </c>
      <c r="B266" s="1402">
        <v>7</v>
      </c>
      <c r="C266" s="1402" t="s">
        <v>1417</v>
      </c>
      <c r="D266" s="1402" t="s">
        <v>3173</v>
      </c>
      <c r="E266" s="1402" t="s">
        <v>3188</v>
      </c>
      <c r="F266" s="1402" t="s">
        <v>3189</v>
      </c>
      <c r="G266" s="1402" t="s">
        <v>1857</v>
      </c>
    </row>
    <row r="267" spans="1:7">
      <c r="A267" s="1402">
        <v>10</v>
      </c>
      <c r="B267" s="1402">
        <v>7</v>
      </c>
      <c r="C267" s="1402" t="s">
        <v>1417</v>
      </c>
      <c r="D267" s="1402" t="s">
        <v>723</v>
      </c>
      <c r="E267" s="1402" t="s">
        <v>3190</v>
      </c>
      <c r="F267" s="1402" t="s">
        <v>3191</v>
      </c>
      <c r="G267" s="1402" t="s">
        <v>2573</v>
      </c>
    </row>
    <row r="268" spans="1:7">
      <c r="A268" s="1402">
        <v>1</v>
      </c>
      <c r="B268" s="1402">
        <v>7</v>
      </c>
      <c r="C268" s="1402" t="s">
        <v>1410</v>
      </c>
      <c r="D268" s="1402" t="s">
        <v>723</v>
      </c>
      <c r="E268" s="1402" t="s">
        <v>3192</v>
      </c>
      <c r="F268" s="1402" t="s">
        <v>3193</v>
      </c>
      <c r="G268" s="1402" t="s">
        <v>1857</v>
      </c>
    </row>
    <row r="269" spans="1:7">
      <c r="A269" s="1402">
        <v>2</v>
      </c>
      <c r="B269" s="1402">
        <v>7</v>
      </c>
      <c r="C269" s="1402" t="s">
        <v>1410</v>
      </c>
      <c r="D269" s="1402" t="s">
        <v>3194</v>
      </c>
      <c r="E269" s="1402" t="s">
        <v>3195</v>
      </c>
      <c r="F269" s="1402" t="s">
        <v>3196</v>
      </c>
      <c r="G269" s="1402" t="s">
        <v>2573</v>
      </c>
    </row>
    <row r="270" spans="1:7">
      <c r="A270" s="1402">
        <v>3</v>
      </c>
      <c r="B270" s="1402">
        <v>7</v>
      </c>
      <c r="C270" s="1402" t="s">
        <v>1410</v>
      </c>
      <c r="D270" s="1402" t="s">
        <v>3197</v>
      </c>
      <c r="E270" s="1402" t="s">
        <v>3198</v>
      </c>
      <c r="F270" s="1402" t="s">
        <v>3199</v>
      </c>
      <c r="G270" s="1402" t="s">
        <v>1857</v>
      </c>
    </row>
    <row r="271" spans="1:7">
      <c r="A271" s="1402">
        <v>4</v>
      </c>
      <c r="B271" s="1402">
        <v>7</v>
      </c>
      <c r="C271" s="1402" t="s">
        <v>1410</v>
      </c>
      <c r="D271" s="1402" t="s">
        <v>3200</v>
      </c>
      <c r="E271" s="1402" t="s">
        <v>3201</v>
      </c>
      <c r="F271" s="1402" t="s">
        <v>1302</v>
      </c>
      <c r="G271" s="1402" t="s">
        <v>1857</v>
      </c>
    </row>
    <row r="272" spans="1:7">
      <c r="A272" s="1402">
        <v>5</v>
      </c>
      <c r="B272" s="1402">
        <v>7</v>
      </c>
      <c r="C272" s="1402" t="s">
        <v>1410</v>
      </c>
      <c r="D272" s="1402" t="s">
        <v>3196</v>
      </c>
      <c r="E272" s="1402" t="s">
        <v>3202</v>
      </c>
      <c r="F272" s="1402" t="s">
        <v>3203</v>
      </c>
      <c r="G272" s="1402" t="s">
        <v>1857</v>
      </c>
    </row>
    <row r="273" spans="1:7">
      <c r="A273" s="1402">
        <v>6</v>
      </c>
      <c r="B273" s="1402">
        <v>7</v>
      </c>
      <c r="C273" s="1402" t="s">
        <v>1410</v>
      </c>
      <c r="D273" s="1402" t="s">
        <v>723</v>
      </c>
      <c r="E273" s="1402" t="s">
        <v>3204</v>
      </c>
      <c r="F273" s="1402" t="s">
        <v>3205</v>
      </c>
      <c r="G273" s="1402" t="s">
        <v>1857</v>
      </c>
    </row>
    <row r="274" spans="1:7">
      <c r="A274" s="1402">
        <v>7</v>
      </c>
      <c r="B274" s="1402">
        <v>7</v>
      </c>
      <c r="C274" s="1402" t="s">
        <v>1410</v>
      </c>
      <c r="D274" s="1402" t="s">
        <v>747</v>
      </c>
      <c r="E274" s="1402" t="s">
        <v>3206</v>
      </c>
      <c r="F274" s="1402" t="s">
        <v>3207</v>
      </c>
      <c r="G274" s="1402" t="s">
        <v>1857</v>
      </c>
    </row>
    <row r="275" spans="1:7">
      <c r="A275" s="1402">
        <v>8</v>
      </c>
      <c r="B275" s="1402">
        <v>7</v>
      </c>
      <c r="C275" s="1402" t="s">
        <v>1410</v>
      </c>
      <c r="D275" s="1402" t="s">
        <v>3208</v>
      </c>
      <c r="E275" s="1402" t="s">
        <v>3209</v>
      </c>
      <c r="F275" s="1402" t="s">
        <v>431</v>
      </c>
      <c r="G275" s="1402" t="s">
        <v>1857</v>
      </c>
    </row>
    <row r="276" spans="1:7">
      <c r="A276" s="1402">
        <v>9</v>
      </c>
      <c r="B276" s="1402">
        <v>7</v>
      </c>
      <c r="C276" s="1402" t="s">
        <v>1410</v>
      </c>
      <c r="D276" s="1402" t="s">
        <v>3210</v>
      </c>
      <c r="E276" s="1402" t="s">
        <v>3211</v>
      </c>
      <c r="F276" s="1402" t="s">
        <v>3212</v>
      </c>
      <c r="G276" s="1402" t="s">
        <v>2573</v>
      </c>
    </row>
    <row r="277" spans="1:7">
      <c r="A277" s="1402">
        <v>1</v>
      </c>
      <c r="B277" s="1402">
        <v>7</v>
      </c>
      <c r="C277" s="1402" t="s">
        <v>526</v>
      </c>
      <c r="D277" s="1402" t="s">
        <v>3213</v>
      </c>
      <c r="E277" s="1402" t="s">
        <v>3214</v>
      </c>
      <c r="F277" s="1402" t="s">
        <v>921</v>
      </c>
      <c r="G277" s="1402" t="s">
        <v>2573</v>
      </c>
    </row>
    <row r="278" spans="1:7">
      <c r="A278" s="1402">
        <v>2</v>
      </c>
      <c r="B278" s="1402">
        <v>7</v>
      </c>
      <c r="C278" s="1402" t="s">
        <v>526</v>
      </c>
      <c r="D278" s="1402" t="s">
        <v>3215</v>
      </c>
      <c r="E278" s="1402" t="s">
        <v>3216</v>
      </c>
      <c r="F278" s="1402" t="s">
        <v>2757</v>
      </c>
      <c r="G278" s="1402" t="s">
        <v>1857</v>
      </c>
    </row>
    <row r="279" spans="1:7">
      <c r="A279" s="1402">
        <v>3</v>
      </c>
      <c r="B279" s="1402">
        <v>7</v>
      </c>
      <c r="C279" s="1402" t="s">
        <v>526</v>
      </c>
      <c r="D279" s="1402" t="s">
        <v>3217</v>
      </c>
      <c r="E279" s="1402" t="s">
        <v>3218</v>
      </c>
      <c r="F279" s="1402" t="s">
        <v>3219</v>
      </c>
      <c r="G279" s="1402" t="s">
        <v>2573</v>
      </c>
    </row>
    <row r="280" spans="1:7">
      <c r="A280" s="1402">
        <v>4</v>
      </c>
      <c r="B280" s="1402">
        <v>7</v>
      </c>
      <c r="C280" s="1402" t="s">
        <v>526</v>
      </c>
      <c r="D280" s="1402" t="s">
        <v>3220</v>
      </c>
      <c r="E280" s="1402" t="s">
        <v>3221</v>
      </c>
      <c r="F280" s="1402" t="s">
        <v>3222</v>
      </c>
      <c r="G280" s="1402" t="s">
        <v>2573</v>
      </c>
    </row>
    <row r="281" spans="1:7">
      <c r="A281" s="1402">
        <v>5</v>
      </c>
      <c r="B281" s="1402">
        <v>7</v>
      </c>
      <c r="C281" s="1402" t="s">
        <v>526</v>
      </c>
      <c r="D281" s="1402" t="s">
        <v>3223</v>
      </c>
      <c r="E281" s="1402" t="s">
        <v>3224</v>
      </c>
      <c r="F281" s="1402" t="s">
        <v>3225</v>
      </c>
      <c r="G281" s="1402" t="s">
        <v>2573</v>
      </c>
    </row>
    <row r="282" spans="1:7">
      <c r="A282" s="1402">
        <v>6</v>
      </c>
      <c r="B282" s="1402">
        <v>7</v>
      </c>
      <c r="C282" s="1402" t="s">
        <v>526</v>
      </c>
      <c r="D282" s="1402" t="s">
        <v>3226</v>
      </c>
      <c r="E282" s="1402" t="s">
        <v>3227</v>
      </c>
      <c r="F282" s="1402" t="s">
        <v>3228</v>
      </c>
      <c r="G282" s="1402" t="s">
        <v>2573</v>
      </c>
    </row>
    <row r="283" spans="1:7">
      <c r="A283" s="1402">
        <v>7</v>
      </c>
      <c r="B283" s="1402">
        <v>7</v>
      </c>
      <c r="C283" s="1402" t="s">
        <v>526</v>
      </c>
      <c r="D283" s="1402" t="s">
        <v>3215</v>
      </c>
      <c r="E283" s="1402" t="s">
        <v>3229</v>
      </c>
      <c r="F283" s="1402" t="s">
        <v>3230</v>
      </c>
      <c r="G283" s="1402" t="s">
        <v>2573</v>
      </c>
    </row>
    <row r="284" spans="1:7">
      <c r="A284" s="1402">
        <v>8</v>
      </c>
      <c r="B284" s="1402">
        <v>7</v>
      </c>
      <c r="C284" s="1402" t="s">
        <v>526</v>
      </c>
      <c r="D284" s="1402" t="s">
        <v>3231</v>
      </c>
      <c r="E284" s="1402" t="s">
        <v>3232</v>
      </c>
      <c r="F284" s="1402" t="s">
        <v>3233</v>
      </c>
      <c r="G284" s="1402" t="s">
        <v>2573</v>
      </c>
    </row>
    <row r="285" spans="1:7">
      <c r="A285" s="1402">
        <v>9</v>
      </c>
      <c r="B285" s="1402">
        <v>7</v>
      </c>
      <c r="C285" s="1402" t="s">
        <v>526</v>
      </c>
      <c r="D285" s="1402" t="s">
        <v>3234</v>
      </c>
      <c r="E285" s="1402" t="s">
        <v>3235</v>
      </c>
      <c r="F285" s="1402" t="s">
        <v>3236</v>
      </c>
      <c r="G285" s="1402" t="s">
        <v>2573</v>
      </c>
    </row>
    <row r="286" spans="1:7">
      <c r="A286" s="1402">
        <v>10</v>
      </c>
      <c r="B286" s="1402">
        <v>7</v>
      </c>
      <c r="C286" s="1402" t="s">
        <v>526</v>
      </c>
      <c r="D286" s="1402" t="s">
        <v>723</v>
      </c>
      <c r="E286" s="1402" t="s">
        <v>3237</v>
      </c>
      <c r="F286" s="1402" t="s">
        <v>3238</v>
      </c>
      <c r="G286" s="1402" t="s">
        <v>2573</v>
      </c>
    </row>
    <row r="287" spans="1:7">
      <c r="A287" s="1402">
        <v>1</v>
      </c>
      <c r="B287" s="1402">
        <v>7</v>
      </c>
      <c r="C287" s="1402" t="s">
        <v>825</v>
      </c>
      <c r="D287" s="1402" t="s">
        <v>3239</v>
      </c>
      <c r="E287" s="1402" t="s">
        <v>3240</v>
      </c>
      <c r="F287" s="1402" t="s">
        <v>3241</v>
      </c>
      <c r="G287" s="1402" t="s">
        <v>2573</v>
      </c>
    </row>
    <row r="288" spans="1:7">
      <c r="A288" s="1402">
        <v>2</v>
      </c>
      <c r="B288" s="1402">
        <v>7</v>
      </c>
      <c r="C288" s="1402" t="s">
        <v>825</v>
      </c>
      <c r="D288" s="1402" t="s">
        <v>172</v>
      </c>
      <c r="E288" s="1402" t="s">
        <v>3242</v>
      </c>
      <c r="F288" s="1402" t="s">
        <v>3243</v>
      </c>
      <c r="G288" s="1402" t="s">
        <v>2573</v>
      </c>
    </row>
    <row r="289" spans="1:7">
      <c r="A289" s="1402">
        <v>3</v>
      </c>
      <c r="B289" s="1402">
        <v>7</v>
      </c>
      <c r="C289" s="1402" t="s">
        <v>825</v>
      </c>
      <c r="D289" s="1402" t="s">
        <v>3239</v>
      </c>
      <c r="E289" s="1402" t="s">
        <v>3244</v>
      </c>
      <c r="F289" s="1402" t="s">
        <v>3245</v>
      </c>
      <c r="G289" s="1402" t="s">
        <v>2573</v>
      </c>
    </row>
    <row r="290" spans="1:7">
      <c r="A290" s="1402">
        <v>4</v>
      </c>
      <c r="B290" s="1402">
        <v>7</v>
      </c>
      <c r="C290" s="1402" t="s">
        <v>825</v>
      </c>
      <c r="D290" s="1402" t="s">
        <v>172</v>
      </c>
      <c r="E290" s="1402" t="s">
        <v>3246</v>
      </c>
      <c r="F290" s="1402" t="s">
        <v>3247</v>
      </c>
      <c r="G290" s="1402" t="s">
        <v>2573</v>
      </c>
    </row>
    <row r="291" spans="1:7">
      <c r="A291" s="1402">
        <v>5</v>
      </c>
      <c r="B291" s="1402">
        <v>7</v>
      </c>
      <c r="C291" s="1402" t="s">
        <v>825</v>
      </c>
      <c r="D291" s="1402" t="s">
        <v>3248</v>
      </c>
      <c r="E291" s="1402" t="s">
        <v>3249</v>
      </c>
      <c r="F291" s="1402" t="s">
        <v>3250</v>
      </c>
      <c r="G291" s="1402" t="s">
        <v>2573</v>
      </c>
    </row>
    <row r="292" spans="1:7">
      <c r="A292" s="1402">
        <v>6</v>
      </c>
      <c r="B292" s="1402">
        <v>7</v>
      </c>
      <c r="C292" s="1402" t="s">
        <v>825</v>
      </c>
      <c r="D292" s="1402" t="s">
        <v>174</v>
      </c>
      <c r="E292" s="1402" t="s">
        <v>3251</v>
      </c>
      <c r="F292" s="1402" t="s">
        <v>3252</v>
      </c>
      <c r="G292" s="1402" t="s">
        <v>2573</v>
      </c>
    </row>
    <row r="293" spans="1:7">
      <c r="A293" s="1402">
        <v>7</v>
      </c>
      <c r="B293" s="1402">
        <v>7</v>
      </c>
      <c r="C293" s="1402" t="s">
        <v>825</v>
      </c>
      <c r="D293" s="1402" t="s">
        <v>3253</v>
      </c>
      <c r="E293" s="1402" t="s">
        <v>3254</v>
      </c>
      <c r="F293" s="1402" t="s">
        <v>3255</v>
      </c>
      <c r="G293" s="1402" t="s">
        <v>2573</v>
      </c>
    </row>
    <row r="294" spans="1:7">
      <c r="A294" s="1402">
        <v>8</v>
      </c>
      <c r="B294" s="1402">
        <v>7</v>
      </c>
      <c r="C294" s="1402" t="s">
        <v>825</v>
      </c>
      <c r="D294" s="1402" t="s">
        <v>1990</v>
      </c>
      <c r="E294" s="1402" t="s">
        <v>3256</v>
      </c>
      <c r="F294" s="1402" t="s">
        <v>3257</v>
      </c>
      <c r="G294" s="1402" t="s">
        <v>2573</v>
      </c>
    </row>
    <row r="295" spans="1:7">
      <c r="A295" s="1402">
        <v>1</v>
      </c>
      <c r="B295" s="1402">
        <v>8</v>
      </c>
      <c r="C295" s="1402" t="s">
        <v>912</v>
      </c>
      <c r="D295" s="1402" t="s">
        <v>3258</v>
      </c>
      <c r="E295" s="1402" t="s">
        <v>3259</v>
      </c>
      <c r="F295" s="1402" t="s">
        <v>3260</v>
      </c>
      <c r="G295" s="1402" t="s">
        <v>2573</v>
      </c>
    </row>
    <row r="296" spans="1:7">
      <c r="A296" s="1402">
        <v>2</v>
      </c>
      <c r="B296" s="1402">
        <v>8</v>
      </c>
      <c r="C296" s="1402" t="s">
        <v>912</v>
      </c>
      <c r="D296" s="1402" t="s">
        <v>3258</v>
      </c>
      <c r="E296" s="1402" t="s">
        <v>3261</v>
      </c>
      <c r="F296" s="1402" t="s">
        <v>3262</v>
      </c>
      <c r="G296" s="1402" t="s">
        <v>2573</v>
      </c>
    </row>
    <row r="297" spans="1:7">
      <c r="A297" s="1402">
        <v>3</v>
      </c>
      <c r="B297" s="1402">
        <v>8</v>
      </c>
      <c r="C297" s="1402" t="s">
        <v>912</v>
      </c>
      <c r="D297" s="1402" t="s">
        <v>418</v>
      </c>
      <c r="E297" s="1402" t="s">
        <v>3263</v>
      </c>
      <c r="F297" s="1402" t="s">
        <v>3172</v>
      </c>
      <c r="G297" s="1402" t="s">
        <v>2573</v>
      </c>
    </row>
    <row r="298" spans="1:7">
      <c r="A298" s="1402">
        <v>4</v>
      </c>
      <c r="B298" s="1402">
        <v>8</v>
      </c>
      <c r="C298" s="1402" t="s">
        <v>912</v>
      </c>
      <c r="D298" s="1402" t="s">
        <v>418</v>
      </c>
      <c r="E298" s="1402" t="s">
        <v>3264</v>
      </c>
      <c r="F298" s="1402" t="s">
        <v>1302</v>
      </c>
      <c r="G298" s="1402" t="s">
        <v>2573</v>
      </c>
    </row>
    <row r="299" spans="1:7">
      <c r="A299" s="1402">
        <v>5</v>
      </c>
      <c r="B299" s="1402">
        <v>8</v>
      </c>
      <c r="C299" s="1402" t="s">
        <v>912</v>
      </c>
      <c r="D299" s="1402" t="s">
        <v>2013</v>
      </c>
      <c r="E299" s="1402" t="s">
        <v>3265</v>
      </c>
      <c r="F299" s="1402" t="s">
        <v>3266</v>
      </c>
      <c r="G299" s="1402" t="s">
        <v>2573</v>
      </c>
    </row>
    <row r="300" spans="1:7">
      <c r="A300" s="1402">
        <v>6</v>
      </c>
      <c r="B300" s="1402">
        <v>8</v>
      </c>
      <c r="C300" s="1402" t="s">
        <v>912</v>
      </c>
      <c r="D300" s="1402" t="s">
        <v>3267</v>
      </c>
      <c r="E300" s="1402" t="s">
        <v>3268</v>
      </c>
      <c r="F300" s="1402" t="s">
        <v>3269</v>
      </c>
      <c r="G300" s="1402" t="s">
        <v>2573</v>
      </c>
    </row>
    <row r="301" spans="1:7">
      <c r="A301" s="1402">
        <v>7</v>
      </c>
      <c r="B301" s="1402">
        <v>8</v>
      </c>
      <c r="C301" s="1402" t="s">
        <v>912</v>
      </c>
      <c r="D301" s="1402" t="s">
        <v>3270</v>
      </c>
      <c r="E301" s="1402" t="s">
        <v>3271</v>
      </c>
      <c r="F301" s="1402" t="s">
        <v>3272</v>
      </c>
      <c r="G301" s="1402" t="s">
        <v>2573</v>
      </c>
    </row>
    <row r="302" spans="1:7">
      <c r="A302" s="1402">
        <v>1</v>
      </c>
      <c r="B302" s="1402">
        <v>8</v>
      </c>
      <c r="C302" s="1402" t="s">
        <v>1298</v>
      </c>
      <c r="D302" s="1402" t="s">
        <v>3273</v>
      </c>
      <c r="E302" s="1402" t="s">
        <v>3274</v>
      </c>
      <c r="F302" s="1402" t="s">
        <v>3275</v>
      </c>
      <c r="G302" s="1402" t="s">
        <v>2573</v>
      </c>
    </row>
    <row r="303" spans="1:7">
      <c r="A303" s="1402">
        <v>2</v>
      </c>
      <c r="B303" s="1402">
        <v>8</v>
      </c>
      <c r="C303" s="1402" t="s">
        <v>1298</v>
      </c>
      <c r="D303" s="1402" t="s">
        <v>1331</v>
      </c>
      <c r="E303" s="1402" t="s">
        <v>3276</v>
      </c>
      <c r="F303" s="1402" t="s">
        <v>3277</v>
      </c>
      <c r="G303" s="1402" t="s">
        <v>2573</v>
      </c>
    </row>
    <row r="304" spans="1:7">
      <c r="A304" s="1402">
        <v>3</v>
      </c>
      <c r="B304" s="1402">
        <v>8</v>
      </c>
      <c r="C304" s="1402" t="s">
        <v>1298</v>
      </c>
      <c r="D304" s="1402" t="s">
        <v>183</v>
      </c>
      <c r="E304" s="1402" t="s">
        <v>3278</v>
      </c>
      <c r="F304" s="1402" t="s">
        <v>3279</v>
      </c>
      <c r="G304" s="1402" t="s">
        <v>1857</v>
      </c>
    </row>
    <row r="305" spans="1:7">
      <c r="A305" s="1402">
        <v>1</v>
      </c>
      <c r="B305" s="1402">
        <v>8</v>
      </c>
      <c r="C305" s="1402" t="s">
        <v>1308</v>
      </c>
      <c r="D305" s="1402" t="s">
        <v>723</v>
      </c>
      <c r="E305" s="1402" t="s">
        <v>3280</v>
      </c>
      <c r="F305" s="1402" t="s">
        <v>3281</v>
      </c>
      <c r="G305" s="1402" t="s">
        <v>1857</v>
      </c>
    </row>
    <row r="306" spans="1:7">
      <c r="A306" s="1402">
        <v>2</v>
      </c>
      <c r="B306" s="1402">
        <v>8</v>
      </c>
      <c r="C306" s="1402" t="s">
        <v>1308</v>
      </c>
      <c r="D306" s="1402" t="s">
        <v>186</v>
      </c>
      <c r="E306" s="1402" t="s">
        <v>3282</v>
      </c>
      <c r="F306" s="1402" t="s">
        <v>3283</v>
      </c>
      <c r="G306" s="1402" t="s">
        <v>1857</v>
      </c>
    </row>
    <row r="307" spans="1:7">
      <c r="A307" s="1402">
        <v>3</v>
      </c>
      <c r="B307" s="1402">
        <v>8</v>
      </c>
      <c r="C307" s="1402" t="s">
        <v>1308</v>
      </c>
      <c r="D307" s="1402" t="s">
        <v>3284</v>
      </c>
      <c r="E307" s="1402" t="s">
        <v>3285</v>
      </c>
      <c r="F307" s="1402" t="s">
        <v>3286</v>
      </c>
      <c r="G307" s="1402" t="s">
        <v>1857</v>
      </c>
    </row>
    <row r="308" spans="1:7">
      <c r="A308" s="1402">
        <v>4</v>
      </c>
      <c r="B308" s="1402">
        <v>8</v>
      </c>
      <c r="C308" s="1402" t="s">
        <v>1308</v>
      </c>
      <c r="D308" s="1402" t="s">
        <v>534</v>
      </c>
      <c r="E308" s="1402" t="s">
        <v>3287</v>
      </c>
      <c r="F308" s="1402" t="s">
        <v>3288</v>
      </c>
      <c r="G308" s="1402" t="s">
        <v>1857</v>
      </c>
    </row>
    <row r="309" spans="1:7">
      <c r="A309" s="1402">
        <v>1</v>
      </c>
      <c r="B309" s="1402">
        <v>8</v>
      </c>
      <c r="C309" s="1402" t="s">
        <v>914</v>
      </c>
      <c r="D309" s="1402" t="s">
        <v>3289</v>
      </c>
      <c r="E309" s="1402" t="s">
        <v>3290</v>
      </c>
      <c r="F309" s="1402" t="s">
        <v>3291</v>
      </c>
      <c r="G309" s="1402" t="s">
        <v>2573</v>
      </c>
    </row>
    <row r="310" spans="1:7">
      <c r="A310" s="1402">
        <v>2</v>
      </c>
      <c r="B310" s="1402">
        <v>8</v>
      </c>
      <c r="C310" s="1402" t="s">
        <v>914</v>
      </c>
      <c r="D310" s="1402" t="s">
        <v>3292</v>
      </c>
      <c r="E310" s="1402" t="s">
        <v>3293</v>
      </c>
      <c r="F310" s="1402" t="s">
        <v>3294</v>
      </c>
      <c r="G310" s="1402" t="s">
        <v>2573</v>
      </c>
    </row>
    <row r="311" spans="1:7">
      <c r="A311" s="1402">
        <v>3</v>
      </c>
      <c r="B311" s="1402">
        <v>8</v>
      </c>
      <c r="C311" s="1402" t="s">
        <v>914</v>
      </c>
      <c r="D311" s="1402" t="s">
        <v>3295</v>
      </c>
      <c r="E311" s="1402" t="s">
        <v>3296</v>
      </c>
      <c r="F311" s="1402" t="s">
        <v>3297</v>
      </c>
      <c r="G311" s="1402" t="s">
        <v>2573</v>
      </c>
    </row>
    <row r="312" spans="1:7">
      <c r="A312" s="1402">
        <v>4</v>
      </c>
      <c r="B312" s="1402">
        <v>8</v>
      </c>
      <c r="C312" s="1402" t="s">
        <v>914</v>
      </c>
      <c r="D312" s="1402" t="s">
        <v>3298</v>
      </c>
      <c r="E312" s="1402" t="s">
        <v>3299</v>
      </c>
      <c r="F312" s="1402" t="s">
        <v>3300</v>
      </c>
      <c r="G312" s="1402" t="s">
        <v>2573</v>
      </c>
    </row>
    <row r="313" spans="1:7">
      <c r="A313" s="1402">
        <v>5</v>
      </c>
      <c r="B313" s="1402">
        <v>8</v>
      </c>
      <c r="C313" s="1402" t="s">
        <v>914</v>
      </c>
      <c r="D313" s="1402" t="s">
        <v>913</v>
      </c>
      <c r="E313" s="1402" t="s">
        <v>3301</v>
      </c>
      <c r="F313" s="1402" t="s">
        <v>3302</v>
      </c>
      <c r="G313" s="1402" t="s">
        <v>2573</v>
      </c>
    </row>
    <row r="314" spans="1:7">
      <c r="A314" s="1402">
        <v>6</v>
      </c>
      <c r="B314" s="1402">
        <v>8</v>
      </c>
      <c r="C314" s="1402" t="s">
        <v>914</v>
      </c>
      <c r="D314" s="1402" t="s">
        <v>179</v>
      </c>
      <c r="E314" s="1402" t="s">
        <v>3303</v>
      </c>
      <c r="F314" s="1402" t="s">
        <v>3304</v>
      </c>
      <c r="G314" s="1402" t="s">
        <v>2573</v>
      </c>
    </row>
    <row r="315" spans="1:7">
      <c r="A315" s="1402">
        <v>7</v>
      </c>
      <c r="B315" s="1402">
        <v>8</v>
      </c>
      <c r="C315" s="1402" t="s">
        <v>914</v>
      </c>
      <c r="D315" s="1402" t="s">
        <v>179</v>
      </c>
      <c r="E315" s="1402" t="s">
        <v>3305</v>
      </c>
      <c r="F315" s="1402" t="s">
        <v>3306</v>
      </c>
      <c r="G315" s="1402" t="s">
        <v>2573</v>
      </c>
    </row>
    <row r="316" spans="1:7">
      <c r="A316" s="1402">
        <v>8</v>
      </c>
      <c r="B316" s="1402">
        <v>8</v>
      </c>
      <c r="C316" s="1402" t="s">
        <v>914</v>
      </c>
      <c r="D316" s="1402" t="s">
        <v>913</v>
      </c>
      <c r="E316" s="1402" t="s">
        <v>3307</v>
      </c>
      <c r="F316" s="1402" t="s">
        <v>3308</v>
      </c>
      <c r="G316" s="1402" t="s">
        <v>2573</v>
      </c>
    </row>
    <row r="317" spans="1:7">
      <c r="A317" s="1402">
        <v>9</v>
      </c>
      <c r="B317" s="1402">
        <v>8</v>
      </c>
      <c r="C317" s="1402" t="s">
        <v>914</v>
      </c>
      <c r="D317" s="1402" t="s">
        <v>3309</v>
      </c>
      <c r="E317" s="1402" t="s">
        <v>3310</v>
      </c>
      <c r="F317" s="1402" t="s">
        <v>3311</v>
      </c>
      <c r="G317" s="1402" t="s">
        <v>2573</v>
      </c>
    </row>
    <row r="318" spans="1:7">
      <c r="A318" s="1402">
        <v>10</v>
      </c>
      <c r="B318" s="1402">
        <v>8</v>
      </c>
      <c r="C318" s="1402" t="s">
        <v>914</v>
      </c>
      <c r="D318" s="1402" t="s">
        <v>764</v>
      </c>
      <c r="E318" s="1402" t="s">
        <v>3312</v>
      </c>
      <c r="F318" s="1402" t="s">
        <v>3313</v>
      </c>
      <c r="G318" s="1402" t="s">
        <v>2573</v>
      </c>
    </row>
    <row r="319" spans="1:7">
      <c r="A319" s="1402">
        <v>11</v>
      </c>
      <c r="B319" s="1402">
        <v>8</v>
      </c>
      <c r="C319" s="1402" t="s">
        <v>914</v>
      </c>
      <c r="D319" s="1402" t="s">
        <v>3289</v>
      </c>
      <c r="E319" s="1402" t="s">
        <v>3314</v>
      </c>
      <c r="F319" s="1402" t="s">
        <v>3315</v>
      </c>
      <c r="G319" s="1402" t="s">
        <v>2573</v>
      </c>
    </row>
    <row r="320" spans="1:7">
      <c r="A320" s="1402">
        <v>12</v>
      </c>
      <c r="B320" s="1402">
        <v>8</v>
      </c>
      <c r="C320" s="1402" t="s">
        <v>914</v>
      </c>
      <c r="D320" s="1402" t="s">
        <v>179</v>
      </c>
      <c r="E320" s="1402" t="s">
        <v>3316</v>
      </c>
      <c r="F320" s="1402" t="s">
        <v>3317</v>
      </c>
      <c r="G320" s="1402" t="s">
        <v>2573</v>
      </c>
    </row>
    <row r="321" spans="1:7">
      <c r="A321" s="1402">
        <v>1</v>
      </c>
      <c r="B321" s="1402">
        <v>8</v>
      </c>
      <c r="C321" s="1402" t="s">
        <v>917</v>
      </c>
      <c r="D321" s="1402" t="s">
        <v>1320</v>
      </c>
      <c r="E321" s="1402" t="s">
        <v>3318</v>
      </c>
      <c r="F321" s="1402" t="s">
        <v>3319</v>
      </c>
      <c r="G321" s="1402" t="s">
        <v>2573</v>
      </c>
    </row>
    <row r="322" spans="1:7">
      <c r="A322" s="1402">
        <v>2</v>
      </c>
      <c r="B322" s="1402">
        <v>8</v>
      </c>
      <c r="C322" s="1402" t="s">
        <v>917</v>
      </c>
      <c r="D322" s="1402" t="s">
        <v>3320</v>
      </c>
      <c r="E322" s="1402" t="s">
        <v>3321</v>
      </c>
      <c r="F322" s="1402" t="s">
        <v>3322</v>
      </c>
      <c r="G322" s="1402" t="s">
        <v>1857</v>
      </c>
    </row>
    <row r="323" spans="1:7">
      <c r="A323" s="1402">
        <v>3</v>
      </c>
      <c r="B323" s="1402">
        <v>8</v>
      </c>
      <c r="C323" s="1402" t="s">
        <v>917</v>
      </c>
      <c r="D323" s="1402" t="s">
        <v>3323</v>
      </c>
      <c r="E323" s="1402" t="s">
        <v>3324</v>
      </c>
      <c r="F323" s="1402" t="s">
        <v>3325</v>
      </c>
      <c r="G323" s="1402" t="s">
        <v>1857</v>
      </c>
    </row>
    <row r="324" spans="1:7">
      <c r="A324" s="1402">
        <v>4</v>
      </c>
      <c r="B324" s="1402">
        <v>8</v>
      </c>
      <c r="C324" s="1402" t="s">
        <v>917</v>
      </c>
      <c r="D324" s="1402" t="s">
        <v>1325</v>
      </c>
      <c r="E324" s="1402" t="s">
        <v>3326</v>
      </c>
      <c r="F324" s="1402" t="s">
        <v>3327</v>
      </c>
      <c r="G324" s="1402" t="s">
        <v>1857</v>
      </c>
    </row>
    <row r="325" spans="1:7">
      <c r="A325" s="1402">
        <v>5</v>
      </c>
      <c r="B325" s="1402">
        <v>8</v>
      </c>
      <c r="C325" s="1402" t="s">
        <v>917</v>
      </c>
      <c r="D325" s="1402" t="s">
        <v>3323</v>
      </c>
      <c r="E325" s="1402" t="s">
        <v>3328</v>
      </c>
      <c r="F325" s="1402" t="s">
        <v>3329</v>
      </c>
      <c r="G325" s="1402" t="s">
        <v>1857</v>
      </c>
    </row>
    <row r="326" spans="1:7">
      <c r="A326" s="1402">
        <v>6</v>
      </c>
      <c r="B326" s="1402">
        <v>8</v>
      </c>
      <c r="C326" s="1402" t="s">
        <v>917</v>
      </c>
      <c r="D326" s="1402" t="s">
        <v>1320</v>
      </c>
      <c r="E326" s="1402" t="s">
        <v>3330</v>
      </c>
      <c r="F326" s="1402" t="s">
        <v>3331</v>
      </c>
      <c r="G326" s="1402" t="s">
        <v>2573</v>
      </c>
    </row>
    <row r="327" spans="1:7">
      <c r="A327" s="1402">
        <v>1</v>
      </c>
      <c r="B327" s="1402">
        <v>8</v>
      </c>
      <c r="C327" s="1402" t="s">
        <v>801</v>
      </c>
      <c r="D327" s="1402" t="s">
        <v>3332</v>
      </c>
      <c r="E327" s="1402" t="s">
        <v>3333</v>
      </c>
      <c r="F327" s="1402" t="s">
        <v>3334</v>
      </c>
      <c r="G327" s="1402" t="s">
        <v>1857</v>
      </c>
    </row>
    <row r="328" spans="1:7">
      <c r="A328" s="1402">
        <v>2</v>
      </c>
      <c r="B328" s="1402">
        <v>8</v>
      </c>
      <c r="C328" s="1402" t="s">
        <v>801</v>
      </c>
      <c r="D328" s="1402" t="s">
        <v>1247</v>
      </c>
      <c r="E328" s="1402" t="s">
        <v>3335</v>
      </c>
      <c r="F328" s="1402" t="s">
        <v>3336</v>
      </c>
      <c r="G328" s="1402" t="s">
        <v>1857</v>
      </c>
    </row>
    <row r="329" spans="1:7">
      <c r="A329" s="1402">
        <v>3</v>
      </c>
      <c r="B329" s="1402">
        <v>8</v>
      </c>
      <c r="C329" s="1402" t="s">
        <v>801</v>
      </c>
      <c r="D329" s="1402" t="s">
        <v>3337</v>
      </c>
      <c r="E329" s="1402" t="s">
        <v>3338</v>
      </c>
      <c r="F329" s="1402" t="s">
        <v>3339</v>
      </c>
      <c r="G329" s="1402" t="s">
        <v>1857</v>
      </c>
    </row>
    <row r="330" spans="1:7">
      <c r="A330" s="1402">
        <v>4</v>
      </c>
      <c r="B330" s="1402">
        <v>8</v>
      </c>
      <c r="C330" s="1402" t="s">
        <v>801</v>
      </c>
      <c r="D330" s="1402" t="s">
        <v>1334</v>
      </c>
      <c r="E330" s="1402" t="s">
        <v>3340</v>
      </c>
      <c r="F330" s="1402" t="s">
        <v>3341</v>
      </c>
      <c r="G330" s="1402" t="s">
        <v>1857</v>
      </c>
    </row>
    <row r="331" spans="1:7">
      <c r="A331" s="1402">
        <v>5</v>
      </c>
      <c r="B331" s="1402">
        <v>8</v>
      </c>
      <c r="C331" s="1402" t="s">
        <v>801</v>
      </c>
      <c r="D331" s="1402" t="s">
        <v>3337</v>
      </c>
      <c r="E331" s="1402" t="s">
        <v>3342</v>
      </c>
      <c r="F331" s="1402" t="s">
        <v>3343</v>
      </c>
      <c r="G331" s="1402" t="s">
        <v>1857</v>
      </c>
    </row>
    <row r="332" spans="1:7">
      <c r="A332" s="1402">
        <v>6</v>
      </c>
      <c r="B332" s="1402">
        <v>8</v>
      </c>
      <c r="C332" s="1402" t="s">
        <v>801</v>
      </c>
      <c r="D332" s="1402" t="s">
        <v>1067</v>
      </c>
      <c r="E332" s="1402" t="s">
        <v>3344</v>
      </c>
      <c r="F332" s="1402" t="s">
        <v>2846</v>
      </c>
      <c r="G332" s="1402" t="s">
        <v>1857</v>
      </c>
    </row>
    <row r="333" spans="1:7">
      <c r="A333" s="1402">
        <v>7</v>
      </c>
      <c r="B333" s="1402">
        <v>8</v>
      </c>
      <c r="C333" s="1402" t="s">
        <v>801</v>
      </c>
      <c r="D333" s="1402" t="s">
        <v>1067</v>
      </c>
      <c r="E333" s="1402" t="s">
        <v>3345</v>
      </c>
      <c r="F333" s="1402" t="s">
        <v>3346</v>
      </c>
      <c r="G333" s="1402" t="s">
        <v>1857</v>
      </c>
    </row>
    <row r="334" spans="1:7">
      <c r="A334" s="1402">
        <v>8</v>
      </c>
      <c r="B334" s="1402">
        <v>8</v>
      </c>
      <c r="C334" s="1402" t="s">
        <v>801</v>
      </c>
      <c r="D334" s="1402" t="s">
        <v>3332</v>
      </c>
      <c r="E334" s="1402" t="s">
        <v>3347</v>
      </c>
      <c r="F334" s="1402" t="s">
        <v>3348</v>
      </c>
      <c r="G334" s="1402" t="s">
        <v>1857</v>
      </c>
    </row>
    <row r="335" spans="1:7">
      <c r="A335" s="1402">
        <v>9</v>
      </c>
      <c r="B335" s="1402">
        <v>8</v>
      </c>
      <c r="C335" s="1402" t="s">
        <v>801</v>
      </c>
      <c r="D335" s="1402" t="s">
        <v>1247</v>
      </c>
      <c r="E335" s="1402" t="s">
        <v>3349</v>
      </c>
      <c r="F335" s="1402" t="s">
        <v>3350</v>
      </c>
      <c r="G335" s="1402" t="s">
        <v>1857</v>
      </c>
    </row>
    <row r="336" spans="1:7">
      <c r="A336" s="1402">
        <v>10</v>
      </c>
      <c r="B336" s="1402">
        <v>8</v>
      </c>
      <c r="C336" s="1402" t="s">
        <v>801</v>
      </c>
      <c r="D336" s="1402" t="s">
        <v>1334</v>
      </c>
      <c r="E336" s="1402" t="s">
        <v>3351</v>
      </c>
      <c r="F336" s="1402" t="s">
        <v>3352</v>
      </c>
      <c r="G336" s="1402" t="s">
        <v>1857</v>
      </c>
    </row>
    <row r="337" spans="1:7">
      <c r="A337" s="1402">
        <v>1</v>
      </c>
      <c r="B337" s="1402">
        <v>8</v>
      </c>
      <c r="C337" s="1402" t="s">
        <v>827</v>
      </c>
      <c r="D337" s="1402" t="s">
        <v>3353</v>
      </c>
      <c r="E337" s="1402" t="s">
        <v>3354</v>
      </c>
      <c r="F337" s="1402" t="s">
        <v>3355</v>
      </c>
      <c r="G337" s="1402" t="s">
        <v>2573</v>
      </c>
    </row>
    <row r="338" spans="1:7">
      <c r="A338" s="1402">
        <v>2</v>
      </c>
      <c r="B338" s="1402">
        <v>8</v>
      </c>
      <c r="C338" s="1402" t="s">
        <v>827</v>
      </c>
      <c r="D338" s="1402" t="s">
        <v>3356</v>
      </c>
      <c r="E338" s="1402" t="s">
        <v>3357</v>
      </c>
      <c r="F338" s="1402" t="s">
        <v>3358</v>
      </c>
      <c r="G338" s="1402" t="s">
        <v>2573</v>
      </c>
    </row>
    <row r="339" spans="1:7">
      <c r="A339" s="1402">
        <v>3</v>
      </c>
      <c r="B339" s="1402">
        <v>8</v>
      </c>
      <c r="C339" s="1402" t="s">
        <v>827</v>
      </c>
      <c r="D339" s="1402" t="s">
        <v>3359</v>
      </c>
      <c r="E339" s="1402" t="s">
        <v>3360</v>
      </c>
      <c r="F339" s="1402" t="s">
        <v>3361</v>
      </c>
      <c r="G339" s="1402" t="s">
        <v>2573</v>
      </c>
    </row>
    <row r="340" spans="1:7">
      <c r="A340" s="1402">
        <v>4</v>
      </c>
      <c r="B340" s="1402">
        <v>8</v>
      </c>
      <c r="C340" s="1402" t="s">
        <v>827</v>
      </c>
      <c r="D340" s="1402" t="s">
        <v>420</v>
      </c>
      <c r="E340" s="1402" t="s">
        <v>3362</v>
      </c>
      <c r="F340" s="1402" t="s">
        <v>3363</v>
      </c>
      <c r="G340" s="1402" t="s">
        <v>2573</v>
      </c>
    </row>
    <row r="341" spans="1:7">
      <c r="A341" s="1402">
        <v>5</v>
      </c>
      <c r="B341" s="1402">
        <v>8</v>
      </c>
      <c r="C341" s="1402" t="s">
        <v>827</v>
      </c>
      <c r="D341" s="1402" t="s">
        <v>420</v>
      </c>
      <c r="E341" s="1402" t="s">
        <v>3364</v>
      </c>
      <c r="F341" s="1402" t="s">
        <v>3365</v>
      </c>
      <c r="G341" s="1402" t="s">
        <v>2573</v>
      </c>
    </row>
    <row r="342" spans="1:7">
      <c r="A342" s="1402">
        <v>6</v>
      </c>
      <c r="B342" s="1402">
        <v>8</v>
      </c>
      <c r="C342" s="1402" t="s">
        <v>827</v>
      </c>
      <c r="D342" s="1402" t="s">
        <v>3359</v>
      </c>
      <c r="E342" s="1402" t="s">
        <v>3366</v>
      </c>
      <c r="F342" s="1402" t="s">
        <v>2085</v>
      </c>
      <c r="G342" s="1402" t="s">
        <v>1857</v>
      </c>
    </row>
    <row r="343" spans="1:7">
      <c r="A343" s="1402">
        <v>7</v>
      </c>
      <c r="B343" s="1402">
        <v>8</v>
      </c>
      <c r="C343" s="1402" t="s">
        <v>827</v>
      </c>
      <c r="D343" s="1402" t="s">
        <v>1305</v>
      </c>
      <c r="E343" s="1402" t="s">
        <v>3367</v>
      </c>
      <c r="F343" s="1402" t="s">
        <v>3368</v>
      </c>
      <c r="G343" s="1402" t="s">
        <v>2573</v>
      </c>
    </row>
    <row r="344" spans="1:7">
      <c r="A344" s="1402">
        <v>8</v>
      </c>
      <c r="B344" s="1402">
        <v>8</v>
      </c>
      <c r="C344" s="1402" t="s">
        <v>827</v>
      </c>
      <c r="D344" s="1402" t="s">
        <v>3369</v>
      </c>
      <c r="E344" s="1402" t="s">
        <v>3370</v>
      </c>
      <c r="F344" s="1402" t="s">
        <v>3199</v>
      </c>
      <c r="G344" s="1402" t="s">
        <v>2573</v>
      </c>
    </row>
    <row r="345" spans="1:7">
      <c r="A345" s="1402">
        <v>1</v>
      </c>
      <c r="B345" s="1402">
        <v>9</v>
      </c>
      <c r="C345" s="1402" t="s">
        <v>856</v>
      </c>
      <c r="D345" s="1402" t="s">
        <v>3371</v>
      </c>
      <c r="E345" s="1402" t="s">
        <v>3372</v>
      </c>
      <c r="F345" s="1402" t="s">
        <v>3373</v>
      </c>
      <c r="G345" s="1402" t="s">
        <v>1857</v>
      </c>
    </row>
    <row r="346" spans="1:7">
      <c r="A346" s="1402">
        <v>2</v>
      </c>
      <c r="B346" s="1402">
        <v>9</v>
      </c>
      <c r="C346" s="1402" t="s">
        <v>856</v>
      </c>
      <c r="D346" s="1402" t="s">
        <v>599</v>
      </c>
      <c r="E346" s="1402" t="s">
        <v>3374</v>
      </c>
      <c r="F346" s="1402" t="s">
        <v>3334</v>
      </c>
      <c r="G346" s="1402" t="s">
        <v>1857</v>
      </c>
    </row>
    <row r="347" spans="1:7">
      <c r="A347" s="1402">
        <v>3</v>
      </c>
      <c r="B347" s="1402">
        <v>9</v>
      </c>
      <c r="C347" s="1402" t="s">
        <v>856</v>
      </c>
      <c r="D347" s="1402" t="s">
        <v>922</v>
      </c>
      <c r="E347" s="1402" t="s">
        <v>3375</v>
      </c>
      <c r="F347" s="1402" t="s">
        <v>3376</v>
      </c>
      <c r="G347" s="1402" t="s">
        <v>1857</v>
      </c>
    </row>
    <row r="348" spans="1:7">
      <c r="A348" s="1402">
        <v>4</v>
      </c>
      <c r="B348" s="1402">
        <v>9</v>
      </c>
      <c r="C348" s="1402" t="s">
        <v>856</v>
      </c>
      <c r="D348" s="1402" t="s">
        <v>597</v>
      </c>
      <c r="E348" s="1402" t="s">
        <v>3377</v>
      </c>
      <c r="F348" s="1402" t="s">
        <v>3378</v>
      </c>
      <c r="G348" s="1402" t="s">
        <v>1857</v>
      </c>
    </row>
    <row r="349" spans="1:7">
      <c r="A349" s="1402">
        <v>5</v>
      </c>
      <c r="B349" s="1402">
        <v>9</v>
      </c>
      <c r="C349" s="1402" t="s">
        <v>856</v>
      </c>
      <c r="D349" s="1402" t="s">
        <v>922</v>
      </c>
      <c r="E349" s="1402" t="s">
        <v>3379</v>
      </c>
      <c r="F349" s="1402" t="s">
        <v>3380</v>
      </c>
      <c r="G349" s="1402" t="s">
        <v>1857</v>
      </c>
    </row>
    <row r="350" spans="1:7">
      <c r="A350" s="1402">
        <v>1</v>
      </c>
      <c r="B350" s="1402">
        <v>9</v>
      </c>
      <c r="C350" s="1402" t="s">
        <v>980</v>
      </c>
      <c r="D350" s="1402" t="s">
        <v>3381</v>
      </c>
      <c r="E350" s="1402" t="s">
        <v>3382</v>
      </c>
      <c r="F350" s="1402" t="s">
        <v>3383</v>
      </c>
      <c r="G350" s="1402" t="s">
        <v>2573</v>
      </c>
    </row>
    <row r="351" spans="1:7">
      <c r="A351" s="1402">
        <v>2</v>
      </c>
      <c r="B351" s="1402">
        <v>9</v>
      </c>
      <c r="C351" s="1402" t="s">
        <v>980</v>
      </c>
      <c r="D351" s="1402" t="s">
        <v>3384</v>
      </c>
      <c r="E351" s="1402" t="s">
        <v>3385</v>
      </c>
      <c r="F351" s="1402" t="s">
        <v>3386</v>
      </c>
      <c r="G351" s="1402" t="s">
        <v>2573</v>
      </c>
    </row>
    <row r="352" spans="1:7">
      <c r="A352" s="1402">
        <v>3</v>
      </c>
      <c r="B352" s="1402">
        <v>9</v>
      </c>
      <c r="C352" s="1402" t="s">
        <v>980</v>
      </c>
      <c r="D352" s="1402" t="s">
        <v>972</v>
      </c>
      <c r="E352" s="1402" t="s">
        <v>3387</v>
      </c>
      <c r="F352" s="1402" t="s">
        <v>3388</v>
      </c>
      <c r="G352" s="1402" t="s">
        <v>2573</v>
      </c>
    </row>
    <row r="353" spans="1:7">
      <c r="A353" s="1402">
        <v>4</v>
      </c>
      <c r="B353" s="1402">
        <v>9</v>
      </c>
      <c r="C353" s="1402" t="s">
        <v>980</v>
      </c>
      <c r="D353" s="1402" t="s">
        <v>508</v>
      </c>
      <c r="E353" s="1402" t="s">
        <v>3389</v>
      </c>
      <c r="F353" s="1402" t="s">
        <v>3390</v>
      </c>
      <c r="G353" s="1402" t="s">
        <v>2573</v>
      </c>
    </row>
    <row r="354" spans="1:7">
      <c r="A354" s="1402">
        <v>5</v>
      </c>
      <c r="B354" s="1402">
        <v>9</v>
      </c>
      <c r="C354" s="1402" t="s">
        <v>980</v>
      </c>
      <c r="D354" s="1402" t="s">
        <v>3384</v>
      </c>
      <c r="E354" s="1402" t="s">
        <v>3391</v>
      </c>
      <c r="F354" s="1402" t="s">
        <v>3392</v>
      </c>
      <c r="G354" s="1402" t="s">
        <v>2573</v>
      </c>
    </row>
    <row r="355" spans="1:7">
      <c r="A355" s="1402">
        <v>6</v>
      </c>
      <c r="B355" s="1402">
        <v>9</v>
      </c>
      <c r="C355" s="1402" t="s">
        <v>980</v>
      </c>
      <c r="D355" s="1402" t="s">
        <v>3393</v>
      </c>
      <c r="E355" s="1402" t="s">
        <v>3394</v>
      </c>
      <c r="F355" s="1402" t="s">
        <v>3395</v>
      </c>
      <c r="G355" s="1402" t="s">
        <v>1857</v>
      </c>
    </row>
    <row r="356" spans="1:7">
      <c r="A356" s="1402">
        <v>7</v>
      </c>
      <c r="B356" s="1402">
        <v>9</v>
      </c>
      <c r="C356" s="1402" t="s">
        <v>980</v>
      </c>
      <c r="D356" s="1402" t="s">
        <v>869</v>
      </c>
      <c r="E356" s="1402" t="s">
        <v>3396</v>
      </c>
      <c r="F356" s="1402" t="s">
        <v>3397</v>
      </c>
      <c r="G356" s="1402" t="s">
        <v>1857</v>
      </c>
    </row>
    <row r="357" spans="1:7">
      <c r="A357" s="1402">
        <v>8</v>
      </c>
      <c r="B357" s="1402">
        <v>9</v>
      </c>
      <c r="C357" s="1402" t="s">
        <v>980</v>
      </c>
      <c r="D357" s="1402" t="s">
        <v>3381</v>
      </c>
      <c r="E357" s="1402" t="s">
        <v>3398</v>
      </c>
      <c r="F357" s="1402" t="s">
        <v>3399</v>
      </c>
      <c r="G357" s="1402" t="s">
        <v>1857</v>
      </c>
    </row>
    <row r="358" spans="1:7">
      <c r="A358" s="1402">
        <v>9</v>
      </c>
      <c r="B358" s="1402">
        <v>9</v>
      </c>
      <c r="C358" s="1402" t="s">
        <v>980</v>
      </c>
      <c r="D358" s="1402" t="s">
        <v>2050</v>
      </c>
      <c r="E358" s="1402" t="s">
        <v>3400</v>
      </c>
      <c r="F358" s="1402" t="s">
        <v>3401</v>
      </c>
      <c r="G358" s="1402" t="s">
        <v>1857</v>
      </c>
    </row>
    <row r="359" spans="1:7">
      <c r="A359" s="1402">
        <v>10</v>
      </c>
      <c r="B359" s="1402">
        <v>9</v>
      </c>
      <c r="C359" s="1402" t="s">
        <v>980</v>
      </c>
      <c r="D359" s="1402" t="s">
        <v>3402</v>
      </c>
      <c r="E359" s="1402" t="s">
        <v>3403</v>
      </c>
      <c r="F359" s="1402" t="s">
        <v>3404</v>
      </c>
      <c r="G359" s="1402" t="s">
        <v>1857</v>
      </c>
    </row>
    <row r="360" spans="1:7">
      <c r="A360" s="1402">
        <v>11</v>
      </c>
      <c r="B360" s="1402">
        <v>9</v>
      </c>
      <c r="C360" s="1402" t="s">
        <v>980</v>
      </c>
      <c r="D360" s="1402" t="s">
        <v>3405</v>
      </c>
      <c r="E360" s="1402" t="s">
        <v>3406</v>
      </c>
      <c r="F360" s="1402" t="s">
        <v>3405</v>
      </c>
      <c r="G360" s="1402" t="s">
        <v>1857</v>
      </c>
    </row>
    <row r="361" spans="1:7">
      <c r="A361" s="1402">
        <v>12</v>
      </c>
      <c r="B361" s="1402">
        <v>9</v>
      </c>
      <c r="C361" s="1402" t="s">
        <v>980</v>
      </c>
      <c r="D361" s="1402" t="s">
        <v>3407</v>
      </c>
      <c r="E361" s="1402" t="s">
        <v>3408</v>
      </c>
      <c r="F361" s="1402" t="s">
        <v>3409</v>
      </c>
      <c r="G361" s="1402" t="s">
        <v>1857</v>
      </c>
    </row>
    <row r="362" spans="1:7">
      <c r="A362" s="1402">
        <v>13</v>
      </c>
      <c r="B362" s="1402">
        <v>9</v>
      </c>
      <c r="C362" s="1402" t="s">
        <v>980</v>
      </c>
      <c r="D362" s="1402" t="s">
        <v>3410</v>
      </c>
      <c r="E362" s="1402" t="s">
        <v>3411</v>
      </c>
      <c r="F362" s="1402" t="s">
        <v>3412</v>
      </c>
      <c r="G362" s="1402" t="s">
        <v>1857</v>
      </c>
    </row>
    <row r="363" spans="1:7">
      <c r="A363" s="1402">
        <v>14</v>
      </c>
      <c r="B363" s="1402">
        <v>9</v>
      </c>
      <c r="C363" s="1402" t="s">
        <v>980</v>
      </c>
      <c r="D363" s="1402" t="s">
        <v>3413</v>
      </c>
      <c r="E363" s="1402" t="s">
        <v>3414</v>
      </c>
      <c r="F363" s="1402" t="s">
        <v>2909</v>
      </c>
      <c r="G363" s="1402" t="s">
        <v>1857</v>
      </c>
    </row>
    <row r="364" spans="1:7">
      <c r="A364" s="1402">
        <v>15</v>
      </c>
      <c r="B364" s="1402">
        <v>9</v>
      </c>
      <c r="C364" s="1402" t="s">
        <v>980</v>
      </c>
      <c r="D364" s="1402" t="s">
        <v>3415</v>
      </c>
      <c r="E364" s="1402" t="s">
        <v>3416</v>
      </c>
      <c r="F364" s="1402" t="s">
        <v>3417</v>
      </c>
      <c r="G364" s="1402" t="s">
        <v>1857</v>
      </c>
    </row>
    <row r="365" spans="1:7">
      <c r="A365" s="1402">
        <v>16</v>
      </c>
      <c r="B365" s="1402">
        <v>9</v>
      </c>
      <c r="C365" s="1402" t="s">
        <v>980</v>
      </c>
      <c r="D365" s="1402" t="s">
        <v>2627</v>
      </c>
      <c r="E365" s="1402" t="s">
        <v>3418</v>
      </c>
      <c r="F365" s="1402" t="s">
        <v>3419</v>
      </c>
      <c r="G365" s="1402" t="s">
        <v>1857</v>
      </c>
    </row>
    <row r="366" spans="1:7">
      <c r="A366" s="1402">
        <v>17</v>
      </c>
      <c r="B366" s="1402">
        <v>9</v>
      </c>
      <c r="C366" s="1402" t="s">
        <v>980</v>
      </c>
      <c r="D366" s="1402" t="s">
        <v>869</v>
      </c>
      <c r="E366" s="1402" t="s">
        <v>3420</v>
      </c>
      <c r="F366" s="1402" t="s">
        <v>3421</v>
      </c>
      <c r="G366" s="1402" t="s">
        <v>1857</v>
      </c>
    </row>
    <row r="367" spans="1:7">
      <c r="A367" s="1402">
        <v>18</v>
      </c>
      <c r="B367" s="1402">
        <v>9</v>
      </c>
      <c r="C367" s="1402" t="s">
        <v>980</v>
      </c>
      <c r="D367" s="1402" t="s">
        <v>3422</v>
      </c>
      <c r="E367" s="1402" t="s">
        <v>3423</v>
      </c>
      <c r="F367" s="1402" t="s">
        <v>3424</v>
      </c>
      <c r="G367" s="1402" t="s">
        <v>1857</v>
      </c>
    </row>
    <row r="368" spans="1:7">
      <c r="A368" s="1402">
        <v>19</v>
      </c>
      <c r="B368" s="1402">
        <v>9</v>
      </c>
      <c r="C368" s="1402" t="s">
        <v>980</v>
      </c>
      <c r="D368" s="1402" t="s">
        <v>3425</v>
      </c>
      <c r="E368" s="1402" t="s">
        <v>3426</v>
      </c>
      <c r="F368" s="1402" t="s">
        <v>3427</v>
      </c>
      <c r="G368" s="1402" t="s">
        <v>1857</v>
      </c>
    </row>
    <row r="369" spans="1:7">
      <c r="A369" s="1402">
        <v>20</v>
      </c>
      <c r="B369" s="1402">
        <v>9</v>
      </c>
      <c r="C369" s="1402" t="s">
        <v>980</v>
      </c>
      <c r="D369" s="1402" t="s">
        <v>3428</v>
      </c>
      <c r="E369" s="1402" t="s">
        <v>3429</v>
      </c>
      <c r="F369" s="1402" t="s">
        <v>3430</v>
      </c>
      <c r="G369" s="1402" t="s">
        <v>1857</v>
      </c>
    </row>
    <row r="370" spans="1:7">
      <c r="A370" s="1402">
        <v>1</v>
      </c>
      <c r="B370" s="1402">
        <v>9</v>
      </c>
      <c r="C370" s="1402" t="s">
        <v>873</v>
      </c>
      <c r="D370" s="1402" t="s">
        <v>723</v>
      </c>
      <c r="E370" s="1402" t="s">
        <v>3431</v>
      </c>
      <c r="F370" s="1402" t="s">
        <v>3432</v>
      </c>
      <c r="G370" s="1402" t="s">
        <v>2573</v>
      </c>
    </row>
    <row r="371" spans="1:7">
      <c r="A371" s="1402">
        <v>2</v>
      </c>
      <c r="B371" s="1402">
        <v>9</v>
      </c>
      <c r="C371" s="1402" t="s">
        <v>873</v>
      </c>
      <c r="D371" s="1402" t="s">
        <v>723</v>
      </c>
      <c r="E371" s="1402" t="s">
        <v>3433</v>
      </c>
      <c r="F371" s="1402" t="s">
        <v>3434</v>
      </c>
      <c r="G371" s="1402" t="s">
        <v>2573</v>
      </c>
    </row>
    <row r="372" spans="1:7">
      <c r="A372" s="1402">
        <v>3</v>
      </c>
      <c r="B372" s="1402">
        <v>9</v>
      </c>
      <c r="C372" s="1402" t="s">
        <v>873</v>
      </c>
      <c r="D372" s="1402" t="s">
        <v>2046</v>
      </c>
      <c r="E372" s="1402" t="s">
        <v>3435</v>
      </c>
      <c r="F372" s="1402" t="s">
        <v>3436</v>
      </c>
      <c r="G372" s="1402" t="s">
        <v>1857</v>
      </c>
    </row>
    <row r="373" spans="1:7">
      <c r="A373" s="1402">
        <v>1</v>
      </c>
      <c r="B373" s="1402">
        <v>9</v>
      </c>
      <c r="C373" s="1402" t="s">
        <v>968</v>
      </c>
      <c r="D373" s="1402" t="s">
        <v>3437</v>
      </c>
      <c r="E373" s="1402" t="s">
        <v>3438</v>
      </c>
      <c r="F373" s="1402" t="s">
        <v>3439</v>
      </c>
      <c r="G373" s="1402" t="s">
        <v>1857</v>
      </c>
    </row>
    <row r="374" spans="1:7">
      <c r="A374" s="1402">
        <v>2</v>
      </c>
      <c r="B374" s="1402">
        <v>9</v>
      </c>
      <c r="C374" s="1402" t="s">
        <v>968</v>
      </c>
      <c r="D374" s="1402" t="s">
        <v>887</v>
      </c>
      <c r="E374" s="1402" t="s">
        <v>3440</v>
      </c>
      <c r="F374" s="1402" t="s">
        <v>3441</v>
      </c>
      <c r="G374" s="1402" t="s">
        <v>1857</v>
      </c>
    </row>
    <row r="375" spans="1:7">
      <c r="A375" s="1402">
        <v>3</v>
      </c>
      <c r="B375" s="1402">
        <v>9</v>
      </c>
      <c r="C375" s="1402" t="s">
        <v>968</v>
      </c>
      <c r="D375" s="1402" t="s">
        <v>275</v>
      </c>
      <c r="E375" s="1402" t="s">
        <v>3442</v>
      </c>
      <c r="F375" s="1402" t="s">
        <v>3443</v>
      </c>
      <c r="G375" s="1402" t="s">
        <v>1857</v>
      </c>
    </row>
    <row r="376" spans="1:7">
      <c r="A376" s="1402">
        <v>4</v>
      </c>
      <c r="B376" s="1402">
        <v>9</v>
      </c>
      <c r="C376" s="1402" t="s">
        <v>968</v>
      </c>
      <c r="D376" s="1402" t="s">
        <v>3444</v>
      </c>
      <c r="E376" s="1402" t="s">
        <v>3445</v>
      </c>
      <c r="F376" s="1402" t="s">
        <v>3446</v>
      </c>
      <c r="G376" s="1402" t="s">
        <v>1857</v>
      </c>
    </row>
    <row r="377" spans="1:7">
      <c r="A377" s="1402">
        <v>5</v>
      </c>
      <c r="B377" s="1402">
        <v>9</v>
      </c>
      <c r="C377" s="1402" t="s">
        <v>968</v>
      </c>
      <c r="D377" s="1402" t="s">
        <v>967</v>
      </c>
      <c r="E377" s="1402" t="s">
        <v>3447</v>
      </c>
      <c r="F377" s="1402" t="s">
        <v>3448</v>
      </c>
      <c r="G377" s="1402" t="s">
        <v>1857</v>
      </c>
    </row>
    <row r="378" spans="1:7">
      <c r="A378" s="1402">
        <v>6</v>
      </c>
      <c r="B378" s="1402">
        <v>9</v>
      </c>
      <c r="C378" s="1402" t="s">
        <v>968</v>
      </c>
      <c r="D378" s="1402" t="s">
        <v>967</v>
      </c>
      <c r="E378" s="1402" t="s">
        <v>3449</v>
      </c>
      <c r="F378" s="1402" t="s">
        <v>3450</v>
      </c>
      <c r="G378" s="1402" t="s">
        <v>1857</v>
      </c>
    </row>
    <row r="379" spans="1:7">
      <c r="A379" s="1402">
        <v>1</v>
      </c>
      <c r="B379" s="1402">
        <v>10</v>
      </c>
      <c r="C379" s="1402" t="s">
        <v>1282</v>
      </c>
      <c r="D379" s="1402" t="s">
        <v>3451</v>
      </c>
      <c r="E379" s="1402" t="s">
        <v>3452</v>
      </c>
      <c r="F379" s="1402" t="s">
        <v>3453</v>
      </c>
      <c r="G379" s="1402" t="s">
        <v>1857</v>
      </c>
    </row>
    <row r="380" spans="1:7">
      <c r="A380" s="1402">
        <v>2</v>
      </c>
      <c r="B380" s="1402">
        <v>10</v>
      </c>
      <c r="C380" s="1402" t="s">
        <v>1282</v>
      </c>
      <c r="D380" s="1402" t="s">
        <v>3454</v>
      </c>
      <c r="E380" s="1402" t="s">
        <v>3455</v>
      </c>
      <c r="F380" s="1402" t="s">
        <v>3456</v>
      </c>
      <c r="G380" s="1402" t="s">
        <v>1857</v>
      </c>
    </row>
    <row r="381" spans="1:7">
      <c r="A381" s="1402">
        <v>3</v>
      </c>
      <c r="B381" s="1402">
        <v>10</v>
      </c>
      <c r="C381" s="1402" t="s">
        <v>1282</v>
      </c>
      <c r="D381" s="1402" t="s">
        <v>3454</v>
      </c>
      <c r="E381" s="1402" t="s">
        <v>3457</v>
      </c>
      <c r="F381" s="1402" t="s">
        <v>3458</v>
      </c>
      <c r="G381" s="1402" t="s">
        <v>1857</v>
      </c>
    </row>
    <row r="382" spans="1:7">
      <c r="A382" s="1402">
        <v>4</v>
      </c>
      <c r="B382" s="1402">
        <v>10</v>
      </c>
      <c r="C382" s="1402" t="s">
        <v>1282</v>
      </c>
      <c r="D382" s="1402" t="s">
        <v>1125</v>
      </c>
      <c r="E382" s="1402" t="s">
        <v>3459</v>
      </c>
      <c r="F382" s="1402" t="s">
        <v>3460</v>
      </c>
      <c r="G382" s="1402" t="s">
        <v>1857</v>
      </c>
    </row>
    <row r="383" spans="1:7">
      <c r="A383" s="1402">
        <v>1</v>
      </c>
      <c r="B383" s="1402">
        <v>10</v>
      </c>
      <c r="C383" s="1402" t="s">
        <v>1285</v>
      </c>
      <c r="D383" s="1402" t="s">
        <v>3461</v>
      </c>
      <c r="E383" s="1402" t="s">
        <v>3462</v>
      </c>
      <c r="F383" s="1402" t="s">
        <v>3463</v>
      </c>
      <c r="G383" s="1402" t="s">
        <v>2573</v>
      </c>
    </row>
    <row r="384" spans="1:7">
      <c r="A384" s="1402">
        <v>2</v>
      </c>
      <c r="B384" s="1402">
        <v>10</v>
      </c>
      <c r="C384" s="1402" t="s">
        <v>1285</v>
      </c>
      <c r="D384" s="1402" t="s">
        <v>2085</v>
      </c>
      <c r="E384" s="1402" t="s">
        <v>3464</v>
      </c>
      <c r="F384" s="1402" t="s">
        <v>2084</v>
      </c>
      <c r="G384" s="1402" t="s">
        <v>2573</v>
      </c>
    </row>
    <row r="385" spans="1:7">
      <c r="A385" s="1402">
        <v>3</v>
      </c>
      <c r="B385" s="1402">
        <v>10</v>
      </c>
      <c r="C385" s="1402" t="s">
        <v>1285</v>
      </c>
      <c r="D385" s="1402" t="s">
        <v>723</v>
      </c>
      <c r="E385" s="1402" t="s">
        <v>3465</v>
      </c>
      <c r="F385" s="1402" t="s">
        <v>2816</v>
      </c>
      <c r="G385" s="1402" t="s">
        <v>2573</v>
      </c>
    </row>
    <row r="386" spans="1:7">
      <c r="A386" s="1402">
        <v>4</v>
      </c>
      <c r="B386" s="1402">
        <v>10</v>
      </c>
      <c r="C386" s="1402" t="s">
        <v>1285</v>
      </c>
      <c r="D386" s="1402" t="s">
        <v>3466</v>
      </c>
      <c r="E386" s="1402" t="s">
        <v>3467</v>
      </c>
      <c r="F386" s="1402" t="s">
        <v>3468</v>
      </c>
      <c r="G386" s="1402" t="s">
        <v>2573</v>
      </c>
    </row>
    <row r="387" spans="1:7">
      <c r="A387" s="1402">
        <v>5</v>
      </c>
      <c r="B387" s="1402">
        <v>10</v>
      </c>
      <c r="C387" s="1402" t="s">
        <v>1285</v>
      </c>
      <c r="D387" s="1402" t="s">
        <v>297</v>
      </c>
      <c r="E387" s="1402" t="s">
        <v>3469</v>
      </c>
      <c r="F387" s="1402" t="s">
        <v>3470</v>
      </c>
      <c r="G387" s="1402" t="s">
        <v>2573</v>
      </c>
    </row>
    <row r="388" spans="1:7">
      <c r="A388" s="1402">
        <v>1</v>
      </c>
      <c r="B388" s="1402">
        <v>10</v>
      </c>
      <c r="C388" s="1402" t="s">
        <v>1274</v>
      </c>
      <c r="D388" s="1402" t="s">
        <v>3471</v>
      </c>
      <c r="E388" s="1402" t="s">
        <v>3472</v>
      </c>
      <c r="F388" s="1402" t="s">
        <v>3473</v>
      </c>
      <c r="G388" s="1402" t="s">
        <v>2573</v>
      </c>
    </row>
    <row r="389" spans="1:7">
      <c r="A389" s="1402">
        <v>2</v>
      </c>
      <c r="B389" s="1402">
        <v>10</v>
      </c>
      <c r="C389" s="1402" t="s">
        <v>1274</v>
      </c>
      <c r="D389" s="1402" t="s">
        <v>303</v>
      </c>
      <c r="E389" s="1402" t="s">
        <v>3474</v>
      </c>
      <c r="F389" s="1402" t="s">
        <v>3475</v>
      </c>
      <c r="G389" s="1402" t="s">
        <v>2573</v>
      </c>
    </row>
    <row r="390" spans="1:7">
      <c r="A390" s="1402">
        <v>3</v>
      </c>
      <c r="B390" s="1402">
        <v>10</v>
      </c>
      <c r="C390" s="1402" t="s">
        <v>1274</v>
      </c>
      <c r="D390" s="1402" t="s">
        <v>3471</v>
      </c>
      <c r="E390" s="1402" t="s">
        <v>3476</v>
      </c>
      <c r="F390" s="1402" t="s">
        <v>3477</v>
      </c>
      <c r="G390" s="1402" t="s">
        <v>2573</v>
      </c>
    </row>
    <row r="391" spans="1:7">
      <c r="A391" s="1402">
        <v>4</v>
      </c>
      <c r="B391" s="1402">
        <v>10</v>
      </c>
      <c r="C391" s="1402" t="s">
        <v>1274</v>
      </c>
      <c r="D391" s="1402" t="s">
        <v>3478</v>
      </c>
      <c r="E391" s="1402" t="s">
        <v>3479</v>
      </c>
      <c r="F391" s="1402" t="s">
        <v>3478</v>
      </c>
      <c r="G391" s="1402" t="s">
        <v>2573</v>
      </c>
    </row>
    <row r="392" spans="1:7">
      <c r="A392" s="1402">
        <v>5</v>
      </c>
      <c r="B392" s="1402">
        <v>10</v>
      </c>
      <c r="C392" s="1402" t="s">
        <v>1274</v>
      </c>
      <c r="D392" s="1402" t="s">
        <v>3480</v>
      </c>
      <c r="E392" s="1402" t="s">
        <v>3481</v>
      </c>
      <c r="F392" s="1402" t="s">
        <v>3482</v>
      </c>
      <c r="G392" s="1402" t="s">
        <v>2573</v>
      </c>
    </row>
    <row r="393" spans="1:7">
      <c r="A393" s="1402">
        <v>6</v>
      </c>
      <c r="B393" s="1402">
        <v>10</v>
      </c>
      <c r="C393" s="1402" t="s">
        <v>1274</v>
      </c>
      <c r="D393" s="1402" t="s">
        <v>3483</v>
      </c>
      <c r="E393" s="1402" t="s">
        <v>3484</v>
      </c>
      <c r="F393" s="1402" t="s">
        <v>3485</v>
      </c>
      <c r="G393" s="1402" t="s">
        <v>2573</v>
      </c>
    </row>
    <row r="394" spans="1:7">
      <c r="A394" s="1402">
        <v>7</v>
      </c>
      <c r="B394" s="1402">
        <v>10</v>
      </c>
      <c r="C394" s="1402" t="s">
        <v>1274</v>
      </c>
      <c r="D394" s="1402" t="s">
        <v>303</v>
      </c>
      <c r="E394" s="1402" t="s">
        <v>3486</v>
      </c>
      <c r="F394" s="1402" t="s">
        <v>3487</v>
      </c>
      <c r="G394" s="1402" t="s">
        <v>2573</v>
      </c>
    </row>
    <row r="395" spans="1:7">
      <c r="A395" s="1402">
        <v>8</v>
      </c>
      <c r="B395" s="1402">
        <v>10</v>
      </c>
      <c r="C395" s="1402" t="s">
        <v>1274</v>
      </c>
      <c r="D395" s="1402" t="s">
        <v>303</v>
      </c>
      <c r="E395" s="1402" t="s">
        <v>3488</v>
      </c>
      <c r="F395" s="1402" t="s">
        <v>3489</v>
      </c>
      <c r="G395" s="1402" t="s">
        <v>2573</v>
      </c>
    </row>
    <row r="396" spans="1:7">
      <c r="A396" s="1402">
        <v>9</v>
      </c>
      <c r="B396" s="1402">
        <v>10</v>
      </c>
      <c r="C396" s="1402" t="s">
        <v>1274</v>
      </c>
      <c r="D396" s="1402" t="s">
        <v>303</v>
      </c>
      <c r="E396" s="1402" t="s">
        <v>3490</v>
      </c>
      <c r="F396" s="1402" t="s">
        <v>3491</v>
      </c>
      <c r="G396" s="1402" t="s">
        <v>2573</v>
      </c>
    </row>
    <row r="397" spans="1:7">
      <c r="A397" s="1402">
        <v>10</v>
      </c>
      <c r="B397" s="1402">
        <v>10</v>
      </c>
      <c r="C397" s="1402" t="s">
        <v>1274</v>
      </c>
      <c r="D397" s="1402" t="s">
        <v>1033</v>
      </c>
      <c r="E397" s="1402" t="s">
        <v>3492</v>
      </c>
      <c r="F397" s="1402" t="s">
        <v>3493</v>
      </c>
      <c r="G397" s="1402" t="s">
        <v>2573</v>
      </c>
    </row>
    <row r="398" spans="1:7">
      <c r="A398" s="1402">
        <v>11</v>
      </c>
      <c r="B398" s="1402">
        <v>10</v>
      </c>
      <c r="C398" s="1402" t="s">
        <v>1274</v>
      </c>
      <c r="D398" s="1402" t="s">
        <v>3494</v>
      </c>
      <c r="E398" s="1402" t="s">
        <v>3495</v>
      </c>
      <c r="F398" s="1402" t="s">
        <v>3496</v>
      </c>
      <c r="G398" s="1402" t="s">
        <v>2573</v>
      </c>
    </row>
    <row r="399" spans="1:7">
      <c r="A399" s="1402">
        <v>12</v>
      </c>
      <c r="B399" s="1402">
        <v>10</v>
      </c>
      <c r="C399" s="1402" t="s">
        <v>1274</v>
      </c>
      <c r="D399" s="1402" t="s">
        <v>3494</v>
      </c>
      <c r="E399" s="1402" t="s">
        <v>3497</v>
      </c>
      <c r="F399" s="1402" t="s">
        <v>3498</v>
      </c>
      <c r="G399" s="1402" t="s">
        <v>2573</v>
      </c>
    </row>
    <row r="400" spans="1:7">
      <c r="A400" s="1402">
        <v>13</v>
      </c>
      <c r="B400" s="1402">
        <v>10</v>
      </c>
      <c r="C400" s="1402" t="s">
        <v>1274</v>
      </c>
      <c r="D400" s="1402" t="s">
        <v>3471</v>
      </c>
      <c r="E400" s="1402" t="s">
        <v>3499</v>
      </c>
      <c r="F400" s="1402" t="s">
        <v>3500</v>
      </c>
      <c r="G400" s="1402" t="s">
        <v>2573</v>
      </c>
    </row>
    <row r="401" spans="1:7">
      <c r="A401" s="1402">
        <v>14</v>
      </c>
      <c r="B401" s="1402">
        <v>10</v>
      </c>
      <c r="C401" s="1402" t="s">
        <v>1274</v>
      </c>
      <c r="D401" s="1402" t="s">
        <v>3471</v>
      </c>
      <c r="E401" s="1402" t="s">
        <v>3501</v>
      </c>
      <c r="F401" s="1402" t="s">
        <v>3502</v>
      </c>
      <c r="G401" s="1402" t="s">
        <v>2573</v>
      </c>
    </row>
    <row r="402" spans="1:7">
      <c r="A402" s="1402">
        <v>15</v>
      </c>
      <c r="B402" s="1402">
        <v>10</v>
      </c>
      <c r="C402" s="1402" t="s">
        <v>1274</v>
      </c>
      <c r="D402" s="1402" t="s">
        <v>3471</v>
      </c>
      <c r="E402" s="1402" t="s">
        <v>3503</v>
      </c>
      <c r="F402" s="1402" t="s">
        <v>3504</v>
      </c>
      <c r="G402" s="1402" t="s">
        <v>2573</v>
      </c>
    </row>
    <row r="403" spans="1:7">
      <c r="A403" s="1402">
        <v>16</v>
      </c>
      <c r="B403" s="1402">
        <v>10</v>
      </c>
      <c r="C403" s="1402" t="s">
        <v>1274</v>
      </c>
      <c r="D403" s="1402" t="s">
        <v>3471</v>
      </c>
      <c r="E403" s="1402" t="s">
        <v>3505</v>
      </c>
      <c r="F403" s="1402" t="s">
        <v>3506</v>
      </c>
      <c r="G403" s="1402" t="s">
        <v>2573</v>
      </c>
    </row>
    <row r="404" spans="1:7">
      <c r="A404" s="1402">
        <v>17</v>
      </c>
      <c r="B404" s="1402">
        <v>10</v>
      </c>
      <c r="C404" s="1402" t="s">
        <v>1274</v>
      </c>
      <c r="D404" s="1402" t="s">
        <v>3483</v>
      </c>
      <c r="E404" s="1402" t="s">
        <v>3484</v>
      </c>
      <c r="F404" s="1402" t="s">
        <v>3507</v>
      </c>
      <c r="G404" s="1402" t="s">
        <v>2573</v>
      </c>
    </row>
    <row r="405" spans="1:7">
      <c r="A405" s="1402">
        <v>18</v>
      </c>
      <c r="B405" s="1402">
        <v>10</v>
      </c>
      <c r="C405" s="1402" t="s">
        <v>1274</v>
      </c>
      <c r="D405" s="1402" t="s">
        <v>1123</v>
      </c>
      <c r="E405" s="1402" t="s">
        <v>3508</v>
      </c>
      <c r="F405" s="1402" t="s">
        <v>3509</v>
      </c>
      <c r="G405" s="1402" t="s">
        <v>2573</v>
      </c>
    </row>
    <row r="406" spans="1:7">
      <c r="A406" s="1402">
        <v>19</v>
      </c>
      <c r="B406" s="1402">
        <v>10</v>
      </c>
      <c r="C406" s="1402" t="s">
        <v>1274</v>
      </c>
      <c r="D406" s="1402" t="s">
        <v>3510</v>
      </c>
      <c r="E406" s="1402" t="s">
        <v>3511</v>
      </c>
      <c r="F406" s="1402" t="s">
        <v>3512</v>
      </c>
      <c r="G406" s="1402" t="s">
        <v>2573</v>
      </c>
    </row>
    <row r="407" spans="1:7">
      <c r="A407" s="1402">
        <v>20</v>
      </c>
      <c r="B407" s="1402">
        <v>10</v>
      </c>
      <c r="C407" s="1402" t="s">
        <v>1274</v>
      </c>
      <c r="D407" s="1402" t="s">
        <v>1033</v>
      </c>
      <c r="E407" s="1402" t="s">
        <v>3513</v>
      </c>
      <c r="F407" s="1402" t="s">
        <v>3514</v>
      </c>
      <c r="G407" s="1402" t="s">
        <v>2573</v>
      </c>
    </row>
    <row r="408" spans="1:7">
      <c r="A408" s="1402">
        <v>1</v>
      </c>
      <c r="B408" s="1402">
        <v>10</v>
      </c>
      <c r="C408" s="1402" t="s">
        <v>1280</v>
      </c>
      <c r="D408" s="1402" t="s">
        <v>3515</v>
      </c>
      <c r="E408" s="1402" t="s">
        <v>3516</v>
      </c>
      <c r="F408" s="1402" t="s">
        <v>3517</v>
      </c>
      <c r="G408" s="1402" t="s">
        <v>2573</v>
      </c>
    </row>
    <row r="409" spans="1:7">
      <c r="A409" s="1402">
        <v>2</v>
      </c>
      <c r="B409" s="1402">
        <v>10</v>
      </c>
      <c r="C409" s="1402" t="s">
        <v>1280</v>
      </c>
      <c r="D409" s="1402" t="s">
        <v>3518</v>
      </c>
      <c r="E409" s="1402" t="s">
        <v>3519</v>
      </c>
      <c r="F409" s="1402" t="s">
        <v>3520</v>
      </c>
      <c r="G409" s="1402" t="s">
        <v>2573</v>
      </c>
    </row>
    <row r="410" spans="1:7">
      <c r="A410" s="1402">
        <v>3</v>
      </c>
      <c r="B410" s="1402">
        <v>10</v>
      </c>
      <c r="C410" s="1402" t="s">
        <v>1280</v>
      </c>
      <c r="D410" s="1402" t="s">
        <v>3521</v>
      </c>
      <c r="E410" s="1402" t="s">
        <v>3522</v>
      </c>
      <c r="F410" s="1402" t="s">
        <v>3523</v>
      </c>
      <c r="G410" s="1402" t="s">
        <v>2573</v>
      </c>
    </row>
    <row r="411" spans="1:7">
      <c r="A411" s="1402">
        <v>4</v>
      </c>
      <c r="B411" s="1402">
        <v>10</v>
      </c>
      <c r="C411" s="1402" t="s">
        <v>1280</v>
      </c>
      <c r="D411" s="1402" t="s">
        <v>2700</v>
      </c>
      <c r="E411" s="1402" t="s">
        <v>3524</v>
      </c>
      <c r="F411" s="1402" t="s">
        <v>3525</v>
      </c>
      <c r="G411" s="1402" t="s">
        <v>2573</v>
      </c>
    </row>
    <row r="412" spans="1:7">
      <c r="A412" s="1402">
        <v>5</v>
      </c>
      <c r="B412" s="1402">
        <v>10</v>
      </c>
      <c r="C412" s="1402" t="s">
        <v>1280</v>
      </c>
      <c r="D412" s="1402" t="s">
        <v>2700</v>
      </c>
      <c r="E412" s="1402" t="s">
        <v>3526</v>
      </c>
      <c r="F412" s="1402" t="s">
        <v>3527</v>
      </c>
      <c r="G412" s="1402" t="s">
        <v>2573</v>
      </c>
    </row>
    <row r="413" spans="1:7">
      <c r="A413" s="1402">
        <v>6</v>
      </c>
      <c r="B413" s="1402">
        <v>10</v>
      </c>
      <c r="C413" s="1402" t="s">
        <v>1280</v>
      </c>
      <c r="D413" s="1402" t="s">
        <v>3518</v>
      </c>
      <c r="E413" s="1402" t="s">
        <v>3528</v>
      </c>
      <c r="F413" s="1402" t="s">
        <v>1289</v>
      </c>
      <c r="G413" s="1402" t="s">
        <v>2573</v>
      </c>
    </row>
    <row r="414" spans="1:7">
      <c r="A414" s="1402">
        <v>1</v>
      </c>
      <c r="B414" s="1402">
        <v>10</v>
      </c>
      <c r="C414" s="1402" t="s">
        <v>1275</v>
      </c>
      <c r="D414" s="1402" t="s">
        <v>3529</v>
      </c>
      <c r="E414" s="1402" t="s">
        <v>3530</v>
      </c>
      <c r="F414" s="1402" t="s">
        <v>3531</v>
      </c>
      <c r="G414" s="1402" t="s">
        <v>2573</v>
      </c>
    </row>
    <row r="415" spans="1:7">
      <c r="A415" s="1402">
        <v>2</v>
      </c>
      <c r="B415" s="1402">
        <v>10</v>
      </c>
      <c r="C415" s="1402" t="s">
        <v>1275</v>
      </c>
      <c r="D415" s="1402" t="s">
        <v>3532</v>
      </c>
      <c r="E415" s="1402" t="s">
        <v>3533</v>
      </c>
      <c r="F415" s="1402" t="s">
        <v>3534</v>
      </c>
      <c r="G415" s="1402" t="s">
        <v>2573</v>
      </c>
    </row>
    <row r="416" spans="1:7">
      <c r="A416" s="1402">
        <v>3</v>
      </c>
      <c r="B416" s="1402">
        <v>10</v>
      </c>
      <c r="C416" s="1402" t="s">
        <v>1275</v>
      </c>
      <c r="D416" s="1402" t="s">
        <v>3535</v>
      </c>
      <c r="E416" s="1402" t="s">
        <v>3536</v>
      </c>
      <c r="F416" s="1402" t="s">
        <v>3537</v>
      </c>
      <c r="G416" s="1402" t="s">
        <v>2573</v>
      </c>
    </row>
    <row r="417" spans="1:7">
      <c r="A417" s="1402">
        <v>4</v>
      </c>
      <c r="B417" s="1402">
        <v>10</v>
      </c>
      <c r="C417" s="1402" t="s">
        <v>1275</v>
      </c>
      <c r="D417" s="1402" t="s">
        <v>3538</v>
      </c>
      <c r="E417" s="1402" t="s">
        <v>3539</v>
      </c>
      <c r="F417" s="1402" t="s">
        <v>3540</v>
      </c>
      <c r="G417" s="1402" t="s">
        <v>2573</v>
      </c>
    </row>
    <row r="418" spans="1:7">
      <c r="A418" s="1402">
        <v>5</v>
      </c>
      <c r="B418" s="1402">
        <v>10</v>
      </c>
      <c r="C418" s="1402" t="s">
        <v>1275</v>
      </c>
      <c r="D418" s="1402" t="s">
        <v>3541</v>
      </c>
      <c r="E418" s="1402" t="s">
        <v>3542</v>
      </c>
      <c r="F418" s="1402" t="s">
        <v>3543</v>
      </c>
      <c r="G418" s="1402" t="s">
        <v>2573</v>
      </c>
    </row>
    <row r="419" spans="1:7">
      <c r="A419" s="1402">
        <v>6</v>
      </c>
      <c r="B419" s="1402">
        <v>10</v>
      </c>
      <c r="C419" s="1402" t="s">
        <v>1275</v>
      </c>
      <c r="D419" s="1402" t="s">
        <v>301</v>
      </c>
      <c r="E419" s="1402" t="s">
        <v>3544</v>
      </c>
      <c r="F419" s="1402" t="s">
        <v>3545</v>
      </c>
      <c r="G419" s="1402" t="s">
        <v>2573</v>
      </c>
    </row>
    <row r="420" spans="1:7">
      <c r="A420" s="1402">
        <v>7</v>
      </c>
      <c r="B420" s="1402">
        <v>10</v>
      </c>
      <c r="C420" s="1402" t="s">
        <v>1275</v>
      </c>
      <c r="D420" s="1402" t="s">
        <v>2067</v>
      </c>
      <c r="E420" s="1402" t="s">
        <v>3546</v>
      </c>
      <c r="F420" s="1402" t="s">
        <v>3547</v>
      </c>
      <c r="G420" s="1402" t="s">
        <v>2573</v>
      </c>
    </row>
    <row r="421" spans="1:7">
      <c r="A421" s="1402">
        <v>8</v>
      </c>
      <c r="B421" s="1402">
        <v>10</v>
      </c>
      <c r="C421" s="1402" t="s">
        <v>1275</v>
      </c>
      <c r="D421" s="1402" t="s">
        <v>3548</v>
      </c>
      <c r="E421" s="1402" t="s">
        <v>3549</v>
      </c>
      <c r="F421" s="1402" t="s">
        <v>3550</v>
      </c>
      <c r="G421" s="1402" t="s">
        <v>2573</v>
      </c>
    </row>
    <row r="422" spans="1:7">
      <c r="A422" s="1402">
        <v>9</v>
      </c>
      <c r="B422" s="1402">
        <v>10</v>
      </c>
      <c r="C422" s="1402" t="s">
        <v>1275</v>
      </c>
      <c r="D422" s="1402" t="s">
        <v>3551</v>
      </c>
      <c r="E422" s="1402" t="s">
        <v>3552</v>
      </c>
      <c r="F422" s="1402" t="s">
        <v>3553</v>
      </c>
      <c r="G422" s="1402" t="s">
        <v>2573</v>
      </c>
    </row>
    <row r="423" spans="1:7">
      <c r="A423" s="1402">
        <v>10</v>
      </c>
      <c r="B423" s="1402">
        <v>10</v>
      </c>
      <c r="C423" s="1402" t="s">
        <v>1275</v>
      </c>
      <c r="D423" s="1402" t="s">
        <v>3554</v>
      </c>
      <c r="E423" s="1402" t="s">
        <v>3555</v>
      </c>
      <c r="F423" s="1402" t="s">
        <v>3556</v>
      </c>
      <c r="G423" s="1402" t="s">
        <v>2573</v>
      </c>
    </row>
    <row r="424" spans="1:7">
      <c r="A424" s="1402">
        <v>11</v>
      </c>
      <c r="B424" s="1402">
        <v>10</v>
      </c>
      <c r="C424" s="1402" t="s">
        <v>1275</v>
      </c>
      <c r="D424" s="1402" t="s">
        <v>3532</v>
      </c>
      <c r="E424" s="1402" t="s">
        <v>3557</v>
      </c>
      <c r="F424" s="1402" t="s">
        <v>3558</v>
      </c>
      <c r="G424" s="1402" t="s">
        <v>2573</v>
      </c>
    </row>
    <row r="425" spans="1:7">
      <c r="A425" s="1402">
        <v>12</v>
      </c>
      <c r="B425" s="1402">
        <v>10</v>
      </c>
      <c r="C425" s="1402" t="s">
        <v>1275</v>
      </c>
      <c r="D425" s="1402" t="s">
        <v>3551</v>
      </c>
      <c r="E425" s="1402" t="s">
        <v>3559</v>
      </c>
      <c r="F425" s="1402" t="s">
        <v>3560</v>
      </c>
      <c r="G425" s="1402" t="s">
        <v>2573</v>
      </c>
    </row>
    <row r="426" spans="1:7">
      <c r="A426" s="1402">
        <v>13</v>
      </c>
      <c r="B426" s="1402">
        <v>10</v>
      </c>
      <c r="C426" s="1402" t="s">
        <v>1275</v>
      </c>
      <c r="D426" s="1402" t="s">
        <v>3538</v>
      </c>
      <c r="E426" s="1402" t="s">
        <v>3561</v>
      </c>
      <c r="F426" s="1402" t="s">
        <v>3562</v>
      </c>
      <c r="G426" s="1402" t="s">
        <v>2573</v>
      </c>
    </row>
    <row r="427" spans="1:7">
      <c r="A427" s="1402">
        <v>14</v>
      </c>
      <c r="B427" s="1402">
        <v>10</v>
      </c>
      <c r="C427" s="1402" t="s">
        <v>1275</v>
      </c>
      <c r="D427" s="1402" t="s">
        <v>3535</v>
      </c>
      <c r="E427" s="1402" t="s">
        <v>3563</v>
      </c>
      <c r="F427" s="1402" t="s">
        <v>3564</v>
      </c>
      <c r="G427" s="1402" t="s">
        <v>2573</v>
      </c>
    </row>
    <row r="428" spans="1:7">
      <c r="A428" s="1402">
        <v>15</v>
      </c>
      <c r="B428" s="1402">
        <v>10</v>
      </c>
      <c r="C428" s="1402" t="s">
        <v>1275</v>
      </c>
      <c r="D428" s="1402" t="s">
        <v>3529</v>
      </c>
      <c r="E428" s="1402" t="s">
        <v>3565</v>
      </c>
      <c r="F428" s="1402" t="s">
        <v>3566</v>
      </c>
      <c r="G428" s="1402" t="s">
        <v>2573</v>
      </c>
    </row>
    <row r="429" spans="1:7">
      <c r="A429" s="1402">
        <v>16</v>
      </c>
      <c r="B429" s="1402">
        <v>10</v>
      </c>
      <c r="C429" s="1402" t="s">
        <v>1275</v>
      </c>
      <c r="D429" s="1402" t="s">
        <v>3532</v>
      </c>
      <c r="E429" s="1402" t="s">
        <v>3567</v>
      </c>
      <c r="F429" s="1402" t="s">
        <v>3568</v>
      </c>
      <c r="G429" s="1402" t="s">
        <v>2573</v>
      </c>
    </row>
    <row r="430" spans="1:7">
      <c r="A430" s="1402">
        <v>17</v>
      </c>
      <c r="B430" s="1402">
        <v>10</v>
      </c>
      <c r="C430" s="1402" t="s">
        <v>1275</v>
      </c>
      <c r="D430" s="1402" t="s">
        <v>3535</v>
      </c>
      <c r="E430" s="1402" t="s">
        <v>3569</v>
      </c>
      <c r="F430" s="1402" t="s">
        <v>3570</v>
      </c>
      <c r="G430" s="1402" t="s">
        <v>2573</v>
      </c>
    </row>
    <row r="431" spans="1:7">
      <c r="A431" s="1402">
        <v>18</v>
      </c>
      <c r="B431" s="1402">
        <v>10</v>
      </c>
      <c r="C431" s="1402" t="s">
        <v>1275</v>
      </c>
      <c r="D431" s="1402" t="s">
        <v>301</v>
      </c>
      <c r="E431" s="1402" t="s">
        <v>3571</v>
      </c>
      <c r="F431" s="1402" t="s">
        <v>3572</v>
      </c>
      <c r="G431" s="1402" t="s">
        <v>2573</v>
      </c>
    </row>
    <row r="432" spans="1:7">
      <c r="A432" s="1402">
        <v>19</v>
      </c>
      <c r="B432" s="1402">
        <v>10</v>
      </c>
      <c r="C432" s="1402" t="s">
        <v>1275</v>
      </c>
      <c r="D432" s="1402" t="s">
        <v>3573</v>
      </c>
      <c r="E432" s="1402" t="s">
        <v>3574</v>
      </c>
      <c r="F432" s="1402" t="s">
        <v>3575</v>
      </c>
      <c r="G432" s="1402" t="s">
        <v>2573</v>
      </c>
    </row>
    <row r="433" spans="1:7">
      <c r="A433" s="1402">
        <v>20</v>
      </c>
      <c r="B433" s="1402">
        <v>10</v>
      </c>
      <c r="C433" s="1402" t="s">
        <v>1275</v>
      </c>
      <c r="D433" s="1402" t="s">
        <v>3548</v>
      </c>
      <c r="E433" s="1402" t="s">
        <v>3576</v>
      </c>
      <c r="F433" s="1402" t="s">
        <v>3577</v>
      </c>
      <c r="G433" s="1402" t="s">
        <v>2573</v>
      </c>
    </row>
    <row r="434" spans="1:7">
      <c r="A434" s="1402">
        <v>21</v>
      </c>
      <c r="B434" s="1402">
        <v>10</v>
      </c>
      <c r="C434" s="1402" t="s">
        <v>1275</v>
      </c>
      <c r="D434" s="1402" t="s">
        <v>2067</v>
      </c>
      <c r="E434" s="1402" t="s">
        <v>3578</v>
      </c>
      <c r="F434" s="1402" t="s">
        <v>3579</v>
      </c>
      <c r="G434" s="1402" t="s">
        <v>2573</v>
      </c>
    </row>
    <row r="435" spans="1:7">
      <c r="A435" s="1402">
        <v>22</v>
      </c>
      <c r="B435" s="1402">
        <v>10</v>
      </c>
      <c r="C435" s="1402" t="s">
        <v>1275</v>
      </c>
      <c r="D435" s="1402" t="s">
        <v>3541</v>
      </c>
      <c r="E435" s="1402" t="s">
        <v>3580</v>
      </c>
      <c r="F435" s="1402" t="s">
        <v>3581</v>
      </c>
      <c r="G435" s="1402" t="s">
        <v>2573</v>
      </c>
    </row>
    <row r="436" spans="1:7">
      <c r="A436" s="1402">
        <v>23</v>
      </c>
      <c r="B436" s="1402">
        <v>10</v>
      </c>
      <c r="C436" s="1402" t="s">
        <v>1275</v>
      </c>
      <c r="D436" s="1402" t="s">
        <v>3548</v>
      </c>
      <c r="E436" s="1402" t="s">
        <v>3582</v>
      </c>
      <c r="F436" s="1402" t="s">
        <v>3583</v>
      </c>
      <c r="G436" s="1402" t="s">
        <v>2573</v>
      </c>
    </row>
    <row r="437" spans="1:7">
      <c r="A437" s="1402">
        <v>24</v>
      </c>
      <c r="B437" s="1402">
        <v>10</v>
      </c>
      <c r="C437" s="1402" t="s">
        <v>1275</v>
      </c>
      <c r="D437" s="1402" t="s">
        <v>3554</v>
      </c>
      <c r="E437" s="1402" t="s">
        <v>3584</v>
      </c>
      <c r="F437" s="1402" t="s">
        <v>3585</v>
      </c>
      <c r="G437" s="1402" t="s">
        <v>2573</v>
      </c>
    </row>
    <row r="438" spans="1:7">
      <c r="A438" s="1402">
        <v>25</v>
      </c>
      <c r="B438" s="1402">
        <v>10</v>
      </c>
      <c r="C438" s="1402" t="s">
        <v>1275</v>
      </c>
      <c r="D438" s="1402" t="s">
        <v>301</v>
      </c>
      <c r="E438" s="1402" t="s">
        <v>3586</v>
      </c>
      <c r="F438" s="1402" t="s">
        <v>3587</v>
      </c>
      <c r="G438" s="1402" t="s">
        <v>2573</v>
      </c>
    </row>
    <row r="439" spans="1:7">
      <c r="A439" s="1402">
        <v>1</v>
      </c>
      <c r="B439" s="1402">
        <v>11</v>
      </c>
      <c r="C439" s="1402" t="s">
        <v>1432</v>
      </c>
      <c r="D439" s="1402" t="s">
        <v>484</v>
      </c>
      <c r="E439" s="1402" t="s">
        <v>3588</v>
      </c>
      <c r="F439" s="1402" t="s">
        <v>3589</v>
      </c>
      <c r="G439" s="1402" t="s">
        <v>2573</v>
      </c>
    </row>
    <row r="440" spans="1:7">
      <c r="A440" s="1402">
        <v>2</v>
      </c>
      <c r="B440" s="1402">
        <v>11</v>
      </c>
      <c r="C440" s="1402" t="s">
        <v>1432</v>
      </c>
      <c r="D440" s="1402" t="s">
        <v>723</v>
      </c>
      <c r="E440" s="1402" t="s">
        <v>3590</v>
      </c>
      <c r="F440" s="1402" t="s">
        <v>3591</v>
      </c>
      <c r="G440" s="1402" t="s">
        <v>2573</v>
      </c>
    </row>
    <row r="441" spans="1:7">
      <c r="A441" s="1402">
        <v>3</v>
      </c>
      <c r="B441" s="1402">
        <v>11</v>
      </c>
      <c r="C441" s="1402" t="s">
        <v>1432</v>
      </c>
      <c r="D441" s="1402" t="s">
        <v>3592</v>
      </c>
      <c r="E441" s="1402" t="s">
        <v>3593</v>
      </c>
      <c r="F441" s="1402" t="s">
        <v>3594</v>
      </c>
      <c r="G441" s="1402" t="s">
        <v>2573</v>
      </c>
    </row>
    <row r="442" spans="1:7">
      <c r="A442" s="1402">
        <v>4</v>
      </c>
      <c r="B442" s="1402">
        <v>11</v>
      </c>
      <c r="C442" s="1402" t="s">
        <v>1432</v>
      </c>
      <c r="D442" s="1402" t="s">
        <v>723</v>
      </c>
      <c r="E442" s="1402" t="s">
        <v>3595</v>
      </c>
      <c r="F442" s="1402" t="s">
        <v>3596</v>
      </c>
      <c r="G442" s="1402" t="s">
        <v>2573</v>
      </c>
    </row>
    <row r="443" spans="1:7">
      <c r="A443" s="1402">
        <v>5</v>
      </c>
      <c r="B443" s="1402">
        <v>11</v>
      </c>
      <c r="C443" s="1402" t="s">
        <v>1432</v>
      </c>
      <c r="D443" s="1402" t="s">
        <v>3597</v>
      </c>
      <c r="E443" s="1402" t="s">
        <v>3598</v>
      </c>
      <c r="F443" s="1402" t="s">
        <v>1371</v>
      </c>
      <c r="G443" s="1402" t="s">
        <v>2573</v>
      </c>
    </row>
    <row r="444" spans="1:7">
      <c r="A444" s="1402">
        <v>1</v>
      </c>
      <c r="B444" s="1402">
        <v>11</v>
      </c>
      <c r="C444" s="1402" t="s">
        <v>1425</v>
      </c>
      <c r="D444" s="1402" t="s">
        <v>3599</v>
      </c>
      <c r="E444" s="1402" t="s">
        <v>3600</v>
      </c>
      <c r="F444" s="1402" t="s">
        <v>3601</v>
      </c>
      <c r="G444" s="1402" t="s">
        <v>2573</v>
      </c>
    </row>
    <row r="445" spans="1:7">
      <c r="A445" s="1402">
        <v>2</v>
      </c>
      <c r="B445" s="1402">
        <v>11</v>
      </c>
      <c r="C445" s="1402" t="s">
        <v>1425</v>
      </c>
      <c r="D445" s="1402" t="s">
        <v>3599</v>
      </c>
      <c r="E445" s="1402" t="s">
        <v>3602</v>
      </c>
      <c r="F445" s="1402" t="s">
        <v>3603</v>
      </c>
      <c r="G445" s="1402" t="s">
        <v>2573</v>
      </c>
    </row>
    <row r="446" spans="1:7">
      <c r="A446" s="1402">
        <v>3</v>
      </c>
      <c r="B446" s="1402">
        <v>11</v>
      </c>
      <c r="C446" s="1402" t="s">
        <v>1425</v>
      </c>
      <c r="D446" s="1402" t="s">
        <v>3599</v>
      </c>
      <c r="E446" s="1402" t="s">
        <v>3604</v>
      </c>
      <c r="F446" s="1402" t="s">
        <v>3605</v>
      </c>
      <c r="G446" s="1402" t="s">
        <v>2573</v>
      </c>
    </row>
    <row r="447" spans="1:7">
      <c r="A447" s="1402">
        <v>4</v>
      </c>
      <c r="B447" s="1402">
        <v>11</v>
      </c>
      <c r="C447" s="1402" t="s">
        <v>1425</v>
      </c>
      <c r="D447" s="1402" t="s">
        <v>3599</v>
      </c>
      <c r="E447" s="1402" t="s">
        <v>3606</v>
      </c>
      <c r="F447" s="1402" t="s">
        <v>3607</v>
      </c>
      <c r="G447" s="1402" t="s">
        <v>1857</v>
      </c>
    </row>
    <row r="448" spans="1:7">
      <c r="A448" s="1402">
        <v>5</v>
      </c>
      <c r="B448" s="1402">
        <v>11</v>
      </c>
      <c r="C448" s="1402" t="s">
        <v>1425</v>
      </c>
      <c r="D448" s="1402" t="s">
        <v>3608</v>
      </c>
      <c r="E448" s="1402" t="s">
        <v>3609</v>
      </c>
      <c r="F448" s="1402" t="s">
        <v>3610</v>
      </c>
      <c r="G448" s="1402" t="s">
        <v>2573</v>
      </c>
    </row>
    <row r="449" spans="1:7">
      <c r="A449" s="1402">
        <v>6</v>
      </c>
      <c r="B449" s="1402">
        <v>11</v>
      </c>
      <c r="C449" s="1402" t="s">
        <v>1425</v>
      </c>
      <c r="D449" s="1402" t="s">
        <v>1431</v>
      </c>
      <c r="E449" s="1402" t="s">
        <v>3611</v>
      </c>
      <c r="F449" s="1402" t="s">
        <v>3612</v>
      </c>
      <c r="G449" s="1402" t="s">
        <v>2573</v>
      </c>
    </row>
    <row r="450" spans="1:7">
      <c r="A450" s="1402">
        <v>1</v>
      </c>
      <c r="B450" s="1402">
        <v>11</v>
      </c>
      <c r="C450" s="1402" t="s">
        <v>662</v>
      </c>
      <c r="D450" s="1402" t="s">
        <v>3613</v>
      </c>
      <c r="E450" s="1402" t="s">
        <v>3614</v>
      </c>
      <c r="F450" s="1402" t="s">
        <v>3615</v>
      </c>
      <c r="G450" s="1402" t="s">
        <v>2573</v>
      </c>
    </row>
    <row r="451" spans="1:7">
      <c r="A451" s="1402">
        <v>2</v>
      </c>
      <c r="B451" s="1402">
        <v>11</v>
      </c>
      <c r="C451" s="1402" t="s">
        <v>662</v>
      </c>
      <c r="D451" s="1402" t="s">
        <v>3616</v>
      </c>
      <c r="E451" s="1402" t="s">
        <v>3617</v>
      </c>
      <c r="F451" s="1402" t="s">
        <v>3618</v>
      </c>
      <c r="G451" s="1402" t="s">
        <v>2573</v>
      </c>
    </row>
    <row r="452" spans="1:7">
      <c r="A452" s="1402">
        <v>3</v>
      </c>
      <c r="B452" s="1402">
        <v>11</v>
      </c>
      <c r="C452" s="1402" t="s">
        <v>662</v>
      </c>
      <c r="D452" s="1402" t="s">
        <v>3619</v>
      </c>
      <c r="E452" s="1402" t="s">
        <v>3620</v>
      </c>
      <c r="F452" s="1402" t="s">
        <v>3621</v>
      </c>
      <c r="G452" s="1402" t="s">
        <v>1857</v>
      </c>
    </row>
    <row r="453" spans="1:7">
      <c r="A453" s="1402">
        <v>4</v>
      </c>
      <c r="B453" s="1402">
        <v>11</v>
      </c>
      <c r="C453" s="1402" t="s">
        <v>662</v>
      </c>
      <c r="D453" s="1402" t="s">
        <v>3622</v>
      </c>
      <c r="E453" s="1402" t="s">
        <v>3623</v>
      </c>
      <c r="F453" s="1402" t="s">
        <v>3624</v>
      </c>
      <c r="G453" s="1402" t="s">
        <v>2573</v>
      </c>
    </row>
    <row r="454" spans="1:7">
      <c r="A454" s="1402">
        <v>5</v>
      </c>
      <c r="B454" s="1402">
        <v>11</v>
      </c>
      <c r="C454" s="1402" t="s">
        <v>662</v>
      </c>
      <c r="D454" s="1402" t="s">
        <v>2110</v>
      </c>
      <c r="E454" s="1402" t="s">
        <v>3625</v>
      </c>
      <c r="F454" s="1402" t="s">
        <v>3626</v>
      </c>
      <c r="G454" s="1402" t="s">
        <v>2573</v>
      </c>
    </row>
    <row r="455" spans="1:7">
      <c r="A455" s="1402">
        <v>6</v>
      </c>
      <c r="B455" s="1402">
        <v>11</v>
      </c>
      <c r="C455" s="1402" t="s">
        <v>662</v>
      </c>
      <c r="D455" s="1402" t="s">
        <v>3627</v>
      </c>
      <c r="E455" s="1402" t="s">
        <v>3628</v>
      </c>
      <c r="F455" s="1402" t="s">
        <v>3629</v>
      </c>
      <c r="G455" s="1402" t="s">
        <v>2573</v>
      </c>
    </row>
    <row r="456" spans="1:7">
      <c r="A456" s="1402">
        <v>7</v>
      </c>
      <c r="B456" s="1402">
        <v>11</v>
      </c>
      <c r="C456" s="1402" t="s">
        <v>662</v>
      </c>
      <c r="D456" s="1402" t="s">
        <v>3630</v>
      </c>
      <c r="E456" s="1402" t="s">
        <v>3631</v>
      </c>
      <c r="F456" s="1402" t="s">
        <v>3632</v>
      </c>
      <c r="G456" s="1402" t="s">
        <v>2573</v>
      </c>
    </row>
    <row r="457" spans="1:7">
      <c r="A457" s="1402">
        <v>8</v>
      </c>
      <c r="B457" s="1402">
        <v>11</v>
      </c>
      <c r="C457" s="1402" t="s">
        <v>662</v>
      </c>
      <c r="D457" s="1402" t="s">
        <v>3633</v>
      </c>
      <c r="E457" s="1402" t="s">
        <v>3634</v>
      </c>
      <c r="F457" s="1402" t="s">
        <v>3635</v>
      </c>
      <c r="G457" s="1402" t="s">
        <v>2573</v>
      </c>
    </row>
    <row r="458" spans="1:7">
      <c r="A458" s="1402">
        <v>9</v>
      </c>
      <c r="B458" s="1402">
        <v>11</v>
      </c>
      <c r="C458" s="1402" t="s">
        <v>662</v>
      </c>
      <c r="D458" s="1402" t="s">
        <v>673</v>
      </c>
      <c r="E458" s="1402" t="s">
        <v>3636</v>
      </c>
      <c r="F458" s="1402" t="s">
        <v>3637</v>
      </c>
      <c r="G458" s="1402" t="s">
        <v>2573</v>
      </c>
    </row>
    <row r="459" spans="1:7">
      <c r="A459" s="1402">
        <v>10</v>
      </c>
      <c r="B459" s="1402">
        <v>11</v>
      </c>
      <c r="C459" s="1402" t="s">
        <v>662</v>
      </c>
      <c r="D459" s="1402" t="s">
        <v>3638</v>
      </c>
      <c r="E459" s="1402" t="s">
        <v>3639</v>
      </c>
      <c r="F459" s="1402" t="s">
        <v>3640</v>
      </c>
      <c r="G459" s="1402" t="s">
        <v>2573</v>
      </c>
    </row>
    <row r="460" spans="1:7">
      <c r="A460" s="1402">
        <v>11</v>
      </c>
      <c r="B460" s="1402">
        <v>11</v>
      </c>
      <c r="C460" s="1402" t="s">
        <v>662</v>
      </c>
      <c r="D460" s="1402" t="s">
        <v>2627</v>
      </c>
      <c r="E460" s="1402" t="s">
        <v>3641</v>
      </c>
      <c r="F460" s="1402" t="s">
        <v>3642</v>
      </c>
      <c r="G460" s="1402" t="s">
        <v>2573</v>
      </c>
    </row>
    <row r="461" spans="1:7">
      <c r="A461" s="1402">
        <v>12</v>
      </c>
      <c r="B461" s="1402">
        <v>11</v>
      </c>
      <c r="C461" s="1402" t="s">
        <v>662</v>
      </c>
      <c r="D461" s="1402" t="s">
        <v>3643</v>
      </c>
      <c r="E461" s="1402" t="s">
        <v>3644</v>
      </c>
      <c r="F461" s="1402" t="s">
        <v>3645</v>
      </c>
      <c r="G461" s="1402" t="s">
        <v>1857</v>
      </c>
    </row>
    <row r="462" spans="1:7">
      <c r="A462" s="1402">
        <v>13</v>
      </c>
      <c r="B462" s="1402">
        <v>11</v>
      </c>
      <c r="C462" s="1402" t="s">
        <v>662</v>
      </c>
      <c r="D462" s="1402" t="s">
        <v>3646</v>
      </c>
      <c r="E462" s="1402" t="s">
        <v>3647</v>
      </c>
      <c r="F462" s="1402" t="s">
        <v>3648</v>
      </c>
      <c r="G462" s="1402" t="s">
        <v>1857</v>
      </c>
    </row>
    <row r="463" spans="1:7">
      <c r="A463" s="1402">
        <v>14</v>
      </c>
      <c r="B463" s="1402">
        <v>11</v>
      </c>
      <c r="C463" s="1402" t="s">
        <v>662</v>
      </c>
      <c r="D463" s="1402" t="s">
        <v>3646</v>
      </c>
      <c r="E463" s="1402" t="s">
        <v>3649</v>
      </c>
      <c r="F463" s="1402" t="s">
        <v>3650</v>
      </c>
      <c r="G463" s="1402" t="s">
        <v>2573</v>
      </c>
    </row>
    <row r="464" spans="1:7">
      <c r="A464" s="1402">
        <v>15</v>
      </c>
      <c r="B464" s="1402">
        <v>11</v>
      </c>
      <c r="C464" s="1402" t="s">
        <v>662</v>
      </c>
      <c r="D464" s="1402" t="s">
        <v>3616</v>
      </c>
      <c r="E464" s="1402" t="s">
        <v>3651</v>
      </c>
      <c r="F464" s="1402" t="s">
        <v>3652</v>
      </c>
      <c r="G464" s="1402" t="s">
        <v>2573</v>
      </c>
    </row>
    <row r="465" spans="1:7">
      <c r="A465" s="1402">
        <v>1</v>
      </c>
      <c r="B465" s="1402">
        <v>11</v>
      </c>
      <c r="C465" s="1402" t="s">
        <v>663</v>
      </c>
      <c r="D465" s="1402" t="s">
        <v>3653</v>
      </c>
      <c r="E465" s="1402" t="s">
        <v>3654</v>
      </c>
      <c r="F465" s="1402" t="s">
        <v>3655</v>
      </c>
      <c r="G465" s="1402" t="s">
        <v>1857</v>
      </c>
    </row>
    <row r="466" spans="1:7">
      <c r="A466" s="1402">
        <v>2</v>
      </c>
      <c r="B466" s="1402">
        <v>11</v>
      </c>
      <c r="C466" s="1402" t="s">
        <v>663</v>
      </c>
      <c r="D466" s="1402" t="s">
        <v>1430</v>
      </c>
      <c r="E466" s="1402" t="s">
        <v>3656</v>
      </c>
      <c r="F466" s="1402" t="s">
        <v>3657</v>
      </c>
      <c r="G466" s="1402" t="s">
        <v>1857</v>
      </c>
    </row>
    <row r="467" spans="1:7">
      <c r="A467" s="1402">
        <v>3</v>
      </c>
      <c r="B467" s="1402">
        <v>11</v>
      </c>
      <c r="C467" s="1402" t="s">
        <v>663</v>
      </c>
      <c r="D467" s="1402" t="s">
        <v>723</v>
      </c>
      <c r="E467" s="1402" t="s">
        <v>3658</v>
      </c>
      <c r="F467" s="1402" t="s">
        <v>3659</v>
      </c>
      <c r="G467" s="1402" t="s">
        <v>1857</v>
      </c>
    </row>
    <row r="468" spans="1:7">
      <c r="A468" s="1402">
        <v>4</v>
      </c>
      <c r="B468" s="1402">
        <v>11</v>
      </c>
      <c r="C468" s="1402" t="s">
        <v>663</v>
      </c>
      <c r="D468" s="1402" t="s">
        <v>1427</v>
      </c>
      <c r="E468" s="1402" t="s">
        <v>3660</v>
      </c>
      <c r="F468" s="1402" t="s">
        <v>3661</v>
      </c>
      <c r="G468" s="1402" t="s">
        <v>2573</v>
      </c>
    </row>
    <row r="469" spans="1:7">
      <c r="A469" s="1402">
        <v>5</v>
      </c>
      <c r="B469" s="1402">
        <v>11</v>
      </c>
      <c r="C469" s="1402" t="s">
        <v>663</v>
      </c>
      <c r="D469" s="1402" t="s">
        <v>3653</v>
      </c>
      <c r="E469" s="1402" t="s">
        <v>3662</v>
      </c>
      <c r="F469" s="1402" t="s">
        <v>3663</v>
      </c>
      <c r="G469" s="1402" t="s">
        <v>2573</v>
      </c>
    </row>
    <row r="470" spans="1:7">
      <c r="A470" s="1402">
        <v>1</v>
      </c>
      <c r="B470" s="1402">
        <v>11</v>
      </c>
      <c r="C470" s="1402" t="s">
        <v>671</v>
      </c>
      <c r="D470" s="1402" t="s">
        <v>723</v>
      </c>
      <c r="E470" s="1402" t="s">
        <v>3664</v>
      </c>
      <c r="F470" s="1403" t="s">
        <v>3665</v>
      </c>
      <c r="G470" s="1402" t="s">
        <v>1857</v>
      </c>
    </row>
    <row r="471" spans="1:7">
      <c r="A471" s="1402">
        <v>1</v>
      </c>
      <c r="B471" s="1402">
        <v>11</v>
      </c>
      <c r="C471" s="1402" t="s">
        <v>665</v>
      </c>
      <c r="D471" s="1402" t="s">
        <v>3352</v>
      </c>
      <c r="E471" s="1402" t="s">
        <v>3666</v>
      </c>
      <c r="F471" s="1402" t="s">
        <v>3667</v>
      </c>
      <c r="G471" s="1402" t="s">
        <v>1857</v>
      </c>
    </row>
    <row r="472" spans="1:7">
      <c r="A472" s="1402">
        <v>2</v>
      </c>
      <c r="B472" s="1402">
        <v>11</v>
      </c>
      <c r="C472" s="1402" t="s">
        <v>665</v>
      </c>
      <c r="D472" s="1402" t="s">
        <v>3668</v>
      </c>
      <c r="E472" s="1402" t="s">
        <v>3669</v>
      </c>
      <c r="F472" s="1402" t="s">
        <v>3670</v>
      </c>
      <c r="G472" s="1402" t="s">
        <v>1857</v>
      </c>
    </row>
    <row r="473" spans="1:7">
      <c r="A473" s="1402">
        <v>3</v>
      </c>
      <c r="B473" s="1402">
        <v>11</v>
      </c>
      <c r="C473" s="1402" t="s">
        <v>665</v>
      </c>
      <c r="D473" s="1402" t="s">
        <v>3671</v>
      </c>
      <c r="E473" s="1402" t="s">
        <v>3672</v>
      </c>
      <c r="F473" s="1402" t="s">
        <v>3673</v>
      </c>
      <c r="G473" s="1402" t="s">
        <v>1857</v>
      </c>
    </row>
    <row r="474" spans="1:7">
      <c r="A474" s="1402">
        <v>1</v>
      </c>
      <c r="B474" s="1402">
        <v>11</v>
      </c>
      <c r="C474" s="1402" t="s">
        <v>659</v>
      </c>
      <c r="D474" s="1402" t="s">
        <v>669</v>
      </c>
      <c r="E474" s="1402" t="s">
        <v>3674</v>
      </c>
      <c r="F474" s="1402" t="s">
        <v>3675</v>
      </c>
      <c r="G474" s="1402" t="s">
        <v>1857</v>
      </c>
    </row>
    <row r="475" spans="1:7">
      <c r="A475" s="1402">
        <v>2</v>
      </c>
      <c r="B475" s="1402">
        <v>11</v>
      </c>
      <c r="C475" s="1402" t="s">
        <v>659</v>
      </c>
      <c r="D475" s="1402" t="s">
        <v>669</v>
      </c>
      <c r="E475" s="1402" t="s">
        <v>3676</v>
      </c>
      <c r="F475" s="1402" t="s">
        <v>3677</v>
      </c>
      <c r="G475" s="1402" t="s">
        <v>1857</v>
      </c>
    </row>
    <row r="476" spans="1:7">
      <c r="A476" s="1402">
        <v>3</v>
      </c>
      <c r="B476" s="1402">
        <v>11</v>
      </c>
      <c r="C476" s="1402" t="s">
        <v>659</v>
      </c>
      <c r="D476" s="1402" t="s">
        <v>3678</v>
      </c>
      <c r="E476" s="1402" t="s">
        <v>3679</v>
      </c>
      <c r="F476" s="1402" t="s">
        <v>3680</v>
      </c>
      <c r="G476" s="1402" t="s">
        <v>1857</v>
      </c>
    </row>
    <row r="477" spans="1:7">
      <c r="A477" s="1402">
        <v>4</v>
      </c>
      <c r="B477" s="1402">
        <v>11</v>
      </c>
      <c r="C477" s="1402" t="s">
        <v>659</v>
      </c>
      <c r="D477" s="1402" t="s">
        <v>320</v>
      </c>
      <c r="E477" s="1402" t="s">
        <v>3681</v>
      </c>
      <c r="F477" s="1402" t="s">
        <v>3682</v>
      </c>
      <c r="G477" s="1402" t="s">
        <v>1857</v>
      </c>
    </row>
    <row r="478" spans="1:7">
      <c r="A478" s="1402">
        <v>5</v>
      </c>
      <c r="B478" s="1402">
        <v>11</v>
      </c>
      <c r="C478" s="1402" t="s">
        <v>659</v>
      </c>
      <c r="D478" s="1402" t="s">
        <v>322</v>
      </c>
      <c r="E478" s="1402" t="s">
        <v>3683</v>
      </c>
      <c r="F478" s="1402" t="s">
        <v>3684</v>
      </c>
      <c r="G478" s="1402" t="s">
        <v>1857</v>
      </c>
    </row>
    <row r="479" spans="1:7">
      <c r="A479" s="1402">
        <v>6</v>
      </c>
      <c r="B479" s="1402">
        <v>11</v>
      </c>
      <c r="C479" s="1402" t="s">
        <v>659</v>
      </c>
      <c r="D479" s="1402" t="s">
        <v>3685</v>
      </c>
      <c r="E479" s="1402" t="s">
        <v>3686</v>
      </c>
      <c r="F479" s="1402" t="s">
        <v>3687</v>
      </c>
      <c r="G479" s="1402" t="s">
        <v>1857</v>
      </c>
    </row>
    <row r="480" spans="1:7">
      <c r="A480" s="1402">
        <v>7</v>
      </c>
      <c r="B480" s="1402">
        <v>11</v>
      </c>
      <c r="C480" s="1402" t="s">
        <v>659</v>
      </c>
      <c r="D480" s="1402" t="s">
        <v>723</v>
      </c>
      <c r="E480" s="1402" t="s">
        <v>3688</v>
      </c>
      <c r="F480" s="1402" t="s">
        <v>3689</v>
      </c>
      <c r="G480" s="1402" t="s">
        <v>2573</v>
      </c>
    </row>
    <row r="481" spans="1:7">
      <c r="A481" s="1402">
        <v>8</v>
      </c>
      <c r="B481" s="1402">
        <v>11</v>
      </c>
      <c r="C481" s="1402" t="s">
        <v>659</v>
      </c>
      <c r="D481" s="1402" t="s">
        <v>723</v>
      </c>
      <c r="E481" s="1402" t="s">
        <v>3690</v>
      </c>
      <c r="F481" s="1402" t="s">
        <v>3691</v>
      </c>
      <c r="G481" s="1402" t="s">
        <v>2573</v>
      </c>
    </row>
    <row r="482" spans="1:7">
      <c r="A482" s="1402">
        <v>9</v>
      </c>
      <c r="B482" s="1402">
        <v>11</v>
      </c>
      <c r="C482" s="1402" t="s">
        <v>659</v>
      </c>
      <c r="D482" s="1402" t="s">
        <v>723</v>
      </c>
      <c r="E482" s="1402" t="s">
        <v>3692</v>
      </c>
      <c r="F482" s="1402" t="s">
        <v>3693</v>
      </c>
      <c r="G482" s="1402" t="s">
        <v>2573</v>
      </c>
    </row>
    <row r="483" spans="1:7">
      <c r="A483" s="1402">
        <v>1</v>
      </c>
      <c r="B483" s="1402">
        <v>12</v>
      </c>
      <c r="C483" s="1402" t="s">
        <v>932</v>
      </c>
      <c r="D483" s="1402" t="s">
        <v>3694</v>
      </c>
      <c r="E483" s="1402" t="s">
        <v>3695</v>
      </c>
      <c r="F483" s="1402" t="s">
        <v>3696</v>
      </c>
      <c r="G483" s="1402" t="s">
        <v>2573</v>
      </c>
    </row>
    <row r="484" spans="1:7">
      <c r="A484" s="1402">
        <v>2</v>
      </c>
      <c r="B484" s="1402">
        <v>12</v>
      </c>
      <c r="C484" s="1402" t="s">
        <v>932</v>
      </c>
      <c r="D484" s="1402" t="s">
        <v>3697</v>
      </c>
      <c r="E484" s="1402" t="s">
        <v>3698</v>
      </c>
      <c r="F484" s="1402" t="s">
        <v>3699</v>
      </c>
      <c r="G484" s="1402" t="s">
        <v>2573</v>
      </c>
    </row>
    <row r="485" spans="1:7">
      <c r="A485" s="1402">
        <v>3</v>
      </c>
      <c r="B485" s="1402">
        <v>12</v>
      </c>
      <c r="C485" s="1402" t="s">
        <v>932</v>
      </c>
      <c r="D485" s="1402" t="s">
        <v>3697</v>
      </c>
      <c r="E485" s="1402" t="s">
        <v>3700</v>
      </c>
      <c r="F485" s="1402" t="s">
        <v>3701</v>
      </c>
      <c r="G485" s="1402" t="s">
        <v>2573</v>
      </c>
    </row>
    <row r="486" spans="1:7">
      <c r="A486" s="1402">
        <v>4</v>
      </c>
      <c r="B486" s="1402">
        <v>12</v>
      </c>
      <c r="C486" s="1402" t="s">
        <v>932</v>
      </c>
      <c r="D486" s="1402" t="s">
        <v>3702</v>
      </c>
      <c r="E486" s="1402" t="s">
        <v>3703</v>
      </c>
      <c r="F486" s="1402" t="s">
        <v>3704</v>
      </c>
      <c r="G486" s="1402" t="s">
        <v>2573</v>
      </c>
    </row>
    <row r="487" spans="1:7">
      <c r="A487" s="1402">
        <v>5</v>
      </c>
      <c r="B487" s="1402">
        <v>12</v>
      </c>
      <c r="C487" s="1402" t="s">
        <v>932</v>
      </c>
      <c r="D487" s="1402" t="s">
        <v>3702</v>
      </c>
      <c r="E487" s="1402" t="s">
        <v>3705</v>
      </c>
      <c r="F487" s="1402" t="s">
        <v>3706</v>
      </c>
      <c r="G487" s="1402" t="s">
        <v>2573</v>
      </c>
    </row>
    <row r="488" spans="1:7">
      <c r="A488" s="1402">
        <v>6</v>
      </c>
      <c r="B488" s="1402">
        <v>12</v>
      </c>
      <c r="C488" s="1402" t="s">
        <v>932</v>
      </c>
      <c r="D488" s="1402" t="s">
        <v>2700</v>
      </c>
      <c r="E488" s="1402" t="s">
        <v>3707</v>
      </c>
      <c r="F488" s="1402" t="s">
        <v>3708</v>
      </c>
      <c r="G488" s="1402" t="s">
        <v>2573</v>
      </c>
    </row>
    <row r="489" spans="1:7">
      <c r="A489" s="1402">
        <v>7</v>
      </c>
      <c r="B489" s="1402">
        <v>12</v>
      </c>
      <c r="C489" s="1402" t="s">
        <v>932</v>
      </c>
      <c r="D489" s="1402" t="s">
        <v>3709</v>
      </c>
      <c r="E489" s="1402" t="s">
        <v>3710</v>
      </c>
      <c r="F489" s="1402" t="s">
        <v>3711</v>
      </c>
      <c r="G489" s="1402" t="s">
        <v>2573</v>
      </c>
    </row>
    <row r="490" spans="1:7">
      <c r="A490" s="1402">
        <v>1</v>
      </c>
      <c r="B490" s="1402">
        <v>12</v>
      </c>
      <c r="C490" s="1402" t="s">
        <v>927</v>
      </c>
      <c r="D490" s="1402" t="s">
        <v>3712</v>
      </c>
      <c r="E490" s="1402" t="s">
        <v>3713</v>
      </c>
      <c r="F490" s="1402" t="s">
        <v>3714</v>
      </c>
      <c r="G490" s="1402" t="s">
        <v>2573</v>
      </c>
    </row>
    <row r="491" spans="1:7">
      <c r="A491" s="1402">
        <v>2</v>
      </c>
      <c r="B491" s="1402">
        <v>12</v>
      </c>
      <c r="C491" s="1402" t="s">
        <v>927</v>
      </c>
      <c r="D491" s="1402" t="s">
        <v>3715</v>
      </c>
      <c r="E491" s="1402" t="s">
        <v>3716</v>
      </c>
      <c r="F491" s="1402" t="s">
        <v>3717</v>
      </c>
      <c r="G491" s="1402" t="s">
        <v>2573</v>
      </c>
    </row>
    <row r="492" spans="1:7">
      <c r="A492" s="1402">
        <v>3</v>
      </c>
      <c r="B492" s="1402">
        <v>12</v>
      </c>
      <c r="C492" s="1402" t="s">
        <v>927</v>
      </c>
      <c r="D492" s="1402" t="s">
        <v>723</v>
      </c>
      <c r="E492" s="1404"/>
      <c r="F492" s="1402" t="s">
        <v>3718</v>
      </c>
      <c r="G492" s="1402" t="s">
        <v>2573</v>
      </c>
    </row>
    <row r="493" spans="1:7">
      <c r="A493" s="1402">
        <v>4</v>
      </c>
      <c r="B493" s="1402">
        <v>12</v>
      </c>
      <c r="C493" s="1402" t="s">
        <v>927</v>
      </c>
      <c r="D493" s="1402" t="s">
        <v>3719</v>
      </c>
      <c r="E493" s="1402" t="s">
        <v>3720</v>
      </c>
      <c r="F493" s="1402" t="s">
        <v>3721</v>
      </c>
      <c r="G493" s="1402" t="s">
        <v>2573</v>
      </c>
    </row>
    <row r="494" spans="1:7">
      <c r="A494" s="1402">
        <v>5</v>
      </c>
      <c r="B494" s="1402">
        <v>12</v>
      </c>
      <c r="C494" s="1402" t="s">
        <v>927</v>
      </c>
      <c r="D494" s="1402" t="s">
        <v>3722</v>
      </c>
      <c r="E494" s="1402" t="s">
        <v>3723</v>
      </c>
      <c r="F494" s="1402" t="s">
        <v>3724</v>
      </c>
      <c r="G494" s="1402" t="s">
        <v>2573</v>
      </c>
    </row>
    <row r="495" spans="1:7">
      <c r="A495" s="1402">
        <v>6</v>
      </c>
      <c r="B495" s="1402">
        <v>12</v>
      </c>
      <c r="C495" s="1402" t="s">
        <v>927</v>
      </c>
      <c r="D495" s="1402" t="s">
        <v>3725</v>
      </c>
      <c r="E495" s="1402" t="s">
        <v>3726</v>
      </c>
      <c r="F495" s="1402" t="s">
        <v>3727</v>
      </c>
      <c r="G495" s="1402" t="s">
        <v>2573</v>
      </c>
    </row>
    <row r="496" spans="1:7">
      <c r="A496" s="1402">
        <v>7</v>
      </c>
      <c r="B496" s="1402">
        <v>12</v>
      </c>
      <c r="C496" s="1402" t="s">
        <v>927</v>
      </c>
      <c r="D496" s="1402" t="s">
        <v>3728</v>
      </c>
      <c r="E496" s="1402" t="s">
        <v>3729</v>
      </c>
      <c r="F496" s="1402" t="s">
        <v>3730</v>
      </c>
      <c r="G496" s="1402" t="s">
        <v>2573</v>
      </c>
    </row>
    <row r="497" spans="1:7">
      <c r="A497" s="1402">
        <v>8</v>
      </c>
      <c r="B497" s="1402">
        <v>12</v>
      </c>
      <c r="C497" s="1402" t="s">
        <v>927</v>
      </c>
      <c r="D497" s="1402" t="s">
        <v>3731</v>
      </c>
      <c r="E497" s="1402" t="s">
        <v>3732</v>
      </c>
      <c r="F497" s="1402" t="s">
        <v>3733</v>
      </c>
      <c r="G497" s="1402" t="s">
        <v>2573</v>
      </c>
    </row>
    <row r="498" spans="1:7">
      <c r="A498" s="1402">
        <v>1</v>
      </c>
      <c r="B498" s="1402">
        <v>12</v>
      </c>
      <c r="C498" s="1402" t="s">
        <v>930</v>
      </c>
      <c r="D498" s="1402" t="s">
        <v>3734</v>
      </c>
      <c r="E498" s="1402" t="s">
        <v>3735</v>
      </c>
      <c r="F498" s="1402" t="s">
        <v>3736</v>
      </c>
      <c r="G498" s="1402" t="s">
        <v>2573</v>
      </c>
    </row>
    <row r="499" spans="1:7">
      <c r="A499" s="1402">
        <v>2</v>
      </c>
      <c r="B499" s="1402">
        <v>12</v>
      </c>
      <c r="C499" s="1402" t="s">
        <v>930</v>
      </c>
      <c r="D499" s="1402" t="s">
        <v>3737</v>
      </c>
      <c r="E499" s="1402" t="s">
        <v>3738</v>
      </c>
      <c r="F499" s="1402" t="s">
        <v>3739</v>
      </c>
      <c r="G499" s="1402" t="s">
        <v>2573</v>
      </c>
    </row>
    <row r="500" spans="1:7">
      <c r="A500" s="1402">
        <v>3</v>
      </c>
      <c r="B500" s="1402">
        <v>12</v>
      </c>
      <c r="C500" s="1402" t="s">
        <v>930</v>
      </c>
      <c r="D500" s="1402" t="s">
        <v>655</v>
      </c>
      <c r="E500" s="1402" t="s">
        <v>3740</v>
      </c>
      <c r="F500" s="1402" t="s">
        <v>3741</v>
      </c>
      <c r="G500" s="1402" t="s">
        <v>2573</v>
      </c>
    </row>
    <row r="501" spans="1:7">
      <c r="A501" s="1402">
        <v>4</v>
      </c>
      <c r="B501" s="1402">
        <v>12</v>
      </c>
      <c r="C501" s="1402" t="s">
        <v>930</v>
      </c>
      <c r="D501" s="1402" t="s">
        <v>3742</v>
      </c>
      <c r="E501" s="1402" t="s">
        <v>3743</v>
      </c>
      <c r="F501" s="1402" t="s">
        <v>3744</v>
      </c>
      <c r="G501" s="1402" t="s">
        <v>2573</v>
      </c>
    </row>
    <row r="502" spans="1:7">
      <c r="A502" s="1402">
        <v>5</v>
      </c>
      <c r="B502" s="1402">
        <v>12</v>
      </c>
      <c r="C502" s="1402" t="s">
        <v>930</v>
      </c>
      <c r="D502" s="1402" t="s">
        <v>3745</v>
      </c>
      <c r="E502" s="1402" t="s">
        <v>3746</v>
      </c>
      <c r="F502" s="1402" t="s">
        <v>3747</v>
      </c>
      <c r="G502" s="1402" t="s">
        <v>2573</v>
      </c>
    </row>
    <row r="503" spans="1:7">
      <c r="A503" s="1402">
        <v>6</v>
      </c>
      <c r="B503" s="1402">
        <v>12</v>
      </c>
      <c r="C503" s="1402" t="s">
        <v>930</v>
      </c>
      <c r="D503" s="1402" t="s">
        <v>723</v>
      </c>
      <c r="E503" s="1402" t="s">
        <v>3748</v>
      </c>
      <c r="F503" s="1402" t="s">
        <v>3749</v>
      </c>
      <c r="G503" s="1402" t="s">
        <v>2573</v>
      </c>
    </row>
    <row r="504" spans="1:7">
      <c r="A504" s="1402">
        <v>7</v>
      </c>
      <c r="B504" s="1402">
        <v>12</v>
      </c>
      <c r="C504" s="1402" t="s">
        <v>930</v>
      </c>
      <c r="D504" s="1402" t="s">
        <v>1824</v>
      </c>
      <c r="E504" s="1402" t="s">
        <v>3750</v>
      </c>
      <c r="F504" s="1402" t="s">
        <v>3751</v>
      </c>
      <c r="G504" s="1402" t="s">
        <v>2573</v>
      </c>
    </row>
    <row r="505" spans="1:7">
      <c r="A505" s="1402">
        <v>8</v>
      </c>
      <c r="B505" s="1402">
        <v>12</v>
      </c>
      <c r="C505" s="1402" t="s">
        <v>930</v>
      </c>
      <c r="D505" s="1402" t="s">
        <v>3734</v>
      </c>
      <c r="E505" s="1402" t="s">
        <v>3752</v>
      </c>
      <c r="F505" s="1402" t="s">
        <v>3753</v>
      </c>
      <c r="G505" s="1402" t="s">
        <v>2573</v>
      </c>
    </row>
    <row r="506" spans="1:7">
      <c r="A506" s="1402">
        <v>9</v>
      </c>
      <c r="B506" s="1402">
        <v>12</v>
      </c>
      <c r="C506" s="1402" t="s">
        <v>930</v>
      </c>
      <c r="D506" s="1402" t="s">
        <v>3737</v>
      </c>
      <c r="E506" s="1402" t="s">
        <v>3754</v>
      </c>
      <c r="F506" s="1402" t="s">
        <v>2049</v>
      </c>
      <c r="G506" s="1402" t="s">
        <v>2573</v>
      </c>
    </row>
    <row r="507" spans="1:7">
      <c r="A507" s="1402">
        <v>1</v>
      </c>
      <c r="B507" s="1402">
        <v>12</v>
      </c>
      <c r="C507" s="1402" t="s">
        <v>984</v>
      </c>
      <c r="D507" s="1402" t="s">
        <v>2142</v>
      </c>
      <c r="E507" s="1402" t="s">
        <v>3755</v>
      </c>
      <c r="F507" s="1402" t="s">
        <v>3756</v>
      </c>
      <c r="G507" s="1402" t="s">
        <v>2573</v>
      </c>
    </row>
    <row r="508" spans="1:7">
      <c r="A508" s="1402">
        <v>2</v>
      </c>
      <c r="B508" s="1402">
        <v>12</v>
      </c>
      <c r="C508" s="1402" t="s">
        <v>984</v>
      </c>
      <c r="D508" s="1402" t="s">
        <v>3757</v>
      </c>
      <c r="E508" s="1402" t="s">
        <v>3758</v>
      </c>
      <c r="F508" s="1402" t="s">
        <v>3759</v>
      </c>
      <c r="G508" s="1402" t="s">
        <v>2573</v>
      </c>
    </row>
    <row r="509" spans="1:7">
      <c r="A509" s="1402">
        <v>3</v>
      </c>
      <c r="B509" s="1402">
        <v>12</v>
      </c>
      <c r="C509" s="1402" t="s">
        <v>984</v>
      </c>
      <c r="D509" s="1402" t="s">
        <v>3757</v>
      </c>
      <c r="E509" s="1402" t="s">
        <v>3760</v>
      </c>
      <c r="F509" s="1402" t="s">
        <v>3761</v>
      </c>
      <c r="G509" s="1402" t="s">
        <v>2573</v>
      </c>
    </row>
    <row r="510" spans="1:7">
      <c r="A510" s="1402">
        <v>4</v>
      </c>
      <c r="B510" s="1402">
        <v>12</v>
      </c>
      <c r="C510" s="1402" t="s">
        <v>984</v>
      </c>
      <c r="D510" s="1402" t="s">
        <v>3757</v>
      </c>
      <c r="E510" s="1402" t="s">
        <v>3762</v>
      </c>
      <c r="F510" s="1402" t="s">
        <v>3763</v>
      </c>
      <c r="G510" s="1402" t="s">
        <v>2573</v>
      </c>
    </row>
    <row r="511" spans="1:7">
      <c r="A511" s="1402">
        <v>5</v>
      </c>
      <c r="B511" s="1402">
        <v>12</v>
      </c>
      <c r="C511" s="1402" t="s">
        <v>984</v>
      </c>
      <c r="D511" s="1402" t="s">
        <v>2142</v>
      </c>
      <c r="E511" s="1402" t="s">
        <v>3764</v>
      </c>
      <c r="F511" s="1402" t="s">
        <v>3765</v>
      </c>
      <c r="G511" s="1402" t="s">
        <v>2573</v>
      </c>
    </row>
    <row r="512" spans="1:7">
      <c r="A512" s="1402">
        <v>6</v>
      </c>
      <c r="B512" s="1402">
        <v>12</v>
      </c>
      <c r="C512" s="1402" t="s">
        <v>984</v>
      </c>
      <c r="D512" s="1402" t="s">
        <v>3766</v>
      </c>
      <c r="E512" s="1402" t="s">
        <v>3767</v>
      </c>
      <c r="F512" s="1402" t="s">
        <v>3768</v>
      </c>
      <c r="G512" s="1402" t="s">
        <v>2573</v>
      </c>
    </row>
    <row r="513" spans="1:7">
      <c r="A513" s="1402">
        <v>7</v>
      </c>
      <c r="B513" s="1402">
        <v>12</v>
      </c>
      <c r="C513" s="1402" t="s">
        <v>984</v>
      </c>
      <c r="D513" s="1402" t="s">
        <v>3769</v>
      </c>
      <c r="E513" s="1402" t="s">
        <v>3770</v>
      </c>
      <c r="F513" s="1402" t="s">
        <v>3771</v>
      </c>
      <c r="G513" s="1402" t="s">
        <v>2573</v>
      </c>
    </row>
    <row r="514" spans="1:7">
      <c r="A514" s="1402">
        <v>1</v>
      </c>
      <c r="B514" s="1402">
        <v>12</v>
      </c>
      <c r="C514" s="1402" t="s">
        <v>997</v>
      </c>
      <c r="D514" s="1402" t="s">
        <v>3772</v>
      </c>
      <c r="E514" s="1402" t="s">
        <v>3773</v>
      </c>
      <c r="F514" s="1402" t="s">
        <v>3774</v>
      </c>
      <c r="G514" s="1402" t="s">
        <v>2573</v>
      </c>
    </row>
    <row r="515" spans="1:7">
      <c r="A515" s="1402">
        <v>2</v>
      </c>
      <c r="B515" s="1402">
        <v>12</v>
      </c>
      <c r="C515" s="1402" t="s">
        <v>997</v>
      </c>
      <c r="D515" s="1402" t="s">
        <v>3775</v>
      </c>
      <c r="E515" s="1402" t="s">
        <v>3776</v>
      </c>
      <c r="F515" s="1402" t="s">
        <v>3777</v>
      </c>
      <c r="G515" s="1402" t="s">
        <v>2573</v>
      </c>
    </row>
    <row r="516" spans="1:7">
      <c r="A516" s="1402">
        <v>3</v>
      </c>
      <c r="B516" s="1402">
        <v>12</v>
      </c>
      <c r="C516" s="1402" t="s">
        <v>997</v>
      </c>
      <c r="D516" s="1402" t="s">
        <v>3778</v>
      </c>
      <c r="E516" s="1402" t="s">
        <v>3779</v>
      </c>
      <c r="F516" s="1402" t="s">
        <v>3780</v>
      </c>
      <c r="G516" s="1402" t="s">
        <v>2573</v>
      </c>
    </row>
    <row r="517" spans="1:7">
      <c r="A517" s="1402">
        <v>4</v>
      </c>
      <c r="B517" s="1402">
        <v>12</v>
      </c>
      <c r="C517" s="1402" t="s">
        <v>997</v>
      </c>
      <c r="D517" s="1402" t="s">
        <v>3781</v>
      </c>
      <c r="E517" s="1402" t="s">
        <v>3782</v>
      </c>
      <c r="F517" s="1402" t="s">
        <v>3783</v>
      </c>
      <c r="G517" s="1402" t="s">
        <v>2573</v>
      </c>
    </row>
    <row r="518" spans="1:7">
      <c r="A518" s="1402">
        <v>5</v>
      </c>
      <c r="B518" s="1402">
        <v>12</v>
      </c>
      <c r="C518" s="1402" t="s">
        <v>997</v>
      </c>
      <c r="D518" s="1402" t="s">
        <v>3784</v>
      </c>
      <c r="E518" s="1402" t="s">
        <v>3785</v>
      </c>
      <c r="F518" s="1402" t="s">
        <v>3786</v>
      </c>
      <c r="G518" s="1402" t="s">
        <v>2573</v>
      </c>
    </row>
    <row r="519" spans="1:7">
      <c r="A519" s="1402">
        <v>6</v>
      </c>
      <c r="B519" s="1402">
        <v>12</v>
      </c>
      <c r="C519" s="1402" t="s">
        <v>997</v>
      </c>
      <c r="D519" s="1402" t="s">
        <v>3787</v>
      </c>
      <c r="E519" s="1402" t="s">
        <v>3788</v>
      </c>
      <c r="F519" s="1402" t="s">
        <v>3789</v>
      </c>
      <c r="G519" s="1402" t="s">
        <v>2573</v>
      </c>
    </row>
    <row r="520" spans="1:7">
      <c r="A520" s="1402">
        <v>7</v>
      </c>
      <c r="B520" s="1402">
        <v>12</v>
      </c>
      <c r="C520" s="1402" t="s">
        <v>997</v>
      </c>
      <c r="D520" s="1402" t="s">
        <v>723</v>
      </c>
      <c r="E520" s="1402" t="s">
        <v>3790</v>
      </c>
      <c r="F520" s="1402" t="s">
        <v>997</v>
      </c>
      <c r="G520" s="1402" t="s">
        <v>2573</v>
      </c>
    </row>
    <row r="521" spans="1:7">
      <c r="A521" s="1402">
        <v>8</v>
      </c>
      <c r="B521" s="1402">
        <v>12</v>
      </c>
      <c r="C521" s="1402" t="s">
        <v>997</v>
      </c>
      <c r="D521" s="1402" t="s">
        <v>3778</v>
      </c>
      <c r="E521" s="1402" t="s">
        <v>3791</v>
      </c>
      <c r="F521" s="1402" t="s">
        <v>3792</v>
      </c>
      <c r="G521" s="1402" t="s">
        <v>2573</v>
      </c>
    </row>
    <row r="522" spans="1:7">
      <c r="A522" s="1402">
        <v>9</v>
      </c>
      <c r="B522" s="1402">
        <v>12</v>
      </c>
      <c r="C522" s="1402" t="s">
        <v>997</v>
      </c>
      <c r="D522" s="1402" t="s">
        <v>3775</v>
      </c>
      <c r="E522" s="1402" t="s">
        <v>3793</v>
      </c>
      <c r="F522" s="1402" t="s">
        <v>3794</v>
      </c>
      <c r="G522" s="1402" t="s">
        <v>2573</v>
      </c>
    </row>
    <row r="523" spans="1:7">
      <c r="A523" s="1402">
        <v>1</v>
      </c>
      <c r="B523" s="1402">
        <v>12</v>
      </c>
      <c r="C523" s="1402" t="s">
        <v>724</v>
      </c>
      <c r="D523" s="1402" t="s">
        <v>3795</v>
      </c>
      <c r="E523" s="1402" t="s">
        <v>3796</v>
      </c>
      <c r="F523" s="1402" t="s">
        <v>3797</v>
      </c>
      <c r="G523" s="1402" t="s">
        <v>2573</v>
      </c>
    </row>
    <row r="524" spans="1:7">
      <c r="A524" s="1402">
        <v>1</v>
      </c>
      <c r="B524" s="1402">
        <v>12</v>
      </c>
      <c r="C524" s="1402" t="s">
        <v>1103</v>
      </c>
      <c r="D524" s="1402" t="s">
        <v>3798</v>
      </c>
      <c r="E524" s="1402" t="s">
        <v>3799</v>
      </c>
      <c r="F524" s="1402" t="s">
        <v>3800</v>
      </c>
      <c r="G524" s="1402" t="s">
        <v>2573</v>
      </c>
    </row>
    <row r="525" spans="1:7">
      <c r="A525" s="1402">
        <v>2</v>
      </c>
      <c r="B525" s="1402">
        <v>12</v>
      </c>
      <c r="C525" s="1402" t="s">
        <v>1103</v>
      </c>
      <c r="D525" s="1402" t="s">
        <v>3801</v>
      </c>
      <c r="E525" s="1402" t="s">
        <v>3802</v>
      </c>
      <c r="F525" s="1402" t="s">
        <v>3803</v>
      </c>
      <c r="G525" s="1402" t="s">
        <v>2573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1">
    <tabColor rgb="FFFFFF00"/>
  </sheetPr>
  <dimension ref="A1:AA100"/>
  <sheetViews>
    <sheetView zoomScale="90" zoomScaleNormal="90" workbookViewId="0">
      <pane ySplit="4" topLeftCell="A72" activePane="bottomLeft" state="frozen"/>
      <selection activeCell="E7" sqref="E7"/>
      <selection pane="bottomLeft" activeCell="M74" sqref="M74"/>
    </sheetView>
  </sheetViews>
  <sheetFormatPr defaultColWidth="7.796875" defaultRowHeight="24.6"/>
  <cols>
    <col min="1" max="1" width="5.19921875" style="1399" bestFit="1" customWidth="1"/>
    <col min="2" max="2" width="13.09765625" style="1399" customWidth="1"/>
    <col min="3" max="3" width="14.09765625" style="1088" bestFit="1" customWidth="1"/>
    <col min="4" max="4" width="9.796875" style="1399" bestFit="1" customWidth="1"/>
    <col min="5" max="5" width="12.69921875" style="1088" bestFit="1" customWidth="1"/>
    <col min="6" max="9" width="4" style="2195" customWidth="1"/>
    <col min="10" max="10" width="5.796875" style="1088" customWidth="1"/>
    <col min="11" max="11" width="22.09765625" style="1088" customWidth="1"/>
    <col min="12" max="12" width="10.19921875" style="1088" customWidth="1"/>
    <col min="13" max="13" width="8.59765625" style="1088" customWidth="1"/>
    <col min="14" max="15" width="7.796875" style="1088"/>
    <col min="16" max="16" width="17.69921875" style="1088" customWidth="1"/>
    <col min="17" max="17" width="14.59765625" style="1088" customWidth="1"/>
    <col min="18" max="18" width="7.796875" style="1088"/>
    <col min="19" max="19" width="11" style="1088" customWidth="1"/>
    <col min="20" max="16384" width="7.796875" style="1088"/>
  </cols>
  <sheetData>
    <row r="1" spans="1:27">
      <c r="F1" s="228"/>
      <c r="G1" s="228"/>
      <c r="H1" s="228"/>
      <c r="I1" s="228"/>
    </row>
    <row r="2" spans="1:27">
      <c r="F2" s="228"/>
      <c r="G2" s="228"/>
      <c r="H2" s="228"/>
      <c r="I2" s="228"/>
    </row>
    <row r="3" spans="1:27" s="2729" customFormat="1" ht="49.2">
      <c r="A3" s="3265" t="s">
        <v>1446</v>
      </c>
      <c r="B3" s="3265" t="s">
        <v>2565</v>
      </c>
      <c r="C3" s="3267" t="s">
        <v>1257</v>
      </c>
      <c r="D3" s="2728" t="s">
        <v>4403</v>
      </c>
      <c r="E3" s="3267" t="s">
        <v>4404</v>
      </c>
      <c r="F3" s="3212" t="s">
        <v>4326</v>
      </c>
      <c r="G3" s="3213"/>
      <c r="H3" s="3213"/>
      <c r="I3" s="3214"/>
      <c r="J3" s="3264" t="s">
        <v>4383</v>
      </c>
      <c r="K3" s="3264"/>
      <c r="L3" s="3272" t="s">
        <v>4402</v>
      </c>
      <c r="M3" s="3274" t="s">
        <v>4385</v>
      </c>
      <c r="N3" s="3274"/>
      <c r="O3" s="3272" t="s">
        <v>4386</v>
      </c>
      <c r="P3" s="2723" t="s">
        <v>4302</v>
      </c>
      <c r="Q3" s="2724" t="s">
        <v>4303</v>
      </c>
      <c r="R3" s="2725" t="s">
        <v>4387</v>
      </c>
      <c r="S3" s="3275" t="s">
        <v>4388</v>
      </c>
      <c r="T3" s="3276"/>
      <c r="U3" s="3264" t="s">
        <v>4389</v>
      </c>
      <c r="V3" s="3264"/>
      <c r="W3" s="3269" t="s">
        <v>4390</v>
      </c>
      <c r="X3" s="3270"/>
      <c r="Y3" s="3271"/>
      <c r="Z3" s="2724" t="s">
        <v>4391</v>
      </c>
      <c r="AA3" s="2724" t="s">
        <v>699</v>
      </c>
    </row>
    <row r="4" spans="1:27" s="2690" customFormat="1" ht="54.6">
      <c r="A4" s="3266"/>
      <c r="B4" s="3266"/>
      <c r="C4" s="3268"/>
      <c r="D4" s="2730">
        <f>D5+D14+D20+D26+D35+D44+D53+D58+D66+D71+D77+D85</f>
        <v>524</v>
      </c>
      <c r="E4" s="3268"/>
      <c r="F4" s="2720" t="s">
        <v>4330</v>
      </c>
      <c r="G4" s="2721" t="s">
        <v>4327</v>
      </c>
      <c r="H4" s="2722" t="s">
        <v>4328</v>
      </c>
      <c r="I4" s="2721" t="s">
        <v>4329</v>
      </c>
      <c r="J4" s="2726" t="s">
        <v>4392</v>
      </c>
      <c r="K4" s="2726" t="s">
        <v>4400</v>
      </c>
      <c r="L4" s="3273"/>
      <c r="M4" s="2724" t="s">
        <v>4393</v>
      </c>
      <c r="N4" s="2723" t="s">
        <v>4394</v>
      </c>
      <c r="O4" s="3273"/>
      <c r="P4" s="2726"/>
      <c r="Q4" s="2727"/>
      <c r="R4" s="2726"/>
      <c r="S4" s="2723" t="s">
        <v>1077</v>
      </c>
      <c r="T4" s="2723" t="s">
        <v>4395</v>
      </c>
      <c r="U4" s="2726" t="s">
        <v>1077</v>
      </c>
      <c r="V4" s="2723" t="s">
        <v>4396</v>
      </c>
      <c r="W4" s="2726" t="s">
        <v>4397</v>
      </c>
      <c r="X4" s="2727" t="s">
        <v>4398</v>
      </c>
      <c r="Y4" s="2724" t="s">
        <v>4399</v>
      </c>
      <c r="Z4" s="2727"/>
      <c r="AA4" s="2727"/>
    </row>
    <row r="5" spans="1:27" s="2690" customFormat="1" ht="21" hidden="1" customHeight="1">
      <c r="A5" s="2686"/>
      <c r="B5" s="2687" t="s">
        <v>4120</v>
      </c>
      <c r="C5" s="2688"/>
      <c r="D5" s="2689">
        <f t="shared" ref="D5:I5" si="0">SUM(D6:D13)</f>
        <v>62</v>
      </c>
      <c r="E5" s="2579">
        <f t="shared" si="0"/>
        <v>34100000</v>
      </c>
      <c r="F5" s="2689">
        <f t="shared" si="0"/>
        <v>8</v>
      </c>
      <c r="G5" s="2689">
        <f t="shared" si="0"/>
        <v>0</v>
      </c>
      <c r="H5" s="2689">
        <f t="shared" si="0"/>
        <v>0</v>
      </c>
      <c r="I5" s="2689">
        <f t="shared" si="0"/>
        <v>0</v>
      </c>
      <c r="J5" s="2688"/>
      <c r="K5" s="2688"/>
      <c r="L5" s="2688"/>
      <c r="M5" s="2688"/>
      <c r="N5" s="2688"/>
      <c r="O5" s="2688"/>
      <c r="P5" s="2688"/>
      <c r="Q5" s="2688"/>
      <c r="R5" s="2688"/>
      <c r="S5" s="2688"/>
      <c r="T5" s="2688"/>
      <c r="U5" s="2688"/>
      <c r="V5" s="2688"/>
      <c r="W5" s="2688"/>
      <c r="X5" s="2688"/>
      <c r="Y5" s="2688"/>
      <c r="Z5" s="2688"/>
      <c r="AA5" s="2688"/>
    </row>
    <row r="6" spans="1:27" s="1975" customFormat="1" hidden="1">
      <c r="A6" s="1971">
        <v>1</v>
      </c>
      <c r="B6" s="1971" t="s">
        <v>1154</v>
      </c>
      <c r="C6" s="1972">
        <v>550000</v>
      </c>
      <c r="D6" s="1973">
        <v>10</v>
      </c>
      <c r="E6" s="1974">
        <f t="shared" ref="E6:E13" si="1">$C6*$D6</f>
        <v>5500000</v>
      </c>
      <c r="F6" s="2538">
        <v>1</v>
      </c>
      <c r="G6" s="2538"/>
      <c r="H6" s="2538"/>
      <c r="I6" s="2539"/>
      <c r="J6" s="2187"/>
      <c r="K6" s="2187"/>
      <c r="L6" s="2187"/>
      <c r="M6" s="2187"/>
      <c r="N6" s="2187"/>
      <c r="O6" s="2187"/>
      <c r="P6" s="2187"/>
      <c r="Q6" s="2187"/>
      <c r="R6" s="2187"/>
      <c r="S6" s="2187"/>
      <c r="T6" s="2187"/>
      <c r="U6" s="2187"/>
      <c r="V6" s="2187"/>
      <c r="W6" s="2187"/>
      <c r="X6" s="2187"/>
      <c r="Y6" s="2187"/>
      <c r="Z6" s="2187"/>
      <c r="AA6" s="2187"/>
    </row>
    <row r="7" spans="1:27" s="1975" customFormat="1" hidden="1">
      <c r="A7" s="1971">
        <v>1</v>
      </c>
      <c r="B7" s="1971" t="s">
        <v>1152</v>
      </c>
      <c r="C7" s="1972">
        <v>550000</v>
      </c>
      <c r="D7" s="1973">
        <v>11</v>
      </c>
      <c r="E7" s="1974">
        <f t="shared" si="1"/>
        <v>6050000</v>
      </c>
      <c r="F7" s="2208">
        <v>1</v>
      </c>
      <c r="G7" s="2208"/>
      <c r="H7" s="2208"/>
      <c r="I7" s="2279"/>
      <c r="J7" s="2187"/>
      <c r="K7" s="2187"/>
      <c r="L7" s="2187"/>
      <c r="M7" s="2187"/>
      <c r="N7" s="2187"/>
      <c r="O7" s="2187"/>
      <c r="P7" s="2187"/>
      <c r="Q7" s="2187"/>
      <c r="R7" s="2187"/>
      <c r="S7" s="2187"/>
      <c r="T7" s="2187"/>
      <c r="U7" s="2187"/>
      <c r="V7" s="2187"/>
      <c r="W7" s="2187"/>
      <c r="X7" s="2187"/>
      <c r="Y7" s="2187"/>
      <c r="Z7" s="2187"/>
      <c r="AA7" s="2187"/>
    </row>
    <row r="8" spans="1:27" s="1975" customFormat="1" hidden="1">
      <c r="A8" s="1971">
        <v>1</v>
      </c>
      <c r="B8" s="1971" t="s">
        <v>1411</v>
      </c>
      <c r="C8" s="1972">
        <v>550000</v>
      </c>
      <c r="D8" s="1973">
        <v>9</v>
      </c>
      <c r="E8" s="1974">
        <f t="shared" si="1"/>
        <v>4950000</v>
      </c>
      <c r="F8" s="2208">
        <v>1</v>
      </c>
      <c r="G8" s="2208"/>
      <c r="H8" s="2208"/>
      <c r="I8" s="2279"/>
      <c r="J8" s="2187"/>
      <c r="K8" s="2187"/>
      <c r="L8" s="2187"/>
      <c r="M8" s="2187"/>
      <c r="N8" s="2187"/>
      <c r="O8" s="2187"/>
      <c r="P8" s="2187"/>
      <c r="Q8" s="2187"/>
      <c r="R8" s="2187"/>
      <c r="S8" s="2187"/>
      <c r="T8" s="2187"/>
      <c r="U8" s="2187"/>
      <c r="V8" s="2187"/>
      <c r="W8" s="2187"/>
      <c r="X8" s="2187"/>
      <c r="Y8" s="2187"/>
      <c r="Z8" s="2187"/>
      <c r="AA8" s="2187"/>
    </row>
    <row r="9" spans="1:27" s="1975" customFormat="1" hidden="1">
      <c r="A9" s="1971">
        <v>1</v>
      </c>
      <c r="B9" s="1971" t="s">
        <v>1294</v>
      </c>
      <c r="C9" s="1972">
        <v>550000</v>
      </c>
      <c r="D9" s="1973">
        <v>11</v>
      </c>
      <c r="E9" s="1974">
        <f t="shared" si="1"/>
        <v>6050000</v>
      </c>
      <c r="F9" s="2208">
        <v>1</v>
      </c>
      <c r="G9" s="2208"/>
      <c r="H9" s="2208"/>
      <c r="I9" s="2279"/>
      <c r="J9" s="2187"/>
      <c r="K9" s="2187"/>
      <c r="L9" s="2187"/>
      <c r="M9" s="2187"/>
      <c r="N9" s="2187"/>
      <c r="O9" s="2187"/>
      <c r="P9" s="2187"/>
      <c r="Q9" s="2187"/>
      <c r="R9" s="2187"/>
      <c r="S9" s="2187"/>
      <c r="T9" s="2187"/>
      <c r="U9" s="2187"/>
      <c r="V9" s="2187"/>
      <c r="W9" s="2187"/>
      <c r="X9" s="2187"/>
      <c r="Y9" s="2187"/>
      <c r="Z9" s="2187"/>
      <c r="AA9" s="2187"/>
    </row>
    <row r="10" spans="1:27" s="1975" customFormat="1" hidden="1">
      <c r="A10" s="1971">
        <v>1</v>
      </c>
      <c r="B10" s="1971" t="s">
        <v>1297</v>
      </c>
      <c r="C10" s="1972">
        <v>550000</v>
      </c>
      <c r="D10" s="1973">
        <v>9</v>
      </c>
      <c r="E10" s="1974">
        <f t="shared" si="1"/>
        <v>4950000</v>
      </c>
      <c r="F10" s="2208">
        <v>1</v>
      </c>
      <c r="G10" s="2208"/>
      <c r="H10" s="2208"/>
      <c r="I10" s="2279"/>
      <c r="J10" s="2187"/>
      <c r="K10" s="2187"/>
      <c r="L10" s="2187"/>
      <c r="M10" s="2187"/>
      <c r="N10" s="2187"/>
      <c r="O10" s="2187"/>
      <c r="P10" s="2187"/>
      <c r="Q10" s="2187"/>
      <c r="R10" s="2187"/>
      <c r="S10" s="2187"/>
      <c r="T10" s="2187"/>
      <c r="U10" s="2187"/>
      <c r="V10" s="2187"/>
      <c r="W10" s="2187"/>
      <c r="X10" s="2187"/>
      <c r="Y10" s="2187"/>
      <c r="Z10" s="2187"/>
      <c r="AA10" s="2187"/>
    </row>
    <row r="11" spans="1:27" s="1975" customFormat="1" hidden="1">
      <c r="A11" s="1971">
        <v>1</v>
      </c>
      <c r="B11" s="1971" t="s">
        <v>1296</v>
      </c>
      <c r="C11" s="1972">
        <v>550000</v>
      </c>
      <c r="D11" s="1973">
        <v>4</v>
      </c>
      <c r="E11" s="1974">
        <f t="shared" si="1"/>
        <v>2200000</v>
      </c>
      <c r="F11" s="2208">
        <v>1</v>
      </c>
      <c r="G11" s="2208"/>
      <c r="H11" s="2208"/>
      <c r="I11" s="2279"/>
      <c r="J11" s="2187"/>
      <c r="K11" s="2187"/>
      <c r="L11" s="2187"/>
      <c r="M11" s="2187"/>
      <c r="N11" s="2187"/>
      <c r="O11" s="2187"/>
      <c r="P11" s="2187"/>
      <c r="Q11" s="2187"/>
      <c r="R11" s="2187"/>
      <c r="S11" s="2187"/>
      <c r="T11" s="2187"/>
      <c r="U11" s="2187"/>
      <c r="V11" s="2187"/>
      <c r="W11" s="2187"/>
      <c r="X11" s="2187"/>
      <c r="Y11" s="2187"/>
      <c r="Z11" s="2187"/>
      <c r="AA11" s="2187"/>
    </row>
    <row r="12" spans="1:27" s="1975" customFormat="1" hidden="1">
      <c r="A12" s="1971">
        <v>1</v>
      </c>
      <c r="B12" s="1971" t="s">
        <v>1156</v>
      </c>
      <c r="C12" s="1972">
        <v>550000</v>
      </c>
      <c r="D12" s="1973">
        <v>4</v>
      </c>
      <c r="E12" s="1974">
        <f t="shared" si="1"/>
        <v>2200000</v>
      </c>
      <c r="F12" s="2208">
        <v>1</v>
      </c>
      <c r="G12" s="2208"/>
      <c r="H12" s="2208"/>
      <c r="I12" s="2279"/>
      <c r="J12" s="2187"/>
      <c r="K12" s="2187"/>
      <c r="L12" s="2187"/>
      <c r="M12" s="2187"/>
      <c r="N12" s="2187"/>
      <c r="O12" s="2187"/>
      <c r="P12" s="2187"/>
      <c r="Q12" s="2187"/>
      <c r="R12" s="2187"/>
      <c r="S12" s="2187"/>
      <c r="T12" s="2187"/>
      <c r="U12" s="2187"/>
      <c r="V12" s="2187"/>
      <c r="W12" s="2187"/>
      <c r="X12" s="2187"/>
      <c r="Y12" s="2187"/>
      <c r="Z12" s="2187"/>
      <c r="AA12" s="2187"/>
    </row>
    <row r="13" spans="1:27" s="1975" customFormat="1" hidden="1">
      <c r="A13" s="1971">
        <v>1</v>
      </c>
      <c r="B13" s="1971" t="s">
        <v>1074</v>
      </c>
      <c r="C13" s="1972">
        <v>550000</v>
      </c>
      <c r="D13" s="1973">
        <v>4</v>
      </c>
      <c r="E13" s="1974">
        <f t="shared" si="1"/>
        <v>2200000</v>
      </c>
      <c r="F13" s="2208">
        <v>1</v>
      </c>
      <c r="G13" s="2208"/>
      <c r="H13" s="2208"/>
      <c r="I13" s="2279"/>
      <c r="J13" s="2187"/>
      <c r="K13" s="2187"/>
      <c r="L13" s="2187"/>
      <c r="M13" s="2187"/>
      <c r="N13" s="2187"/>
      <c r="O13" s="2187"/>
      <c r="P13" s="2187"/>
      <c r="Q13" s="2187"/>
      <c r="R13" s="2187"/>
      <c r="S13" s="2187"/>
      <c r="T13" s="2187"/>
      <c r="U13" s="2187"/>
      <c r="V13" s="2187"/>
      <c r="W13" s="2187"/>
      <c r="X13" s="2187"/>
      <c r="Y13" s="2187"/>
      <c r="Z13" s="2187"/>
      <c r="AA13" s="2187"/>
    </row>
    <row r="14" spans="1:27" s="2690" customFormat="1" hidden="1">
      <c r="A14" s="2691"/>
      <c r="B14" s="2692" t="s">
        <v>4121</v>
      </c>
      <c r="C14" s="2693"/>
      <c r="D14" s="2689">
        <f t="shared" ref="D14:I14" si="2">SUM(D15:D19)</f>
        <v>28</v>
      </c>
      <c r="E14" s="2694">
        <f t="shared" si="2"/>
        <v>15400000</v>
      </c>
      <c r="F14" s="2689">
        <f t="shared" si="2"/>
        <v>0</v>
      </c>
      <c r="G14" s="2689">
        <f t="shared" si="2"/>
        <v>0</v>
      </c>
      <c r="H14" s="2689">
        <f t="shared" si="2"/>
        <v>0</v>
      </c>
      <c r="I14" s="2689">
        <f t="shared" si="2"/>
        <v>0</v>
      </c>
      <c r="J14" s="2688"/>
      <c r="K14" s="2688"/>
      <c r="L14" s="2688"/>
      <c r="M14" s="2688"/>
      <c r="N14" s="2688"/>
      <c r="O14" s="2688"/>
      <c r="P14" s="2688"/>
      <c r="Q14" s="2688"/>
      <c r="R14" s="2688"/>
      <c r="S14" s="2688"/>
      <c r="T14" s="2688"/>
      <c r="U14" s="2688"/>
      <c r="V14" s="2688"/>
      <c r="W14" s="2688"/>
      <c r="X14" s="2688"/>
      <c r="Y14" s="2688"/>
      <c r="Z14" s="2688"/>
      <c r="AA14" s="2688"/>
    </row>
    <row r="15" spans="1:27" s="1975" customFormat="1" hidden="1">
      <c r="A15" s="1971">
        <v>2</v>
      </c>
      <c r="B15" s="1971" t="s">
        <v>879</v>
      </c>
      <c r="C15" s="1972">
        <v>550000</v>
      </c>
      <c r="D15" s="1973">
        <v>3</v>
      </c>
      <c r="E15" s="1974">
        <f>$C15*$D15</f>
        <v>1650000</v>
      </c>
      <c r="F15" s="2203"/>
      <c r="G15" s="2203"/>
      <c r="H15" s="2203"/>
      <c r="I15" s="2204"/>
      <c r="J15" s="2187"/>
      <c r="K15" s="2187"/>
      <c r="L15" s="2187"/>
      <c r="M15" s="2187"/>
      <c r="N15" s="2187"/>
      <c r="O15" s="2187"/>
      <c r="P15" s="2187"/>
      <c r="Q15" s="2187"/>
      <c r="R15" s="2187"/>
      <c r="S15" s="2187"/>
      <c r="T15" s="2187"/>
      <c r="U15" s="2187"/>
      <c r="V15" s="2187"/>
      <c r="W15" s="2187"/>
      <c r="X15" s="2187"/>
      <c r="Y15" s="2187"/>
      <c r="Z15" s="2187"/>
      <c r="AA15" s="2187"/>
    </row>
    <row r="16" spans="1:27" s="1975" customFormat="1" hidden="1">
      <c r="A16" s="1971">
        <v>2</v>
      </c>
      <c r="B16" s="1971" t="s">
        <v>883</v>
      </c>
      <c r="C16" s="1972">
        <v>550000</v>
      </c>
      <c r="D16" s="1973">
        <v>8</v>
      </c>
      <c r="E16" s="1974">
        <f>$C16*$D16</f>
        <v>4400000</v>
      </c>
      <c r="F16" s="2203"/>
      <c r="G16" s="2203"/>
      <c r="H16" s="2203"/>
      <c r="I16" s="2204"/>
      <c r="J16" s="2187"/>
      <c r="K16" s="2187"/>
      <c r="L16" s="2187"/>
      <c r="M16" s="2187"/>
      <c r="N16" s="2187"/>
      <c r="O16" s="2187"/>
      <c r="P16" s="2187"/>
      <c r="Q16" s="2187"/>
      <c r="R16" s="2187"/>
      <c r="S16" s="2187"/>
      <c r="T16" s="2187"/>
      <c r="U16" s="2187"/>
      <c r="V16" s="2187"/>
      <c r="W16" s="2187"/>
      <c r="X16" s="2187"/>
      <c r="Y16" s="2187"/>
      <c r="Z16" s="2187"/>
      <c r="AA16" s="2187"/>
    </row>
    <row r="17" spans="1:27" s="1975" customFormat="1" hidden="1">
      <c r="A17" s="1971">
        <v>2</v>
      </c>
      <c r="B17" s="1971" t="s">
        <v>1382</v>
      </c>
      <c r="C17" s="1972">
        <v>550000</v>
      </c>
      <c r="D17" s="1973">
        <v>7</v>
      </c>
      <c r="E17" s="1974">
        <f>$C17*$D17</f>
        <v>3850000</v>
      </c>
      <c r="F17" s="2203"/>
      <c r="G17" s="2203"/>
      <c r="H17" s="2203"/>
      <c r="I17" s="2204"/>
      <c r="J17" s="2187"/>
      <c r="K17" s="2187"/>
      <c r="L17" s="2187"/>
      <c r="M17" s="2187"/>
      <c r="N17" s="2187"/>
      <c r="O17" s="2187"/>
      <c r="P17" s="2187"/>
      <c r="Q17" s="2187"/>
      <c r="R17" s="2187"/>
      <c r="S17" s="2187"/>
      <c r="T17" s="2187"/>
      <c r="U17" s="2187"/>
      <c r="V17" s="2187"/>
      <c r="W17" s="2187"/>
      <c r="X17" s="2187"/>
      <c r="Y17" s="2187"/>
      <c r="Z17" s="2187"/>
      <c r="AA17" s="2187"/>
    </row>
    <row r="18" spans="1:27" s="1975" customFormat="1" hidden="1">
      <c r="A18" s="1971">
        <v>2</v>
      </c>
      <c r="B18" s="1971" t="s">
        <v>1083</v>
      </c>
      <c r="C18" s="1972">
        <v>550000</v>
      </c>
      <c r="D18" s="1973">
        <v>6</v>
      </c>
      <c r="E18" s="1974">
        <f>$C18*$D18</f>
        <v>3300000</v>
      </c>
      <c r="F18" s="2203"/>
      <c r="G18" s="2203"/>
      <c r="H18" s="2203"/>
      <c r="I18" s="2204"/>
      <c r="J18" s="2187"/>
      <c r="K18" s="2187"/>
      <c r="L18" s="2187"/>
      <c r="M18" s="2187"/>
      <c r="N18" s="2187"/>
      <c r="O18" s="2187"/>
      <c r="P18" s="2187"/>
      <c r="Q18" s="2187"/>
      <c r="R18" s="2187"/>
      <c r="S18" s="2187"/>
      <c r="T18" s="2187"/>
      <c r="U18" s="2187"/>
      <c r="V18" s="2187"/>
      <c r="W18" s="2187"/>
      <c r="X18" s="2187"/>
      <c r="Y18" s="2187"/>
      <c r="Z18" s="2187"/>
      <c r="AA18" s="2187"/>
    </row>
    <row r="19" spans="1:27" s="1975" customFormat="1" hidden="1">
      <c r="A19" s="1971">
        <v>2</v>
      </c>
      <c r="B19" s="1971" t="s">
        <v>1145</v>
      </c>
      <c r="C19" s="1972">
        <v>550000</v>
      </c>
      <c r="D19" s="1973">
        <v>4</v>
      </c>
      <c r="E19" s="1974">
        <f>$C19*$D19</f>
        <v>2200000</v>
      </c>
      <c r="F19" s="2203"/>
      <c r="G19" s="2203"/>
      <c r="H19" s="2203"/>
      <c r="I19" s="2204"/>
      <c r="J19" s="2187"/>
      <c r="K19" s="2187"/>
      <c r="L19" s="2187"/>
      <c r="M19" s="2187"/>
      <c r="N19" s="2187"/>
      <c r="O19" s="2187"/>
      <c r="P19" s="2187"/>
      <c r="Q19" s="2187"/>
      <c r="R19" s="2187"/>
      <c r="S19" s="2187"/>
      <c r="T19" s="2187"/>
      <c r="U19" s="2187"/>
      <c r="V19" s="2187"/>
      <c r="W19" s="2187"/>
      <c r="X19" s="2187"/>
      <c r="Y19" s="2187"/>
      <c r="Z19" s="2187"/>
      <c r="AA19" s="2187"/>
    </row>
    <row r="20" spans="1:27" s="2690" customFormat="1" hidden="1">
      <c r="A20" s="2691"/>
      <c r="B20" s="2692" t="s">
        <v>4122</v>
      </c>
      <c r="C20" s="2693"/>
      <c r="D20" s="2689">
        <f>SUM(D21:D25)</f>
        <v>31</v>
      </c>
      <c r="E20" s="2694">
        <f>SUM(E21:E25)</f>
        <v>17050000</v>
      </c>
      <c r="F20" s="2695"/>
      <c r="G20" s="2695"/>
      <c r="H20" s="2695"/>
      <c r="I20" s="2696"/>
      <c r="J20" s="2688"/>
      <c r="K20" s="2688"/>
      <c r="L20" s="2688"/>
      <c r="M20" s="2688"/>
      <c r="N20" s="2688"/>
      <c r="O20" s="2688"/>
      <c r="P20" s="2688"/>
      <c r="Q20" s="2688"/>
      <c r="R20" s="2688"/>
      <c r="S20" s="2688"/>
      <c r="T20" s="2688"/>
      <c r="U20" s="2688"/>
      <c r="V20" s="2688"/>
      <c r="W20" s="2688"/>
      <c r="X20" s="2688"/>
      <c r="Y20" s="2688"/>
      <c r="Z20" s="2688"/>
      <c r="AA20" s="2688"/>
    </row>
    <row r="21" spans="1:27" s="1975" customFormat="1" hidden="1">
      <c r="A21" s="1971">
        <v>3</v>
      </c>
      <c r="B21" s="1971" t="s">
        <v>1037</v>
      </c>
      <c r="C21" s="1972">
        <v>550000</v>
      </c>
      <c r="D21" s="1973">
        <v>4</v>
      </c>
      <c r="E21" s="1974">
        <f>$C21*$D21</f>
        <v>2200000</v>
      </c>
      <c r="F21" s="2203"/>
      <c r="G21" s="2203"/>
      <c r="H21" s="2203"/>
      <c r="I21" s="2204"/>
      <c r="J21" s="2187"/>
      <c r="K21" s="2187"/>
      <c r="L21" s="2187"/>
      <c r="M21" s="2187"/>
      <c r="N21" s="2187"/>
      <c r="O21" s="2187"/>
      <c r="P21" s="2187"/>
      <c r="Q21" s="2187"/>
      <c r="R21" s="2187"/>
      <c r="S21" s="2187"/>
      <c r="T21" s="2187"/>
      <c r="U21" s="2187"/>
      <c r="V21" s="2187"/>
      <c r="W21" s="2187"/>
      <c r="X21" s="2187"/>
      <c r="Y21" s="2187"/>
      <c r="Z21" s="2187"/>
      <c r="AA21" s="2187"/>
    </row>
    <row r="22" spans="1:27" s="1975" customFormat="1" hidden="1">
      <c r="A22" s="1971">
        <v>3</v>
      </c>
      <c r="B22" s="1971" t="s">
        <v>1090</v>
      </c>
      <c r="C22" s="1972">
        <v>550000</v>
      </c>
      <c r="D22" s="1973">
        <v>3</v>
      </c>
      <c r="E22" s="1974">
        <f>$C22*$D22</f>
        <v>1650000</v>
      </c>
      <c r="F22" s="2205"/>
      <c r="G22" s="2205"/>
      <c r="H22" s="2205"/>
      <c r="I22" s="2206"/>
      <c r="J22" s="2187"/>
      <c r="K22" s="2187"/>
      <c r="L22" s="2187"/>
      <c r="M22" s="2187"/>
      <c r="N22" s="2187"/>
      <c r="O22" s="2187"/>
      <c r="P22" s="2187"/>
      <c r="Q22" s="2187"/>
      <c r="R22" s="2187"/>
      <c r="S22" s="2187"/>
      <c r="T22" s="2187"/>
      <c r="U22" s="2187"/>
      <c r="V22" s="2187"/>
      <c r="W22" s="2187"/>
      <c r="X22" s="2187"/>
      <c r="Y22" s="2187"/>
      <c r="Z22" s="2187"/>
      <c r="AA22" s="2187"/>
    </row>
    <row r="23" spans="1:27" s="1975" customFormat="1" hidden="1">
      <c r="A23" s="1971">
        <v>3</v>
      </c>
      <c r="B23" s="1971" t="s">
        <v>1044</v>
      </c>
      <c r="C23" s="1972">
        <v>550000</v>
      </c>
      <c r="D23" s="1973">
        <v>12</v>
      </c>
      <c r="E23" s="1974">
        <f>$C23*$D23</f>
        <v>6600000</v>
      </c>
      <c r="F23" s="2203"/>
      <c r="G23" s="2203"/>
      <c r="H23" s="2203"/>
      <c r="I23" s="2204"/>
      <c r="J23" s="2187"/>
      <c r="K23" s="2187"/>
      <c r="L23" s="2187"/>
      <c r="M23" s="2187"/>
      <c r="N23" s="2187"/>
      <c r="O23" s="2187"/>
      <c r="P23" s="2187"/>
      <c r="Q23" s="2187"/>
      <c r="R23" s="2187"/>
      <c r="S23" s="2187"/>
      <c r="T23" s="2187"/>
      <c r="U23" s="2187"/>
      <c r="V23" s="2187"/>
      <c r="W23" s="2187"/>
      <c r="X23" s="2187"/>
      <c r="Y23" s="2187"/>
      <c r="Z23" s="2187"/>
      <c r="AA23" s="2187"/>
    </row>
    <row r="24" spans="1:27" s="1975" customFormat="1" hidden="1">
      <c r="A24" s="1971">
        <v>3</v>
      </c>
      <c r="B24" s="1971" t="s">
        <v>830</v>
      </c>
      <c r="C24" s="1972">
        <v>550000</v>
      </c>
      <c r="D24" s="1973">
        <v>5</v>
      </c>
      <c r="E24" s="1974">
        <f>$C24*$D24</f>
        <v>2750000</v>
      </c>
      <c r="F24" s="2203"/>
      <c r="G24" s="2203"/>
      <c r="H24" s="2203"/>
      <c r="I24" s="2204"/>
      <c r="J24" s="2187"/>
      <c r="K24" s="2187"/>
      <c r="L24" s="2187"/>
      <c r="M24" s="2187"/>
      <c r="N24" s="2187"/>
      <c r="O24" s="2187"/>
      <c r="P24" s="2187"/>
      <c r="Q24" s="2187"/>
      <c r="R24" s="2187"/>
      <c r="S24" s="2187"/>
      <c r="T24" s="2187"/>
      <c r="U24" s="2187"/>
      <c r="V24" s="2187"/>
      <c r="W24" s="2187"/>
      <c r="X24" s="2187"/>
      <c r="Y24" s="2187"/>
      <c r="Z24" s="2187"/>
      <c r="AA24" s="2187"/>
    </row>
    <row r="25" spans="1:27" s="1975" customFormat="1" hidden="1">
      <c r="A25" s="1971">
        <v>3</v>
      </c>
      <c r="B25" s="1971" t="s">
        <v>1142</v>
      </c>
      <c r="C25" s="1972">
        <v>550000</v>
      </c>
      <c r="D25" s="1973">
        <v>7</v>
      </c>
      <c r="E25" s="1974">
        <f>$C25*$D25</f>
        <v>3850000</v>
      </c>
      <c r="F25" s="2203"/>
      <c r="G25" s="2203"/>
      <c r="H25" s="2203"/>
      <c r="I25" s="2204"/>
      <c r="J25" s="2187"/>
      <c r="K25" s="2187"/>
      <c r="L25" s="2187"/>
      <c r="M25" s="2187"/>
      <c r="N25" s="2187"/>
      <c r="O25" s="2187"/>
      <c r="P25" s="2187"/>
      <c r="Q25" s="2187"/>
      <c r="R25" s="2187"/>
      <c r="S25" s="2187"/>
      <c r="T25" s="2187"/>
      <c r="U25" s="2187"/>
      <c r="V25" s="2187"/>
      <c r="W25" s="2187"/>
      <c r="X25" s="2187"/>
      <c r="Y25" s="2187"/>
      <c r="Z25" s="2187"/>
      <c r="AA25" s="2187"/>
    </row>
    <row r="26" spans="1:27" s="2690" customFormat="1" hidden="1">
      <c r="A26" s="2697"/>
      <c r="B26" s="2692" t="s">
        <v>4123</v>
      </c>
      <c r="C26" s="2698"/>
      <c r="D26" s="2689">
        <f t="shared" ref="D26:I26" si="3">SUM(D27:D34)</f>
        <v>54</v>
      </c>
      <c r="E26" s="2694">
        <f t="shared" si="3"/>
        <v>29700000</v>
      </c>
      <c r="F26" s="2689">
        <f t="shared" si="3"/>
        <v>0</v>
      </c>
      <c r="G26" s="2689">
        <f t="shared" si="3"/>
        <v>2</v>
      </c>
      <c r="H26" s="2689">
        <f t="shared" si="3"/>
        <v>0</v>
      </c>
      <c r="I26" s="2689">
        <f t="shared" si="3"/>
        <v>0</v>
      </c>
      <c r="J26" s="2688"/>
      <c r="K26" s="2688"/>
      <c r="L26" s="2688"/>
      <c r="M26" s="2688"/>
      <c r="N26" s="2688"/>
      <c r="O26" s="2688"/>
      <c r="P26" s="2688"/>
      <c r="Q26" s="2688"/>
      <c r="R26" s="2688"/>
      <c r="S26" s="2688"/>
      <c r="T26" s="2688"/>
      <c r="U26" s="2688"/>
      <c r="V26" s="2688"/>
      <c r="W26" s="2688"/>
      <c r="X26" s="2688"/>
      <c r="Y26" s="2688"/>
      <c r="Z26" s="2688"/>
      <c r="AA26" s="2688"/>
    </row>
    <row r="27" spans="1:27" hidden="1">
      <c r="A27" s="1396">
        <v>4</v>
      </c>
      <c r="B27" s="1396" t="s">
        <v>1303</v>
      </c>
      <c r="C27" s="1969">
        <v>550000</v>
      </c>
      <c r="D27" s="1397">
        <v>2</v>
      </c>
      <c r="E27" s="1970">
        <f t="shared" ref="E27:E34" si="4">$C27*$D27</f>
        <v>1100000</v>
      </c>
      <c r="F27" s="2203"/>
      <c r="G27" s="2203">
        <v>2</v>
      </c>
      <c r="H27" s="2203"/>
      <c r="I27" s="2204"/>
      <c r="J27" s="1404"/>
      <c r="K27" s="1404"/>
      <c r="L27" s="1404"/>
      <c r="M27" s="1404"/>
      <c r="N27" s="1404"/>
      <c r="O27" s="1404"/>
      <c r="P27" s="1404"/>
      <c r="Q27" s="1404"/>
      <c r="R27" s="1404"/>
      <c r="S27" s="1404"/>
      <c r="T27" s="1404"/>
      <c r="U27" s="1404"/>
      <c r="V27" s="1404"/>
      <c r="W27" s="1404"/>
      <c r="X27" s="1404"/>
      <c r="Y27" s="1404"/>
      <c r="Z27" s="1404"/>
      <c r="AA27" s="1404"/>
    </row>
    <row r="28" spans="1:27" s="1975" customFormat="1" hidden="1">
      <c r="A28" s="1971">
        <v>4</v>
      </c>
      <c r="B28" s="1971" t="s">
        <v>965</v>
      </c>
      <c r="C28" s="1972">
        <v>550000</v>
      </c>
      <c r="D28" s="1973">
        <v>5</v>
      </c>
      <c r="E28" s="1974">
        <f t="shared" si="4"/>
        <v>2750000</v>
      </c>
      <c r="F28" s="2203"/>
      <c r="G28" s="2203"/>
      <c r="H28" s="2203"/>
      <c r="I28" s="2204"/>
      <c r="J28" s="2187"/>
      <c r="K28" s="2187"/>
      <c r="L28" s="2187"/>
      <c r="M28" s="2187"/>
      <c r="N28" s="2187"/>
      <c r="O28" s="2187"/>
      <c r="P28" s="2187"/>
      <c r="Q28" s="2187"/>
      <c r="R28" s="2187"/>
      <c r="S28" s="2187"/>
      <c r="T28" s="2187"/>
      <c r="U28" s="2187"/>
      <c r="V28" s="2187"/>
      <c r="W28" s="2187"/>
      <c r="X28" s="2187"/>
      <c r="Y28" s="2187"/>
      <c r="Z28" s="2187"/>
      <c r="AA28" s="2187"/>
    </row>
    <row r="29" spans="1:27" hidden="1">
      <c r="A29" s="1396">
        <v>4</v>
      </c>
      <c r="B29" s="1396" t="s">
        <v>815</v>
      </c>
      <c r="C29" s="1969">
        <v>550000</v>
      </c>
      <c r="D29" s="1397">
        <v>3</v>
      </c>
      <c r="E29" s="1970">
        <f t="shared" si="4"/>
        <v>1650000</v>
      </c>
      <c r="F29" s="2203"/>
      <c r="G29" s="2203"/>
      <c r="H29" s="2203"/>
      <c r="I29" s="2204"/>
      <c r="J29" s="1404"/>
      <c r="K29" s="1404"/>
      <c r="L29" s="1404"/>
      <c r="M29" s="1404"/>
      <c r="N29" s="1404"/>
      <c r="O29" s="1404"/>
      <c r="P29" s="1404"/>
      <c r="Q29" s="1404"/>
      <c r="R29" s="1404"/>
      <c r="S29" s="1404"/>
      <c r="T29" s="1404"/>
      <c r="U29" s="1404"/>
      <c r="V29" s="1404"/>
      <c r="W29" s="1404"/>
      <c r="X29" s="1404"/>
      <c r="Y29" s="1404"/>
      <c r="Z29" s="1404"/>
      <c r="AA29" s="1404"/>
    </row>
    <row r="30" spans="1:27" hidden="1">
      <c r="A30" s="1396">
        <v>4</v>
      </c>
      <c r="B30" s="1396" t="s">
        <v>978</v>
      </c>
      <c r="C30" s="1969">
        <v>550000</v>
      </c>
      <c r="D30" s="1397">
        <v>9</v>
      </c>
      <c r="E30" s="1970">
        <f t="shared" si="4"/>
        <v>4950000</v>
      </c>
      <c r="F30" s="2203"/>
      <c r="G30" s="2203"/>
      <c r="H30" s="2203"/>
      <c r="I30" s="2204"/>
      <c r="J30" s="1404"/>
      <c r="K30" s="1404"/>
      <c r="L30" s="1404"/>
      <c r="M30" s="1404"/>
      <c r="N30" s="1404"/>
      <c r="O30" s="1404"/>
      <c r="P30" s="1404"/>
      <c r="Q30" s="1404"/>
      <c r="R30" s="1404"/>
      <c r="S30" s="1404"/>
      <c r="T30" s="1404"/>
      <c r="U30" s="1404"/>
      <c r="V30" s="1404"/>
      <c r="W30" s="1404"/>
      <c r="X30" s="1404"/>
      <c r="Y30" s="1404"/>
      <c r="Z30" s="1404"/>
      <c r="AA30" s="1404"/>
    </row>
    <row r="31" spans="1:27" hidden="1">
      <c r="A31" s="1396">
        <v>4</v>
      </c>
      <c r="B31" s="1396" t="s">
        <v>843</v>
      </c>
      <c r="C31" s="1969">
        <v>550000</v>
      </c>
      <c r="D31" s="1397">
        <v>13</v>
      </c>
      <c r="E31" s="1970">
        <f t="shared" si="4"/>
        <v>7150000</v>
      </c>
      <c r="F31" s="2203"/>
      <c r="G31" s="2203"/>
      <c r="H31" s="2203"/>
      <c r="I31" s="2204"/>
      <c r="J31" s="1404"/>
      <c r="K31" s="1404"/>
      <c r="L31" s="1404"/>
      <c r="M31" s="1404"/>
      <c r="N31" s="1404"/>
      <c r="O31" s="1404"/>
      <c r="P31" s="1404"/>
      <c r="Q31" s="1404"/>
      <c r="R31" s="1404"/>
      <c r="S31" s="1404"/>
      <c r="T31" s="1404"/>
      <c r="U31" s="1404"/>
      <c r="V31" s="1404"/>
      <c r="W31" s="1404"/>
      <c r="X31" s="1404"/>
      <c r="Y31" s="1404"/>
      <c r="Z31" s="1404"/>
      <c r="AA31" s="1404"/>
    </row>
    <row r="32" spans="1:27" hidden="1">
      <c r="A32" s="1396">
        <v>4</v>
      </c>
      <c r="B32" s="1396" t="s">
        <v>818</v>
      </c>
      <c r="C32" s="1969">
        <v>550000</v>
      </c>
      <c r="D32" s="1397">
        <v>9</v>
      </c>
      <c r="E32" s="1970">
        <f t="shared" si="4"/>
        <v>4950000</v>
      </c>
      <c r="F32" s="2203"/>
      <c r="G32" s="2203"/>
      <c r="H32" s="2203"/>
      <c r="I32" s="2204"/>
      <c r="J32" s="1404"/>
      <c r="K32" s="1404"/>
      <c r="L32" s="1404"/>
      <c r="M32" s="1404"/>
      <c r="N32" s="1404"/>
      <c r="O32" s="1404"/>
      <c r="P32" s="1404"/>
      <c r="Q32" s="1404"/>
      <c r="R32" s="1404"/>
      <c r="S32" s="1404"/>
      <c r="T32" s="1404"/>
      <c r="U32" s="1404"/>
      <c r="V32" s="1404"/>
      <c r="W32" s="1404"/>
      <c r="X32" s="1404"/>
      <c r="Y32" s="1404"/>
      <c r="Z32" s="1404"/>
      <c r="AA32" s="1404"/>
    </row>
    <row r="33" spans="1:27" hidden="1">
      <c r="A33" s="1396">
        <v>4</v>
      </c>
      <c r="B33" s="1396" t="s">
        <v>845</v>
      </c>
      <c r="C33" s="1969">
        <v>550000</v>
      </c>
      <c r="D33" s="1397">
        <v>7</v>
      </c>
      <c r="E33" s="1970">
        <f t="shared" si="4"/>
        <v>3850000</v>
      </c>
      <c r="F33" s="2203"/>
      <c r="G33" s="2203"/>
      <c r="H33" s="2203"/>
      <c r="I33" s="2204"/>
      <c r="J33" s="1404"/>
      <c r="K33" s="1404"/>
      <c r="L33" s="1404"/>
      <c r="M33" s="1404"/>
      <c r="N33" s="1404"/>
      <c r="O33" s="1404"/>
      <c r="P33" s="1404"/>
      <c r="Q33" s="1404"/>
      <c r="R33" s="1404"/>
      <c r="S33" s="1404"/>
      <c r="T33" s="1404"/>
      <c r="U33" s="1404"/>
      <c r="V33" s="1404"/>
      <c r="W33" s="1404"/>
      <c r="X33" s="1404"/>
      <c r="Y33" s="1404"/>
      <c r="Z33" s="1404"/>
      <c r="AA33" s="1404"/>
    </row>
    <row r="34" spans="1:27" hidden="1">
      <c r="A34" s="1396">
        <v>4</v>
      </c>
      <c r="B34" s="1396" t="s">
        <v>847</v>
      </c>
      <c r="C34" s="1969">
        <v>550000</v>
      </c>
      <c r="D34" s="1397">
        <v>6</v>
      </c>
      <c r="E34" s="1970">
        <f t="shared" si="4"/>
        <v>3300000</v>
      </c>
      <c r="F34" s="2203"/>
      <c r="G34" s="2203"/>
      <c r="H34" s="2203"/>
      <c r="I34" s="2204"/>
      <c r="J34" s="1404"/>
      <c r="K34" s="1404"/>
      <c r="L34" s="1404"/>
      <c r="M34" s="1404"/>
      <c r="N34" s="1404"/>
      <c r="O34" s="1404"/>
      <c r="P34" s="1404"/>
      <c r="Q34" s="1404"/>
      <c r="R34" s="1404"/>
      <c r="S34" s="1404"/>
      <c r="T34" s="1404"/>
      <c r="U34" s="1404"/>
      <c r="V34" s="1404"/>
      <c r="W34" s="1404"/>
      <c r="X34" s="1404"/>
      <c r="Y34" s="1404"/>
      <c r="Z34" s="1404"/>
      <c r="AA34" s="1404"/>
    </row>
    <row r="35" spans="1:27" s="2690" customFormat="1" hidden="1">
      <c r="A35" s="2697"/>
      <c r="B35" s="2692" t="s">
        <v>4124</v>
      </c>
      <c r="C35" s="2698"/>
      <c r="D35" s="2689">
        <f>SUM(D36:D43)</f>
        <v>41</v>
      </c>
      <c r="E35" s="2694">
        <f>SUM(E36:E43)</f>
        <v>22550000</v>
      </c>
      <c r="F35" s="2695"/>
      <c r="G35" s="2695"/>
      <c r="H35" s="2695"/>
      <c r="I35" s="2696"/>
      <c r="J35" s="2688"/>
      <c r="K35" s="2688"/>
      <c r="L35" s="2688"/>
      <c r="M35" s="2688"/>
      <c r="N35" s="2688"/>
      <c r="O35" s="2688"/>
      <c r="P35" s="2688"/>
      <c r="Q35" s="2688"/>
      <c r="R35" s="2688"/>
      <c r="S35" s="2688"/>
      <c r="T35" s="2688"/>
      <c r="U35" s="2688"/>
      <c r="V35" s="2688"/>
      <c r="W35" s="2688"/>
      <c r="X35" s="2688"/>
      <c r="Y35" s="2688"/>
      <c r="Z35" s="2688"/>
      <c r="AA35" s="2688"/>
    </row>
    <row r="36" spans="1:27" hidden="1">
      <c r="A36" s="1396">
        <v>5</v>
      </c>
      <c r="B36" s="1396" t="s">
        <v>863</v>
      </c>
      <c r="C36" s="1969">
        <v>550000</v>
      </c>
      <c r="D36" s="1397">
        <v>8</v>
      </c>
      <c r="E36" s="1970">
        <f t="shared" ref="E36:E43" si="5">$C36*$D36</f>
        <v>4400000</v>
      </c>
      <c r="F36" s="2203"/>
      <c r="G36" s="2203"/>
      <c r="H36" s="2203"/>
      <c r="I36" s="2204"/>
      <c r="J36" s="1404"/>
      <c r="K36" s="1404"/>
      <c r="L36" s="1404"/>
      <c r="M36" s="1404"/>
      <c r="N36" s="1404"/>
      <c r="O36" s="1404"/>
      <c r="P36" s="1404"/>
      <c r="Q36" s="1404"/>
      <c r="R36" s="1404"/>
      <c r="S36" s="1404"/>
      <c r="T36" s="1404"/>
      <c r="U36" s="1404"/>
      <c r="V36" s="1404"/>
      <c r="W36" s="1404"/>
      <c r="X36" s="1404"/>
      <c r="Y36" s="1404"/>
      <c r="Z36" s="1404"/>
      <c r="AA36" s="1404"/>
    </row>
    <row r="37" spans="1:27" hidden="1">
      <c r="A37" s="1396">
        <v>5</v>
      </c>
      <c r="B37" s="1398" t="s">
        <v>1251</v>
      </c>
      <c r="C37" s="1969">
        <v>550000</v>
      </c>
      <c r="D37" s="1397">
        <v>4</v>
      </c>
      <c r="E37" s="1970">
        <f t="shared" si="5"/>
        <v>2200000</v>
      </c>
      <c r="F37" s="2189"/>
      <c r="G37" s="2189"/>
      <c r="H37" s="2189"/>
      <c r="I37" s="2190"/>
      <c r="J37" s="1404"/>
      <c r="K37" s="1404"/>
      <c r="L37" s="1404"/>
      <c r="M37" s="1404"/>
      <c r="N37" s="1404"/>
      <c r="O37" s="1404"/>
      <c r="P37" s="1404"/>
      <c r="Q37" s="1404"/>
      <c r="R37" s="1404"/>
      <c r="S37" s="1404"/>
      <c r="T37" s="1404"/>
      <c r="U37" s="1404"/>
      <c r="V37" s="1404"/>
      <c r="W37" s="1404"/>
      <c r="X37" s="1404"/>
      <c r="Y37" s="1404"/>
      <c r="Z37" s="1404"/>
      <c r="AA37" s="1404"/>
    </row>
    <row r="38" spans="1:27" hidden="1">
      <c r="A38" s="1396">
        <v>5</v>
      </c>
      <c r="B38" s="1396" t="s">
        <v>824</v>
      </c>
      <c r="C38" s="1969">
        <v>550000</v>
      </c>
      <c r="D38" s="1397">
        <v>3</v>
      </c>
      <c r="E38" s="1970">
        <f t="shared" si="5"/>
        <v>1650000</v>
      </c>
      <c r="F38" s="2191"/>
      <c r="G38" s="2191"/>
      <c r="H38" s="2191"/>
      <c r="I38" s="2192"/>
      <c r="J38" s="1404"/>
      <c r="K38" s="1404"/>
      <c r="L38" s="1404"/>
      <c r="M38" s="1404"/>
      <c r="N38" s="1404"/>
      <c r="O38" s="1404"/>
      <c r="P38" s="1404"/>
      <c r="Q38" s="1404"/>
      <c r="R38" s="1404"/>
      <c r="S38" s="1404"/>
      <c r="T38" s="1404"/>
      <c r="U38" s="1404"/>
      <c r="V38" s="1404"/>
      <c r="W38" s="1404"/>
      <c r="X38" s="1404"/>
      <c r="Y38" s="1404"/>
      <c r="Z38" s="1404"/>
      <c r="AA38" s="1404"/>
    </row>
    <row r="39" spans="1:27" hidden="1">
      <c r="A39" s="1396">
        <v>5</v>
      </c>
      <c r="B39" s="1396" t="s">
        <v>867</v>
      </c>
      <c r="C39" s="1969">
        <v>550000</v>
      </c>
      <c r="D39" s="1397">
        <v>10</v>
      </c>
      <c r="E39" s="1970">
        <f t="shared" si="5"/>
        <v>5500000</v>
      </c>
      <c r="F39" s="2191"/>
      <c r="G39" s="2191"/>
      <c r="H39" s="2191"/>
      <c r="I39" s="2192"/>
      <c r="J39" s="1404"/>
      <c r="K39" s="1404"/>
      <c r="L39" s="1404"/>
      <c r="M39" s="1404"/>
      <c r="N39" s="1404"/>
      <c r="O39" s="1404"/>
      <c r="P39" s="1404"/>
      <c r="Q39" s="1404"/>
      <c r="R39" s="1404"/>
      <c r="S39" s="1404"/>
      <c r="T39" s="1404"/>
      <c r="U39" s="1404"/>
      <c r="V39" s="1404"/>
      <c r="W39" s="1404"/>
      <c r="X39" s="1404"/>
      <c r="Y39" s="1404"/>
      <c r="Z39" s="1404"/>
      <c r="AA39" s="1404"/>
    </row>
    <row r="40" spans="1:27" hidden="1">
      <c r="A40" s="1396">
        <v>5</v>
      </c>
      <c r="B40" s="1396" t="s">
        <v>861</v>
      </c>
      <c r="C40" s="1969">
        <v>550000</v>
      </c>
      <c r="D40" s="1397">
        <v>2</v>
      </c>
      <c r="E40" s="1970">
        <f t="shared" si="5"/>
        <v>1100000</v>
      </c>
      <c r="F40" s="2191"/>
      <c r="G40" s="2191"/>
      <c r="H40" s="2191"/>
      <c r="I40" s="2192"/>
      <c r="J40" s="1404"/>
      <c r="K40" s="1404"/>
      <c r="L40" s="1404"/>
      <c r="M40" s="1404"/>
      <c r="N40" s="1404"/>
      <c r="O40" s="1404"/>
      <c r="P40" s="1404"/>
      <c r="Q40" s="1404"/>
      <c r="R40" s="1404"/>
      <c r="S40" s="1404"/>
      <c r="T40" s="1404"/>
      <c r="U40" s="1404"/>
      <c r="V40" s="1404"/>
      <c r="W40" s="1404"/>
      <c r="X40" s="1404"/>
      <c r="Y40" s="1404"/>
      <c r="Z40" s="1404"/>
      <c r="AA40" s="1404"/>
    </row>
    <row r="41" spans="1:27" hidden="1">
      <c r="A41" s="1396">
        <v>5</v>
      </c>
      <c r="B41" s="1396" t="s">
        <v>1455</v>
      </c>
      <c r="C41" s="1969">
        <v>550000</v>
      </c>
      <c r="D41" s="1397">
        <v>3</v>
      </c>
      <c r="E41" s="1970">
        <f t="shared" si="5"/>
        <v>1650000</v>
      </c>
      <c r="F41" s="2193"/>
      <c r="G41" s="2193"/>
      <c r="H41" s="2193"/>
      <c r="I41" s="1556"/>
      <c r="J41" s="1404"/>
      <c r="K41" s="1404"/>
      <c r="L41" s="1404"/>
      <c r="M41" s="1404"/>
      <c r="N41" s="1404"/>
      <c r="O41" s="1404"/>
      <c r="P41" s="1404"/>
      <c r="Q41" s="1404"/>
      <c r="R41" s="1404"/>
      <c r="S41" s="1404"/>
      <c r="T41" s="1404"/>
      <c r="U41" s="1404"/>
      <c r="V41" s="1404"/>
      <c r="W41" s="1404"/>
      <c r="X41" s="1404"/>
      <c r="Y41" s="1404"/>
      <c r="Z41" s="1404"/>
      <c r="AA41" s="1404"/>
    </row>
    <row r="42" spans="1:27" hidden="1">
      <c r="A42" s="1396">
        <v>5</v>
      </c>
      <c r="B42" s="1396" t="s">
        <v>866</v>
      </c>
      <c r="C42" s="1969">
        <v>550000</v>
      </c>
      <c r="D42" s="1397">
        <v>2</v>
      </c>
      <c r="E42" s="1970">
        <f t="shared" si="5"/>
        <v>1100000</v>
      </c>
      <c r="F42" s="2191"/>
      <c r="G42" s="2191"/>
      <c r="H42" s="2191"/>
      <c r="I42" s="2192"/>
      <c r="J42" s="1404"/>
      <c r="K42" s="1404"/>
      <c r="L42" s="1404"/>
      <c r="M42" s="1404"/>
      <c r="N42" s="1404"/>
      <c r="O42" s="1404"/>
      <c r="P42" s="1404"/>
      <c r="Q42" s="1404"/>
      <c r="R42" s="1404"/>
      <c r="S42" s="1404"/>
      <c r="T42" s="1404"/>
      <c r="U42" s="1404"/>
      <c r="V42" s="1404"/>
      <c r="W42" s="1404"/>
      <c r="X42" s="1404"/>
      <c r="Y42" s="1404"/>
      <c r="Z42" s="1404"/>
      <c r="AA42" s="1404"/>
    </row>
    <row r="43" spans="1:27" hidden="1">
      <c r="A43" s="1396">
        <v>5</v>
      </c>
      <c r="B43" s="1396" t="s">
        <v>1071</v>
      </c>
      <c r="C43" s="1969">
        <v>550000</v>
      </c>
      <c r="D43" s="1397">
        <v>9</v>
      </c>
      <c r="E43" s="1970">
        <f t="shared" si="5"/>
        <v>4950000</v>
      </c>
      <c r="F43" s="2193"/>
      <c r="G43" s="2193"/>
      <c r="H43" s="2193"/>
      <c r="I43" s="1556"/>
      <c r="J43" s="1404"/>
      <c r="K43" s="1404"/>
      <c r="L43" s="1404"/>
      <c r="M43" s="1404"/>
      <c r="N43" s="1404"/>
      <c r="O43" s="1404"/>
      <c r="P43" s="1404"/>
      <c r="Q43" s="1404"/>
      <c r="R43" s="1404"/>
      <c r="S43" s="1404"/>
      <c r="T43" s="1404"/>
      <c r="U43" s="1404"/>
      <c r="V43" s="1404"/>
      <c r="W43" s="1404"/>
      <c r="X43" s="1404"/>
      <c r="Y43" s="1404"/>
      <c r="Z43" s="1404"/>
      <c r="AA43" s="1404"/>
    </row>
    <row r="44" spans="1:27" s="2690" customFormat="1" hidden="1">
      <c r="A44" s="2697"/>
      <c r="B44" s="2692" t="s">
        <v>4125</v>
      </c>
      <c r="C44" s="2698"/>
      <c r="D44" s="2689">
        <f>SUM(D45:D52)</f>
        <v>40</v>
      </c>
      <c r="E44" s="2694">
        <f>SUM(E45:E52)</f>
        <v>22000000</v>
      </c>
      <c r="F44" s="2699"/>
      <c r="G44" s="2699"/>
      <c r="H44" s="2699"/>
      <c r="I44" s="2700"/>
      <c r="J44" s="2688"/>
      <c r="K44" s="2688"/>
      <c r="L44" s="2688"/>
      <c r="M44" s="2688"/>
      <c r="N44" s="2688"/>
      <c r="O44" s="2688"/>
      <c r="P44" s="2688"/>
      <c r="Q44" s="2688"/>
      <c r="R44" s="2688"/>
      <c r="S44" s="2688"/>
      <c r="T44" s="2688"/>
      <c r="U44" s="2688"/>
      <c r="V44" s="2688"/>
      <c r="W44" s="2688"/>
      <c r="X44" s="2688"/>
      <c r="Y44" s="2688"/>
      <c r="Z44" s="2688"/>
      <c r="AA44" s="2688"/>
    </row>
    <row r="45" spans="1:27" hidden="1">
      <c r="A45" s="1396">
        <v>6</v>
      </c>
      <c r="B45" s="1396" t="s">
        <v>1166</v>
      </c>
      <c r="C45" s="1969">
        <v>550000</v>
      </c>
      <c r="D45" s="1397">
        <v>5</v>
      </c>
      <c r="E45" s="1970">
        <f t="shared" ref="E45:E52" si="6">$C45*$D45</f>
        <v>2750000</v>
      </c>
      <c r="F45" s="2193"/>
      <c r="G45" s="2193"/>
      <c r="H45" s="2193"/>
      <c r="I45" s="1556"/>
      <c r="J45" s="1404"/>
      <c r="K45" s="1404"/>
      <c r="L45" s="1404"/>
      <c r="M45" s="1404"/>
      <c r="N45" s="1404"/>
      <c r="O45" s="1404"/>
      <c r="P45" s="1404"/>
      <c r="Q45" s="1404"/>
      <c r="R45" s="1404"/>
      <c r="S45" s="1404"/>
      <c r="T45" s="1404"/>
      <c r="U45" s="1404"/>
      <c r="V45" s="1404"/>
      <c r="W45" s="1404"/>
      <c r="X45" s="1404"/>
      <c r="Y45" s="1404"/>
      <c r="Z45" s="1404"/>
      <c r="AA45" s="1404"/>
    </row>
    <row r="46" spans="1:27" hidden="1">
      <c r="A46" s="1396">
        <v>6</v>
      </c>
      <c r="B46" s="1396" t="s">
        <v>1405</v>
      </c>
      <c r="C46" s="1969">
        <v>550000</v>
      </c>
      <c r="D46" s="1397">
        <v>5</v>
      </c>
      <c r="E46" s="1970">
        <f t="shared" si="6"/>
        <v>2750000</v>
      </c>
      <c r="F46" s="2193"/>
      <c r="G46" s="2193"/>
      <c r="H46" s="2193"/>
      <c r="I46" s="1556"/>
      <c r="J46" s="1404"/>
      <c r="K46" s="1404"/>
      <c r="L46" s="1404"/>
      <c r="M46" s="1404"/>
      <c r="N46" s="1404"/>
      <c r="O46" s="1404"/>
      <c r="P46" s="1404"/>
      <c r="Q46" s="1404"/>
      <c r="R46" s="1404"/>
      <c r="S46" s="1404"/>
      <c r="T46" s="1404"/>
      <c r="U46" s="1404"/>
      <c r="V46" s="1404"/>
      <c r="W46" s="1404"/>
      <c r="X46" s="1404"/>
      <c r="Y46" s="1404"/>
      <c r="Z46" s="1404"/>
      <c r="AA46" s="1404"/>
    </row>
    <row r="47" spans="1:27" hidden="1">
      <c r="A47" s="1396">
        <v>6</v>
      </c>
      <c r="B47" s="1396" t="s">
        <v>1163</v>
      </c>
      <c r="C47" s="1969">
        <v>550000</v>
      </c>
      <c r="D47" s="1397">
        <v>4</v>
      </c>
      <c r="E47" s="1970">
        <f t="shared" si="6"/>
        <v>2200000</v>
      </c>
      <c r="F47" s="2193"/>
      <c r="G47" s="2193"/>
      <c r="H47" s="2193"/>
      <c r="I47" s="1556"/>
      <c r="J47" s="1404"/>
      <c r="K47" s="1404"/>
      <c r="L47" s="1404"/>
      <c r="M47" s="1404"/>
      <c r="N47" s="1404"/>
      <c r="O47" s="1404"/>
      <c r="P47" s="1404"/>
      <c r="Q47" s="1404"/>
      <c r="R47" s="1404"/>
      <c r="S47" s="1404"/>
      <c r="T47" s="1404"/>
      <c r="U47" s="1404"/>
      <c r="V47" s="1404"/>
      <c r="W47" s="1404"/>
      <c r="X47" s="1404"/>
      <c r="Y47" s="1404"/>
      <c r="Z47" s="1404"/>
      <c r="AA47" s="1404"/>
    </row>
    <row r="48" spans="1:27" hidden="1">
      <c r="A48" s="1396">
        <v>6</v>
      </c>
      <c r="B48" s="1396" t="s">
        <v>875</v>
      </c>
      <c r="C48" s="1969">
        <v>550000</v>
      </c>
      <c r="D48" s="1397">
        <v>3</v>
      </c>
      <c r="E48" s="1970">
        <f t="shared" si="6"/>
        <v>1650000</v>
      </c>
      <c r="F48" s="2193"/>
      <c r="G48" s="2193"/>
      <c r="H48" s="2193"/>
      <c r="I48" s="1556"/>
      <c r="J48" s="1404"/>
      <c r="K48" s="1404"/>
      <c r="L48" s="1404"/>
      <c r="M48" s="1404"/>
      <c r="N48" s="1404"/>
      <c r="O48" s="1404"/>
      <c r="P48" s="1404"/>
      <c r="Q48" s="1404"/>
      <c r="R48" s="1404"/>
      <c r="S48" s="1404"/>
      <c r="T48" s="1404"/>
      <c r="U48" s="1404"/>
      <c r="V48" s="1404"/>
      <c r="W48" s="1404"/>
      <c r="X48" s="1404"/>
      <c r="Y48" s="1404"/>
      <c r="Z48" s="1404"/>
      <c r="AA48" s="1404"/>
    </row>
    <row r="49" spans="1:27" hidden="1">
      <c r="A49" s="1396">
        <v>6</v>
      </c>
      <c r="B49" s="1398" t="s">
        <v>876</v>
      </c>
      <c r="C49" s="1969">
        <v>550000</v>
      </c>
      <c r="D49" s="1397">
        <v>4</v>
      </c>
      <c r="E49" s="1970">
        <f t="shared" si="6"/>
        <v>2200000</v>
      </c>
      <c r="F49" s="2191"/>
      <c r="G49" s="2191"/>
      <c r="H49" s="2191"/>
      <c r="I49" s="2192"/>
      <c r="J49" s="1404"/>
      <c r="K49" s="1404"/>
      <c r="L49" s="1404"/>
      <c r="M49" s="1404"/>
      <c r="N49" s="1404"/>
      <c r="O49" s="1404"/>
      <c r="P49" s="1404"/>
      <c r="Q49" s="1404"/>
      <c r="R49" s="1404"/>
      <c r="S49" s="1404"/>
      <c r="T49" s="1404"/>
      <c r="U49" s="1404"/>
      <c r="V49" s="1404"/>
      <c r="W49" s="1404"/>
      <c r="X49" s="1404"/>
      <c r="Y49" s="1404"/>
      <c r="Z49" s="1404"/>
      <c r="AA49" s="1404"/>
    </row>
    <row r="50" spans="1:27" hidden="1">
      <c r="A50" s="1396">
        <v>6</v>
      </c>
      <c r="B50" s="1396" t="s">
        <v>1105</v>
      </c>
      <c r="C50" s="1969">
        <v>550000</v>
      </c>
      <c r="D50" s="1397">
        <v>2</v>
      </c>
      <c r="E50" s="1970">
        <f t="shared" si="6"/>
        <v>1100000</v>
      </c>
      <c r="F50" s="2191"/>
      <c r="G50" s="2191"/>
      <c r="H50" s="2191"/>
      <c r="I50" s="2192"/>
      <c r="J50" s="1404"/>
      <c r="K50" s="1404"/>
      <c r="L50" s="1404"/>
      <c r="M50" s="1404"/>
      <c r="N50" s="1404"/>
      <c r="O50" s="1404"/>
      <c r="P50" s="1404"/>
      <c r="Q50" s="1404"/>
      <c r="R50" s="1404"/>
      <c r="S50" s="1404"/>
      <c r="T50" s="1404"/>
      <c r="U50" s="1404"/>
      <c r="V50" s="1404"/>
      <c r="W50" s="1404"/>
      <c r="X50" s="1404"/>
      <c r="Y50" s="1404"/>
      <c r="Z50" s="1404"/>
      <c r="AA50" s="1404"/>
    </row>
    <row r="51" spans="1:27" hidden="1">
      <c r="A51" s="1396">
        <v>6</v>
      </c>
      <c r="B51" s="1396" t="s">
        <v>877</v>
      </c>
      <c r="C51" s="1969">
        <v>550000</v>
      </c>
      <c r="D51" s="1397">
        <v>9</v>
      </c>
      <c r="E51" s="1970">
        <f t="shared" si="6"/>
        <v>4950000</v>
      </c>
      <c r="F51" s="2193"/>
      <c r="G51" s="2193"/>
      <c r="H51" s="2193"/>
      <c r="I51" s="1556"/>
      <c r="J51" s="1404"/>
      <c r="K51" s="1404"/>
      <c r="L51" s="1404"/>
      <c r="M51" s="1404"/>
      <c r="N51" s="1404"/>
      <c r="O51" s="1404"/>
      <c r="P51" s="1404"/>
      <c r="Q51" s="1404"/>
      <c r="R51" s="1404"/>
      <c r="S51" s="1404"/>
      <c r="T51" s="1404"/>
      <c r="U51" s="1404"/>
      <c r="V51" s="1404"/>
      <c r="W51" s="1404"/>
      <c r="X51" s="1404"/>
      <c r="Y51" s="1404"/>
      <c r="Z51" s="1404"/>
      <c r="AA51" s="1404"/>
    </row>
    <row r="52" spans="1:27" hidden="1">
      <c r="A52" s="1396">
        <v>6</v>
      </c>
      <c r="B52" s="1396" t="s">
        <v>1406</v>
      </c>
      <c r="C52" s="1969">
        <v>550000</v>
      </c>
      <c r="D52" s="1397">
        <v>8</v>
      </c>
      <c r="E52" s="1970">
        <f t="shared" si="6"/>
        <v>4400000</v>
      </c>
      <c r="F52" s="2193"/>
      <c r="G52" s="2193"/>
      <c r="H52" s="2193"/>
      <c r="I52" s="1556"/>
      <c r="J52" s="1404"/>
      <c r="K52" s="1404"/>
      <c r="L52" s="1404"/>
      <c r="M52" s="1404"/>
      <c r="N52" s="1404"/>
      <c r="O52" s="1404"/>
      <c r="P52" s="1404"/>
      <c r="Q52" s="1404"/>
      <c r="R52" s="1404"/>
      <c r="S52" s="1404"/>
      <c r="T52" s="1404"/>
      <c r="U52" s="1404"/>
      <c r="V52" s="1404"/>
      <c r="W52" s="1404"/>
      <c r="X52" s="1404"/>
      <c r="Y52" s="1404"/>
      <c r="Z52" s="1404"/>
      <c r="AA52" s="1404"/>
    </row>
    <row r="53" spans="1:27" s="2690" customFormat="1" hidden="1">
      <c r="A53" s="2697"/>
      <c r="B53" s="2692" t="s">
        <v>4126</v>
      </c>
      <c r="C53" s="2698"/>
      <c r="D53" s="2689">
        <f>SUM(D54:D57)</f>
        <v>37</v>
      </c>
      <c r="E53" s="2694">
        <f>SUM(E54:E57)</f>
        <v>20350000</v>
      </c>
      <c r="F53" s="2699"/>
      <c r="G53" s="2699"/>
      <c r="H53" s="2699"/>
      <c r="I53" s="2700"/>
      <c r="J53" s="2688"/>
      <c r="K53" s="2688"/>
      <c r="L53" s="2688"/>
      <c r="M53" s="2688"/>
      <c r="N53" s="2688"/>
      <c r="O53" s="2688"/>
      <c r="P53" s="2688"/>
      <c r="Q53" s="2688"/>
      <c r="R53" s="2688"/>
      <c r="S53" s="2688"/>
      <c r="T53" s="2688"/>
      <c r="U53" s="2688"/>
      <c r="V53" s="2688"/>
      <c r="W53" s="2688"/>
      <c r="X53" s="2688"/>
      <c r="Y53" s="2688"/>
      <c r="Z53" s="2688"/>
      <c r="AA53" s="2688"/>
    </row>
    <row r="54" spans="1:27" hidden="1">
      <c r="A54" s="1396">
        <v>7</v>
      </c>
      <c r="B54" s="1396" t="s">
        <v>1417</v>
      </c>
      <c r="C54" s="1969">
        <v>550000</v>
      </c>
      <c r="D54" s="1397">
        <v>10</v>
      </c>
      <c r="E54" s="1970">
        <f>$C54*$D54</f>
        <v>5500000</v>
      </c>
      <c r="F54" s="2193"/>
      <c r="G54" s="2193"/>
      <c r="H54" s="2193"/>
      <c r="I54" s="1556"/>
      <c r="J54" s="1404"/>
      <c r="K54" s="1404"/>
      <c r="L54" s="1404"/>
      <c r="M54" s="1404"/>
      <c r="N54" s="1404"/>
      <c r="O54" s="1404"/>
      <c r="P54" s="1404"/>
      <c r="Q54" s="1404"/>
      <c r="R54" s="1404"/>
      <c r="S54" s="1404"/>
      <c r="T54" s="1404"/>
      <c r="U54" s="1404"/>
      <c r="V54" s="1404"/>
      <c r="W54" s="1404"/>
      <c r="X54" s="1404"/>
      <c r="Y54" s="1404"/>
      <c r="Z54" s="1404"/>
      <c r="AA54" s="1404"/>
    </row>
    <row r="55" spans="1:27" hidden="1">
      <c r="A55" s="1396">
        <v>7</v>
      </c>
      <c r="B55" s="1396" t="s">
        <v>1410</v>
      </c>
      <c r="C55" s="1969">
        <v>550000</v>
      </c>
      <c r="D55" s="1397">
        <v>9</v>
      </c>
      <c r="E55" s="1970">
        <f>$C55*$D55</f>
        <v>4950000</v>
      </c>
      <c r="F55" s="2193"/>
      <c r="G55" s="2193"/>
      <c r="H55" s="2193"/>
      <c r="I55" s="1556"/>
      <c r="J55" s="1404"/>
      <c r="K55" s="1404"/>
      <c r="L55" s="1404"/>
      <c r="M55" s="1404"/>
      <c r="N55" s="1404"/>
      <c r="O55" s="1404"/>
      <c r="P55" s="1404"/>
      <c r="Q55" s="1404"/>
      <c r="R55" s="1404"/>
      <c r="S55" s="1404"/>
      <c r="T55" s="1404"/>
      <c r="U55" s="1404"/>
      <c r="V55" s="1404"/>
      <c r="W55" s="1404"/>
      <c r="X55" s="1404"/>
      <c r="Y55" s="1404"/>
      <c r="Z55" s="1404"/>
      <c r="AA55" s="1404"/>
    </row>
    <row r="56" spans="1:27" hidden="1">
      <c r="A56" s="1396">
        <v>7</v>
      </c>
      <c r="B56" s="1396" t="s">
        <v>526</v>
      </c>
      <c r="C56" s="1969">
        <v>550000</v>
      </c>
      <c r="D56" s="1397">
        <v>10</v>
      </c>
      <c r="E56" s="1970">
        <f>$C56*$D56</f>
        <v>5500000</v>
      </c>
      <c r="F56" s="2193"/>
      <c r="G56" s="2193"/>
      <c r="H56" s="2193"/>
      <c r="I56" s="1556"/>
      <c r="J56" s="1404"/>
      <c r="K56" s="1404"/>
      <c r="L56" s="1404"/>
      <c r="M56" s="1404"/>
      <c r="N56" s="1404"/>
      <c r="O56" s="1404"/>
      <c r="P56" s="1404"/>
      <c r="Q56" s="1404"/>
      <c r="R56" s="1404"/>
      <c r="S56" s="1404"/>
      <c r="T56" s="1404"/>
      <c r="U56" s="1404"/>
      <c r="V56" s="1404"/>
      <c r="W56" s="1404"/>
      <c r="X56" s="1404"/>
      <c r="Y56" s="1404"/>
      <c r="Z56" s="1404"/>
      <c r="AA56" s="1404"/>
    </row>
    <row r="57" spans="1:27" hidden="1">
      <c r="A57" s="1396">
        <v>7</v>
      </c>
      <c r="B57" s="1396" t="s">
        <v>825</v>
      </c>
      <c r="C57" s="1969">
        <v>550000</v>
      </c>
      <c r="D57" s="1397">
        <v>8</v>
      </c>
      <c r="E57" s="1970">
        <f>$C57*$D57</f>
        <v>4400000</v>
      </c>
      <c r="F57" s="2193"/>
      <c r="G57" s="2193"/>
      <c r="H57" s="2193"/>
      <c r="I57" s="1556"/>
      <c r="J57" s="1404"/>
      <c r="K57" s="1404"/>
      <c r="L57" s="1404"/>
      <c r="M57" s="1404"/>
      <c r="N57" s="1404"/>
      <c r="O57" s="1404"/>
      <c r="P57" s="1404"/>
      <c r="Q57" s="1404"/>
      <c r="R57" s="1404"/>
      <c r="S57" s="1404"/>
      <c r="T57" s="1404"/>
      <c r="U57" s="1404"/>
      <c r="V57" s="1404"/>
      <c r="W57" s="1404"/>
      <c r="X57" s="1404"/>
      <c r="Y57" s="1404"/>
      <c r="Z57" s="1404"/>
      <c r="AA57" s="1404"/>
    </row>
    <row r="58" spans="1:27" s="2690" customFormat="1" hidden="1">
      <c r="A58" s="2697"/>
      <c r="B58" s="2692" t="s">
        <v>4127</v>
      </c>
      <c r="C58" s="2698"/>
      <c r="D58" s="2689">
        <f>SUM(D59:D65)</f>
        <v>50</v>
      </c>
      <c r="E58" s="2694">
        <f>SUM(E59:E65)</f>
        <v>27500000</v>
      </c>
      <c r="F58" s="2699"/>
      <c r="G58" s="2699"/>
      <c r="H58" s="2699"/>
      <c r="I58" s="2700"/>
      <c r="J58" s="2688"/>
      <c r="K58" s="2688"/>
      <c r="L58" s="2688"/>
      <c r="M58" s="2688"/>
      <c r="N58" s="2688"/>
      <c r="O58" s="2688"/>
      <c r="P58" s="2688"/>
      <c r="Q58" s="2688"/>
      <c r="R58" s="2688"/>
      <c r="S58" s="2688"/>
      <c r="T58" s="2688"/>
      <c r="U58" s="2688"/>
      <c r="V58" s="2688"/>
      <c r="W58" s="2688"/>
      <c r="X58" s="2688"/>
      <c r="Y58" s="2688"/>
      <c r="Z58" s="2688"/>
      <c r="AA58" s="2688"/>
    </row>
    <row r="59" spans="1:27" hidden="1">
      <c r="A59" s="1396">
        <v>8</v>
      </c>
      <c r="B59" s="1396" t="s">
        <v>912</v>
      </c>
      <c r="C59" s="1969">
        <v>550000</v>
      </c>
      <c r="D59" s="1397">
        <v>7</v>
      </c>
      <c r="E59" s="1970">
        <f t="shared" ref="E59:E65" si="7">$C59*$D59</f>
        <v>3850000</v>
      </c>
      <c r="F59" s="2193"/>
      <c r="G59" s="2193"/>
      <c r="H59" s="2193"/>
      <c r="I59" s="1556"/>
      <c r="J59" s="1404"/>
      <c r="K59" s="1404"/>
      <c r="L59" s="1404"/>
      <c r="M59" s="1404"/>
      <c r="N59" s="1404"/>
      <c r="O59" s="1404"/>
      <c r="P59" s="1404"/>
      <c r="Q59" s="1404"/>
      <c r="R59" s="1404"/>
      <c r="S59" s="1404"/>
      <c r="T59" s="1404"/>
      <c r="U59" s="1404"/>
      <c r="V59" s="1404"/>
      <c r="W59" s="1404"/>
      <c r="X59" s="1404"/>
      <c r="Y59" s="1404"/>
      <c r="Z59" s="1404"/>
      <c r="AA59" s="1404"/>
    </row>
    <row r="60" spans="1:27" hidden="1">
      <c r="A60" s="1396">
        <v>8</v>
      </c>
      <c r="B60" s="1396" t="s">
        <v>1298</v>
      </c>
      <c r="C60" s="1969">
        <v>550000</v>
      </c>
      <c r="D60" s="1397">
        <v>3</v>
      </c>
      <c r="E60" s="1970">
        <f t="shared" si="7"/>
        <v>1650000</v>
      </c>
      <c r="F60" s="2191"/>
      <c r="G60" s="2191"/>
      <c r="H60" s="2191"/>
      <c r="I60" s="2192"/>
      <c r="J60" s="1404"/>
      <c r="K60" s="1404"/>
      <c r="L60" s="1404"/>
      <c r="M60" s="1404"/>
      <c r="N60" s="1404"/>
      <c r="O60" s="1404"/>
      <c r="P60" s="1404"/>
      <c r="Q60" s="1404"/>
      <c r="R60" s="1404"/>
      <c r="S60" s="1404"/>
      <c r="T60" s="1404"/>
      <c r="U60" s="1404"/>
      <c r="V60" s="1404"/>
      <c r="W60" s="1404"/>
      <c r="X60" s="1404"/>
      <c r="Y60" s="1404"/>
      <c r="Z60" s="1404"/>
      <c r="AA60" s="1404"/>
    </row>
    <row r="61" spans="1:27" hidden="1">
      <c r="A61" s="1396">
        <v>8</v>
      </c>
      <c r="B61" s="1396" t="s">
        <v>1308</v>
      </c>
      <c r="C61" s="1969">
        <v>550000</v>
      </c>
      <c r="D61" s="1397">
        <v>4</v>
      </c>
      <c r="E61" s="1970">
        <f t="shared" si="7"/>
        <v>2200000</v>
      </c>
      <c r="F61" s="2191"/>
      <c r="G61" s="2191"/>
      <c r="H61" s="2191"/>
      <c r="I61" s="2192"/>
      <c r="J61" s="1404"/>
      <c r="K61" s="1404"/>
      <c r="L61" s="1404"/>
      <c r="M61" s="1404"/>
      <c r="N61" s="1404"/>
      <c r="O61" s="1404"/>
      <c r="P61" s="1404"/>
      <c r="Q61" s="1404"/>
      <c r="R61" s="1404"/>
      <c r="S61" s="1404"/>
      <c r="T61" s="1404"/>
      <c r="U61" s="1404"/>
      <c r="V61" s="1404"/>
      <c r="W61" s="1404"/>
      <c r="X61" s="1404"/>
      <c r="Y61" s="1404"/>
      <c r="Z61" s="1404"/>
      <c r="AA61" s="1404"/>
    </row>
    <row r="62" spans="1:27" hidden="1">
      <c r="A62" s="1396">
        <v>8</v>
      </c>
      <c r="B62" s="1396" t="s">
        <v>914</v>
      </c>
      <c r="C62" s="1969">
        <v>550000</v>
      </c>
      <c r="D62" s="1397">
        <v>12</v>
      </c>
      <c r="E62" s="1970">
        <f t="shared" si="7"/>
        <v>6600000</v>
      </c>
      <c r="F62" s="2193"/>
      <c r="G62" s="2193"/>
      <c r="H62" s="2193"/>
      <c r="I62" s="1556"/>
      <c r="J62" s="1404"/>
      <c r="K62" s="1404"/>
      <c r="L62" s="1404"/>
      <c r="M62" s="1404"/>
      <c r="N62" s="1404"/>
      <c r="O62" s="1404"/>
      <c r="P62" s="1404"/>
      <c r="Q62" s="1404"/>
      <c r="R62" s="1404"/>
      <c r="S62" s="1404"/>
      <c r="T62" s="1404"/>
      <c r="U62" s="1404"/>
      <c r="V62" s="1404"/>
      <c r="W62" s="1404"/>
      <c r="X62" s="1404"/>
      <c r="Y62" s="1404"/>
      <c r="Z62" s="1404"/>
      <c r="AA62" s="1404"/>
    </row>
    <row r="63" spans="1:27" hidden="1">
      <c r="A63" s="1396">
        <v>8</v>
      </c>
      <c r="B63" s="1396" t="s">
        <v>917</v>
      </c>
      <c r="C63" s="1969">
        <v>550000</v>
      </c>
      <c r="D63" s="1397">
        <v>6</v>
      </c>
      <c r="E63" s="1970">
        <f t="shared" si="7"/>
        <v>3300000</v>
      </c>
      <c r="F63" s="2193"/>
      <c r="G63" s="2193"/>
      <c r="H63" s="2193"/>
      <c r="I63" s="1556"/>
      <c r="J63" s="1404"/>
      <c r="K63" s="1404"/>
      <c r="L63" s="1404"/>
      <c r="M63" s="1404"/>
      <c r="N63" s="1404"/>
      <c r="O63" s="1404"/>
      <c r="P63" s="1404"/>
      <c r="Q63" s="1404"/>
      <c r="R63" s="1404"/>
      <c r="S63" s="1404"/>
      <c r="T63" s="1404"/>
      <c r="U63" s="1404"/>
      <c r="V63" s="1404"/>
      <c r="W63" s="1404"/>
      <c r="X63" s="1404"/>
      <c r="Y63" s="1404"/>
      <c r="Z63" s="1404"/>
      <c r="AA63" s="1404"/>
    </row>
    <row r="64" spans="1:27" hidden="1">
      <c r="A64" s="1396">
        <v>8</v>
      </c>
      <c r="B64" s="1396" t="s">
        <v>801</v>
      </c>
      <c r="C64" s="1969">
        <v>550000</v>
      </c>
      <c r="D64" s="1397">
        <v>10</v>
      </c>
      <c r="E64" s="1970">
        <f t="shared" si="7"/>
        <v>5500000</v>
      </c>
      <c r="F64" s="2193"/>
      <c r="G64" s="2193"/>
      <c r="H64" s="2193"/>
      <c r="I64" s="1556"/>
      <c r="J64" s="1404"/>
      <c r="K64" s="1404"/>
      <c r="L64" s="1404"/>
      <c r="M64" s="1404"/>
      <c r="N64" s="1404"/>
      <c r="O64" s="1404"/>
      <c r="P64" s="1404"/>
      <c r="Q64" s="1404"/>
      <c r="R64" s="1404"/>
      <c r="S64" s="1404"/>
      <c r="T64" s="1404"/>
      <c r="U64" s="1404"/>
      <c r="V64" s="1404"/>
      <c r="W64" s="1404"/>
      <c r="X64" s="1404"/>
      <c r="Y64" s="1404"/>
      <c r="Z64" s="1404"/>
      <c r="AA64" s="1404"/>
    </row>
    <row r="65" spans="1:27" hidden="1">
      <c r="A65" s="1396">
        <v>8</v>
      </c>
      <c r="B65" s="1396" t="s">
        <v>827</v>
      </c>
      <c r="C65" s="1969">
        <v>550000</v>
      </c>
      <c r="D65" s="1397">
        <v>8</v>
      </c>
      <c r="E65" s="1970">
        <f t="shared" si="7"/>
        <v>4400000</v>
      </c>
      <c r="F65" s="2193"/>
      <c r="G65" s="2193"/>
      <c r="H65" s="2193"/>
      <c r="I65" s="1556"/>
      <c r="J65" s="1404"/>
      <c r="K65" s="1404"/>
      <c r="L65" s="1404"/>
      <c r="M65" s="1404"/>
      <c r="N65" s="1404"/>
      <c r="O65" s="1404"/>
      <c r="P65" s="1404"/>
      <c r="Q65" s="1404"/>
      <c r="R65" s="1404"/>
      <c r="S65" s="1404"/>
      <c r="T65" s="1404"/>
      <c r="U65" s="1404"/>
      <c r="V65" s="1404"/>
      <c r="W65" s="1404"/>
      <c r="X65" s="1404"/>
      <c r="Y65" s="1404"/>
      <c r="Z65" s="1404"/>
      <c r="AA65" s="1404"/>
    </row>
    <row r="66" spans="1:27" s="2690" customFormat="1" hidden="1">
      <c r="A66" s="2691"/>
      <c r="B66" s="2692" t="s">
        <v>4128</v>
      </c>
      <c r="C66" s="2698"/>
      <c r="D66" s="2689">
        <f>SUM(D67:D70)</f>
        <v>34</v>
      </c>
      <c r="E66" s="2694">
        <f>SUM(E67:E70)</f>
        <v>18700000</v>
      </c>
      <c r="F66" s="2699"/>
      <c r="G66" s="2699"/>
      <c r="H66" s="2699"/>
      <c r="I66" s="2700"/>
      <c r="J66" s="2688"/>
      <c r="K66" s="2688"/>
      <c r="L66" s="2688"/>
      <c r="M66" s="2688"/>
      <c r="N66" s="2688"/>
      <c r="O66" s="2688"/>
      <c r="P66" s="2688"/>
      <c r="Q66" s="2688"/>
      <c r="R66" s="2688"/>
      <c r="S66" s="2688"/>
      <c r="T66" s="2688"/>
      <c r="U66" s="2688"/>
      <c r="V66" s="2688"/>
      <c r="W66" s="2688"/>
      <c r="X66" s="2688"/>
      <c r="Y66" s="2688"/>
      <c r="Z66" s="2688"/>
      <c r="AA66" s="2688"/>
    </row>
    <row r="67" spans="1:27" hidden="1">
      <c r="A67" s="1396">
        <v>9</v>
      </c>
      <c r="B67" s="1396" t="s">
        <v>856</v>
      </c>
      <c r="C67" s="1969">
        <v>550000</v>
      </c>
      <c r="D67" s="1397">
        <v>5</v>
      </c>
      <c r="E67" s="1970">
        <f>$C67*$D67</f>
        <v>2750000</v>
      </c>
      <c r="F67" s="2191"/>
      <c r="G67" s="2191"/>
      <c r="H67" s="2191"/>
      <c r="I67" s="2192"/>
      <c r="J67" s="1404"/>
      <c r="K67" s="1404"/>
      <c r="L67" s="1404"/>
      <c r="M67" s="1404"/>
      <c r="N67" s="1404"/>
      <c r="O67" s="1404"/>
      <c r="P67" s="1404"/>
      <c r="Q67" s="1404"/>
      <c r="R67" s="1404"/>
      <c r="S67" s="1404"/>
      <c r="T67" s="1404"/>
      <c r="U67" s="1404"/>
      <c r="V67" s="1404"/>
      <c r="W67" s="1404"/>
      <c r="X67" s="1404"/>
      <c r="Y67" s="1404"/>
      <c r="Z67" s="1404"/>
      <c r="AA67" s="1404"/>
    </row>
    <row r="68" spans="1:27" hidden="1">
      <c r="A68" s="1396">
        <v>9</v>
      </c>
      <c r="B68" s="1396" t="s">
        <v>980</v>
      </c>
      <c r="C68" s="1969">
        <v>550000</v>
      </c>
      <c r="D68" s="1397">
        <v>20</v>
      </c>
      <c r="E68" s="1970">
        <f>$C68*$D68</f>
        <v>11000000</v>
      </c>
      <c r="F68" s="2193"/>
      <c r="G68" s="2193"/>
      <c r="H68" s="2193"/>
      <c r="I68" s="1556"/>
      <c r="J68" s="1404"/>
      <c r="K68" s="1404"/>
      <c r="L68" s="1404"/>
      <c r="M68" s="1404"/>
      <c r="N68" s="1404"/>
      <c r="O68" s="1404"/>
      <c r="P68" s="1404"/>
      <c r="Q68" s="1404"/>
      <c r="R68" s="1404"/>
      <c r="S68" s="1404"/>
      <c r="T68" s="1404"/>
      <c r="U68" s="1404"/>
      <c r="V68" s="1404"/>
      <c r="W68" s="1404"/>
      <c r="X68" s="1404"/>
      <c r="Y68" s="1404"/>
      <c r="Z68" s="1404"/>
      <c r="AA68" s="1404"/>
    </row>
    <row r="69" spans="1:27" hidden="1">
      <c r="A69" s="1396">
        <v>9</v>
      </c>
      <c r="B69" s="1396" t="s">
        <v>873</v>
      </c>
      <c r="C69" s="1969">
        <v>550000</v>
      </c>
      <c r="D69" s="1397">
        <v>3</v>
      </c>
      <c r="E69" s="1970">
        <f>$C69*$D69</f>
        <v>1650000</v>
      </c>
      <c r="F69" s="2193"/>
      <c r="G69" s="2193"/>
      <c r="H69" s="2193"/>
      <c r="I69" s="1556"/>
      <c r="J69" s="1404"/>
      <c r="K69" s="1404"/>
      <c r="L69" s="1404"/>
      <c r="M69" s="1404"/>
      <c r="N69" s="1404"/>
      <c r="O69" s="1404"/>
      <c r="P69" s="1404"/>
      <c r="Q69" s="1404"/>
      <c r="R69" s="1404"/>
      <c r="S69" s="1404"/>
      <c r="T69" s="1404"/>
      <c r="U69" s="1404"/>
      <c r="V69" s="1404"/>
      <c r="W69" s="1404"/>
      <c r="X69" s="1404"/>
      <c r="Y69" s="1404"/>
      <c r="Z69" s="1404"/>
      <c r="AA69" s="1404"/>
    </row>
    <row r="70" spans="1:27" hidden="1">
      <c r="A70" s="1396">
        <v>9</v>
      </c>
      <c r="B70" s="1396" t="s">
        <v>968</v>
      </c>
      <c r="C70" s="1969">
        <v>550000</v>
      </c>
      <c r="D70" s="1397">
        <v>6</v>
      </c>
      <c r="E70" s="1970">
        <f>$C70*$D70</f>
        <v>3300000</v>
      </c>
      <c r="F70" s="2193"/>
      <c r="G70" s="2193"/>
      <c r="H70" s="2193"/>
      <c r="I70" s="1556"/>
      <c r="J70" s="1404"/>
      <c r="K70" s="1404"/>
      <c r="L70" s="1404"/>
      <c r="M70" s="1404"/>
      <c r="N70" s="1404"/>
      <c r="O70" s="1404"/>
      <c r="P70" s="1404"/>
      <c r="Q70" s="1404"/>
      <c r="R70" s="1404"/>
      <c r="S70" s="1404"/>
      <c r="T70" s="1404"/>
      <c r="U70" s="1404"/>
      <c r="V70" s="1404"/>
      <c r="W70" s="1404"/>
      <c r="X70" s="1404"/>
      <c r="Y70" s="1404"/>
      <c r="Z70" s="1404"/>
      <c r="AA70" s="1404"/>
    </row>
    <row r="71" spans="1:27" s="2690" customFormat="1" hidden="1">
      <c r="A71" s="2691"/>
      <c r="B71" s="2692" t="s">
        <v>4129</v>
      </c>
      <c r="C71" s="2698"/>
      <c r="D71" s="2689">
        <f>SUM(D72:D76)</f>
        <v>60</v>
      </c>
      <c r="E71" s="2694">
        <f>SUM(E72:E76)</f>
        <v>33000000</v>
      </c>
      <c r="F71" s="2699"/>
      <c r="G71" s="2699"/>
      <c r="H71" s="2699"/>
      <c r="I71" s="2700"/>
      <c r="J71" s="2688"/>
      <c r="K71" s="2688"/>
      <c r="L71" s="2688"/>
      <c r="M71" s="2688"/>
      <c r="N71" s="2688"/>
      <c r="O71" s="2688"/>
      <c r="P71" s="2688"/>
      <c r="Q71" s="2688"/>
      <c r="R71" s="2688"/>
      <c r="S71" s="2688"/>
      <c r="T71" s="2688"/>
      <c r="U71" s="2688"/>
      <c r="V71" s="2688"/>
      <c r="W71" s="2688"/>
      <c r="X71" s="2688"/>
      <c r="Y71" s="2688"/>
      <c r="Z71" s="2688"/>
      <c r="AA71" s="2688"/>
    </row>
    <row r="72" spans="1:27" s="1115" customFormat="1">
      <c r="A72" s="2935">
        <v>10</v>
      </c>
      <c r="B72" s="2935" t="s">
        <v>1282</v>
      </c>
      <c r="C72" s="2903">
        <v>550000</v>
      </c>
      <c r="D72" s="2936">
        <v>4</v>
      </c>
      <c r="E72" s="2904">
        <f>$C72*$D72</f>
        <v>2200000</v>
      </c>
      <c r="F72" s="2191">
        <v>1</v>
      </c>
      <c r="G72" s="2191"/>
      <c r="H72" s="2191"/>
      <c r="I72" s="2192"/>
      <c r="J72" s="2924">
        <v>12</v>
      </c>
      <c r="K72" s="2980" t="s">
        <v>4321</v>
      </c>
      <c r="L72" s="2939">
        <v>240290</v>
      </c>
      <c r="M72" s="2924">
        <v>1</v>
      </c>
      <c r="N72" s="2924"/>
      <c r="O72" s="2701"/>
      <c r="P72" s="2701"/>
      <c r="Q72" s="2701"/>
      <c r="R72" s="2701"/>
      <c r="S72" s="2903">
        <v>2200000</v>
      </c>
      <c r="T72" s="2916">
        <v>0</v>
      </c>
      <c r="U72" s="2701"/>
      <c r="V72" s="2701"/>
      <c r="W72" s="2701"/>
      <c r="X72" s="2701"/>
      <c r="Y72" s="2701"/>
      <c r="Z72" s="2701"/>
      <c r="AA72" s="2701"/>
    </row>
    <row r="73" spans="1:27" s="1115" customFormat="1" ht="49.2">
      <c r="A73" s="1398">
        <v>10</v>
      </c>
      <c r="B73" s="1398" t="s">
        <v>1285</v>
      </c>
      <c r="C73" s="2731">
        <v>550000</v>
      </c>
      <c r="D73" s="2732">
        <v>5</v>
      </c>
      <c r="E73" s="2733">
        <f>$C73*$D73</f>
        <v>2750000</v>
      </c>
      <c r="F73" s="2906">
        <v>1</v>
      </c>
      <c r="G73" s="2906"/>
      <c r="H73" s="2906"/>
      <c r="I73" s="2905"/>
      <c r="J73" s="363">
        <v>1.3</v>
      </c>
      <c r="K73" s="2178" t="s">
        <v>4485</v>
      </c>
      <c r="L73" s="363"/>
      <c r="M73" s="363"/>
      <c r="N73" s="363">
        <v>1</v>
      </c>
      <c r="O73" s="363">
        <v>4</v>
      </c>
      <c r="P73" s="16" t="s">
        <v>4560</v>
      </c>
      <c r="Q73" s="16" t="s">
        <v>4555</v>
      </c>
      <c r="R73" s="2701"/>
      <c r="S73" s="2701"/>
      <c r="T73" s="2701"/>
      <c r="U73" s="2701"/>
      <c r="V73" s="2701"/>
      <c r="W73" s="2701"/>
      <c r="X73" s="2701"/>
      <c r="Y73" s="2701"/>
      <c r="Z73" s="2701"/>
      <c r="AA73" s="2701"/>
    </row>
    <row r="74" spans="1:27" s="1115" customFormat="1" ht="123">
      <c r="A74" s="2908">
        <v>10</v>
      </c>
      <c r="B74" s="2908" t="s">
        <v>1274</v>
      </c>
      <c r="C74" s="2909">
        <v>550000</v>
      </c>
      <c r="D74" s="2910">
        <v>20</v>
      </c>
      <c r="E74" s="2911">
        <f>$C74*$D74</f>
        <v>11000000</v>
      </c>
      <c r="F74" s="2191"/>
      <c r="G74" s="2191">
        <v>1</v>
      </c>
      <c r="H74" s="2191"/>
      <c r="I74" s="2192"/>
      <c r="J74" s="66">
        <v>1</v>
      </c>
      <c r="K74" s="16" t="s">
        <v>4478</v>
      </c>
      <c r="L74" s="16" t="s">
        <v>4434</v>
      </c>
      <c r="M74" s="13"/>
      <c r="N74" s="13">
        <v>1</v>
      </c>
      <c r="O74" s="16" t="s">
        <v>4435</v>
      </c>
      <c r="P74" s="16" t="s">
        <v>4436</v>
      </c>
      <c r="Q74" s="16" t="s">
        <v>4479</v>
      </c>
      <c r="R74" s="16"/>
      <c r="S74" s="16"/>
      <c r="T74" s="2701"/>
      <c r="U74" s="2701"/>
      <c r="V74" s="2701"/>
      <c r="W74" s="2701"/>
      <c r="X74" s="2701"/>
      <c r="Y74" s="2701"/>
      <c r="Z74" s="2701"/>
      <c r="AA74" s="2701"/>
    </row>
    <row r="75" spans="1:27" s="1115" customFormat="1" ht="49.2">
      <c r="A75" s="2912">
        <v>10</v>
      </c>
      <c r="B75" s="2912" t="s">
        <v>1280</v>
      </c>
      <c r="C75" s="2913">
        <v>550000</v>
      </c>
      <c r="D75" s="2914">
        <v>6</v>
      </c>
      <c r="E75" s="2915">
        <f>$C75*$D75</f>
        <v>3300000</v>
      </c>
      <c r="F75" s="2191"/>
      <c r="G75" s="2191">
        <v>1</v>
      </c>
      <c r="H75" s="2191"/>
      <c r="I75" s="2192"/>
      <c r="J75" s="2898">
        <v>4.2</v>
      </c>
      <c r="K75" s="2907" t="s">
        <v>4517</v>
      </c>
      <c r="L75" s="2701" t="s">
        <v>4489</v>
      </c>
      <c r="M75" s="2898"/>
      <c r="N75" s="2924">
        <v>1</v>
      </c>
      <c r="O75" s="2701" t="s">
        <v>4440</v>
      </c>
      <c r="P75" s="2701"/>
      <c r="Q75" s="2701"/>
      <c r="R75" s="2701"/>
      <c r="S75" s="2976">
        <v>3300000</v>
      </c>
      <c r="T75" s="2701">
        <v>0</v>
      </c>
      <c r="U75" s="2701"/>
      <c r="V75" s="2701"/>
      <c r="W75" s="2701"/>
      <c r="X75" s="2701"/>
      <c r="Y75" s="2701"/>
      <c r="Z75" s="2701"/>
      <c r="AA75" s="2701"/>
    </row>
    <row r="76" spans="1:27" s="1115" customFormat="1" ht="73.8">
      <c r="A76" s="2912">
        <v>10</v>
      </c>
      <c r="B76" s="2908" t="s">
        <v>1275</v>
      </c>
      <c r="C76" s="2909">
        <v>550000</v>
      </c>
      <c r="D76" s="2910">
        <v>25</v>
      </c>
      <c r="E76" s="2911">
        <f>$C76*$D76</f>
        <v>13750000</v>
      </c>
      <c r="F76" s="2534">
        <v>1</v>
      </c>
      <c r="G76" s="2534"/>
      <c r="H76" s="2534"/>
      <c r="I76" s="2238"/>
      <c r="J76" s="2898">
        <v>1.3</v>
      </c>
      <c r="K76" s="16" t="s">
        <v>4461</v>
      </c>
      <c r="L76" s="2902" t="s">
        <v>4445</v>
      </c>
      <c r="M76" s="2898"/>
      <c r="N76" s="2898">
        <v>1</v>
      </c>
      <c r="O76" s="16" t="s">
        <v>4499</v>
      </c>
      <c r="P76" s="2900" t="s">
        <v>4441</v>
      </c>
      <c r="Q76" s="16" t="s">
        <v>4462</v>
      </c>
      <c r="R76" s="2701"/>
      <c r="S76" s="2701"/>
      <c r="T76" s="2701"/>
      <c r="U76" s="2701"/>
      <c r="V76" s="2701"/>
      <c r="W76" s="2701"/>
      <c r="X76" s="2701"/>
      <c r="Y76" s="2701"/>
      <c r="Z76" s="2701"/>
      <c r="AA76" s="2701"/>
    </row>
    <row r="77" spans="1:27" s="2690" customFormat="1" hidden="1">
      <c r="A77" s="2691"/>
      <c r="B77" s="2692" t="s">
        <v>4130</v>
      </c>
      <c r="C77" s="2693"/>
      <c r="D77" s="2689">
        <f>SUM(D78:D84)</f>
        <v>44</v>
      </c>
      <c r="E77" s="2694">
        <f>SUM(E78:E84)</f>
        <v>24200000</v>
      </c>
      <c r="F77" s="2699"/>
      <c r="G77" s="2699"/>
      <c r="H77" s="2699"/>
      <c r="I77" s="2700"/>
      <c r="J77" s="2688"/>
      <c r="K77" s="2688"/>
      <c r="L77" s="2688"/>
      <c r="M77" s="2688"/>
      <c r="N77" s="2688"/>
      <c r="O77" s="2688"/>
      <c r="P77" s="2688"/>
      <c r="Q77" s="2688"/>
      <c r="R77" s="2688"/>
      <c r="S77" s="2688"/>
      <c r="T77" s="2688"/>
      <c r="U77" s="2688"/>
      <c r="V77" s="2688"/>
      <c r="W77" s="2688"/>
      <c r="X77" s="2688"/>
      <c r="Y77" s="2688"/>
      <c r="Z77" s="2688"/>
      <c r="AA77" s="2688"/>
    </row>
    <row r="78" spans="1:27" s="1115" customFormat="1" hidden="1">
      <c r="A78" s="1398">
        <v>11</v>
      </c>
      <c r="B78" s="1398" t="s">
        <v>1432</v>
      </c>
      <c r="C78" s="2731">
        <v>550000</v>
      </c>
      <c r="D78" s="2732">
        <v>5</v>
      </c>
      <c r="E78" s="2733">
        <f t="shared" ref="E78:E84" si="8">$C78*$D78</f>
        <v>2750000</v>
      </c>
      <c r="F78" s="2191"/>
      <c r="G78" s="2191"/>
      <c r="H78" s="2191"/>
      <c r="I78" s="2192"/>
      <c r="J78" s="2701"/>
      <c r="K78" s="2701"/>
      <c r="L78" s="2701"/>
      <c r="M78" s="2701"/>
      <c r="N78" s="2701"/>
      <c r="O78" s="2701"/>
      <c r="P78" s="2701"/>
      <c r="Q78" s="2701"/>
      <c r="R78" s="2701"/>
      <c r="S78" s="2701"/>
      <c r="T78" s="2701"/>
      <c r="U78" s="2701"/>
      <c r="V78" s="2701"/>
      <c r="W78" s="2701"/>
      <c r="X78" s="2701"/>
      <c r="Y78" s="2701"/>
      <c r="Z78" s="2701"/>
      <c r="AA78" s="2701"/>
    </row>
    <row r="79" spans="1:27" s="1115" customFormat="1" hidden="1">
      <c r="A79" s="1398">
        <v>11</v>
      </c>
      <c r="B79" s="1398" t="s">
        <v>1425</v>
      </c>
      <c r="C79" s="2731">
        <v>550000</v>
      </c>
      <c r="D79" s="2732">
        <v>6</v>
      </c>
      <c r="E79" s="2733">
        <f t="shared" si="8"/>
        <v>3300000</v>
      </c>
      <c r="F79" s="2191"/>
      <c r="G79" s="2191"/>
      <c r="H79" s="2191"/>
      <c r="I79" s="2192"/>
      <c r="J79" s="2701"/>
      <c r="K79" s="2701"/>
      <c r="L79" s="2701"/>
      <c r="M79" s="2701"/>
      <c r="N79" s="2701"/>
      <c r="O79" s="2701"/>
      <c r="P79" s="2701"/>
      <c r="Q79" s="2701"/>
      <c r="R79" s="2701"/>
      <c r="S79" s="2701"/>
      <c r="T79" s="2701"/>
      <c r="U79" s="2701"/>
      <c r="V79" s="2701"/>
      <c r="W79" s="2701"/>
      <c r="X79" s="2701"/>
      <c r="Y79" s="2701"/>
      <c r="Z79" s="2701"/>
      <c r="AA79" s="2701"/>
    </row>
    <row r="80" spans="1:27" s="1115" customFormat="1" hidden="1">
      <c r="A80" s="1398">
        <v>11</v>
      </c>
      <c r="B80" s="1398" t="s">
        <v>662</v>
      </c>
      <c r="C80" s="2731">
        <v>550000</v>
      </c>
      <c r="D80" s="2732">
        <v>15</v>
      </c>
      <c r="E80" s="2733">
        <f t="shared" si="8"/>
        <v>8250000</v>
      </c>
      <c r="F80" s="2191"/>
      <c r="G80" s="2191"/>
      <c r="H80" s="2191"/>
      <c r="I80" s="2192"/>
      <c r="J80" s="2701"/>
      <c r="K80" s="2701"/>
      <c r="L80" s="2701"/>
      <c r="M80" s="2701"/>
      <c r="N80" s="2701"/>
      <c r="O80" s="2701"/>
      <c r="P80" s="2701"/>
      <c r="Q80" s="2701"/>
      <c r="R80" s="2701"/>
      <c r="S80" s="2701"/>
      <c r="T80" s="2701"/>
      <c r="U80" s="2701"/>
      <c r="V80" s="2701"/>
      <c r="W80" s="2701"/>
      <c r="X80" s="2701"/>
      <c r="Y80" s="2701"/>
      <c r="Z80" s="2701"/>
      <c r="AA80" s="2701"/>
    </row>
    <row r="81" spans="1:27" s="1115" customFormat="1" hidden="1">
      <c r="A81" s="1398">
        <v>11</v>
      </c>
      <c r="B81" s="1398" t="s">
        <v>663</v>
      </c>
      <c r="C81" s="2731">
        <v>550000</v>
      </c>
      <c r="D81" s="2732">
        <v>5</v>
      </c>
      <c r="E81" s="2733">
        <f t="shared" si="8"/>
        <v>2750000</v>
      </c>
      <c r="F81" s="2191"/>
      <c r="G81" s="2191"/>
      <c r="H81" s="2191"/>
      <c r="I81" s="2192"/>
      <c r="J81" s="2701"/>
      <c r="K81" s="2701"/>
      <c r="L81" s="2701"/>
      <c r="M81" s="2701"/>
      <c r="N81" s="2701"/>
      <c r="O81" s="2701"/>
      <c r="P81" s="2701"/>
      <c r="Q81" s="2701"/>
      <c r="R81" s="2701"/>
      <c r="S81" s="2701"/>
      <c r="T81" s="2701"/>
      <c r="U81" s="2701"/>
      <c r="V81" s="2701"/>
      <c r="W81" s="2701"/>
      <c r="X81" s="2701"/>
      <c r="Y81" s="2701"/>
      <c r="Z81" s="2701"/>
      <c r="AA81" s="2701"/>
    </row>
    <row r="82" spans="1:27" s="1115" customFormat="1" hidden="1">
      <c r="A82" s="1398">
        <v>11</v>
      </c>
      <c r="B82" s="1398" t="s">
        <v>671</v>
      </c>
      <c r="C82" s="2731">
        <v>550000</v>
      </c>
      <c r="D82" s="2732">
        <v>1</v>
      </c>
      <c r="E82" s="2733">
        <f t="shared" si="8"/>
        <v>550000</v>
      </c>
      <c r="F82" s="2191"/>
      <c r="G82" s="2191"/>
      <c r="H82" s="2191"/>
      <c r="I82" s="2192"/>
      <c r="J82" s="2701"/>
      <c r="K82" s="2701"/>
      <c r="L82" s="2701"/>
      <c r="M82" s="2701"/>
      <c r="N82" s="2701"/>
      <c r="O82" s="2701"/>
      <c r="P82" s="2701"/>
      <c r="Q82" s="2701"/>
      <c r="R82" s="2701"/>
      <c r="S82" s="2701"/>
      <c r="T82" s="2701"/>
      <c r="U82" s="2701"/>
      <c r="V82" s="2701"/>
      <c r="W82" s="2701"/>
      <c r="X82" s="2701"/>
      <c r="Y82" s="2701"/>
      <c r="Z82" s="2701"/>
      <c r="AA82" s="2701"/>
    </row>
    <row r="83" spans="1:27" s="1115" customFormat="1" hidden="1">
      <c r="A83" s="1398">
        <v>11</v>
      </c>
      <c r="B83" s="1398" t="s">
        <v>665</v>
      </c>
      <c r="C83" s="2731">
        <v>550000</v>
      </c>
      <c r="D83" s="2732">
        <v>3</v>
      </c>
      <c r="E83" s="2733">
        <f t="shared" si="8"/>
        <v>1650000</v>
      </c>
      <c r="F83" s="2191"/>
      <c r="G83" s="2191"/>
      <c r="H83" s="2191"/>
      <c r="I83" s="2192"/>
      <c r="J83" s="2701"/>
      <c r="K83" s="2701"/>
      <c r="L83" s="2701"/>
      <c r="M83" s="2701"/>
      <c r="N83" s="2701"/>
      <c r="O83" s="2701"/>
      <c r="P83" s="2701"/>
      <c r="Q83" s="2701"/>
      <c r="R83" s="2701"/>
      <c r="S83" s="2701"/>
      <c r="T83" s="2701"/>
      <c r="U83" s="2701"/>
      <c r="V83" s="2701"/>
      <c r="W83" s="2701"/>
      <c r="X83" s="2701"/>
      <c r="Y83" s="2701"/>
      <c r="Z83" s="2701"/>
      <c r="AA83" s="2701"/>
    </row>
    <row r="84" spans="1:27" s="1115" customFormat="1" hidden="1">
      <c r="A84" s="1398">
        <v>11</v>
      </c>
      <c r="B84" s="1398" t="s">
        <v>659</v>
      </c>
      <c r="C84" s="2731">
        <v>550000</v>
      </c>
      <c r="D84" s="2732">
        <v>9</v>
      </c>
      <c r="E84" s="2733">
        <f t="shared" si="8"/>
        <v>4950000</v>
      </c>
      <c r="F84" s="2191"/>
      <c r="G84" s="2191"/>
      <c r="H84" s="2191"/>
      <c r="I84" s="2192"/>
      <c r="J84" s="2701"/>
      <c r="K84" s="2701"/>
      <c r="L84" s="2701"/>
      <c r="M84" s="2701"/>
      <c r="N84" s="2701"/>
      <c r="O84" s="2701"/>
      <c r="P84" s="2701"/>
      <c r="Q84" s="2701"/>
      <c r="R84" s="2701"/>
      <c r="S84" s="2701"/>
      <c r="T84" s="2701"/>
      <c r="U84" s="2701"/>
      <c r="V84" s="2701"/>
      <c r="W84" s="2701"/>
      <c r="X84" s="2701"/>
      <c r="Y84" s="2701"/>
      <c r="Z84" s="2701"/>
      <c r="AA84" s="2701"/>
    </row>
    <row r="85" spans="1:27" s="2690" customFormat="1" hidden="1">
      <c r="A85" s="2691"/>
      <c r="B85" s="2692" t="s">
        <v>4131</v>
      </c>
      <c r="C85" s="2698"/>
      <c r="D85" s="2689">
        <f>SUM(D86:D92)</f>
        <v>43</v>
      </c>
      <c r="E85" s="2694">
        <f>SUM(E86:E92)</f>
        <v>23650000</v>
      </c>
      <c r="F85" s="2699"/>
      <c r="G85" s="2699"/>
      <c r="H85" s="2699"/>
      <c r="I85" s="2700"/>
      <c r="J85" s="2688"/>
      <c r="K85" s="2688"/>
      <c r="L85" s="2688"/>
      <c r="M85" s="2688"/>
      <c r="N85" s="2688"/>
      <c r="O85" s="2688"/>
      <c r="P85" s="2688"/>
      <c r="Q85" s="2688"/>
      <c r="R85" s="2688"/>
      <c r="S85" s="2688"/>
      <c r="T85" s="2688"/>
      <c r="U85" s="2688"/>
      <c r="V85" s="2688"/>
      <c r="W85" s="2688"/>
      <c r="X85" s="2688"/>
      <c r="Y85" s="2688"/>
      <c r="Z85" s="2688"/>
      <c r="AA85" s="2688"/>
    </row>
    <row r="86" spans="1:27" s="1115" customFormat="1" hidden="1">
      <c r="A86" s="1398">
        <v>12</v>
      </c>
      <c r="B86" s="1398" t="s">
        <v>932</v>
      </c>
      <c r="C86" s="2731">
        <v>550000</v>
      </c>
      <c r="D86" s="2732">
        <v>7</v>
      </c>
      <c r="E86" s="2733">
        <f t="shared" ref="E86:E92" si="9">$C86*$D86</f>
        <v>3850000</v>
      </c>
      <c r="F86" s="2191"/>
      <c r="G86" s="2191"/>
      <c r="H86" s="2191"/>
      <c r="I86" s="2192"/>
      <c r="J86" s="2701"/>
      <c r="K86" s="2701"/>
      <c r="L86" s="2701"/>
      <c r="M86" s="2701"/>
      <c r="N86" s="2701"/>
      <c r="O86" s="2701"/>
      <c r="P86" s="2701"/>
      <c r="Q86" s="2701"/>
      <c r="R86" s="2701"/>
      <c r="S86" s="2701"/>
      <c r="T86" s="2701"/>
      <c r="U86" s="2701"/>
      <c r="V86" s="2701"/>
      <c r="W86" s="2701"/>
      <c r="X86" s="2701"/>
      <c r="Y86" s="2701"/>
      <c r="Z86" s="2701"/>
      <c r="AA86" s="2701"/>
    </row>
    <row r="87" spans="1:27" s="1115" customFormat="1" hidden="1">
      <c r="A87" s="1398">
        <v>12</v>
      </c>
      <c r="B87" s="1398" t="s">
        <v>927</v>
      </c>
      <c r="C87" s="2731">
        <v>550000</v>
      </c>
      <c r="D87" s="2732">
        <v>8</v>
      </c>
      <c r="E87" s="2733">
        <f t="shared" si="9"/>
        <v>4400000</v>
      </c>
      <c r="F87" s="2191"/>
      <c r="G87" s="2191"/>
      <c r="H87" s="2191"/>
      <c r="I87" s="2192"/>
      <c r="J87" s="2701"/>
      <c r="K87" s="2701"/>
      <c r="L87" s="2701"/>
      <c r="M87" s="2701"/>
      <c r="N87" s="2701"/>
      <c r="O87" s="2701"/>
      <c r="P87" s="2701"/>
      <c r="Q87" s="2701"/>
      <c r="R87" s="2701"/>
      <c r="S87" s="2701"/>
      <c r="T87" s="2701"/>
      <c r="U87" s="2701"/>
      <c r="V87" s="2701"/>
      <c r="W87" s="2701"/>
      <c r="X87" s="2701"/>
      <c r="Y87" s="2701"/>
      <c r="Z87" s="2701"/>
      <c r="AA87" s="2701"/>
    </row>
    <row r="88" spans="1:27" s="1115" customFormat="1" hidden="1">
      <c r="A88" s="1398">
        <v>12</v>
      </c>
      <c r="B88" s="1398" t="s">
        <v>930</v>
      </c>
      <c r="C88" s="2731">
        <v>550000</v>
      </c>
      <c r="D88" s="2732">
        <v>9</v>
      </c>
      <c r="E88" s="2733">
        <f t="shared" si="9"/>
        <v>4950000</v>
      </c>
      <c r="F88" s="2191"/>
      <c r="G88" s="2191"/>
      <c r="H88" s="2191"/>
      <c r="I88" s="2192"/>
      <c r="J88" s="2701"/>
      <c r="K88" s="2701"/>
      <c r="L88" s="2701"/>
      <c r="M88" s="2701"/>
      <c r="N88" s="2701"/>
      <c r="O88" s="2701"/>
      <c r="P88" s="2701"/>
      <c r="Q88" s="2701"/>
      <c r="R88" s="2701"/>
      <c r="S88" s="2701"/>
      <c r="T88" s="2701"/>
      <c r="U88" s="2701"/>
      <c r="V88" s="2701"/>
      <c r="W88" s="2701"/>
      <c r="X88" s="2701"/>
      <c r="Y88" s="2701"/>
      <c r="Z88" s="2701"/>
      <c r="AA88" s="2701"/>
    </row>
    <row r="89" spans="1:27" s="1115" customFormat="1" hidden="1">
      <c r="A89" s="1398">
        <v>12</v>
      </c>
      <c r="B89" s="1398" t="s">
        <v>984</v>
      </c>
      <c r="C89" s="2731">
        <v>550000</v>
      </c>
      <c r="D89" s="2732">
        <v>7</v>
      </c>
      <c r="E89" s="2733">
        <f t="shared" si="9"/>
        <v>3850000</v>
      </c>
      <c r="F89" s="2191"/>
      <c r="G89" s="2191"/>
      <c r="H89" s="2191"/>
      <c r="I89" s="2192"/>
      <c r="J89" s="2701"/>
      <c r="K89" s="2701"/>
      <c r="L89" s="2701"/>
      <c r="M89" s="2701"/>
      <c r="N89" s="2701"/>
      <c r="O89" s="2701"/>
      <c r="P89" s="2701"/>
      <c r="Q89" s="2701"/>
      <c r="R89" s="2701"/>
      <c r="S89" s="2701"/>
      <c r="T89" s="2701"/>
      <c r="U89" s="2701"/>
      <c r="V89" s="2701"/>
      <c r="W89" s="2701"/>
      <c r="X89" s="2701"/>
      <c r="Y89" s="2701"/>
      <c r="Z89" s="2701"/>
      <c r="AA89" s="2701"/>
    </row>
    <row r="90" spans="1:27" s="1115" customFormat="1" hidden="1">
      <c r="A90" s="1398">
        <v>12</v>
      </c>
      <c r="B90" s="1398" t="s">
        <v>997</v>
      </c>
      <c r="C90" s="2731">
        <v>550000</v>
      </c>
      <c r="D90" s="2732">
        <v>9</v>
      </c>
      <c r="E90" s="2733">
        <f t="shared" si="9"/>
        <v>4950000</v>
      </c>
      <c r="F90" s="2534"/>
      <c r="G90" s="2534"/>
      <c r="H90" s="2534"/>
      <c r="I90" s="2238"/>
      <c r="J90" s="2701"/>
      <c r="K90" s="2701"/>
      <c r="L90" s="2701"/>
      <c r="M90" s="2701"/>
      <c r="N90" s="2701"/>
      <c r="O90" s="2701"/>
      <c r="P90" s="2701"/>
      <c r="Q90" s="2701"/>
      <c r="R90" s="2701"/>
      <c r="S90" s="2701"/>
      <c r="T90" s="2701"/>
      <c r="U90" s="2701"/>
      <c r="V90" s="2701"/>
      <c r="W90" s="2701"/>
      <c r="X90" s="2701"/>
      <c r="Y90" s="2701"/>
      <c r="Z90" s="2701"/>
      <c r="AA90" s="2701"/>
    </row>
    <row r="91" spans="1:27" s="1115" customFormat="1" hidden="1">
      <c r="A91" s="1398">
        <v>12</v>
      </c>
      <c r="B91" s="1398" t="s">
        <v>724</v>
      </c>
      <c r="C91" s="2731">
        <v>550000</v>
      </c>
      <c r="D91" s="2732">
        <v>1</v>
      </c>
      <c r="E91" s="2733">
        <f t="shared" si="9"/>
        <v>550000</v>
      </c>
      <c r="F91" s="2191"/>
      <c r="G91" s="2191"/>
      <c r="H91" s="2191"/>
      <c r="I91" s="2192"/>
      <c r="J91" s="2701"/>
      <c r="K91" s="2701"/>
      <c r="L91" s="2701"/>
      <c r="M91" s="2701"/>
      <c r="N91" s="2701"/>
      <c r="O91" s="2701"/>
      <c r="P91" s="2701"/>
      <c r="Q91" s="2701"/>
      <c r="R91" s="2701"/>
      <c r="S91" s="2701"/>
      <c r="T91" s="2701"/>
      <c r="U91" s="2701"/>
      <c r="V91" s="2701"/>
      <c r="W91" s="2701"/>
      <c r="X91" s="2701"/>
      <c r="Y91" s="2701"/>
      <c r="Z91" s="2701"/>
      <c r="AA91" s="2701"/>
    </row>
    <row r="92" spans="1:27" s="1115" customFormat="1" hidden="1">
      <c r="A92" s="1398">
        <v>12</v>
      </c>
      <c r="B92" s="1398" t="s">
        <v>1103</v>
      </c>
      <c r="C92" s="2731">
        <v>550000</v>
      </c>
      <c r="D92" s="2732">
        <v>2</v>
      </c>
      <c r="E92" s="2733">
        <f t="shared" si="9"/>
        <v>1100000</v>
      </c>
      <c r="F92" s="2191"/>
      <c r="G92" s="2191"/>
      <c r="H92" s="2191"/>
      <c r="I92" s="2192"/>
      <c r="J92" s="2701"/>
      <c r="K92" s="2701"/>
      <c r="L92" s="2701"/>
      <c r="M92" s="2701"/>
      <c r="N92" s="2701"/>
      <c r="O92" s="2701"/>
      <c r="P92" s="2701"/>
      <c r="Q92" s="2701"/>
      <c r="R92" s="2701"/>
      <c r="S92" s="2701"/>
      <c r="T92" s="2701"/>
      <c r="U92" s="2701"/>
      <c r="V92" s="2701"/>
      <c r="W92" s="2701"/>
      <c r="X92" s="2701"/>
      <c r="Y92" s="2701"/>
      <c r="Z92" s="2701"/>
      <c r="AA92" s="2701"/>
    </row>
    <row r="93" spans="1:27" s="1115" customFormat="1">
      <c r="A93" s="2734"/>
      <c r="B93" s="2734"/>
      <c r="D93" s="2734"/>
      <c r="F93" s="2207"/>
      <c r="G93" s="2207"/>
      <c r="H93" s="2207"/>
      <c r="I93" s="2173"/>
    </row>
    <row r="94" spans="1:27" s="1115" customFormat="1">
      <c r="A94" s="2734"/>
      <c r="B94" s="2734"/>
      <c r="D94" s="2734"/>
      <c r="F94" s="2207"/>
      <c r="G94" s="2207"/>
      <c r="H94" s="2207"/>
      <c r="I94" s="2173"/>
    </row>
    <row r="95" spans="1:27" s="1115" customFormat="1">
      <c r="A95" s="2734"/>
      <c r="B95" s="2734"/>
      <c r="D95" s="2734"/>
      <c r="F95" s="2207"/>
      <c r="G95" s="2207"/>
      <c r="H95" s="2207"/>
      <c r="I95" s="2173"/>
    </row>
    <row r="96" spans="1:27" s="1115" customFormat="1">
      <c r="A96" s="2734"/>
      <c r="B96" s="2734"/>
      <c r="D96" s="2734"/>
      <c r="F96" s="2207"/>
      <c r="G96" s="2207"/>
      <c r="H96" s="2207"/>
      <c r="I96" s="2173"/>
    </row>
    <row r="97" spans="1:9" s="1115" customFormat="1">
      <c r="A97" s="2734"/>
      <c r="B97" s="2734"/>
      <c r="D97" s="2734"/>
      <c r="F97" s="2207"/>
      <c r="G97" s="2207"/>
      <c r="H97" s="2207"/>
      <c r="I97" s="2173"/>
    </row>
    <row r="98" spans="1:9" s="1115" customFormat="1">
      <c r="A98" s="2734"/>
      <c r="B98" s="2734"/>
      <c r="D98" s="2734"/>
      <c r="F98" s="2207"/>
      <c r="G98" s="2207"/>
      <c r="H98" s="2207"/>
      <c r="I98" s="2173"/>
    </row>
    <row r="99" spans="1:9" s="1115" customFormat="1">
      <c r="A99" s="2734"/>
      <c r="B99" s="2734"/>
      <c r="D99" s="2734"/>
      <c r="F99" s="2207"/>
      <c r="G99" s="2207"/>
      <c r="H99" s="2207"/>
      <c r="I99" s="2173"/>
    </row>
    <row r="100" spans="1:9">
      <c r="F100" s="2194"/>
      <c r="G100" s="2194"/>
      <c r="H100" s="2194"/>
      <c r="I100" s="2194"/>
    </row>
  </sheetData>
  <autoFilter ref="A4:AA92">
    <filterColumn colId="0">
      <filters>
        <filter val="10"/>
      </filters>
    </filterColumn>
    <filterColumn colId="1"/>
  </autoFilter>
  <mergeCells count="12">
    <mergeCell ref="U3:V3"/>
    <mergeCell ref="W3:Y3"/>
    <mergeCell ref="L3:L4"/>
    <mergeCell ref="M3:N3"/>
    <mergeCell ref="O3:O4"/>
    <mergeCell ref="S3:T3"/>
    <mergeCell ref="J3:K3"/>
    <mergeCell ref="F3:I3"/>
    <mergeCell ref="A3:A4"/>
    <mergeCell ref="B3:B4"/>
    <mergeCell ref="C3:C4"/>
    <mergeCell ref="E3:E4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>
    <tabColor rgb="FF7030A0"/>
  </sheetPr>
  <dimension ref="A1:AJ94"/>
  <sheetViews>
    <sheetView zoomScale="90" zoomScaleNormal="90" zoomScaleSheetLayoutView="100" workbookViewId="0">
      <selection activeCell="K49" sqref="K49"/>
    </sheetView>
  </sheetViews>
  <sheetFormatPr defaultColWidth="8.8984375" defaultRowHeight="24.6"/>
  <cols>
    <col min="1" max="1" width="4.796875" style="2841" customWidth="1"/>
    <col min="2" max="2" width="4.59765625" style="2841" bestFit="1" customWidth="1"/>
    <col min="3" max="3" width="30.796875" style="2818" customWidth="1"/>
    <col min="4" max="4" width="13.19921875" style="2426" hidden="1" customWidth="1"/>
    <col min="5" max="5" width="10.09765625" style="2393" hidden="1" customWidth="1"/>
    <col min="6" max="6" width="11.59765625" style="2841" customWidth="1"/>
    <col min="7" max="7" width="7.09765625" style="2840" customWidth="1"/>
    <col min="8" max="8" width="11.3984375" style="2393" hidden="1" customWidth="1"/>
    <col min="9" max="9" width="12.09765625" style="2393" hidden="1" customWidth="1"/>
    <col min="10" max="10" width="12.09765625" style="2840" customWidth="1"/>
    <col min="11" max="11" width="12" style="2818" customWidth="1"/>
    <col min="12" max="12" width="14.19921875" style="2840" customWidth="1"/>
    <col min="13" max="13" width="6.19921875" style="2840" customWidth="1"/>
    <col min="14" max="14" width="5.296875" style="2868" bestFit="1" customWidth="1"/>
    <col min="15" max="18" width="4" style="2845" customWidth="1"/>
    <col min="19" max="19" width="8.8984375" style="2840"/>
    <col min="20" max="20" width="19.69921875" style="2840" customWidth="1"/>
    <col min="21" max="24" width="8.8984375" style="2840"/>
    <col min="25" max="25" width="15.69921875" style="2840" customWidth="1"/>
    <col min="26" max="26" width="16.19921875" style="2840" customWidth="1"/>
    <col min="27" max="27" width="10" style="2840" customWidth="1"/>
    <col min="28" max="28" width="10.69921875" style="2840" customWidth="1"/>
    <col min="29" max="16384" width="8.8984375" style="2840"/>
  </cols>
  <sheetData>
    <row r="1" spans="1:36" s="2847" customFormat="1" ht="23.4">
      <c r="A1" s="3277" t="s">
        <v>208</v>
      </c>
      <c r="B1" s="3277"/>
      <c r="C1" s="3277"/>
      <c r="D1" s="3278"/>
      <c r="E1" s="3279"/>
      <c r="F1" s="3277"/>
      <c r="G1" s="3280"/>
      <c r="H1" s="3278"/>
      <c r="I1" s="3278"/>
      <c r="J1" s="3277"/>
      <c r="K1" s="3277"/>
      <c r="L1" s="2846"/>
      <c r="N1" s="2848"/>
      <c r="O1" s="2817"/>
      <c r="P1" s="2817"/>
      <c r="Q1" s="2817"/>
      <c r="R1" s="2817"/>
    </row>
    <row r="2" spans="1:36" s="2847" customFormat="1" ht="24.75" customHeight="1">
      <c r="A2" s="3277" t="s">
        <v>202</v>
      </c>
      <c r="B2" s="3277"/>
      <c r="C2" s="3277"/>
      <c r="D2" s="3278"/>
      <c r="E2" s="3279"/>
      <c r="F2" s="3277"/>
      <c r="G2" s="3280"/>
      <c r="H2" s="3278"/>
      <c r="I2" s="3278"/>
      <c r="J2" s="3277"/>
      <c r="K2" s="3277"/>
      <c r="L2" s="2846"/>
      <c r="N2" s="2848"/>
      <c r="O2" s="2817"/>
      <c r="P2" s="2817"/>
      <c r="Q2" s="2817"/>
      <c r="R2" s="2817"/>
    </row>
    <row r="3" spans="1:36" s="2852" customFormat="1" ht="21" customHeight="1">
      <c r="A3" s="3287" t="s">
        <v>1446</v>
      </c>
      <c r="B3" s="3287" t="s">
        <v>496</v>
      </c>
      <c r="C3" s="3287" t="s">
        <v>708</v>
      </c>
      <c r="D3" s="3288" t="s">
        <v>709</v>
      </c>
      <c r="E3" s="3285" t="s">
        <v>1490</v>
      </c>
      <c r="F3" s="3290" t="s">
        <v>1489</v>
      </c>
      <c r="G3" s="3294" t="s">
        <v>1271</v>
      </c>
      <c r="H3" s="3292" t="s">
        <v>693</v>
      </c>
      <c r="I3" s="3292" t="s">
        <v>720</v>
      </c>
      <c r="J3" s="3289" t="s">
        <v>712</v>
      </c>
      <c r="K3" s="3287" t="s">
        <v>713</v>
      </c>
      <c r="L3" s="3287" t="s">
        <v>715</v>
      </c>
      <c r="M3" s="2849" t="s">
        <v>482</v>
      </c>
      <c r="N3" s="2849" t="s">
        <v>481</v>
      </c>
      <c r="O3" s="3296" t="s">
        <v>4326</v>
      </c>
      <c r="P3" s="3297"/>
      <c r="Q3" s="3297"/>
      <c r="R3" s="3298"/>
      <c r="S3" s="3259" t="s">
        <v>4383</v>
      </c>
      <c r="T3" s="3259"/>
      <c r="U3" s="3259" t="s">
        <v>4402</v>
      </c>
      <c r="V3" s="3261" t="s">
        <v>4385</v>
      </c>
      <c r="W3" s="3261"/>
      <c r="X3" s="3259" t="s">
        <v>4386</v>
      </c>
      <c r="Y3" s="2850" t="s">
        <v>4302</v>
      </c>
      <c r="Z3" s="2851" t="s">
        <v>4303</v>
      </c>
      <c r="AA3" s="2850" t="s">
        <v>4387</v>
      </c>
      <c r="AB3" s="3259" t="s">
        <v>4388</v>
      </c>
      <c r="AC3" s="3259"/>
      <c r="AD3" s="3259" t="s">
        <v>4389</v>
      </c>
      <c r="AE3" s="3259"/>
      <c r="AF3" s="3261" t="s">
        <v>4390</v>
      </c>
      <c r="AG3" s="3261"/>
      <c r="AH3" s="3261"/>
      <c r="AI3" s="2851" t="s">
        <v>4391</v>
      </c>
      <c r="AJ3" s="2851" t="s">
        <v>699</v>
      </c>
    </row>
    <row r="4" spans="1:36" s="2857" customFormat="1" ht="61.2">
      <c r="A4" s="3287"/>
      <c r="B4" s="3287"/>
      <c r="C4" s="3287"/>
      <c r="D4" s="3288"/>
      <c r="E4" s="3285"/>
      <c r="F4" s="3291"/>
      <c r="G4" s="3295"/>
      <c r="H4" s="3293"/>
      <c r="I4" s="3293"/>
      <c r="J4" s="3289"/>
      <c r="K4" s="3287"/>
      <c r="L4" s="3287"/>
      <c r="M4" s="2853" t="s">
        <v>1078</v>
      </c>
      <c r="N4" s="2853" t="s">
        <v>1078</v>
      </c>
      <c r="O4" s="2854" t="s">
        <v>4330</v>
      </c>
      <c r="P4" s="2855" t="s">
        <v>4327</v>
      </c>
      <c r="Q4" s="2856" t="s">
        <v>4328</v>
      </c>
      <c r="R4" s="2855" t="s">
        <v>4329</v>
      </c>
      <c r="S4" s="2850" t="s">
        <v>4392</v>
      </c>
      <c r="T4" s="2850" t="s">
        <v>4400</v>
      </c>
      <c r="U4" s="3259"/>
      <c r="V4" s="2851" t="s">
        <v>4393</v>
      </c>
      <c r="W4" s="2850" t="s">
        <v>4394</v>
      </c>
      <c r="X4" s="3259"/>
      <c r="Y4" s="2850"/>
      <c r="Z4" s="2851"/>
      <c r="AA4" s="2850"/>
      <c r="AB4" s="2850" t="s">
        <v>1077</v>
      </c>
      <c r="AC4" s="2850" t="s">
        <v>4395</v>
      </c>
      <c r="AD4" s="2850" t="s">
        <v>1077</v>
      </c>
      <c r="AE4" s="2850" t="s">
        <v>4396</v>
      </c>
      <c r="AF4" s="2850" t="s">
        <v>4397</v>
      </c>
      <c r="AG4" s="2851" t="s">
        <v>4398</v>
      </c>
      <c r="AH4" s="2851" t="s">
        <v>4399</v>
      </c>
      <c r="AI4" s="2851"/>
      <c r="AJ4" s="2851"/>
    </row>
    <row r="5" spans="1:36" s="2436" customFormat="1" ht="21" hidden="1" customHeight="1">
      <c r="A5" s="2430"/>
      <c r="B5" s="2431"/>
      <c r="C5" s="2430" t="s">
        <v>656</v>
      </c>
      <c r="D5" s="2432"/>
      <c r="E5" s="2433"/>
      <c r="F5" s="2433"/>
      <c r="G5" s="2434">
        <f>G6+G9+G12+G15+G20+G24+G29+G35+G40+G47+G51+G57+G59</f>
        <v>42</v>
      </c>
      <c r="H5" s="2434">
        <f>H6+H9+H12+H15+H20+H24+H29+H35+H40+H47+H51+H57+H59</f>
        <v>228021800</v>
      </c>
      <c r="I5" s="2434">
        <f>I6+I9+I12+I15+I20+I24+I29+I35+I40+I47+I51+I57+I59</f>
        <v>226792900</v>
      </c>
      <c r="J5" s="2434">
        <f>J6+J9+J12+J15+J20+J24+J29+J35+J40+J47+J51+J57+J59</f>
        <v>454814700</v>
      </c>
      <c r="K5" s="2433"/>
      <c r="L5" s="2433"/>
      <c r="M5" s="2434">
        <f t="shared" ref="M5:R5" si="0">M6+M9+M12+M15+M20+M24+M29+M35+M40+M47+M51+M57+M59</f>
        <v>7</v>
      </c>
      <c r="N5" s="2434">
        <f t="shared" si="0"/>
        <v>35</v>
      </c>
      <c r="O5" s="2434">
        <f t="shared" si="0"/>
        <v>31</v>
      </c>
      <c r="P5" s="2434">
        <f t="shared" si="0"/>
        <v>0</v>
      </c>
      <c r="Q5" s="2434">
        <f t="shared" si="0"/>
        <v>0</v>
      </c>
      <c r="R5" s="2434">
        <f t="shared" si="0"/>
        <v>0</v>
      </c>
      <c r="S5" s="2435"/>
      <c r="T5" s="2435"/>
      <c r="U5" s="2435"/>
      <c r="V5" s="2435"/>
      <c r="W5" s="2435"/>
      <c r="X5" s="2435"/>
      <c r="Y5" s="2435"/>
      <c r="Z5" s="2435"/>
      <c r="AA5" s="2435"/>
      <c r="AB5" s="2435"/>
      <c r="AC5" s="2435"/>
      <c r="AD5" s="2435"/>
      <c r="AE5" s="2435"/>
      <c r="AF5" s="2435"/>
      <c r="AG5" s="2435"/>
      <c r="AH5" s="2435"/>
      <c r="AI5" s="2435"/>
      <c r="AJ5" s="2435"/>
    </row>
    <row r="6" spans="1:36" s="2442" customFormat="1" ht="21" hidden="1" customHeight="1">
      <c r="A6" s="911"/>
      <c r="B6" s="2437"/>
      <c r="C6" s="911" t="s">
        <v>1434</v>
      </c>
      <c r="D6" s="2438"/>
      <c r="E6" s="2439"/>
      <c r="F6" s="2439"/>
      <c r="G6" s="2440">
        <f>SUM(G7:G8)</f>
        <v>2</v>
      </c>
      <c r="H6" s="2439">
        <f t="shared" ref="H6:R6" si="1">SUM(H7:H8)</f>
        <v>9805500</v>
      </c>
      <c r="I6" s="2439">
        <f t="shared" si="1"/>
        <v>24657200</v>
      </c>
      <c r="J6" s="2439">
        <f t="shared" si="1"/>
        <v>34462700</v>
      </c>
      <c r="K6" s="2439">
        <f t="shared" si="1"/>
        <v>0</v>
      </c>
      <c r="L6" s="2439">
        <f t="shared" si="1"/>
        <v>0</v>
      </c>
      <c r="M6" s="2439">
        <f t="shared" si="1"/>
        <v>1</v>
      </c>
      <c r="N6" s="2439">
        <f t="shared" si="1"/>
        <v>1</v>
      </c>
      <c r="O6" s="2439">
        <f t="shared" si="1"/>
        <v>2</v>
      </c>
      <c r="P6" s="2439">
        <f t="shared" si="1"/>
        <v>0</v>
      </c>
      <c r="Q6" s="2439">
        <f t="shared" si="1"/>
        <v>0</v>
      </c>
      <c r="R6" s="2439">
        <f t="shared" si="1"/>
        <v>0</v>
      </c>
      <c r="S6" s="2441"/>
      <c r="T6" s="2441"/>
      <c r="U6" s="2441"/>
      <c r="V6" s="2441"/>
      <c r="W6" s="2441"/>
      <c r="X6" s="2441"/>
      <c r="Y6" s="2441"/>
      <c r="Z6" s="2441"/>
      <c r="AA6" s="2441"/>
      <c r="AB6" s="2441"/>
      <c r="AC6" s="2441"/>
      <c r="AD6" s="2441"/>
      <c r="AE6" s="2441"/>
      <c r="AF6" s="2441"/>
      <c r="AG6" s="2441"/>
      <c r="AH6" s="2441"/>
      <c r="AI6" s="2441"/>
      <c r="AJ6" s="2441"/>
    </row>
    <row r="7" spans="1:36" s="2448" customFormat="1" ht="72" hidden="1" customHeight="1">
      <c r="A7" s="2411">
        <v>1</v>
      </c>
      <c r="B7" s="2443">
        <f>B6+1</f>
        <v>1</v>
      </c>
      <c r="C7" s="2444" t="s">
        <v>4373</v>
      </c>
      <c r="D7" s="2411" t="s">
        <v>242</v>
      </c>
      <c r="E7" s="2445">
        <v>3641100</v>
      </c>
      <c r="F7" s="2445">
        <v>3641100</v>
      </c>
      <c r="G7" s="2411">
        <v>1</v>
      </c>
      <c r="H7" s="2377">
        <f>G7*F7</f>
        <v>3641100</v>
      </c>
      <c r="I7" s="2446">
        <f>F7-H7</f>
        <v>0</v>
      </c>
      <c r="J7" s="901">
        <f>I7+H7</f>
        <v>3641100</v>
      </c>
      <c r="K7" s="2380" t="s">
        <v>770</v>
      </c>
      <c r="L7" s="2381" t="s">
        <v>1152</v>
      </c>
      <c r="M7" s="1735"/>
      <c r="N7" s="2443">
        <v>1</v>
      </c>
      <c r="O7" s="2382">
        <v>1</v>
      </c>
      <c r="P7" s="2382"/>
      <c r="Q7" s="2382"/>
      <c r="R7" s="2383"/>
      <c r="S7" s="1735"/>
      <c r="T7" s="1735"/>
      <c r="U7" s="1735"/>
      <c r="V7" s="1735"/>
      <c r="W7" s="1735"/>
      <c r="X7" s="1735"/>
      <c r="Y7" s="1735"/>
      <c r="Z7" s="1735"/>
      <c r="AA7" s="1735"/>
      <c r="AB7" s="1735"/>
      <c r="AC7" s="1735"/>
      <c r="AD7" s="1735"/>
      <c r="AE7" s="1735"/>
      <c r="AF7" s="1735"/>
      <c r="AG7" s="1735"/>
      <c r="AH7" s="1735"/>
      <c r="AI7" s="1735"/>
      <c r="AJ7" s="1735"/>
    </row>
    <row r="8" spans="1:36" s="2448" customFormat="1" ht="72" hidden="1" customHeight="1">
      <c r="A8" s="2443">
        <v>1</v>
      </c>
      <c r="B8" s="2443">
        <v>1</v>
      </c>
      <c r="C8" s="2449" t="s">
        <v>1672</v>
      </c>
      <c r="D8" s="2395">
        <v>8491</v>
      </c>
      <c r="E8" s="2446">
        <v>30821600</v>
      </c>
      <c r="F8" s="2446">
        <v>30821600</v>
      </c>
      <c r="G8" s="2395">
        <v>1</v>
      </c>
      <c r="H8" s="2446">
        <v>6164400</v>
      </c>
      <c r="I8" s="2446">
        <f>F8-H8</f>
        <v>24657200</v>
      </c>
      <c r="J8" s="901">
        <f>I8+H8</f>
        <v>30821600</v>
      </c>
      <c r="K8" s="2450" t="s">
        <v>766</v>
      </c>
      <c r="L8" s="2396" t="s">
        <v>1074</v>
      </c>
      <c r="M8" s="2443">
        <v>1</v>
      </c>
      <c r="N8" s="1735"/>
      <c r="O8" s="2382">
        <v>1</v>
      </c>
      <c r="P8" s="2382"/>
      <c r="Q8" s="2382"/>
      <c r="R8" s="2383"/>
      <c r="S8" s="1735"/>
      <c r="T8" s="1735"/>
      <c r="U8" s="1735"/>
      <c r="V8" s="1735"/>
      <c r="W8" s="1735"/>
      <c r="X8" s="1735"/>
      <c r="Y8" s="1735"/>
      <c r="Z8" s="1735"/>
      <c r="AA8" s="1735"/>
      <c r="AB8" s="1735"/>
      <c r="AC8" s="1735"/>
      <c r="AD8" s="1735"/>
      <c r="AE8" s="1735"/>
      <c r="AF8" s="1735"/>
      <c r="AG8" s="1735"/>
      <c r="AH8" s="1735"/>
      <c r="AI8" s="1735"/>
      <c r="AJ8" s="1735"/>
    </row>
    <row r="9" spans="1:36" s="2442" customFormat="1" hidden="1">
      <c r="A9" s="911"/>
      <c r="B9" s="2437"/>
      <c r="C9" s="911" t="s">
        <v>1435</v>
      </c>
      <c r="D9" s="2438"/>
      <c r="E9" s="2439"/>
      <c r="F9" s="2439"/>
      <c r="G9" s="2440">
        <f>SUM(G10:G11)</f>
        <v>2</v>
      </c>
      <c r="H9" s="2440">
        <f t="shared" ref="H9:R9" si="2">SUM(H10:H11)</f>
        <v>2234600</v>
      </c>
      <c r="I9" s="2440">
        <f t="shared" si="2"/>
        <v>0</v>
      </c>
      <c r="J9" s="2440">
        <f t="shared" si="2"/>
        <v>2234600</v>
      </c>
      <c r="K9" s="2440">
        <f t="shared" si="2"/>
        <v>0</v>
      </c>
      <c r="L9" s="2440">
        <f t="shared" si="2"/>
        <v>0</v>
      </c>
      <c r="M9" s="2440">
        <f t="shared" si="2"/>
        <v>0</v>
      </c>
      <c r="N9" s="2440">
        <f t="shared" si="2"/>
        <v>2</v>
      </c>
      <c r="O9" s="2440">
        <f t="shared" si="2"/>
        <v>2</v>
      </c>
      <c r="P9" s="2440">
        <f t="shared" si="2"/>
        <v>0</v>
      </c>
      <c r="Q9" s="2440">
        <f t="shared" si="2"/>
        <v>0</v>
      </c>
      <c r="R9" s="2440">
        <f t="shared" si="2"/>
        <v>0</v>
      </c>
      <c r="S9" s="2441"/>
      <c r="T9" s="2441"/>
      <c r="U9" s="2441"/>
      <c r="V9" s="2441"/>
      <c r="W9" s="2441"/>
      <c r="X9" s="2441"/>
      <c r="Y9" s="2441"/>
      <c r="Z9" s="2441"/>
      <c r="AA9" s="2441"/>
      <c r="AB9" s="2441"/>
      <c r="AC9" s="2441"/>
      <c r="AD9" s="2441"/>
      <c r="AE9" s="2441"/>
      <c r="AF9" s="2441"/>
      <c r="AG9" s="2441"/>
      <c r="AH9" s="2441"/>
      <c r="AI9" s="2441"/>
      <c r="AJ9" s="2441"/>
    </row>
    <row r="10" spans="1:36" s="2448" customFormat="1" ht="53.25" hidden="1" customHeight="1">
      <c r="A10" s="2443">
        <v>2</v>
      </c>
      <c r="B10" s="2443">
        <f>B9+1</f>
        <v>1</v>
      </c>
      <c r="C10" s="2452" t="s">
        <v>1674</v>
      </c>
      <c r="D10" s="2453" t="s">
        <v>575</v>
      </c>
      <c r="E10" s="2454">
        <v>1090800</v>
      </c>
      <c r="F10" s="2454">
        <v>1090800</v>
      </c>
      <c r="G10" s="2455">
        <v>1</v>
      </c>
      <c r="H10" s="2456">
        <f>G10*F10</f>
        <v>1090800</v>
      </c>
      <c r="I10" s="2446">
        <f>F10-H10</f>
        <v>0</v>
      </c>
      <c r="J10" s="901">
        <f>I10+H10</f>
        <v>1090800</v>
      </c>
      <c r="K10" s="2389" t="s">
        <v>576</v>
      </c>
      <c r="L10" s="2389" t="s">
        <v>883</v>
      </c>
      <c r="M10" s="1735"/>
      <c r="N10" s="2457">
        <v>1</v>
      </c>
      <c r="O10" s="2382">
        <v>1</v>
      </c>
      <c r="P10" s="2382"/>
      <c r="Q10" s="2382"/>
      <c r="R10" s="2383"/>
      <c r="S10" s="1735"/>
      <c r="T10" s="1735"/>
      <c r="U10" s="1735"/>
      <c r="V10" s="1735"/>
      <c r="W10" s="1735"/>
      <c r="X10" s="1735"/>
      <c r="Y10" s="1735"/>
      <c r="Z10" s="1735"/>
      <c r="AA10" s="1735"/>
      <c r="AB10" s="1735"/>
      <c r="AC10" s="1735"/>
      <c r="AD10" s="1735"/>
      <c r="AE10" s="1735"/>
      <c r="AF10" s="1735"/>
      <c r="AG10" s="1735"/>
      <c r="AH10" s="1735"/>
      <c r="AI10" s="1735"/>
      <c r="AJ10" s="1735"/>
    </row>
    <row r="11" spans="1:36" s="2448" customFormat="1" ht="45.75" hidden="1" customHeight="1">
      <c r="A11" s="2443">
        <v>2</v>
      </c>
      <c r="B11" s="2443">
        <f>B10+1</f>
        <v>2</v>
      </c>
      <c r="C11" s="2452" t="s">
        <v>1675</v>
      </c>
      <c r="D11" s="2453" t="s">
        <v>578</v>
      </c>
      <c r="E11" s="2454">
        <v>1143800</v>
      </c>
      <c r="F11" s="2454">
        <v>1143800</v>
      </c>
      <c r="G11" s="2455">
        <v>1</v>
      </c>
      <c r="H11" s="2456">
        <f>G11*F11</f>
        <v>1143800</v>
      </c>
      <c r="I11" s="2446">
        <f>F11-H11</f>
        <v>0</v>
      </c>
      <c r="J11" s="901">
        <f>I11+H11</f>
        <v>1143800</v>
      </c>
      <c r="K11" s="2389" t="s">
        <v>604</v>
      </c>
      <c r="L11" s="2389" t="s">
        <v>1382</v>
      </c>
      <c r="M11" s="1735"/>
      <c r="N11" s="2457">
        <v>1</v>
      </c>
      <c r="O11" s="2382">
        <v>1</v>
      </c>
      <c r="P11" s="2382"/>
      <c r="Q11" s="2382"/>
      <c r="R11" s="2383"/>
      <c r="S11" s="1735"/>
      <c r="T11" s="1735"/>
      <c r="U11" s="1735"/>
      <c r="V11" s="1735"/>
      <c r="W11" s="1735"/>
      <c r="X11" s="1735"/>
      <c r="Y11" s="1735"/>
      <c r="Z11" s="1735"/>
      <c r="AA11" s="1735"/>
      <c r="AB11" s="1735"/>
      <c r="AC11" s="1735"/>
      <c r="AD11" s="1735"/>
      <c r="AE11" s="1735"/>
      <c r="AF11" s="1735"/>
      <c r="AG11" s="1735"/>
      <c r="AH11" s="1735"/>
      <c r="AI11" s="1735"/>
      <c r="AJ11" s="1735"/>
    </row>
    <row r="12" spans="1:36" s="2442" customFormat="1" ht="21" hidden="1" customHeight="1">
      <c r="A12" s="911"/>
      <c r="B12" s="2437"/>
      <c r="C12" s="911" t="s">
        <v>1436</v>
      </c>
      <c r="D12" s="2438"/>
      <c r="E12" s="2439"/>
      <c r="F12" s="2439"/>
      <c r="G12" s="2440">
        <f>SUM(G13:G14)</f>
        <v>2</v>
      </c>
      <c r="H12" s="2439">
        <f t="shared" ref="H12:R12" si="3">SUM(H13:H14)</f>
        <v>7115400</v>
      </c>
      <c r="I12" s="2439">
        <f t="shared" si="3"/>
        <v>0</v>
      </c>
      <c r="J12" s="2439">
        <f t="shared" si="3"/>
        <v>7115400</v>
      </c>
      <c r="K12" s="2439">
        <f t="shared" si="3"/>
        <v>0</v>
      </c>
      <c r="L12" s="2439">
        <f t="shared" si="3"/>
        <v>0</v>
      </c>
      <c r="M12" s="2439">
        <f t="shared" si="3"/>
        <v>0</v>
      </c>
      <c r="N12" s="2439">
        <f t="shared" si="3"/>
        <v>2</v>
      </c>
      <c r="O12" s="2439">
        <f t="shared" si="3"/>
        <v>2</v>
      </c>
      <c r="P12" s="2439">
        <f t="shared" si="3"/>
        <v>0</v>
      </c>
      <c r="Q12" s="2439">
        <f t="shared" si="3"/>
        <v>0</v>
      </c>
      <c r="R12" s="2439">
        <f t="shared" si="3"/>
        <v>0</v>
      </c>
      <c r="S12" s="2441"/>
      <c r="T12" s="2441"/>
      <c r="U12" s="2441"/>
      <c r="V12" s="2441"/>
      <c r="W12" s="2441"/>
      <c r="X12" s="2441"/>
      <c r="Y12" s="2441"/>
      <c r="Z12" s="2441"/>
      <c r="AA12" s="2441"/>
      <c r="AB12" s="2441"/>
      <c r="AC12" s="2441"/>
      <c r="AD12" s="2441"/>
      <c r="AE12" s="2441"/>
      <c r="AF12" s="2441"/>
      <c r="AG12" s="2441"/>
      <c r="AH12" s="2441"/>
      <c r="AI12" s="2441"/>
      <c r="AJ12" s="2441"/>
    </row>
    <row r="13" spans="1:36" s="2461" customFormat="1" ht="48" hidden="1" customHeight="1">
      <c r="A13" s="2443">
        <v>3</v>
      </c>
      <c r="B13" s="2443">
        <f>B12+1</f>
        <v>1</v>
      </c>
      <c r="C13" s="2444" t="s">
        <v>1676</v>
      </c>
      <c r="D13" s="2458">
        <v>8732</v>
      </c>
      <c r="E13" s="2445">
        <v>3557700</v>
      </c>
      <c r="F13" s="2445">
        <v>3557700</v>
      </c>
      <c r="G13" s="2395">
        <v>1</v>
      </c>
      <c r="H13" s="2459">
        <f>G13*F13</f>
        <v>3557700</v>
      </c>
      <c r="I13" s="2446">
        <f>F13-H13</f>
        <v>0</v>
      </c>
      <c r="J13" s="901">
        <f>I13+H13</f>
        <v>3557700</v>
      </c>
      <c r="K13" s="1735" t="s">
        <v>455</v>
      </c>
      <c r="L13" s="1735" t="s">
        <v>453</v>
      </c>
      <c r="M13" s="2460"/>
      <c r="N13" s="2443">
        <v>1</v>
      </c>
      <c r="O13" s="2382">
        <v>1</v>
      </c>
      <c r="P13" s="2382"/>
      <c r="Q13" s="2382"/>
      <c r="R13" s="2383"/>
      <c r="S13" s="2460"/>
      <c r="T13" s="2460"/>
      <c r="U13" s="2460"/>
      <c r="V13" s="2460"/>
      <c r="W13" s="2460"/>
      <c r="X13" s="2460"/>
      <c r="Y13" s="2460"/>
      <c r="Z13" s="2460"/>
      <c r="AA13" s="2460"/>
      <c r="AB13" s="2460"/>
      <c r="AC13" s="2460"/>
      <c r="AD13" s="2460"/>
      <c r="AE13" s="2460"/>
      <c r="AF13" s="2460"/>
      <c r="AG13" s="2460"/>
      <c r="AH13" s="2460"/>
      <c r="AI13" s="2460"/>
      <c r="AJ13" s="2460"/>
    </row>
    <row r="14" spans="1:36" s="2461" customFormat="1" ht="47.25" hidden="1" customHeight="1">
      <c r="A14" s="2443">
        <v>3</v>
      </c>
      <c r="B14" s="2443">
        <f>B13+1</f>
        <v>2</v>
      </c>
      <c r="C14" s="2444" t="s">
        <v>1677</v>
      </c>
      <c r="D14" s="2458">
        <v>8732</v>
      </c>
      <c r="E14" s="2445">
        <v>3557700</v>
      </c>
      <c r="F14" s="2445">
        <v>3557700</v>
      </c>
      <c r="G14" s="2395">
        <v>1</v>
      </c>
      <c r="H14" s="2459">
        <f>G14*F14</f>
        <v>3557700</v>
      </c>
      <c r="I14" s="2446">
        <f>F14-H14</f>
        <v>0</v>
      </c>
      <c r="J14" s="901">
        <f>I14+H14</f>
        <v>3557700</v>
      </c>
      <c r="K14" s="1735" t="s">
        <v>456</v>
      </c>
      <c r="L14" s="1735" t="s">
        <v>1037</v>
      </c>
      <c r="M14" s="2460"/>
      <c r="N14" s="2443">
        <v>1</v>
      </c>
      <c r="O14" s="2382">
        <v>1</v>
      </c>
      <c r="P14" s="2382"/>
      <c r="Q14" s="2382"/>
      <c r="R14" s="2383"/>
      <c r="S14" s="2460"/>
      <c r="T14" s="2460"/>
      <c r="U14" s="2460"/>
      <c r="V14" s="2460"/>
      <c r="W14" s="2460"/>
      <c r="X14" s="2460"/>
      <c r="Y14" s="2460"/>
      <c r="Z14" s="2460"/>
      <c r="AA14" s="2460"/>
      <c r="AB14" s="2460"/>
      <c r="AC14" s="2460"/>
      <c r="AD14" s="2460"/>
      <c r="AE14" s="2460"/>
      <c r="AF14" s="2460"/>
      <c r="AG14" s="2460"/>
      <c r="AH14" s="2460"/>
      <c r="AI14" s="2460"/>
      <c r="AJ14" s="2460"/>
    </row>
    <row r="15" spans="1:36" s="921" customFormat="1" ht="21" hidden="1" customHeight="1">
      <c r="A15" s="911"/>
      <c r="B15" s="2437"/>
      <c r="C15" s="911" t="s">
        <v>1437</v>
      </c>
      <c r="D15" s="2438"/>
      <c r="E15" s="2439"/>
      <c r="F15" s="2439"/>
      <c r="G15" s="2440">
        <f>SUM(G16:G19)</f>
        <v>4</v>
      </c>
      <c r="H15" s="2439">
        <f t="shared" ref="H15:R15" si="4">SUM(H16:H19)</f>
        <v>15929800</v>
      </c>
      <c r="I15" s="2439">
        <f t="shared" si="4"/>
        <v>0</v>
      </c>
      <c r="J15" s="2439">
        <f t="shared" si="4"/>
        <v>15929800</v>
      </c>
      <c r="K15" s="2439">
        <f t="shared" si="4"/>
        <v>0</v>
      </c>
      <c r="L15" s="2439">
        <f t="shared" si="4"/>
        <v>0</v>
      </c>
      <c r="M15" s="2439">
        <f t="shared" si="4"/>
        <v>0</v>
      </c>
      <c r="N15" s="2439">
        <f t="shared" si="4"/>
        <v>4</v>
      </c>
      <c r="O15" s="2439">
        <f t="shared" si="4"/>
        <v>1</v>
      </c>
      <c r="P15" s="2439">
        <f t="shared" si="4"/>
        <v>0</v>
      </c>
      <c r="Q15" s="2439">
        <f t="shared" si="4"/>
        <v>0</v>
      </c>
      <c r="R15" s="2439">
        <f t="shared" si="4"/>
        <v>0</v>
      </c>
      <c r="S15" s="2380"/>
      <c r="T15" s="2380"/>
      <c r="U15" s="2380"/>
      <c r="V15" s="2380"/>
      <c r="W15" s="2380"/>
      <c r="X15" s="2380"/>
      <c r="Y15" s="2380"/>
      <c r="Z15" s="2380"/>
      <c r="AA15" s="2380"/>
      <c r="AB15" s="2380"/>
      <c r="AC15" s="2380"/>
      <c r="AD15" s="2380"/>
      <c r="AE15" s="2380"/>
      <c r="AF15" s="2380"/>
      <c r="AG15" s="2380"/>
      <c r="AH15" s="2380"/>
      <c r="AI15" s="2380"/>
      <c r="AJ15" s="2380"/>
    </row>
    <row r="16" spans="1:36" s="2448" customFormat="1" ht="51" hidden="1" customHeight="1">
      <c r="A16" s="2443">
        <v>4</v>
      </c>
      <c r="B16" s="2443">
        <f>B15+1</f>
        <v>1</v>
      </c>
      <c r="C16" s="2444" t="s">
        <v>1678</v>
      </c>
      <c r="D16" s="2443">
        <v>9567</v>
      </c>
      <c r="E16" s="2445">
        <v>5256700</v>
      </c>
      <c r="F16" s="2445">
        <v>5256700</v>
      </c>
      <c r="G16" s="2462">
        <v>1</v>
      </c>
      <c r="H16" s="2447">
        <f>G16*F16</f>
        <v>5256700</v>
      </c>
      <c r="I16" s="2446">
        <f>F16-H16</f>
        <v>0</v>
      </c>
      <c r="J16" s="901">
        <f>I16+H16</f>
        <v>5256700</v>
      </c>
      <c r="K16" s="2463" t="s">
        <v>209</v>
      </c>
      <c r="L16" s="2389" t="s">
        <v>978</v>
      </c>
      <c r="M16" s="1735"/>
      <c r="N16" s="2443">
        <v>1</v>
      </c>
      <c r="O16" s="2382"/>
      <c r="P16" s="2382"/>
      <c r="Q16" s="2382"/>
      <c r="R16" s="2383"/>
      <c r="S16" s="1735"/>
      <c r="T16" s="1735"/>
      <c r="U16" s="1735"/>
      <c r="V16" s="1735"/>
      <c r="W16" s="1735"/>
      <c r="X16" s="1735"/>
      <c r="Y16" s="1735"/>
      <c r="Z16" s="1735"/>
      <c r="AA16" s="1735"/>
      <c r="AB16" s="1735"/>
      <c r="AC16" s="1735"/>
      <c r="AD16" s="1735"/>
      <c r="AE16" s="1735"/>
      <c r="AF16" s="1735"/>
      <c r="AG16" s="1735"/>
      <c r="AH16" s="1735"/>
      <c r="AI16" s="1735"/>
      <c r="AJ16" s="1735"/>
    </row>
    <row r="17" spans="1:36" s="2448" customFormat="1" ht="51" hidden="1" customHeight="1">
      <c r="A17" s="2462">
        <v>4</v>
      </c>
      <c r="B17" s="2443">
        <f>B16+1</f>
        <v>2</v>
      </c>
      <c r="C17" s="2452" t="s">
        <v>4374</v>
      </c>
      <c r="D17" s="2443">
        <v>8732</v>
      </c>
      <c r="E17" s="2445">
        <v>3557700</v>
      </c>
      <c r="F17" s="2445">
        <v>3557700</v>
      </c>
      <c r="G17" s="2443">
        <v>1</v>
      </c>
      <c r="H17" s="2447">
        <f>G17*F17</f>
        <v>3557700</v>
      </c>
      <c r="I17" s="2446">
        <f>F17-H17</f>
        <v>0</v>
      </c>
      <c r="J17" s="901">
        <f>I17+H17</f>
        <v>3557700</v>
      </c>
      <c r="K17" s="2389" t="s">
        <v>217</v>
      </c>
      <c r="L17" s="2389" t="s">
        <v>978</v>
      </c>
      <c r="M17" s="1735"/>
      <c r="N17" s="2443">
        <f>$G17</f>
        <v>1</v>
      </c>
      <c r="O17" s="2382">
        <v>1</v>
      </c>
      <c r="P17" s="2382"/>
      <c r="Q17" s="2382"/>
      <c r="R17" s="2383"/>
      <c r="S17" s="1735"/>
      <c r="T17" s="1735"/>
      <c r="U17" s="1735"/>
      <c r="V17" s="1735"/>
      <c r="W17" s="1735"/>
      <c r="X17" s="1735"/>
      <c r="Y17" s="1735"/>
      <c r="Z17" s="1735"/>
      <c r="AA17" s="1735"/>
      <c r="AB17" s="1735"/>
      <c r="AC17" s="1735"/>
      <c r="AD17" s="1735"/>
      <c r="AE17" s="1735"/>
      <c r="AF17" s="1735"/>
      <c r="AG17" s="1735"/>
      <c r="AH17" s="1735"/>
      <c r="AI17" s="1735"/>
      <c r="AJ17" s="1735"/>
    </row>
    <row r="18" spans="1:36" s="2448" customFormat="1" ht="51" hidden="1" customHeight="1">
      <c r="A18" s="2443">
        <v>4</v>
      </c>
      <c r="B18" s="2443">
        <f>B17+1</f>
        <v>3</v>
      </c>
      <c r="C18" s="2452" t="s">
        <v>4375</v>
      </c>
      <c r="D18" s="2443">
        <v>8732</v>
      </c>
      <c r="E18" s="2445">
        <v>3557700</v>
      </c>
      <c r="F18" s="2445">
        <v>3557700</v>
      </c>
      <c r="G18" s="2443">
        <v>1</v>
      </c>
      <c r="H18" s="2447">
        <f>G18*F18</f>
        <v>3557700</v>
      </c>
      <c r="I18" s="2446">
        <f>F18-H18</f>
        <v>0</v>
      </c>
      <c r="J18" s="901">
        <f>I18+H18</f>
        <v>3557700</v>
      </c>
      <c r="K18" s="2389" t="s">
        <v>211</v>
      </c>
      <c r="L18" s="2389" t="s">
        <v>843</v>
      </c>
      <c r="M18" s="1735"/>
      <c r="N18" s="2443">
        <v>1</v>
      </c>
      <c r="O18" s="2382"/>
      <c r="P18" s="2382"/>
      <c r="Q18" s="2382"/>
      <c r="R18" s="2383"/>
      <c r="S18" s="1735"/>
      <c r="T18" s="1735"/>
      <c r="U18" s="1735"/>
      <c r="V18" s="1735"/>
      <c r="W18" s="1735"/>
      <c r="X18" s="1735"/>
      <c r="Y18" s="1735"/>
      <c r="Z18" s="1735"/>
      <c r="AA18" s="1735"/>
      <c r="AB18" s="1735"/>
      <c r="AC18" s="1735"/>
      <c r="AD18" s="1735"/>
      <c r="AE18" s="1735"/>
      <c r="AF18" s="1735"/>
      <c r="AG18" s="1735"/>
      <c r="AH18" s="1735"/>
      <c r="AI18" s="1735"/>
      <c r="AJ18" s="1735"/>
    </row>
    <row r="19" spans="1:36" s="2448" customFormat="1" ht="51" hidden="1" customHeight="1">
      <c r="A19" s="913">
        <v>4</v>
      </c>
      <c r="B19" s="2443">
        <f>B18+1</f>
        <v>4</v>
      </c>
      <c r="C19" s="2452" t="s">
        <v>4376</v>
      </c>
      <c r="D19" s="2443">
        <v>8732</v>
      </c>
      <c r="E19" s="2445">
        <v>3557700</v>
      </c>
      <c r="F19" s="2445">
        <v>3557700</v>
      </c>
      <c r="G19" s="913">
        <v>1</v>
      </c>
      <c r="H19" s="2447">
        <f>G19*F19</f>
        <v>3557700</v>
      </c>
      <c r="I19" s="2446">
        <f>F19-H19</f>
        <v>0</v>
      </c>
      <c r="J19" s="901">
        <f>I19+H19</f>
        <v>3557700</v>
      </c>
      <c r="K19" s="2389" t="s">
        <v>601</v>
      </c>
      <c r="L19" s="2389" t="s">
        <v>818</v>
      </c>
      <c r="M19" s="1735"/>
      <c r="N19" s="2443">
        <v>1</v>
      </c>
      <c r="O19" s="2382"/>
      <c r="P19" s="2382"/>
      <c r="Q19" s="2382"/>
      <c r="R19" s="2383"/>
      <c r="S19" s="1735"/>
      <c r="T19" s="1735"/>
      <c r="U19" s="1735"/>
      <c r="V19" s="1735"/>
      <c r="W19" s="1735"/>
      <c r="X19" s="1735"/>
      <c r="Y19" s="1735"/>
      <c r="Z19" s="1735"/>
      <c r="AA19" s="1735"/>
      <c r="AB19" s="1735"/>
      <c r="AC19" s="1735"/>
      <c r="AD19" s="1735"/>
      <c r="AE19" s="1735"/>
      <c r="AF19" s="1735"/>
      <c r="AG19" s="1735"/>
      <c r="AH19" s="1735"/>
      <c r="AI19" s="1735"/>
      <c r="AJ19" s="1735"/>
    </row>
    <row r="20" spans="1:36" s="921" customFormat="1" ht="20.25" hidden="1" customHeight="1">
      <c r="A20" s="911"/>
      <c r="B20" s="2437"/>
      <c r="C20" s="911" t="s">
        <v>1438</v>
      </c>
      <c r="D20" s="2438"/>
      <c r="E20" s="2439"/>
      <c r="F20" s="2439"/>
      <c r="G20" s="2440">
        <f>SUM(G21:G23)</f>
        <v>3</v>
      </c>
      <c r="H20" s="2439">
        <f t="shared" ref="H20:R20" si="5">SUM(H21:H23)</f>
        <v>17598800</v>
      </c>
      <c r="I20" s="2439">
        <f t="shared" si="5"/>
        <v>41600000</v>
      </c>
      <c r="J20" s="2439">
        <f t="shared" si="5"/>
        <v>59198800</v>
      </c>
      <c r="K20" s="2439">
        <f t="shared" si="5"/>
        <v>0</v>
      </c>
      <c r="L20" s="2439">
        <f t="shared" si="5"/>
        <v>0</v>
      </c>
      <c r="M20" s="2439">
        <f t="shared" si="5"/>
        <v>1</v>
      </c>
      <c r="N20" s="2439">
        <f t="shared" si="5"/>
        <v>2</v>
      </c>
      <c r="O20" s="2439">
        <f t="shared" si="5"/>
        <v>0</v>
      </c>
      <c r="P20" s="2439">
        <f t="shared" si="5"/>
        <v>0</v>
      </c>
      <c r="Q20" s="2439">
        <f t="shared" si="5"/>
        <v>0</v>
      </c>
      <c r="R20" s="2439">
        <f t="shared" si="5"/>
        <v>0</v>
      </c>
      <c r="S20" s="2380"/>
      <c r="T20" s="2380"/>
      <c r="U20" s="2380"/>
      <c r="V20" s="2380"/>
      <c r="W20" s="2380"/>
      <c r="X20" s="2380"/>
      <c r="Y20" s="2380"/>
      <c r="Z20" s="2380"/>
      <c r="AA20" s="2380"/>
      <c r="AB20" s="2380"/>
      <c r="AC20" s="2380"/>
      <c r="AD20" s="2380"/>
      <c r="AE20" s="2380"/>
      <c r="AF20" s="2380"/>
      <c r="AG20" s="2380"/>
      <c r="AH20" s="2380"/>
      <c r="AI20" s="2380"/>
      <c r="AJ20" s="2380"/>
    </row>
    <row r="21" spans="1:36" s="2448" customFormat="1" ht="51" hidden="1" customHeight="1">
      <c r="A21" s="2443">
        <v>5</v>
      </c>
      <c r="B21" s="2443">
        <f>B20+1</f>
        <v>1</v>
      </c>
      <c r="C21" s="2444" t="s">
        <v>1683</v>
      </c>
      <c r="D21" s="2443">
        <v>8732</v>
      </c>
      <c r="E21" s="2445">
        <v>3641100</v>
      </c>
      <c r="F21" s="2445">
        <v>3641100</v>
      </c>
      <c r="G21" s="2443">
        <v>1</v>
      </c>
      <c r="H21" s="2447">
        <f>G21*F21</f>
        <v>3641100</v>
      </c>
      <c r="I21" s="2446">
        <f>F21-H21</f>
        <v>0</v>
      </c>
      <c r="J21" s="901">
        <f>I21+H21</f>
        <v>3641100</v>
      </c>
      <c r="K21" s="1735" t="s">
        <v>223</v>
      </c>
      <c r="L21" s="1735" t="s">
        <v>863</v>
      </c>
      <c r="M21" s="1735"/>
      <c r="N21" s="2443">
        <v>1</v>
      </c>
      <c r="O21" s="2382"/>
      <c r="P21" s="2382"/>
      <c r="Q21" s="2382"/>
      <c r="R21" s="2383"/>
      <c r="S21" s="1735"/>
      <c r="T21" s="1735"/>
      <c r="U21" s="1735"/>
      <c r="V21" s="1735"/>
      <c r="W21" s="1735"/>
      <c r="X21" s="1735"/>
      <c r="Y21" s="1735"/>
      <c r="Z21" s="1735"/>
      <c r="AA21" s="1735"/>
      <c r="AB21" s="1735"/>
      <c r="AC21" s="1735"/>
      <c r="AD21" s="1735"/>
      <c r="AE21" s="1735"/>
      <c r="AF21" s="1735"/>
      <c r="AG21" s="1735"/>
      <c r="AH21" s="1735"/>
      <c r="AI21" s="1735"/>
      <c r="AJ21" s="1735"/>
    </row>
    <row r="22" spans="1:36" s="2448" customFormat="1" ht="72" hidden="1" customHeight="1">
      <c r="A22" s="2443">
        <v>5</v>
      </c>
      <c r="B22" s="2443">
        <f>B21+1</f>
        <v>2</v>
      </c>
      <c r="C22" s="2452" t="s">
        <v>4377</v>
      </c>
      <c r="D22" s="2443">
        <v>8732</v>
      </c>
      <c r="E22" s="2445">
        <v>3557700</v>
      </c>
      <c r="F22" s="2445">
        <v>3557700</v>
      </c>
      <c r="G22" s="2443">
        <v>1</v>
      </c>
      <c r="H22" s="2447">
        <f>G22*F22</f>
        <v>3557700</v>
      </c>
      <c r="I22" s="2446">
        <f>F22-H22</f>
        <v>0</v>
      </c>
      <c r="J22" s="901">
        <f>I22+H22</f>
        <v>3557700</v>
      </c>
      <c r="K22" s="1735" t="s">
        <v>225</v>
      </c>
      <c r="L22" s="1735" t="s">
        <v>867</v>
      </c>
      <c r="M22" s="1735"/>
      <c r="N22" s="2443">
        <f>$G22</f>
        <v>1</v>
      </c>
      <c r="O22" s="2382"/>
      <c r="P22" s="2382"/>
      <c r="Q22" s="2382"/>
      <c r="R22" s="2383"/>
      <c r="S22" s="1735"/>
      <c r="T22" s="1735"/>
      <c r="U22" s="1735"/>
      <c r="V22" s="1735"/>
      <c r="W22" s="1735"/>
      <c r="X22" s="1735"/>
      <c r="Y22" s="1735"/>
      <c r="Z22" s="1735"/>
      <c r="AA22" s="1735"/>
      <c r="AB22" s="1735"/>
      <c r="AC22" s="1735"/>
      <c r="AD22" s="1735"/>
      <c r="AE22" s="1735"/>
      <c r="AF22" s="1735"/>
      <c r="AG22" s="1735"/>
      <c r="AH22" s="1735"/>
      <c r="AI22" s="1735"/>
      <c r="AJ22" s="1735"/>
    </row>
    <row r="23" spans="1:36" s="2448" customFormat="1" ht="50.25" hidden="1" customHeight="1">
      <c r="A23" s="2443">
        <v>5</v>
      </c>
      <c r="B23" s="2443">
        <f>B22+1</f>
        <v>3</v>
      </c>
      <c r="C23" s="2444" t="s">
        <v>1682</v>
      </c>
      <c r="D23" s="2443">
        <v>9079</v>
      </c>
      <c r="E23" s="2446">
        <v>52000000</v>
      </c>
      <c r="F23" s="2446">
        <v>52000000</v>
      </c>
      <c r="G23" s="2443">
        <v>1</v>
      </c>
      <c r="H23" s="2377">
        <f>0.2*F23</f>
        <v>10400000</v>
      </c>
      <c r="I23" s="2446">
        <f>F23-H23</f>
        <v>41600000</v>
      </c>
      <c r="J23" s="901">
        <f>I23+H23</f>
        <v>52000000</v>
      </c>
      <c r="K23" s="1735" t="s">
        <v>220</v>
      </c>
      <c r="L23" s="1735" t="s">
        <v>861</v>
      </c>
      <c r="M23" s="2443">
        <v>1</v>
      </c>
      <c r="N23" s="1735"/>
      <c r="O23" s="2382"/>
      <c r="P23" s="2382"/>
      <c r="Q23" s="2382"/>
      <c r="R23" s="2383"/>
      <c r="S23" s="1735"/>
      <c r="T23" s="1735"/>
      <c r="U23" s="1735"/>
      <c r="V23" s="1735"/>
      <c r="W23" s="1735"/>
      <c r="X23" s="1735"/>
      <c r="Y23" s="1735"/>
      <c r="Z23" s="1735"/>
      <c r="AA23" s="1735"/>
      <c r="AB23" s="1735"/>
      <c r="AC23" s="1735"/>
      <c r="AD23" s="1735"/>
      <c r="AE23" s="1735"/>
      <c r="AF23" s="1735"/>
      <c r="AG23" s="1735"/>
      <c r="AH23" s="1735"/>
      <c r="AI23" s="1735"/>
      <c r="AJ23" s="1735"/>
    </row>
    <row r="24" spans="1:36" s="921" customFormat="1" ht="21" hidden="1" customHeight="1">
      <c r="A24" s="911"/>
      <c r="B24" s="2437"/>
      <c r="C24" s="911" t="s">
        <v>1439</v>
      </c>
      <c r="D24" s="2438"/>
      <c r="E24" s="2439"/>
      <c r="F24" s="2439"/>
      <c r="G24" s="2440">
        <f>SUM(G25:G28)</f>
        <v>4</v>
      </c>
      <c r="H24" s="2439">
        <f t="shared" ref="H24:R24" si="6">SUM(H25:H28)</f>
        <v>22664400</v>
      </c>
      <c r="I24" s="2439">
        <f t="shared" si="6"/>
        <v>62195400</v>
      </c>
      <c r="J24" s="2439">
        <f t="shared" si="6"/>
        <v>84859800</v>
      </c>
      <c r="K24" s="2439">
        <f t="shared" si="6"/>
        <v>0</v>
      </c>
      <c r="L24" s="2439">
        <f t="shared" si="6"/>
        <v>0</v>
      </c>
      <c r="M24" s="2439">
        <f t="shared" si="6"/>
        <v>2</v>
      </c>
      <c r="N24" s="2439">
        <f t="shared" si="6"/>
        <v>2</v>
      </c>
      <c r="O24" s="2439">
        <f t="shared" si="6"/>
        <v>0</v>
      </c>
      <c r="P24" s="2439">
        <f t="shared" si="6"/>
        <v>0</v>
      </c>
      <c r="Q24" s="2439">
        <f t="shared" si="6"/>
        <v>0</v>
      </c>
      <c r="R24" s="2439">
        <f t="shared" si="6"/>
        <v>0</v>
      </c>
      <c r="S24" s="2380"/>
      <c r="T24" s="2380"/>
      <c r="U24" s="2380"/>
      <c r="V24" s="2380"/>
      <c r="W24" s="2380"/>
      <c r="X24" s="2380"/>
      <c r="Y24" s="2380"/>
      <c r="Z24" s="2380"/>
      <c r="AA24" s="2380"/>
      <c r="AB24" s="2380"/>
      <c r="AC24" s="2380"/>
      <c r="AD24" s="2380"/>
      <c r="AE24" s="2380"/>
      <c r="AF24" s="2380"/>
      <c r="AG24" s="2380"/>
      <c r="AH24" s="2380"/>
      <c r="AI24" s="2380"/>
      <c r="AJ24" s="2380"/>
    </row>
    <row r="25" spans="1:36" s="2448" customFormat="1" ht="49.5" hidden="1" customHeight="1">
      <c r="A25" s="2443">
        <v>6</v>
      </c>
      <c r="B25" s="2443">
        <f>B24+1</f>
        <v>1</v>
      </c>
      <c r="C25" s="2452" t="s">
        <v>4378</v>
      </c>
      <c r="D25" s="2443">
        <v>8732</v>
      </c>
      <c r="E25" s="2445">
        <v>3557700</v>
      </c>
      <c r="F25" s="2445">
        <v>3557700</v>
      </c>
      <c r="G25" s="2443">
        <v>1</v>
      </c>
      <c r="H25" s="2447">
        <f>G25*F25</f>
        <v>3557700</v>
      </c>
      <c r="I25" s="2446">
        <f>F25-H25</f>
        <v>0</v>
      </c>
      <c r="J25" s="901">
        <f>I25+H25</f>
        <v>3557700</v>
      </c>
      <c r="K25" s="2392" t="s">
        <v>231</v>
      </c>
      <c r="L25" s="2392" t="s">
        <v>1166</v>
      </c>
      <c r="M25" s="1735"/>
      <c r="N25" s="2443">
        <f>$G25</f>
        <v>1</v>
      </c>
      <c r="O25" s="2382"/>
      <c r="P25" s="2382"/>
      <c r="Q25" s="2382"/>
      <c r="R25" s="2383"/>
      <c r="S25" s="1735"/>
      <c r="T25" s="1735"/>
      <c r="U25" s="1735"/>
      <c r="V25" s="1735"/>
      <c r="W25" s="1735"/>
      <c r="X25" s="1735"/>
      <c r="Y25" s="1735"/>
      <c r="Z25" s="1735"/>
      <c r="AA25" s="1735"/>
      <c r="AB25" s="1735"/>
      <c r="AC25" s="1735"/>
      <c r="AD25" s="1735"/>
      <c r="AE25" s="1735"/>
      <c r="AF25" s="1735"/>
      <c r="AG25" s="1735"/>
      <c r="AH25" s="1735"/>
      <c r="AI25" s="1735"/>
      <c r="AJ25" s="1735"/>
    </row>
    <row r="26" spans="1:36" s="2448" customFormat="1" ht="47.25" hidden="1" customHeight="1">
      <c r="A26" s="2443">
        <v>6</v>
      </c>
      <c r="B26" s="2443">
        <f>B25+1</f>
        <v>2</v>
      </c>
      <c r="C26" s="2449" t="s">
        <v>1685</v>
      </c>
      <c r="D26" s="2443">
        <v>9118</v>
      </c>
      <c r="E26" s="2446">
        <v>47007300</v>
      </c>
      <c r="F26" s="2446">
        <v>47007300</v>
      </c>
      <c r="G26" s="2395">
        <v>1</v>
      </c>
      <c r="H26" s="2446">
        <v>9401500</v>
      </c>
      <c r="I26" s="2446">
        <f>F26-H26</f>
        <v>37605800</v>
      </c>
      <c r="J26" s="901">
        <f>I26+H26</f>
        <v>47007300</v>
      </c>
      <c r="K26" s="2389" t="s">
        <v>226</v>
      </c>
      <c r="L26" s="2389" t="s">
        <v>1163</v>
      </c>
      <c r="M26" s="2443">
        <f>$G26</f>
        <v>1</v>
      </c>
      <c r="N26" s="1735"/>
      <c r="O26" s="2382"/>
      <c r="P26" s="2382"/>
      <c r="Q26" s="2382"/>
      <c r="R26" s="2383"/>
      <c r="S26" s="1735"/>
      <c r="T26" s="1735"/>
      <c r="U26" s="1735"/>
      <c r="V26" s="1735"/>
      <c r="W26" s="1735"/>
      <c r="X26" s="1735"/>
      <c r="Y26" s="1735"/>
      <c r="Z26" s="1735"/>
      <c r="AA26" s="1735"/>
      <c r="AB26" s="1735"/>
      <c r="AC26" s="1735"/>
      <c r="AD26" s="1735"/>
      <c r="AE26" s="1735"/>
      <c r="AF26" s="1735"/>
      <c r="AG26" s="1735"/>
      <c r="AH26" s="1735"/>
      <c r="AI26" s="1735"/>
      <c r="AJ26" s="1735"/>
    </row>
    <row r="27" spans="1:36" s="2448" customFormat="1" ht="49.5" hidden="1" customHeight="1">
      <c r="A27" s="2443">
        <v>6</v>
      </c>
      <c r="B27" s="2443">
        <f>B26+1</f>
        <v>3</v>
      </c>
      <c r="C27" s="2452" t="s">
        <v>4379</v>
      </c>
      <c r="D27" s="2443">
        <v>8491</v>
      </c>
      <c r="E27" s="2446">
        <v>30737100</v>
      </c>
      <c r="F27" s="2446">
        <v>30737100</v>
      </c>
      <c r="G27" s="2395">
        <v>1</v>
      </c>
      <c r="H27" s="2446">
        <v>6147500</v>
      </c>
      <c r="I27" s="2446">
        <f>F27-H27</f>
        <v>24589600</v>
      </c>
      <c r="J27" s="901">
        <f>I27+H27</f>
        <v>30737100</v>
      </c>
      <c r="K27" s="2389" t="s">
        <v>228</v>
      </c>
      <c r="L27" s="2389" t="s">
        <v>876</v>
      </c>
      <c r="M27" s="2443">
        <f>$G27</f>
        <v>1</v>
      </c>
      <c r="N27" s="1735"/>
      <c r="O27" s="2382"/>
      <c r="P27" s="2382"/>
      <c r="Q27" s="2382"/>
      <c r="R27" s="2383"/>
      <c r="S27" s="1735"/>
      <c r="T27" s="1735"/>
      <c r="U27" s="1735"/>
      <c r="V27" s="1735"/>
      <c r="W27" s="1735"/>
      <c r="X27" s="1735"/>
      <c r="Y27" s="1735"/>
      <c r="Z27" s="1735"/>
      <c r="AA27" s="1735"/>
      <c r="AB27" s="1735"/>
      <c r="AC27" s="1735"/>
      <c r="AD27" s="1735"/>
      <c r="AE27" s="1735"/>
      <c r="AF27" s="1735"/>
      <c r="AG27" s="1735"/>
      <c r="AH27" s="1735"/>
      <c r="AI27" s="1735"/>
      <c r="AJ27" s="1735"/>
    </row>
    <row r="28" spans="1:36" s="2448" customFormat="1" ht="49.5" hidden="1" customHeight="1">
      <c r="A28" s="2443">
        <v>6</v>
      </c>
      <c r="B28" s="2443">
        <f>B27+1</f>
        <v>4</v>
      </c>
      <c r="C28" s="2452" t="s">
        <v>4380</v>
      </c>
      <c r="D28" s="2443">
        <v>8732</v>
      </c>
      <c r="E28" s="2445">
        <v>3557700</v>
      </c>
      <c r="F28" s="2445">
        <v>3557700</v>
      </c>
      <c r="G28" s="2443">
        <v>1</v>
      </c>
      <c r="H28" s="2447">
        <f>G28*F28</f>
        <v>3557700</v>
      </c>
      <c r="I28" s="2446">
        <f>F28-H28</f>
        <v>0</v>
      </c>
      <c r="J28" s="901">
        <f>I28+H28</f>
        <v>3557700</v>
      </c>
      <c r="K28" s="2389" t="s">
        <v>6</v>
      </c>
      <c r="L28" s="2389" t="s">
        <v>1406</v>
      </c>
      <c r="M28" s="1735"/>
      <c r="N28" s="2443">
        <f>$G28</f>
        <v>1</v>
      </c>
      <c r="O28" s="2382"/>
      <c r="P28" s="2382"/>
      <c r="Q28" s="2382"/>
      <c r="R28" s="2383"/>
      <c r="S28" s="1735"/>
      <c r="T28" s="1735"/>
      <c r="U28" s="1735"/>
      <c r="V28" s="1735"/>
      <c r="W28" s="1735"/>
      <c r="X28" s="1735"/>
      <c r="Y28" s="1735"/>
      <c r="Z28" s="1735"/>
      <c r="AA28" s="1735"/>
      <c r="AB28" s="1735"/>
      <c r="AC28" s="1735"/>
      <c r="AD28" s="1735"/>
      <c r="AE28" s="1735"/>
      <c r="AF28" s="1735"/>
      <c r="AG28" s="1735"/>
      <c r="AH28" s="1735"/>
      <c r="AI28" s="1735"/>
      <c r="AJ28" s="1735"/>
    </row>
    <row r="29" spans="1:36" s="921" customFormat="1" ht="21" hidden="1" customHeight="1">
      <c r="A29" s="911"/>
      <c r="B29" s="2437"/>
      <c r="C29" s="911" t="s">
        <v>1440</v>
      </c>
      <c r="D29" s="2438"/>
      <c r="E29" s="2439"/>
      <c r="F29" s="2439"/>
      <c r="G29" s="2440">
        <f>SUM(G30:G34)</f>
        <v>5</v>
      </c>
      <c r="H29" s="2439">
        <f t="shared" ref="H29:R29" si="7">SUM(H30:H34)</f>
        <v>17788500</v>
      </c>
      <c r="I29" s="2439">
        <f t="shared" si="7"/>
        <v>0</v>
      </c>
      <c r="J29" s="2439">
        <f t="shared" si="7"/>
        <v>17788500</v>
      </c>
      <c r="K29" s="2439">
        <f t="shared" si="7"/>
        <v>0</v>
      </c>
      <c r="L29" s="2439">
        <f t="shared" si="7"/>
        <v>0</v>
      </c>
      <c r="M29" s="2439">
        <f t="shared" si="7"/>
        <v>0</v>
      </c>
      <c r="N29" s="2439">
        <f t="shared" si="7"/>
        <v>5</v>
      </c>
      <c r="O29" s="2439">
        <f t="shared" si="7"/>
        <v>5</v>
      </c>
      <c r="P29" s="2439">
        <f t="shared" si="7"/>
        <v>0</v>
      </c>
      <c r="Q29" s="2439">
        <f t="shared" si="7"/>
        <v>0</v>
      </c>
      <c r="R29" s="2439">
        <f t="shared" si="7"/>
        <v>0</v>
      </c>
      <c r="S29" s="2380"/>
      <c r="T29" s="2380"/>
      <c r="U29" s="2380"/>
      <c r="V29" s="2380"/>
      <c r="W29" s="2380"/>
      <c r="X29" s="2380"/>
      <c r="Y29" s="2380"/>
      <c r="Z29" s="2380"/>
      <c r="AA29" s="2380"/>
      <c r="AB29" s="2380"/>
      <c r="AC29" s="2380"/>
      <c r="AD29" s="2380"/>
      <c r="AE29" s="2380"/>
      <c r="AF29" s="2380"/>
      <c r="AG29" s="2380"/>
      <c r="AH29" s="2380"/>
      <c r="AI29" s="2380"/>
      <c r="AJ29" s="2380"/>
    </row>
    <row r="30" spans="1:36" s="2448" customFormat="1" ht="51" hidden="1" customHeight="1">
      <c r="A30" s="2443">
        <v>7</v>
      </c>
      <c r="B30" s="2443">
        <f>B29+1</f>
        <v>1</v>
      </c>
      <c r="C30" s="2444" t="s">
        <v>1692</v>
      </c>
      <c r="D30" s="2443">
        <v>8732</v>
      </c>
      <c r="E30" s="2445">
        <v>3557700</v>
      </c>
      <c r="F30" s="2445">
        <v>3557700</v>
      </c>
      <c r="G30" s="2443">
        <v>1</v>
      </c>
      <c r="H30" s="2447">
        <f>G30*F30</f>
        <v>3557700</v>
      </c>
      <c r="I30" s="2446">
        <f>F30-H30</f>
        <v>0</v>
      </c>
      <c r="J30" s="901">
        <f>I30+H30</f>
        <v>3557700</v>
      </c>
      <c r="K30" s="2389" t="s">
        <v>466</v>
      </c>
      <c r="L30" s="2389" t="s">
        <v>1417</v>
      </c>
      <c r="M30" s="1735"/>
      <c r="N30" s="2443">
        <f>$G30</f>
        <v>1</v>
      </c>
      <c r="O30" s="2382">
        <v>1</v>
      </c>
      <c r="P30" s="2382"/>
      <c r="Q30" s="2382"/>
      <c r="R30" s="2383"/>
      <c r="S30" s="1735"/>
      <c r="T30" s="1735"/>
      <c r="U30" s="1735"/>
      <c r="V30" s="1735"/>
      <c r="W30" s="1735"/>
      <c r="X30" s="1735"/>
      <c r="Y30" s="1735"/>
      <c r="Z30" s="1735"/>
      <c r="AA30" s="1735"/>
      <c r="AB30" s="1735"/>
      <c r="AC30" s="1735"/>
      <c r="AD30" s="1735"/>
      <c r="AE30" s="1735"/>
      <c r="AF30" s="1735"/>
      <c r="AG30" s="1735"/>
      <c r="AH30" s="1735"/>
      <c r="AI30" s="1735"/>
      <c r="AJ30" s="1735"/>
    </row>
    <row r="31" spans="1:36" s="2448" customFormat="1" ht="51" hidden="1" customHeight="1">
      <c r="A31" s="2443">
        <v>7</v>
      </c>
      <c r="B31" s="2443">
        <f>B30+1</f>
        <v>2</v>
      </c>
      <c r="C31" s="2444" t="s">
        <v>1693</v>
      </c>
      <c r="D31" s="2443">
        <v>8732</v>
      </c>
      <c r="E31" s="2445">
        <v>3557700</v>
      </c>
      <c r="F31" s="2445">
        <v>3557700</v>
      </c>
      <c r="G31" s="2443">
        <v>1</v>
      </c>
      <c r="H31" s="2447">
        <f>G31*F31</f>
        <v>3557700</v>
      </c>
      <c r="I31" s="2446">
        <f>F31-H31</f>
        <v>0</v>
      </c>
      <c r="J31" s="901">
        <f>I31+H31</f>
        <v>3557700</v>
      </c>
      <c r="K31" s="1735" t="s">
        <v>468</v>
      </c>
      <c r="L31" s="1735" t="s">
        <v>1410</v>
      </c>
      <c r="M31" s="1735"/>
      <c r="N31" s="2443">
        <f>$G31</f>
        <v>1</v>
      </c>
      <c r="O31" s="2382">
        <v>1</v>
      </c>
      <c r="P31" s="2382"/>
      <c r="Q31" s="2382"/>
      <c r="R31" s="2383"/>
      <c r="S31" s="1735"/>
      <c r="T31" s="1735"/>
      <c r="U31" s="1735"/>
      <c r="V31" s="1735"/>
      <c r="W31" s="1735"/>
      <c r="X31" s="1735"/>
      <c r="Y31" s="1735"/>
      <c r="Z31" s="1735"/>
      <c r="AA31" s="1735"/>
      <c r="AB31" s="1735"/>
      <c r="AC31" s="1735"/>
      <c r="AD31" s="1735"/>
      <c r="AE31" s="1735"/>
      <c r="AF31" s="1735"/>
      <c r="AG31" s="1735"/>
      <c r="AH31" s="1735"/>
      <c r="AI31" s="1735"/>
      <c r="AJ31" s="1735"/>
    </row>
    <row r="32" spans="1:36" s="2448" customFormat="1" ht="51" hidden="1" customHeight="1">
      <c r="A32" s="2443">
        <v>7</v>
      </c>
      <c r="B32" s="2443">
        <f>B31+1</f>
        <v>3</v>
      </c>
      <c r="C32" s="2444" t="s">
        <v>1689</v>
      </c>
      <c r="D32" s="2443">
        <v>8732</v>
      </c>
      <c r="E32" s="2445">
        <v>3557700</v>
      </c>
      <c r="F32" s="2445">
        <v>3557700</v>
      </c>
      <c r="G32" s="2395">
        <v>1</v>
      </c>
      <c r="H32" s="2447">
        <f>G32*F32</f>
        <v>3557700</v>
      </c>
      <c r="I32" s="2446">
        <f>F32-H32</f>
        <v>0</v>
      </c>
      <c r="J32" s="901">
        <f>I32+H32</f>
        <v>3557700</v>
      </c>
      <c r="K32" s="1735" t="s">
        <v>237</v>
      </c>
      <c r="L32" s="1735" t="s">
        <v>1410</v>
      </c>
      <c r="M32" s="1735"/>
      <c r="N32" s="2443">
        <v>1</v>
      </c>
      <c r="O32" s="2382">
        <v>1</v>
      </c>
      <c r="P32" s="2382"/>
      <c r="Q32" s="2382"/>
      <c r="R32" s="2383"/>
      <c r="S32" s="1735"/>
      <c r="T32" s="1735"/>
      <c r="U32" s="1735"/>
      <c r="V32" s="1735"/>
      <c r="W32" s="1735"/>
      <c r="X32" s="1735"/>
      <c r="Y32" s="1735"/>
      <c r="Z32" s="1735"/>
      <c r="AA32" s="1735"/>
      <c r="AB32" s="1735"/>
      <c r="AC32" s="1735"/>
      <c r="AD32" s="1735"/>
      <c r="AE32" s="1735"/>
      <c r="AF32" s="1735"/>
      <c r="AG32" s="1735"/>
      <c r="AH32" s="1735"/>
      <c r="AI32" s="1735"/>
      <c r="AJ32" s="1735"/>
    </row>
    <row r="33" spans="1:36" s="2448" customFormat="1" ht="51" hidden="1" customHeight="1">
      <c r="A33" s="2443">
        <v>7</v>
      </c>
      <c r="B33" s="2443">
        <f>B32+1</f>
        <v>4</v>
      </c>
      <c r="C33" s="2444" t="s">
        <v>1690</v>
      </c>
      <c r="D33" s="2443">
        <v>8732</v>
      </c>
      <c r="E33" s="2445">
        <v>3557700</v>
      </c>
      <c r="F33" s="2445">
        <v>3557700</v>
      </c>
      <c r="G33" s="2395">
        <v>1</v>
      </c>
      <c r="H33" s="2447">
        <f>G33*F33</f>
        <v>3557700</v>
      </c>
      <c r="I33" s="2446">
        <f>F33-H33</f>
        <v>0</v>
      </c>
      <c r="J33" s="901">
        <f>I33+H33</f>
        <v>3557700</v>
      </c>
      <c r="K33" s="2389" t="s">
        <v>460</v>
      </c>
      <c r="L33" s="2389" t="s">
        <v>526</v>
      </c>
      <c r="M33" s="1735"/>
      <c r="N33" s="2443">
        <v>1</v>
      </c>
      <c r="O33" s="2382">
        <v>1</v>
      </c>
      <c r="P33" s="2382"/>
      <c r="Q33" s="2382"/>
      <c r="R33" s="2383"/>
      <c r="S33" s="1735"/>
      <c r="T33" s="1735"/>
      <c r="U33" s="1735"/>
      <c r="V33" s="1735"/>
      <c r="W33" s="1735"/>
      <c r="X33" s="1735"/>
      <c r="Y33" s="1735"/>
      <c r="Z33" s="1735"/>
      <c r="AA33" s="1735"/>
      <c r="AB33" s="1735"/>
      <c r="AC33" s="1735"/>
      <c r="AD33" s="1735"/>
      <c r="AE33" s="1735"/>
      <c r="AF33" s="1735"/>
      <c r="AG33" s="1735"/>
      <c r="AH33" s="1735"/>
      <c r="AI33" s="1735"/>
      <c r="AJ33" s="1735"/>
    </row>
    <row r="34" spans="1:36" s="2448" customFormat="1" ht="51" hidden="1" customHeight="1">
      <c r="A34" s="2443">
        <v>7</v>
      </c>
      <c r="B34" s="2443">
        <f>B33+1</f>
        <v>5</v>
      </c>
      <c r="C34" s="2444" t="s">
        <v>1691</v>
      </c>
      <c r="D34" s="2443">
        <v>8732</v>
      </c>
      <c r="E34" s="2445">
        <v>3557700</v>
      </c>
      <c r="F34" s="2445">
        <v>3557700</v>
      </c>
      <c r="G34" s="2395">
        <v>1</v>
      </c>
      <c r="H34" s="2447">
        <f>G34*F34</f>
        <v>3557700</v>
      </c>
      <c r="I34" s="2446">
        <f>F34-H34</f>
        <v>0</v>
      </c>
      <c r="J34" s="901">
        <f>I34+H34</f>
        <v>3557700</v>
      </c>
      <c r="K34" s="1735" t="s">
        <v>462</v>
      </c>
      <c r="L34" s="2389" t="s">
        <v>825</v>
      </c>
      <c r="M34" s="1735"/>
      <c r="N34" s="2443">
        <v>1</v>
      </c>
      <c r="O34" s="2382">
        <v>1</v>
      </c>
      <c r="P34" s="2382"/>
      <c r="Q34" s="2382"/>
      <c r="R34" s="2383"/>
      <c r="S34" s="1735"/>
      <c r="T34" s="1735"/>
      <c r="U34" s="1735"/>
      <c r="V34" s="1735"/>
      <c r="W34" s="1735"/>
      <c r="X34" s="1735"/>
      <c r="Y34" s="1735"/>
      <c r="Z34" s="1735"/>
      <c r="AA34" s="1735"/>
      <c r="AB34" s="1735"/>
      <c r="AC34" s="1735"/>
      <c r="AD34" s="1735"/>
      <c r="AE34" s="1735"/>
      <c r="AF34" s="1735"/>
      <c r="AG34" s="1735"/>
      <c r="AH34" s="1735"/>
      <c r="AI34" s="1735"/>
      <c r="AJ34" s="1735"/>
    </row>
    <row r="35" spans="1:36" s="921" customFormat="1" ht="21" hidden="1" customHeight="1">
      <c r="A35" s="911"/>
      <c r="B35" s="2437"/>
      <c r="C35" s="911" t="s">
        <v>1441</v>
      </c>
      <c r="D35" s="2438"/>
      <c r="E35" s="2439"/>
      <c r="F35" s="2439"/>
      <c r="G35" s="2440">
        <f>SUM(G36:G39)</f>
        <v>4</v>
      </c>
      <c r="H35" s="2439">
        <f t="shared" ref="H35:R35" si="8">SUM(H36:H39)</f>
        <v>14230800</v>
      </c>
      <c r="I35" s="2439">
        <f t="shared" si="8"/>
        <v>0</v>
      </c>
      <c r="J35" s="2439">
        <f t="shared" si="8"/>
        <v>14230800</v>
      </c>
      <c r="K35" s="2439">
        <f t="shared" si="8"/>
        <v>0</v>
      </c>
      <c r="L35" s="2439">
        <f t="shared" si="8"/>
        <v>0</v>
      </c>
      <c r="M35" s="2439">
        <f t="shared" si="8"/>
        <v>0</v>
      </c>
      <c r="N35" s="2439">
        <f t="shared" si="8"/>
        <v>4</v>
      </c>
      <c r="O35" s="2439">
        <f t="shared" si="8"/>
        <v>4</v>
      </c>
      <c r="P35" s="2439">
        <f t="shared" si="8"/>
        <v>0</v>
      </c>
      <c r="Q35" s="2439">
        <f t="shared" si="8"/>
        <v>0</v>
      </c>
      <c r="R35" s="2439">
        <f t="shared" si="8"/>
        <v>0</v>
      </c>
      <c r="S35" s="2380"/>
      <c r="T35" s="2380"/>
      <c r="U35" s="2380"/>
      <c r="V35" s="2380"/>
      <c r="W35" s="2380"/>
      <c r="X35" s="2380"/>
      <c r="Y35" s="2380"/>
      <c r="Z35" s="2380"/>
      <c r="AA35" s="2380"/>
      <c r="AB35" s="2380"/>
      <c r="AC35" s="2380"/>
      <c r="AD35" s="2380"/>
      <c r="AE35" s="2380"/>
      <c r="AF35" s="2380"/>
      <c r="AG35" s="2380"/>
      <c r="AH35" s="2380"/>
      <c r="AI35" s="2380"/>
      <c r="AJ35" s="2380"/>
    </row>
    <row r="36" spans="1:36" s="2448" customFormat="1" ht="52.5" hidden="1" customHeight="1">
      <c r="A36" s="2466">
        <v>8</v>
      </c>
      <c r="B36" s="2443">
        <f>B35+1</f>
        <v>1</v>
      </c>
      <c r="C36" s="2444" t="s">
        <v>1697</v>
      </c>
      <c r="D36" s="2443">
        <v>8732</v>
      </c>
      <c r="E36" s="2445">
        <v>3557700</v>
      </c>
      <c r="F36" s="2445">
        <v>3557700</v>
      </c>
      <c r="G36" s="2376">
        <v>1</v>
      </c>
      <c r="H36" s="2447">
        <f>G36*F36</f>
        <v>3557700</v>
      </c>
      <c r="I36" s="2446">
        <f>F36-H36</f>
        <v>0</v>
      </c>
      <c r="J36" s="901">
        <f>I36+H36</f>
        <v>3557700</v>
      </c>
      <c r="K36" s="1735" t="s">
        <v>624</v>
      </c>
      <c r="L36" s="2389" t="s">
        <v>1298</v>
      </c>
      <c r="M36" s="1735"/>
      <c r="N36" s="2443">
        <v>1</v>
      </c>
      <c r="O36" s="2382">
        <v>1</v>
      </c>
      <c r="P36" s="2382"/>
      <c r="Q36" s="2382"/>
      <c r="R36" s="2383"/>
      <c r="S36" s="1735"/>
      <c r="T36" s="1735"/>
      <c r="U36" s="1735"/>
      <c r="V36" s="1735"/>
      <c r="W36" s="1735"/>
      <c r="X36" s="1735"/>
      <c r="Y36" s="1735"/>
      <c r="Z36" s="1735"/>
      <c r="AA36" s="1735"/>
      <c r="AB36" s="1735"/>
      <c r="AC36" s="1735"/>
      <c r="AD36" s="1735"/>
      <c r="AE36" s="1735"/>
      <c r="AF36" s="1735"/>
      <c r="AG36" s="1735"/>
      <c r="AH36" s="1735"/>
      <c r="AI36" s="1735"/>
      <c r="AJ36" s="1735"/>
    </row>
    <row r="37" spans="1:36" s="2448" customFormat="1" ht="52.5" hidden="1" customHeight="1">
      <c r="A37" s="2466">
        <v>8</v>
      </c>
      <c r="B37" s="2443">
        <f>B36+1</f>
        <v>2</v>
      </c>
      <c r="C37" s="2444" t="s">
        <v>1695</v>
      </c>
      <c r="D37" s="2443">
        <v>8732</v>
      </c>
      <c r="E37" s="2445">
        <v>3557700</v>
      </c>
      <c r="F37" s="2445">
        <v>3557700</v>
      </c>
      <c r="G37" s="2376">
        <v>1</v>
      </c>
      <c r="H37" s="2447">
        <f>G37*F37</f>
        <v>3557700</v>
      </c>
      <c r="I37" s="2446">
        <f>F37-H37</f>
        <v>0</v>
      </c>
      <c r="J37" s="901">
        <f>I37+H37</f>
        <v>3557700</v>
      </c>
      <c r="K37" s="1735" t="s">
        <v>617</v>
      </c>
      <c r="L37" s="2389" t="s">
        <v>1308</v>
      </c>
      <c r="M37" s="1735"/>
      <c r="N37" s="2443">
        <v>1</v>
      </c>
      <c r="O37" s="2382">
        <v>1</v>
      </c>
      <c r="P37" s="2382"/>
      <c r="Q37" s="2382"/>
      <c r="R37" s="2383"/>
      <c r="S37" s="1735"/>
      <c r="T37" s="1735"/>
      <c r="U37" s="1735"/>
      <c r="V37" s="1735"/>
      <c r="W37" s="1735"/>
      <c r="X37" s="1735"/>
      <c r="Y37" s="1735"/>
      <c r="Z37" s="1735"/>
      <c r="AA37" s="1735"/>
      <c r="AB37" s="1735"/>
      <c r="AC37" s="1735"/>
      <c r="AD37" s="1735"/>
      <c r="AE37" s="1735"/>
      <c r="AF37" s="1735"/>
      <c r="AG37" s="1735"/>
      <c r="AH37" s="1735"/>
      <c r="AI37" s="1735"/>
      <c r="AJ37" s="1735"/>
    </row>
    <row r="38" spans="1:36" s="2448" customFormat="1" ht="52.5" hidden="1" customHeight="1">
      <c r="A38" s="2466">
        <v>8</v>
      </c>
      <c r="B38" s="2443">
        <f>B37+1</f>
        <v>3</v>
      </c>
      <c r="C38" s="2444" t="s">
        <v>1694</v>
      </c>
      <c r="D38" s="2443">
        <v>8732</v>
      </c>
      <c r="E38" s="2445">
        <v>3557700</v>
      </c>
      <c r="F38" s="2445">
        <v>3557700</v>
      </c>
      <c r="G38" s="2376">
        <v>1</v>
      </c>
      <c r="H38" s="2447">
        <f>G38*F38</f>
        <v>3557700</v>
      </c>
      <c r="I38" s="2446">
        <f>F38-H38</f>
        <v>0</v>
      </c>
      <c r="J38" s="901">
        <f>I38+H38</f>
        <v>3557700</v>
      </c>
      <c r="K38" s="1735" t="s">
        <v>615</v>
      </c>
      <c r="L38" s="2389" t="s">
        <v>914</v>
      </c>
      <c r="M38" s="1735"/>
      <c r="N38" s="2443">
        <v>1</v>
      </c>
      <c r="O38" s="2397">
        <v>1</v>
      </c>
      <c r="P38" s="2397"/>
      <c r="Q38" s="2397"/>
      <c r="R38" s="2398"/>
      <c r="S38" s="1735"/>
      <c r="T38" s="1735"/>
      <c r="U38" s="1735"/>
      <c r="V38" s="1735"/>
      <c r="W38" s="1735"/>
      <c r="X38" s="1735"/>
      <c r="Y38" s="1735"/>
      <c r="Z38" s="1735"/>
      <c r="AA38" s="1735"/>
      <c r="AB38" s="1735"/>
      <c r="AC38" s="1735"/>
      <c r="AD38" s="1735"/>
      <c r="AE38" s="1735"/>
      <c r="AF38" s="1735"/>
      <c r="AG38" s="1735"/>
      <c r="AH38" s="1735"/>
      <c r="AI38" s="1735"/>
      <c r="AJ38" s="1735"/>
    </row>
    <row r="39" spans="1:36" s="2448" customFormat="1" ht="52.5" hidden="1" customHeight="1">
      <c r="A39" s="2466">
        <v>8</v>
      </c>
      <c r="B39" s="2443">
        <f>B38+1</f>
        <v>4</v>
      </c>
      <c r="C39" s="2444" t="s">
        <v>1696</v>
      </c>
      <c r="D39" s="2443">
        <v>8732</v>
      </c>
      <c r="E39" s="2445">
        <v>3557700</v>
      </c>
      <c r="F39" s="2445">
        <v>3557700</v>
      </c>
      <c r="G39" s="2376">
        <v>1</v>
      </c>
      <c r="H39" s="2447">
        <f>G39*F39</f>
        <v>3557700</v>
      </c>
      <c r="I39" s="2446">
        <f>F39-H39</f>
        <v>0</v>
      </c>
      <c r="J39" s="901">
        <f>I39+H39</f>
        <v>3557700</v>
      </c>
      <c r="K39" s="1735" t="s">
        <v>621</v>
      </c>
      <c r="L39" s="2389" t="s">
        <v>917</v>
      </c>
      <c r="M39" s="2467"/>
      <c r="N39" s="2468">
        <f>$G39</f>
        <v>1</v>
      </c>
      <c r="O39" s="2397">
        <v>1</v>
      </c>
      <c r="P39" s="2397"/>
      <c r="Q39" s="2397"/>
      <c r="R39" s="2398"/>
      <c r="S39" s="1735"/>
      <c r="T39" s="1735"/>
      <c r="U39" s="1735"/>
      <c r="V39" s="1735"/>
      <c r="W39" s="1735"/>
      <c r="X39" s="1735"/>
      <c r="Y39" s="1735"/>
      <c r="Z39" s="1735"/>
      <c r="AA39" s="1735"/>
      <c r="AB39" s="1735"/>
      <c r="AC39" s="1735"/>
      <c r="AD39" s="1735"/>
      <c r="AE39" s="1735"/>
      <c r="AF39" s="1735"/>
      <c r="AG39" s="1735"/>
      <c r="AH39" s="1735"/>
      <c r="AI39" s="1735"/>
      <c r="AJ39" s="1735"/>
    </row>
    <row r="40" spans="1:36" s="921" customFormat="1" ht="21" hidden="1" customHeight="1">
      <c r="A40" s="911"/>
      <c r="B40" s="2437"/>
      <c r="C40" s="911" t="s">
        <v>1442</v>
      </c>
      <c r="D40" s="2438"/>
      <c r="E40" s="2439"/>
      <c r="F40" s="2439"/>
      <c r="G40" s="2440">
        <f>SUM(G41:G46)</f>
        <v>6</v>
      </c>
      <c r="H40" s="2439">
        <f t="shared" ref="H40:R40" si="9">SUM(H41:H46)</f>
        <v>21346200</v>
      </c>
      <c r="I40" s="2439">
        <f t="shared" si="9"/>
        <v>0</v>
      </c>
      <c r="J40" s="2439">
        <f t="shared" si="9"/>
        <v>21346200</v>
      </c>
      <c r="K40" s="2439">
        <f t="shared" si="9"/>
        <v>0</v>
      </c>
      <c r="L40" s="2439">
        <f t="shared" si="9"/>
        <v>0</v>
      </c>
      <c r="M40" s="2439">
        <f t="shared" si="9"/>
        <v>0</v>
      </c>
      <c r="N40" s="2439">
        <f t="shared" si="9"/>
        <v>6</v>
      </c>
      <c r="O40" s="2439">
        <f t="shared" si="9"/>
        <v>6</v>
      </c>
      <c r="P40" s="2439">
        <f t="shared" si="9"/>
        <v>0</v>
      </c>
      <c r="Q40" s="2439">
        <f t="shared" si="9"/>
        <v>0</v>
      </c>
      <c r="R40" s="2439">
        <f t="shared" si="9"/>
        <v>0</v>
      </c>
      <c r="S40" s="2380"/>
      <c r="T40" s="2380"/>
      <c r="U40" s="2380"/>
      <c r="V40" s="2380"/>
      <c r="W40" s="2380"/>
      <c r="X40" s="2380"/>
      <c r="Y40" s="2380"/>
      <c r="Z40" s="2380"/>
      <c r="AA40" s="2380"/>
      <c r="AB40" s="2380"/>
      <c r="AC40" s="2380"/>
      <c r="AD40" s="2380"/>
      <c r="AE40" s="2380"/>
      <c r="AF40" s="2380"/>
      <c r="AG40" s="2380"/>
      <c r="AH40" s="2380"/>
      <c r="AI40" s="2380"/>
      <c r="AJ40" s="2380"/>
    </row>
    <row r="41" spans="1:36" s="2448" customFormat="1" ht="46.5" hidden="1" customHeight="1">
      <c r="A41" s="2469">
        <v>9</v>
      </c>
      <c r="B41" s="2443">
        <f t="shared" ref="B41:B46" si="10">B40+1</f>
        <v>1</v>
      </c>
      <c r="C41" s="2444" t="s">
        <v>1702</v>
      </c>
      <c r="D41" s="2443">
        <v>8732</v>
      </c>
      <c r="E41" s="2445">
        <v>3557700</v>
      </c>
      <c r="F41" s="2445">
        <v>3557700</v>
      </c>
      <c r="G41" s="2443">
        <v>1</v>
      </c>
      <c r="H41" s="2447">
        <f t="shared" ref="H41:H46" si="11">G41*F41</f>
        <v>3557700</v>
      </c>
      <c r="I41" s="2446">
        <f t="shared" ref="I41:I46" si="12">F41-H41</f>
        <v>0</v>
      </c>
      <c r="J41" s="901">
        <f>I41+H41</f>
        <v>3557700</v>
      </c>
      <c r="K41" s="2389" t="s">
        <v>515</v>
      </c>
      <c r="L41" s="2389" t="s">
        <v>856</v>
      </c>
      <c r="M41" s="1735"/>
      <c r="N41" s="2443">
        <f>$G41</f>
        <v>1</v>
      </c>
      <c r="O41" s="2400">
        <v>1</v>
      </c>
      <c r="P41" s="2400"/>
      <c r="Q41" s="2400"/>
      <c r="R41" s="2401"/>
      <c r="S41" s="1735">
        <v>1.2</v>
      </c>
      <c r="T41" s="1735"/>
      <c r="U41" s="1735"/>
      <c r="V41" s="1735"/>
      <c r="W41" s="1735"/>
      <c r="X41" s="1735"/>
      <c r="Y41" s="1735"/>
      <c r="Z41" s="1735"/>
      <c r="AA41" s="1735"/>
      <c r="AB41" s="1735"/>
      <c r="AC41" s="1735"/>
      <c r="AD41" s="1735"/>
      <c r="AE41" s="1735"/>
      <c r="AF41" s="1735"/>
      <c r="AG41" s="1735"/>
      <c r="AH41" s="1735"/>
      <c r="AI41" s="1735"/>
      <c r="AJ41" s="1735"/>
    </row>
    <row r="42" spans="1:36" s="2448" customFormat="1" ht="46.5" hidden="1" customHeight="1">
      <c r="A42" s="2469">
        <v>9</v>
      </c>
      <c r="B42" s="2443">
        <f t="shared" si="10"/>
        <v>2</v>
      </c>
      <c r="C42" s="2444" t="s">
        <v>1699</v>
      </c>
      <c r="D42" s="2443">
        <v>8732</v>
      </c>
      <c r="E42" s="2445">
        <v>3557700</v>
      </c>
      <c r="F42" s="2445">
        <v>3557700</v>
      </c>
      <c r="G42" s="2376">
        <v>1</v>
      </c>
      <c r="H42" s="2451">
        <f t="shared" si="11"/>
        <v>3557700</v>
      </c>
      <c r="I42" s="2446">
        <f t="shared" si="12"/>
        <v>0</v>
      </c>
      <c r="J42" s="901">
        <f>H42+I42</f>
        <v>3557700</v>
      </c>
      <c r="K42" s="2389" t="s">
        <v>512</v>
      </c>
      <c r="L42" s="2389" t="s">
        <v>856</v>
      </c>
      <c r="M42" s="1735"/>
      <c r="N42" s="2443">
        <f>G42</f>
        <v>1</v>
      </c>
      <c r="O42" s="2397">
        <v>1</v>
      </c>
      <c r="P42" s="2397"/>
      <c r="Q42" s="2397"/>
      <c r="R42" s="2398"/>
      <c r="S42" s="1735">
        <v>1.2</v>
      </c>
      <c r="T42" s="1735"/>
      <c r="U42" s="1735"/>
      <c r="V42" s="1735"/>
      <c r="W42" s="1735"/>
      <c r="X42" s="1735"/>
      <c r="Y42" s="1735"/>
      <c r="Z42" s="1735"/>
      <c r="AA42" s="1735"/>
      <c r="AB42" s="1735"/>
      <c r="AC42" s="1735"/>
      <c r="AD42" s="1735"/>
      <c r="AE42" s="1735"/>
      <c r="AF42" s="1735"/>
      <c r="AG42" s="1735"/>
      <c r="AH42" s="1735"/>
      <c r="AI42" s="1735"/>
      <c r="AJ42" s="1735"/>
    </row>
    <row r="43" spans="1:36" s="2448" customFormat="1" ht="46.5" hidden="1" customHeight="1">
      <c r="A43" s="2469">
        <v>9</v>
      </c>
      <c r="B43" s="2443">
        <f t="shared" si="10"/>
        <v>3</v>
      </c>
      <c r="C43" s="2444" t="s">
        <v>1703</v>
      </c>
      <c r="D43" s="2443">
        <v>8732</v>
      </c>
      <c r="E43" s="2445">
        <v>3557700</v>
      </c>
      <c r="F43" s="2445">
        <v>3557700</v>
      </c>
      <c r="G43" s="2443">
        <v>1</v>
      </c>
      <c r="H43" s="2447">
        <f t="shared" si="11"/>
        <v>3557700</v>
      </c>
      <c r="I43" s="2446">
        <f t="shared" si="12"/>
        <v>0</v>
      </c>
      <c r="J43" s="901">
        <f>I43+H43</f>
        <v>3557700</v>
      </c>
      <c r="K43" s="2389" t="s">
        <v>752</v>
      </c>
      <c r="L43" s="2389" t="s">
        <v>980</v>
      </c>
      <c r="M43" s="1735"/>
      <c r="N43" s="2443">
        <f>$G43</f>
        <v>1</v>
      </c>
      <c r="O43" s="2400">
        <v>1</v>
      </c>
      <c r="P43" s="2400"/>
      <c r="Q43" s="2400"/>
      <c r="R43" s="2401"/>
      <c r="S43" s="1735">
        <v>1.4</v>
      </c>
      <c r="T43" s="1735"/>
      <c r="U43" s="1735"/>
      <c r="V43" s="1735"/>
      <c r="W43" s="1735"/>
      <c r="X43" s="1735"/>
      <c r="Y43" s="1735"/>
      <c r="Z43" s="1735"/>
      <c r="AA43" s="1735"/>
      <c r="AB43" s="1735"/>
      <c r="AC43" s="1735"/>
      <c r="AD43" s="1735"/>
      <c r="AE43" s="1735"/>
      <c r="AF43" s="1735"/>
      <c r="AG43" s="1735"/>
      <c r="AH43" s="1735"/>
      <c r="AI43" s="1735"/>
      <c r="AJ43" s="1735"/>
    </row>
    <row r="44" spans="1:36" s="2448" customFormat="1" ht="46.5" hidden="1" customHeight="1">
      <c r="A44" s="2469">
        <v>9</v>
      </c>
      <c r="B44" s="2443">
        <f t="shared" si="10"/>
        <v>4</v>
      </c>
      <c r="C44" s="2444" t="s">
        <v>1698</v>
      </c>
      <c r="D44" s="2443">
        <v>8732</v>
      </c>
      <c r="E44" s="2445">
        <v>3557700</v>
      </c>
      <c r="F44" s="2445">
        <v>3557700</v>
      </c>
      <c r="G44" s="2376">
        <v>1</v>
      </c>
      <c r="H44" s="2451">
        <f t="shared" si="11"/>
        <v>3557700</v>
      </c>
      <c r="I44" s="2446">
        <f t="shared" si="12"/>
        <v>0</v>
      </c>
      <c r="J44" s="901">
        <f>H44+I44</f>
        <v>3557700</v>
      </c>
      <c r="K44" s="2389" t="s">
        <v>511</v>
      </c>
      <c r="L44" s="2389" t="s">
        <v>980</v>
      </c>
      <c r="M44" s="1735"/>
      <c r="N44" s="2443">
        <f>G44</f>
        <v>1</v>
      </c>
      <c r="O44" s="2400">
        <v>1</v>
      </c>
      <c r="P44" s="2400"/>
      <c r="Q44" s="2400"/>
      <c r="R44" s="2401"/>
      <c r="S44" s="1735">
        <v>1.4</v>
      </c>
      <c r="T44" s="1735"/>
      <c r="U44" s="1735"/>
      <c r="V44" s="1735"/>
      <c r="W44" s="1735"/>
      <c r="X44" s="1735"/>
      <c r="Y44" s="1735"/>
      <c r="Z44" s="1735"/>
      <c r="AA44" s="1735"/>
      <c r="AB44" s="1735"/>
      <c r="AC44" s="1735"/>
      <c r="AD44" s="1735"/>
      <c r="AE44" s="1735"/>
      <c r="AF44" s="1735"/>
      <c r="AG44" s="1735"/>
      <c r="AH44" s="1735"/>
      <c r="AI44" s="1735"/>
      <c r="AJ44" s="1735"/>
    </row>
    <row r="45" spans="1:36" s="2448" customFormat="1" ht="46.5" hidden="1" customHeight="1">
      <c r="A45" s="2469">
        <v>9</v>
      </c>
      <c r="B45" s="2443">
        <f t="shared" si="10"/>
        <v>5</v>
      </c>
      <c r="C45" s="2444" t="s">
        <v>1700</v>
      </c>
      <c r="D45" s="2443">
        <v>8732</v>
      </c>
      <c r="E45" s="2445">
        <v>3557700</v>
      </c>
      <c r="F45" s="2445">
        <v>3557700</v>
      </c>
      <c r="G45" s="2376">
        <v>1</v>
      </c>
      <c r="H45" s="2451">
        <f t="shared" si="11"/>
        <v>3557700</v>
      </c>
      <c r="I45" s="2446">
        <f t="shared" si="12"/>
        <v>0</v>
      </c>
      <c r="J45" s="901">
        <f>H45+I45</f>
        <v>3557700</v>
      </c>
      <c r="K45" s="2389" t="s">
        <v>513</v>
      </c>
      <c r="L45" s="2389" t="s">
        <v>873</v>
      </c>
      <c r="M45" s="1735"/>
      <c r="N45" s="2443">
        <f>G45</f>
        <v>1</v>
      </c>
      <c r="O45" s="2400">
        <v>1</v>
      </c>
      <c r="P45" s="2400"/>
      <c r="Q45" s="2400"/>
      <c r="R45" s="2401"/>
      <c r="S45" s="1735">
        <v>4.0999999999999996</v>
      </c>
      <c r="T45" s="1735"/>
      <c r="U45" s="1735"/>
      <c r="V45" s="1735"/>
      <c r="W45" s="1735"/>
      <c r="X45" s="1735"/>
      <c r="Y45" s="1735"/>
      <c r="Z45" s="1735"/>
      <c r="AA45" s="1735"/>
      <c r="AB45" s="1735"/>
      <c r="AC45" s="1735"/>
      <c r="AD45" s="1735"/>
      <c r="AE45" s="1735"/>
      <c r="AF45" s="1735"/>
      <c r="AG45" s="1735"/>
      <c r="AH45" s="1735"/>
      <c r="AI45" s="1735"/>
      <c r="AJ45" s="1735"/>
    </row>
    <row r="46" spans="1:36" s="2448" customFormat="1" ht="46.5" hidden="1" customHeight="1">
      <c r="A46" s="2469">
        <v>9</v>
      </c>
      <c r="B46" s="2443">
        <f t="shared" si="10"/>
        <v>6</v>
      </c>
      <c r="C46" s="2444" t="s">
        <v>1701</v>
      </c>
      <c r="D46" s="2443">
        <v>8732</v>
      </c>
      <c r="E46" s="2445">
        <v>3557700</v>
      </c>
      <c r="F46" s="2445">
        <v>3557700</v>
      </c>
      <c r="G46" s="2376">
        <v>1</v>
      </c>
      <c r="H46" s="2451">
        <f t="shared" si="11"/>
        <v>3557700</v>
      </c>
      <c r="I46" s="2446">
        <f t="shared" si="12"/>
        <v>0</v>
      </c>
      <c r="J46" s="901">
        <f>H46+I46</f>
        <v>3557700</v>
      </c>
      <c r="K46" s="2389" t="s">
        <v>514</v>
      </c>
      <c r="L46" s="2389" t="s">
        <v>968</v>
      </c>
      <c r="M46" s="1735"/>
      <c r="N46" s="2443">
        <f>G46</f>
        <v>1</v>
      </c>
      <c r="O46" s="2400">
        <v>1</v>
      </c>
      <c r="P46" s="2400"/>
      <c r="Q46" s="2400"/>
      <c r="R46" s="2401"/>
      <c r="S46" s="1735">
        <v>1.2</v>
      </c>
      <c r="T46" s="1735"/>
      <c r="U46" s="1735"/>
      <c r="V46" s="1735"/>
      <c r="W46" s="1735"/>
      <c r="X46" s="1735"/>
      <c r="Y46" s="1735"/>
      <c r="Z46" s="1735"/>
      <c r="AA46" s="1735"/>
      <c r="AB46" s="1735"/>
      <c r="AC46" s="1735"/>
      <c r="AD46" s="1735"/>
      <c r="AE46" s="1735"/>
      <c r="AF46" s="1735"/>
      <c r="AG46" s="1735"/>
      <c r="AH46" s="1735"/>
      <c r="AI46" s="1735"/>
      <c r="AJ46" s="1735"/>
    </row>
    <row r="47" spans="1:36" s="921" customFormat="1" ht="21" hidden="1" customHeight="1">
      <c r="A47" s="911"/>
      <c r="B47" s="2437"/>
      <c r="C47" s="911" t="s">
        <v>1443</v>
      </c>
      <c r="D47" s="2438"/>
      <c r="E47" s="2439"/>
      <c r="F47" s="2439"/>
      <c r="G47" s="2440">
        <f>SUM(G48:G50)</f>
        <v>3</v>
      </c>
      <c r="H47" s="2439">
        <f t="shared" ref="H47:R47" si="13">SUM(H48:H50)</f>
        <v>14699100</v>
      </c>
      <c r="I47" s="2439">
        <f t="shared" si="13"/>
        <v>30334500</v>
      </c>
      <c r="J47" s="2439">
        <f t="shared" si="13"/>
        <v>45033600</v>
      </c>
      <c r="K47" s="2439">
        <f t="shared" si="13"/>
        <v>0</v>
      </c>
      <c r="L47" s="2439">
        <f t="shared" si="13"/>
        <v>0</v>
      </c>
      <c r="M47" s="2439">
        <f t="shared" si="13"/>
        <v>1</v>
      </c>
      <c r="N47" s="2439">
        <f t="shared" si="13"/>
        <v>2</v>
      </c>
      <c r="O47" s="2439">
        <f t="shared" si="13"/>
        <v>3</v>
      </c>
      <c r="P47" s="2439">
        <f t="shared" si="13"/>
        <v>0</v>
      </c>
      <c r="Q47" s="2439">
        <f t="shared" si="13"/>
        <v>0</v>
      </c>
      <c r="R47" s="2439">
        <f t="shared" si="13"/>
        <v>0</v>
      </c>
      <c r="S47" s="2380"/>
      <c r="T47" s="2380"/>
      <c r="U47" s="2380"/>
      <c r="V47" s="2380"/>
      <c r="W47" s="2380"/>
      <c r="X47" s="2380"/>
      <c r="Y47" s="2380"/>
      <c r="Z47" s="2380"/>
      <c r="AA47" s="2380"/>
      <c r="AB47" s="2380"/>
      <c r="AC47" s="2380"/>
      <c r="AD47" s="2380"/>
      <c r="AE47" s="2380"/>
      <c r="AF47" s="2380"/>
      <c r="AG47" s="2380"/>
      <c r="AH47" s="2380"/>
      <c r="AI47" s="2380"/>
      <c r="AJ47" s="2380"/>
    </row>
    <row r="48" spans="1:36" s="2867" customFormat="1" ht="69" customHeight="1">
      <c r="A48" s="2858">
        <v>10</v>
      </c>
      <c r="B48" s="2859">
        <f>B47+1</f>
        <v>1</v>
      </c>
      <c r="C48" s="2860" t="s">
        <v>1705</v>
      </c>
      <c r="D48" s="2458">
        <v>8732</v>
      </c>
      <c r="E48" s="2445">
        <v>3557700</v>
      </c>
      <c r="F48" s="2861">
        <v>3557700</v>
      </c>
      <c r="G48" s="2859">
        <v>1</v>
      </c>
      <c r="H48" s="2377">
        <f>G48*F48</f>
        <v>3557700</v>
      </c>
      <c r="I48" s="2446">
        <f>F48-H48</f>
        <v>0</v>
      </c>
      <c r="J48" s="2864">
        <f>I48+H48</f>
        <v>3557700</v>
      </c>
      <c r="K48" s="2865" t="s">
        <v>755</v>
      </c>
      <c r="L48" s="2865" t="s">
        <v>1282</v>
      </c>
      <c r="M48" s="2866"/>
      <c r="N48" s="2859">
        <v>1</v>
      </c>
      <c r="O48" s="2837">
        <v>1</v>
      </c>
      <c r="P48" s="2837"/>
      <c r="Q48" s="2837"/>
      <c r="R48" s="2838"/>
      <c r="S48" s="2443">
        <v>9</v>
      </c>
      <c r="T48" s="2982" t="s">
        <v>4315</v>
      </c>
      <c r="U48" s="2981">
        <v>240297</v>
      </c>
      <c r="V48" s="2859">
        <v>1</v>
      </c>
      <c r="W48" s="2866"/>
      <c r="X48" s="2866"/>
      <c r="Y48" s="2866"/>
      <c r="Z48" s="2866"/>
      <c r="AA48" s="2866"/>
      <c r="AB48" s="2919">
        <v>3449300</v>
      </c>
      <c r="AC48" s="1735">
        <v>-3.05</v>
      </c>
      <c r="AD48" s="2866"/>
      <c r="AE48" s="2866"/>
      <c r="AF48" s="2866"/>
      <c r="AG48" s="2866"/>
      <c r="AH48" s="2866"/>
      <c r="AI48" s="2866"/>
      <c r="AJ48" s="2866"/>
    </row>
    <row r="49" spans="1:36" s="2867" customFormat="1" ht="45" customHeight="1">
      <c r="A49" s="2858">
        <v>10</v>
      </c>
      <c r="B49" s="2859">
        <f>B48+1</f>
        <v>2</v>
      </c>
      <c r="C49" s="2860" t="s">
        <v>1704</v>
      </c>
      <c r="D49" s="2443">
        <v>10628</v>
      </c>
      <c r="E49" s="2446">
        <v>37918200</v>
      </c>
      <c r="F49" s="2862">
        <v>37918200</v>
      </c>
      <c r="G49" s="2859">
        <v>1</v>
      </c>
      <c r="H49" s="2446">
        <v>7583700</v>
      </c>
      <c r="I49" s="2446">
        <f>F49-H49</f>
        <v>30334500</v>
      </c>
      <c r="J49" s="2864">
        <f>I49+H49</f>
        <v>37918200</v>
      </c>
      <c r="K49" s="2865" t="s">
        <v>753</v>
      </c>
      <c r="L49" s="2865" t="s">
        <v>1285</v>
      </c>
      <c r="M49" s="2859">
        <v>1</v>
      </c>
      <c r="N49" s="2866"/>
      <c r="O49" s="2397">
        <v>1</v>
      </c>
      <c r="P49" s="2397"/>
      <c r="Q49" s="2397"/>
      <c r="R49" s="2398"/>
      <c r="S49" s="1735">
        <v>1.4</v>
      </c>
      <c r="T49" s="2178" t="s">
        <v>4413</v>
      </c>
      <c r="U49" s="1735"/>
      <c r="V49" s="1735"/>
      <c r="W49" s="1735">
        <v>1</v>
      </c>
      <c r="X49" s="1735">
        <v>3</v>
      </c>
      <c r="Y49" s="1735" t="s">
        <v>4559</v>
      </c>
      <c r="Z49" s="1735" t="s">
        <v>4555</v>
      </c>
      <c r="AA49" s="1735"/>
      <c r="AB49" s="1993">
        <v>37033400</v>
      </c>
      <c r="AC49" s="2995">
        <v>-0.05</v>
      </c>
      <c r="AD49" s="1735"/>
      <c r="AE49" s="2866"/>
      <c r="AF49" s="2866"/>
      <c r="AG49" s="2866"/>
      <c r="AH49" s="2866"/>
      <c r="AI49" s="2866"/>
      <c r="AJ49" s="2866"/>
    </row>
    <row r="50" spans="1:36" s="2867" customFormat="1" ht="47.25" customHeight="1">
      <c r="A50" s="2858">
        <v>10</v>
      </c>
      <c r="B50" s="2859">
        <f>B49+1</f>
        <v>3</v>
      </c>
      <c r="C50" s="2860" t="s">
        <v>1706</v>
      </c>
      <c r="D50" s="2443">
        <v>8732</v>
      </c>
      <c r="E50" s="2445">
        <v>3557700</v>
      </c>
      <c r="F50" s="2861">
        <v>3557700</v>
      </c>
      <c r="G50" s="2863">
        <v>1</v>
      </c>
      <c r="H50" s="2377">
        <f>G50*F50</f>
        <v>3557700</v>
      </c>
      <c r="I50" s="2446">
        <f>F50-H50</f>
        <v>0</v>
      </c>
      <c r="J50" s="2864">
        <f>I50+H50</f>
        <v>3557700</v>
      </c>
      <c r="K50" s="2865" t="s">
        <v>757</v>
      </c>
      <c r="L50" s="2865" t="s">
        <v>1280</v>
      </c>
      <c r="M50" s="2866"/>
      <c r="N50" s="2863">
        <f>G50</f>
        <v>1</v>
      </c>
      <c r="O50" s="2837">
        <v>1</v>
      </c>
      <c r="P50" s="2837"/>
      <c r="Q50" s="2837"/>
      <c r="R50" s="2838"/>
      <c r="S50" s="2977">
        <v>1.2</v>
      </c>
      <c r="T50" s="2973" t="s">
        <v>4490</v>
      </c>
      <c r="U50" s="2973"/>
      <c r="V50" s="2973"/>
      <c r="W50" s="2973">
        <v>1</v>
      </c>
      <c r="X50" s="2973" t="s">
        <v>4516</v>
      </c>
      <c r="Y50" s="2975" t="s">
        <v>4518</v>
      </c>
      <c r="Z50" s="2973" t="s">
        <v>4519</v>
      </c>
      <c r="AA50" s="2973"/>
      <c r="AB50" s="2978">
        <v>3727350</v>
      </c>
      <c r="AC50" s="2979" t="s">
        <v>4520</v>
      </c>
      <c r="AD50" s="2866"/>
      <c r="AE50" s="2866"/>
      <c r="AF50" s="2866"/>
      <c r="AG50" s="2866"/>
      <c r="AH50" s="2866"/>
      <c r="AI50" s="2866"/>
      <c r="AJ50" s="2866"/>
    </row>
    <row r="51" spans="1:36" s="921" customFormat="1" ht="24" hidden="1" customHeight="1">
      <c r="A51" s="911"/>
      <c r="B51" s="2437"/>
      <c r="C51" s="911" t="s">
        <v>1444</v>
      </c>
      <c r="D51" s="2438"/>
      <c r="E51" s="2439"/>
      <c r="F51" s="2439"/>
      <c r="G51" s="2440">
        <f>SUM(G52:G56)</f>
        <v>5</v>
      </c>
      <c r="H51" s="2440">
        <f t="shared" ref="H51:R51" si="14">SUM(H52:H56)</f>
        <v>22164400</v>
      </c>
      <c r="I51" s="2440">
        <f t="shared" si="14"/>
        <v>30400000</v>
      </c>
      <c r="J51" s="2440">
        <f t="shared" si="14"/>
        <v>52564400</v>
      </c>
      <c r="K51" s="2440">
        <f t="shared" si="14"/>
        <v>0</v>
      </c>
      <c r="L51" s="2440">
        <f t="shared" si="14"/>
        <v>0</v>
      </c>
      <c r="M51" s="2440">
        <f t="shared" si="14"/>
        <v>1</v>
      </c>
      <c r="N51" s="2440">
        <f t="shared" si="14"/>
        <v>4</v>
      </c>
      <c r="O51" s="2440">
        <f t="shared" si="14"/>
        <v>5</v>
      </c>
      <c r="P51" s="2440">
        <f t="shared" si="14"/>
        <v>0</v>
      </c>
      <c r="Q51" s="2440">
        <f t="shared" si="14"/>
        <v>0</v>
      </c>
      <c r="R51" s="2440">
        <f t="shared" si="14"/>
        <v>0</v>
      </c>
      <c r="S51" s="2380"/>
      <c r="T51" s="2380"/>
      <c r="U51" s="2380"/>
      <c r="V51" s="2380"/>
      <c r="W51" s="2380"/>
      <c r="X51" s="2380"/>
      <c r="Y51" s="2380"/>
      <c r="Z51" s="2380"/>
      <c r="AA51" s="2380"/>
      <c r="AB51" s="2380"/>
      <c r="AC51" s="2380"/>
      <c r="AD51" s="2380"/>
      <c r="AE51" s="2380"/>
      <c r="AF51" s="2380"/>
      <c r="AG51" s="2380"/>
      <c r="AH51" s="2380"/>
      <c r="AI51" s="2380"/>
      <c r="AJ51" s="2380"/>
    </row>
    <row r="52" spans="1:36" s="2448" customFormat="1" ht="49.5" hidden="1" customHeight="1">
      <c r="A52" s="2443">
        <v>11</v>
      </c>
      <c r="B52" s="2443">
        <f>B51+1</f>
        <v>1</v>
      </c>
      <c r="C52" s="2452" t="s">
        <v>1708</v>
      </c>
      <c r="D52" s="2411" t="s">
        <v>769</v>
      </c>
      <c r="E52" s="2445">
        <v>3641100</v>
      </c>
      <c r="F52" s="2454">
        <v>3641100</v>
      </c>
      <c r="G52" s="913">
        <v>1</v>
      </c>
      <c r="H52" s="2377">
        <f>G52*F52</f>
        <v>3641100</v>
      </c>
      <c r="I52" s="2446">
        <f>F52-H52</f>
        <v>0</v>
      </c>
      <c r="J52" s="901">
        <f>I52+H52</f>
        <v>3641100</v>
      </c>
      <c r="K52" s="2399" t="s">
        <v>610</v>
      </c>
      <c r="L52" s="1735" t="s">
        <v>1432</v>
      </c>
      <c r="M52" s="1735"/>
      <c r="N52" s="2443">
        <v>1</v>
      </c>
      <c r="O52" s="2397">
        <v>1</v>
      </c>
      <c r="P52" s="2397"/>
      <c r="Q52" s="2397"/>
      <c r="R52" s="2398"/>
      <c r="S52" s="1735"/>
      <c r="T52" s="1735"/>
      <c r="U52" s="1735"/>
      <c r="V52" s="1735"/>
      <c r="W52" s="1735"/>
      <c r="X52" s="1735"/>
      <c r="Y52" s="1735"/>
      <c r="Z52" s="1735"/>
      <c r="AA52" s="1735"/>
      <c r="AB52" s="1735"/>
      <c r="AC52" s="1735"/>
      <c r="AD52" s="1735"/>
      <c r="AE52" s="1735"/>
      <c r="AF52" s="1735"/>
      <c r="AG52" s="1735"/>
      <c r="AH52" s="1735"/>
      <c r="AI52" s="1735"/>
      <c r="AJ52" s="1735"/>
    </row>
    <row r="53" spans="1:36" s="2448" customFormat="1" ht="49.5" hidden="1" customHeight="1">
      <c r="A53" s="2443">
        <v>11</v>
      </c>
      <c r="B53" s="2443">
        <f>B52+1</f>
        <v>2</v>
      </c>
      <c r="C53" s="2452" t="s">
        <v>1709</v>
      </c>
      <c r="D53" s="2443" t="s">
        <v>769</v>
      </c>
      <c r="E53" s="2445">
        <v>3641100</v>
      </c>
      <c r="F53" s="2454">
        <v>3641100</v>
      </c>
      <c r="G53" s="2443">
        <v>1</v>
      </c>
      <c r="H53" s="2447">
        <f>G53*F53</f>
        <v>3641100</v>
      </c>
      <c r="I53" s="2446">
        <f>F53-H53</f>
        <v>0</v>
      </c>
      <c r="J53" s="901">
        <f>I53+H53</f>
        <v>3641100</v>
      </c>
      <c r="K53" s="2388" t="s">
        <v>612</v>
      </c>
      <c r="L53" s="2470" t="s">
        <v>1425</v>
      </c>
      <c r="M53" s="1735"/>
      <c r="N53" s="2443">
        <f>$G53</f>
        <v>1</v>
      </c>
      <c r="O53" s="2397">
        <v>1</v>
      </c>
      <c r="P53" s="2397"/>
      <c r="Q53" s="2397"/>
      <c r="R53" s="2398"/>
      <c r="S53" s="1735"/>
      <c r="T53" s="1735"/>
      <c r="U53" s="1735"/>
      <c r="V53" s="1735"/>
      <c r="W53" s="1735"/>
      <c r="X53" s="1735"/>
      <c r="Y53" s="1735"/>
      <c r="Z53" s="1735"/>
      <c r="AA53" s="1735"/>
      <c r="AB53" s="1735"/>
      <c r="AC53" s="1735"/>
      <c r="AD53" s="1735"/>
      <c r="AE53" s="1735"/>
      <c r="AF53" s="1735"/>
      <c r="AG53" s="1735"/>
      <c r="AH53" s="1735"/>
      <c r="AI53" s="1735"/>
      <c r="AJ53" s="1735"/>
    </row>
    <row r="54" spans="1:36" s="2448" customFormat="1" ht="45.75" hidden="1" customHeight="1">
      <c r="A54" s="2443">
        <v>11</v>
      </c>
      <c r="B54" s="2443">
        <f>B53+1</f>
        <v>3</v>
      </c>
      <c r="C54" s="2452" t="s">
        <v>1711</v>
      </c>
      <c r="D54" s="2443" t="s">
        <v>769</v>
      </c>
      <c r="E54" s="2445">
        <v>3641100</v>
      </c>
      <c r="F54" s="2454">
        <v>3641100</v>
      </c>
      <c r="G54" s="2443">
        <v>1</v>
      </c>
      <c r="H54" s="2447">
        <f>G54*F54</f>
        <v>3641100</v>
      </c>
      <c r="I54" s="2446">
        <f>F54-H54</f>
        <v>0</v>
      </c>
      <c r="J54" s="901">
        <f>I54+H54</f>
        <v>3641100</v>
      </c>
      <c r="K54" s="2388" t="s">
        <v>437</v>
      </c>
      <c r="L54" s="2470" t="s">
        <v>671</v>
      </c>
      <c r="M54" s="1735"/>
      <c r="N54" s="2443">
        <f>$G54</f>
        <v>1</v>
      </c>
      <c r="O54" s="2397">
        <v>1</v>
      </c>
      <c r="P54" s="2397"/>
      <c r="Q54" s="2397"/>
      <c r="R54" s="2398"/>
      <c r="S54" s="1735"/>
      <c r="T54" s="1735"/>
      <c r="U54" s="1735"/>
      <c r="V54" s="1735"/>
      <c r="W54" s="1735"/>
      <c r="X54" s="1735"/>
      <c r="Y54" s="1735"/>
      <c r="Z54" s="1735"/>
      <c r="AA54" s="1735"/>
      <c r="AB54" s="1735"/>
      <c r="AC54" s="1735"/>
      <c r="AD54" s="1735"/>
      <c r="AE54" s="1735"/>
      <c r="AF54" s="1735"/>
      <c r="AG54" s="1735"/>
      <c r="AH54" s="1735"/>
      <c r="AI54" s="1735"/>
      <c r="AJ54" s="1735"/>
    </row>
    <row r="55" spans="1:36" s="2448" customFormat="1" ht="45.75" hidden="1" customHeight="1">
      <c r="A55" s="2443">
        <v>11</v>
      </c>
      <c r="B55" s="2443">
        <f>B54+1</f>
        <v>4</v>
      </c>
      <c r="C55" s="2452" t="s">
        <v>1710</v>
      </c>
      <c r="D55" s="2443" t="s">
        <v>769</v>
      </c>
      <c r="E55" s="2445">
        <v>3641100</v>
      </c>
      <c r="F55" s="2454">
        <v>3641100</v>
      </c>
      <c r="G55" s="2443">
        <v>1</v>
      </c>
      <c r="H55" s="2447">
        <f>G55*F55</f>
        <v>3641100</v>
      </c>
      <c r="I55" s="2446">
        <f>F55-H55</f>
        <v>0</v>
      </c>
      <c r="J55" s="901">
        <f>I55+H55</f>
        <v>3641100</v>
      </c>
      <c r="K55" s="1735" t="s">
        <v>436</v>
      </c>
      <c r="L55" s="1735" t="s">
        <v>665</v>
      </c>
      <c r="M55" s="1735"/>
      <c r="N55" s="2443">
        <f>$G55</f>
        <v>1</v>
      </c>
      <c r="O55" s="2397">
        <v>1</v>
      </c>
      <c r="P55" s="2397"/>
      <c r="Q55" s="2397"/>
      <c r="R55" s="2398"/>
      <c r="S55" s="1735"/>
      <c r="T55" s="1735"/>
      <c r="U55" s="1735"/>
      <c r="V55" s="1735"/>
      <c r="W55" s="1735"/>
      <c r="X55" s="1735"/>
      <c r="Y55" s="1735"/>
      <c r="Z55" s="1735"/>
      <c r="AA55" s="1735"/>
      <c r="AB55" s="1735"/>
      <c r="AC55" s="1735"/>
      <c r="AD55" s="1735"/>
      <c r="AE55" s="1735"/>
      <c r="AF55" s="1735"/>
      <c r="AG55" s="1735"/>
      <c r="AH55" s="1735"/>
      <c r="AI55" s="1735"/>
      <c r="AJ55" s="1735"/>
    </row>
    <row r="56" spans="1:36" s="2448" customFormat="1" ht="45.75" hidden="1" customHeight="1">
      <c r="A56" s="2443">
        <v>11</v>
      </c>
      <c r="B56" s="2443">
        <f>B55+1</f>
        <v>5</v>
      </c>
      <c r="C56" s="2452" t="s">
        <v>4381</v>
      </c>
      <c r="D56" s="2472">
        <v>10876</v>
      </c>
      <c r="E56" s="2446">
        <v>38000000</v>
      </c>
      <c r="F56" s="2735">
        <v>38000000</v>
      </c>
      <c r="G56" s="913">
        <v>1</v>
      </c>
      <c r="H56" s="2377">
        <v>7600000</v>
      </c>
      <c r="I56" s="2446">
        <f>F56-H56</f>
        <v>30400000</v>
      </c>
      <c r="J56" s="901">
        <f>I56+H56</f>
        <v>38000000</v>
      </c>
      <c r="K56" s="2399" t="s">
        <v>608</v>
      </c>
      <c r="L56" s="1735" t="s">
        <v>659</v>
      </c>
      <c r="M56" s="2443">
        <v>1</v>
      </c>
      <c r="N56" s="1735"/>
      <c r="O56" s="2397">
        <v>1</v>
      </c>
      <c r="P56" s="2397"/>
      <c r="Q56" s="2397"/>
      <c r="R56" s="2398"/>
      <c r="S56" s="1735"/>
      <c r="T56" s="1735"/>
      <c r="U56" s="1735"/>
      <c r="V56" s="1735"/>
      <c r="W56" s="1735"/>
      <c r="X56" s="1735"/>
      <c r="Y56" s="1735"/>
      <c r="Z56" s="1735"/>
      <c r="AA56" s="1735"/>
      <c r="AB56" s="1735"/>
      <c r="AC56" s="1735"/>
      <c r="AD56" s="1735"/>
      <c r="AE56" s="1735"/>
      <c r="AF56" s="1735"/>
      <c r="AG56" s="1735"/>
      <c r="AH56" s="1735"/>
      <c r="AI56" s="1735"/>
      <c r="AJ56" s="1735"/>
    </row>
    <row r="57" spans="1:36" s="921" customFormat="1" ht="25.5" hidden="1" customHeight="1">
      <c r="A57" s="911"/>
      <c r="B57" s="2437"/>
      <c r="C57" s="911" t="s">
        <v>1445</v>
      </c>
      <c r="D57" s="2438"/>
      <c r="E57" s="2439"/>
      <c r="F57" s="2439"/>
      <c r="G57" s="2440">
        <f>SUM(G58:G58)</f>
        <v>1</v>
      </c>
      <c r="H57" s="2439">
        <f t="shared" ref="H57:R57" si="15">SUM(H58:H58)</f>
        <v>9401500</v>
      </c>
      <c r="I57" s="2439">
        <f t="shared" si="15"/>
        <v>37605800</v>
      </c>
      <c r="J57" s="2439">
        <f t="shared" si="15"/>
        <v>47007300</v>
      </c>
      <c r="K57" s="2439">
        <f t="shared" si="15"/>
        <v>0</v>
      </c>
      <c r="L57" s="2439">
        <f t="shared" si="15"/>
        <v>0</v>
      </c>
      <c r="M57" s="2439">
        <f t="shared" si="15"/>
        <v>1</v>
      </c>
      <c r="N57" s="2439">
        <f t="shared" si="15"/>
        <v>0</v>
      </c>
      <c r="O57" s="2439">
        <f t="shared" si="15"/>
        <v>1</v>
      </c>
      <c r="P57" s="2439">
        <f t="shared" si="15"/>
        <v>0</v>
      </c>
      <c r="Q57" s="2439">
        <f t="shared" si="15"/>
        <v>0</v>
      </c>
      <c r="R57" s="2439">
        <f t="shared" si="15"/>
        <v>0</v>
      </c>
      <c r="S57" s="2380"/>
      <c r="T57" s="2380"/>
      <c r="U57" s="2380"/>
      <c r="V57" s="2380"/>
      <c r="W57" s="2380"/>
      <c r="X57" s="2380"/>
      <c r="Y57" s="2380"/>
      <c r="Z57" s="2380"/>
      <c r="AA57" s="2380"/>
      <c r="AB57" s="2380"/>
      <c r="AC57" s="2380"/>
      <c r="AD57" s="2380"/>
      <c r="AE57" s="2380"/>
      <c r="AF57" s="2380"/>
      <c r="AG57" s="2380"/>
      <c r="AH57" s="2380"/>
      <c r="AI57" s="2380"/>
      <c r="AJ57" s="2380"/>
    </row>
    <row r="58" spans="1:36" s="2391" customFormat="1" ht="50.25" hidden="1" customHeight="1">
      <c r="A58" s="2443">
        <v>12</v>
      </c>
      <c r="B58" s="2443">
        <f>B57+1</f>
        <v>1</v>
      </c>
      <c r="C58" s="2452" t="s">
        <v>1712</v>
      </c>
      <c r="D58" s="2443">
        <v>9118</v>
      </c>
      <c r="E58" s="2446">
        <v>47007300</v>
      </c>
      <c r="F58" s="2735">
        <v>47007300</v>
      </c>
      <c r="G58" s="2443">
        <v>1</v>
      </c>
      <c r="H58" s="2377">
        <v>9401500</v>
      </c>
      <c r="I58" s="2446">
        <f>F58-H58</f>
        <v>37605800</v>
      </c>
      <c r="J58" s="901">
        <f>I58+H58</f>
        <v>47007300</v>
      </c>
      <c r="K58" s="2389" t="s">
        <v>440</v>
      </c>
      <c r="L58" s="2389" t="s">
        <v>984</v>
      </c>
      <c r="M58" s="2443">
        <f>G58</f>
        <v>1</v>
      </c>
      <c r="N58" s="2443"/>
      <c r="O58" s="2397">
        <v>1</v>
      </c>
      <c r="P58" s="2397"/>
      <c r="Q58" s="2397"/>
      <c r="R58" s="2398"/>
      <c r="S58" s="2390"/>
      <c r="T58" s="2390"/>
      <c r="U58" s="2390"/>
      <c r="V58" s="2390"/>
      <c r="W58" s="2390"/>
      <c r="X58" s="2390"/>
      <c r="Y58" s="2390"/>
      <c r="Z58" s="2390"/>
      <c r="AA58" s="2390"/>
      <c r="AB58" s="2390"/>
      <c r="AC58" s="2390"/>
      <c r="AD58" s="2390"/>
      <c r="AE58" s="2390"/>
      <c r="AF58" s="2390"/>
      <c r="AG58" s="2390"/>
      <c r="AH58" s="2390"/>
      <c r="AI58" s="2390"/>
      <c r="AJ58" s="2390"/>
    </row>
    <row r="59" spans="1:36" s="921" customFormat="1" hidden="1">
      <c r="A59" s="911"/>
      <c r="B59" s="2437"/>
      <c r="C59" s="2473" t="s">
        <v>648</v>
      </c>
      <c r="D59" s="2438"/>
      <c r="E59" s="2439"/>
      <c r="F59" s="2439"/>
      <c r="G59" s="2439">
        <f>SUM(G60:G60)</f>
        <v>1</v>
      </c>
      <c r="H59" s="2439">
        <f t="shared" ref="H59:N59" si="16">SUM(H60:H60)</f>
        <v>53042800</v>
      </c>
      <c r="I59" s="2439">
        <f t="shared" si="16"/>
        <v>0</v>
      </c>
      <c r="J59" s="2439">
        <f t="shared" si="16"/>
        <v>53042800</v>
      </c>
      <c r="K59" s="2439">
        <f t="shared" si="16"/>
        <v>0</v>
      </c>
      <c r="L59" s="2439">
        <f t="shared" si="16"/>
        <v>0</v>
      </c>
      <c r="M59" s="2439">
        <f t="shared" si="16"/>
        <v>0</v>
      </c>
      <c r="N59" s="2439">
        <f t="shared" si="16"/>
        <v>1</v>
      </c>
      <c r="O59" s="2400"/>
      <c r="P59" s="2400"/>
      <c r="Q59" s="2400"/>
      <c r="R59" s="2401"/>
      <c r="S59" s="2380"/>
      <c r="T59" s="2380"/>
      <c r="U59" s="2380"/>
      <c r="V59" s="2380"/>
      <c r="W59" s="2380"/>
      <c r="X59" s="2380"/>
      <c r="Y59" s="2380"/>
      <c r="Z59" s="2380"/>
      <c r="AA59" s="2380"/>
      <c r="AB59" s="2380"/>
      <c r="AC59" s="2380"/>
      <c r="AD59" s="2380"/>
      <c r="AE59" s="2380"/>
      <c r="AF59" s="2380"/>
      <c r="AG59" s="2380"/>
      <c r="AH59" s="2380"/>
      <c r="AI59" s="2380"/>
      <c r="AJ59" s="2380"/>
    </row>
    <row r="60" spans="1:36" s="2391" customFormat="1" ht="48" hidden="1" customHeight="1">
      <c r="A60" s="2443"/>
      <c r="B60" s="2443">
        <v>1</v>
      </c>
      <c r="C60" s="2389" t="s">
        <v>1715</v>
      </c>
      <c r="D60" s="2395" t="s">
        <v>591</v>
      </c>
      <c r="E60" s="2474"/>
      <c r="F60" s="2474">
        <v>53042800</v>
      </c>
      <c r="G60" s="2443">
        <v>1</v>
      </c>
      <c r="H60" s="2447">
        <f>G60*F60</f>
        <v>53042800</v>
      </c>
      <c r="I60" s="2446">
        <f>F60-H60</f>
        <v>0</v>
      </c>
      <c r="J60" s="901">
        <f>I60+H60</f>
        <v>53042800</v>
      </c>
      <c r="K60" s="2389" t="s">
        <v>589</v>
      </c>
      <c r="L60" s="2389" t="s">
        <v>590</v>
      </c>
      <c r="M60" s="1735"/>
      <c r="N60" s="2443">
        <v>1</v>
      </c>
      <c r="O60" s="2397"/>
      <c r="P60" s="2397"/>
      <c r="Q60" s="2397"/>
      <c r="R60" s="2398"/>
      <c r="S60" s="2390"/>
      <c r="T60" s="2390"/>
      <c r="U60" s="2390"/>
      <c r="V60" s="2390"/>
      <c r="W60" s="2390"/>
      <c r="X60" s="2390"/>
      <c r="Y60" s="2390"/>
      <c r="Z60" s="2390"/>
      <c r="AA60" s="2390"/>
      <c r="AB60" s="2390"/>
      <c r="AC60" s="2390"/>
      <c r="AD60" s="2390"/>
      <c r="AE60" s="2390"/>
      <c r="AF60" s="2390"/>
      <c r="AG60" s="2390"/>
      <c r="AH60" s="2390"/>
      <c r="AI60" s="2390"/>
      <c r="AJ60" s="2390"/>
    </row>
    <row r="61" spans="1:36" s="2478" customFormat="1" hidden="1">
      <c r="A61" s="2475"/>
      <c r="B61" s="2475"/>
      <c r="C61" s="2476"/>
      <c r="D61" s="2475"/>
      <c r="E61" s="2475"/>
      <c r="F61" s="2475"/>
      <c r="G61" s="2475"/>
      <c r="H61" s="2475"/>
      <c r="I61" s="2477" t="s">
        <v>1461</v>
      </c>
      <c r="K61" s="2476"/>
      <c r="L61" s="2476"/>
      <c r="O61" s="2397"/>
      <c r="P61" s="2397"/>
      <c r="Q61" s="2397"/>
      <c r="R61" s="2398"/>
    </row>
    <row r="62" spans="1:36" s="2393" customFormat="1" hidden="1">
      <c r="A62" s="2426"/>
      <c r="B62" s="2426"/>
      <c r="C62" s="2363"/>
      <c r="D62" s="2426"/>
      <c r="H62" s="2479"/>
      <c r="K62" s="2363"/>
      <c r="L62" s="2363"/>
      <c r="O62" s="2400"/>
      <c r="P62" s="2400"/>
      <c r="Q62" s="2400"/>
      <c r="R62" s="2401"/>
    </row>
    <row r="63" spans="1:36" s="2485" customFormat="1" hidden="1">
      <c r="A63" s="915"/>
      <c r="B63" s="2480" t="s">
        <v>1483</v>
      </c>
      <c r="C63" s="915"/>
      <c r="D63" s="915"/>
      <c r="E63" s="2480"/>
      <c r="F63" s="2480"/>
      <c r="G63" s="2481" t="s">
        <v>1484</v>
      </c>
      <c r="H63" s="2482"/>
      <c r="I63" s="2483"/>
      <c r="J63" s="2482"/>
      <c r="K63" s="2484"/>
      <c r="L63" s="2484"/>
      <c r="M63" s="2484"/>
      <c r="O63" s="2400"/>
      <c r="P63" s="2400"/>
      <c r="Q63" s="2400"/>
      <c r="R63" s="2401"/>
    </row>
    <row r="64" spans="1:36" s="2393" customFormat="1" ht="21" hidden="1" customHeight="1">
      <c r="A64" s="3105" t="s">
        <v>1446</v>
      </c>
      <c r="B64" s="3105" t="s">
        <v>496</v>
      </c>
      <c r="C64" s="3105" t="s">
        <v>708</v>
      </c>
      <c r="D64" s="3282" t="s">
        <v>709</v>
      </c>
      <c r="E64" s="3281" t="s">
        <v>710</v>
      </c>
      <c r="F64" s="3281" t="s">
        <v>710</v>
      </c>
      <c r="G64" s="3286" t="s">
        <v>1271</v>
      </c>
      <c r="H64" s="3283" t="s">
        <v>693</v>
      </c>
      <c r="I64" s="3283" t="s">
        <v>720</v>
      </c>
      <c r="J64" s="3299" t="s">
        <v>712</v>
      </c>
      <c r="K64" s="3105" t="s">
        <v>713</v>
      </c>
      <c r="L64" s="3105" t="s">
        <v>715</v>
      </c>
      <c r="M64" s="2544" t="s">
        <v>497</v>
      </c>
      <c r="N64" s="2544" t="s">
        <v>498</v>
      </c>
      <c r="O64" s="2400"/>
      <c r="P64" s="2400"/>
      <c r="Q64" s="2400"/>
      <c r="R64" s="2401"/>
    </row>
    <row r="65" spans="1:18" s="2486" customFormat="1" ht="21" hidden="1" customHeight="1">
      <c r="A65" s="3105"/>
      <c r="B65" s="3105"/>
      <c r="C65" s="3105"/>
      <c r="D65" s="3282"/>
      <c r="E65" s="3281"/>
      <c r="F65" s="3281"/>
      <c r="G65" s="3286"/>
      <c r="H65" s="3284"/>
      <c r="I65" s="3284"/>
      <c r="J65" s="3299"/>
      <c r="K65" s="3105"/>
      <c r="L65" s="3105"/>
      <c r="M65" s="2372" t="s">
        <v>1078</v>
      </c>
      <c r="N65" s="2372" t="s">
        <v>1078</v>
      </c>
      <c r="O65" s="2400"/>
      <c r="P65" s="2400"/>
      <c r="Q65" s="2400"/>
      <c r="R65" s="2401"/>
    </row>
    <row r="66" spans="1:18" s="2393" customFormat="1" ht="23.25" hidden="1" customHeight="1">
      <c r="A66" s="910"/>
      <c r="B66" s="2487"/>
      <c r="C66" s="910" t="s">
        <v>656</v>
      </c>
      <c r="D66" s="2488"/>
      <c r="E66" s="2489"/>
      <c r="F66" s="2489"/>
      <c r="G66" s="2490">
        <f>SUM(G67:G77)</f>
        <v>11</v>
      </c>
      <c r="H66" s="2489">
        <f t="shared" ref="H66:N66" si="17">SUM(H67:H77)</f>
        <v>39384900</v>
      </c>
      <c r="I66" s="2489">
        <f t="shared" si="17"/>
        <v>0</v>
      </c>
      <c r="J66" s="2489">
        <f t="shared" si="17"/>
        <v>39384900</v>
      </c>
      <c r="K66" s="2489">
        <f t="shared" si="17"/>
        <v>0</v>
      </c>
      <c r="L66" s="2489">
        <f t="shared" si="17"/>
        <v>0</v>
      </c>
      <c r="M66" s="2489">
        <f t="shared" si="17"/>
        <v>0</v>
      </c>
      <c r="N66" s="2489">
        <f t="shared" si="17"/>
        <v>11</v>
      </c>
      <c r="O66" s="2400"/>
      <c r="P66" s="2400"/>
      <c r="Q66" s="2400"/>
      <c r="R66" s="2401"/>
    </row>
    <row r="67" spans="1:18" s="2448" customFormat="1" ht="51" hidden="1" customHeight="1">
      <c r="A67" s="2491">
        <v>4</v>
      </c>
      <c r="B67" s="2492">
        <v>5</v>
      </c>
      <c r="C67" s="2465" t="s">
        <v>255</v>
      </c>
      <c r="D67" s="2492">
        <v>8732</v>
      </c>
      <c r="E67" s="2493">
        <v>3557700</v>
      </c>
      <c r="F67" s="2493">
        <v>3557700</v>
      </c>
      <c r="G67" s="2464">
        <v>1</v>
      </c>
      <c r="H67" s="2494">
        <f t="shared" ref="H67:H92" si="18">G67*F67</f>
        <v>3557700</v>
      </c>
      <c r="I67" s="2494"/>
      <c r="J67" s="2495">
        <f t="shared" ref="J67:J92" si="19">I67+H67</f>
        <v>3557700</v>
      </c>
      <c r="K67" s="2465" t="s">
        <v>217</v>
      </c>
      <c r="L67" s="2465" t="s">
        <v>572</v>
      </c>
      <c r="M67" s="1735"/>
      <c r="N67" s="2443">
        <f t="shared" ref="N67:N92" si="20">$G67</f>
        <v>1</v>
      </c>
      <c r="O67" s="2397"/>
      <c r="P67" s="2397"/>
      <c r="Q67" s="2397"/>
      <c r="R67" s="2398"/>
    </row>
    <row r="68" spans="1:18" s="2448" customFormat="1" ht="50.25" hidden="1" customHeight="1">
      <c r="A68" s="2492">
        <v>5</v>
      </c>
      <c r="B68" s="2492">
        <v>3</v>
      </c>
      <c r="C68" s="2465" t="s">
        <v>256</v>
      </c>
      <c r="D68" s="2492">
        <v>8732</v>
      </c>
      <c r="E68" s="2493">
        <v>3557700</v>
      </c>
      <c r="F68" s="2493">
        <v>3557700</v>
      </c>
      <c r="G68" s="2464">
        <v>1</v>
      </c>
      <c r="H68" s="2494">
        <f t="shared" si="18"/>
        <v>3557700</v>
      </c>
      <c r="I68" s="2494"/>
      <c r="J68" s="2495">
        <f t="shared" si="19"/>
        <v>3557700</v>
      </c>
      <c r="K68" s="2464" t="s">
        <v>225</v>
      </c>
      <c r="L68" s="2464" t="s">
        <v>867</v>
      </c>
      <c r="M68" s="1735"/>
      <c r="N68" s="2443">
        <f t="shared" si="20"/>
        <v>1</v>
      </c>
      <c r="O68" s="2400"/>
      <c r="P68" s="2400"/>
      <c r="Q68" s="2400"/>
      <c r="R68" s="2401"/>
    </row>
    <row r="69" spans="1:18" s="2448" customFormat="1" ht="49.5" hidden="1" customHeight="1">
      <c r="A69" s="2492">
        <v>6</v>
      </c>
      <c r="B69" s="2492">
        <v>3</v>
      </c>
      <c r="C69" s="2465" t="s">
        <v>252</v>
      </c>
      <c r="D69" s="2492">
        <v>8732</v>
      </c>
      <c r="E69" s="2493">
        <v>3557700</v>
      </c>
      <c r="F69" s="2493">
        <v>3557700</v>
      </c>
      <c r="G69" s="2464">
        <v>1</v>
      </c>
      <c r="H69" s="2494">
        <f t="shared" si="18"/>
        <v>3557700</v>
      </c>
      <c r="I69" s="2494"/>
      <c r="J69" s="2495">
        <f t="shared" si="19"/>
        <v>3557700</v>
      </c>
      <c r="K69" s="2496" t="s">
        <v>231</v>
      </c>
      <c r="L69" s="2496" t="s">
        <v>1166</v>
      </c>
      <c r="M69" s="1735"/>
      <c r="N69" s="2443">
        <f t="shared" si="20"/>
        <v>1</v>
      </c>
      <c r="O69" s="2400"/>
      <c r="P69" s="2400"/>
      <c r="Q69" s="2400"/>
      <c r="R69" s="2401"/>
    </row>
    <row r="70" spans="1:18" s="2448" customFormat="1" ht="49.5" hidden="1" customHeight="1">
      <c r="A70" s="2492">
        <v>6</v>
      </c>
      <c r="B70" s="2492">
        <v>5</v>
      </c>
      <c r="C70" s="2465" t="s">
        <v>253</v>
      </c>
      <c r="D70" s="2492">
        <v>8732</v>
      </c>
      <c r="E70" s="2493">
        <v>3557700</v>
      </c>
      <c r="F70" s="2493">
        <v>3557700</v>
      </c>
      <c r="G70" s="2464">
        <v>1</v>
      </c>
      <c r="H70" s="2494">
        <f t="shared" si="18"/>
        <v>3557700</v>
      </c>
      <c r="I70" s="2494"/>
      <c r="J70" s="2495">
        <f t="shared" si="19"/>
        <v>3557700</v>
      </c>
      <c r="K70" s="2465" t="s">
        <v>6</v>
      </c>
      <c r="L70" s="2465" t="s">
        <v>1406</v>
      </c>
      <c r="M70" s="1735"/>
      <c r="N70" s="2443">
        <f t="shared" si="20"/>
        <v>1</v>
      </c>
      <c r="O70" s="2400"/>
      <c r="P70" s="2400"/>
      <c r="Q70" s="2400"/>
      <c r="R70" s="2401"/>
    </row>
    <row r="71" spans="1:18" s="2448" customFormat="1" ht="51" hidden="1" customHeight="1">
      <c r="A71" s="2492">
        <v>7</v>
      </c>
      <c r="B71" s="2492">
        <v>5</v>
      </c>
      <c r="C71" s="2465" t="s">
        <v>190</v>
      </c>
      <c r="D71" s="2492">
        <v>8732</v>
      </c>
      <c r="E71" s="2493">
        <v>3557700</v>
      </c>
      <c r="F71" s="2493">
        <v>3557700</v>
      </c>
      <c r="G71" s="2464">
        <v>1</v>
      </c>
      <c r="H71" s="2494">
        <f t="shared" si="18"/>
        <v>3557700</v>
      </c>
      <c r="I71" s="2494"/>
      <c r="J71" s="2495">
        <f t="shared" si="19"/>
        <v>3557700</v>
      </c>
      <c r="K71" s="2465" t="s">
        <v>466</v>
      </c>
      <c r="L71" s="2465" t="s">
        <v>1417</v>
      </c>
      <c r="M71" s="1735"/>
      <c r="N71" s="2443">
        <f t="shared" si="20"/>
        <v>1</v>
      </c>
      <c r="O71" s="2400"/>
      <c r="P71" s="2400"/>
      <c r="Q71" s="2400"/>
      <c r="R71" s="2401"/>
    </row>
    <row r="72" spans="1:18" s="2448" customFormat="1" ht="51" hidden="1" customHeight="1">
      <c r="A72" s="2492">
        <v>7</v>
      </c>
      <c r="B72" s="2492">
        <v>6</v>
      </c>
      <c r="C72" s="2465" t="s">
        <v>191</v>
      </c>
      <c r="D72" s="2492">
        <v>8732</v>
      </c>
      <c r="E72" s="2493">
        <v>3557700</v>
      </c>
      <c r="F72" s="2493">
        <v>3557700</v>
      </c>
      <c r="G72" s="2464">
        <v>1</v>
      </c>
      <c r="H72" s="2494">
        <f t="shared" si="18"/>
        <v>3557700</v>
      </c>
      <c r="I72" s="2494"/>
      <c r="J72" s="2495">
        <f t="shared" si="19"/>
        <v>3557700</v>
      </c>
      <c r="K72" s="2464" t="s">
        <v>468</v>
      </c>
      <c r="L72" s="2464" t="s">
        <v>1410</v>
      </c>
      <c r="M72" s="1735"/>
      <c r="N72" s="2443">
        <f t="shared" si="20"/>
        <v>1</v>
      </c>
      <c r="O72" s="2400"/>
      <c r="P72" s="2400"/>
      <c r="Q72" s="2400"/>
      <c r="R72" s="2401"/>
    </row>
    <row r="73" spans="1:18" s="2448" customFormat="1" ht="46.5" hidden="1" customHeight="1">
      <c r="A73" s="2497">
        <v>9</v>
      </c>
      <c r="B73" s="2492">
        <v>5</v>
      </c>
      <c r="C73" s="2465" t="s">
        <v>412</v>
      </c>
      <c r="D73" s="2492">
        <v>8732</v>
      </c>
      <c r="E73" s="2493">
        <v>3557700</v>
      </c>
      <c r="F73" s="2493">
        <v>3557700</v>
      </c>
      <c r="G73" s="2464">
        <v>1</v>
      </c>
      <c r="H73" s="2494">
        <f t="shared" si="18"/>
        <v>3557700</v>
      </c>
      <c r="I73" s="2494"/>
      <c r="J73" s="2495">
        <f t="shared" si="19"/>
        <v>3557700</v>
      </c>
      <c r="K73" s="2465" t="s">
        <v>515</v>
      </c>
      <c r="L73" s="2465" t="s">
        <v>856</v>
      </c>
      <c r="M73" s="1735"/>
      <c r="N73" s="2443">
        <f t="shared" si="20"/>
        <v>1</v>
      </c>
      <c r="O73" s="2400"/>
      <c r="P73" s="2400"/>
      <c r="Q73" s="2400"/>
      <c r="R73" s="2401"/>
    </row>
    <row r="74" spans="1:18" s="2448" customFormat="1" ht="46.5" hidden="1" customHeight="1">
      <c r="A74" s="2497">
        <v>9</v>
      </c>
      <c r="B74" s="2492">
        <v>7</v>
      </c>
      <c r="C74" s="2465" t="s">
        <v>414</v>
      </c>
      <c r="D74" s="2492">
        <v>8732</v>
      </c>
      <c r="E74" s="2493">
        <v>3557700</v>
      </c>
      <c r="F74" s="2493">
        <v>3557700</v>
      </c>
      <c r="G74" s="2464">
        <v>1</v>
      </c>
      <c r="H74" s="2494">
        <f t="shared" si="18"/>
        <v>3557700</v>
      </c>
      <c r="I74" s="2494"/>
      <c r="J74" s="2495">
        <f t="shared" si="19"/>
        <v>3557700</v>
      </c>
      <c r="K74" s="2465" t="s">
        <v>752</v>
      </c>
      <c r="L74" s="2465" t="s">
        <v>980</v>
      </c>
      <c r="M74" s="1735"/>
      <c r="N74" s="2443">
        <f t="shared" si="20"/>
        <v>1</v>
      </c>
      <c r="O74" s="2400"/>
      <c r="P74" s="2400"/>
      <c r="Q74" s="2400"/>
      <c r="R74" s="2401"/>
    </row>
    <row r="75" spans="1:18" s="2448" customFormat="1" ht="45.75" hidden="1" customHeight="1">
      <c r="A75" s="2492">
        <v>11</v>
      </c>
      <c r="B75" s="2492">
        <v>3</v>
      </c>
      <c r="C75" s="2465" t="s">
        <v>258</v>
      </c>
      <c r="D75" s="2492" t="s">
        <v>769</v>
      </c>
      <c r="E75" s="2498">
        <v>3641100</v>
      </c>
      <c r="F75" s="2498">
        <v>3641100</v>
      </c>
      <c r="G75" s="2464">
        <v>1</v>
      </c>
      <c r="H75" s="2494">
        <f t="shared" si="18"/>
        <v>3641100</v>
      </c>
      <c r="I75" s="2494"/>
      <c r="J75" s="2495">
        <f t="shared" si="19"/>
        <v>3641100</v>
      </c>
      <c r="K75" s="2499" t="s">
        <v>612</v>
      </c>
      <c r="L75" s="2471" t="s">
        <v>1425</v>
      </c>
      <c r="M75" s="1735"/>
      <c r="N75" s="2443">
        <f t="shared" si="20"/>
        <v>1</v>
      </c>
      <c r="O75" s="2397"/>
      <c r="P75" s="2397"/>
      <c r="Q75" s="2397"/>
      <c r="R75" s="2398"/>
    </row>
    <row r="76" spans="1:18" s="2448" customFormat="1" ht="45.75" hidden="1" customHeight="1">
      <c r="A76" s="2492">
        <v>11</v>
      </c>
      <c r="B76" s="2492">
        <v>4</v>
      </c>
      <c r="C76" s="2465" t="s">
        <v>0</v>
      </c>
      <c r="D76" s="2492" t="s">
        <v>769</v>
      </c>
      <c r="E76" s="2498">
        <v>3641100</v>
      </c>
      <c r="F76" s="2498">
        <v>3641100</v>
      </c>
      <c r="G76" s="2464">
        <v>1</v>
      </c>
      <c r="H76" s="2494">
        <f t="shared" si="18"/>
        <v>3641100</v>
      </c>
      <c r="I76" s="2494"/>
      <c r="J76" s="2495">
        <f t="shared" si="19"/>
        <v>3641100</v>
      </c>
      <c r="K76" s="2464" t="s">
        <v>436</v>
      </c>
      <c r="L76" s="2464" t="s">
        <v>665</v>
      </c>
      <c r="M76" s="1735"/>
      <c r="N76" s="2443">
        <f t="shared" si="20"/>
        <v>1</v>
      </c>
      <c r="O76" s="2370"/>
      <c r="P76" s="2370"/>
      <c r="Q76" s="2370"/>
      <c r="R76" s="2371"/>
    </row>
    <row r="77" spans="1:18" s="2448" customFormat="1" ht="45.75" hidden="1" customHeight="1">
      <c r="A77" s="2492">
        <v>11</v>
      </c>
      <c r="B77" s="2492">
        <v>5</v>
      </c>
      <c r="C77" s="2465" t="s">
        <v>1</v>
      </c>
      <c r="D77" s="2492" t="s">
        <v>769</v>
      </c>
      <c r="E77" s="2498">
        <v>3641100</v>
      </c>
      <c r="F77" s="2498">
        <v>3641100</v>
      </c>
      <c r="G77" s="2464">
        <v>1</v>
      </c>
      <c r="H77" s="2494">
        <f t="shared" si="18"/>
        <v>3641100</v>
      </c>
      <c r="I77" s="2494"/>
      <c r="J77" s="2495">
        <f t="shared" si="19"/>
        <v>3641100</v>
      </c>
      <c r="K77" s="2499" t="s">
        <v>437</v>
      </c>
      <c r="L77" s="2471" t="s">
        <v>671</v>
      </c>
      <c r="M77" s="2500"/>
      <c r="N77" s="2501">
        <f t="shared" si="20"/>
        <v>1</v>
      </c>
      <c r="O77" s="2397"/>
      <c r="P77" s="2397"/>
      <c r="Q77" s="2397"/>
      <c r="R77" s="2398"/>
    </row>
    <row r="78" spans="1:18" s="2503" customFormat="1" hidden="1">
      <c r="A78" s="918"/>
      <c r="B78" s="2502" t="s">
        <v>1481</v>
      </c>
      <c r="C78" s="918"/>
      <c r="D78" s="918"/>
      <c r="G78" s="2504">
        <f>SUM(G79:G92)</f>
        <v>14</v>
      </c>
      <c r="H78" s="2505">
        <f>SUM(H79:H92)</f>
        <v>48584000</v>
      </c>
      <c r="I78" s="2506"/>
      <c r="J78" s="2507"/>
      <c r="K78" s="2507">
        <f>SUM(J79:J92)</f>
        <v>48584000</v>
      </c>
      <c r="L78" s="2507">
        <f>SUM(K79:K92)</f>
        <v>0</v>
      </c>
      <c r="M78" s="2507">
        <f>SUM(M79:M92)</f>
        <v>0</v>
      </c>
      <c r="N78" s="2507">
        <f>SUM(N79:N92)</f>
        <v>14</v>
      </c>
      <c r="O78" s="2400"/>
      <c r="P78" s="2400"/>
      <c r="Q78" s="2400"/>
      <c r="R78" s="2401"/>
    </row>
    <row r="79" spans="1:18" s="2448" customFormat="1" ht="51" hidden="1" customHeight="1">
      <c r="A79" s="2508">
        <v>4</v>
      </c>
      <c r="B79" s="2508">
        <v>4</v>
      </c>
      <c r="C79" s="2509" t="s">
        <v>254</v>
      </c>
      <c r="D79" s="2508">
        <v>8732</v>
      </c>
      <c r="E79" s="2510">
        <v>3700000</v>
      </c>
      <c r="F79" s="2510">
        <v>3700000</v>
      </c>
      <c r="G79" s="2511">
        <v>1</v>
      </c>
      <c r="H79" s="2512">
        <f t="shared" ref="H79:H85" si="21">G79*F79</f>
        <v>3700000</v>
      </c>
      <c r="I79" s="2512"/>
      <c r="J79" s="2513">
        <f t="shared" ref="J79:J85" si="22">I79+H79</f>
        <v>3700000</v>
      </c>
      <c r="K79" s="2509" t="s">
        <v>215</v>
      </c>
      <c r="L79" s="2509" t="s">
        <v>815</v>
      </c>
      <c r="M79" s="2514"/>
      <c r="N79" s="2515">
        <f t="shared" ref="N79:N85" si="23">$G79</f>
        <v>1</v>
      </c>
      <c r="O79" s="2397"/>
      <c r="P79" s="2397"/>
      <c r="Q79" s="2397"/>
      <c r="R79" s="2398"/>
    </row>
    <row r="80" spans="1:18" s="2448" customFormat="1" ht="49.5" hidden="1" customHeight="1">
      <c r="A80" s="2508">
        <v>6</v>
      </c>
      <c r="B80" s="2508">
        <v>4</v>
      </c>
      <c r="C80" s="2509" t="s">
        <v>257</v>
      </c>
      <c r="D80" s="2508">
        <v>8732</v>
      </c>
      <c r="E80" s="2516">
        <v>4250000</v>
      </c>
      <c r="F80" s="2516">
        <v>4250000</v>
      </c>
      <c r="G80" s="2511">
        <v>1</v>
      </c>
      <c r="H80" s="2512">
        <f t="shared" si="21"/>
        <v>4250000</v>
      </c>
      <c r="I80" s="2512"/>
      <c r="J80" s="2513">
        <f t="shared" si="22"/>
        <v>4250000</v>
      </c>
      <c r="K80" s="2509" t="s">
        <v>233</v>
      </c>
      <c r="L80" s="2509" t="s">
        <v>1405</v>
      </c>
      <c r="M80" s="1735"/>
      <c r="N80" s="2443">
        <f t="shared" si="23"/>
        <v>1</v>
      </c>
      <c r="O80" s="2397"/>
      <c r="P80" s="2397"/>
      <c r="Q80" s="2397"/>
      <c r="R80" s="2398"/>
    </row>
    <row r="81" spans="1:18" s="2448" customFormat="1" ht="49.5" hidden="1" customHeight="1">
      <c r="A81" s="2508">
        <v>6</v>
      </c>
      <c r="B81" s="2508">
        <v>6</v>
      </c>
      <c r="C81" s="2509" t="s">
        <v>935</v>
      </c>
      <c r="D81" s="2508" t="s">
        <v>235</v>
      </c>
      <c r="E81" s="2516">
        <v>9400000</v>
      </c>
      <c r="F81" s="2516">
        <v>9400000</v>
      </c>
      <c r="G81" s="2511">
        <v>1</v>
      </c>
      <c r="H81" s="2512">
        <f t="shared" si="21"/>
        <v>9400000</v>
      </c>
      <c r="I81" s="2512"/>
      <c r="J81" s="2513">
        <f t="shared" si="22"/>
        <v>9400000</v>
      </c>
      <c r="K81" s="2509" t="s">
        <v>230</v>
      </c>
      <c r="L81" s="2509" t="s">
        <v>875</v>
      </c>
      <c r="M81" s="1735"/>
      <c r="N81" s="2443">
        <f t="shared" si="23"/>
        <v>1</v>
      </c>
      <c r="O81" s="2400"/>
      <c r="P81" s="2400"/>
      <c r="Q81" s="2400"/>
      <c r="R81" s="2401"/>
    </row>
    <row r="82" spans="1:18" s="2448" customFormat="1" ht="52.5" hidden="1" customHeight="1">
      <c r="A82" s="2517">
        <v>8</v>
      </c>
      <c r="B82" s="2517">
        <v>10</v>
      </c>
      <c r="C82" s="2518" t="s">
        <v>1043</v>
      </c>
      <c r="D82" s="2517" t="s">
        <v>934</v>
      </c>
      <c r="E82" s="2516">
        <v>10000000</v>
      </c>
      <c r="F82" s="2516">
        <v>10000000</v>
      </c>
      <c r="G82" s="2511">
        <v>1</v>
      </c>
      <c r="H82" s="2512">
        <f t="shared" si="21"/>
        <v>10000000</v>
      </c>
      <c r="I82" s="2512"/>
      <c r="J82" s="2513">
        <f t="shared" si="22"/>
        <v>10000000</v>
      </c>
      <c r="K82" s="2511" t="s">
        <v>509</v>
      </c>
      <c r="L82" s="2509" t="s">
        <v>827</v>
      </c>
      <c r="M82" s="1735"/>
      <c r="N82" s="2443">
        <f t="shared" si="23"/>
        <v>1</v>
      </c>
      <c r="O82" s="2400"/>
      <c r="P82" s="2400"/>
      <c r="Q82" s="2400"/>
      <c r="R82" s="2401"/>
    </row>
    <row r="83" spans="1:18" s="2448" customFormat="1" ht="52.5" hidden="1" customHeight="1">
      <c r="A83" s="2517">
        <v>8</v>
      </c>
      <c r="B83" s="2517">
        <v>17</v>
      </c>
      <c r="C83" s="2509" t="s">
        <v>251</v>
      </c>
      <c r="D83" s="2508">
        <v>8732</v>
      </c>
      <c r="E83" s="2510">
        <v>3700000</v>
      </c>
      <c r="F83" s="2510">
        <v>3700000</v>
      </c>
      <c r="G83" s="2511">
        <v>1</v>
      </c>
      <c r="H83" s="2512">
        <f t="shared" si="21"/>
        <v>3700000</v>
      </c>
      <c r="I83" s="2512"/>
      <c r="J83" s="2513">
        <f t="shared" si="22"/>
        <v>3700000</v>
      </c>
      <c r="K83" s="2511" t="s">
        <v>510</v>
      </c>
      <c r="L83" s="2509" t="s">
        <v>912</v>
      </c>
      <c r="M83" s="1735"/>
      <c r="N83" s="2443">
        <f t="shared" si="23"/>
        <v>1</v>
      </c>
      <c r="O83" s="2400"/>
      <c r="P83" s="2400"/>
      <c r="Q83" s="2400"/>
      <c r="R83" s="2401"/>
    </row>
    <row r="84" spans="1:18" s="2448" customFormat="1" ht="46.5" hidden="1" customHeight="1">
      <c r="A84" s="2519">
        <v>9</v>
      </c>
      <c r="B84" s="2508">
        <v>6</v>
      </c>
      <c r="C84" s="2509" t="s">
        <v>413</v>
      </c>
      <c r="D84" s="2508">
        <v>8732</v>
      </c>
      <c r="E84" s="2510">
        <v>3700000</v>
      </c>
      <c r="F84" s="2510">
        <v>3700000</v>
      </c>
      <c r="G84" s="2511">
        <v>1</v>
      </c>
      <c r="H84" s="2512">
        <f t="shared" si="21"/>
        <v>3700000</v>
      </c>
      <c r="I84" s="2512"/>
      <c r="J84" s="2513">
        <f t="shared" si="22"/>
        <v>3700000</v>
      </c>
      <c r="K84" s="2509" t="s">
        <v>516</v>
      </c>
      <c r="L84" s="2509" t="s">
        <v>968</v>
      </c>
      <c r="M84" s="1735"/>
      <c r="N84" s="2443">
        <f t="shared" si="23"/>
        <v>1</v>
      </c>
      <c r="O84" s="2397"/>
      <c r="P84" s="2397"/>
      <c r="Q84" s="2397"/>
      <c r="R84" s="2398"/>
    </row>
    <row r="85" spans="1:18" s="2448" customFormat="1" ht="46.5" hidden="1" customHeight="1">
      <c r="A85" s="2517">
        <v>10</v>
      </c>
      <c r="B85" s="2517">
        <v>4</v>
      </c>
      <c r="C85" s="2520" t="s">
        <v>249</v>
      </c>
      <c r="D85" s="2521" t="s">
        <v>759</v>
      </c>
      <c r="E85" s="2516">
        <v>3000000</v>
      </c>
      <c r="F85" s="2516">
        <v>3000000</v>
      </c>
      <c r="G85" s="2511">
        <v>1</v>
      </c>
      <c r="H85" s="2512">
        <f t="shared" si="21"/>
        <v>3000000</v>
      </c>
      <c r="I85" s="2512"/>
      <c r="J85" s="2513">
        <f t="shared" si="22"/>
        <v>3000000</v>
      </c>
      <c r="K85" s="2509" t="s">
        <v>760</v>
      </c>
      <c r="L85" s="2509" t="s">
        <v>1275</v>
      </c>
      <c r="M85" s="1735"/>
      <c r="N85" s="2443">
        <f t="shared" si="23"/>
        <v>1</v>
      </c>
      <c r="O85" s="2400"/>
      <c r="P85" s="2400"/>
      <c r="Q85" s="2400"/>
      <c r="R85" s="2401"/>
    </row>
    <row r="86" spans="1:18" s="2448" customFormat="1" ht="53.25" hidden="1" customHeight="1">
      <c r="A86" s="2522">
        <v>2</v>
      </c>
      <c r="B86" s="2522">
        <f>B11+1</f>
        <v>3</v>
      </c>
      <c r="C86" s="2523" t="s">
        <v>1038</v>
      </c>
      <c r="D86" s="2524" t="s">
        <v>580</v>
      </c>
      <c r="E86" s="2525">
        <v>1211000</v>
      </c>
      <c r="F86" s="2525">
        <v>1211000</v>
      </c>
      <c r="G86" s="2526">
        <v>1</v>
      </c>
      <c r="H86" s="2527">
        <f>G86*F86</f>
        <v>1211000</v>
      </c>
      <c r="I86" s="2528">
        <f>F86-H86</f>
        <v>0</v>
      </c>
      <c r="J86" s="2529">
        <f>I86+H86</f>
        <v>1211000</v>
      </c>
      <c r="K86" s="2530" t="s">
        <v>605</v>
      </c>
      <c r="L86" s="2389" t="s">
        <v>879</v>
      </c>
      <c r="M86" s="1735"/>
      <c r="N86" s="2443">
        <v>1</v>
      </c>
      <c r="O86" s="2397"/>
      <c r="P86" s="2397"/>
      <c r="Q86" s="2397"/>
      <c r="R86" s="2398"/>
    </row>
    <row r="87" spans="1:18" s="2448" customFormat="1" ht="53.25" hidden="1" customHeight="1">
      <c r="A87" s="2508">
        <v>2</v>
      </c>
      <c r="B87" s="2508">
        <v>4</v>
      </c>
      <c r="C87" s="2520" t="s">
        <v>1039</v>
      </c>
      <c r="D87" s="2531" t="s">
        <v>580</v>
      </c>
      <c r="E87" s="2516">
        <v>1211000</v>
      </c>
      <c r="F87" s="2516">
        <v>1211000</v>
      </c>
      <c r="G87" s="2511">
        <v>1</v>
      </c>
      <c r="H87" s="2512">
        <f t="shared" si="18"/>
        <v>1211000</v>
      </c>
      <c r="I87" s="2512"/>
      <c r="J87" s="2513">
        <f t="shared" si="19"/>
        <v>1211000</v>
      </c>
      <c r="K87" s="2509" t="s">
        <v>606</v>
      </c>
      <c r="L87" s="2509" t="s">
        <v>879</v>
      </c>
      <c r="M87" s="1735"/>
      <c r="N87" s="2443">
        <f t="shared" si="20"/>
        <v>1</v>
      </c>
      <c r="O87" s="2397"/>
      <c r="P87" s="2397"/>
      <c r="Q87" s="2397"/>
      <c r="R87" s="2398"/>
    </row>
    <row r="88" spans="1:18" s="2448" customFormat="1" ht="53.25" hidden="1" customHeight="1">
      <c r="A88" s="2508">
        <v>2</v>
      </c>
      <c r="B88" s="2508">
        <v>5</v>
      </c>
      <c r="C88" s="2520" t="s">
        <v>1040</v>
      </c>
      <c r="D88" s="2531" t="s">
        <v>578</v>
      </c>
      <c r="E88" s="2532">
        <v>1178000</v>
      </c>
      <c r="F88" s="2532">
        <v>1178000</v>
      </c>
      <c r="G88" s="2511">
        <v>1</v>
      </c>
      <c r="H88" s="2512">
        <f t="shared" si="18"/>
        <v>1178000</v>
      </c>
      <c r="I88" s="2512"/>
      <c r="J88" s="2513">
        <f t="shared" si="19"/>
        <v>1178000</v>
      </c>
      <c r="K88" s="2509" t="s">
        <v>585</v>
      </c>
      <c r="L88" s="2509" t="s">
        <v>883</v>
      </c>
      <c r="M88" s="1735"/>
      <c r="N88" s="2443">
        <f t="shared" si="20"/>
        <v>1</v>
      </c>
      <c r="O88" s="2397"/>
      <c r="P88" s="2397"/>
      <c r="Q88" s="2397"/>
      <c r="R88" s="2398"/>
    </row>
    <row r="89" spans="1:18" s="2448" customFormat="1" ht="53.25" hidden="1" customHeight="1">
      <c r="A89" s="2508">
        <v>2</v>
      </c>
      <c r="B89" s="2508">
        <v>6</v>
      </c>
      <c r="C89" s="2520" t="s">
        <v>614</v>
      </c>
      <c r="D89" s="2531" t="s">
        <v>1407</v>
      </c>
      <c r="E89" s="2532">
        <v>1178000</v>
      </c>
      <c r="F89" s="2532">
        <v>1178000</v>
      </c>
      <c r="G89" s="2511">
        <v>1</v>
      </c>
      <c r="H89" s="2512">
        <f t="shared" si="18"/>
        <v>1178000</v>
      </c>
      <c r="I89" s="2512"/>
      <c r="J89" s="2513">
        <f t="shared" si="19"/>
        <v>1178000</v>
      </c>
      <c r="K89" s="2509" t="s">
        <v>586</v>
      </c>
      <c r="L89" s="2509" t="s">
        <v>883</v>
      </c>
      <c r="M89" s="1735"/>
      <c r="N89" s="2443">
        <f t="shared" si="20"/>
        <v>1</v>
      </c>
      <c r="O89" s="2400"/>
      <c r="P89" s="2400"/>
      <c r="Q89" s="2400"/>
      <c r="R89" s="2401"/>
    </row>
    <row r="90" spans="1:18" s="2448" customFormat="1" ht="53.25" hidden="1" customHeight="1">
      <c r="A90" s="2508">
        <v>2</v>
      </c>
      <c r="B90" s="2508">
        <v>7</v>
      </c>
      <c r="C90" s="2520" t="s">
        <v>1041</v>
      </c>
      <c r="D90" s="2531" t="s">
        <v>578</v>
      </c>
      <c r="E90" s="2532">
        <v>1178000</v>
      </c>
      <c r="F90" s="2532">
        <v>1178000</v>
      </c>
      <c r="G90" s="2511">
        <v>1</v>
      </c>
      <c r="H90" s="2512">
        <f t="shared" si="18"/>
        <v>1178000</v>
      </c>
      <c r="I90" s="2512"/>
      <c r="J90" s="2513">
        <f t="shared" si="19"/>
        <v>1178000</v>
      </c>
      <c r="K90" s="2509" t="s">
        <v>583</v>
      </c>
      <c r="L90" s="2533" t="s">
        <v>1145</v>
      </c>
      <c r="M90" s="1735"/>
      <c r="N90" s="2443">
        <f t="shared" si="20"/>
        <v>1</v>
      </c>
      <c r="O90" s="2370"/>
      <c r="P90" s="2370"/>
      <c r="Q90" s="2370"/>
      <c r="R90" s="2371"/>
    </row>
    <row r="91" spans="1:18" s="2448" customFormat="1" ht="53.25" hidden="1" customHeight="1">
      <c r="A91" s="2508">
        <v>2</v>
      </c>
      <c r="B91" s="2508">
        <v>8</v>
      </c>
      <c r="C91" s="2520" t="s">
        <v>1042</v>
      </c>
      <c r="D91" s="2531" t="s">
        <v>578</v>
      </c>
      <c r="E91" s="2532">
        <v>1178000</v>
      </c>
      <c r="F91" s="2532">
        <v>1178000</v>
      </c>
      <c r="G91" s="2511">
        <v>1</v>
      </c>
      <c r="H91" s="2512">
        <f t="shared" si="18"/>
        <v>1178000</v>
      </c>
      <c r="I91" s="2512"/>
      <c r="J91" s="2513">
        <f t="shared" si="19"/>
        <v>1178000</v>
      </c>
      <c r="K91" s="2509" t="s">
        <v>504</v>
      </c>
      <c r="L91" s="2533" t="s">
        <v>1145</v>
      </c>
      <c r="M91" s="1735"/>
      <c r="N91" s="2443">
        <f t="shared" si="20"/>
        <v>1</v>
      </c>
      <c r="O91" s="2400"/>
      <c r="P91" s="2400"/>
      <c r="Q91" s="2400"/>
      <c r="R91" s="2401"/>
    </row>
    <row r="92" spans="1:18" s="2461" customFormat="1" ht="52.5" hidden="1" customHeight="1">
      <c r="A92" s="2508">
        <v>3</v>
      </c>
      <c r="B92" s="2508">
        <v>3</v>
      </c>
      <c r="C92" s="2509" t="s">
        <v>241</v>
      </c>
      <c r="D92" s="2508">
        <v>8732</v>
      </c>
      <c r="E92" s="2510">
        <v>3700000</v>
      </c>
      <c r="F92" s="2510">
        <v>3700000</v>
      </c>
      <c r="G92" s="2511">
        <v>1</v>
      </c>
      <c r="H92" s="2512">
        <f t="shared" si="18"/>
        <v>3700000</v>
      </c>
      <c r="I92" s="2512"/>
      <c r="J92" s="2513">
        <f t="shared" si="19"/>
        <v>3700000</v>
      </c>
      <c r="K92" s="2511" t="s">
        <v>457</v>
      </c>
      <c r="L92" s="2511" t="s">
        <v>1037</v>
      </c>
      <c r="M92" s="2460"/>
      <c r="N92" s="2443">
        <f t="shared" si="20"/>
        <v>1</v>
      </c>
      <c r="O92" s="2400"/>
      <c r="P92" s="2400"/>
      <c r="Q92" s="2400"/>
      <c r="R92" s="2401"/>
    </row>
    <row r="93" spans="1:18">
      <c r="O93" s="2842"/>
      <c r="P93" s="2842"/>
      <c r="Q93" s="2842"/>
      <c r="R93" s="2843"/>
    </row>
    <row r="94" spans="1:18">
      <c r="O94" s="2844"/>
      <c r="P94" s="2844"/>
      <c r="Q94" s="2844"/>
      <c r="R94" s="2844"/>
    </row>
  </sheetData>
  <autoFilter ref="A4:AJ61">
    <filterColumn colId="0">
      <filters>
        <filter val="10"/>
      </filters>
    </filterColumn>
    <filterColumn colId="11"/>
  </autoFilter>
  <mergeCells count="34">
    <mergeCell ref="AF3:AH3"/>
    <mergeCell ref="S3:T3"/>
    <mergeCell ref="U3:U4"/>
    <mergeCell ref="V3:W3"/>
    <mergeCell ref="X3:X4"/>
    <mergeCell ref="AB3:AC3"/>
    <mergeCell ref="AD3:AE3"/>
    <mergeCell ref="O3:R3"/>
    <mergeCell ref="L3:L4"/>
    <mergeCell ref="I3:I4"/>
    <mergeCell ref="K64:K65"/>
    <mergeCell ref="I64:I65"/>
    <mergeCell ref="J64:J65"/>
    <mergeCell ref="A1:K1"/>
    <mergeCell ref="A3:A4"/>
    <mergeCell ref="B3:B4"/>
    <mergeCell ref="C3:C4"/>
    <mergeCell ref="D3:D4"/>
    <mergeCell ref="K3:K4"/>
    <mergeCell ref="J3:J4"/>
    <mergeCell ref="F3:F4"/>
    <mergeCell ref="H3:H4"/>
    <mergeCell ref="G3:G4"/>
    <mergeCell ref="A64:A65"/>
    <mergeCell ref="B64:B65"/>
    <mergeCell ref="A2:K2"/>
    <mergeCell ref="C64:C65"/>
    <mergeCell ref="L64:L65"/>
    <mergeCell ref="F64:F65"/>
    <mergeCell ref="D64:D65"/>
    <mergeCell ref="H64:H65"/>
    <mergeCell ref="E3:E4"/>
    <mergeCell ref="G64:G65"/>
    <mergeCell ref="E64:E65"/>
  </mergeCells>
  <phoneticPr fontId="36" type="noConversion"/>
  <printOptions horizontalCentered="1"/>
  <pageMargins left="0" right="0" top="0.43307086614173229" bottom="0.43307086614173229" header="0.23622047244094491" footer="0.15748031496062992"/>
  <pageSetup scale="85" orientation="landscape" r:id="rId1"/>
  <headerFooter>
    <oddHeader>&amp;R&amp;D</oddHeader>
    <oddFooter>&amp;C&amp;"TH SarabunPSK,ธรรมดา"หน้า &amp;P จาก &amp;N&amp;R&amp;"TH SarabunPSK,ธรรมดา"&amp;A</oddFooter>
  </headerFooter>
  <rowBreaks count="2" manualBreakCount="2">
    <brk id="14" max="16383" man="1"/>
    <brk id="2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Y25"/>
  <sheetViews>
    <sheetView topLeftCell="B1" workbookViewId="0">
      <selection activeCell="R3" sqref="R3"/>
    </sheetView>
  </sheetViews>
  <sheetFormatPr defaultColWidth="8.09765625" defaultRowHeight="26.4"/>
  <cols>
    <col min="1" max="1" width="3.09765625" style="1566" customWidth="1"/>
    <col min="2" max="2" width="20.69921875" style="1566" customWidth="1"/>
    <col min="3" max="3" width="5.8984375" style="1567" customWidth="1"/>
    <col min="4" max="4" width="5.19921875" style="1568" hidden="1" customWidth="1"/>
    <col min="5" max="5" width="9.296875" style="1567" bestFit="1" customWidth="1"/>
    <col min="6" max="6" width="5.19921875" style="1567" bestFit="1" customWidth="1"/>
    <col min="7" max="7" width="9.296875" style="1567" bestFit="1" customWidth="1"/>
    <col min="8" max="8" width="5.3984375" style="1567" customWidth="1"/>
    <col min="9" max="9" width="5.19921875" style="1567" hidden="1" customWidth="1"/>
    <col min="10" max="10" width="9.296875" style="1567" bestFit="1" customWidth="1"/>
    <col min="11" max="11" width="5.3984375" style="1567" customWidth="1"/>
    <col min="12" max="12" width="5.19921875" style="1567" hidden="1" customWidth="1"/>
    <col min="13" max="13" width="9.296875" style="1567" bestFit="1" customWidth="1"/>
    <col min="14" max="14" width="10.8984375" style="1567" customWidth="1"/>
    <col min="15" max="15" width="5.296875" style="1567" customWidth="1"/>
    <col min="16" max="16" width="10.09765625" style="1567" customWidth="1"/>
    <col min="17" max="17" width="8.296875" style="1629" hidden="1" customWidth="1"/>
    <col min="18" max="18" width="10.3984375" style="1628" bestFit="1" customWidth="1"/>
    <col min="19" max="19" width="9.296875" style="1626" bestFit="1" customWidth="1"/>
    <col min="20" max="20" width="10" style="1573" hidden="1" customWidth="1"/>
    <col min="21" max="21" width="10.3984375" style="1566" customWidth="1"/>
    <col min="22" max="22" width="9.296875" style="1566" bestFit="1" customWidth="1"/>
    <col min="23" max="23" width="15.296875" style="1566" customWidth="1"/>
    <col min="24" max="16384" width="8.09765625" style="1566"/>
  </cols>
  <sheetData>
    <row r="1" spans="1:25" s="1563" customFormat="1">
      <c r="A1" s="3036" t="s">
        <v>4003</v>
      </c>
      <c r="B1" s="3036"/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7"/>
      <c r="S1" s="1564"/>
      <c r="W1" s="3028" t="s">
        <v>3991</v>
      </c>
      <c r="X1" s="3028"/>
      <c r="Y1" s="3028"/>
    </row>
    <row r="2" spans="1:25" s="1563" customFormat="1">
      <c r="A2" s="3036" t="s">
        <v>3992</v>
      </c>
      <c r="B2" s="3036"/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6"/>
      <c r="N2" s="3036"/>
      <c r="O2" s="3036"/>
      <c r="P2" s="3036"/>
      <c r="Q2" s="3037"/>
      <c r="S2" s="1564"/>
      <c r="W2" s="3028" t="s">
        <v>4015</v>
      </c>
      <c r="X2" s="3028"/>
      <c r="Y2" s="3028"/>
    </row>
    <row r="3" spans="1:25" s="1563" customFormat="1">
      <c r="A3" s="3037" t="s">
        <v>3993</v>
      </c>
      <c r="B3" s="3037"/>
      <c r="C3" s="3037"/>
      <c r="D3" s="3037"/>
      <c r="E3" s="3037"/>
      <c r="F3" s="3037"/>
      <c r="G3" s="3037"/>
      <c r="H3" s="3037"/>
      <c r="I3" s="3037"/>
      <c r="J3" s="3037"/>
      <c r="K3" s="3037"/>
      <c r="L3" s="3037"/>
      <c r="M3" s="3037"/>
      <c r="N3" s="3037"/>
      <c r="O3" s="3037"/>
      <c r="P3" s="3037"/>
      <c r="Q3" s="3037"/>
      <c r="R3" s="1565"/>
      <c r="S3" s="1564"/>
      <c r="T3" s="1564"/>
      <c r="U3" s="1564"/>
      <c r="V3" s="1564"/>
      <c r="W3" s="3029" t="s">
        <v>4016</v>
      </c>
      <c r="X3" s="3029"/>
      <c r="Y3" s="3029"/>
    </row>
    <row r="4" spans="1:25" ht="21" customHeight="1">
      <c r="J4" s="1569"/>
      <c r="K4" s="1569"/>
      <c r="L4" s="1569"/>
      <c r="M4" s="1569"/>
      <c r="N4" s="1570" t="s">
        <v>4068</v>
      </c>
      <c r="O4" s="1571"/>
      <c r="P4" s="1569"/>
      <c r="Q4" s="1569"/>
      <c r="R4" s="1572"/>
      <c r="S4" s="1564"/>
    </row>
    <row r="5" spans="1:25" s="1577" customFormat="1" ht="23.25" customHeight="1">
      <c r="A5" s="1574" t="s">
        <v>3994</v>
      </c>
      <c r="B5" s="1574" t="s">
        <v>3995</v>
      </c>
      <c r="C5" s="3038" t="s">
        <v>4006</v>
      </c>
      <c r="D5" s="3039"/>
      <c r="E5" s="3040"/>
      <c r="F5" s="3038" t="s">
        <v>4005</v>
      </c>
      <c r="G5" s="3040"/>
      <c r="H5" s="3041" t="s">
        <v>4008</v>
      </c>
      <c r="I5" s="3042"/>
      <c r="J5" s="3042"/>
      <c r="K5" s="3042"/>
      <c r="L5" s="3042"/>
      <c r="M5" s="3042"/>
      <c r="N5" s="3043"/>
      <c r="O5" s="3044" t="s">
        <v>679</v>
      </c>
      <c r="P5" s="3044"/>
      <c r="Q5" s="1575" t="s">
        <v>699</v>
      </c>
      <c r="R5" s="1576"/>
      <c r="S5" s="1564"/>
    </row>
    <row r="6" spans="1:25" s="1577" customFormat="1" ht="27.75" customHeight="1">
      <c r="A6" s="1578" t="s">
        <v>3996</v>
      </c>
      <c r="B6" s="1579"/>
      <c r="C6" s="3032" t="s">
        <v>4007</v>
      </c>
      <c r="D6" s="3034"/>
      <c r="E6" s="3033"/>
      <c r="F6" s="3032" t="s">
        <v>705</v>
      </c>
      <c r="G6" s="3033"/>
      <c r="H6" s="3032" t="s">
        <v>4009</v>
      </c>
      <c r="I6" s="3034"/>
      <c r="J6" s="3033"/>
      <c r="K6" s="3035" t="s">
        <v>4010</v>
      </c>
      <c r="L6" s="3035"/>
      <c r="M6" s="3035"/>
      <c r="N6" s="1581" t="s">
        <v>712</v>
      </c>
      <c r="O6" s="1582" t="s">
        <v>3998</v>
      </c>
      <c r="P6" s="1582" t="s">
        <v>1077</v>
      </c>
      <c r="Q6" s="1583"/>
      <c r="R6" s="3030" t="s">
        <v>4017</v>
      </c>
      <c r="S6" s="3031"/>
      <c r="T6" s="1584" t="e">
        <f>P8-T8</f>
        <v>#REF!</v>
      </c>
    </row>
    <row r="7" spans="1:25" s="1589" customFormat="1" ht="26.25" customHeight="1">
      <c r="A7" s="1585"/>
      <c r="B7" s="1585"/>
      <c r="C7" s="1580" t="s">
        <v>3998</v>
      </c>
      <c r="D7" s="1580" t="s">
        <v>3997</v>
      </c>
      <c r="E7" s="1580" t="s">
        <v>1077</v>
      </c>
      <c r="F7" s="1580" t="s">
        <v>3998</v>
      </c>
      <c r="G7" s="1580" t="s">
        <v>1077</v>
      </c>
      <c r="H7" s="1580" t="s">
        <v>3998</v>
      </c>
      <c r="I7" s="1580" t="s">
        <v>3997</v>
      </c>
      <c r="J7" s="1580" t="s">
        <v>1077</v>
      </c>
      <c r="K7" s="1580" t="s">
        <v>3998</v>
      </c>
      <c r="L7" s="1580" t="s">
        <v>3997</v>
      </c>
      <c r="M7" s="1580" t="s">
        <v>4011</v>
      </c>
      <c r="N7" s="1586"/>
      <c r="O7" s="1586"/>
      <c r="P7" s="1582" t="s">
        <v>3999</v>
      </c>
      <c r="Q7" s="1587" t="s">
        <v>2546</v>
      </c>
      <c r="R7" s="1644" t="s">
        <v>749</v>
      </c>
      <c r="S7" s="1645" t="s">
        <v>750</v>
      </c>
      <c r="T7" s="1588" t="s">
        <v>4014</v>
      </c>
    </row>
    <row r="8" spans="1:25" s="1577" customFormat="1" ht="20.399999999999999">
      <c r="A8" s="1590"/>
      <c r="B8" s="1590" t="s">
        <v>656</v>
      </c>
      <c r="C8" s="1591" t="e">
        <f t="shared" ref="C8:S8" si="0">C12+C9+C17</f>
        <v>#REF!</v>
      </c>
      <c r="D8" s="1591" t="e">
        <f t="shared" si="0"/>
        <v>#REF!</v>
      </c>
      <c r="E8" s="1591" t="e">
        <f t="shared" si="0"/>
        <v>#REF!</v>
      </c>
      <c r="F8" s="1592">
        <f t="shared" si="0"/>
        <v>119</v>
      </c>
      <c r="G8" s="1591">
        <f t="shared" si="0"/>
        <v>4421055200</v>
      </c>
      <c r="H8" s="1591" t="e">
        <f t="shared" si="0"/>
        <v>#REF!</v>
      </c>
      <c r="I8" s="1591" t="e">
        <f t="shared" si="0"/>
        <v>#REF!</v>
      </c>
      <c r="J8" s="1591" t="e">
        <f t="shared" si="0"/>
        <v>#REF!</v>
      </c>
      <c r="K8" s="1591" t="e">
        <f t="shared" si="0"/>
        <v>#REF!</v>
      </c>
      <c r="L8" s="1591">
        <f t="shared" si="0"/>
        <v>56</v>
      </c>
      <c r="M8" s="1591" t="e">
        <f t="shared" si="0"/>
        <v>#REF!</v>
      </c>
      <c r="N8" s="1591" t="e">
        <f t="shared" si="0"/>
        <v>#REF!</v>
      </c>
      <c r="O8" s="1591" t="e">
        <f t="shared" si="0"/>
        <v>#REF!</v>
      </c>
      <c r="P8" s="1591" t="e">
        <f t="shared" si="0"/>
        <v>#REF!</v>
      </c>
      <c r="Q8" s="1593">
        <f t="shared" si="0"/>
        <v>159711700</v>
      </c>
      <c r="R8" s="1594" t="e">
        <f t="shared" si="0"/>
        <v>#REF!</v>
      </c>
      <c r="S8" s="1594" t="e">
        <f t="shared" si="0"/>
        <v>#REF!</v>
      </c>
      <c r="T8" s="1595" t="e">
        <f t="shared" ref="T8:T19" si="1">R8+S8</f>
        <v>#REF!</v>
      </c>
      <c r="U8" s="1642" t="e">
        <f>T8-'สรุปวงเงิน ปี58'!L6</f>
        <v>#REF!</v>
      </c>
    </row>
    <row r="9" spans="1:25" s="1602" customFormat="1" ht="21.75" customHeight="1">
      <c r="A9" s="1596"/>
      <c r="B9" s="1597" t="s">
        <v>197</v>
      </c>
      <c r="C9" s="1598">
        <f t="shared" ref="C9:G10" si="2">C10</f>
        <v>1040</v>
      </c>
      <c r="D9" s="1598" t="e">
        <f t="shared" si="2"/>
        <v>#REF!</v>
      </c>
      <c r="E9" s="1598">
        <f t="shared" si="2"/>
        <v>1204371000</v>
      </c>
      <c r="F9" s="1599">
        <f t="shared" si="2"/>
        <v>110</v>
      </c>
      <c r="G9" s="1598">
        <f t="shared" si="2"/>
        <v>4156611500</v>
      </c>
      <c r="H9" s="1598" t="e">
        <f t="shared" ref="H9:S10" si="3">H10</f>
        <v>#REF!</v>
      </c>
      <c r="I9" s="1598" t="e">
        <f t="shared" si="3"/>
        <v>#REF!</v>
      </c>
      <c r="J9" s="1598" t="e">
        <f t="shared" si="3"/>
        <v>#REF!</v>
      </c>
      <c r="K9" s="1598">
        <f t="shared" si="3"/>
        <v>0</v>
      </c>
      <c r="L9" s="1598">
        <f t="shared" si="3"/>
        <v>49</v>
      </c>
      <c r="M9" s="1598" t="e">
        <f t="shared" si="3"/>
        <v>#REF!</v>
      </c>
      <c r="N9" s="1598" t="e">
        <f t="shared" si="3"/>
        <v>#REF!</v>
      </c>
      <c r="O9" s="1598" t="e">
        <f>O10</f>
        <v>#REF!</v>
      </c>
      <c r="P9" s="1598" t="e">
        <f t="shared" si="3"/>
        <v>#REF!</v>
      </c>
      <c r="Q9" s="1600">
        <f t="shared" si="3"/>
        <v>153649900</v>
      </c>
      <c r="R9" s="1598" t="e">
        <f t="shared" si="3"/>
        <v>#REF!</v>
      </c>
      <c r="S9" s="1598">
        <f t="shared" si="3"/>
        <v>1204371000</v>
      </c>
      <c r="T9" s="1601" t="e">
        <f t="shared" si="1"/>
        <v>#REF!</v>
      </c>
    </row>
    <row r="10" spans="1:25" s="1577" customFormat="1" ht="61.2">
      <c r="A10" s="1603"/>
      <c r="B10" s="1604" t="s">
        <v>680</v>
      </c>
      <c r="C10" s="1605">
        <f t="shared" si="2"/>
        <v>1040</v>
      </c>
      <c r="D10" s="1605" t="e">
        <f t="shared" si="2"/>
        <v>#REF!</v>
      </c>
      <c r="E10" s="1605">
        <f t="shared" si="2"/>
        <v>1204371000</v>
      </c>
      <c r="F10" s="1605">
        <f t="shared" si="2"/>
        <v>110</v>
      </c>
      <c r="G10" s="1605">
        <f t="shared" si="2"/>
        <v>4156611500</v>
      </c>
      <c r="H10" s="1605" t="e">
        <f t="shared" si="3"/>
        <v>#REF!</v>
      </c>
      <c r="I10" s="1605" t="e">
        <f t="shared" si="3"/>
        <v>#REF!</v>
      </c>
      <c r="J10" s="1605" t="e">
        <f t="shared" si="3"/>
        <v>#REF!</v>
      </c>
      <c r="K10" s="1605">
        <f t="shared" si="3"/>
        <v>0</v>
      </c>
      <c r="L10" s="1605">
        <f t="shared" si="3"/>
        <v>49</v>
      </c>
      <c r="M10" s="1605" t="e">
        <f t="shared" si="3"/>
        <v>#REF!</v>
      </c>
      <c r="N10" s="1605" t="e">
        <f t="shared" si="3"/>
        <v>#REF!</v>
      </c>
      <c r="O10" s="1605" t="e">
        <f t="shared" si="3"/>
        <v>#REF!</v>
      </c>
      <c r="P10" s="1605" t="e">
        <f t="shared" si="3"/>
        <v>#REF!</v>
      </c>
      <c r="Q10" s="1606">
        <f t="shared" si="3"/>
        <v>153649900</v>
      </c>
      <c r="R10" s="1605" t="e">
        <f t="shared" si="3"/>
        <v>#REF!</v>
      </c>
      <c r="S10" s="1605">
        <f t="shared" si="3"/>
        <v>1204371000</v>
      </c>
      <c r="T10" s="1595" t="e">
        <f t="shared" si="1"/>
        <v>#REF!</v>
      </c>
      <c r="U10" s="1642" t="e">
        <f>T10-'สรุปวงเงิน ปี58'!L7</f>
        <v>#REF!</v>
      </c>
      <c r="V10" s="1577" t="s">
        <v>4012</v>
      </c>
    </row>
    <row r="11" spans="1:25" s="1616" customFormat="1" ht="61.2">
      <c r="A11" s="1607">
        <v>1</v>
      </c>
      <c r="B11" s="1608" t="s">
        <v>4000</v>
      </c>
      <c r="C11" s="1609">
        <f>'4.ครุภัณฑ์หน่วยบริการ'!E5</f>
        <v>1040</v>
      </c>
      <c r="D11" s="1610" t="e">
        <f>'4.ครุภัณฑ์หน่วยบริการ'!#REF!</f>
        <v>#REF!</v>
      </c>
      <c r="E11" s="1610">
        <f>'4.ครุภัณฑ์หน่วยบริการ'!F5</f>
        <v>1204371000</v>
      </c>
      <c r="F11" s="1609">
        <f>'11.งบผูกพันเดิม ปี58 ผ.บริการ'!O9</f>
        <v>110</v>
      </c>
      <c r="G11" s="1611">
        <f>'11.งบผูกพันเดิม ปี58 ผ.บริการ'!P9</f>
        <v>4156611500</v>
      </c>
      <c r="H11" s="1612" t="e">
        <f>'3.ก่อสร้างรายเขต ผ.บริการ ปี58'!#REF!</f>
        <v>#REF!</v>
      </c>
      <c r="I11" s="1612" t="e">
        <f>'3.ก่อสร้างรายเขต ผ.บริการ ปี58'!#REF!</f>
        <v>#REF!</v>
      </c>
      <c r="J11" s="1612" t="e">
        <f>'3.ก่อสร้างรายเขต ผ.บริการ ปี58'!#REF!</f>
        <v>#REF!</v>
      </c>
      <c r="K11" s="1612">
        <f>'3.ก่อสร้างรายเขต ผ.บริการ ปี58'!P5</f>
        <v>0</v>
      </c>
      <c r="L11" s="1612">
        <f>'[2]1.รวมก่อสร้างใหม่หน่วยบริการ'!R10</f>
        <v>49</v>
      </c>
      <c r="M11" s="1612" t="e">
        <f>'3.ก่อสร้างรายเขต ผ.บริการ ปี58'!#REF!</f>
        <v>#REF!</v>
      </c>
      <c r="N11" s="1612" t="e">
        <f>M11+J11</f>
        <v>#REF!</v>
      </c>
      <c r="O11" s="1611" t="e">
        <f>C11+F11+H11+K11</f>
        <v>#REF!</v>
      </c>
      <c r="P11" s="1612" t="e">
        <f>E11+G11+N11</f>
        <v>#REF!</v>
      </c>
      <c r="Q11" s="1613">
        <v>153649900</v>
      </c>
      <c r="R11" s="1614" t="e">
        <f>G11+J11+M11</f>
        <v>#REF!</v>
      </c>
      <c r="S11" s="1615">
        <f>E11</f>
        <v>1204371000</v>
      </c>
      <c r="T11" s="1595" t="e">
        <f t="shared" si="1"/>
        <v>#REF!</v>
      </c>
    </row>
    <row r="12" spans="1:25" s="1602" customFormat="1" ht="20.399999999999999">
      <c r="A12" s="1596"/>
      <c r="B12" s="1597" t="s">
        <v>203</v>
      </c>
      <c r="C12" s="1598" t="e">
        <f>C13+C15</f>
        <v>#REF!</v>
      </c>
      <c r="D12" s="1598">
        <f t="shared" ref="D12:T12" si="4">D13+D15</f>
        <v>5</v>
      </c>
      <c r="E12" s="1598" t="e">
        <f t="shared" si="4"/>
        <v>#REF!</v>
      </c>
      <c r="F12" s="1599">
        <f t="shared" si="4"/>
        <v>5</v>
      </c>
      <c r="G12" s="1598">
        <f t="shared" si="4"/>
        <v>97097400</v>
      </c>
      <c r="H12" s="1598" t="e">
        <f t="shared" si="4"/>
        <v>#REF!</v>
      </c>
      <c r="I12" s="1598">
        <f t="shared" si="4"/>
        <v>35</v>
      </c>
      <c r="J12" s="1598" t="e">
        <f t="shared" si="4"/>
        <v>#REF!</v>
      </c>
      <c r="K12" s="1598" t="e">
        <f t="shared" si="4"/>
        <v>#REF!</v>
      </c>
      <c r="L12" s="1598">
        <f t="shared" si="4"/>
        <v>7</v>
      </c>
      <c r="M12" s="1598" t="e">
        <f t="shared" si="4"/>
        <v>#REF!</v>
      </c>
      <c r="N12" s="1598" t="e">
        <f t="shared" si="4"/>
        <v>#REF!</v>
      </c>
      <c r="O12" s="1598" t="e">
        <f t="shared" si="4"/>
        <v>#REF!</v>
      </c>
      <c r="P12" s="1598" t="e">
        <f t="shared" si="4"/>
        <v>#REF!</v>
      </c>
      <c r="Q12" s="1600">
        <f t="shared" si="4"/>
        <v>2504100</v>
      </c>
      <c r="R12" s="1598" t="e">
        <f t="shared" si="4"/>
        <v>#REF!</v>
      </c>
      <c r="S12" s="1598" t="e">
        <f t="shared" si="4"/>
        <v>#REF!</v>
      </c>
      <c r="T12" s="1601" t="e">
        <f t="shared" si="4"/>
        <v>#REF!</v>
      </c>
    </row>
    <row r="13" spans="1:25" s="1577" customFormat="1" ht="61.2">
      <c r="A13" s="1603"/>
      <c r="B13" s="1604" t="s">
        <v>204</v>
      </c>
      <c r="C13" s="1617">
        <f t="shared" ref="C13:Q15" si="5">C14</f>
        <v>64</v>
      </c>
      <c r="D13" s="1617">
        <f t="shared" si="5"/>
        <v>5</v>
      </c>
      <c r="E13" s="1617">
        <f t="shared" si="5"/>
        <v>62347000</v>
      </c>
      <c r="F13" s="1605">
        <f t="shared" si="5"/>
        <v>5</v>
      </c>
      <c r="G13" s="1617">
        <f t="shared" si="5"/>
        <v>97097400</v>
      </c>
      <c r="H13" s="1617">
        <f t="shared" si="5"/>
        <v>35</v>
      </c>
      <c r="I13" s="1617">
        <f t="shared" si="5"/>
        <v>35</v>
      </c>
      <c r="J13" s="1617" t="e">
        <f t="shared" si="5"/>
        <v>#REF!</v>
      </c>
      <c r="K13" s="1617">
        <f t="shared" si="5"/>
        <v>7</v>
      </c>
      <c r="L13" s="1617">
        <f t="shared" si="5"/>
        <v>7</v>
      </c>
      <c r="M13" s="1617" t="e">
        <f t="shared" si="5"/>
        <v>#REF!</v>
      </c>
      <c r="N13" s="1617" t="e">
        <f t="shared" si="5"/>
        <v>#REF!</v>
      </c>
      <c r="O13" s="1617">
        <f t="shared" si="5"/>
        <v>111</v>
      </c>
      <c r="P13" s="1617" t="e">
        <f t="shared" si="5"/>
        <v>#REF!</v>
      </c>
      <c r="Q13" s="1618">
        <f t="shared" si="5"/>
        <v>2504100</v>
      </c>
      <c r="R13" s="1619" t="e">
        <f>G13+J13+M13</f>
        <v>#REF!</v>
      </c>
      <c r="S13" s="1605">
        <f>E13</f>
        <v>62347000</v>
      </c>
      <c r="T13" s="1595" t="e">
        <f t="shared" si="1"/>
        <v>#REF!</v>
      </c>
      <c r="U13" s="1642" t="e">
        <f>T13-'สรุปวงเงิน ปี58'!L9</f>
        <v>#REF!</v>
      </c>
      <c r="V13" s="1577" t="s">
        <v>4013</v>
      </c>
    </row>
    <row r="14" spans="1:25" s="1616" customFormat="1" ht="40.799999999999997">
      <c r="A14" s="1607">
        <v>1</v>
      </c>
      <c r="B14" s="1608" t="s">
        <v>4001</v>
      </c>
      <c r="C14" s="1612">
        <f>'9.ครุภัณฑ์หน่วยบริหาร'!E5</f>
        <v>64</v>
      </c>
      <c r="D14" s="1612">
        <v>5</v>
      </c>
      <c r="E14" s="1612">
        <f>'9.ครุภัณฑ์หน่วยบริหาร'!F5</f>
        <v>62347000</v>
      </c>
      <c r="F14" s="1620">
        <f>'13.ผูกพันเดิม  ปี 58 ผ.บริหาร'!F9</f>
        <v>5</v>
      </c>
      <c r="G14" s="1612">
        <f>'13.ผูกพันเดิม  ปี 58 ผ.บริหาร'!M9</f>
        <v>97097400</v>
      </c>
      <c r="H14" s="1612">
        <f>'7.ก่อสร้าง ผ.บริหาร_ปี58'!N5</f>
        <v>35</v>
      </c>
      <c r="I14" s="1612">
        <f>'7.ก่อสร้าง ผ.บริหาร_ปี58'!N5</f>
        <v>35</v>
      </c>
      <c r="J14" s="1612" t="e">
        <f>'7.ก่อสร้าง ผ.บริหาร_ปี58'!#REF!</f>
        <v>#REF!</v>
      </c>
      <c r="K14" s="1612">
        <f>'7.ก่อสร้าง ผ.บริหาร_ปี58'!M5</f>
        <v>7</v>
      </c>
      <c r="L14" s="1612">
        <f>'7.ก่อสร้าง ผ.บริหาร_ปี58'!M5</f>
        <v>7</v>
      </c>
      <c r="M14" s="1612" t="e">
        <f>'7.ก่อสร้าง ผ.บริหาร_ปี58'!#REF!</f>
        <v>#REF!</v>
      </c>
      <c r="N14" s="1612" t="e">
        <f>M14+J14</f>
        <v>#REF!</v>
      </c>
      <c r="O14" s="1611">
        <f>C14+F14+H14+K14</f>
        <v>111</v>
      </c>
      <c r="P14" s="1612" t="e">
        <f>E14+G14+N14</f>
        <v>#REF!</v>
      </c>
      <c r="Q14" s="1613">
        <v>2504100</v>
      </c>
      <c r="R14" s="1614" t="e">
        <f>G14+J14+M14</f>
        <v>#REF!</v>
      </c>
      <c r="S14" s="1615">
        <f>E14</f>
        <v>62347000</v>
      </c>
      <c r="T14" s="1595" t="e">
        <f>R14+S14</f>
        <v>#REF!</v>
      </c>
    </row>
    <row r="15" spans="1:25" s="1577" customFormat="1" ht="61.2">
      <c r="A15" s="1603"/>
      <c r="B15" s="1604" t="s">
        <v>193</v>
      </c>
      <c r="C15" s="1617" t="e">
        <f t="shared" si="5"/>
        <v>#REF!</v>
      </c>
      <c r="D15" s="1617">
        <f t="shared" si="5"/>
        <v>0</v>
      </c>
      <c r="E15" s="1617" t="e">
        <f t="shared" si="5"/>
        <v>#REF!</v>
      </c>
      <c r="F15" s="1605">
        <f t="shared" si="5"/>
        <v>0</v>
      </c>
      <c r="G15" s="1617">
        <f t="shared" si="5"/>
        <v>0</v>
      </c>
      <c r="H15" s="1617" t="e">
        <f t="shared" si="5"/>
        <v>#REF!</v>
      </c>
      <c r="I15" s="1617">
        <f t="shared" si="5"/>
        <v>0</v>
      </c>
      <c r="J15" s="1617" t="e">
        <f t="shared" si="5"/>
        <v>#REF!</v>
      </c>
      <c r="K15" s="1617" t="e">
        <f t="shared" si="5"/>
        <v>#REF!</v>
      </c>
      <c r="L15" s="1617">
        <f t="shared" si="5"/>
        <v>0</v>
      </c>
      <c r="M15" s="1617" t="e">
        <f t="shared" si="5"/>
        <v>#REF!</v>
      </c>
      <c r="N15" s="1617" t="e">
        <f t="shared" si="5"/>
        <v>#REF!</v>
      </c>
      <c r="O15" s="1617" t="e">
        <f t="shared" si="5"/>
        <v>#REF!</v>
      </c>
      <c r="P15" s="1617" t="e">
        <f t="shared" si="5"/>
        <v>#REF!</v>
      </c>
      <c r="Q15" s="1618">
        <f t="shared" si="5"/>
        <v>0</v>
      </c>
      <c r="R15" s="1619" t="e">
        <f>G15+J15+M15</f>
        <v>#REF!</v>
      </c>
      <c r="S15" s="1605" t="e">
        <f>E15</f>
        <v>#REF!</v>
      </c>
      <c r="T15" s="1595" t="e">
        <f>R15+S15</f>
        <v>#REF!</v>
      </c>
      <c r="U15" s="1642" t="e">
        <f>T15-'สรุปวงเงิน ปี58'!L8</f>
        <v>#REF!</v>
      </c>
      <c r="V15" s="1577" t="s">
        <v>1105</v>
      </c>
    </row>
    <row r="16" spans="1:25" s="1616" customFormat="1" ht="102">
      <c r="A16" s="1607">
        <v>1</v>
      </c>
      <c r="B16" s="1608" t="s">
        <v>4004</v>
      </c>
      <c r="C16" s="1612" t="e">
        <f>#REF!</f>
        <v>#REF!</v>
      </c>
      <c r="D16" s="1612"/>
      <c r="E16" s="1612" t="e">
        <f>#REF!</f>
        <v>#REF!</v>
      </c>
      <c r="F16" s="1620"/>
      <c r="G16" s="1612"/>
      <c r="H16" s="1612" t="e">
        <f>#REF!</f>
        <v>#REF!</v>
      </c>
      <c r="I16" s="1612"/>
      <c r="J16" s="1612" t="e">
        <f>#REF!</f>
        <v>#REF!</v>
      </c>
      <c r="K16" s="1612" t="e">
        <f>#REF!</f>
        <v>#REF!</v>
      </c>
      <c r="L16" s="1612"/>
      <c r="M16" s="1612" t="e">
        <f>#REF!</f>
        <v>#REF!</v>
      </c>
      <c r="N16" s="1612" t="e">
        <f>M16+J16</f>
        <v>#REF!</v>
      </c>
      <c r="O16" s="1611" t="e">
        <f>C16+F16+H16+K16</f>
        <v>#REF!</v>
      </c>
      <c r="P16" s="1612" t="e">
        <f>E16+G16+N16</f>
        <v>#REF!</v>
      </c>
      <c r="Q16" s="1613"/>
      <c r="R16" s="1614" t="e">
        <f>G16+J16+M16</f>
        <v>#REF!</v>
      </c>
      <c r="S16" s="1615" t="e">
        <f>E16</f>
        <v>#REF!</v>
      </c>
      <c r="T16" s="1595" t="e">
        <f>R16+S16</f>
        <v>#REF!</v>
      </c>
    </row>
    <row r="17" spans="1:22" s="1602" customFormat="1" ht="40.799999999999997">
      <c r="A17" s="1596"/>
      <c r="B17" s="1597" t="s">
        <v>199</v>
      </c>
      <c r="C17" s="1599" t="e">
        <f>C18</f>
        <v>#REF!</v>
      </c>
      <c r="D17" s="1599">
        <f t="shared" ref="D17:Q18" si="6">D18</f>
        <v>0</v>
      </c>
      <c r="E17" s="1599" t="e">
        <f t="shared" si="6"/>
        <v>#REF!</v>
      </c>
      <c r="F17" s="1599">
        <f t="shared" si="6"/>
        <v>4</v>
      </c>
      <c r="G17" s="1599">
        <f t="shared" si="6"/>
        <v>167346300</v>
      </c>
      <c r="H17" s="1599" t="e">
        <f t="shared" si="6"/>
        <v>#REF!</v>
      </c>
      <c r="I17" s="1599">
        <f t="shared" si="6"/>
        <v>0</v>
      </c>
      <c r="J17" s="1599" t="e">
        <f t="shared" si="6"/>
        <v>#REF!</v>
      </c>
      <c r="K17" s="1599" t="e">
        <f>K18</f>
        <v>#REF!</v>
      </c>
      <c r="L17" s="1599">
        <f t="shared" si="6"/>
        <v>0</v>
      </c>
      <c r="M17" s="1599" t="e">
        <f t="shared" si="6"/>
        <v>#REF!</v>
      </c>
      <c r="N17" s="1599" t="e">
        <f t="shared" si="6"/>
        <v>#REF!</v>
      </c>
      <c r="O17" s="1599" t="e">
        <f t="shared" si="6"/>
        <v>#REF!</v>
      </c>
      <c r="P17" s="1599" t="e">
        <f t="shared" si="6"/>
        <v>#REF!</v>
      </c>
      <c r="Q17" s="1621">
        <f t="shared" si="6"/>
        <v>3557700</v>
      </c>
      <c r="R17" s="1599" t="e">
        <f>R18</f>
        <v>#REF!</v>
      </c>
      <c r="S17" s="1599" t="e">
        <f>S18</f>
        <v>#REF!</v>
      </c>
      <c r="T17" s="1601" t="e">
        <f t="shared" si="1"/>
        <v>#REF!</v>
      </c>
    </row>
    <row r="18" spans="1:22" s="1577" customFormat="1" ht="61.5" customHeight="1">
      <c r="A18" s="1603"/>
      <c r="B18" s="1604" t="s">
        <v>200</v>
      </c>
      <c r="C18" s="1605" t="e">
        <f>C19</f>
        <v>#REF!</v>
      </c>
      <c r="D18" s="1605">
        <f t="shared" si="6"/>
        <v>0</v>
      </c>
      <c r="E18" s="1605" t="e">
        <f t="shared" si="6"/>
        <v>#REF!</v>
      </c>
      <c r="F18" s="1605">
        <f t="shared" si="6"/>
        <v>4</v>
      </c>
      <c r="G18" s="1605">
        <f t="shared" si="6"/>
        <v>167346300</v>
      </c>
      <c r="H18" s="1605" t="e">
        <f t="shared" si="6"/>
        <v>#REF!</v>
      </c>
      <c r="I18" s="1605">
        <f t="shared" si="6"/>
        <v>0</v>
      </c>
      <c r="J18" s="1605" t="e">
        <f t="shared" si="6"/>
        <v>#REF!</v>
      </c>
      <c r="K18" s="1605" t="e">
        <f t="shared" si="6"/>
        <v>#REF!</v>
      </c>
      <c r="L18" s="1605">
        <f t="shared" si="6"/>
        <v>0</v>
      </c>
      <c r="M18" s="1605" t="e">
        <f t="shared" si="6"/>
        <v>#REF!</v>
      </c>
      <c r="N18" s="1605" t="e">
        <f t="shared" si="6"/>
        <v>#REF!</v>
      </c>
      <c r="O18" s="1605" t="e">
        <f t="shared" si="6"/>
        <v>#REF!</v>
      </c>
      <c r="P18" s="1605" t="e">
        <f t="shared" si="6"/>
        <v>#REF!</v>
      </c>
      <c r="Q18" s="1606">
        <f t="shared" si="6"/>
        <v>3557700</v>
      </c>
      <c r="R18" s="1619" t="e">
        <f>G18+J18+M18</f>
        <v>#REF!</v>
      </c>
      <c r="S18" s="1605" t="e">
        <f>E18</f>
        <v>#REF!</v>
      </c>
      <c r="T18" s="1595" t="e">
        <f>R18+S18</f>
        <v>#REF!</v>
      </c>
      <c r="U18" s="1642" t="e">
        <f>T18-'สรุปวงเงิน ปี58'!L10</f>
        <v>#REF!</v>
      </c>
      <c r="V18" s="1577" t="s">
        <v>949</v>
      </c>
    </row>
    <row r="19" spans="1:22" s="1616" customFormat="1" ht="63.75" customHeight="1">
      <c r="A19" s="1607">
        <v>1</v>
      </c>
      <c r="B19" s="1608" t="s">
        <v>4002</v>
      </c>
      <c r="C19" s="1620" t="e">
        <f>#REF!+#REF!</f>
        <v>#REF!</v>
      </c>
      <c r="D19" s="1612"/>
      <c r="E19" s="1620" t="e">
        <f>#REF!+#REF!</f>
        <v>#REF!</v>
      </c>
      <c r="F19" s="1620">
        <f>'12.ผูกพันเดิม ปี58 ผ.ชายแดนใต้'!F9</f>
        <v>4</v>
      </c>
      <c r="G19" s="1612">
        <f>'12.ผูกพันเดิม ปี58 ผ.ชายแดนใต้'!Q9</f>
        <v>167346300</v>
      </c>
      <c r="H19" s="1612" t="e">
        <f>#REF!+'9.ก่อสร้างบริหาร ผ.ชายแดนใต้'!Q9</f>
        <v>#REF!</v>
      </c>
      <c r="I19" s="1612"/>
      <c r="J19" s="1612" t="e">
        <f>#REF!+'9.ก่อสร้างบริหาร ผ.ชายแดนใต้'!R9</f>
        <v>#REF!</v>
      </c>
      <c r="K19" s="1612" t="e">
        <f>#REF!+'9.ก่อสร้างบริหาร ผ.ชายแดนใต้'!N9</f>
        <v>#REF!</v>
      </c>
      <c r="L19" s="1612"/>
      <c r="M19" s="1612" t="e">
        <f>#REF!+'9.ก่อสร้างบริหาร ผ.ชายแดนใต้'!O9</f>
        <v>#REF!</v>
      </c>
      <c r="N19" s="1612" t="e">
        <f>M19+J19</f>
        <v>#REF!</v>
      </c>
      <c r="O19" s="1611" t="e">
        <f>C19+F19+H19+K19</f>
        <v>#REF!</v>
      </c>
      <c r="P19" s="1612" t="e">
        <f>E19+G19+N19</f>
        <v>#REF!</v>
      </c>
      <c r="Q19" s="1613">
        <v>3557700</v>
      </c>
      <c r="R19" s="1614" t="e">
        <f>G19+J19+M19</f>
        <v>#REF!</v>
      </c>
      <c r="S19" s="1615" t="e">
        <f>E19</f>
        <v>#REF!</v>
      </c>
      <c r="T19" s="1595" t="e">
        <f t="shared" si="1"/>
        <v>#REF!</v>
      </c>
      <c r="U19" s="1643" t="e">
        <f>T19-'สรุปวงเงิน ปี58'!L10</f>
        <v>#REF!</v>
      </c>
    </row>
    <row r="20" spans="1:22" s="1616" customFormat="1" ht="24">
      <c r="C20" s="1622"/>
      <c r="D20" s="1623"/>
      <c r="E20" s="1622"/>
      <c r="F20" s="1622"/>
      <c r="G20" s="1622"/>
      <c r="H20" s="1622"/>
      <c r="I20" s="1622"/>
      <c r="J20" s="1622"/>
      <c r="K20" s="1622"/>
      <c r="L20" s="1622"/>
      <c r="M20" s="1622"/>
      <c r="N20" s="1622"/>
      <c r="O20" s="1622"/>
      <c r="P20" s="1622"/>
      <c r="Q20" s="1624"/>
      <c r="R20" s="1625"/>
      <c r="S20" s="1626"/>
      <c r="T20" s="1627"/>
    </row>
    <row r="21" spans="1:22" s="1616" customFormat="1" ht="24">
      <c r="C21" s="1622"/>
      <c r="D21" s="1623"/>
      <c r="E21" s="1622"/>
      <c r="F21" s="1622"/>
      <c r="G21" s="1622"/>
      <c r="H21" s="1622"/>
      <c r="I21" s="1622"/>
      <c r="J21" s="1622"/>
      <c r="K21" s="1622"/>
      <c r="L21" s="1622"/>
      <c r="M21" s="1622"/>
      <c r="N21" s="1622"/>
      <c r="O21" s="1622"/>
      <c r="P21" s="1622"/>
      <c r="Q21" s="1622"/>
      <c r="R21" s="1626"/>
      <c r="S21" s="1626"/>
      <c r="T21" s="1691"/>
    </row>
    <row r="22" spans="1:22" s="1616" customFormat="1" ht="24">
      <c r="C22" s="1622"/>
      <c r="D22" s="1623"/>
      <c r="E22" s="1622"/>
      <c r="F22" s="1622"/>
      <c r="G22" s="1622"/>
      <c r="H22" s="1622"/>
      <c r="I22" s="1622"/>
      <c r="J22" s="1622"/>
      <c r="K22" s="1622"/>
      <c r="L22" s="1622"/>
      <c r="M22" s="1622"/>
      <c r="N22" s="1622"/>
      <c r="O22" s="1622"/>
      <c r="P22" s="1622"/>
      <c r="Q22" s="1624"/>
      <c r="R22" s="1625"/>
      <c r="S22" s="1626"/>
      <c r="T22" s="1627"/>
    </row>
    <row r="23" spans="1:22" s="1616" customFormat="1" ht="24">
      <c r="C23" s="1622"/>
      <c r="D23" s="1623"/>
      <c r="E23" s="1622"/>
      <c r="F23" s="1622"/>
      <c r="G23" s="1622"/>
      <c r="H23" s="1622"/>
      <c r="I23" s="1622"/>
      <c r="J23" s="1622"/>
      <c r="K23" s="1622"/>
      <c r="L23" s="1622"/>
      <c r="M23" s="1622"/>
      <c r="N23" s="1622"/>
      <c r="O23" s="1622"/>
      <c r="P23" s="1622"/>
      <c r="Q23" s="1624"/>
      <c r="R23" s="1625"/>
      <c r="S23" s="1626"/>
      <c r="T23" s="1627"/>
    </row>
    <row r="24" spans="1:22" s="1616" customFormat="1" ht="24">
      <c r="C24" s="1622"/>
      <c r="D24" s="1623"/>
      <c r="E24" s="1622"/>
      <c r="F24" s="1622"/>
      <c r="G24" s="1622"/>
      <c r="H24" s="1622"/>
      <c r="I24" s="1622"/>
      <c r="J24" s="1622"/>
      <c r="K24" s="1622"/>
      <c r="L24" s="1622"/>
      <c r="M24" s="1622"/>
      <c r="N24" s="1622"/>
      <c r="O24" s="1622"/>
      <c r="P24" s="1622"/>
      <c r="Q24" s="1624"/>
      <c r="R24" s="1628"/>
      <c r="S24" s="1626"/>
      <c r="T24" s="1627"/>
    </row>
    <row r="25" spans="1:22" s="1616" customFormat="1" ht="24">
      <c r="C25" s="1622"/>
      <c r="D25" s="1623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4"/>
      <c r="R25" s="1628"/>
      <c r="S25" s="1626"/>
      <c r="T25" s="1627"/>
    </row>
  </sheetData>
  <mergeCells count="15">
    <mergeCell ref="W1:Y1"/>
    <mergeCell ref="W2:Y2"/>
    <mergeCell ref="W3:Y3"/>
    <mergeCell ref="R6:S6"/>
    <mergeCell ref="F6:G6"/>
    <mergeCell ref="H6:J6"/>
    <mergeCell ref="K6:M6"/>
    <mergeCell ref="A1:Q1"/>
    <mergeCell ref="A2:Q2"/>
    <mergeCell ref="A3:Q3"/>
    <mergeCell ref="C5:E5"/>
    <mergeCell ref="F5:G5"/>
    <mergeCell ref="H5:N5"/>
    <mergeCell ref="O5:P5"/>
    <mergeCell ref="C6:E6"/>
  </mergeCells>
  <printOptions horizontalCentered="1"/>
  <pageMargins left="0.23622047244094491" right="0.27559055118110237" top="0.35433070866141736" bottom="0.47244094488188981" header="0.15748031496062992" footer="0.15748031496062992"/>
  <pageSetup paperSize="9" orientation="landscape" r:id="rId1"/>
  <headerFooter>
    <oddHeader>&amp;R&amp;D</oddHeader>
    <oddFooter>&amp;Cหน้า &amp;P จาก &amp;N&amp;R&amp;A</oddFooter>
  </headerFooter>
  <rowBreaks count="1" manualBreakCount="1">
    <brk id="1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filterMode="1">
    <tabColor rgb="FF7030A0"/>
  </sheetPr>
  <dimension ref="A1:CA101"/>
  <sheetViews>
    <sheetView zoomScale="80" zoomScaleNormal="80" workbookViewId="0">
      <pane xSplit="1" ySplit="5" topLeftCell="B79" activePane="bottomRight" state="frozen"/>
      <selection activeCell="E7" sqref="E7"/>
      <selection pane="topRight" activeCell="E7" sqref="E7"/>
      <selection pane="bottomLeft" activeCell="E7" sqref="E7"/>
      <selection pane="bottomRight" activeCell="H83" sqref="H83"/>
    </sheetView>
  </sheetViews>
  <sheetFormatPr defaultColWidth="8.8984375" defaultRowHeight="24.6"/>
  <cols>
    <col min="1" max="1" width="5.796875" style="2805" customWidth="1"/>
    <col min="2" max="2" width="4.59765625" style="2805" customWidth="1"/>
    <col min="3" max="3" width="26.8984375" style="2788" customWidth="1"/>
    <col min="4" max="4" width="8.8984375" style="2805" customWidth="1"/>
    <col min="5" max="5" width="10.8984375" style="2788" customWidth="1"/>
    <col min="6" max="6" width="11" style="2788" customWidth="1"/>
    <col min="7" max="7" width="5.8984375" style="2805" customWidth="1"/>
    <col min="8" max="8" width="8.796875" style="2788" customWidth="1"/>
    <col min="9" max="9" width="11.8984375" style="2806" customWidth="1"/>
    <col min="10" max="10" width="8.296875" style="2806" customWidth="1"/>
    <col min="11" max="12" width="8.19921875" style="1088" hidden="1" customWidth="1"/>
    <col min="13" max="13" width="7.19921875" style="1089" hidden="1" customWidth="1"/>
    <col min="14" max="14" width="15.09765625" style="1090" hidden="1" customWidth="1"/>
    <col min="15" max="15" width="7.19921875" style="1091" hidden="1" customWidth="1"/>
    <col min="16" max="16" width="13.3984375" style="1090" hidden="1" customWidth="1"/>
    <col min="17" max="17" width="4.8984375" style="1088" hidden="1" customWidth="1"/>
    <col min="18" max="18" width="5.8984375" style="1088" hidden="1" customWidth="1"/>
    <col min="19" max="19" width="9.8984375" style="1090" hidden="1" customWidth="1"/>
    <col min="20" max="20" width="8.8984375" style="1088" hidden="1" customWidth="1"/>
    <col min="21" max="23" width="5.296875" style="1088" hidden="1" customWidth="1"/>
    <col min="24" max="24" width="8.09765625" style="1088" hidden="1" customWidth="1"/>
    <col min="25" max="27" width="10.796875" style="1088" hidden="1" customWidth="1"/>
    <col min="28" max="28" width="11.69921875" style="1088" hidden="1" customWidth="1"/>
    <col min="29" max="31" width="10.796875" style="1088" hidden="1" customWidth="1"/>
    <col min="32" max="32" width="11.69921875" style="1088" hidden="1" customWidth="1"/>
    <col min="33" max="33" width="10.796875" style="1088" hidden="1" customWidth="1"/>
    <col min="34" max="35" width="5.296875" style="1088" hidden="1" customWidth="1"/>
    <col min="36" max="36" width="10.796875" style="1088" hidden="1" customWidth="1"/>
    <col min="37" max="37" width="11.69921875" style="1088" hidden="1" customWidth="1"/>
    <col min="38" max="38" width="8.8984375" style="1088" hidden="1" customWidth="1"/>
    <col min="39" max="41" width="3.59765625" style="1088" hidden="1" customWidth="1"/>
    <col min="42" max="42" width="5.69921875" style="1088" hidden="1" customWidth="1"/>
    <col min="43" max="45" width="9.8984375" style="1088" hidden="1" customWidth="1"/>
    <col min="46" max="46" width="11.19921875" style="1088" hidden="1" customWidth="1"/>
    <col min="47" max="49" width="9.8984375" style="1088" hidden="1" customWidth="1"/>
    <col min="50" max="50" width="11.19921875" style="1088" hidden="1" customWidth="1"/>
    <col min="51" max="51" width="9.8984375" style="1088" hidden="1" customWidth="1"/>
    <col min="52" max="53" width="4.19921875" style="1088" hidden="1" customWidth="1"/>
    <col min="54" max="54" width="9.8984375" style="1088" hidden="1" customWidth="1"/>
    <col min="55" max="55" width="11.19921875" style="1088" hidden="1" customWidth="1"/>
    <col min="56" max="56" width="6.69921875" style="1088" hidden="1" customWidth="1"/>
    <col min="57" max="57" width="0" style="1088" hidden="1" customWidth="1"/>
    <col min="58" max="61" width="4" style="2810" customWidth="1"/>
    <col min="62" max="62" width="6.19921875" style="2805" customWidth="1"/>
    <col min="63" max="63" width="21.09765625" style="2788" customWidth="1"/>
    <col min="64" max="64" width="8.8984375" style="2788"/>
    <col min="65" max="65" width="10.09765625" style="2805" customWidth="1"/>
    <col min="66" max="66" width="8.8984375" style="2788"/>
    <col min="67" max="67" width="13.59765625" style="2788" customWidth="1"/>
    <col min="68" max="68" width="15.69921875" style="2788" customWidth="1"/>
    <col min="69" max="69" width="18" style="2788" customWidth="1"/>
    <col min="70" max="71" width="8.8984375" style="2788"/>
    <col min="72" max="72" width="8.8984375" style="2805"/>
    <col min="73" max="77" width="8.8984375" style="2788"/>
    <col min="78" max="78" width="9.8984375" style="2788" customWidth="1"/>
    <col min="79" max="79" width="14.09765625" style="2788" customWidth="1"/>
    <col min="80" max="16384" width="8.8984375" style="2788"/>
  </cols>
  <sheetData>
    <row r="1" spans="1:79">
      <c r="A1" s="2784" t="s">
        <v>2413</v>
      </c>
      <c r="B1" s="2785"/>
      <c r="C1" s="2785"/>
      <c r="D1" s="2785"/>
      <c r="E1" s="2786"/>
      <c r="F1" s="2785"/>
      <c r="G1" s="2785"/>
      <c r="H1" s="2785"/>
      <c r="I1" s="2785"/>
      <c r="J1" s="2785"/>
      <c r="BF1" s="2787"/>
      <c r="BG1" s="2787"/>
      <c r="BH1" s="2787"/>
      <c r="BI1" s="2787"/>
    </row>
    <row r="2" spans="1:79">
      <c r="A2" s="2784" t="s">
        <v>2147</v>
      </c>
      <c r="B2" s="2785"/>
      <c r="C2" s="2785"/>
      <c r="D2" s="2785"/>
      <c r="E2" s="2786"/>
      <c r="F2" s="2785"/>
      <c r="G2" s="2785"/>
      <c r="H2" s="2785"/>
      <c r="I2" s="2785"/>
      <c r="J2" s="2785"/>
      <c r="BF2" s="2787"/>
      <c r="BG2" s="2787"/>
      <c r="BH2" s="2787"/>
      <c r="BI2" s="2787"/>
    </row>
    <row r="3" spans="1:79" s="2791" customFormat="1" ht="57" customHeight="1">
      <c r="A3" s="3300" t="s">
        <v>1446</v>
      </c>
      <c r="B3" s="3300" t="s">
        <v>946</v>
      </c>
      <c r="C3" s="3300" t="s">
        <v>708</v>
      </c>
      <c r="D3" s="3302" t="s">
        <v>709</v>
      </c>
      <c r="E3" s="3304" t="s">
        <v>710</v>
      </c>
      <c r="F3" s="3306" t="s">
        <v>719</v>
      </c>
      <c r="G3" s="3306" t="s">
        <v>2148</v>
      </c>
      <c r="H3" s="3312" t="s">
        <v>712</v>
      </c>
      <c r="I3" s="3300" t="s">
        <v>713</v>
      </c>
      <c r="J3" s="3300" t="s">
        <v>715</v>
      </c>
      <c r="K3" s="3318" t="s">
        <v>718</v>
      </c>
      <c r="L3" s="3314" t="s">
        <v>708</v>
      </c>
      <c r="M3" s="2736" t="s">
        <v>2396</v>
      </c>
      <c r="N3" s="2737" t="s">
        <v>2397</v>
      </c>
      <c r="O3" s="3316" t="s">
        <v>2148</v>
      </c>
      <c r="P3" s="2738" t="s">
        <v>1077</v>
      </c>
      <c r="Q3" s="2739"/>
      <c r="R3" s="2739"/>
      <c r="S3" s="2740">
        <f>'[3]ค่า Site 53.8424 ลบ.'!M4-'[3]Key e-budค่า Site สสจ.สสอ.ปี 58'!P6</f>
        <v>0</v>
      </c>
      <c r="T3" s="2739"/>
      <c r="U3" s="2741" t="s">
        <v>1743</v>
      </c>
      <c r="V3" s="2741" t="s">
        <v>1744</v>
      </c>
      <c r="W3" s="2741" t="s">
        <v>1745</v>
      </c>
      <c r="X3" s="2741" t="s">
        <v>1746</v>
      </c>
      <c r="Y3" s="2741" t="s">
        <v>1747</v>
      </c>
      <c r="Z3" s="2741" t="s">
        <v>1748</v>
      </c>
      <c r="AA3" s="2741" t="s">
        <v>1749</v>
      </c>
      <c r="AB3" s="2741" t="s">
        <v>1750</v>
      </c>
      <c r="AC3" s="2741" t="s">
        <v>1751</v>
      </c>
      <c r="AD3" s="2741" t="s">
        <v>1752</v>
      </c>
      <c r="AE3" s="2741" t="s">
        <v>1753</v>
      </c>
      <c r="AF3" s="2741" t="s">
        <v>1754</v>
      </c>
      <c r="AG3" s="2741" t="s">
        <v>1755</v>
      </c>
      <c r="AH3" s="2741" t="s">
        <v>1756</v>
      </c>
      <c r="AI3" s="2741" t="s">
        <v>1757</v>
      </c>
      <c r="AJ3" s="2741" t="s">
        <v>1758</v>
      </c>
      <c r="AK3" s="2742" t="s">
        <v>2394</v>
      </c>
      <c r="AL3" s="2739"/>
      <c r="AM3" s="2741" t="s">
        <v>1743</v>
      </c>
      <c r="AN3" s="2741" t="s">
        <v>1744</v>
      </c>
      <c r="AO3" s="2741" t="s">
        <v>1745</v>
      </c>
      <c r="AP3" s="2741" t="s">
        <v>1746</v>
      </c>
      <c r="AQ3" s="2741" t="s">
        <v>1747</v>
      </c>
      <c r="AR3" s="2741" t="s">
        <v>1748</v>
      </c>
      <c r="AS3" s="2741" t="s">
        <v>1749</v>
      </c>
      <c r="AT3" s="2741" t="s">
        <v>1750</v>
      </c>
      <c r="AU3" s="2741" t="s">
        <v>1751</v>
      </c>
      <c r="AV3" s="2741" t="s">
        <v>1752</v>
      </c>
      <c r="AW3" s="2741" t="s">
        <v>1753</v>
      </c>
      <c r="AX3" s="2741" t="s">
        <v>1754</v>
      </c>
      <c r="AY3" s="2741" t="s">
        <v>1755</v>
      </c>
      <c r="AZ3" s="2741" t="s">
        <v>1756</v>
      </c>
      <c r="BA3" s="2741" t="s">
        <v>1757</v>
      </c>
      <c r="BB3" s="2741" t="s">
        <v>1758</v>
      </c>
      <c r="BC3" s="2742" t="s">
        <v>2394</v>
      </c>
      <c r="BD3" s="2739"/>
      <c r="BE3" s="2739"/>
      <c r="BF3" s="3308" t="s">
        <v>4326</v>
      </c>
      <c r="BG3" s="3309"/>
      <c r="BH3" s="3309"/>
      <c r="BI3" s="3310"/>
      <c r="BJ3" s="3311" t="s">
        <v>4383</v>
      </c>
      <c r="BK3" s="3311"/>
      <c r="BL3" s="3311" t="s">
        <v>4402</v>
      </c>
      <c r="BM3" s="3319" t="s">
        <v>4385</v>
      </c>
      <c r="BN3" s="3319"/>
      <c r="BO3" s="3311" t="s">
        <v>4386</v>
      </c>
      <c r="BP3" s="2789" t="s">
        <v>4302</v>
      </c>
      <c r="BQ3" s="2790" t="s">
        <v>4303</v>
      </c>
      <c r="BR3" s="2789" t="s">
        <v>4387</v>
      </c>
      <c r="BS3" s="3311" t="s">
        <v>4388</v>
      </c>
      <c r="BT3" s="3311"/>
      <c r="BU3" s="3311" t="s">
        <v>4389</v>
      </c>
      <c r="BV3" s="3311"/>
      <c r="BW3" s="3319" t="s">
        <v>4390</v>
      </c>
      <c r="BX3" s="3319"/>
      <c r="BY3" s="3319"/>
      <c r="BZ3" s="2790" t="s">
        <v>4391</v>
      </c>
      <c r="CA3" s="2790" t="s">
        <v>699</v>
      </c>
    </row>
    <row r="4" spans="1:79" s="2791" customFormat="1" ht="46.2">
      <c r="A4" s="3301"/>
      <c r="B4" s="3301"/>
      <c r="C4" s="3301"/>
      <c r="D4" s="3303"/>
      <c r="E4" s="3305"/>
      <c r="F4" s="3307"/>
      <c r="G4" s="3307"/>
      <c r="H4" s="3313"/>
      <c r="I4" s="3301"/>
      <c r="J4" s="3301"/>
      <c r="K4" s="3318"/>
      <c r="L4" s="3315"/>
      <c r="M4" s="2736"/>
      <c r="N4" s="2743"/>
      <c r="O4" s="3317"/>
      <c r="P4" s="2744"/>
      <c r="Q4" s="2739"/>
      <c r="R4" s="2739"/>
      <c r="S4" s="2745"/>
      <c r="T4" s="2739"/>
      <c r="U4" s="2741"/>
      <c r="V4" s="2741"/>
      <c r="W4" s="2741"/>
      <c r="X4" s="2741"/>
      <c r="Y4" s="2741"/>
      <c r="Z4" s="2741"/>
      <c r="AA4" s="2741"/>
      <c r="AB4" s="2741"/>
      <c r="AC4" s="2741"/>
      <c r="AD4" s="2741"/>
      <c r="AE4" s="2741"/>
      <c r="AF4" s="2741"/>
      <c r="AG4" s="2741"/>
      <c r="AH4" s="2741"/>
      <c r="AI4" s="2741"/>
      <c r="AJ4" s="2741"/>
      <c r="AK4" s="2741"/>
      <c r="AL4" s="2739"/>
      <c r="AM4" s="2746">
        <v>0</v>
      </c>
      <c r="AN4" s="2746">
        <v>0</v>
      </c>
      <c r="AO4" s="2746">
        <v>0</v>
      </c>
      <c r="AP4" s="2746">
        <v>0</v>
      </c>
      <c r="AQ4" s="2746">
        <v>5384240</v>
      </c>
      <c r="AR4" s="2746">
        <v>8076360</v>
      </c>
      <c r="AS4" s="2746">
        <v>8076360</v>
      </c>
      <c r="AT4" s="2746">
        <v>21536960</v>
      </c>
      <c r="AU4" s="2746">
        <v>8076360</v>
      </c>
      <c r="AV4" s="2746">
        <v>8076360</v>
      </c>
      <c r="AW4" s="2746">
        <v>8076360</v>
      </c>
      <c r="AX4" s="2746">
        <v>24229080</v>
      </c>
      <c r="AY4" s="2746">
        <v>8076360</v>
      </c>
      <c r="AZ4" s="2746">
        <v>0</v>
      </c>
      <c r="BA4" s="2746">
        <v>0</v>
      </c>
      <c r="BB4" s="2746">
        <v>8076360</v>
      </c>
      <c r="BC4" s="2746">
        <v>53842400</v>
      </c>
      <c r="BD4" s="2739"/>
      <c r="BE4" s="2739"/>
      <c r="BF4" s="2792" t="s">
        <v>4330</v>
      </c>
      <c r="BG4" s="2793" t="s">
        <v>4327</v>
      </c>
      <c r="BH4" s="2794" t="s">
        <v>4328</v>
      </c>
      <c r="BI4" s="2793" t="s">
        <v>4329</v>
      </c>
      <c r="BJ4" s="2789" t="s">
        <v>4392</v>
      </c>
      <c r="BK4" s="2789" t="s">
        <v>4400</v>
      </c>
      <c r="BL4" s="3311"/>
      <c r="BM4" s="2790" t="s">
        <v>4393</v>
      </c>
      <c r="BN4" s="2789" t="s">
        <v>4394</v>
      </c>
      <c r="BO4" s="3311"/>
      <c r="BP4" s="2789"/>
      <c r="BQ4" s="2790"/>
      <c r="BR4" s="2789"/>
      <c r="BS4" s="2789" t="s">
        <v>1077</v>
      </c>
      <c r="BT4" s="2789" t="s">
        <v>4395</v>
      </c>
      <c r="BU4" s="2789" t="s">
        <v>1077</v>
      </c>
      <c r="BV4" s="2789" t="s">
        <v>4396</v>
      </c>
      <c r="BW4" s="2789" t="s">
        <v>4397</v>
      </c>
      <c r="BX4" s="2790" t="s">
        <v>4398</v>
      </c>
      <c r="BY4" s="2790" t="s">
        <v>4399</v>
      </c>
      <c r="BZ4" s="2790"/>
      <c r="CA4" s="2790"/>
    </row>
    <row r="5" spans="1:79" s="2706" customFormat="1" ht="27" hidden="1" customHeight="1">
      <c r="A5" s="1701"/>
      <c r="B5" s="1701"/>
      <c r="C5" s="1701" t="s">
        <v>656</v>
      </c>
      <c r="D5" s="2702"/>
      <c r="E5" s="2703"/>
      <c r="F5" s="2704">
        <f>SUM(F6:F97)</f>
        <v>53042800</v>
      </c>
      <c r="G5" s="2704">
        <f>SUM(G6:G97)</f>
        <v>92</v>
      </c>
      <c r="H5" s="2704">
        <f>SUM(H6:H97)</f>
        <v>53042800</v>
      </c>
      <c r="I5" s="2704">
        <f>'[3]ค่า Site 53.8424 ลบ.'!M4-'[3]Key e-budค่า Site สสจ.สสอ.ปี 58'!H6</f>
        <v>0</v>
      </c>
      <c r="J5" s="2704">
        <f>H5-P5</f>
        <v>0</v>
      </c>
      <c r="K5" s="2704">
        <f>SUM(K6:K97)</f>
        <v>0</v>
      </c>
      <c r="L5" s="1701" t="s">
        <v>656</v>
      </c>
      <c r="M5" s="2704">
        <f>SUM(M6:M97)</f>
        <v>51</v>
      </c>
      <c r="N5" s="1701"/>
      <c r="O5" s="2705">
        <f>SUM(O6:O97)</f>
        <v>92</v>
      </c>
      <c r="P5" s="2704">
        <f>SUM(P6:P97)</f>
        <v>53042800</v>
      </c>
      <c r="Q5" s="2704" t="s">
        <v>1446</v>
      </c>
      <c r="R5" s="2704">
        <f>SUM(R6:R97)</f>
        <v>92</v>
      </c>
      <c r="S5" s="2704">
        <f>SUM(S6:S97)</f>
        <v>53042800</v>
      </c>
      <c r="U5" s="2705">
        <f t="shared" ref="U5:AK5" si="0">SUM(U6:U97)</f>
        <v>0</v>
      </c>
      <c r="V5" s="2705">
        <f t="shared" si="0"/>
        <v>0</v>
      </c>
      <c r="W5" s="2705">
        <f t="shared" si="0"/>
        <v>0</v>
      </c>
      <c r="X5" s="2705">
        <f t="shared" si="0"/>
        <v>0</v>
      </c>
      <c r="Y5" s="2705">
        <f t="shared" si="0"/>
        <v>5304280</v>
      </c>
      <c r="Z5" s="2705">
        <f t="shared" si="0"/>
        <v>7956420</v>
      </c>
      <c r="AA5" s="2705">
        <f t="shared" si="0"/>
        <v>7956420</v>
      </c>
      <c r="AB5" s="2705">
        <f t="shared" si="0"/>
        <v>21217120</v>
      </c>
      <c r="AC5" s="2705">
        <f t="shared" si="0"/>
        <v>7956420</v>
      </c>
      <c r="AD5" s="2705">
        <f t="shared" si="0"/>
        <v>7956420</v>
      </c>
      <c r="AE5" s="2705">
        <f t="shared" si="0"/>
        <v>7956420</v>
      </c>
      <c r="AF5" s="2705">
        <f t="shared" si="0"/>
        <v>23869260</v>
      </c>
      <c r="AG5" s="2705">
        <f t="shared" si="0"/>
        <v>7956420</v>
      </c>
      <c r="AH5" s="2705">
        <f t="shared" si="0"/>
        <v>0</v>
      </c>
      <c r="AI5" s="2705">
        <f t="shared" si="0"/>
        <v>0</v>
      </c>
      <c r="AJ5" s="2705">
        <f t="shared" si="0"/>
        <v>7956420</v>
      </c>
      <c r="AK5" s="2705">
        <f t="shared" si="0"/>
        <v>53042800</v>
      </c>
      <c r="AM5" s="2705">
        <f t="shared" ref="AM5:BC5" si="1">SUM(AM6:AM97)</f>
        <v>0</v>
      </c>
      <c r="AN5" s="2705">
        <f t="shared" si="1"/>
        <v>0</v>
      </c>
      <c r="AO5" s="2705">
        <f t="shared" si="1"/>
        <v>0</v>
      </c>
      <c r="AP5" s="2705">
        <f t="shared" si="1"/>
        <v>0</v>
      </c>
      <c r="AQ5" s="2705">
        <f t="shared" si="1"/>
        <v>5304300</v>
      </c>
      <c r="AR5" s="2705">
        <f t="shared" si="1"/>
        <v>7956700</v>
      </c>
      <c r="AS5" s="2705">
        <f t="shared" si="1"/>
        <v>7956700</v>
      </c>
      <c r="AT5" s="2705">
        <f t="shared" si="1"/>
        <v>21217700</v>
      </c>
      <c r="AU5" s="2705">
        <f t="shared" si="1"/>
        <v>7956700</v>
      </c>
      <c r="AV5" s="2705">
        <f t="shared" si="1"/>
        <v>7956700</v>
      </c>
      <c r="AW5" s="2705">
        <f t="shared" si="1"/>
        <v>7956700</v>
      </c>
      <c r="AX5" s="2705">
        <f t="shared" si="1"/>
        <v>23870100</v>
      </c>
      <c r="AY5" s="2705">
        <f t="shared" si="1"/>
        <v>7955000</v>
      </c>
      <c r="AZ5" s="2705">
        <f t="shared" si="1"/>
        <v>0</v>
      </c>
      <c r="BA5" s="2705">
        <f t="shared" si="1"/>
        <v>0</v>
      </c>
      <c r="BB5" s="2705">
        <f t="shared" si="1"/>
        <v>7955000</v>
      </c>
      <c r="BC5" s="2705">
        <f t="shared" si="1"/>
        <v>53042800</v>
      </c>
      <c r="BD5" s="2707"/>
      <c r="BF5" s="2704">
        <f>SUM(BF6:BF97)</f>
        <v>1</v>
      </c>
      <c r="BG5" s="2704">
        <f>SUM(BG6:BG97)</f>
        <v>48</v>
      </c>
      <c r="BH5" s="2704">
        <f>SUM(BH6:BH97)</f>
        <v>0</v>
      </c>
      <c r="BI5" s="2704">
        <f>SUM(BI6:BI97)</f>
        <v>6</v>
      </c>
      <c r="BJ5" s="2708"/>
      <c r="BK5" s="2708"/>
      <c r="BL5" s="2708"/>
      <c r="BM5" s="2708"/>
      <c r="BN5" s="2708"/>
      <c r="BO5" s="2708"/>
      <c r="BP5" s="2708"/>
      <c r="BQ5" s="2708"/>
      <c r="BR5" s="2708"/>
      <c r="BS5" s="2708"/>
      <c r="BT5" s="2708"/>
      <c r="BU5" s="2708"/>
      <c r="BV5" s="2708"/>
      <c r="BW5" s="2708"/>
      <c r="BX5" s="2708"/>
      <c r="BY5" s="2708"/>
      <c r="BZ5" s="2708"/>
      <c r="CA5" s="2708"/>
    </row>
    <row r="6" spans="1:79" s="25" customFormat="1" ht="21" hidden="1" customHeight="1">
      <c r="A6" s="21">
        <v>1</v>
      </c>
      <c r="B6" s="13">
        <f>+B5+1</f>
        <v>1</v>
      </c>
      <c r="C6" s="16" t="s">
        <v>2149</v>
      </c>
      <c r="D6" s="13" t="s">
        <v>2150</v>
      </c>
      <c r="E6" s="31">
        <v>300000</v>
      </c>
      <c r="F6" s="31">
        <f t="shared" ref="F6:F27" si="2">G6*E6</f>
        <v>300000</v>
      </c>
      <c r="G6" s="13">
        <v>1</v>
      </c>
      <c r="H6" s="32">
        <f t="shared" ref="H6:H69" si="3">F6</f>
        <v>300000</v>
      </c>
      <c r="I6" s="14" t="s">
        <v>2154</v>
      </c>
      <c r="J6" s="14" t="s">
        <v>1154</v>
      </c>
      <c r="K6" s="9" t="s">
        <v>1154</v>
      </c>
      <c r="L6" s="9" t="s">
        <v>1154</v>
      </c>
      <c r="M6" s="1092">
        <v>1</v>
      </c>
      <c r="N6" s="1093" t="s">
        <v>1154</v>
      </c>
      <c r="O6" s="1094">
        <f>SUM(G6:G7)</f>
        <v>2</v>
      </c>
      <c r="P6" s="1094">
        <f>SUM(H6:H7)</f>
        <v>545300</v>
      </c>
      <c r="Q6" s="157" t="s">
        <v>2398</v>
      </c>
      <c r="R6" s="202">
        <f>SUM(O6:O17)</f>
        <v>12</v>
      </c>
      <c r="S6" s="202">
        <f>SUM(P6:P17)</f>
        <v>5857500</v>
      </c>
      <c r="T6" s="1095"/>
      <c r="U6" s="1042"/>
      <c r="V6" s="1042"/>
      <c r="W6" s="1042"/>
      <c r="X6" s="1037">
        <f t="shared" ref="X6:X30" si="4">U6+V6+W6</f>
        <v>0</v>
      </c>
      <c r="Y6" s="1042">
        <f>10/100*$P6</f>
        <v>54530</v>
      </c>
      <c r="Z6" s="1042">
        <f>15/100*$P6</f>
        <v>81795</v>
      </c>
      <c r="AA6" s="1042">
        <f>15/100*$P6</f>
        <v>81795</v>
      </c>
      <c r="AB6" s="1037">
        <f t="shared" ref="AB6:AB30" si="5">Y6+Z6+AA6</f>
        <v>218120</v>
      </c>
      <c r="AC6" s="1042">
        <f>15/100*$P6</f>
        <v>81795</v>
      </c>
      <c r="AD6" s="1042">
        <f>15/100*$P6</f>
        <v>81795</v>
      </c>
      <c r="AE6" s="1042">
        <f>15/100*$P6</f>
        <v>81795</v>
      </c>
      <c r="AF6" s="1037">
        <f t="shared" ref="AF6:AF30" si="6">AC6+AD6+AE6</f>
        <v>245385</v>
      </c>
      <c r="AG6" s="1042">
        <f>15/100*$P6</f>
        <v>81795</v>
      </c>
      <c r="AH6" s="1042"/>
      <c r="AI6" s="1042"/>
      <c r="AJ6" s="1037">
        <f t="shared" ref="AJ6:AJ30" si="7">AG6+AH6+AI6</f>
        <v>81795</v>
      </c>
      <c r="AK6" s="1042">
        <f t="shared" ref="AK6:AK30" si="8">X6+AB6+AF6+AJ6</f>
        <v>545300</v>
      </c>
      <c r="AL6" s="1163">
        <f>AK6-P6</f>
        <v>0</v>
      </c>
      <c r="AM6" s="1042"/>
      <c r="AN6" s="1042"/>
      <c r="AO6" s="1042"/>
      <c r="AP6" s="1037">
        <f>AM6+AN6+AO6</f>
        <v>0</v>
      </c>
      <c r="AQ6" s="1042">
        <f>ROUND(Y6,-2)</f>
        <v>54500</v>
      </c>
      <c r="AR6" s="1042">
        <f>ROUND(Z6,-2)</f>
        <v>81800</v>
      </c>
      <c r="AS6" s="1042">
        <f>ROUND(AA6,-2)</f>
        <v>81800</v>
      </c>
      <c r="AT6" s="1037">
        <f>AQ6+AR6+AS6</f>
        <v>218100</v>
      </c>
      <c r="AU6" s="1042">
        <f>ROUND(AC6,-2)</f>
        <v>81800</v>
      </c>
      <c r="AV6" s="1042">
        <f>ROUND(AD6,-2)</f>
        <v>81800</v>
      </c>
      <c r="AW6" s="1042">
        <f>ROUND(AE6,-2)</f>
        <v>81800</v>
      </c>
      <c r="AX6" s="1037">
        <f>AU6+AV6+AW6</f>
        <v>245400</v>
      </c>
      <c r="AY6" s="1042">
        <f>ROUND(AG6,-2)</f>
        <v>81800</v>
      </c>
      <c r="AZ6" s="1042">
        <f>ROUND(AH6,-2)</f>
        <v>0</v>
      </c>
      <c r="BA6" s="1042">
        <f>ROUND(AI6,-2)</f>
        <v>0</v>
      </c>
      <c r="BB6" s="1037">
        <f>AY6+AZ6+BA6</f>
        <v>81800</v>
      </c>
      <c r="BC6" s="1042">
        <f>AP6+AT6+AX6+BB6</f>
        <v>545300</v>
      </c>
      <c r="BD6" s="1163">
        <f>BC6-P6</f>
        <v>0</v>
      </c>
      <c r="BF6" s="2235"/>
      <c r="BG6" s="2235">
        <v>1</v>
      </c>
      <c r="BH6" s="2235"/>
      <c r="BI6" s="2235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</row>
    <row r="7" spans="1:79" s="22" customFormat="1" ht="24" hidden="1" customHeight="1">
      <c r="A7" s="13">
        <v>1</v>
      </c>
      <c r="B7" s="13">
        <f>+B17+1</f>
        <v>9</v>
      </c>
      <c r="C7" s="16" t="s">
        <v>2260</v>
      </c>
      <c r="D7" s="13"/>
      <c r="E7" s="1284">
        <v>245300</v>
      </c>
      <c r="F7" s="31">
        <f t="shared" si="2"/>
        <v>245300</v>
      </c>
      <c r="G7" s="13">
        <v>1</v>
      </c>
      <c r="H7" s="32">
        <f t="shared" si="3"/>
        <v>245300</v>
      </c>
      <c r="I7" s="14" t="s">
        <v>2165</v>
      </c>
      <c r="J7" s="14" t="s">
        <v>1154</v>
      </c>
      <c r="K7" s="1096" t="s">
        <v>2166</v>
      </c>
      <c r="L7" s="1097" t="s">
        <v>1074</v>
      </c>
      <c r="M7" s="1092"/>
      <c r="N7" s="1093"/>
      <c r="O7" s="1094"/>
      <c r="P7" s="1094"/>
      <c r="S7" s="41"/>
      <c r="U7" s="1042"/>
      <c r="V7" s="1042"/>
      <c r="W7" s="1042"/>
      <c r="X7" s="1037">
        <f t="shared" si="4"/>
        <v>0</v>
      </c>
      <c r="Y7" s="1042"/>
      <c r="Z7" s="1042"/>
      <c r="AA7" s="1042"/>
      <c r="AB7" s="1037">
        <f t="shared" si="5"/>
        <v>0</v>
      </c>
      <c r="AC7" s="1042"/>
      <c r="AD7" s="1042"/>
      <c r="AE7" s="1042"/>
      <c r="AF7" s="1037">
        <f t="shared" si="6"/>
        <v>0</v>
      </c>
      <c r="AG7" s="1042"/>
      <c r="AH7" s="1042"/>
      <c r="AI7" s="1042"/>
      <c r="AJ7" s="1037">
        <f t="shared" si="7"/>
        <v>0</v>
      </c>
      <c r="AK7" s="1042">
        <f t="shared" si="8"/>
        <v>0</v>
      </c>
      <c r="BF7" s="2204"/>
      <c r="BG7" s="2204">
        <v>1</v>
      </c>
      <c r="BH7" s="2204"/>
      <c r="BI7" s="2204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</row>
    <row r="8" spans="1:79" s="22" customFormat="1" ht="24" hidden="1" customHeight="1">
      <c r="A8" s="21">
        <v>1</v>
      </c>
      <c r="B8" s="13">
        <f>+B6+1</f>
        <v>2</v>
      </c>
      <c r="C8" s="16" t="s">
        <v>2149</v>
      </c>
      <c r="D8" s="13" t="s">
        <v>2150</v>
      </c>
      <c r="E8" s="31">
        <v>250000</v>
      </c>
      <c r="F8" s="31">
        <f t="shared" si="2"/>
        <v>250000</v>
      </c>
      <c r="G8" s="13">
        <v>1</v>
      </c>
      <c r="H8" s="32">
        <f t="shared" si="3"/>
        <v>250000</v>
      </c>
      <c r="I8" s="14" t="s">
        <v>2179</v>
      </c>
      <c r="J8" s="14" t="s">
        <v>1152</v>
      </c>
      <c r="K8" s="14" t="s">
        <v>1152</v>
      </c>
      <c r="L8" s="14" t="s">
        <v>1152</v>
      </c>
      <c r="M8" s="1092">
        <v>1</v>
      </c>
      <c r="N8" s="1093" t="s">
        <v>1152</v>
      </c>
      <c r="O8" s="1094">
        <f>SUM(G8:G10)</f>
        <v>3</v>
      </c>
      <c r="P8" s="1094">
        <f>SUM(H8:H10)</f>
        <v>1765000</v>
      </c>
      <c r="S8" s="41"/>
      <c r="U8" s="1042"/>
      <c r="V8" s="1042"/>
      <c r="W8" s="1042"/>
      <c r="X8" s="1037">
        <f t="shared" si="4"/>
        <v>0</v>
      </c>
      <c r="Y8" s="1042">
        <f>10/100*$P8</f>
        <v>176500</v>
      </c>
      <c r="Z8" s="1042">
        <f>15/100*$P8</f>
        <v>264750</v>
      </c>
      <c r="AA8" s="1042">
        <f>15/100*$P8</f>
        <v>264750</v>
      </c>
      <c r="AB8" s="1037">
        <f t="shared" si="5"/>
        <v>706000</v>
      </c>
      <c r="AC8" s="1042">
        <f>15/100*$P8</f>
        <v>264750</v>
      </c>
      <c r="AD8" s="1042">
        <f>15/100*$P8</f>
        <v>264750</v>
      </c>
      <c r="AE8" s="1042">
        <f>15/100*$P8</f>
        <v>264750</v>
      </c>
      <c r="AF8" s="1037">
        <f t="shared" si="6"/>
        <v>794250</v>
      </c>
      <c r="AG8" s="1042">
        <f>15/100*$P8</f>
        <v>264750</v>
      </c>
      <c r="AH8" s="1042"/>
      <c r="AI8" s="1042"/>
      <c r="AJ8" s="1037">
        <f t="shared" si="7"/>
        <v>264750</v>
      </c>
      <c r="AK8" s="1042">
        <f t="shared" si="8"/>
        <v>1765000</v>
      </c>
      <c r="AL8" s="1163">
        <f>AK8-P8</f>
        <v>0</v>
      </c>
      <c r="AM8" s="1042"/>
      <c r="AN8" s="1042"/>
      <c r="AO8" s="1042"/>
      <c r="AP8" s="1037">
        <f>AM8+AN8+AO8</f>
        <v>0</v>
      </c>
      <c r="AQ8" s="1042">
        <f>ROUND(Y8,-2)</f>
        <v>176500</v>
      </c>
      <c r="AR8" s="1042">
        <f>ROUND(Z8,-2)</f>
        <v>264800</v>
      </c>
      <c r="AS8" s="1042">
        <f>ROUND(AA8,-2)</f>
        <v>264800</v>
      </c>
      <c r="AT8" s="1037">
        <f>AQ8+AR8+AS8</f>
        <v>706100</v>
      </c>
      <c r="AU8" s="1042">
        <f>ROUND(AC8,-2)</f>
        <v>264800</v>
      </c>
      <c r="AV8" s="1042">
        <f>ROUND(AD8,-2)</f>
        <v>264800</v>
      </c>
      <c r="AW8" s="1042">
        <f>ROUND(AE8,-2)</f>
        <v>264800</v>
      </c>
      <c r="AX8" s="1037">
        <f>AU8+AV8+AW8</f>
        <v>794400</v>
      </c>
      <c r="AY8" s="1042">
        <f>ROUND(AG8,-2)-300</f>
        <v>264500</v>
      </c>
      <c r="AZ8" s="1042">
        <f>ROUND(AH8,-2)</f>
        <v>0</v>
      </c>
      <c r="BA8" s="1042">
        <f>ROUND(AI8,-2)</f>
        <v>0</v>
      </c>
      <c r="BB8" s="1037">
        <f>AY8+AZ8+BA8</f>
        <v>264500</v>
      </c>
      <c r="BC8" s="1042">
        <f>AP8+AT8+AX8+BB8</f>
        <v>1765000</v>
      </c>
      <c r="BD8" s="1163">
        <f>BC8-P8</f>
        <v>0</v>
      </c>
      <c r="BF8" s="2204"/>
      <c r="BG8" s="2204">
        <v>1</v>
      </c>
      <c r="BH8" s="2204"/>
      <c r="BI8" s="2204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</row>
    <row r="9" spans="1:79" s="22" customFormat="1" ht="24" hidden="1" customHeight="1">
      <c r="A9" s="13">
        <v>1</v>
      </c>
      <c r="B9" s="13">
        <f>+B8+1</f>
        <v>3</v>
      </c>
      <c r="C9" s="16" t="s">
        <v>2149</v>
      </c>
      <c r="D9" s="13" t="s">
        <v>2150</v>
      </c>
      <c r="E9" s="31">
        <v>750000</v>
      </c>
      <c r="F9" s="31">
        <f t="shared" si="2"/>
        <v>750000</v>
      </c>
      <c r="G9" s="13">
        <v>1</v>
      </c>
      <c r="H9" s="32">
        <f t="shared" si="3"/>
        <v>750000</v>
      </c>
      <c r="I9" s="14" t="s">
        <v>2167</v>
      </c>
      <c r="J9" s="14" t="s">
        <v>1152</v>
      </c>
      <c r="K9" s="962" t="s">
        <v>2168</v>
      </c>
      <c r="L9" s="962" t="s">
        <v>2169</v>
      </c>
      <c r="M9" s="1092"/>
      <c r="N9" s="1098"/>
      <c r="O9" s="1099"/>
      <c r="P9" s="1099"/>
      <c r="S9" s="41"/>
      <c r="U9" s="1042"/>
      <c r="V9" s="1042"/>
      <c r="W9" s="1042"/>
      <c r="X9" s="1037">
        <f t="shared" si="4"/>
        <v>0</v>
      </c>
      <c r="Y9" s="1042"/>
      <c r="Z9" s="1042"/>
      <c r="AA9" s="1042"/>
      <c r="AB9" s="1037">
        <f t="shared" si="5"/>
        <v>0</v>
      </c>
      <c r="AC9" s="1042"/>
      <c r="AD9" s="1042"/>
      <c r="AE9" s="1042"/>
      <c r="AF9" s="1037">
        <f t="shared" si="6"/>
        <v>0</v>
      </c>
      <c r="AG9" s="1042"/>
      <c r="AH9" s="1042"/>
      <c r="AI9" s="1042"/>
      <c r="AJ9" s="1037">
        <f t="shared" si="7"/>
        <v>0</v>
      </c>
      <c r="AK9" s="1042">
        <f t="shared" si="8"/>
        <v>0</v>
      </c>
      <c r="BF9" s="2204"/>
      <c r="BG9" s="2204">
        <v>1</v>
      </c>
      <c r="BH9" s="2204"/>
      <c r="BI9" s="2204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</row>
    <row r="10" spans="1:79" s="22" customFormat="1" ht="25.5" hidden="1" customHeight="1">
      <c r="A10" s="13">
        <v>1</v>
      </c>
      <c r="B10" s="13">
        <v>1</v>
      </c>
      <c r="C10" s="16" t="s">
        <v>2149</v>
      </c>
      <c r="D10" s="13" t="s">
        <v>2150</v>
      </c>
      <c r="E10" s="31">
        <v>765000</v>
      </c>
      <c r="F10" s="31">
        <f t="shared" si="2"/>
        <v>765000</v>
      </c>
      <c r="G10" s="13">
        <v>1</v>
      </c>
      <c r="H10" s="32">
        <f t="shared" si="3"/>
        <v>765000</v>
      </c>
      <c r="I10" s="14" t="s">
        <v>2151</v>
      </c>
      <c r="J10" s="14" t="s">
        <v>1152</v>
      </c>
      <c r="K10" s="962" t="s">
        <v>2152</v>
      </c>
      <c r="L10" s="6" t="s">
        <v>2153</v>
      </c>
      <c r="M10" s="1092"/>
      <c r="N10" s="1099"/>
      <c r="O10" s="1099"/>
      <c r="P10" s="1099"/>
      <c r="S10" s="41"/>
      <c r="U10" s="1042"/>
      <c r="V10" s="1042"/>
      <c r="W10" s="1042"/>
      <c r="X10" s="1037">
        <f t="shared" si="4"/>
        <v>0</v>
      </c>
      <c r="Y10" s="1042"/>
      <c r="Z10" s="1042"/>
      <c r="AA10" s="1042"/>
      <c r="AB10" s="1037">
        <f t="shared" si="5"/>
        <v>0</v>
      </c>
      <c r="AC10" s="1042"/>
      <c r="AD10" s="1042"/>
      <c r="AE10" s="1042"/>
      <c r="AF10" s="1037">
        <f t="shared" si="6"/>
        <v>0</v>
      </c>
      <c r="AG10" s="1042"/>
      <c r="AH10" s="1042"/>
      <c r="AI10" s="1042"/>
      <c r="AJ10" s="1037">
        <f t="shared" si="7"/>
        <v>0</v>
      </c>
      <c r="AK10" s="1042">
        <f t="shared" si="8"/>
        <v>0</v>
      </c>
      <c r="BF10" s="2204"/>
      <c r="BG10" s="2204">
        <v>1</v>
      </c>
      <c r="BH10" s="2204"/>
      <c r="BI10" s="2204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</row>
    <row r="11" spans="1:79" s="22" customFormat="1" ht="24" hidden="1" customHeight="1">
      <c r="A11" s="21">
        <v>1</v>
      </c>
      <c r="B11" s="13">
        <f t="shared" ref="B11:B17" si="9">+B10+1</f>
        <v>2</v>
      </c>
      <c r="C11" s="16" t="s">
        <v>2157</v>
      </c>
      <c r="D11" s="1100" t="s">
        <v>2158</v>
      </c>
      <c r="E11" s="140">
        <v>284000</v>
      </c>
      <c r="F11" s="31">
        <f t="shared" si="2"/>
        <v>284000</v>
      </c>
      <c r="G11" s="13">
        <v>1</v>
      </c>
      <c r="H11" s="32">
        <f t="shared" si="3"/>
        <v>284000</v>
      </c>
      <c r="I11" s="14" t="s">
        <v>2159</v>
      </c>
      <c r="J11" s="14" t="s">
        <v>1411</v>
      </c>
      <c r="K11" s="14" t="s">
        <v>1411</v>
      </c>
      <c r="L11" s="14" t="s">
        <v>1411</v>
      </c>
      <c r="M11" s="1092">
        <v>1</v>
      </c>
      <c r="N11" s="1093" t="s">
        <v>1411</v>
      </c>
      <c r="O11" s="1094">
        <f>SUM(G11:G12)</f>
        <v>2</v>
      </c>
      <c r="P11" s="1094">
        <f>SUM(H11:H12)</f>
        <v>512800</v>
      </c>
      <c r="S11" s="41"/>
      <c r="U11" s="1042"/>
      <c r="V11" s="1042"/>
      <c r="W11" s="1042"/>
      <c r="X11" s="1037">
        <f t="shared" si="4"/>
        <v>0</v>
      </c>
      <c r="Y11" s="1042">
        <f>10/100*$P11</f>
        <v>51280</v>
      </c>
      <c r="Z11" s="1042">
        <f>15/100*$P11</f>
        <v>76920</v>
      </c>
      <c r="AA11" s="1042">
        <f>15/100*$P11</f>
        <v>76920</v>
      </c>
      <c r="AB11" s="1037">
        <f t="shared" si="5"/>
        <v>205120</v>
      </c>
      <c r="AC11" s="1042">
        <f>15/100*$P11</f>
        <v>76920</v>
      </c>
      <c r="AD11" s="1042">
        <f>15/100*$P11</f>
        <v>76920</v>
      </c>
      <c r="AE11" s="1042">
        <f>15/100*$P11</f>
        <v>76920</v>
      </c>
      <c r="AF11" s="1037">
        <f t="shared" si="6"/>
        <v>230760</v>
      </c>
      <c r="AG11" s="1042">
        <f>15/100*$P11</f>
        <v>76920</v>
      </c>
      <c r="AH11" s="1042"/>
      <c r="AI11" s="1042"/>
      <c r="AJ11" s="1037">
        <f t="shared" si="7"/>
        <v>76920</v>
      </c>
      <c r="AK11" s="1042">
        <f t="shared" si="8"/>
        <v>512800</v>
      </c>
      <c r="AL11" s="1163">
        <f>AK11-P11</f>
        <v>0</v>
      </c>
      <c r="AM11" s="1042"/>
      <c r="AN11" s="1042"/>
      <c r="AO11" s="1042"/>
      <c r="AP11" s="1037">
        <f>AM11+AN11+AO11</f>
        <v>0</v>
      </c>
      <c r="AQ11" s="1042">
        <f>ROUND(Y11,-2)</f>
        <v>51300</v>
      </c>
      <c r="AR11" s="1042">
        <f>ROUND(Z11,-2)</f>
        <v>76900</v>
      </c>
      <c r="AS11" s="1042">
        <f>ROUND(AA11,-2)</f>
        <v>76900</v>
      </c>
      <c r="AT11" s="1037">
        <f>AQ11+AR11+AS11</f>
        <v>205100</v>
      </c>
      <c r="AU11" s="1042">
        <f>ROUND(AC11,-2)</f>
        <v>76900</v>
      </c>
      <c r="AV11" s="1042">
        <f>ROUND(AD11,-2)</f>
        <v>76900</v>
      </c>
      <c r="AW11" s="1042">
        <f>ROUND(AE11,-2)</f>
        <v>76900</v>
      </c>
      <c r="AX11" s="1037">
        <f>AU11+AV11+AW11</f>
        <v>230700</v>
      </c>
      <c r="AY11" s="1042">
        <f>ROUND(AG11,-2)+100</f>
        <v>77000</v>
      </c>
      <c r="AZ11" s="1042">
        <f>ROUND(AH11,-2)</f>
        <v>0</v>
      </c>
      <c r="BA11" s="1042">
        <f>ROUND(AI11,-2)</f>
        <v>0</v>
      </c>
      <c r="BB11" s="1037">
        <f>AY11+AZ11+BA11</f>
        <v>77000</v>
      </c>
      <c r="BC11" s="1042">
        <f>AP11+AT11+AX11+BB11</f>
        <v>512800</v>
      </c>
      <c r="BD11" s="1163">
        <f>BC11-P11</f>
        <v>0</v>
      </c>
      <c r="BF11" s="2204"/>
      <c r="BG11" s="2204">
        <v>1</v>
      </c>
      <c r="BH11" s="2204"/>
      <c r="BI11" s="2204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</row>
    <row r="12" spans="1:79" s="22" customFormat="1" ht="24" hidden="1" customHeight="1">
      <c r="A12" s="13">
        <v>1</v>
      </c>
      <c r="B12" s="13">
        <f t="shared" si="9"/>
        <v>3</v>
      </c>
      <c r="C12" s="16" t="s">
        <v>2157</v>
      </c>
      <c r="D12" s="1100" t="s">
        <v>2175</v>
      </c>
      <c r="E12" s="140">
        <v>228800</v>
      </c>
      <c r="F12" s="31">
        <f t="shared" si="2"/>
        <v>228800</v>
      </c>
      <c r="G12" s="13">
        <v>1</v>
      </c>
      <c r="H12" s="32">
        <f t="shared" si="3"/>
        <v>228800</v>
      </c>
      <c r="I12" s="14" t="s">
        <v>2176</v>
      </c>
      <c r="J12" s="14" t="s">
        <v>1411</v>
      </c>
      <c r="K12" s="14" t="s">
        <v>2177</v>
      </c>
      <c r="L12" s="14" t="s">
        <v>2178</v>
      </c>
      <c r="M12" s="1092"/>
      <c r="N12" s="1098"/>
      <c r="O12" s="1099"/>
      <c r="P12" s="1099"/>
      <c r="S12" s="41"/>
      <c r="U12" s="1042"/>
      <c r="V12" s="1042"/>
      <c r="W12" s="1042"/>
      <c r="X12" s="1037">
        <f t="shared" si="4"/>
        <v>0</v>
      </c>
      <c r="Y12" s="1042"/>
      <c r="Z12" s="1042"/>
      <c r="AA12" s="1042"/>
      <c r="AB12" s="1037">
        <f t="shared" si="5"/>
        <v>0</v>
      </c>
      <c r="AC12" s="1042"/>
      <c r="AD12" s="1042"/>
      <c r="AE12" s="1042"/>
      <c r="AF12" s="1037">
        <f t="shared" si="6"/>
        <v>0</v>
      </c>
      <c r="AG12" s="1042"/>
      <c r="AH12" s="1042"/>
      <c r="AI12" s="1042"/>
      <c r="AJ12" s="1037">
        <f t="shared" si="7"/>
        <v>0</v>
      </c>
      <c r="AK12" s="1042">
        <f t="shared" si="8"/>
        <v>0</v>
      </c>
      <c r="BF12" s="2204"/>
      <c r="BG12" s="2204">
        <v>1</v>
      </c>
      <c r="BH12" s="2204"/>
      <c r="BI12" s="2204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</row>
    <row r="13" spans="1:79" s="22" customFormat="1" ht="24" hidden="1" customHeight="1">
      <c r="A13" s="21">
        <v>1</v>
      </c>
      <c r="B13" s="13">
        <f t="shared" si="9"/>
        <v>4</v>
      </c>
      <c r="C13" s="16" t="s">
        <v>2149</v>
      </c>
      <c r="D13" s="13" t="s">
        <v>2155</v>
      </c>
      <c r="E13" s="140">
        <v>900000</v>
      </c>
      <c r="F13" s="31">
        <f t="shared" si="2"/>
        <v>900000</v>
      </c>
      <c r="G13" s="13">
        <v>1</v>
      </c>
      <c r="H13" s="32">
        <f t="shared" si="3"/>
        <v>900000</v>
      </c>
      <c r="I13" s="14" t="s">
        <v>2156</v>
      </c>
      <c r="J13" s="14" t="s">
        <v>1294</v>
      </c>
      <c r="K13" s="14" t="s">
        <v>1294</v>
      </c>
      <c r="L13" s="14" t="s">
        <v>1294</v>
      </c>
      <c r="M13" s="1092">
        <v>1</v>
      </c>
      <c r="N13" s="1093" t="s">
        <v>1294</v>
      </c>
      <c r="O13" s="1094">
        <f>SUM(G13)</f>
        <v>1</v>
      </c>
      <c r="P13" s="1094">
        <f>SUM(H13)</f>
        <v>900000</v>
      </c>
      <c r="S13" s="41"/>
      <c r="U13" s="1042"/>
      <c r="V13" s="1042"/>
      <c r="W13" s="1042"/>
      <c r="X13" s="1037">
        <f t="shared" si="4"/>
        <v>0</v>
      </c>
      <c r="Y13" s="1042">
        <f>10/100*$P13</f>
        <v>90000</v>
      </c>
      <c r="Z13" s="1042">
        <f>15/100*$P13</f>
        <v>135000</v>
      </c>
      <c r="AA13" s="1042">
        <f>15/100*$P13</f>
        <v>135000</v>
      </c>
      <c r="AB13" s="1037">
        <f t="shared" si="5"/>
        <v>360000</v>
      </c>
      <c r="AC13" s="1042">
        <f t="shared" ref="AC13:AE14" si="10">15/100*$P13</f>
        <v>135000</v>
      </c>
      <c r="AD13" s="1042">
        <f t="shared" si="10"/>
        <v>135000</v>
      </c>
      <c r="AE13" s="1042">
        <f t="shared" si="10"/>
        <v>135000</v>
      </c>
      <c r="AF13" s="1037">
        <f t="shared" si="6"/>
        <v>405000</v>
      </c>
      <c r="AG13" s="1042">
        <f>15/100*$P13</f>
        <v>135000</v>
      </c>
      <c r="AH13" s="1042"/>
      <c r="AI13" s="1042"/>
      <c r="AJ13" s="1037">
        <f t="shared" si="7"/>
        <v>135000</v>
      </c>
      <c r="AK13" s="1042">
        <f t="shared" si="8"/>
        <v>900000</v>
      </c>
      <c r="AL13" s="1163">
        <f>AK13-P13</f>
        <v>0</v>
      </c>
      <c r="AM13" s="1042"/>
      <c r="AN13" s="1042"/>
      <c r="AO13" s="1042"/>
      <c r="AP13" s="1037">
        <f>AM13+AN13+AO13</f>
        <v>0</v>
      </c>
      <c r="AQ13" s="1042">
        <f t="shared" ref="AQ13:AS14" si="11">ROUND(Y13,-2)</f>
        <v>90000</v>
      </c>
      <c r="AR13" s="1042">
        <f t="shared" si="11"/>
        <v>135000</v>
      </c>
      <c r="AS13" s="1042">
        <f t="shared" si="11"/>
        <v>135000</v>
      </c>
      <c r="AT13" s="1037">
        <f>AQ13+AR13+AS13</f>
        <v>360000</v>
      </c>
      <c r="AU13" s="1042">
        <f t="shared" ref="AU13:AW14" si="12">ROUND(AC13,-2)</f>
        <v>135000</v>
      </c>
      <c r="AV13" s="1042">
        <f t="shared" si="12"/>
        <v>135000</v>
      </c>
      <c r="AW13" s="1042">
        <f t="shared" si="12"/>
        <v>135000</v>
      </c>
      <c r="AX13" s="1037">
        <f>AU13+AV13+AW13</f>
        <v>405000</v>
      </c>
      <c r="AY13" s="1042">
        <f>ROUND(AG13,-2)</f>
        <v>135000</v>
      </c>
      <c r="AZ13" s="1042">
        <f>ROUND(AH13,-2)</f>
        <v>0</v>
      </c>
      <c r="BA13" s="1042">
        <f>ROUND(AI13,-2)</f>
        <v>0</v>
      </c>
      <c r="BB13" s="1037">
        <f>AY13+AZ13+BA13</f>
        <v>135000</v>
      </c>
      <c r="BC13" s="1042">
        <f>AP13+AT13+AX13+BB13</f>
        <v>900000</v>
      </c>
      <c r="BD13" s="1163">
        <f>BC13-P13</f>
        <v>0</v>
      </c>
      <c r="BF13" s="2204"/>
      <c r="BG13" s="2204">
        <v>1</v>
      </c>
      <c r="BH13" s="2204"/>
      <c r="BI13" s="2204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</row>
    <row r="14" spans="1:79" s="22" customFormat="1" ht="24" hidden="1" customHeight="1">
      <c r="A14" s="21">
        <v>1</v>
      </c>
      <c r="B14" s="13">
        <f t="shared" si="9"/>
        <v>5</v>
      </c>
      <c r="C14" s="16" t="s">
        <v>2149</v>
      </c>
      <c r="D14" s="13" t="s">
        <v>2164</v>
      </c>
      <c r="E14" s="31">
        <v>345400</v>
      </c>
      <c r="F14" s="31">
        <f t="shared" si="2"/>
        <v>345400</v>
      </c>
      <c r="G14" s="13">
        <v>1</v>
      </c>
      <c r="H14" s="32">
        <f t="shared" si="3"/>
        <v>345400</v>
      </c>
      <c r="I14" s="14" t="s">
        <v>768</v>
      </c>
      <c r="J14" s="14" t="s">
        <v>1297</v>
      </c>
      <c r="K14" s="962" t="s">
        <v>1297</v>
      </c>
      <c r="L14" s="962" t="s">
        <v>1297</v>
      </c>
      <c r="M14" s="1092">
        <v>1</v>
      </c>
      <c r="N14" s="1093" t="s">
        <v>1297</v>
      </c>
      <c r="O14" s="1094">
        <f>SUM(G14:G15)</f>
        <v>2</v>
      </c>
      <c r="P14" s="1094">
        <f>SUM(H14:H15)</f>
        <v>634400</v>
      </c>
      <c r="S14" s="41"/>
      <c r="U14" s="1042"/>
      <c r="V14" s="1042"/>
      <c r="W14" s="1042"/>
      <c r="X14" s="1037">
        <f t="shared" si="4"/>
        <v>0</v>
      </c>
      <c r="Y14" s="1042">
        <f>10/100*$P14</f>
        <v>63440</v>
      </c>
      <c r="Z14" s="1042">
        <f>15/100*$P14</f>
        <v>95160</v>
      </c>
      <c r="AA14" s="1042">
        <f>15/100*$P14</f>
        <v>95160</v>
      </c>
      <c r="AB14" s="1037">
        <f t="shared" si="5"/>
        <v>253760</v>
      </c>
      <c r="AC14" s="1042">
        <f t="shared" si="10"/>
        <v>95160</v>
      </c>
      <c r="AD14" s="1042">
        <f t="shared" si="10"/>
        <v>95160</v>
      </c>
      <c r="AE14" s="1042">
        <f t="shared" si="10"/>
        <v>95160</v>
      </c>
      <c r="AF14" s="1037">
        <f t="shared" si="6"/>
        <v>285480</v>
      </c>
      <c r="AG14" s="1042">
        <f>15/100*$P14</f>
        <v>95160</v>
      </c>
      <c r="AH14" s="1042"/>
      <c r="AI14" s="1042"/>
      <c r="AJ14" s="1037">
        <f t="shared" si="7"/>
        <v>95160</v>
      </c>
      <c r="AK14" s="1042">
        <f t="shared" si="8"/>
        <v>634400</v>
      </c>
      <c r="AL14" s="1163">
        <f>AK14-P14</f>
        <v>0</v>
      </c>
      <c r="AM14" s="1042"/>
      <c r="AN14" s="1042"/>
      <c r="AO14" s="1042"/>
      <c r="AP14" s="1037">
        <f>AM14+AN14+AO14</f>
        <v>0</v>
      </c>
      <c r="AQ14" s="1042">
        <f t="shared" si="11"/>
        <v>63400</v>
      </c>
      <c r="AR14" s="1042">
        <f t="shared" si="11"/>
        <v>95200</v>
      </c>
      <c r="AS14" s="1042">
        <f t="shared" si="11"/>
        <v>95200</v>
      </c>
      <c r="AT14" s="1037">
        <f>AQ14+AR14+AS14</f>
        <v>253800</v>
      </c>
      <c r="AU14" s="1042">
        <f t="shared" si="12"/>
        <v>95200</v>
      </c>
      <c r="AV14" s="1042">
        <f t="shared" si="12"/>
        <v>95200</v>
      </c>
      <c r="AW14" s="1042">
        <f t="shared" si="12"/>
        <v>95200</v>
      </c>
      <c r="AX14" s="1037">
        <f>AU14+AV14+AW14</f>
        <v>285600</v>
      </c>
      <c r="AY14" s="1042">
        <f>ROUND(AG14,-2)-200</f>
        <v>95000</v>
      </c>
      <c r="AZ14" s="1042">
        <f>ROUND(AH14,-2)</f>
        <v>0</v>
      </c>
      <c r="BA14" s="1042">
        <f>ROUND(AI14,-2)</f>
        <v>0</v>
      </c>
      <c r="BB14" s="1037">
        <f>AY14+AZ14+BA14</f>
        <v>95000</v>
      </c>
      <c r="BC14" s="1042">
        <f>AP14+AT14+AX14+BB14</f>
        <v>634400</v>
      </c>
      <c r="BD14" s="1163">
        <f>BC14-P14</f>
        <v>0</v>
      </c>
      <c r="BF14" s="2204"/>
      <c r="BG14" s="2204">
        <v>1</v>
      </c>
      <c r="BH14" s="2204"/>
      <c r="BI14" s="2204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</row>
    <row r="15" spans="1:79" s="22" customFormat="1" ht="24" hidden="1" customHeight="1">
      <c r="A15" s="13">
        <v>1</v>
      </c>
      <c r="B15" s="13">
        <f t="shared" si="9"/>
        <v>6</v>
      </c>
      <c r="C15" s="16" t="s">
        <v>2170</v>
      </c>
      <c r="D15" s="13" t="s">
        <v>2171</v>
      </c>
      <c r="E15" s="31">
        <v>289000</v>
      </c>
      <c r="F15" s="31">
        <f t="shared" si="2"/>
        <v>289000</v>
      </c>
      <c r="G15" s="13">
        <v>1</v>
      </c>
      <c r="H15" s="32">
        <f t="shared" si="3"/>
        <v>289000</v>
      </c>
      <c r="I15" s="14" t="s">
        <v>2172</v>
      </c>
      <c r="J15" s="14" t="s">
        <v>1297</v>
      </c>
      <c r="K15" s="6" t="s">
        <v>2173</v>
      </c>
      <c r="L15" s="6" t="s">
        <v>2174</v>
      </c>
      <c r="M15" s="1092"/>
      <c r="N15" s="1099"/>
      <c r="O15" s="1099"/>
      <c r="P15" s="1099"/>
      <c r="S15" s="41"/>
      <c r="U15" s="1042"/>
      <c r="V15" s="1042"/>
      <c r="W15" s="1042"/>
      <c r="X15" s="1037">
        <f t="shared" si="4"/>
        <v>0</v>
      </c>
      <c r="Y15" s="1042"/>
      <c r="Z15" s="1042"/>
      <c r="AA15" s="1042"/>
      <c r="AB15" s="1037">
        <f t="shared" si="5"/>
        <v>0</v>
      </c>
      <c r="AC15" s="1042"/>
      <c r="AD15" s="1042"/>
      <c r="AE15" s="1042"/>
      <c r="AF15" s="1037">
        <f t="shared" si="6"/>
        <v>0</v>
      </c>
      <c r="AG15" s="1042"/>
      <c r="AH15" s="1042"/>
      <c r="AI15" s="1042"/>
      <c r="AJ15" s="1037">
        <f t="shared" si="7"/>
        <v>0</v>
      </c>
      <c r="AK15" s="1042">
        <f t="shared" si="8"/>
        <v>0</v>
      </c>
      <c r="BF15" s="2204"/>
      <c r="BG15" s="2204">
        <v>1</v>
      </c>
      <c r="BH15" s="2204"/>
      <c r="BI15" s="2204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</row>
    <row r="16" spans="1:79" s="22" customFormat="1" ht="24" hidden="1" customHeight="1">
      <c r="A16" s="21">
        <v>1</v>
      </c>
      <c r="B16" s="13">
        <f t="shared" si="9"/>
        <v>7</v>
      </c>
      <c r="C16" s="16" t="s">
        <v>2162</v>
      </c>
      <c r="D16" s="13" t="s">
        <v>2163</v>
      </c>
      <c r="E16" s="31">
        <v>1100000</v>
      </c>
      <c r="F16" s="31">
        <f t="shared" si="2"/>
        <v>1100000</v>
      </c>
      <c r="G16" s="13">
        <v>1</v>
      </c>
      <c r="H16" s="32">
        <f t="shared" si="3"/>
        <v>1100000</v>
      </c>
      <c r="I16" s="14" t="s">
        <v>451</v>
      </c>
      <c r="J16" s="14" t="s">
        <v>1296</v>
      </c>
      <c r="K16" s="962" t="s">
        <v>1296</v>
      </c>
      <c r="L16" s="962" t="s">
        <v>1296</v>
      </c>
      <c r="M16" s="1092">
        <v>1</v>
      </c>
      <c r="N16" s="1093" t="s">
        <v>1296</v>
      </c>
      <c r="O16" s="1094">
        <f>SUM(G16)</f>
        <v>1</v>
      </c>
      <c r="P16" s="1094">
        <f>SUM(H16)</f>
        <v>1100000</v>
      </c>
      <c r="S16" s="41"/>
      <c r="U16" s="1042"/>
      <c r="V16" s="1042"/>
      <c r="W16" s="1042"/>
      <c r="X16" s="1037">
        <f t="shared" si="4"/>
        <v>0</v>
      </c>
      <c r="Y16" s="1042">
        <f>10/100*$P16</f>
        <v>110000</v>
      </c>
      <c r="Z16" s="1042">
        <f t="shared" ref="Z16:AA18" si="13">15/100*$P16</f>
        <v>165000</v>
      </c>
      <c r="AA16" s="1042">
        <f t="shared" si="13"/>
        <v>165000</v>
      </c>
      <c r="AB16" s="1037">
        <f t="shared" si="5"/>
        <v>440000</v>
      </c>
      <c r="AC16" s="1042">
        <f t="shared" ref="AC16:AE18" si="14">15/100*$P16</f>
        <v>165000</v>
      </c>
      <c r="AD16" s="1042">
        <f t="shared" si="14"/>
        <v>165000</v>
      </c>
      <c r="AE16" s="1042">
        <f t="shared" si="14"/>
        <v>165000</v>
      </c>
      <c r="AF16" s="1037">
        <f t="shared" si="6"/>
        <v>495000</v>
      </c>
      <c r="AG16" s="1042">
        <f>15/100*$P16</f>
        <v>165000</v>
      </c>
      <c r="AH16" s="1042"/>
      <c r="AI16" s="1042"/>
      <c r="AJ16" s="1037">
        <f t="shared" si="7"/>
        <v>165000</v>
      </c>
      <c r="AK16" s="1042">
        <f t="shared" si="8"/>
        <v>1100000</v>
      </c>
      <c r="AL16" s="1163">
        <f>AK16-P16</f>
        <v>0</v>
      </c>
      <c r="AM16" s="1042"/>
      <c r="AN16" s="1042"/>
      <c r="AO16" s="1042"/>
      <c r="AP16" s="1037">
        <f>AM16+AN16+AO16</f>
        <v>0</v>
      </c>
      <c r="AQ16" s="1042">
        <f t="shared" ref="AQ16:AS18" si="15">ROUND(Y16,-2)</f>
        <v>110000</v>
      </c>
      <c r="AR16" s="1042">
        <f t="shared" si="15"/>
        <v>165000</v>
      </c>
      <c r="AS16" s="1042">
        <f t="shared" si="15"/>
        <v>165000</v>
      </c>
      <c r="AT16" s="1037">
        <f>AQ16+AR16+AS16</f>
        <v>440000</v>
      </c>
      <c r="AU16" s="1042">
        <f t="shared" ref="AU16:AW18" si="16">ROUND(AC16,-2)</f>
        <v>165000</v>
      </c>
      <c r="AV16" s="1042">
        <f t="shared" si="16"/>
        <v>165000</v>
      </c>
      <c r="AW16" s="1042">
        <f t="shared" si="16"/>
        <v>165000</v>
      </c>
      <c r="AX16" s="1037">
        <f>AU16+AV16+AW16</f>
        <v>495000</v>
      </c>
      <c r="AY16" s="1042">
        <f t="shared" ref="AY16:BA17" si="17">ROUND(AG16,-2)</f>
        <v>165000</v>
      </c>
      <c r="AZ16" s="1042">
        <f t="shared" si="17"/>
        <v>0</v>
      </c>
      <c r="BA16" s="1042">
        <f t="shared" si="17"/>
        <v>0</v>
      </c>
      <c r="BB16" s="1037">
        <f>AY16+AZ16+BA16</f>
        <v>165000</v>
      </c>
      <c r="BC16" s="1042">
        <f>AP16+AT16+AX16+BB16</f>
        <v>1100000</v>
      </c>
      <c r="BD16" s="1163">
        <f>BC16-P16</f>
        <v>0</v>
      </c>
      <c r="BF16" s="2204"/>
      <c r="BG16" s="2204"/>
      <c r="BH16" s="2204"/>
      <c r="BI16" s="2204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</row>
    <row r="17" spans="1:79" s="22" customFormat="1" ht="24" hidden="1" customHeight="1">
      <c r="A17" s="21">
        <v>1</v>
      </c>
      <c r="B17" s="13">
        <f t="shared" si="9"/>
        <v>8</v>
      </c>
      <c r="C17" s="16" t="s">
        <v>2149</v>
      </c>
      <c r="D17" s="13" t="s">
        <v>2160</v>
      </c>
      <c r="E17" s="31">
        <v>400000</v>
      </c>
      <c r="F17" s="31">
        <f t="shared" si="2"/>
        <v>400000</v>
      </c>
      <c r="G17" s="13">
        <v>1</v>
      </c>
      <c r="H17" s="32">
        <f t="shared" si="3"/>
        <v>400000</v>
      </c>
      <c r="I17" s="14" t="s">
        <v>2161</v>
      </c>
      <c r="J17" s="14" t="s">
        <v>1156</v>
      </c>
      <c r="K17" s="962" t="s">
        <v>1156</v>
      </c>
      <c r="L17" s="962" t="s">
        <v>1156</v>
      </c>
      <c r="M17" s="1092">
        <v>1</v>
      </c>
      <c r="N17" s="1093" t="s">
        <v>1156</v>
      </c>
      <c r="O17" s="1094">
        <f>SUM(G17)</f>
        <v>1</v>
      </c>
      <c r="P17" s="1094">
        <f>SUM(H17)</f>
        <v>400000</v>
      </c>
      <c r="S17" s="41"/>
      <c r="U17" s="1042"/>
      <c r="V17" s="1042"/>
      <c r="W17" s="1042"/>
      <c r="X17" s="1037">
        <f t="shared" si="4"/>
        <v>0</v>
      </c>
      <c r="Y17" s="1042">
        <f>10/100*$P17</f>
        <v>40000</v>
      </c>
      <c r="Z17" s="1042">
        <f t="shared" si="13"/>
        <v>60000</v>
      </c>
      <c r="AA17" s="1042">
        <f t="shared" si="13"/>
        <v>60000</v>
      </c>
      <c r="AB17" s="1037">
        <f t="shared" si="5"/>
        <v>160000</v>
      </c>
      <c r="AC17" s="1042">
        <f t="shared" si="14"/>
        <v>60000</v>
      </c>
      <c r="AD17" s="1042">
        <f t="shared" si="14"/>
        <v>60000</v>
      </c>
      <c r="AE17" s="1042">
        <f t="shared" si="14"/>
        <v>60000</v>
      </c>
      <c r="AF17" s="1037">
        <f t="shared" si="6"/>
        <v>180000</v>
      </c>
      <c r="AG17" s="1042">
        <f>15/100*$P17</f>
        <v>60000</v>
      </c>
      <c r="AH17" s="1042"/>
      <c r="AI17" s="1042"/>
      <c r="AJ17" s="1037">
        <f t="shared" si="7"/>
        <v>60000</v>
      </c>
      <c r="AK17" s="1042">
        <f t="shared" si="8"/>
        <v>400000</v>
      </c>
      <c r="AL17" s="1163">
        <f>AK17-P17</f>
        <v>0</v>
      </c>
      <c r="AM17" s="1042"/>
      <c r="AN17" s="1042"/>
      <c r="AO17" s="1042"/>
      <c r="AP17" s="1037">
        <f>AM17+AN17+AO17</f>
        <v>0</v>
      </c>
      <c r="AQ17" s="1042">
        <f t="shared" si="15"/>
        <v>40000</v>
      </c>
      <c r="AR17" s="1042">
        <f t="shared" si="15"/>
        <v>60000</v>
      </c>
      <c r="AS17" s="1042">
        <f t="shared" si="15"/>
        <v>60000</v>
      </c>
      <c r="AT17" s="1037">
        <f>AQ17+AR17+AS17</f>
        <v>160000</v>
      </c>
      <c r="AU17" s="1042">
        <f t="shared" si="16"/>
        <v>60000</v>
      </c>
      <c r="AV17" s="1042">
        <f t="shared" si="16"/>
        <v>60000</v>
      </c>
      <c r="AW17" s="1042">
        <f t="shared" si="16"/>
        <v>60000</v>
      </c>
      <c r="AX17" s="1037">
        <f>AU17+AV17+AW17</f>
        <v>180000</v>
      </c>
      <c r="AY17" s="1042">
        <f t="shared" si="17"/>
        <v>60000</v>
      </c>
      <c r="AZ17" s="1042">
        <f t="shared" si="17"/>
        <v>0</v>
      </c>
      <c r="BA17" s="1042">
        <f t="shared" si="17"/>
        <v>0</v>
      </c>
      <c r="BB17" s="1037">
        <f>AY17+AZ17+BA17</f>
        <v>60000</v>
      </c>
      <c r="BC17" s="1042">
        <f>AP17+AT17+AX17+BB17</f>
        <v>400000</v>
      </c>
      <c r="BD17" s="1163">
        <f>BC17-P17</f>
        <v>0</v>
      </c>
      <c r="BF17" s="2204"/>
      <c r="BG17" s="2204">
        <v>1</v>
      </c>
      <c r="BH17" s="2204"/>
      <c r="BI17" s="2204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</row>
    <row r="18" spans="1:79" s="22" customFormat="1" ht="24" hidden="1" customHeight="1">
      <c r="A18" s="1285">
        <v>2</v>
      </c>
      <c r="B18" s="12">
        <v>2</v>
      </c>
      <c r="C18" s="16" t="s">
        <v>2157</v>
      </c>
      <c r="D18" s="15" t="s">
        <v>934</v>
      </c>
      <c r="E18" s="1101">
        <v>700000</v>
      </c>
      <c r="F18" s="1003">
        <f t="shared" si="2"/>
        <v>700000</v>
      </c>
      <c r="G18" s="13">
        <v>1</v>
      </c>
      <c r="H18" s="32">
        <f t="shared" si="3"/>
        <v>700000</v>
      </c>
      <c r="I18" s="15" t="s">
        <v>603</v>
      </c>
      <c r="J18" s="15" t="s">
        <v>879</v>
      </c>
      <c r="K18" s="15" t="s">
        <v>879</v>
      </c>
      <c r="L18" s="15" t="s">
        <v>879</v>
      </c>
      <c r="M18" s="1102">
        <v>1</v>
      </c>
      <c r="N18" s="1103" t="s">
        <v>879</v>
      </c>
      <c r="O18" s="1094">
        <f>SUM(G18:G20)</f>
        <v>3</v>
      </c>
      <c r="P18" s="1094">
        <f>SUM(H18:H20)</f>
        <v>1549800</v>
      </c>
      <c r="Q18" s="157" t="s">
        <v>2399</v>
      </c>
      <c r="R18" s="1045">
        <f>SUM(O18:O25)</f>
        <v>8</v>
      </c>
      <c r="S18" s="1045">
        <f>SUM(P18:P25)</f>
        <v>3859800</v>
      </c>
      <c r="T18" s="625"/>
      <c r="U18" s="1042"/>
      <c r="V18" s="1042"/>
      <c r="W18" s="1042"/>
      <c r="X18" s="1037">
        <f t="shared" si="4"/>
        <v>0</v>
      </c>
      <c r="Y18" s="1042">
        <f>10/100*$P18</f>
        <v>154980</v>
      </c>
      <c r="Z18" s="1042">
        <f t="shared" si="13"/>
        <v>232470</v>
      </c>
      <c r="AA18" s="1042">
        <f t="shared" si="13"/>
        <v>232470</v>
      </c>
      <c r="AB18" s="1037">
        <f t="shared" si="5"/>
        <v>619920</v>
      </c>
      <c r="AC18" s="1042">
        <f t="shared" si="14"/>
        <v>232470</v>
      </c>
      <c r="AD18" s="1042">
        <f t="shared" si="14"/>
        <v>232470</v>
      </c>
      <c r="AE18" s="1042">
        <f t="shared" si="14"/>
        <v>232470</v>
      </c>
      <c r="AF18" s="1037">
        <f t="shared" si="6"/>
        <v>697410</v>
      </c>
      <c r="AG18" s="1042">
        <f>15/100*$P18</f>
        <v>232470</v>
      </c>
      <c r="AH18" s="1042"/>
      <c r="AI18" s="1042"/>
      <c r="AJ18" s="1037">
        <f t="shared" si="7"/>
        <v>232470</v>
      </c>
      <c r="AK18" s="1042">
        <f t="shared" si="8"/>
        <v>1549800</v>
      </c>
      <c r="AL18" s="1163">
        <f>AK18-P18</f>
        <v>0</v>
      </c>
      <c r="AM18" s="1042"/>
      <c r="AN18" s="1042"/>
      <c r="AO18" s="1042"/>
      <c r="AP18" s="1037">
        <f>AM18+AN18+AO18</f>
        <v>0</v>
      </c>
      <c r="AQ18" s="1042">
        <f t="shared" si="15"/>
        <v>155000</v>
      </c>
      <c r="AR18" s="1042">
        <f t="shared" si="15"/>
        <v>232500</v>
      </c>
      <c r="AS18" s="1042">
        <f t="shared" si="15"/>
        <v>232500</v>
      </c>
      <c r="AT18" s="1037">
        <f>AQ18+AR18+AS18</f>
        <v>620000</v>
      </c>
      <c r="AU18" s="1042">
        <f t="shared" si="16"/>
        <v>232500</v>
      </c>
      <c r="AV18" s="1042">
        <f t="shared" si="16"/>
        <v>232500</v>
      </c>
      <c r="AW18" s="1042">
        <f t="shared" si="16"/>
        <v>232500</v>
      </c>
      <c r="AX18" s="1037">
        <f>AU18+AV18+AW18</f>
        <v>697500</v>
      </c>
      <c r="AY18" s="1042">
        <f>ROUND(AG18,-2)-200</f>
        <v>232300</v>
      </c>
      <c r="AZ18" s="1042">
        <f>ROUND(AH18,-2)</f>
        <v>0</v>
      </c>
      <c r="BA18" s="1042">
        <f>ROUND(AI18,-2)</f>
        <v>0</v>
      </c>
      <c r="BB18" s="1037">
        <f>AY18+AZ18+BA18</f>
        <v>232300</v>
      </c>
      <c r="BC18" s="1042">
        <f>AP18+AT18+AX18+BB18</f>
        <v>1549800</v>
      </c>
      <c r="BD18" s="1163">
        <f>BC18-P18</f>
        <v>0</v>
      </c>
      <c r="BF18" s="2204"/>
      <c r="BG18" s="2204"/>
      <c r="BH18" s="2204"/>
      <c r="BI18" s="2204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</row>
    <row r="19" spans="1:79" s="25" customFormat="1" ht="21" hidden="1" customHeight="1">
      <c r="A19" s="1100">
        <v>2</v>
      </c>
      <c r="B19" s="13">
        <v>5</v>
      </c>
      <c r="C19" s="16" t="s">
        <v>2157</v>
      </c>
      <c r="D19" s="593"/>
      <c r="E19" s="1104">
        <v>750000</v>
      </c>
      <c r="F19" s="1003">
        <f t="shared" si="2"/>
        <v>750000</v>
      </c>
      <c r="G19" s="13">
        <v>1</v>
      </c>
      <c r="H19" s="32">
        <f t="shared" si="3"/>
        <v>750000</v>
      </c>
      <c r="I19" s="593" t="s">
        <v>2189</v>
      </c>
      <c r="J19" s="593" t="s">
        <v>879</v>
      </c>
      <c r="K19" s="15" t="s">
        <v>2190</v>
      </c>
      <c r="L19" s="15" t="s">
        <v>2191</v>
      </c>
      <c r="M19" s="1102"/>
      <c r="N19" s="1105"/>
      <c r="O19" s="1106"/>
      <c r="P19" s="1099"/>
      <c r="S19" s="668"/>
      <c r="U19" s="1042"/>
      <c r="V19" s="1042"/>
      <c r="W19" s="1042"/>
      <c r="X19" s="1037">
        <f t="shared" si="4"/>
        <v>0</v>
      </c>
      <c r="Y19" s="1042"/>
      <c r="Z19" s="1042"/>
      <c r="AA19" s="1042"/>
      <c r="AB19" s="1037">
        <f t="shared" si="5"/>
        <v>0</v>
      </c>
      <c r="AC19" s="1042"/>
      <c r="AD19" s="1042"/>
      <c r="AE19" s="1042"/>
      <c r="AF19" s="1037">
        <f t="shared" si="6"/>
        <v>0</v>
      </c>
      <c r="AG19" s="1042"/>
      <c r="AH19" s="1042"/>
      <c r="AI19" s="1042"/>
      <c r="AJ19" s="1037">
        <f t="shared" si="7"/>
        <v>0</v>
      </c>
      <c r="AK19" s="1042">
        <f t="shared" si="8"/>
        <v>0</v>
      </c>
      <c r="BF19" s="2204"/>
      <c r="BG19" s="2204"/>
      <c r="BH19" s="2204"/>
      <c r="BI19" s="2204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</row>
    <row r="20" spans="1:79" s="22" customFormat="1" ht="24" hidden="1" customHeight="1">
      <c r="A20" s="1100">
        <v>2</v>
      </c>
      <c r="B20" s="12">
        <v>6</v>
      </c>
      <c r="C20" s="16" t="s">
        <v>2149</v>
      </c>
      <c r="D20" s="1107"/>
      <c r="E20" s="1004">
        <v>99800</v>
      </c>
      <c r="F20" s="1003">
        <f t="shared" si="2"/>
        <v>99800</v>
      </c>
      <c r="G20" s="13">
        <v>1</v>
      </c>
      <c r="H20" s="32">
        <f t="shared" si="3"/>
        <v>99800</v>
      </c>
      <c r="I20" s="15" t="s">
        <v>606</v>
      </c>
      <c r="J20" s="15" t="s">
        <v>879</v>
      </c>
      <c r="K20" s="15" t="s">
        <v>2192</v>
      </c>
      <c r="L20" s="15" t="s">
        <v>2193</v>
      </c>
      <c r="M20" s="1102"/>
      <c r="N20" s="1105"/>
      <c r="O20" s="1106"/>
      <c r="P20" s="1099"/>
      <c r="S20" s="41"/>
      <c r="U20" s="1042"/>
      <c r="V20" s="1042"/>
      <c r="W20" s="1042"/>
      <c r="X20" s="1037">
        <f t="shared" si="4"/>
        <v>0</v>
      </c>
      <c r="Y20" s="1042"/>
      <c r="Z20" s="1042"/>
      <c r="AA20" s="1042"/>
      <c r="AB20" s="1037">
        <f t="shared" si="5"/>
        <v>0</v>
      </c>
      <c r="AC20" s="1042"/>
      <c r="AD20" s="1042"/>
      <c r="AE20" s="1042"/>
      <c r="AF20" s="1037">
        <f t="shared" si="6"/>
        <v>0</v>
      </c>
      <c r="AG20" s="1042"/>
      <c r="AH20" s="1042"/>
      <c r="AI20" s="1042"/>
      <c r="AJ20" s="1037">
        <f t="shared" si="7"/>
        <v>0</v>
      </c>
      <c r="AK20" s="1042">
        <f t="shared" si="8"/>
        <v>0</v>
      </c>
      <c r="BF20" s="2204"/>
      <c r="BG20" s="2204"/>
      <c r="BH20" s="2204"/>
      <c r="BI20" s="2204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</row>
    <row r="21" spans="1:79" s="22" customFormat="1" ht="24" hidden="1" customHeight="1">
      <c r="A21" s="21">
        <v>2</v>
      </c>
      <c r="B21" s="13">
        <v>3</v>
      </c>
      <c r="C21" s="16" t="s">
        <v>2181</v>
      </c>
      <c r="D21" s="1001"/>
      <c r="E21" s="1002">
        <v>500000</v>
      </c>
      <c r="F21" s="1002">
        <f t="shared" si="2"/>
        <v>500000</v>
      </c>
      <c r="G21" s="13">
        <v>1</v>
      </c>
      <c r="H21" s="32">
        <f t="shared" si="3"/>
        <v>500000</v>
      </c>
      <c r="I21" s="14" t="s">
        <v>452</v>
      </c>
      <c r="J21" s="14" t="s">
        <v>883</v>
      </c>
      <c r="K21" s="14" t="s">
        <v>883</v>
      </c>
      <c r="L21" s="14" t="s">
        <v>883</v>
      </c>
      <c r="M21" s="1092">
        <v>1</v>
      </c>
      <c r="N21" s="1093" t="s">
        <v>883</v>
      </c>
      <c r="O21" s="1094">
        <f>SUM(G21:G22)</f>
        <v>2</v>
      </c>
      <c r="P21" s="1094">
        <f>SUM(H21:H22)</f>
        <v>1200000</v>
      </c>
      <c r="S21" s="41"/>
      <c r="U21" s="1042"/>
      <c r="V21" s="1042"/>
      <c r="W21" s="1042"/>
      <c r="X21" s="1037">
        <f t="shared" si="4"/>
        <v>0</v>
      </c>
      <c r="Y21" s="1042">
        <f>10/100*$P21</f>
        <v>120000</v>
      </c>
      <c r="Z21" s="1042">
        <f>15/100*$P21</f>
        <v>180000</v>
      </c>
      <c r="AA21" s="1042">
        <f>15/100*$P21</f>
        <v>180000</v>
      </c>
      <c r="AB21" s="1037">
        <f t="shared" si="5"/>
        <v>480000</v>
      </c>
      <c r="AC21" s="1042">
        <f>15/100*$P21</f>
        <v>180000</v>
      </c>
      <c r="AD21" s="1042">
        <f>15/100*$P21</f>
        <v>180000</v>
      </c>
      <c r="AE21" s="1042">
        <f>15/100*$P21</f>
        <v>180000</v>
      </c>
      <c r="AF21" s="1037">
        <f t="shared" si="6"/>
        <v>540000</v>
      </c>
      <c r="AG21" s="1042">
        <f>15/100*$P21</f>
        <v>180000</v>
      </c>
      <c r="AH21" s="1042"/>
      <c r="AI21" s="1042"/>
      <c r="AJ21" s="1037">
        <f t="shared" si="7"/>
        <v>180000</v>
      </c>
      <c r="AK21" s="1042">
        <f t="shared" si="8"/>
        <v>1200000</v>
      </c>
      <c r="AL21" s="1163">
        <f>AK21-P21</f>
        <v>0</v>
      </c>
      <c r="AM21" s="1042"/>
      <c r="AN21" s="1042"/>
      <c r="AO21" s="1042"/>
      <c r="AP21" s="1037">
        <f>AM21+AN21+AO21</f>
        <v>0</v>
      </c>
      <c r="AQ21" s="1042">
        <f>ROUND(Y21,-2)</f>
        <v>120000</v>
      </c>
      <c r="AR21" s="1042">
        <f>ROUND(Z21,-2)</f>
        <v>180000</v>
      </c>
      <c r="AS21" s="1042">
        <f>ROUND(AA21,-2)</f>
        <v>180000</v>
      </c>
      <c r="AT21" s="1037">
        <f>AQ21+AR21+AS21</f>
        <v>480000</v>
      </c>
      <c r="AU21" s="1042">
        <f>ROUND(AC21,-2)</f>
        <v>180000</v>
      </c>
      <c r="AV21" s="1042">
        <f>ROUND(AD21,-2)</f>
        <v>180000</v>
      </c>
      <c r="AW21" s="1042">
        <f>ROUND(AE21,-2)</f>
        <v>180000</v>
      </c>
      <c r="AX21" s="1037">
        <f>AU21+AV21+AW21</f>
        <v>540000</v>
      </c>
      <c r="AY21" s="1042">
        <f>ROUND(AG21,-2)</f>
        <v>180000</v>
      </c>
      <c r="AZ21" s="1042">
        <f>ROUND(AH21,-2)</f>
        <v>0</v>
      </c>
      <c r="BA21" s="1042">
        <f>ROUND(AI21,-2)</f>
        <v>0</v>
      </c>
      <c r="BB21" s="1037">
        <f>AY21+AZ21+BA21</f>
        <v>180000</v>
      </c>
      <c r="BC21" s="1042">
        <f>AP21+AT21+AX21+BB21</f>
        <v>1200000</v>
      </c>
      <c r="BD21" s="1163">
        <f>BC21-P21</f>
        <v>0</v>
      </c>
      <c r="BF21" s="2204"/>
      <c r="BG21" s="2204"/>
      <c r="BH21" s="2204"/>
      <c r="BI21" s="2204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</row>
    <row r="22" spans="1:79" s="22" customFormat="1" ht="24" hidden="1" customHeight="1">
      <c r="A22" s="13">
        <v>2</v>
      </c>
      <c r="B22" s="13">
        <v>1</v>
      </c>
      <c r="C22" s="16" t="s">
        <v>2180</v>
      </c>
      <c r="D22" s="1001"/>
      <c r="E22" s="140">
        <v>700000</v>
      </c>
      <c r="F22" s="1002">
        <f t="shared" si="2"/>
        <v>700000</v>
      </c>
      <c r="G22" s="13">
        <v>1</v>
      </c>
      <c r="H22" s="32">
        <f t="shared" si="3"/>
        <v>700000</v>
      </c>
      <c r="I22" s="14" t="s">
        <v>602</v>
      </c>
      <c r="J22" s="14" t="s">
        <v>883</v>
      </c>
      <c r="K22" s="14" t="s">
        <v>987</v>
      </c>
      <c r="L22" s="16" t="s">
        <v>2180</v>
      </c>
      <c r="M22" s="1092"/>
      <c r="N22" s="1099"/>
      <c r="O22" s="1099"/>
      <c r="P22" s="1099"/>
      <c r="S22" s="41"/>
      <c r="U22" s="1042"/>
      <c r="V22" s="1042"/>
      <c r="W22" s="1042"/>
      <c r="X22" s="1037">
        <f t="shared" si="4"/>
        <v>0</v>
      </c>
      <c r="Y22" s="1042"/>
      <c r="Z22" s="1042"/>
      <c r="AA22" s="1042"/>
      <c r="AB22" s="1037">
        <f t="shared" si="5"/>
        <v>0</v>
      </c>
      <c r="AC22" s="1042"/>
      <c r="AD22" s="1042"/>
      <c r="AE22" s="1042"/>
      <c r="AF22" s="1037">
        <f t="shared" si="6"/>
        <v>0</v>
      </c>
      <c r="AG22" s="1042"/>
      <c r="AH22" s="1042"/>
      <c r="AI22" s="1042"/>
      <c r="AJ22" s="1037">
        <f t="shared" si="7"/>
        <v>0</v>
      </c>
      <c r="AK22" s="1042">
        <f t="shared" si="8"/>
        <v>0</v>
      </c>
      <c r="BF22" s="2236"/>
      <c r="BG22" s="2236"/>
      <c r="BH22" s="2236"/>
      <c r="BI22" s="223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</row>
    <row r="23" spans="1:79" s="22" customFormat="1" ht="26.25" hidden="1" customHeight="1">
      <c r="A23" s="21">
        <v>2</v>
      </c>
      <c r="B23" s="13">
        <v>14</v>
      </c>
      <c r="C23" s="16" t="s">
        <v>2149</v>
      </c>
      <c r="D23" s="1108" t="s">
        <v>2182</v>
      </c>
      <c r="E23" s="26">
        <v>850000</v>
      </c>
      <c r="F23" s="1002">
        <f t="shared" si="2"/>
        <v>850000</v>
      </c>
      <c r="G23" s="13">
        <v>1</v>
      </c>
      <c r="H23" s="32">
        <f t="shared" si="3"/>
        <v>850000</v>
      </c>
      <c r="I23" s="14" t="s">
        <v>607</v>
      </c>
      <c r="J23" s="594" t="s">
        <v>1145</v>
      </c>
      <c r="K23" s="594" t="s">
        <v>1145</v>
      </c>
      <c r="L23" s="594" t="s">
        <v>1145</v>
      </c>
      <c r="M23" s="1092">
        <v>1</v>
      </c>
      <c r="N23" s="1109" t="s">
        <v>1145</v>
      </c>
      <c r="O23" s="1094">
        <f>SUM(G23:G25)</f>
        <v>3</v>
      </c>
      <c r="P23" s="1094">
        <f>SUM(H23:H25)</f>
        <v>1110000</v>
      </c>
      <c r="S23" s="41"/>
      <c r="U23" s="1042"/>
      <c r="V23" s="1042"/>
      <c r="W23" s="1042"/>
      <c r="X23" s="1037">
        <f t="shared" si="4"/>
        <v>0</v>
      </c>
      <c r="Y23" s="1042">
        <f>10/100*$P23</f>
        <v>111000</v>
      </c>
      <c r="Z23" s="1042">
        <f>15/100*$P23</f>
        <v>166500</v>
      </c>
      <c r="AA23" s="1042">
        <f>15/100*$P23</f>
        <v>166500</v>
      </c>
      <c r="AB23" s="1037">
        <f t="shared" si="5"/>
        <v>444000</v>
      </c>
      <c r="AC23" s="1042">
        <f>15/100*$P23</f>
        <v>166500</v>
      </c>
      <c r="AD23" s="1042">
        <f>15/100*$P23</f>
        <v>166500</v>
      </c>
      <c r="AE23" s="1042">
        <f>15/100*$P23</f>
        <v>166500</v>
      </c>
      <c r="AF23" s="1037">
        <f t="shared" si="6"/>
        <v>499500</v>
      </c>
      <c r="AG23" s="1042">
        <f>15/100*$P23</f>
        <v>166500</v>
      </c>
      <c r="AH23" s="1042"/>
      <c r="AI23" s="1042"/>
      <c r="AJ23" s="1037">
        <f t="shared" si="7"/>
        <v>166500</v>
      </c>
      <c r="AK23" s="1042">
        <f t="shared" si="8"/>
        <v>1110000</v>
      </c>
      <c r="AL23" s="1163">
        <f>AK23-P23</f>
        <v>0</v>
      </c>
      <c r="AM23" s="1042"/>
      <c r="AN23" s="1042"/>
      <c r="AO23" s="1042"/>
      <c r="AP23" s="1037">
        <f>AM23+AN23+AO23</f>
        <v>0</v>
      </c>
      <c r="AQ23" s="1042">
        <f>ROUND(Y23,-2)</f>
        <v>111000</v>
      </c>
      <c r="AR23" s="1042">
        <f>ROUND(Z23,-2)</f>
        <v>166500</v>
      </c>
      <c r="AS23" s="1042">
        <f>ROUND(AA23,-2)</f>
        <v>166500</v>
      </c>
      <c r="AT23" s="1037">
        <f>AQ23+AR23+AS23</f>
        <v>444000</v>
      </c>
      <c r="AU23" s="1042">
        <f>ROUND(AC23,-2)</f>
        <v>166500</v>
      </c>
      <c r="AV23" s="1042">
        <f>ROUND(AD23,-2)</f>
        <v>166500</v>
      </c>
      <c r="AW23" s="1042">
        <f>ROUND(AE23,-2)</f>
        <v>166500</v>
      </c>
      <c r="AX23" s="1037">
        <f>AU23+AV23+AW23</f>
        <v>499500</v>
      </c>
      <c r="AY23" s="1042">
        <f>ROUND(AG23,-2)</f>
        <v>166500</v>
      </c>
      <c r="AZ23" s="1042">
        <f>ROUND(AH23,-2)</f>
        <v>0</v>
      </c>
      <c r="BA23" s="1042">
        <f>ROUND(AI23,-2)</f>
        <v>0</v>
      </c>
      <c r="BB23" s="1037">
        <f>AY23+AZ23+BA23</f>
        <v>166500</v>
      </c>
      <c r="BC23" s="1042">
        <f>AP23+AT23+AX23+BB23</f>
        <v>1110000</v>
      </c>
      <c r="BD23" s="1163">
        <f>BC23-P23</f>
        <v>0</v>
      </c>
      <c r="BF23" s="2204"/>
      <c r="BG23" s="2204"/>
      <c r="BH23" s="2204"/>
      <c r="BI23" s="2204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</row>
    <row r="24" spans="1:79" s="22" customFormat="1" ht="30.75" hidden="1" customHeight="1">
      <c r="A24" s="13">
        <v>2</v>
      </c>
      <c r="B24" s="13">
        <v>19</v>
      </c>
      <c r="C24" s="16" t="s">
        <v>2149</v>
      </c>
      <c r="D24" s="152" t="s">
        <v>2183</v>
      </c>
      <c r="E24" s="26">
        <v>125000</v>
      </c>
      <c r="F24" s="1002">
        <f t="shared" si="2"/>
        <v>125000</v>
      </c>
      <c r="G24" s="13">
        <v>1</v>
      </c>
      <c r="H24" s="32">
        <f t="shared" si="3"/>
        <v>125000</v>
      </c>
      <c r="I24" s="14" t="s">
        <v>607</v>
      </c>
      <c r="J24" s="594" t="s">
        <v>1145</v>
      </c>
      <c r="K24" s="14" t="s">
        <v>2184</v>
      </c>
      <c r="L24" s="1110" t="s">
        <v>2185</v>
      </c>
      <c r="M24" s="1291"/>
      <c r="N24" s="1111"/>
      <c r="O24" s="1111"/>
      <c r="P24" s="1099"/>
      <c r="S24" s="41"/>
      <c r="U24" s="1042"/>
      <c r="V24" s="1042"/>
      <c r="W24" s="1042"/>
      <c r="X24" s="1037">
        <f t="shared" si="4"/>
        <v>0</v>
      </c>
      <c r="Y24" s="1042"/>
      <c r="Z24" s="1042"/>
      <c r="AA24" s="1042"/>
      <c r="AB24" s="1037">
        <f t="shared" si="5"/>
        <v>0</v>
      </c>
      <c r="AC24" s="1042"/>
      <c r="AD24" s="1042"/>
      <c r="AE24" s="1042"/>
      <c r="AF24" s="1037">
        <f t="shared" si="6"/>
        <v>0</v>
      </c>
      <c r="AG24" s="1042"/>
      <c r="AH24" s="1042"/>
      <c r="AI24" s="1042"/>
      <c r="AJ24" s="1037">
        <f t="shared" si="7"/>
        <v>0</v>
      </c>
      <c r="AK24" s="1042">
        <f t="shared" si="8"/>
        <v>0</v>
      </c>
      <c r="BF24" s="2204"/>
      <c r="BG24" s="2204"/>
      <c r="BH24" s="2204"/>
      <c r="BI24" s="2204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</row>
    <row r="25" spans="1:79" s="22" customFormat="1" ht="29.25" hidden="1" customHeight="1">
      <c r="A25" s="13">
        <v>2</v>
      </c>
      <c r="B25" s="13">
        <v>29</v>
      </c>
      <c r="C25" s="11" t="s">
        <v>2186</v>
      </c>
      <c r="D25" s="1112"/>
      <c r="E25" s="31">
        <v>135000</v>
      </c>
      <c r="F25" s="1002">
        <f t="shared" si="2"/>
        <v>135000</v>
      </c>
      <c r="G25" s="13">
        <v>1</v>
      </c>
      <c r="H25" s="32">
        <f t="shared" si="3"/>
        <v>135000</v>
      </c>
      <c r="I25" s="14" t="s">
        <v>2187</v>
      </c>
      <c r="J25" s="594" t="s">
        <v>1145</v>
      </c>
      <c r="K25" s="14" t="s">
        <v>2188</v>
      </c>
      <c r="L25" s="11" t="s">
        <v>2186</v>
      </c>
      <c r="M25" s="1102"/>
      <c r="N25" s="1106"/>
      <c r="O25" s="1106"/>
      <c r="P25" s="1099"/>
      <c r="S25" s="41"/>
      <c r="U25" s="1042"/>
      <c r="V25" s="1042"/>
      <c r="W25" s="1042"/>
      <c r="X25" s="1037">
        <f t="shared" si="4"/>
        <v>0</v>
      </c>
      <c r="Y25" s="1042"/>
      <c r="Z25" s="1042"/>
      <c r="AA25" s="1042"/>
      <c r="AB25" s="1037">
        <f t="shared" si="5"/>
        <v>0</v>
      </c>
      <c r="AC25" s="1042"/>
      <c r="AD25" s="1042"/>
      <c r="AE25" s="1042"/>
      <c r="AF25" s="1037">
        <f t="shared" si="6"/>
        <v>0</v>
      </c>
      <c r="AG25" s="1042"/>
      <c r="AH25" s="1042"/>
      <c r="AI25" s="1042"/>
      <c r="AJ25" s="1037">
        <f t="shared" si="7"/>
        <v>0</v>
      </c>
      <c r="AK25" s="1042">
        <f t="shared" si="8"/>
        <v>0</v>
      </c>
      <c r="BF25" s="2204"/>
      <c r="BG25" s="2204"/>
      <c r="BH25" s="2204"/>
      <c r="BI25" s="2204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</row>
    <row r="26" spans="1:79" s="22" customFormat="1" ht="24" hidden="1" customHeight="1">
      <c r="A26" s="21">
        <v>3</v>
      </c>
      <c r="B26" s="13">
        <v>41</v>
      </c>
      <c r="C26" s="14" t="s">
        <v>2198</v>
      </c>
      <c r="D26" s="13">
        <v>2406</v>
      </c>
      <c r="E26" s="31">
        <v>292000</v>
      </c>
      <c r="F26" s="18">
        <f t="shared" si="2"/>
        <v>292000</v>
      </c>
      <c r="G26" s="13">
        <v>1</v>
      </c>
      <c r="H26" s="32">
        <f t="shared" si="3"/>
        <v>292000</v>
      </c>
      <c r="I26" s="18" t="s">
        <v>2199</v>
      </c>
      <c r="J26" s="16" t="s">
        <v>453</v>
      </c>
      <c r="K26" s="16" t="s">
        <v>453</v>
      </c>
      <c r="L26" s="16" t="s">
        <v>453</v>
      </c>
      <c r="M26" s="1092">
        <v>1</v>
      </c>
      <c r="N26" s="1113" t="s">
        <v>453</v>
      </c>
      <c r="O26" s="1094">
        <f>SUM(G26:G27)</f>
        <v>2</v>
      </c>
      <c r="P26" s="1094">
        <f>SUM(H26:H27)</f>
        <v>572000</v>
      </c>
      <c r="Q26" s="157" t="s">
        <v>2400</v>
      </c>
      <c r="R26" s="1045">
        <f>SUM(O26:O32)</f>
        <v>7</v>
      </c>
      <c r="S26" s="1045">
        <f>SUM(P26:P32)</f>
        <v>3267800</v>
      </c>
      <c r="T26" s="625"/>
      <c r="U26" s="1042"/>
      <c r="V26" s="1042"/>
      <c r="W26" s="1042"/>
      <c r="X26" s="1037">
        <f t="shared" si="4"/>
        <v>0</v>
      </c>
      <c r="Y26" s="1042">
        <f>10/100*$P26</f>
        <v>57200</v>
      </c>
      <c r="Z26" s="1042">
        <f>15/100*$P26</f>
        <v>85800</v>
      </c>
      <c r="AA26" s="1042">
        <f>15/100*$P26</f>
        <v>85800</v>
      </c>
      <c r="AB26" s="1037">
        <f t="shared" si="5"/>
        <v>228800</v>
      </c>
      <c r="AC26" s="1042">
        <f>15/100*$P26</f>
        <v>85800</v>
      </c>
      <c r="AD26" s="1042">
        <f>15/100*$P26</f>
        <v>85800</v>
      </c>
      <c r="AE26" s="1042">
        <f>15/100*$P26</f>
        <v>85800</v>
      </c>
      <c r="AF26" s="1037">
        <f t="shared" si="6"/>
        <v>257400</v>
      </c>
      <c r="AG26" s="1042">
        <f>15/100*$P26</f>
        <v>85800</v>
      </c>
      <c r="AH26" s="1042"/>
      <c r="AI26" s="1042"/>
      <c r="AJ26" s="1037">
        <f t="shared" si="7"/>
        <v>85800</v>
      </c>
      <c r="AK26" s="1042">
        <f t="shared" si="8"/>
        <v>572000</v>
      </c>
      <c r="AL26" s="1163">
        <f>AK26-P26</f>
        <v>0</v>
      </c>
      <c r="AM26" s="1042"/>
      <c r="AN26" s="1042"/>
      <c r="AO26" s="1042"/>
      <c r="AP26" s="1037">
        <f>AM26+AN26+AO26</f>
        <v>0</v>
      </c>
      <c r="AQ26" s="1042">
        <f>ROUND(Y26,-2)</f>
        <v>57200</v>
      </c>
      <c r="AR26" s="1042">
        <f>ROUND(Z26,-2)</f>
        <v>85800</v>
      </c>
      <c r="AS26" s="1042">
        <f>ROUND(AA26,-2)</f>
        <v>85800</v>
      </c>
      <c r="AT26" s="1037">
        <f>AQ26+AR26+AS26</f>
        <v>228800</v>
      </c>
      <c r="AU26" s="1042">
        <f>ROUND(AC26,-2)</f>
        <v>85800</v>
      </c>
      <c r="AV26" s="1042">
        <f>ROUND(AD26,-2)</f>
        <v>85800</v>
      </c>
      <c r="AW26" s="1042">
        <f>ROUND(AE26,-2)</f>
        <v>85800</v>
      </c>
      <c r="AX26" s="1037">
        <f>AU26+AV26+AW26</f>
        <v>257400</v>
      </c>
      <c r="AY26" s="1042">
        <f>ROUND(AG26,-2)</f>
        <v>85800</v>
      </c>
      <c r="AZ26" s="1042">
        <f>ROUND(AH26,-2)</f>
        <v>0</v>
      </c>
      <c r="BA26" s="1042">
        <f>ROUND(AI26,-2)</f>
        <v>0</v>
      </c>
      <c r="BB26" s="1037">
        <f>AY26+AZ26+BA26</f>
        <v>85800</v>
      </c>
      <c r="BC26" s="1042">
        <f>AP26+AT26+AX26+BB26</f>
        <v>572000</v>
      </c>
      <c r="BD26" s="1163">
        <f>BC26-P26</f>
        <v>0</v>
      </c>
      <c r="BF26" s="2204"/>
      <c r="BG26" s="2204">
        <v>1</v>
      </c>
      <c r="BH26" s="2204"/>
      <c r="BI26" s="2204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</row>
    <row r="27" spans="1:79" s="1115" customFormat="1" ht="24" hidden="1" customHeight="1">
      <c r="A27" s="13">
        <v>3</v>
      </c>
      <c r="B27" s="13">
        <v>1</v>
      </c>
      <c r="C27" s="16" t="s">
        <v>2149</v>
      </c>
      <c r="D27" s="13" t="s">
        <v>2194</v>
      </c>
      <c r="E27" s="31">
        <v>280000</v>
      </c>
      <c r="F27" s="31">
        <f t="shared" si="2"/>
        <v>280000</v>
      </c>
      <c r="G27" s="13">
        <v>1</v>
      </c>
      <c r="H27" s="32">
        <f t="shared" si="3"/>
        <v>280000</v>
      </c>
      <c r="I27" s="14" t="s">
        <v>2195</v>
      </c>
      <c r="J27" s="16" t="s">
        <v>453</v>
      </c>
      <c r="K27" s="16" t="s">
        <v>2196</v>
      </c>
      <c r="L27" s="14" t="s">
        <v>2197</v>
      </c>
      <c r="M27" s="1092"/>
      <c r="N27" s="1098"/>
      <c r="O27" s="1099"/>
      <c r="P27" s="1114"/>
      <c r="S27" s="1116"/>
      <c r="U27" s="1042"/>
      <c r="V27" s="1042"/>
      <c r="W27" s="1042"/>
      <c r="X27" s="1037">
        <f t="shared" si="4"/>
        <v>0</v>
      </c>
      <c r="Y27" s="1042"/>
      <c r="Z27" s="1042"/>
      <c r="AA27" s="1042"/>
      <c r="AB27" s="1037">
        <f t="shared" si="5"/>
        <v>0</v>
      </c>
      <c r="AC27" s="1042"/>
      <c r="AD27" s="1042"/>
      <c r="AE27" s="1042"/>
      <c r="AF27" s="1037">
        <f t="shared" si="6"/>
        <v>0</v>
      </c>
      <c r="AG27" s="1042"/>
      <c r="AH27" s="1042"/>
      <c r="AI27" s="1042"/>
      <c r="AJ27" s="1037">
        <f t="shared" si="7"/>
        <v>0</v>
      </c>
      <c r="AK27" s="1042">
        <f t="shared" si="8"/>
        <v>0</v>
      </c>
      <c r="BF27" s="2204"/>
      <c r="BG27" s="2204">
        <v>1</v>
      </c>
      <c r="BH27" s="2204"/>
      <c r="BI27" s="2204"/>
      <c r="BJ27" s="2701"/>
      <c r="BK27" s="2701"/>
      <c r="BL27" s="2701"/>
      <c r="BM27" s="2701"/>
      <c r="BN27" s="2701"/>
      <c r="BO27" s="2701"/>
      <c r="BP27" s="2701"/>
      <c r="BQ27" s="2701"/>
      <c r="BR27" s="2701"/>
      <c r="BS27" s="2701"/>
      <c r="BT27" s="2701"/>
      <c r="BU27" s="2701"/>
      <c r="BV27" s="2701"/>
      <c r="BW27" s="2701"/>
      <c r="BX27" s="2701"/>
      <c r="BY27" s="2701"/>
      <c r="BZ27" s="2701"/>
      <c r="CA27" s="2701"/>
    </row>
    <row r="28" spans="1:79" s="22" customFormat="1" ht="24" hidden="1" customHeight="1">
      <c r="A28" s="21">
        <v>3</v>
      </c>
      <c r="B28" s="13">
        <v>44</v>
      </c>
      <c r="C28" s="14" t="s">
        <v>2206</v>
      </c>
      <c r="D28" s="13" t="s">
        <v>2207</v>
      </c>
      <c r="E28" s="31">
        <v>400</v>
      </c>
      <c r="F28" s="31">
        <f>E28*636</f>
        <v>254400</v>
      </c>
      <c r="G28" s="13">
        <v>1</v>
      </c>
      <c r="H28" s="32">
        <f t="shared" si="3"/>
        <v>254400</v>
      </c>
      <c r="I28" s="31" t="s">
        <v>454</v>
      </c>
      <c r="J28" s="16" t="s">
        <v>1037</v>
      </c>
      <c r="K28" s="16" t="s">
        <v>1037</v>
      </c>
      <c r="L28" s="16" t="s">
        <v>1037</v>
      </c>
      <c r="M28" s="1092">
        <v>1</v>
      </c>
      <c r="N28" s="1113" t="s">
        <v>1037</v>
      </c>
      <c r="O28" s="1094">
        <f>SUM(G28)</f>
        <v>1</v>
      </c>
      <c r="P28" s="1094">
        <f>SUM(H28)</f>
        <v>254400</v>
      </c>
      <c r="S28" s="41"/>
      <c r="U28" s="1042"/>
      <c r="V28" s="1042"/>
      <c r="W28" s="1042"/>
      <c r="X28" s="1037">
        <f t="shared" si="4"/>
        <v>0</v>
      </c>
      <c r="Y28" s="1042">
        <f>10/100*$P28</f>
        <v>25440</v>
      </c>
      <c r="Z28" s="1042">
        <f>15/100*$P28</f>
        <v>38160</v>
      </c>
      <c r="AA28" s="1042">
        <f>15/100*$P28</f>
        <v>38160</v>
      </c>
      <c r="AB28" s="1037">
        <f t="shared" si="5"/>
        <v>101760</v>
      </c>
      <c r="AC28" s="1042">
        <f t="shared" ref="AC28:AE29" si="18">15/100*$P28</f>
        <v>38160</v>
      </c>
      <c r="AD28" s="1042">
        <f t="shared" si="18"/>
        <v>38160</v>
      </c>
      <c r="AE28" s="1042">
        <f t="shared" si="18"/>
        <v>38160</v>
      </c>
      <c r="AF28" s="1037">
        <f t="shared" si="6"/>
        <v>114480</v>
      </c>
      <c r="AG28" s="1042">
        <f>15/100*$P28</f>
        <v>38160</v>
      </c>
      <c r="AH28" s="1042"/>
      <c r="AI28" s="1042"/>
      <c r="AJ28" s="1037">
        <f t="shared" si="7"/>
        <v>38160</v>
      </c>
      <c r="AK28" s="1042">
        <f t="shared" si="8"/>
        <v>254400</v>
      </c>
      <c r="AL28" s="1163">
        <f>AK28-P28</f>
        <v>0</v>
      </c>
      <c r="AM28" s="1042"/>
      <c r="AN28" s="1042"/>
      <c r="AO28" s="1042"/>
      <c r="AP28" s="1037">
        <f>AM28+AN28+AO28</f>
        <v>0</v>
      </c>
      <c r="AQ28" s="1042">
        <f t="shared" ref="AQ28:AS29" si="19">ROUND(Y28,-2)</f>
        <v>25400</v>
      </c>
      <c r="AR28" s="1042">
        <f t="shared" si="19"/>
        <v>38200</v>
      </c>
      <c r="AS28" s="1042">
        <f t="shared" si="19"/>
        <v>38200</v>
      </c>
      <c r="AT28" s="1037">
        <f>AQ28+AR28+AS28</f>
        <v>101800</v>
      </c>
      <c r="AU28" s="1042">
        <f t="shared" ref="AU28:AW29" si="20">ROUND(AC28,-2)</f>
        <v>38200</v>
      </c>
      <c r="AV28" s="1042">
        <f t="shared" si="20"/>
        <v>38200</v>
      </c>
      <c r="AW28" s="1042">
        <f t="shared" si="20"/>
        <v>38200</v>
      </c>
      <c r="AX28" s="1037">
        <f>AU28+AV28+AW28</f>
        <v>114600</v>
      </c>
      <c r="AY28" s="1042">
        <f>ROUND(AG28,-2)-200</f>
        <v>38000</v>
      </c>
      <c r="AZ28" s="1042">
        <f>ROUND(AH28,-2)</f>
        <v>0</v>
      </c>
      <c r="BA28" s="1042">
        <f>ROUND(AI28,-2)</f>
        <v>0</v>
      </c>
      <c r="BB28" s="1037">
        <f>AY28+AZ28+BA28</f>
        <v>38000</v>
      </c>
      <c r="BC28" s="1042">
        <f>AP28+AT28+AX28+BB28</f>
        <v>254400</v>
      </c>
      <c r="BD28" s="1163">
        <f>BC28-P28</f>
        <v>0</v>
      </c>
      <c r="BF28" s="2204"/>
      <c r="BG28" s="2204">
        <v>1</v>
      </c>
      <c r="BH28" s="2204"/>
      <c r="BI28" s="2204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</row>
    <row r="29" spans="1:79" s="25" customFormat="1" ht="21" hidden="1" customHeight="1">
      <c r="A29" s="21">
        <v>3</v>
      </c>
      <c r="B29" s="13">
        <v>45</v>
      </c>
      <c r="C29" s="14" t="s">
        <v>2208</v>
      </c>
      <c r="D29" s="13">
        <v>5419</v>
      </c>
      <c r="E29" s="31">
        <v>842400</v>
      </c>
      <c r="F29" s="31">
        <f t="shared" ref="F29:F40" si="21">G29*E29</f>
        <v>842400</v>
      </c>
      <c r="G29" s="13">
        <v>1</v>
      </c>
      <c r="H29" s="32">
        <f t="shared" si="3"/>
        <v>842400</v>
      </c>
      <c r="I29" s="16" t="s">
        <v>2209</v>
      </c>
      <c r="J29" s="16" t="s">
        <v>1090</v>
      </c>
      <c r="K29" s="16" t="s">
        <v>1090</v>
      </c>
      <c r="L29" s="16" t="s">
        <v>1090</v>
      </c>
      <c r="M29" s="1092">
        <v>1</v>
      </c>
      <c r="N29" s="1113" t="s">
        <v>1090</v>
      </c>
      <c r="O29" s="1094">
        <f>SUM(G29:G30)</f>
        <v>2</v>
      </c>
      <c r="P29" s="1094">
        <f>SUM(H29:H30)</f>
        <v>1429400</v>
      </c>
      <c r="S29" s="668"/>
      <c r="U29" s="1042"/>
      <c r="V29" s="1042"/>
      <c r="W29" s="1042"/>
      <c r="X29" s="1037">
        <f t="shared" si="4"/>
        <v>0</v>
      </c>
      <c r="Y29" s="1042">
        <f>10/100*$P29</f>
        <v>142940</v>
      </c>
      <c r="Z29" s="1042">
        <f>15/100*$P29</f>
        <v>214410</v>
      </c>
      <c r="AA29" s="1042">
        <f>15/100*$P29</f>
        <v>214410</v>
      </c>
      <c r="AB29" s="1037">
        <f t="shared" si="5"/>
        <v>571760</v>
      </c>
      <c r="AC29" s="1042">
        <f t="shared" si="18"/>
        <v>214410</v>
      </c>
      <c r="AD29" s="1042">
        <f t="shared" si="18"/>
        <v>214410</v>
      </c>
      <c r="AE29" s="1042">
        <f t="shared" si="18"/>
        <v>214410</v>
      </c>
      <c r="AF29" s="1037">
        <f t="shared" si="6"/>
        <v>643230</v>
      </c>
      <c r="AG29" s="1042">
        <f>15/100*$P29</f>
        <v>214410</v>
      </c>
      <c r="AH29" s="1042"/>
      <c r="AI29" s="1042"/>
      <c r="AJ29" s="1037">
        <f t="shared" si="7"/>
        <v>214410</v>
      </c>
      <c r="AK29" s="1042">
        <f t="shared" si="8"/>
        <v>1429400</v>
      </c>
      <c r="AL29" s="1163">
        <f>AK29-P29</f>
        <v>0</v>
      </c>
      <c r="AM29" s="1042"/>
      <c r="AN29" s="1042"/>
      <c r="AO29" s="1042"/>
      <c r="AP29" s="1037">
        <f>AM29+AN29+AO29</f>
        <v>0</v>
      </c>
      <c r="AQ29" s="1042">
        <f t="shared" si="19"/>
        <v>142900</v>
      </c>
      <c r="AR29" s="1042">
        <f t="shared" si="19"/>
        <v>214400</v>
      </c>
      <c r="AS29" s="1042">
        <f t="shared" si="19"/>
        <v>214400</v>
      </c>
      <c r="AT29" s="1037">
        <f>AQ29+AR29+AS29</f>
        <v>571700</v>
      </c>
      <c r="AU29" s="1042">
        <f t="shared" si="20"/>
        <v>214400</v>
      </c>
      <c r="AV29" s="1042">
        <f t="shared" si="20"/>
        <v>214400</v>
      </c>
      <c r="AW29" s="1042">
        <f t="shared" si="20"/>
        <v>214400</v>
      </c>
      <c r="AX29" s="1037">
        <f>AU29+AV29+AW29</f>
        <v>643200</v>
      </c>
      <c r="AY29" s="1042">
        <f>ROUND(AG29,-2)+100</f>
        <v>214500</v>
      </c>
      <c r="AZ29" s="1042">
        <f>ROUND(AH29,-2)</f>
        <v>0</v>
      </c>
      <c r="BA29" s="1042">
        <f>ROUND(AI29,-2)</f>
        <v>0</v>
      </c>
      <c r="BB29" s="1037">
        <f>AY29+AZ29+BA29</f>
        <v>214500</v>
      </c>
      <c r="BC29" s="1042">
        <f>AP29+AT29+AX29+BB29</f>
        <v>1429400</v>
      </c>
      <c r="BD29" s="1163">
        <f>BC29-P29</f>
        <v>0</v>
      </c>
      <c r="BF29" s="2204"/>
      <c r="BG29" s="2204">
        <v>1</v>
      </c>
      <c r="BH29" s="2204"/>
      <c r="BI29" s="2204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</row>
    <row r="30" spans="1:79" s="1115" customFormat="1" ht="24" hidden="1" customHeight="1">
      <c r="A30" s="13">
        <v>3</v>
      </c>
      <c r="B30" s="13">
        <v>43</v>
      </c>
      <c r="C30" s="14" t="s">
        <v>2202</v>
      </c>
      <c r="D30" s="13">
        <v>5419</v>
      </c>
      <c r="E30" s="31">
        <v>587000</v>
      </c>
      <c r="F30" s="31">
        <f t="shared" si="21"/>
        <v>587000</v>
      </c>
      <c r="G30" s="13">
        <v>1</v>
      </c>
      <c r="H30" s="32">
        <f t="shared" si="3"/>
        <v>587000</v>
      </c>
      <c r="I30" s="16" t="s">
        <v>2203</v>
      </c>
      <c r="J30" s="16" t="s">
        <v>1090</v>
      </c>
      <c r="K30" s="16" t="s">
        <v>2204</v>
      </c>
      <c r="L30" s="14" t="s">
        <v>2205</v>
      </c>
      <c r="M30" s="1092"/>
      <c r="N30" s="1098"/>
      <c r="O30" s="1099"/>
      <c r="P30" s="1114"/>
      <c r="S30" s="1116"/>
      <c r="U30" s="1042"/>
      <c r="V30" s="1042"/>
      <c r="W30" s="1042"/>
      <c r="X30" s="1037">
        <f t="shared" si="4"/>
        <v>0</v>
      </c>
      <c r="Y30" s="1042"/>
      <c r="Z30" s="1042"/>
      <c r="AA30" s="1042"/>
      <c r="AB30" s="1037">
        <f t="shared" si="5"/>
        <v>0</v>
      </c>
      <c r="AC30" s="1042"/>
      <c r="AD30" s="1042"/>
      <c r="AE30" s="1042"/>
      <c r="AF30" s="1037">
        <f t="shared" si="6"/>
        <v>0</v>
      </c>
      <c r="AG30" s="1042"/>
      <c r="AH30" s="1042"/>
      <c r="AI30" s="1042"/>
      <c r="AJ30" s="1037">
        <f t="shared" si="7"/>
        <v>0</v>
      </c>
      <c r="AK30" s="1042">
        <f t="shared" si="8"/>
        <v>0</v>
      </c>
      <c r="BF30" s="2204"/>
      <c r="BG30" s="2204">
        <v>1</v>
      </c>
      <c r="BH30" s="2204"/>
      <c r="BI30" s="2204"/>
      <c r="BJ30" s="2701"/>
      <c r="BK30" s="2701"/>
      <c r="BL30" s="2701"/>
      <c r="BM30" s="2701"/>
      <c r="BN30" s="2701"/>
      <c r="BO30" s="2701"/>
      <c r="BP30" s="2701"/>
      <c r="BQ30" s="2701"/>
      <c r="BR30" s="2701"/>
      <c r="BS30" s="2701"/>
      <c r="BT30" s="2701"/>
      <c r="BU30" s="2701"/>
      <c r="BV30" s="2701"/>
      <c r="BW30" s="2701"/>
      <c r="BX30" s="2701"/>
      <c r="BY30" s="2701"/>
      <c r="BZ30" s="2701"/>
      <c r="CA30" s="2701"/>
    </row>
    <row r="31" spans="1:79" s="1115" customFormat="1" ht="25.5" hidden="1" customHeight="1">
      <c r="A31" s="21">
        <v>3</v>
      </c>
      <c r="B31" s="13">
        <v>42</v>
      </c>
      <c r="C31" s="14" t="s">
        <v>2200</v>
      </c>
      <c r="D31" s="13" t="s">
        <v>2201</v>
      </c>
      <c r="E31" s="31">
        <v>250000</v>
      </c>
      <c r="F31" s="31">
        <f t="shared" si="21"/>
        <v>250000</v>
      </c>
      <c r="G31" s="13">
        <v>1</v>
      </c>
      <c r="H31" s="32">
        <f t="shared" si="3"/>
        <v>250000</v>
      </c>
      <c r="I31" s="16" t="s">
        <v>458</v>
      </c>
      <c r="J31" s="16" t="s">
        <v>830</v>
      </c>
      <c r="K31" s="16" t="s">
        <v>830</v>
      </c>
      <c r="L31" s="16" t="s">
        <v>830</v>
      </c>
      <c r="M31" s="1092">
        <v>1</v>
      </c>
      <c r="N31" s="1113" t="s">
        <v>830</v>
      </c>
      <c r="O31" s="1094">
        <f t="shared" ref="O31:P40" si="22">SUM(G31)</f>
        <v>1</v>
      </c>
      <c r="P31" s="1094">
        <f t="shared" si="22"/>
        <v>250000</v>
      </c>
      <c r="S31" s="1116"/>
      <c r="U31" s="1042"/>
      <c r="V31" s="1042"/>
      <c r="W31" s="1042"/>
      <c r="X31" s="1037">
        <f t="shared" ref="X31:X41" si="23">U31+V31+W31</f>
        <v>0</v>
      </c>
      <c r="Y31" s="1042">
        <f t="shared" ref="Y31:Y41" si="24">10/100*$P31</f>
        <v>25000</v>
      </c>
      <c r="Z31" s="1042">
        <f t="shared" ref="Z31:AA41" si="25">15/100*$P31</f>
        <v>37500</v>
      </c>
      <c r="AA31" s="1042">
        <f t="shared" si="25"/>
        <v>37500</v>
      </c>
      <c r="AB31" s="1037">
        <f t="shared" ref="AB31:AB41" si="26">Y31+Z31+AA31</f>
        <v>100000</v>
      </c>
      <c r="AC31" s="1042">
        <f t="shared" ref="AC31:AE41" si="27">15/100*$P31</f>
        <v>37500</v>
      </c>
      <c r="AD31" s="1042">
        <f t="shared" si="27"/>
        <v>37500</v>
      </c>
      <c r="AE31" s="1042">
        <f t="shared" si="27"/>
        <v>37500</v>
      </c>
      <c r="AF31" s="1037">
        <f t="shared" ref="AF31:AF41" si="28">AC31+AD31+AE31</f>
        <v>112500</v>
      </c>
      <c r="AG31" s="1042">
        <f t="shared" ref="AG31:AG41" si="29">15/100*$P31</f>
        <v>37500</v>
      </c>
      <c r="AH31" s="1042"/>
      <c r="AI31" s="1042"/>
      <c r="AJ31" s="1037">
        <f t="shared" ref="AJ31:AJ41" si="30">AG31+AH31+AI31</f>
        <v>37500</v>
      </c>
      <c r="AK31" s="1042">
        <f t="shared" ref="AK31:AK41" si="31">X31+AB31+AF31+AJ31</f>
        <v>250000</v>
      </c>
      <c r="AL31" s="1163">
        <f t="shared" ref="AL31:AL41" si="32">AK31-P31</f>
        <v>0</v>
      </c>
      <c r="AM31" s="1042"/>
      <c r="AN31" s="1042"/>
      <c r="AO31" s="1042"/>
      <c r="AP31" s="1037">
        <f t="shared" ref="AP31:AP41" si="33">AM31+AN31+AO31</f>
        <v>0</v>
      </c>
      <c r="AQ31" s="1042">
        <f t="shared" ref="AQ31:AQ41" si="34">ROUND(Y31,-2)</f>
        <v>25000</v>
      </c>
      <c r="AR31" s="1042">
        <f t="shared" ref="AR31:AR41" si="35">ROUND(Z31,-2)</f>
        <v>37500</v>
      </c>
      <c r="AS31" s="1042">
        <f t="shared" ref="AS31:AS41" si="36">ROUND(AA31,-2)</f>
        <v>37500</v>
      </c>
      <c r="AT31" s="1037">
        <f t="shared" ref="AT31:AT41" si="37">AQ31+AR31+AS31</f>
        <v>100000</v>
      </c>
      <c r="AU31" s="1042">
        <f t="shared" ref="AU31:AU41" si="38">ROUND(AC31,-2)</f>
        <v>37500</v>
      </c>
      <c r="AV31" s="1042">
        <f t="shared" ref="AV31:AV41" si="39">ROUND(AD31,-2)</f>
        <v>37500</v>
      </c>
      <c r="AW31" s="1042">
        <f t="shared" ref="AW31:AW41" si="40">ROUND(AE31,-2)</f>
        <v>37500</v>
      </c>
      <c r="AX31" s="1037">
        <f t="shared" ref="AX31:AX41" si="41">AU31+AV31+AW31</f>
        <v>112500</v>
      </c>
      <c r="AY31" s="1042">
        <f t="shared" ref="AY31:AY40" si="42">ROUND(AG31,-2)</f>
        <v>37500</v>
      </c>
      <c r="AZ31" s="1042">
        <f t="shared" ref="AZ31:AZ41" si="43">ROUND(AH31,-2)</f>
        <v>0</v>
      </c>
      <c r="BA31" s="1042">
        <f t="shared" ref="BA31:BA41" si="44">ROUND(AI31,-2)</f>
        <v>0</v>
      </c>
      <c r="BB31" s="1037">
        <f t="shared" ref="BB31:BB41" si="45">AY31+AZ31+BA31</f>
        <v>37500</v>
      </c>
      <c r="BC31" s="1042">
        <f t="shared" ref="BC31:BC41" si="46">AP31+AT31+AX31+BB31</f>
        <v>250000</v>
      </c>
      <c r="BD31" s="1163">
        <f t="shared" ref="BD31:BD41" si="47">BC31-P31</f>
        <v>0</v>
      </c>
      <c r="BF31" s="2204"/>
      <c r="BG31" s="2204">
        <v>1</v>
      </c>
      <c r="BH31" s="2204"/>
      <c r="BI31" s="2204"/>
      <c r="BJ31" s="2701"/>
      <c r="BK31" s="2701"/>
      <c r="BL31" s="2701"/>
      <c r="BM31" s="2701"/>
      <c r="BN31" s="2701"/>
      <c r="BO31" s="2701"/>
      <c r="BP31" s="2701"/>
      <c r="BQ31" s="2701"/>
      <c r="BR31" s="2701"/>
      <c r="BS31" s="2701"/>
      <c r="BT31" s="2701"/>
      <c r="BU31" s="2701"/>
      <c r="BV31" s="2701"/>
      <c r="BW31" s="2701"/>
      <c r="BX31" s="2701"/>
      <c r="BY31" s="2701"/>
      <c r="BZ31" s="2701"/>
      <c r="CA31" s="2701"/>
    </row>
    <row r="32" spans="1:79" s="1115" customFormat="1" ht="23.25" hidden="1" customHeight="1">
      <c r="A32" s="21">
        <v>3</v>
      </c>
      <c r="B32" s="13">
        <v>2</v>
      </c>
      <c r="C32" s="16" t="s">
        <v>2149</v>
      </c>
      <c r="D32" s="13">
        <v>8491</v>
      </c>
      <c r="E32" s="31">
        <v>762000</v>
      </c>
      <c r="F32" s="31">
        <f t="shared" si="21"/>
        <v>762000</v>
      </c>
      <c r="G32" s="13">
        <v>1</v>
      </c>
      <c r="H32" s="32">
        <f t="shared" si="3"/>
        <v>762000</v>
      </c>
      <c r="I32" s="14" t="s">
        <v>2401</v>
      </c>
      <c r="J32" s="16" t="s">
        <v>1142</v>
      </c>
      <c r="K32" s="16" t="s">
        <v>1142</v>
      </c>
      <c r="L32" s="16" t="s">
        <v>1142</v>
      </c>
      <c r="M32" s="1092">
        <v>1</v>
      </c>
      <c r="N32" s="1113" t="s">
        <v>1142</v>
      </c>
      <c r="O32" s="1094">
        <f t="shared" si="22"/>
        <v>1</v>
      </c>
      <c r="P32" s="1094">
        <f t="shared" si="22"/>
        <v>762000</v>
      </c>
      <c r="S32" s="1116"/>
      <c r="U32" s="1042"/>
      <c r="V32" s="1042"/>
      <c r="W32" s="1042"/>
      <c r="X32" s="1037">
        <f t="shared" si="23"/>
        <v>0</v>
      </c>
      <c r="Y32" s="1042">
        <f t="shared" si="24"/>
        <v>76200</v>
      </c>
      <c r="Z32" s="1042">
        <f t="shared" si="25"/>
        <v>114300</v>
      </c>
      <c r="AA32" s="1042">
        <f t="shared" si="25"/>
        <v>114300</v>
      </c>
      <c r="AB32" s="1037">
        <f t="shared" si="26"/>
        <v>304800</v>
      </c>
      <c r="AC32" s="1042">
        <f t="shared" si="27"/>
        <v>114300</v>
      </c>
      <c r="AD32" s="1042">
        <f t="shared" si="27"/>
        <v>114300</v>
      </c>
      <c r="AE32" s="1042">
        <f t="shared" si="27"/>
        <v>114300</v>
      </c>
      <c r="AF32" s="1037">
        <f t="shared" si="28"/>
        <v>342900</v>
      </c>
      <c r="AG32" s="1042">
        <f t="shared" si="29"/>
        <v>114300</v>
      </c>
      <c r="AH32" s="1042"/>
      <c r="AI32" s="1042"/>
      <c r="AJ32" s="1037">
        <f t="shared" si="30"/>
        <v>114300</v>
      </c>
      <c r="AK32" s="1042">
        <f t="shared" si="31"/>
        <v>762000</v>
      </c>
      <c r="AL32" s="1163">
        <f t="shared" si="32"/>
        <v>0</v>
      </c>
      <c r="AM32" s="1042"/>
      <c r="AN32" s="1042"/>
      <c r="AO32" s="1042"/>
      <c r="AP32" s="1037">
        <f t="shared" si="33"/>
        <v>0</v>
      </c>
      <c r="AQ32" s="1042">
        <f t="shared" si="34"/>
        <v>76200</v>
      </c>
      <c r="AR32" s="1042">
        <f t="shared" si="35"/>
        <v>114300</v>
      </c>
      <c r="AS32" s="1042">
        <f t="shared" si="36"/>
        <v>114300</v>
      </c>
      <c r="AT32" s="1037">
        <f t="shared" si="37"/>
        <v>304800</v>
      </c>
      <c r="AU32" s="1042">
        <f t="shared" si="38"/>
        <v>114300</v>
      </c>
      <c r="AV32" s="1042">
        <f t="shared" si="39"/>
        <v>114300</v>
      </c>
      <c r="AW32" s="1042">
        <f t="shared" si="40"/>
        <v>114300</v>
      </c>
      <c r="AX32" s="1037">
        <f t="shared" si="41"/>
        <v>342900</v>
      </c>
      <c r="AY32" s="1042">
        <f t="shared" si="42"/>
        <v>114300</v>
      </c>
      <c r="AZ32" s="1042">
        <f t="shared" si="43"/>
        <v>0</v>
      </c>
      <c r="BA32" s="1042">
        <f t="shared" si="44"/>
        <v>0</v>
      </c>
      <c r="BB32" s="1037">
        <f t="shared" si="45"/>
        <v>114300</v>
      </c>
      <c r="BC32" s="1042">
        <f t="shared" si="46"/>
        <v>762000</v>
      </c>
      <c r="BD32" s="1163">
        <f t="shared" si="47"/>
        <v>0</v>
      </c>
      <c r="BF32" s="2204"/>
      <c r="BG32" s="2204">
        <v>1</v>
      </c>
      <c r="BH32" s="2204"/>
      <c r="BI32" s="2204"/>
      <c r="BJ32" s="2701"/>
      <c r="BK32" s="2701"/>
      <c r="BL32" s="2701"/>
      <c r="BM32" s="2701"/>
      <c r="BN32" s="2701"/>
      <c r="BO32" s="2701"/>
      <c r="BP32" s="2701"/>
      <c r="BQ32" s="2701"/>
      <c r="BR32" s="2701"/>
      <c r="BS32" s="2701"/>
      <c r="BT32" s="2701"/>
      <c r="BU32" s="2701"/>
      <c r="BV32" s="2701"/>
      <c r="BW32" s="2701"/>
      <c r="BX32" s="2701"/>
      <c r="BY32" s="2701"/>
      <c r="BZ32" s="2701"/>
      <c r="CA32" s="2701"/>
    </row>
    <row r="33" spans="1:79" s="1115" customFormat="1" ht="24.75" hidden="1" customHeight="1">
      <c r="A33" s="1286">
        <v>4</v>
      </c>
      <c r="B33" s="13">
        <v>18</v>
      </c>
      <c r="C33" s="15" t="s">
        <v>2180</v>
      </c>
      <c r="D33" s="1117">
        <v>5419</v>
      </c>
      <c r="E33" s="26">
        <v>501300</v>
      </c>
      <c r="F33" s="31">
        <f t="shared" si="21"/>
        <v>501300</v>
      </c>
      <c r="G33" s="13">
        <v>1</v>
      </c>
      <c r="H33" s="32">
        <f t="shared" si="3"/>
        <v>501300</v>
      </c>
      <c r="I33" s="14" t="s">
        <v>2221</v>
      </c>
      <c r="J33" s="14" t="s">
        <v>1303</v>
      </c>
      <c r="K33" s="14" t="s">
        <v>1303</v>
      </c>
      <c r="L33" s="14" t="s">
        <v>1303</v>
      </c>
      <c r="M33" s="1092">
        <v>1</v>
      </c>
      <c r="N33" s="1093" t="s">
        <v>1303</v>
      </c>
      <c r="O33" s="1094">
        <f t="shared" si="22"/>
        <v>1</v>
      </c>
      <c r="P33" s="1094">
        <f t="shared" si="22"/>
        <v>501300</v>
      </c>
      <c r="Q33" s="157" t="s">
        <v>2402</v>
      </c>
      <c r="R33" s="1118">
        <f>SUM(O33:O40)</f>
        <v>8</v>
      </c>
      <c r="S33" s="1118">
        <f>SUM(P33:P40)</f>
        <v>4841300</v>
      </c>
      <c r="T33" s="1119"/>
      <c r="U33" s="1042"/>
      <c r="V33" s="1042"/>
      <c r="W33" s="1042"/>
      <c r="X33" s="1037">
        <f t="shared" si="23"/>
        <v>0</v>
      </c>
      <c r="Y33" s="1042">
        <f t="shared" si="24"/>
        <v>50130</v>
      </c>
      <c r="Z33" s="1042">
        <f t="shared" si="25"/>
        <v>75195</v>
      </c>
      <c r="AA33" s="1042">
        <f t="shared" si="25"/>
        <v>75195</v>
      </c>
      <c r="AB33" s="1037">
        <f t="shared" si="26"/>
        <v>200520</v>
      </c>
      <c r="AC33" s="1042">
        <f t="shared" si="27"/>
        <v>75195</v>
      </c>
      <c r="AD33" s="1042">
        <f t="shared" si="27"/>
        <v>75195</v>
      </c>
      <c r="AE33" s="1042">
        <f t="shared" si="27"/>
        <v>75195</v>
      </c>
      <c r="AF33" s="1037">
        <f t="shared" si="28"/>
        <v>225585</v>
      </c>
      <c r="AG33" s="1042">
        <f t="shared" si="29"/>
        <v>75195</v>
      </c>
      <c r="AH33" s="1042"/>
      <c r="AI33" s="1042"/>
      <c r="AJ33" s="1037">
        <f t="shared" si="30"/>
        <v>75195</v>
      </c>
      <c r="AK33" s="1042">
        <f t="shared" si="31"/>
        <v>501300</v>
      </c>
      <c r="AL33" s="1163">
        <f t="shared" si="32"/>
        <v>0</v>
      </c>
      <c r="AM33" s="1042"/>
      <c r="AN33" s="1042"/>
      <c r="AO33" s="1042"/>
      <c r="AP33" s="1037">
        <f t="shared" si="33"/>
        <v>0</v>
      </c>
      <c r="AQ33" s="1042">
        <f t="shared" si="34"/>
        <v>50100</v>
      </c>
      <c r="AR33" s="1042">
        <f t="shared" si="35"/>
        <v>75200</v>
      </c>
      <c r="AS33" s="1042">
        <f t="shared" si="36"/>
        <v>75200</v>
      </c>
      <c r="AT33" s="1037">
        <f t="shared" si="37"/>
        <v>200500</v>
      </c>
      <c r="AU33" s="1042">
        <f t="shared" si="38"/>
        <v>75200</v>
      </c>
      <c r="AV33" s="1042">
        <f t="shared" si="39"/>
        <v>75200</v>
      </c>
      <c r="AW33" s="1042">
        <f t="shared" si="40"/>
        <v>75200</v>
      </c>
      <c r="AX33" s="1037">
        <f t="shared" si="41"/>
        <v>225600</v>
      </c>
      <c r="AY33" s="1042">
        <f t="shared" si="42"/>
        <v>75200</v>
      </c>
      <c r="AZ33" s="1042">
        <f t="shared" si="43"/>
        <v>0</v>
      </c>
      <c r="BA33" s="1042">
        <f t="shared" si="44"/>
        <v>0</v>
      </c>
      <c r="BB33" s="1037">
        <f t="shared" si="45"/>
        <v>75200</v>
      </c>
      <c r="BC33" s="1042">
        <f t="shared" si="46"/>
        <v>501300</v>
      </c>
      <c r="BD33" s="1163">
        <f t="shared" si="47"/>
        <v>0</v>
      </c>
      <c r="BF33" s="2204"/>
      <c r="BG33" s="2204"/>
      <c r="BH33" s="2204"/>
      <c r="BI33" s="2204"/>
      <c r="BJ33" s="2701"/>
      <c r="BK33" s="2701"/>
      <c r="BL33" s="2701"/>
      <c r="BM33" s="2701"/>
      <c r="BN33" s="2701"/>
      <c r="BO33" s="2701"/>
      <c r="BP33" s="2701"/>
      <c r="BQ33" s="2701"/>
      <c r="BR33" s="2701"/>
      <c r="BS33" s="2701"/>
      <c r="BT33" s="2701"/>
      <c r="BU33" s="2701"/>
      <c r="BV33" s="2701"/>
      <c r="BW33" s="2701"/>
      <c r="BX33" s="2701"/>
      <c r="BY33" s="2701"/>
      <c r="BZ33" s="2701"/>
      <c r="CA33" s="2701"/>
    </row>
    <row r="34" spans="1:79" s="1115" customFormat="1" ht="30" hidden="1" customHeight="1">
      <c r="A34" s="21">
        <v>4</v>
      </c>
      <c r="B34" s="13">
        <v>1</v>
      </c>
      <c r="C34" s="16" t="s">
        <v>2149</v>
      </c>
      <c r="D34" s="1120" t="s">
        <v>2210</v>
      </c>
      <c r="E34" s="26">
        <v>2000000</v>
      </c>
      <c r="F34" s="32">
        <f t="shared" si="21"/>
        <v>2000000</v>
      </c>
      <c r="G34" s="13">
        <v>1</v>
      </c>
      <c r="H34" s="32">
        <f t="shared" si="3"/>
        <v>2000000</v>
      </c>
      <c r="I34" s="14" t="s">
        <v>214</v>
      </c>
      <c r="J34" s="16" t="s">
        <v>965</v>
      </c>
      <c r="K34" s="16" t="s">
        <v>965</v>
      </c>
      <c r="L34" s="16" t="s">
        <v>965</v>
      </c>
      <c r="M34" s="1092">
        <v>1</v>
      </c>
      <c r="N34" s="1113" t="s">
        <v>965</v>
      </c>
      <c r="O34" s="1094">
        <f t="shared" si="22"/>
        <v>1</v>
      </c>
      <c r="P34" s="1094">
        <f t="shared" si="22"/>
        <v>2000000</v>
      </c>
      <c r="S34" s="1116"/>
      <c r="U34" s="1042"/>
      <c r="V34" s="1042"/>
      <c r="W34" s="1042"/>
      <c r="X34" s="1037">
        <f t="shared" si="23"/>
        <v>0</v>
      </c>
      <c r="Y34" s="1042">
        <f t="shared" si="24"/>
        <v>200000</v>
      </c>
      <c r="Z34" s="1042">
        <f t="shared" si="25"/>
        <v>300000</v>
      </c>
      <c r="AA34" s="1042">
        <f t="shared" si="25"/>
        <v>300000</v>
      </c>
      <c r="AB34" s="1037">
        <f t="shared" si="26"/>
        <v>800000</v>
      </c>
      <c r="AC34" s="1042">
        <f t="shared" si="27"/>
        <v>300000</v>
      </c>
      <c r="AD34" s="1042">
        <f t="shared" si="27"/>
        <v>300000</v>
      </c>
      <c r="AE34" s="1042">
        <f t="shared" si="27"/>
        <v>300000</v>
      </c>
      <c r="AF34" s="1037">
        <f t="shared" si="28"/>
        <v>900000</v>
      </c>
      <c r="AG34" s="1042">
        <f t="shared" si="29"/>
        <v>300000</v>
      </c>
      <c r="AH34" s="1042"/>
      <c r="AI34" s="1042"/>
      <c r="AJ34" s="1037">
        <f t="shared" si="30"/>
        <v>300000</v>
      </c>
      <c r="AK34" s="1042">
        <f t="shared" si="31"/>
        <v>2000000</v>
      </c>
      <c r="AL34" s="1163">
        <f t="shared" si="32"/>
        <v>0</v>
      </c>
      <c r="AM34" s="1042"/>
      <c r="AN34" s="1042"/>
      <c r="AO34" s="1042"/>
      <c r="AP34" s="1037">
        <f t="shared" si="33"/>
        <v>0</v>
      </c>
      <c r="AQ34" s="1042">
        <f t="shared" si="34"/>
        <v>200000</v>
      </c>
      <c r="AR34" s="1042">
        <f t="shared" si="35"/>
        <v>300000</v>
      </c>
      <c r="AS34" s="1042">
        <f t="shared" si="36"/>
        <v>300000</v>
      </c>
      <c r="AT34" s="1037">
        <f t="shared" si="37"/>
        <v>800000</v>
      </c>
      <c r="AU34" s="1042">
        <f t="shared" si="38"/>
        <v>300000</v>
      </c>
      <c r="AV34" s="1042">
        <f t="shared" si="39"/>
        <v>300000</v>
      </c>
      <c r="AW34" s="1042">
        <f t="shared" si="40"/>
        <v>300000</v>
      </c>
      <c r="AX34" s="1037">
        <f t="shared" si="41"/>
        <v>900000</v>
      </c>
      <c r="AY34" s="1042">
        <f t="shared" si="42"/>
        <v>300000</v>
      </c>
      <c r="AZ34" s="1042">
        <f t="shared" si="43"/>
        <v>0</v>
      </c>
      <c r="BA34" s="1042">
        <f t="shared" si="44"/>
        <v>0</v>
      </c>
      <c r="BB34" s="1037">
        <f t="shared" si="45"/>
        <v>300000</v>
      </c>
      <c r="BC34" s="1042">
        <f t="shared" si="46"/>
        <v>2000000</v>
      </c>
      <c r="BD34" s="1163">
        <f t="shared" si="47"/>
        <v>0</v>
      </c>
      <c r="BF34" s="2204">
        <v>1</v>
      </c>
      <c r="BG34" s="2204"/>
      <c r="BH34" s="2204"/>
      <c r="BI34" s="2204"/>
      <c r="BJ34" s="2701"/>
      <c r="BK34" s="2701"/>
      <c r="BL34" s="2701"/>
      <c r="BM34" s="2701"/>
      <c r="BN34" s="2701"/>
      <c r="BO34" s="2701"/>
      <c r="BP34" s="2701"/>
      <c r="BQ34" s="2701"/>
      <c r="BR34" s="2701"/>
      <c r="BS34" s="2701"/>
      <c r="BT34" s="2701"/>
      <c r="BU34" s="2701"/>
      <c r="BV34" s="2701"/>
      <c r="BW34" s="2701"/>
      <c r="BX34" s="2701"/>
      <c r="BY34" s="2701"/>
      <c r="BZ34" s="2701"/>
      <c r="CA34" s="2701"/>
    </row>
    <row r="35" spans="1:79" s="1115" customFormat="1" ht="30.75" hidden="1" customHeight="1">
      <c r="A35" s="21">
        <v>4</v>
      </c>
      <c r="B35" s="13">
        <v>2</v>
      </c>
      <c r="C35" s="16" t="s">
        <v>2149</v>
      </c>
      <c r="D35" s="13">
        <v>9118</v>
      </c>
      <c r="E35" s="26">
        <v>700000</v>
      </c>
      <c r="F35" s="32">
        <f t="shared" si="21"/>
        <v>700000</v>
      </c>
      <c r="G35" s="13">
        <v>1</v>
      </c>
      <c r="H35" s="32">
        <f t="shared" si="3"/>
        <v>700000</v>
      </c>
      <c r="I35" s="14" t="s">
        <v>2211</v>
      </c>
      <c r="J35" s="16" t="s">
        <v>815</v>
      </c>
      <c r="K35" s="16" t="s">
        <v>815</v>
      </c>
      <c r="L35" s="16" t="s">
        <v>815</v>
      </c>
      <c r="M35" s="1092">
        <v>1</v>
      </c>
      <c r="N35" s="1113" t="s">
        <v>815</v>
      </c>
      <c r="O35" s="1094">
        <f t="shared" si="22"/>
        <v>1</v>
      </c>
      <c r="P35" s="1094">
        <f t="shared" si="22"/>
        <v>700000</v>
      </c>
      <c r="S35" s="1116"/>
      <c r="U35" s="1042"/>
      <c r="V35" s="1042"/>
      <c r="W35" s="1042"/>
      <c r="X35" s="1037">
        <f t="shared" si="23"/>
        <v>0</v>
      </c>
      <c r="Y35" s="1042">
        <f t="shared" si="24"/>
        <v>70000</v>
      </c>
      <c r="Z35" s="1042">
        <f t="shared" si="25"/>
        <v>105000</v>
      </c>
      <c r="AA35" s="1042">
        <f t="shared" si="25"/>
        <v>105000</v>
      </c>
      <c r="AB35" s="1037">
        <f t="shared" si="26"/>
        <v>280000</v>
      </c>
      <c r="AC35" s="1042">
        <f t="shared" si="27"/>
        <v>105000</v>
      </c>
      <c r="AD35" s="1042">
        <f t="shared" si="27"/>
        <v>105000</v>
      </c>
      <c r="AE35" s="1042">
        <f t="shared" si="27"/>
        <v>105000</v>
      </c>
      <c r="AF35" s="1037">
        <f t="shared" si="28"/>
        <v>315000</v>
      </c>
      <c r="AG35" s="1042">
        <f t="shared" si="29"/>
        <v>105000</v>
      </c>
      <c r="AH35" s="1042"/>
      <c r="AI35" s="1042"/>
      <c r="AJ35" s="1037">
        <f t="shared" si="30"/>
        <v>105000</v>
      </c>
      <c r="AK35" s="1042">
        <f t="shared" si="31"/>
        <v>700000</v>
      </c>
      <c r="AL35" s="1163">
        <f t="shared" si="32"/>
        <v>0</v>
      </c>
      <c r="AM35" s="1042"/>
      <c r="AN35" s="1042"/>
      <c r="AO35" s="1042"/>
      <c r="AP35" s="1037">
        <f t="shared" si="33"/>
        <v>0</v>
      </c>
      <c r="AQ35" s="1042">
        <f t="shared" si="34"/>
        <v>70000</v>
      </c>
      <c r="AR35" s="1042">
        <f t="shared" si="35"/>
        <v>105000</v>
      </c>
      <c r="AS35" s="1042">
        <f t="shared" si="36"/>
        <v>105000</v>
      </c>
      <c r="AT35" s="1037">
        <f t="shared" si="37"/>
        <v>280000</v>
      </c>
      <c r="AU35" s="1042">
        <f t="shared" si="38"/>
        <v>105000</v>
      </c>
      <c r="AV35" s="1042">
        <f t="shared" si="39"/>
        <v>105000</v>
      </c>
      <c r="AW35" s="1042">
        <f t="shared" si="40"/>
        <v>105000</v>
      </c>
      <c r="AX35" s="1037">
        <f t="shared" si="41"/>
        <v>315000</v>
      </c>
      <c r="AY35" s="1042">
        <f t="shared" si="42"/>
        <v>105000</v>
      </c>
      <c r="AZ35" s="1042">
        <f t="shared" si="43"/>
        <v>0</v>
      </c>
      <c r="BA35" s="1042">
        <f t="shared" si="44"/>
        <v>0</v>
      </c>
      <c r="BB35" s="1037">
        <f t="shared" si="45"/>
        <v>105000</v>
      </c>
      <c r="BC35" s="1042">
        <f t="shared" si="46"/>
        <v>700000</v>
      </c>
      <c r="BD35" s="1163">
        <f t="shared" si="47"/>
        <v>0</v>
      </c>
      <c r="BF35" s="2204"/>
      <c r="BG35" s="2204"/>
      <c r="BH35" s="2204"/>
      <c r="BI35" s="2204"/>
      <c r="BJ35" s="2701"/>
      <c r="BK35" s="2701"/>
      <c r="BL35" s="2701"/>
      <c r="BM35" s="2701"/>
      <c r="BN35" s="2701"/>
      <c r="BO35" s="2701"/>
      <c r="BP35" s="2701"/>
      <c r="BQ35" s="2701"/>
      <c r="BR35" s="2701"/>
      <c r="BS35" s="2701"/>
      <c r="BT35" s="2701"/>
      <c r="BU35" s="2701"/>
      <c r="BV35" s="2701"/>
      <c r="BW35" s="2701"/>
      <c r="BX35" s="2701"/>
      <c r="BY35" s="2701"/>
      <c r="BZ35" s="2701"/>
      <c r="CA35" s="2701"/>
    </row>
    <row r="36" spans="1:79" s="25" customFormat="1" ht="21" hidden="1" customHeight="1">
      <c r="A36" s="1287">
        <v>4</v>
      </c>
      <c r="B36" s="147">
        <v>3</v>
      </c>
      <c r="C36" s="16" t="s">
        <v>2149</v>
      </c>
      <c r="D36" s="152"/>
      <c r="E36" s="26">
        <v>300000</v>
      </c>
      <c r="F36" s="32">
        <f t="shared" si="21"/>
        <v>300000</v>
      </c>
      <c r="G36" s="13">
        <v>1</v>
      </c>
      <c r="H36" s="32">
        <f t="shared" si="3"/>
        <v>300000</v>
      </c>
      <c r="I36" s="595" t="s">
        <v>2212</v>
      </c>
      <c r="J36" s="14" t="s">
        <v>978</v>
      </c>
      <c r="K36" s="14" t="s">
        <v>978</v>
      </c>
      <c r="L36" s="14" t="s">
        <v>978</v>
      </c>
      <c r="M36" s="1092">
        <v>1</v>
      </c>
      <c r="N36" s="1093" t="s">
        <v>978</v>
      </c>
      <c r="O36" s="1094">
        <f t="shared" si="22"/>
        <v>1</v>
      </c>
      <c r="P36" s="1094">
        <f t="shared" si="22"/>
        <v>300000</v>
      </c>
      <c r="S36" s="668"/>
      <c r="U36" s="1042"/>
      <c r="V36" s="1042"/>
      <c r="W36" s="1042"/>
      <c r="X36" s="1037">
        <f t="shared" si="23"/>
        <v>0</v>
      </c>
      <c r="Y36" s="1042">
        <f t="shared" si="24"/>
        <v>30000</v>
      </c>
      <c r="Z36" s="1042">
        <f t="shared" si="25"/>
        <v>45000</v>
      </c>
      <c r="AA36" s="1042">
        <f t="shared" si="25"/>
        <v>45000</v>
      </c>
      <c r="AB36" s="1037">
        <f t="shared" si="26"/>
        <v>120000</v>
      </c>
      <c r="AC36" s="1042">
        <f t="shared" si="27"/>
        <v>45000</v>
      </c>
      <c r="AD36" s="1042">
        <f t="shared" si="27"/>
        <v>45000</v>
      </c>
      <c r="AE36" s="1042">
        <f t="shared" si="27"/>
        <v>45000</v>
      </c>
      <c r="AF36" s="1037">
        <f t="shared" si="28"/>
        <v>135000</v>
      </c>
      <c r="AG36" s="1042">
        <f t="shared" si="29"/>
        <v>45000</v>
      </c>
      <c r="AH36" s="1042"/>
      <c r="AI36" s="1042"/>
      <c r="AJ36" s="1037">
        <f t="shared" si="30"/>
        <v>45000</v>
      </c>
      <c r="AK36" s="1042">
        <f t="shared" si="31"/>
        <v>300000</v>
      </c>
      <c r="AL36" s="1163">
        <f t="shared" si="32"/>
        <v>0</v>
      </c>
      <c r="AM36" s="1042"/>
      <c r="AN36" s="1042"/>
      <c r="AO36" s="1042"/>
      <c r="AP36" s="1037">
        <f t="shared" si="33"/>
        <v>0</v>
      </c>
      <c r="AQ36" s="1042">
        <f t="shared" si="34"/>
        <v>30000</v>
      </c>
      <c r="AR36" s="1042">
        <f t="shared" si="35"/>
        <v>45000</v>
      </c>
      <c r="AS36" s="1042">
        <f t="shared" si="36"/>
        <v>45000</v>
      </c>
      <c r="AT36" s="1037">
        <f t="shared" si="37"/>
        <v>120000</v>
      </c>
      <c r="AU36" s="1042">
        <f t="shared" si="38"/>
        <v>45000</v>
      </c>
      <c r="AV36" s="1042">
        <f t="shared" si="39"/>
        <v>45000</v>
      </c>
      <c r="AW36" s="1042">
        <f t="shared" si="40"/>
        <v>45000</v>
      </c>
      <c r="AX36" s="1037">
        <f t="shared" si="41"/>
        <v>135000</v>
      </c>
      <c r="AY36" s="1042">
        <f t="shared" si="42"/>
        <v>45000</v>
      </c>
      <c r="AZ36" s="1042">
        <f t="shared" si="43"/>
        <v>0</v>
      </c>
      <c r="BA36" s="1042">
        <f t="shared" si="44"/>
        <v>0</v>
      </c>
      <c r="BB36" s="1037">
        <f t="shared" si="45"/>
        <v>45000</v>
      </c>
      <c r="BC36" s="1042">
        <f t="shared" si="46"/>
        <v>300000</v>
      </c>
      <c r="BD36" s="1163">
        <f t="shared" si="47"/>
        <v>0</v>
      </c>
      <c r="BF36" s="2204"/>
      <c r="BG36" s="2204"/>
      <c r="BH36" s="2204"/>
      <c r="BI36" s="2204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</row>
    <row r="37" spans="1:79" s="22" customFormat="1" ht="24" hidden="1" customHeight="1">
      <c r="A37" s="1287">
        <v>4</v>
      </c>
      <c r="B37" s="147">
        <v>5</v>
      </c>
      <c r="C37" s="16" t="s">
        <v>2149</v>
      </c>
      <c r="D37" s="152" t="s">
        <v>2217</v>
      </c>
      <c r="E37" s="26">
        <v>250000</v>
      </c>
      <c r="F37" s="32">
        <f t="shared" si="21"/>
        <v>250000</v>
      </c>
      <c r="G37" s="13">
        <v>1</v>
      </c>
      <c r="H37" s="32">
        <f t="shared" si="3"/>
        <v>250000</v>
      </c>
      <c r="I37" s="595" t="s">
        <v>2218</v>
      </c>
      <c r="J37" s="595" t="s">
        <v>843</v>
      </c>
      <c r="K37" s="595" t="s">
        <v>843</v>
      </c>
      <c r="L37" s="595" t="s">
        <v>843</v>
      </c>
      <c r="M37" s="1121">
        <v>1</v>
      </c>
      <c r="N37" s="1122" t="s">
        <v>843</v>
      </c>
      <c r="O37" s="1094">
        <f t="shared" si="22"/>
        <v>1</v>
      </c>
      <c r="P37" s="1094">
        <f t="shared" si="22"/>
        <v>250000</v>
      </c>
      <c r="S37" s="41"/>
      <c r="U37" s="1042"/>
      <c r="V37" s="1042"/>
      <c r="W37" s="1042"/>
      <c r="X37" s="1037">
        <f t="shared" si="23"/>
        <v>0</v>
      </c>
      <c r="Y37" s="1042">
        <f t="shared" si="24"/>
        <v>25000</v>
      </c>
      <c r="Z37" s="1042">
        <f t="shared" si="25"/>
        <v>37500</v>
      </c>
      <c r="AA37" s="1042">
        <f t="shared" si="25"/>
        <v>37500</v>
      </c>
      <c r="AB37" s="1037">
        <f t="shared" si="26"/>
        <v>100000</v>
      </c>
      <c r="AC37" s="1042">
        <f t="shared" si="27"/>
        <v>37500</v>
      </c>
      <c r="AD37" s="1042">
        <f t="shared" si="27"/>
        <v>37500</v>
      </c>
      <c r="AE37" s="1042">
        <f t="shared" si="27"/>
        <v>37500</v>
      </c>
      <c r="AF37" s="1037">
        <f t="shared" si="28"/>
        <v>112500</v>
      </c>
      <c r="AG37" s="1042">
        <f t="shared" si="29"/>
        <v>37500</v>
      </c>
      <c r="AH37" s="1042"/>
      <c r="AI37" s="1042"/>
      <c r="AJ37" s="1037">
        <f t="shared" si="30"/>
        <v>37500</v>
      </c>
      <c r="AK37" s="1042">
        <f t="shared" si="31"/>
        <v>250000</v>
      </c>
      <c r="AL37" s="1163">
        <f t="shared" si="32"/>
        <v>0</v>
      </c>
      <c r="AM37" s="1042"/>
      <c r="AN37" s="1042"/>
      <c r="AO37" s="1042"/>
      <c r="AP37" s="1037">
        <f t="shared" si="33"/>
        <v>0</v>
      </c>
      <c r="AQ37" s="1042">
        <f t="shared" si="34"/>
        <v>25000</v>
      </c>
      <c r="AR37" s="1042">
        <f t="shared" si="35"/>
        <v>37500</v>
      </c>
      <c r="AS37" s="1042">
        <f t="shared" si="36"/>
        <v>37500</v>
      </c>
      <c r="AT37" s="1037">
        <f t="shared" si="37"/>
        <v>100000</v>
      </c>
      <c r="AU37" s="1042">
        <f t="shared" si="38"/>
        <v>37500</v>
      </c>
      <c r="AV37" s="1042">
        <f t="shared" si="39"/>
        <v>37500</v>
      </c>
      <c r="AW37" s="1042">
        <f t="shared" si="40"/>
        <v>37500</v>
      </c>
      <c r="AX37" s="1037">
        <f t="shared" si="41"/>
        <v>112500</v>
      </c>
      <c r="AY37" s="1042">
        <f t="shared" si="42"/>
        <v>37500</v>
      </c>
      <c r="AZ37" s="1042">
        <f t="shared" si="43"/>
        <v>0</v>
      </c>
      <c r="BA37" s="1042">
        <f t="shared" si="44"/>
        <v>0</v>
      </c>
      <c r="BB37" s="1037">
        <f t="shared" si="45"/>
        <v>37500</v>
      </c>
      <c r="BC37" s="1042">
        <f t="shared" si="46"/>
        <v>250000</v>
      </c>
      <c r="BD37" s="1163">
        <f t="shared" si="47"/>
        <v>0</v>
      </c>
      <c r="BF37" s="2235"/>
      <c r="BG37" s="2235"/>
      <c r="BH37" s="2235"/>
      <c r="BI37" s="2235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</row>
    <row r="38" spans="1:79" s="22" customFormat="1" ht="24" hidden="1" customHeight="1">
      <c r="A38" s="1052">
        <v>4</v>
      </c>
      <c r="B38" s="12">
        <v>7</v>
      </c>
      <c r="C38" s="16" t="s">
        <v>2222</v>
      </c>
      <c r="D38" s="13"/>
      <c r="E38" s="26">
        <v>140000</v>
      </c>
      <c r="F38" s="32">
        <f t="shared" si="21"/>
        <v>140000</v>
      </c>
      <c r="G38" s="13">
        <v>1</v>
      </c>
      <c r="H38" s="32">
        <f t="shared" si="3"/>
        <v>140000</v>
      </c>
      <c r="I38" s="14" t="s">
        <v>2223</v>
      </c>
      <c r="J38" s="16" t="s">
        <v>818</v>
      </c>
      <c r="K38" s="16" t="s">
        <v>2224</v>
      </c>
      <c r="L38" s="16" t="s">
        <v>2222</v>
      </c>
      <c r="M38" s="1092">
        <v>1</v>
      </c>
      <c r="N38" s="1113" t="str">
        <f>J38</f>
        <v>สระบุรี</v>
      </c>
      <c r="O38" s="1094">
        <f t="shared" si="22"/>
        <v>1</v>
      </c>
      <c r="P38" s="1094">
        <f t="shared" si="22"/>
        <v>140000</v>
      </c>
      <c r="S38" s="41"/>
      <c r="U38" s="1042"/>
      <c r="V38" s="1042"/>
      <c r="W38" s="1042"/>
      <c r="X38" s="1037">
        <f t="shared" si="23"/>
        <v>0</v>
      </c>
      <c r="Y38" s="1042">
        <f t="shared" si="24"/>
        <v>14000</v>
      </c>
      <c r="Z38" s="1042">
        <f t="shared" si="25"/>
        <v>21000</v>
      </c>
      <c r="AA38" s="1042">
        <f t="shared" si="25"/>
        <v>21000</v>
      </c>
      <c r="AB38" s="1037">
        <f t="shared" si="26"/>
        <v>56000</v>
      </c>
      <c r="AC38" s="1042">
        <f t="shared" si="27"/>
        <v>21000</v>
      </c>
      <c r="AD38" s="1042">
        <f t="shared" si="27"/>
        <v>21000</v>
      </c>
      <c r="AE38" s="1042">
        <f t="shared" si="27"/>
        <v>21000</v>
      </c>
      <c r="AF38" s="1037">
        <f t="shared" si="28"/>
        <v>63000</v>
      </c>
      <c r="AG38" s="1042">
        <f t="shared" si="29"/>
        <v>21000</v>
      </c>
      <c r="AH38" s="1042"/>
      <c r="AI38" s="1042"/>
      <c r="AJ38" s="1037">
        <f t="shared" si="30"/>
        <v>21000</v>
      </c>
      <c r="AK38" s="1042">
        <f t="shared" si="31"/>
        <v>140000</v>
      </c>
      <c r="AL38" s="1163">
        <f t="shared" si="32"/>
        <v>0</v>
      </c>
      <c r="AM38" s="1042"/>
      <c r="AN38" s="1042"/>
      <c r="AO38" s="1042"/>
      <c r="AP38" s="1037">
        <f t="shared" si="33"/>
        <v>0</v>
      </c>
      <c r="AQ38" s="1042">
        <f t="shared" si="34"/>
        <v>14000</v>
      </c>
      <c r="AR38" s="1042">
        <f t="shared" si="35"/>
        <v>21000</v>
      </c>
      <c r="AS38" s="1042">
        <f t="shared" si="36"/>
        <v>21000</v>
      </c>
      <c r="AT38" s="1037">
        <f t="shared" si="37"/>
        <v>56000</v>
      </c>
      <c r="AU38" s="1042">
        <f t="shared" si="38"/>
        <v>21000</v>
      </c>
      <c r="AV38" s="1042">
        <f t="shared" si="39"/>
        <v>21000</v>
      </c>
      <c r="AW38" s="1042">
        <f t="shared" si="40"/>
        <v>21000</v>
      </c>
      <c r="AX38" s="1037">
        <f t="shared" si="41"/>
        <v>63000</v>
      </c>
      <c r="AY38" s="1042">
        <f t="shared" si="42"/>
        <v>21000</v>
      </c>
      <c r="AZ38" s="1042">
        <f t="shared" si="43"/>
        <v>0</v>
      </c>
      <c r="BA38" s="1042">
        <f t="shared" si="44"/>
        <v>0</v>
      </c>
      <c r="BB38" s="1037">
        <f t="shared" si="45"/>
        <v>21000</v>
      </c>
      <c r="BC38" s="1042">
        <f t="shared" si="46"/>
        <v>140000</v>
      </c>
      <c r="BD38" s="1163">
        <f t="shared" si="47"/>
        <v>0</v>
      </c>
      <c r="BF38" s="2172"/>
      <c r="BG38" s="2172"/>
      <c r="BH38" s="2172"/>
      <c r="BI38" s="2172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</row>
    <row r="39" spans="1:79" s="22" customFormat="1" ht="24" hidden="1" customHeight="1">
      <c r="A39" s="21">
        <v>4</v>
      </c>
      <c r="B39" s="13">
        <v>6</v>
      </c>
      <c r="C39" s="16" t="s">
        <v>2149</v>
      </c>
      <c r="D39" s="21"/>
      <c r="E39" s="26">
        <v>700000</v>
      </c>
      <c r="F39" s="32">
        <f t="shared" si="21"/>
        <v>700000</v>
      </c>
      <c r="G39" s="13">
        <v>1</v>
      </c>
      <c r="H39" s="32">
        <f t="shared" si="3"/>
        <v>700000</v>
      </c>
      <c r="I39" s="14" t="s">
        <v>219</v>
      </c>
      <c r="J39" s="14" t="s">
        <v>845</v>
      </c>
      <c r="K39" s="14" t="s">
        <v>2219</v>
      </c>
      <c r="L39" s="14" t="s">
        <v>2220</v>
      </c>
      <c r="M39" s="1092">
        <v>1</v>
      </c>
      <c r="N39" s="1113" t="str">
        <f>J39</f>
        <v>สิงห์บุรี</v>
      </c>
      <c r="O39" s="1094">
        <f t="shared" si="22"/>
        <v>1</v>
      </c>
      <c r="P39" s="1094">
        <f t="shared" si="22"/>
        <v>700000</v>
      </c>
      <c r="S39" s="41"/>
      <c r="U39" s="1042"/>
      <c r="V39" s="1042"/>
      <c r="W39" s="1042"/>
      <c r="X39" s="1037">
        <f t="shared" si="23"/>
        <v>0</v>
      </c>
      <c r="Y39" s="1042">
        <f t="shared" si="24"/>
        <v>70000</v>
      </c>
      <c r="Z39" s="1042">
        <f t="shared" si="25"/>
        <v>105000</v>
      </c>
      <c r="AA39" s="1042">
        <f t="shared" si="25"/>
        <v>105000</v>
      </c>
      <c r="AB39" s="1037">
        <f t="shared" si="26"/>
        <v>280000</v>
      </c>
      <c r="AC39" s="1042">
        <f t="shared" si="27"/>
        <v>105000</v>
      </c>
      <c r="AD39" s="1042">
        <f t="shared" si="27"/>
        <v>105000</v>
      </c>
      <c r="AE39" s="1042">
        <f t="shared" si="27"/>
        <v>105000</v>
      </c>
      <c r="AF39" s="1037">
        <f t="shared" si="28"/>
        <v>315000</v>
      </c>
      <c r="AG39" s="1042">
        <f t="shared" si="29"/>
        <v>105000</v>
      </c>
      <c r="AH39" s="1042"/>
      <c r="AI39" s="1042"/>
      <c r="AJ39" s="1037">
        <f t="shared" si="30"/>
        <v>105000</v>
      </c>
      <c r="AK39" s="1042">
        <f t="shared" si="31"/>
        <v>700000</v>
      </c>
      <c r="AL39" s="1163">
        <f t="shared" si="32"/>
        <v>0</v>
      </c>
      <c r="AM39" s="1042"/>
      <c r="AN39" s="1042"/>
      <c r="AO39" s="1042"/>
      <c r="AP39" s="1037">
        <f t="shared" si="33"/>
        <v>0</v>
      </c>
      <c r="AQ39" s="1042">
        <f t="shared" si="34"/>
        <v>70000</v>
      </c>
      <c r="AR39" s="1042">
        <f t="shared" si="35"/>
        <v>105000</v>
      </c>
      <c r="AS39" s="1042">
        <f t="shared" si="36"/>
        <v>105000</v>
      </c>
      <c r="AT39" s="1037">
        <f t="shared" si="37"/>
        <v>280000</v>
      </c>
      <c r="AU39" s="1042">
        <f t="shared" si="38"/>
        <v>105000</v>
      </c>
      <c r="AV39" s="1042">
        <f t="shared" si="39"/>
        <v>105000</v>
      </c>
      <c r="AW39" s="1042">
        <f t="shared" si="40"/>
        <v>105000</v>
      </c>
      <c r="AX39" s="1037">
        <f t="shared" si="41"/>
        <v>315000</v>
      </c>
      <c r="AY39" s="1042">
        <f t="shared" si="42"/>
        <v>105000</v>
      </c>
      <c r="AZ39" s="1042">
        <f t="shared" si="43"/>
        <v>0</v>
      </c>
      <c r="BA39" s="1042">
        <f t="shared" si="44"/>
        <v>0</v>
      </c>
      <c r="BB39" s="1037">
        <f t="shared" si="45"/>
        <v>105000</v>
      </c>
      <c r="BC39" s="1042">
        <f t="shared" si="46"/>
        <v>700000</v>
      </c>
      <c r="BD39" s="1163">
        <f t="shared" si="47"/>
        <v>0</v>
      </c>
      <c r="BF39" s="2172"/>
      <c r="BG39" s="2172"/>
      <c r="BH39" s="2172"/>
      <c r="BI39" s="2172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</row>
    <row r="40" spans="1:79" s="22" customFormat="1" ht="24" hidden="1" customHeight="1">
      <c r="A40" s="1287">
        <v>4</v>
      </c>
      <c r="B40" s="147">
        <v>4</v>
      </c>
      <c r="C40" s="16" t="s">
        <v>2149</v>
      </c>
      <c r="D40" s="152" t="s">
        <v>2213</v>
      </c>
      <c r="E40" s="26">
        <v>250000</v>
      </c>
      <c r="F40" s="32">
        <f t="shared" si="21"/>
        <v>250000</v>
      </c>
      <c r="G40" s="13">
        <v>1</v>
      </c>
      <c r="H40" s="32">
        <f t="shared" si="3"/>
        <v>250000</v>
      </c>
      <c r="I40" s="595" t="s">
        <v>2214</v>
      </c>
      <c r="J40" s="595" t="s">
        <v>847</v>
      </c>
      <c r="K40" s="595" t="s">
        <v>2215</v>
      </c>
      <c r="L40" s="595" t="s">
        <v>2216</v>
      </c>
      <c r="M40" s="1121">
        <v>1</v>
      </c>
      <c r="N40" s="1113" t="str">
        <f>J40</f>
        <v>อ่างทอง</v>
      </c>
      <c r="O40" s="1094">
        <f t="shared" si="22"/>
        <v>1</v>
      </c>
      <c r="P40" s="1094">
        <f t="shared" si="22"/>
        <v>250000</v>
      </c>
      <c r="S40" s="41"/>
      <c r="U40" s="1042"/>
      <c r="V40" s="1042"/>
      <c r="W40" s="1042"/>
      <c r="X40" s="1037">
        <f t="shared" si="23"/>
        <v>0</v>
      </c>
      <c r="Y40" s="1042">
        <f t="shared" si="24"/>
        <v>25000</v>
      </c>
      <c r="Z40" s="1042">
        <f t="shared" si="25"/>
        <v>37500</v>
      </c>
      <c r="AA40" s="1042">
        <f t="shared" si="25"/>
        <v>37500</v>
      </c>
      <c r="AB40" s="1037">
        <f t="shared" si="26"/>
        <v>100000</v>
      </c>
      <c r="AC40" s="1042">
        <f t="shared" si="27"/>
        <v>37500</v>
      </c>
      <c r="AD40" s="1042">
        <f t="shared" si="27"/>
        <v>37500</v>
      </c>
      <c r="AE40" s="1042">
        <f t="shared" si="27"/>
        <v>37500</v>
      </c>
      <c r="AF40" s="1037">
        <f t="shared" si="28"/>
        <v>112500</v>
      </c>
      <c r="AG40" s="1042">
        <f t="shared" si="29"/>
        <v>37500</v>
      </c>
      <c r="AH40" s="1042"/>
      <c r="AI40" s="1042"/>
      <c r="AJ40" s="1037">
        <f t="shared" si="30"/>
        <v>37500</v>
      </c>
      <c r="AK40" s="1042">
        <f t="shared" si="31"/>
        <v>250000</v>
      </c>
      <c r="AL40" s="1163">
        <f t="shared" si="32"/>
        <v>0</v>
      </c>
      <c r="AM40" s="1042"/>
      <c r="AN40" s="1042"/>
      <c r="AO40" s="1042"/>
      <c r="AP40" s="1037">
        <f t="shared" si="33"/>
        <v>0</v>
      </c>
      <c r="AQ40" s="1042">
        <f t="shared" si="34"/>
        <v>25000</v>
      </c>
      <c r="AR40" s="1042">
        <f t="shared" si="35"/>
        <v>37500</v>
      </c>
      <c r="AS40" s="1042">
        <f t="shared" si="36"/>
        <v>37500</v>
      </c>
      <c r="AT40" s="1037">
        <f t="shared" si="37"/>
        <v>100000</v>
      </c>
      <c r="AU40" s="1042">
        <f t="shared" si="38"/>
        <v>37500</v>
      </c>
      <c r="AV40" s="1042">
        <f t="shared" si="39"/>
        <v>37500</v>
      </c>
      <c r="AW40" s="1042">
        <f t="shared" si="40"/>
        <v>37500</v>
      </c>
      <c r="AX40" s="1037">
        <f t="shared" si="41"/>
        <v>112500</v>
      </c>
      <c r="AY40" s="1042">
        <f t="shared" si="42"/>
        <v>37500</v>
      </c>
      <c r="AZ40" s="1042">
        <f t="shared" si="43"/>
        <v>0</v>
      </c>
      <c r="BA40" s="1042">
        <f t="shared" si="44"/>
        <v>0</v>
      </c>
      <c r="BB40" s="1037">
        <f t="shared" si="45"/>
        <v>37500</v>
      </c>
      <c r="BC40" s="1042">
        <f t="shared" si="46"/>
        <v>250000</v>
      </c>
      <c r="BD40" s="1163">
        <f t="shared" si="47"/>
        <v>0</v>
      </c>
      <c r="BF40" s="2172"/>
      <c r="BG40" s="2172"/>
      <c r="BH40" s="2172"/>
      <c r="BI40" s="2172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</row>
    <row r="41" spans="1:79" s="22" customFormat="1" ht="24" hidden="1" customHeight="1">
      <c r="A41" s="1052">
        <v>5</v>
      </c>
      <c r="B41" s="12"/>
      <c r="C41" s="15" t="s">
        <v>2232</v>
      </c>
      <c r="D41" s="151">
        <v>5419</v>
      </c>
      <c r="E41" s="31">
        <v>3000</v>
      </c>
      <c r="F41" s="32">
        <f>3000*75</f>
        <v>225000</v>
      </c>
      <c r="G41" s="13">
        <v>1</v>
      </c>
      <c r="H41" s="32">
        <f t="shared" si="3"/>
        <v>225000</v>
      </c>
      <c r="I41" s="15" t="s">
        <v>2233</v>
      </c>
      <c r="J41" s="15" t="s">
        <v>1251</v>
      </c>
      <c r="K41" s="15" t="s">
        <v>2234</v>
      </c>
      <c r="L41" s="15" t="s">
        <v>2235</v>
      </c>
      <c r="M41" s="1102">
        <v>1</v>
      </c>
      <c r="N41" s="1113" t="str">
        <f>J41</f>
        <v>นครปฐม</v>
      </c>
      <c r="O41" s="1094">
        <f>SUM(G41:G42)</f>
        <v>2</v>
      </c>
      <c r="P41" s="1094">
        <f>SUM(H41:H42)</f>
        <v>828500</v>
      </c>
      <c r="Q41" s="157" t="s">
        <v>2403</v>
      </c>
      <c r="R41" s="1045">
        <f>SUM(O41:O43)</f>
        <v>3</v>
      </c>
      <c r="S41" s="1045">
        <f>SUM(P41:P43)</f>
        <v>1428500</v>
      </c>
      <c r="T41" s="625"/>
      <c r="U41" s="1042"/>
      <c r="V41" s="1042"/>
      <c r="W41" s="1042"/>
      <c r="X41" s="1037">
        <f t="shared" si="23"/>
        <v>0</v>
      </c>
      <c r="Y41" s="1042">
        <f t="shared" si="24"/>
        <v>82850</v>
      </c>
      <c r="Z41" s="1042">
        <f t="shared" si="25"/>
        <v>124275</v>
      </c>
      <c r="AA41" s="1042">
        <f t="shared" si="25"/>
        <v>124275</v>
      </c>
      <c r="AB41" s="1037">
        <f t="shared" si="26"/>
        <v>331400</v>
      </c>
      <c r="AC41" s="1042">
        <f t="shared" si="27"/>
        <v>124275</v>
      </c>
      <c r="AD41" s="1042">
        <f t="shared" si="27"/>
        <v>124275</v>
      </c>
      <c r="AE41" s="1042">
        <f t="shared" si="27"/>
        <v>124275</v>
      </c>
      <c r="AF41" s="1037">
        <f t="shared" si="28"/>
        <v>372825</v>
      </c>
      <c r="AG41" s="1042">
        <f t="shared" si="29"/>
        <v>124275</v>
      </c>
      <c r="AH41" s="1042"/>
      <c r="AI41" s="1042"/>
      <c r="AJ41" s="1037">
        <f t="shared" si="30"/>
        <v>124275</v>
      </c>
      <c r="AK41" s="1042">
        <f t="shared" si="31"/>
        <v>828500</v>
      </c>
      <c r="AL41" s="1163">
        <f t="shared" si="32"/>
        <v>0</v>
      </c>
      <c r="AM41" s="1042"/>
      <c r="AN41" s="1042"/>
      <c r="AO41" s="1042"/>
      <c r="AP41" s="1037">
        <f t="shared" si="33"/>
        <v>0</v>
      </c>
      <c r="AQ41" s="1042">
        <f t="shared" si="34"/>
        <v>82900</v>
      </c>
      <c r="AR41" s="1042">
        <f t="shared" si="35"/>
        <v>124300</v>
      </c>
      <c r="AS41" s="1042">
        <f t="shared" si="36"/>
        <v>124300</v>
      </c>
      <c r="AT41" s="1037">
        <f t="shared" si="37"/>
        <v>331500</v>
      </c>
      <c r="AU41" s="1042">
        <f t="shared" si="38"/>
        <v>124300</v>
      </c>
      <c r="AV41" s="1042">
        <f t="shared" si="39"/>
        <v>124300</v>
      </c>
      <c r="AW41" s="1042">
        <f t="shared" si="40"/>
        <v>124300</v>
      </c>
      <c r="AX41" s="1037">
        <f t="shared" si="41"/>
        <v>372900</v>
      </c>
      <c r="AY41" s="1042">
        <f>ROUND(AG41,-2)-200</f>
        <v>124100</v>
      </c>
      <c r="AZ41" s="1042">
        <f t="shared" si="43"/>
        <v>0</v>
      </c>
      <c r="BA41" s="1042">
        <f t="shared" si="44"/>
        <v>0</v>
      </c>
      <c r="BB41" s="1037">
        <f t="shared" si="45"/>
        <v>124100</v>
      </c>
      <c r="BC41" s="1042">
        <f t="shared" si="46"/>
        <v>828500</v>
      </c>
      <c r="BD41" s="1163">
        <f t="shared" si="47"/>
        <v>0</v>
      </c>
      <c r="BF41" s="2172"/>
      <c r="BG41" s="2172"/>
      <c r="BH41" s="2172"/>
      <c r="BI41" s="2172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</row>
    <row r="42" spans="1:79" s="22" customFormat="1" ht="24" hidden="1" customHeight="1">
      <c r="A42" s="12">
        <v>5</v>
      </c>
      <c r="B42" s="12"/>
      <c r="C42" s="15" t="s">
        <v>2228</v>
      </c>
      <c r="D42" s="151">
        <v>2406</v>
      </c>
      <c r="E42" s="31">
        <v>710</v>
      </c>
      <c r="F42" s="32">
        <f>710*850</f>
        <v>603500</v>
      </c>
      <c r="G42" s="13">
        <v>1</v>
      </c>
      <c r="H42" s="32">
        <f t="shared" si="3"/>
        <v>603500</v>
      </c>
      <c r="I42" s="15" t="s">
        <v>2229</v>
      </c>
      <c r="J42" s="15" t="s">
        <v>1251</v>
      </c>
      <c r="K42" s="15" t="s">
        <v>2230</v>
      </c>
      <c r="L42" s="15" t="s">
        <v>2231</v>
      </c>
      <c r="M42" s="1102"/>
      <c r="N42" s="1105"/>
      <c r="O42" s="670"/>
      <c r="P42" s="1099"/>
      <c r="S42" s="41"/>
      <c r="U42" s="1042"/>
      <c r="V42" s="1042"/>
      <c r="W42" s="1042"/>
      <c r="X42" s="1037">
        <f t="shared" ref="X42:X69" si="48">U42+V42+W42</f>
        <v>0</v>
      </c>
      <c r="Y42" s="1042"/>
      <c r="Z42" s="1042"/>
      <c r="AA42" s="1042"/>
      <c r="AB42" s="1037">
        <f t="shared" ref="AB42:AB69" si="49">Y42+Z42+AA42</f>
        <v>0</v>
      </c>
      <c r="AC42" s="1042"/>
      <c r="AD42" s="1042"/>
      <c r="AE42" s="1042"/>
      <c r="AF42" s="1037">
        <f t="shared" ref="AF42:AF69" si="50">AC42+AD42+AE42</f>
        <v>0</v>
      </c>
      <c r="AG42" s="1042"/>
      <c r="AH42" s="1042"/>
      <c r="AI42" s="1042"/>
      <c r="AJ42" s="1037">
        <f t="shared" ref="AJ42:AJ69" si="51">AG42+AH42+AI42</f>
        <v>0</v>
      </c>
      <c r="AK42" s="1042">
        <f t="shared" ref="AK42:AK69" si="52">X42+AB42+AF42+AJ42</f>
        <v>0</v>
      </c>
      <c r="BF42" s="2172"/>
      <c r="BG42" s="2172"/>
      <c r="BH42" s="2172"/>
      <c r="BI42" s="2172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</row>
    <row r="43" spans="1:79" s="22" customFormat="1" ht="26.25" hidden="1" customHeight="1">
      <c r="A43" s="1052">
        <v>5</v>
      </c>
      <c r="B43" s="12"/>
      <c r="C43" s="16" t="s">
        <v>2149</v>
      </c>
      <c r="D43" s="151" t="s">
        <v>2225</v>
      </c>
      <c r="E43" s="31">
        <v>600000</v>
      </c>
      <c r="F43" s="32">
        <f t="shared" ref="F43:F53" si="53">G43*E43</f>
        <v>600000</v>
      </c>
      <c r="G43" s="13">
        <v>1</v>
      </c>
      <c r="H43" s="32">
        <f t="shared" si="3"/>
        <v>600000</v>
      </c>
      <c r="I43" s="15" t="s">
        <v>222</v>
      </c>
      <c r="J43" s="15" t="s">
        <v>1071</v>
      </c>
      <c r="K43" s="15" t="s">
        <v>2226</v>
      </c>
      <c r="L43" s="15" t="s">
        <v>2227</v>
      </c>
      <c r="M43" s="1102">
        <v>1</v>
      </c>
      <c r="N43" s="1113" t="str">
        <f>J43</f>
        <v>สุพรรณบุรี</v>
      </c>
      <c r="O43" s="1094">
        <f>SUM(G43)</f>
        <v>1</v>
      </c>
      <c r="P43" s="1094">
        <f>SUM(H43)</f>
        <v>600000</v>
      </c>
      <c r="S43" s="41"/>
      <c r="U43" s="1042"/>
      <c r="V43" s="1042"/>
      <c r="W43" s="1042"/>
      <c r="X43" s="1037">
        <f t="shared" si="48"/>
        <v>0</v>
      </c>
      <c r="Y43" s="1042">
        <f>10/100*$P43</f>
        <v>60000</v>
      </c>
      <c r="Z43" s="1042">
        <f>15/100*$P43</f>
        <v>90000</v>
      </c>
      <c r="AA43" s="1042">
        <f>15/100*$P43</f>
        <v>90000</v>
      </c>
      <c r="AB43" s="1037">
        <f t="shared" si="49"/>
        <v>240000</v>
      </c>
      <c r="AC43" s="1042">
        <f t="shared" ref="AC43:AE44" si="54">15/100*$P43</f>
        <v>90000</v>
      </c>
      <c r="AD43" s="1042">
        <f t="shared" si="54"/>
        <v>90000</v>
      </c>
      <c r="AE43" s="1042">
        <f t="shared" si="54"/>
        <v>90000</v>
      </c>
      <c r="AF43" s="1037">
        <f t="shared" si="50"/>
        <v>270000</v>
      </c>
      <c r="AG43" s="1042">
        <f>15/100*$P43</f>
        <v>90000</v>
      </c>
      <c r="AH43" s="1042"/>
      <c r="AI43" s="1042"/>
      <c r="AJ43" s="1037">
        <f t="shared" si="51"/>
        <v>90000</v>
      </c>
      <c r="AK43" s="1042">
        <f t="shared" si="52"/>
        <v>600000</v>
      </c>
      <c r="AL43" s="1163">
        <f>AK43-P43</f>
        <v>0</v>
      </c>
      <c r="AM43" s="1042"/>
      <c r="AN43" s="1042"/>
      <c r="AO43" s="1042"/>
      <c r="AP43" s="1037">
        <f>AM43+AN43+AO43</f>
        <v>0</v>
      </c>
      <c r="AQ43" s="1042">
        <f t="shared" ref="AQ43:AS44" si="55">ROUND(Y43,-2)</f>
        <v>60000</v>
      </c>
      <c r="AR43" s="1042">
        <f t="shared" si="55"/>
        <v>90000</v>
      </c>
      <c r="AS43" s="1042">
        <f t="shared" si="55"/>
        <v>90000</v>
      </c>
      <c r="AT43" s="1037">
        <f>AQ43+AR43+AS43</f>
        <v>240000</v>
      </c>
      <c r="AU43" s="1042">
        <f t="shared" ref="AU43:AW44" si="56">ROUND(AC43,-2)</f>
        <v>90000</v>
      </c>
      <c r="AV43" s="1042">
        <f t="shared" si="56"/>
        <v>90000</v>
      </c>
      <c r="AW43" s="1042">
        <f t="shared" si="56"/>
        <v>90000</v>
      </c>
      <c r="AX43" s="1037">
        <f>AU43+AV43+AW43</f>
        <v>270000</v>
      </c>
      <c r="AY43" s="1042">
        <f t="shared" ref="AY43:BA44" si="57">ROUND(AG43,-2)</f>
        <v>90000</v>
      </c>
      <c r="AZ43" s="1042">
        <f t="shared" si="57"/>
        <v>0</v>
      </c>
      <c r="BA43" s="1042">
        <f t="shared" si="57"/>
        <v>0</v>
      </c>
      <c r="BB43" s="1037">
        <f>AY43+AZ43+BA43</f>
        <v>90000</v>
      </c>
      <c r="BC43" s="1042">
        <f>AP43+AT43+AX43+BB43</f>
        <v>600000</v>
      </c>
      <c r="BD43" s="1163">
        <f>BC43-P43</f>
        <v>0</v>
      </c>
      <c r="BF43" s="2172"/>
      <c r="BG43" s="2172"/>
      <c r="BH43" s="2172"/>
      <c r="BI43" s="2172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</row>
    <row r="44" spans="1:79" s="22" customFormat="1" ht="24" hidden="1" customHeight="1">
      <c r="A44" s="21">
        <v>6</v>
      </c>
      <c r="B44" s="1123">
        <v>3</v>
      </c>
      <c r="C44" s="16" t="s">
        <v>2246</v>
      </c>
      <c r="D44" s="13" t="s">
        <v>2247</v>
      </c>
      <c r="E44" s="31">
        <f xml:space="preserve"> 8000000-3000000</f>
        <v>5000000</v>
      </c>
      <c r="F44" s="140">
        <f t="shared" si="53"/>
        <v>5000000</v>
      </c>
      <c r="G44" s="13">
        <v>1</v>
      </c>
      <c r="H44" s="32">
        <f t="shared" si="3"/>
        <v>5000000</v>
      </c>
      <c r="I44" s="14" t="s">
        <v>2248</v>
      </c>
      <c r="J44" s="14" t="s">
        <v>1166</v>
      </c>
      <c r="K44" s="14" t="s">
        <v>2249</v>
      </c>
      <c r="L44" s="14" t="s">
        <v>2250</v>
      </c>
      <c r="M44" s="1092">
        <v>1</v>
      </c>
      <c r="N44" s="1113" t="str">
        <f>J44</f>
        <v>จันทบุรี</v>
      </c>
      <c r="O44" s="1094">
        <f>SUM(G44:G45)</f>
        <v>2</v>
      </c>
      <c r="P44" s="1094">
        <f>SUM(H44:H45)</f>
        <v>5500000</v>
      </c>
      <c r="Q44" s="157" t="s">
        <v>2404</v>
      </c>
      <c r="R44" s="1045">
        <f>SUM(O44:O47)</f>
        <v>4</v>
      </c>
      <c r="S44" s="1045">
        <f>SUM(P44:P47)</f>
        <v>6697400</v>
      </c>
      <c r="T44" s="625"/>
      <c r="U44" s="1042"/>
      <c r="V44" s="1042"/>
      <c r="W44" s="1042"/>
      <c r="X44" s="1037">
        <f t="shared" si="48"/>
        <v>0</v>
      </c>
      <c r="Y44" s="1042">
        <f>10/100*$P44</f>
        <v>550000</v>
      </c>
      <c r="Z44" s="1042">
        <f>15/100*$P44</f>
        <v>825000</v>
      </c>
      <c r="AA44" s="1042">
        <f>15/100*$P44</f>
        <v>825000</v>
      </c>
      <c r="AB44" s="1037">
        <f t="shared" si="49"/>
        <v>2200000</v>
      </c>
      <c r="AC44" s="1042">
        <f t="shared" si="54"/>
        <v>825000</v>
      </c>
      <c r="AD44" s="1042">
        <f t="shared" si="54"/>
        <v>825000</v>
      </c>
      <c r="AE44" s="1042">
        <f t="shared" si="54"/>
        <v>825000</v>
      </c>
      <c r="AF44" s="1037">
        <f t="shared" si="50"/>
        <v>2475000</v>
      </c>
      <c r="AG44" s="1042">
        <f>15/100*$P44</f>
        <v>825000</v>
      </c>
      <c r="AH44" s="1042"/>
      <c r="AI44" s="1042"/>
      <c r="AJ44" s="1037">
        <f t="shared" si="51"/>
        <v>825000</v>
      </c>
      <c r="AK44" s="1042">
        <f t="shared" si="52"/>
        <v>5500000</v>
      </c>
      <c r="AL44" s="1163">
        <f>AK44-P44</f>
        <v>0</v>
      </c>
      <c r="AM44" s="1042"/>
      <c r="AN44" s="1042"/>
      <c r="AO44" s="1042"/>
      <c r="AP44" s="1037">
        <f>AM44+AN44+AO44</f>
        <v>0</v>
      </c>
      <c r="AQ44" s="1042">
        <f t="shared" si="55"/>
        <v>550000</v>
      </c>
      <c r="AR44" s="1042">
        <f t="shared" si="55"/>
        <v>825000</v>
      </c>
      <c r="AS44" s="1042">
        <f t="shared" si="55"/>
        <v>825000</v>
      </c>
      <c r="AT44" s="1037">
        <f>AQ44+AR44+AS44</f>
        <v>2200000</v>
      </c>
      <c r="AU44" s="1042">
        <f t="shared" si="56"/>
        <v>825000</v>
      </c>
      <c r="AV44" s="1042">
        <f t="shared" si="56"/>
        <v>825000</v>
      </c>
      <c r="AW44" s="1042">
        <f t="shared" si="56"/>
        <v>825000</v>
      </c>
      <c r="AX44" s="1037">
        <f>AU44+AV44+AW44</f>
        <v>2475000</v>
      </c>
      <c r="AY44" s="1042">
        <f t="shared" si="57"/>
        <v>825000</v>
      </c>
      <c r="AZ44" s="1042">
        <f t="shared" si="57"/>
        <v>0</v>
      </c>
      <c r="BA44" s="1042">
        <f t="shared" si="57"/>
        <v>0</v>
      </c>
      <c r="BB44" s="1037">
        <f>AY44+AZ44+BA44</f>
        <v>825000</v>
      </c>
      <c r="BC44" s="1042">
        <f>AP44+AT44+AX44+BB44</f>
        <v>5500000</v>
      </c>
      <c r="BD44" s="1163">
        <f>BC44-P44</f>
        <v>0</v>
      </c>
      <c r="BF44" s="2172"/>
      <c r="BG44" s="2172"/>
      <c r="BH44" s="2172"/>
      <c r="BI44" s="2172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</row>
    <row r="45" spans="1:79" s="25" customFormat="1" ht="21" hidden="1" customHeight="1">
      <c r="A45" s="13">
        <v>6</v>
      </c>
      <c r="B45" s="13">
        <v>2</v>
      </c>
      <c r="C45" s="16" t="s">
        <v>2149</v>
      </c>
      <c r="D45" s="13">
        <v>8732</v>
      </c>
      <c r="E45" s="31">
        <v>500000</v>
      </c>
      <c r="F45" s="140">
        <f t="shared" si="53"/>
        <v>500000</v>
      </c>
      <c r="G45" s="13">
        <v>1</v>
      </c>
      <c r="H45" s="32">
        <f t="shared" si="3"/>
        <v>500000</v>
      </c>
      <c r="I45" s="14" t="s">
        <v>2240</v>
      </c>
      <c r="J45" s="14" t="s">
        <v>1166</v>
      </c>
      <c r="K45" s="9" t="s">
        <v>2241</v>
      </c>
      <c r="L45" s="9" t="s">
        <v>2242</v>
      </c>
      <c r="M45" s="1092"/>
      <c r="N45" s="1098"/>
      <c r="O45" s="670"/>
      <c r="P45" s="1099"/>
      <c r="S45" s="668"/>
      <c r="U45" s="1042"/>
      <c r="V45" s="1042"/>
      <c r="W45" s="1042"/>
      <c r="X45" s="1037">
        <f t="shared" si="48"/>
        <v>0</v>
      </c>
      <c r="Y45" s="1042"/>
      <c r="Z45" s="1042"/>
      <c r="AA45" s="1042"/>
      <c r="AB45" s="1037">
        <f t="shared" si="49"/>
        <v>0</v>
      </c>
      <c r="AC45" s="1042"/>
      <c r="AD45" s="1042"/>
      <c r="AE45" s="1042"/>
      <c r="AF45" s="1037">
        <f t="shared" si="50"/>
        <v>0</v>
      </c>
      <c r="AG45" s="1042"/>
      <c r="AH45" s="1042"/>
      <c r="AI45" s="1042"/>
      <c r="AJ45" s="1037">
        <f t="shared" si="51"/>
        <v>0</v>
      </c>
      <c r="AK45" s="1042">
        <f t="shared" si="52"/>
        <v>0</v>
      </c>
      <c r="BF45" s="2172"/>
      <c r="BG45" s="2172"/>
      <c r="BH45" s="2172"/>
      <c r="BI45" s="2172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</row>
    <row r="46" spans="1:79" s="22" customFormat="1" ht="21" hidden="1" customHeight="1">
      <c r="A46" s="21">
        <v>6</v>
      </c>
      <c r="B46" s="13">
        <v>1</v>
      </c>
      <c r="C46" s="16" t="s">
        <v>2149</v>
      </c>
      <c r="D46" s="13" t="s">
        <v>2236</v>
      </c>
      <c r="E46" s="31">
        <f>950000-152600</f>
        <v>797400</v>
      </c>
      <c r="F46" s="140">
        <f t="shared" si="53"/>
        <v>797400</v>
      </c>
      <c r="G46" s="13">
        <v>1</v>
      </c>
      <c r="H46" s="32">
        <f t="shared" si="3"/>
        <v>797400</v>
      </c>
      <c r="I46" s="14" t="s">
        <v>2237</v>
      </c>
      <c r="J46" s="14" t="s">
        <v>875</v>
      </c>
      <c r="K46" s="9" t="s">
        <v>2238</v>
      </c>
      <c r="L46" s="9" t="s">
        <v>2239</v>
      </c>
      <c r="M46" s="1092">
        <v>1</v>
      </c>
      <c r="N46" s="1113" t="str">
        <f>J46</f>
        <v>ตราด</v>
      </c>
      <c r="O46" s="1094">
        <f>SUM(G46)</f>
        <v>1</v>
      </c>
      <c r="P46" s="1094">
        <f>SUM(H46)</f>
        <v>797400</v>
      </c>
      <c r="S46" s="41"/>
      <c r="U46" s="1042"/>
      <c r="V46" s="1042"/>
      <c r="W46" s="1042"/>
      <c r="X46" s="1037">
        <f t="shared" si="48"/>
        <v>0</v>
      </c>
      <c r="Y46" s="1042">
        <f>10/100*$P46</f>
        <v>79740</v>
      </c>
      <c r="Z46" s="1042">
        <f t="shared" ref="Z46:AA48" si="58">15/100*$P46</f>
        <v>119610</v>
      </c>
      <c r="AA46" s="1042">
        <f t="shared" si="58"/>
        <v>119610</v>
      </c>
      <c r="AB46" s="1037">
        <f t="shared" si="49"/>
        <v>318960</v>
      </c>
      <c r="AC46" s="1042">
        <f t="shared" ref="AC46:AE48" si="59">15/100*$P46</f>
        <v>119610</v>
      </c>
      <c r="AD46" s="1042">
        <f t="shared" si="59"/>
        <v>119610</v>
      </c>
      <c r="AE46" s="1042">
        <f t="shared" si="59"/>
        <v>119610</v>
      </c>
      <c r="AF46" s="1037">
        <f t="shared" si="50"/>
        <v>358830</v>
      </c>
      <c r="AG46" s="1042">
        <f>15/100*$P46</f>
        <v>119610</v>
      </c>
      <c r="AH46" s="1042"/>
      <c r="AI46" s="1042"/>
      <c r="AJ46" s="1037">
        <f t="shared" si="51"/>
        <v>119610</v>
      </c>
      <c r="AK46" s="1042">
        <f t="shared" si="52"/>
        <v>797400</v>
      </c>
      <c r="AL46" s="1163">
        <f>AK46-P46</f>
        <v>0</v>
      </c>
      <c r="AM46" s="1042"/>
      <c r="AN46" s="1042"/>
      <c r="AO46" s="1042"/>
      <c r="AP46" s="1037">
        <f>AM46+AN46+AO46</f>
        <v>0</v>
      </c>
      <c r="AQ46" s="1042">
        <f t="shared" ref="AQ46:AS48" si="60">ROUND(Y46,-2)</f>
        <v>79700</v>
      </c>
      <c r="AR46" s="1042">
        <f t="shared" si="60"/>
        <v>119600</v>
      </c>
      <c r="AS46" s="1042">
        <f t="shared" si="60"/>
        <v>119600</v>
      </c>
      <c r="AT46" s="1037">
        <f>AQ46+AR46+AS46</f>
        <v>318900</v>
      </c>
      <c r="AU46" s="1042">
        <f t="shared" ref="AU46:AW48" si="61">ROUND(AC46,-2)</f>
        <v>119600</v>
      </c>
      <c r="AV46" s="1042">
        <f t="shared" si="61"/>
        <v>119600</v>
      </c>
      <c r="AW46" s="1042">
        <f t="shared" si="61"/>
        <v>119600</v>
      </c>
      <c r="AX46" s="1037">
        <f>AU46+AV46+AW46</f>
        <v>358800</v>
      </c>
      <c r="AY46" s="1042">
        <f>ROUND(AG46,-2)+100</f>
        <v>119700</v>
      </c>
      <c r="AZ46" s="1042">
        <f t="shared" ref="AZ46:BA48" si="62">ROUND(AH46,-2)</f>
        <v>0</v>
      </c>
      <c r="BA46" s="1042">
        <f t="shared" si="62"/>
        <v>0</v>
      </c>
      <c r="BB46" s="1037">
        <f>AY46+AZ46+BA46</f>
        <v>119700</v>
      </c>
      <c r="BC46" s="1042">
        <f>AP46+AT46+AX46+BB46</f>
        <v>797400</v>
      </c>
      <c r="BD46" s="1163">
        <f>BC46-P46</f>
        <v>0</v>
      </c>
      <c r="BF46" s="2172"/>
      <c r="BG46" s="2172"/>
      <c r="BH46" s="2172"/>
      <c r="BI46" s="2172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</row>
    <row r="47" spans="1:79" s="22" customFormat="1" ht="21" hidden="1" customHeight="1">
      <c r="A47" s="21">
        <v>6</v>
      </c>
      <c r="B47" s="13">
        <v>4</v>
      </c>
      <c r="C47" s="16" t="s">
        <v>2149</v>
      </c>
      <c r="D47" s="13">
        <v>8732</v>
      </c>
      <c r="E47" s="31">
        <v>400000</v>
      </c>
      <c r="F47" s="140">
        <f t="shared" si="53"/>
        <v>400000</v>
      </c>
      <c r="G47" s="13">
        <v>1</v>
      </c>
      <c r="H47" s="32">
        <f t="shared" si="3"/>
        <v>400000</v>
      </c>
      <c r="I47" s="14" t="s">
        <v>2243</v>
      </c>
      <c r="J47" s="14" t="s">
        <v>876</v>
      </c>
      <c r="K47" s="7" t="s">
        <v>2244</v>
      </c>
      <c r="L47" s="7" t="s">
        <v>2245</v>
      </c>
      <c r="M47" s="1092">
        <v>1</v>
      </c>
      <c r="N47" s="1113" t="str">
        <f>J47</f>
        <v>ปราจีนบุรี</v>
      </c>
      <c r="O47" s="1094">
        <f>SUM(G47)</f>
        <v>1</v>
      </c>
      <c r="P47" s="1094">
        <f>SUM(H47)</f>
        <v>400000</v>
      </c>
      <c r="S47" s="41"/>
      <c r="U47" s="1042"/>
      <c r="V47" s="1042"/>
      <c r="W47" s="1042"/>
      <c r="X47" s="1037">
        <f t="shared" si="48"/>
        <v>0</v>
      </c>
      <c r="Y47" s="1042">
        <f>10/100*$P47</f>
        <v>40000</v>
      </c>
      <c r="Z47" s="1042">
        <f t="shared" si="58"/>
        <v>60000</v>
      </c>
      <c r="AA47" s="1042">
        <f t="shared" si="58"/>
        <v>60000</v>
      </c>
      <c r="AB47" s="1037">
        <f t="shared" si="49"/>
        <v>160000</v>
      </c>
      <c r="AC47" s="1042">
        <f t="shared" si="59"/>
        <v>60000</v>
      </c>
      <c r="AD47" s="1042">
        <f t="shared" si="59"/>
        <v>60000</v>
      </c>
      <c r="AE47" s="1042">
        <f t="shared" si="59"/>
        <v>60000</v>
      </c>
      <c r="AF47" s="1037">
        <f t="shared" si="50"/>
        <v>180000</v>
      </c>
      <c r="AG47" s="1042">
        <f>15/100*$P47</f>
        <v>60000</v>
      </c>
      <c r="AH47" s="1042"/>
      <c r="AI47" s="1042"/>
      <c r="AJ47" s="1037">
        <f t="shared" si="51"/>
        <v>60000</v>
      </c>
      <c r="AK47" s="1042">
        <f t="shared" si="52"/>
        <v>400000</v>
      </c>
      <c r="AL47" s="1163">
        <f>AK47-P47</f>
        <v>0</v>
      </c>
      <c r="AM47" s="1042"/>
      <c r="AN47" s="1042"/>
      <c r="AO47" s="1042"/>
      <c r="AP47" s="1037">
        <f>AM47+AN47+AO47</f>
        <v>0</v>
      </c>
      <c r="AQ47" s="1042">
        <f t="shared" si="60"/>
        <v>40000</v>
      </c>
      <c r="AR47" s="1042">
        <f t="shared" si="60"/>
        <v>60000</v>
      </c>
      <c r="AS47" s="1042">
        <f t="shared" si="60"/>
        <v>60000</v>
      </c>
      <c r="AT47" s="1037">
        <f>AQ47+AR47+AS47</f>
        <v>160000</v>
      </c>
      <c r="AU47" s="1042">
        <f t="shared" si="61"/>
        <v>60000</v>
      </c>
      <c r="AV47" s="1042">
        <f t="shared" si="61"/>
        <v>60000</v>
      </c>
      <c r="AW47" s="1042">
        <f t="shared" si="61"/>
        <v>60000</v>
      </c>
      <c r="AX47" s="1037">
        <f>AU47+AV47+AW47</f>
        <v>180000</v>
      </c>
      <c r="AY47" s="1042">
        <f>ROUND(AG47,-2)</f>
        <v>60000</v>
      </c>
      <c r="AZ47" s="1042">
        <f t="shared" si="62"/>
        <v>0</v>
      </c>
      <c r="BA47" s="1042">
        <f t="shared" si="62"/>
        <v>0</v>
      </c>
      <c r="BB47" s="1037">
        <f>AY47+AZ47+BA47</f>
        <v>60000</v>
      </c>
      <c r="BC47" s="1042">
        <f>AP47+AT47+AX47+BB47</f>
        <v>400000</v>
      </c>
      <c r="BD47" s="1163">
        <f>BC47-P47</f>
        <v>0</v>
      </c>
      <c r="BF47" s="2172"/>
      <c r="BG47" s="2172"/>
      <c r="BH47" s="2172"/>
      <c r="BI47" s="2172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</row>
    <row r="48" spans="1:79" s="22" customFormat="1" ht="21" hidden="1" customHeight="1">
      <c r="A48" s="21">
        <v>7</v>
      </c>
      <c r="B48" s="147">
        <v>3</v>
      </c>
      <c r="C48" s="16" t="s">
        <v>2149</v>
      </c>
      <c r="D48" s="1124"/>
      <c r="E48" s="1125">
        <v>800000</v>
      </c>
      <c r="F48" s="32">
        <f t="shared" si="53"/>
        <v>800000</v>
      </c>
      <c r="G48" s="13">
        <v>1</v>
      </c>
      <c r="H48" s="32">
        <f t="shared" si="3"/>
        <v>800000</v>
      </c>
      <c r="I48" s="1126" t="s">
        <v>2255</v>
      </c>
      <c r="J48" s="1126" t="s">
        <v>1417</v>
      </c>
      <c r="K48" s="1005"/>
      <c r="L48" s="1126" t="s">
        <v>2256</v>
      </c>
      <c r="M48" s="1127">
        <v>1</v>
      </c>
      <c r="N48" s="1113" t="str">
        <f>J48</f>
        <v>กาฬสินธุ์</v>
      </c>
      <c r="O48" s="1094">
        <f>SUM(G48:G49)</f>
        <v>2</v>
      </c>
      <c r="P48" s="1094">
        <f>SUM(H48:H49)</f>
        <v>945000</v>
      </c>
      <c r="Q48" s="157" t="s">
        <v>2405</v>
      </c>
      <c r="R48" s="1045">
        <f>SUM(O48:O53)</f>
        <v>6</v>
      </c>
      <c r="S48" s="1045">
        <f>SUM(P48:P53)</f>
        <v>3506300</v>
      </c>
      <c r="T48" s="625"/>
      <c r="U48" s="1042"/>
      <c r="V48" s="1042"/>
      <c r="W48" s="1042"/>
      <c r="X48" s="1037">
        <f t="shared" si="48"/>
        <v>0</v>
      </c>
      <c r="Y48" s="1042">
        <f>10/100*$P48</f>
        <v>94500</v>
      </c>
      <c r="Z48" s="1042">
        <f t="shared" si="58"/>
        <v>141750</v>
      </c>
      <c r="AA48" s="1042">
        <f t="shared" si="58"/>
        <v>141750</v>
      </c>
      <c r="AB48" s="1037">
        <f t="shared" si="49"/>
        <v>378000</v>
      </c>
      <c r="AC48" s="1042">
        <f t="shared" si="59"/>
        <v>141750</v>
      </c>
      <c r="AD48" s="1042">
        <f t="shared" si="59"/>
        <v>141750</v>
      </c>
      <c r="AE48" s="1042">
        <f t="shared" si="59"/>
        <v>141750</v>
      </c>
      <c r="AF48" s="1037">
        <f t="shared" si="50"/>
        <v>425250</v>
      </c>
      <c r="AG48" s="1042">
        <f>15/100*$P48</f>
        <v>141750</v>
      </c>
      <c r="AH48" s="1042"/>
      <c r="AI48" s="1042"/>
      <c r="AJ48" s="1037">
        <f t="shared" si="51"/>
        <v>141750</v>
      </c>
      <c r="AK48" s="1042">
        <f t="shared" si="52"/>
        <v>945000</v>
      </c>
      <c r="AL48" s="1163">
        <f>AK48-P48</f>
        <v>0</v>
      </c>
      <c r="AM48" s="1042"/>
      <c r="AN48" s="1042"/>
      <c r="AO48" s="1042"/>
      <c r="AP48" s="1037">
        <f>AM48+AN48+AO48</f>
        <v>0</v>
      </c>
      <c r="AQ48" s="1042">
        <f t="shared" si="60"/>
        <v>94500</v>
      </c>
      <c r="AR48" s="1042">
        <f t="shared" si="60"/>
        <v>141800</v>
      </c>
      <c r="AS48" s="1042">
        <f t="shared" si="60"/>
        <v>141800</v>
      </c>
      <c r="AT48" s="1037">
        <f>AQ48+AR48+AS48</f>
        <v>378100</v>
      </c>
      <c r="AU48" s="1042">
        <f t="shared" si="61"/>
        <v>141800</v>
      </c>
      <c r="AV48" s="1042">
        <f t="shared" si="61"/>
        <v>141800</v>
      </c>
      <c r="AW48" s="1042">
        <f t="shared" si="61"/>
        <v>141800</v>
      </c>
      <c r="AX48" s="1037">
        <f>AU48+AV48+AW48</f>
        <v>425400</v>
      </c>
      <c r="AY48" s="1042">
        <f>ROUND(AG48,-2)-300</f>
        <v>141500</v>
      </c>
      <c r="AZ48" s="1042">
        <f t="shared" si="62"/>
        <v>0</v>
      </c>
      <c r="BA48" s="1042">
        <f t="shared" si="62"/>
        <v>0</v>
      </c>
      <c r="BB48" s="1037">
        <f>AY48+AZ48+BA48</f>
        <v>141500</v>
      </c>
      <c r="BC48" s="1042">
        <f>AP48+AT48+AX48+BB48</f>
        <v>945000</v>
      </c>
      <c r="BD48" s="1163">
        <f>BC48-P48</f>
        <v>0</v>
      </c>
      <c r="BF48" s="2172"/>
      <c r="BG48" s="2172">
        <v>1</v>
      </c>
      <c r="BH48" s="2172"/>
      <c r="BI48" s="2172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</row>
    <row r="49" spans="1:79" s="25" customFormat="1" ht="21" hidden="1" customHeight="1">
      <c r="A49" s="13">
        <v>7</v>
      </c>
      <c r="B49" s="147">
        <v>7</v>
      </c>
      <c r="C49" s="16" t="s">
        <v>2149</v>
      </c>
      <c r="D49" s="1124"/>
      <c r="E49" s="1125">
        <v>145000</v>
      </c>
      <c r="F49" s="32">
        <f t="shared" si="53"/>
        <v>145000</v>
      </c>
      <c r="G49" s="13">
        <v>1</v>
      </c>
      <c r="H49" s="32">
        <f t="shared" si="3"/>
        <v>145000</v>
      </c>
      <c r="I49" s="1126" t="s">
        <v>602</v>
      </c>
      <c r="J49" s="1126" t="s">
        <v>1417</v>
      </c>
      <c r="K49" s="1005"/>
      <c r="L49" s="1126" t="s">
        <v>2264</v>
      </c>
      <c r="M49" s="1127"/>
      <c r="N49" s="1128"/>
      <c r="O49" s="670"/>
      <c r="P49" s="1099"/>
      <c r="S49" s="668"/>
      <c r="U49" s="1042"/>
      <c r="V49" s="1042"/>
      <c r="W49" s="1042"/>
      <c r="X49" s="1037">
        <f t="shared" si="48"/>
        <v>0</v>
      </c>
      <c r="Y49" s="1042"/>
      <c r="Z49" s="1042"/>
      <c r="AA49" s="1042"/>
      <c r="AB49" s="1037">
        <f t="shared" si="49"/>
        <v>0</v>
      </c>
      <c r="AC49" s="1042"/>
      <c r="AD49" s="1042"/>
      <c r="AE49" s="1042"/>
      <c r="AF49" s="1037">
        <f t="shared" si="50"/>
        <v>0</v>
      </c>
      <c r="AG49" s="1042"/>
      <c r="AH49" s="1042"/>
      <c r="AI49" s="1042"/>
      <c r="AJ49" s="1037">
        <f t="shared" si="51"/>
        <v>0</v>
      </c>
      <c r="AK49" s="1042">
        <f t="shared" si="52"/>
        <v>0</v>
      </c>
      <c r="BF49" s="2172"/>
      <c r="BG49" s="2172">
        <v>1</v>
      </c>
      <c r="BH49" s="2172"/>
      <c r="BI49" s="2172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</row>
    <row r="50" spans="1:79" s="25" customFormat="1" ht="24" hidden="1" customHeight="1">
      <c r="A50" s="21">
        <v>7</v>
      </c>
      <c r="B50" s="13">
        <v>4</v>
      </c>
      <c r="C50" s="14" t="s">
        <v>2257</v>
      </c>
      <c r="D50" s="13" t="s">
        <v>2258</v>
      </c>
      <c r="E50" s="1125">
        <v>161700</v>
      </c>
      <c r="F50" s="32">
        <f t="shared" si="53"/>
        <v>161700</v>
      </c>
      <c r="G50" s="13">
        <v>1</v>
      </c>
      <c r="H50" s="32">
        <f t="shared" si="3"/>
        <v>161700</v>
      </c>
      <c r="I50" s="14" t="s">
        <v>2259</v>
      </c>
      <c r="J50" s="14" t="s">
        <v>1410</v>
      </c>
      <c r="K50" s="1005"/>
      <c r="L50" s="14" t="s">
        <v>2257</v>
      </c>
      <c r="M50" s="1092">
        <v>1</v>
      </c>
      <c r="N50" s="1113" t="str">
        <f>J50</f>
        <v>ขอนแก่น</v>
      </c>
      <c r="O50" s="1094">
        <f t="shared" ref="O50:P53" si="63">SUM(G50)</f>
        <v>1</v>
      </c>
      <c r="P50" s="1094">
        <f t="shared" si="63"/>
        <v>161700</v>
      </c>
      <c r="S50" s="668"/>
      <c r="U50" s="1042"/>
      <c r="V50" s="1042"/>
      <c r="W50" s="1042"/>
      <c r="X50" s="1037">
        <f t="shared" si="48"/>
        <v>0</v>
      </c>
      <c r="Y50" s="1042">
        <f>10/100*$P50</f>
        <v>16170</v>
      </c>
      <c r="Z50" s="1042">
        <f>15/100*$P50</f>
        <v>24255</v>
      </c>
      <c r="AA50" s="1042">
        <f>15/100*$P50</f>
        <v>24255</v>
      </c>
      <c r="AB50" s="1037">
        <f t="shared" si="49"/>
        <v>64680</v>
      </c>
      <c r="AC50" s="1042">
        <f t="shared" ref="AC50:AE51" si="64">15/100*$P50</f>
        <v>24255</v>
      </c>
      <c r="AD50" s="1042">
        <f t="shared" si="64"/>
        <v>24255</v>
      </c>
      <c r="AE50" s="1042">
        <f t="shared" si="64"/>
        <v>24255</v>
      </c>
      <c r="AF50" s="1037">
        <f t="shared" si="50"/>
        <v>72765</v>
      </c>
      <c r="AG50" s="1042">
        <f>15/100*$P50</f>
        <v>24255</v>
      </c>
      <c r="AH50" s="1042"/>
      <c r="AI50" s="1042"/>
      <c r="AJ50" s="1037">
        <f t="shared" si="51"/>
        <v>24255</v>
      </c>
      <c r="AK50" s="1042">
        <f t="shared" si="52"/>
        <v>161700</v>
      </c>
      <c r="AL50" s="1163">
        <f>AK50-P50</f>
        <v>0</v>
      </c>
      <c r="AM50" s="1042"/>
      <c r="AN50" s="1042"/>
      <c r="AO50" s="1042"/>
      <c r="AP50" s="1037">
        <f>AM50+AN50+AO50</f>
        <v>0</v>
      </c>
      <c r="AQ50" s="1042">
        <f t="shared" ref="AQ50:AS51" si="65">ROUND(Y50,-2)</f>
        <v>16200</v>
      </c>
      <c r="AR50" s="1042">
        <f t="shared" si="65"/>
        <v>24300</v>
      </c>
      <c r="AS50" s="1042">
        <f t="shared" si="65"/>
        <v>24300</v>
      </c>
      <c r="AT50" s="1037">
        <f>AQ50+AR50+AS50</f>
        <v>64800</v>
      </c>
      <c r="AU50" s="1042">
        <f t="shared" ref="AU50:AW51" si="66">ROUND(AC50,-2)</f>
        <v>24300</v>
      </c>
      <c r="AV50" s="1042">
        <f t="shared" si="66"/>
        <v>24300</v>
      </c>
      <c r="AW50" s="1042">
        <f t="shared" si="66"/>
        <v>24300</v>
      </c>
      <c r="AX50" s="1037">
        <f>AU50+AV50+AW50</f>
        <v>72900</v>
      </c>
      <c r="AY50" s="1042">
        <f>ROUND(AG50,-2)-300</f>
        <v>24000</v>
      </c>
      <c r="AZ50" s="1042">
        <f>ROUND(AH50,-2)</f>
        <v>0</v>
      </c>
      <c r="BA50" s="1042">
        <f>ROUND(AI50,-2)</f>
        <v>0</v>
      </c>
      <c r="BB50" s="1037">
        <f>AY50+AZ50+BA50</f>
        <v>24000</v>
      </c>
      <c r="BC50" s="1042">
        <f>AP50+AT50+AX50+BB50</f>
        <v>161700</v>
      </c>
      <c r="BD50" s="1163">
        <f>BC50-P50</f>
        <v>0</v>
      </c>
      <c r="BF50" s="2172"/>
      <c r="BG50" s="2172">
        <v>1</v>
      </c>
      <c r="BH50" s="2172"/>
      <c r="BI50" s="2172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</row>
    <row r="51" spans="1:79" s="25" customFormat="1" ht="24" hidden="1" customHeight="1">
      <c r="A51" s="21">
        <v>7</v>
      </c>
      <c r="B51" s="13">
        <v>1</v>
      </c>
      <c r="C51" s="16" t="s">
        <v>2149</v>
      </c>
      <c r="D51" s="1129"/>
      <c r="E51" s="1125">
        <v>1500000</v>
      </c>
      <c r="F51" s="32">
        <f t="shared" si="53"/>
        <v>1500000</v>
      </c>
      <c r="G51" s="13">
        <v>1</v>
      </c>
      <c r="H51" s="32">
        <f t="shared" si="3"/>
        <v>1500000</v>
      </c>
      <c r="I51" s="1130" t="s">
        <v>465</v>
      </c>
      <c r="J51" s="1130" t="s">
        <v>526</v>
      </c>
      <c r="K51" s="1005"/>
      <c r="L51" s="1130" t="s">
        <v>2251</v>
      </c>
      <c r="M51" s="1131">
        <v>1</v>
      </c>
      <c r="N51" s="1113" t="str">
        <f>J51</f>
        <v>มหาสารคาม</v>
      </c>
      <c r="O51" s="1094">
        <f>SUM(G51:G52)</f>
        <v>2</v>
      </c>
      <c r="P51" s="1094">
        <f>SUM(H51:H52)</f>
        <v>1700000</v>
      </c>
      <c r="S51" s="668"/>
      <c r="U51" s="1042"/>
      <c r="V51" s="1042"/>
      <c r="W51" s="1042"/>
      <c r="X51" s="1037">
        <f t="shared" si="48"/>
        <v>0</v>
      </c>
      <c r="Y51" s="1042">
        <f>10/100*$P51</f>
        <v>170000</v>
      </c>
      <c r="Z51" s="1042">
        <f>15/100*$P51</f>
        <v>255000</v>
      </c>
      <c r="AA51" s="1042">
        <f>15/100*$P51</f>
        <v>255000</v>
      </c>
      <c r="AB51" s="1037">
        <f t="shared" si="49"/>
        <v>680000</v>
      </c>
      <c r="AC51" s="1042">
        <f t="shared" si="64"/>
        <v>255000</v>
      </c>
      <c r="AD51" s="1042">
        <f t="shared" si="64"/>
        <v>255000</v>
      </c>
      <c r="AE51" s="1042">
        <f t="shared" si="64"/>
        <v>255000</v>
      </c>
      <c r="AF51" s="1037">
        <f t="shared" si="50"/>
        <v>765000</v>
      </c>
      <c r="AG51" s="1042">
        <f>15/100*$P51</f>
        <v>255000</v>
      </c>
      <c r="AH51" s="1042"/>
      <c r="AI51" s="1042"/>
      <c r="AJ51" s="1037">
        <f t="shared" si="51"/>
        <v>255000</v>
      </c>
      <c r="AK51" s="1042">
        <f t="shared" si="52"/>
        <v>1700000</v>
      </c>
      <c r="AL51" s="1163">
        <f>AK51-P51</f>
        <v>0</v>
      </c>
      <c r="AM51" s="1042"/>
      <c r="AN51" s="1042"/>
      <c r="AO51" s="1042"/>
      <c r="AP51" s="1037">
        <f>AM51+AN51+AO51</f>
        <v>0</v>
      </c>
      <c r="AQ51" s="1042">
        <f t="shared" si="65"/>
        <v>170000</v>
      </c>
      <c r="AR51" s="1042">
        <f t="shared" si="65"/>
        <v>255000</v>
      </c>
      <c r="AS51" s="1042">
        <f t="shared" si="65"/>
        <v>255000</v>
      </c>
      <c r="AT51" s="1037">
        <f>AQ51+AR51+AS51</f>
        <v>680000</v>
      </c>
      <c r="AU51" s="1042">
        <f t="shared" si="66"/>
        <v>255000</v>
      </c>
      <c r="AV51" s="1042">
        <f t="shared" si="66"/>
        <v>255000</v>
      </c>
      <c r="AW51" s="1042">
        <f t="shared" si="66"/>
        <v>255000</v>
      </c>
      <c r="AX51" s="1037">
        <f>AU51+AV51+AW51</f>
        <v>765000</v>
      </c>
      <c r="AY51" s="1042">
        <f>ROUND(AG51,-2)</f>
        <v>255000</v>
      </c>
      <c r="AZ51" s="1042">
        <f>ROUND(AH51,-2)</f>
        <v>0</v>
      </c>
      <c r="BA51" s="1042">
        <f>ROUND(AI51,-2)</f>
        <v>0</v>
      </c>
      <c r="BB51" s="1037">
        <f>AY51+AZ51+BA51</f>
        <v>255000</v>
      </c>
      <c r="BC51" s="1042">
        <f>AP51+AT51+AX51+BB51</f>
        <v>1700000</v>
      </c>
      <c r="BD51" s="1163">
        <f>BC51-P51</f>
        <v>0</v>
      </c>
      <c r="BF51" s="2172"/>
      <c r="BG51" s="2172">
        <v>1</v>
      </c>
      <c r="BH51" s="2172"/>
      <c r="BI51" s="2172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</row>
    <row r="52" spans="1:79" s="25" customFormat="1" ht="24" hidden="1" customHeight="1">
      <c r="A52" s="13">
        <v>7</v>
      </c>
      <c r="B52" s="13">
        <v>5</v>
      </c>
      <c r="C52" s="14" t="s">
        <v>2260</v>
      </c>
      <c r="D52" s="13" t="s">
        <v>2261</v>
      </c>
      <c r="E52" s="1125">
        <v>200000</v>
      </c>
      <c r="F52" s="32">
        <f t="shared" si="53"/>
        <v>200000</v>
      </c>
      <c r="G52" s="13">
        <v>1</v>
      </c>
      <c r="H52" s="32">
        <f t="shared" si="3"/>
        <v>200000</v>
      </c>
      <c r="I52" s="14" t="s">
        <v>2262</v>
      </c>
      <c r="J52" s="14" t="s">
        <v>526</v>
      </c>
      <c r="K52" s="1005"/>
      <c r="L52" s="14" t="s">
        <v>2263</v>
      </c>
      <c r="M52" s="1092"/>
      <c r="N52" s="1098"/>
      <c r="O52" s="670"/>
      <c r="P52" s="1099"/>
      <c r="S52" s="668"/>
      <c r="U52" s="1042"/>
      <c r="V52" s="1042"/>
      <c r="W52" s="1042"/>
      <c r="X52" s="1037">
        <f t="shared" si="48"/>
        <v>0</v>
      </c>
      <c r="Y52" s="1042"/>
      <c r="Z52" s="1042"/>
      <c r="AA52" s="1042"/>
      <c r="AB52" s="1037">
        <f t="shared" si="49"/>
        <v>0</v>
      </c>
      <c r="AC52" s="1042"/>
      <c r="AD52" s="1042"/>
      <c r="AE52" s="1042"/>
      <c r="AF52" s="1037">
        <f t="shared" si="50"/>
        <v>0</v>
      </c>
      <c r="AG52" s="1042"/>
      <c r="AH52" s="1042"/>
      <c r="AI52" s="1042"/>
      <c r="AJ52" s="1037">
        <f t="shared" si="51"/>
        <v>0</v>
      </c>
      <c r="AK52" s="1042">
        <f t="shared" si="52"/>
        <v>0</v>
      </c>
      <c r="BF52" s="2172"/>
      <c r="BG52" s="2172">
        <v>1</v>
      </c>
      <c r="BH52" s="2172"/>
      <c r="BI52" s="2172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</row>
    <row r="53" spans="1:79" s="22" customFormat="1" ht="24" hidden="1" customHeight="1">
      <c r="A53" s="21">
        <v>7</v>
      </c>
      <c r="B53" s="13">
        <v>2</v>
      </c>
      <c r="C53" s="16" t="s">
        <v>2149</v>
      </c>
      <c r="D53" s="13" t="s">
        <v>2252</v>
      </c>
      <c r="E53" s="1125">
        <f>400000+299600</f>
        <v>699600</v>
      </c>
      <c r="F53" s="32">
        <f t="shared" si="53"/>
        <v>699600</v>
      </c>
      <c r="G53" s="13">
        <v>1</v>
      </c>
      <c r="H53" s="32">
        <f t="shared" si="3"/>
        <v>699600</v>
      </c>
      <c r="I53" s="14" t="s">
        <v>2253</v>
      </c>
      <c r="J53" s="14" t="s">
        <v>825</v>
      </c>
      <c r="K53" s="1005"/>
      <c r="L53" s="14" t="s">
        <v>2254</v>
      </c>
      <c r="M53" s="1092">
        <v>1</v>
      </c>
      <c r="N53" s="1113" t="str">
        <f>J53</f>
        <v>ร้อยเอ็ด</v>
      </c>
      <c r="O53" s="1094">
        <f t="shared" si="63"/>
        <v>1</v>
      </c>
      <c r="P53" s="1094">
        <f t="shared" si="63"/>
        <v>699600</v>
      </c>
      <c r="S53" s="41"/>
      <c r="U53" s="1042"/>
      <c r="V53" s="1042"/>
      <c r="W53" s="1042"/>
      <c r="X53" s="1037">
        <f t="shared" si="48"/>
        <v>0</v>
      </c>
      <c r="Y53" s="1042">
        <f>10/100*$P53</f>
        <v>69960</v>
      </c>
      <c r="Z53" s="1042">
        <f>15/100*$P53</f>
        <v>104940</v>
      </c>
      <c r="AA53" s="1042">
        <f>15/100*$P53</f>
        <v>104940</v>
      </c>
      <c r="AB53" s="1037">
        <f t="shared" si="49"/>
        <v>279840</v>
      </c>
      <c r="AC53" s="1042">
        <f t="shared" ref="AC53:AE54" si="67">15/100*$P53</f>
        <v>104940</v>
      </c>
      <c r="AD53" s="1042">
        <f t="shared" si="67"/>
        <v>104940</v>
      </c>
      <c r="AE53" s="1042">
        <f t="shared" si="67"/>
        <v>104940</v>
      </c>
      <c r="AF53" s="1037">
        <f t="shared" si="50"/>
        <v>314820</v>
      </c>
      <c r="AG53" s="1042">
        <f>15/100*$P53</f>
        <v>104940</v>
      </c>
      <c r="AH53" s="1042"/>
      <c r="AI53" s="1042"/>
      <c r="AJ53" s="1037">
        <f t="shared" si="51"/>
        <v>104940</v>
      </c>
      <c r="AK53" s="1042">
        <f t="shared" si="52"/>
        <v>699600</v>
      </c>
      <c r="AL53" s="1163">
        <f>AK53-P53</f>
        <v>0</v>
      </c>
      <c r="AM53" s="1042"/>
      <c r="AN53" s="1042"/>
      <c r="AO53" s="1042"/>
      <c r="AP53" s="1037">
        <f>AM53+AN53+AO53</f>
        <v>0</v>
      </c>
      <c r="AQ53" s="1042">
        <f t="shared" ref="AQ53:AS54" si="68">ROUND(Y53,-2)</f>
        <v>70000</v>
      </c>
      <c r="AR53" s="1042">
        <f t="shared" si="68"/>
        <v>104900</v>
      </c>
      <c r="AS53" s="1042">
        <f t="shared" si="68"/>
        <v>104900</v>
      </c>
      <c r="AT53" s="1037">
        <f>AQ53+AR53+AS53</f>
        <v>279800</v>
      </c>
      <c r="AU53" s="1042">
        <f t="shared" ref="AU53:AW54" si="69">ROUND(AC53,-2)</f>
        <v>104900</v>
      </c>
      <c r="AV53" s="1042">
        <f t="shared" si="69"/>
        <v>104900</v>
      </c>
      <c r="AW53" s="1042">
        <f t="shared" si="69"/>
        <v>104900</v>
      </c>
      <c r="AX53" s="1037">
        <f>AU53+AV53+AW53</f>
        <v>314700</v>
      </c>
      <c r="AY53" s="1042">
        <f>ROUND(AG53,-2)+200</f>
        <v>105100</v>
      </c>
      <c r="AZ53" s="1042">
        <f>ROUND(AH53,-2)</f>
        <v>0</v>
      </c>
      <c r="BA53" s="1042">
        <f>ROUND(AI53,-2)</f>
        <v>0</v>
      </c>
      <c r="BB53" s="1037">
        <f>AY53+AZ53+BA53</f>
        <v>105100</v>
      </c>
      <c r="BC53" s="1042">
        <f>AP53+AT53+AX53+BB53</f>
        <v>699600</v>
      </c>
      <c r="BD53" s="1163">
        <f>BC53-P53</f>
        <v>0</v>
      </c>
      <c r="BF53" s="2172"/>
      <c r="BG53" s="2172">
        <v>1</v>
      </c>
      <c r="BH53" s="2172"/>
      <c r="BI53" s="2172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</row>
    <row r="54" spans="1:79" s="22" customFormat="1" ht="21" hidden="1" customHeight="1">
      <c r="A54" s="1288">
        <v>8</v>
      </c>
      <c r="B54" s="152">
        <v>4</v>
      </c>
      <c r="C54" s="1132" t="s">
        <v>2162</v>
      </c>
      <c r="D54" s="1133"/>
      <c r="E54" s="1134">
        <v>750000</v>
      </c>
      <c r="F54" s="1134">
        <v>750000</v>
      </c>
      <c r="G54" s="13">
        <v>1</v>
      </c>
      <c r="H54" s="32">
        <f t="shared" si="3"/>
        <v>750000</v>
      </c>
      <c r="I54" s="1135" t="s">
        <v>2280</v>
      </c>
      <c r="J54" s="1135" t="s">
        <v>912</v>
      </c>
      <c r="K54" s="1132" t="s">
        <v>2281</v>
      </c>
      <c r="L54" s="1132" t="s">
        <v>2282</v>
      </c>
      <c r="M54" s="1136">
        <v>1</v>
      </c>
      <c r="N54" s="1113" t="str">
        <f>J54</f>
        <v>นครพนม</v>
      </c>
      <c r="O54" s="1094">
        <f>SUM(G54:G55)</f>
        <v>2</v>
      </c>
      <c r="P54" s="1094">
        <f>SUM(H54:H55)</f>
        <v>1850000</v>
      </c>
      <c r="Q54" s="157" t="s">
        <v>2406</v>
      </c>
      <c r="R54" s="1045">
        <f>SUM(O54:O67)</f>
        <v>14</v>
      </c>
      <c r="S54" s="1045">
        <f>SUM(P54:P67)</f>
        <v>5132000</v>
      </c>
      <c r="T54" s="625"/>
      <c r="U54" s="1042"/>
      <c r="V54" s="1042"/>
      <c r="W54" s="1042"/>
      <c r="X54" s="1037">
        <f t="shared" si="48"/>
        <v>0</v>
      </c>
      <c r="Y54" s="1042">
        <f>10/100*$P54</f>
        <v>185000</v>
      </c>
      <c r="Z54" s="1042">
        <f>15/100*$P54</f>
        <v>277500</v>
      </c>
      <c r="AA54" s="1042">
        <f>15/100*$P54</f>
        <v>277500</v>
      </c>
      <c r="AB54" s="1037">
        <f t="shared" si="49"/>
        <v>740000</v>
      </c>
      <c r="AC54" s="1042">
        <f t="shared" si="67"/>
        <v>277500</v>
      </c>
      <c r="AD54" s="1042">
        <f t="shared" si="67"/>
        <v>277500</v>
      </c>
      <c r="AE54" s="1042">
        <f t="shared" si="67"/>
        <v>277500</v>
      </c>
      <c r="AF54" s="1037">
        <f t="shared" si="50"/>
        <v>832500</v>
      </c>
      <c r="AG54" s="1042">
        <f>15/100*$P54</f>
        <v>277500</v>
      </c>
      <c r="AH54" s="1042"/>
      <c r="AI54" s="1042"/>
      <c r="AJ54" s="1037">
        <f t="shared" si="51"/>
        <v>277500</v>
      </c>
      <c r="AK54" s="1042">
        <f t="shared" si="52"/>
        <v>1850000</v>
      </c>
      <c r="AL54" s="1163">
        <f>AK54-P54</f>
        <v>0</v>
      </c>
      <c r="AM54" s="1042"/>
      <c r="AN54" s="1042"/>
      <c r="AO54" s="1042"/>
      <c r="AP54" s="1037">
        <f>AM54+AN54+AO54</f>
        <v>0</v>
      </c>
      <c r="AQ54" s="1042">
        <f t="shared" si="68"/>
        <v>185000</v>
      </c>
      <c r="AR54" s="1042">
        <f t="shared" si="68"/>
        <v>277500</v>
      </c>
      <c r="AS54" s="1042">
        <f t="shared" si="68"/>
        <v>277500</v>
      </c>
      <c r="AT54" s="1037">
        <f>AQ54+AR54+AS54</f>
        <v>740000</v>
      </c>
      <c r="AU54" s="1042">
        <f t="shared" si="69"/>
        <v>277500</v>
      </c>
      <c r="AV54" s="1042">
        <f t="shared" si="69"/>
        <v>277500</v>
      </c>
      <c r="AW54" s="1042">
        <f t="shared" si="69"/>
        <v>277500</v>
      </c>
      <c r="AX54" s="1037">
        <f>AU54+AV54+AW54</f>
        <v>832500</v>
      </c>
      <c r="AY54" s="1042">
        <f>ROUND(AG54,-2)</f>
        <v>277500</v>
      </c>
      <c r="AZ54" s="1042">
        <f>ROUND(AH54,-2)</f>
        <v>0</v>
      </c>
      <c r="BA54" s="1042">
        <f>ROUND(AI54,-2)</f>
        <v>0</v>
      </c>
      <c r="BB54" s="1037">
        <f>AY54+AZ54+BA54</f>
        <v>277500</v>
      </c>
      <c r="BC54" s="1042">
        <f>AP54+AT54+AX54+BB54</f>
        <v>1850000</v>
      </c>
      <c r="BD54" s="1163">
        <f>BC54-P54</f>
        <v>0</v>
      </c>
      <c r="BF54" s="2172"/>
      <c r="BG54" s="2172"/>
      <c r="BH54" s="2172"/>
      <c r="BI54" s="2172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</row>
    <row r="55" spans="1:79" s="22" customFormat="1" ht="21" hidden="1" customHeight="1">
      <c r="A55" s="12">
        <v>8</v>
      </c>
      <c r="B55" s="12">
        <v>7</v>
      </c>
      <c r="C55" s="1132" t="s">
        <v>2308</v>
      </c>
      <c r="D55" s="1132"/>
      <c r="E55" s="1134">
        <v>1100000</v>
      </c>
      <c r="F55" s="1134">
        <v>1100000</v>
      </c>
      <c r="G55" s="13">
        <v>1</v>
      </c>
      <c r="H55" s="32">
        <f t="shared" si="3"/>
        <v>1100000</v>
      </c>
      <c r="I55" s="1135" t="s">
        <v>2280</v>
      </c>
      <c r="J55" s="1135" t="s">
        <v>912</v>
      </c>
      <c r="K55" s="1132" t="s">
        <v>2309</v>
      </c>
      <c r="L55" s="1132" t="s">
        <v>2308</v>
      </c>
      <c r="M55" s="1136"/>
      <c r="N55" s="1137"/>
      <c r="O55" s="670"/>
      <c r="P55" s="1099"/>
      <c r="S55" s="41"/>
      <c r="U55" s="1042"/>
      <c r="V55" s="1042"/>
      <c r="W55" s="1042"/>
      <c r="X55" s="1037">
        <f t="shared" si="48"/>
        <v>0</v>
      </c>
      <c r="Y55" s="1042"/>
      <c r="Z55" s="1042"/>
      <c r="AA55" s="1042"/>
      <c r="AB55" s="1037">
        <f t="shared" si="49"/>
        <v>0</v>
      </c>
      <c r="AC55" s="1042"/>
      <c r="AD55" s="1042"/>
      <c r="AE55" s="1042"/>
      <c r="AF55" s="1037">
        <f t="shared" si="50"/>
        <v>0</v>
      </c>
      <c r="AG55" s="1042"/>
      <c r="AH55" s="1042"/>
      <c r="AI55" s="1042"/>
      <c r="AJ55" s="1037">
        <f t="shared" si="51"/>
        <v>0</v>
      </c>
      <c r="AK55" s="1042">
        <f t="shared" si="52"/>
        <v>0</v>
      </c>
      <c r="BF55" s="2172"/>
      <c r="BG55" s="2172"/>
      <c r="BH55" s="2172"/>
      <c r="BI55" s="2172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</row>
    <row r="56" spans="1:79" s="22" customFormat="1" ht="21" hidden="1" customHeight="1">
      <c r="A56" s="1052">
        <v>8</v>
      </c>
      <c r="B56" s="12">
        <v>1</v>
      </c>
      <c r="C56" s="1138" t="s">
        <v>2265</v>
      </c>
      <c r="D56" s="1139" t="s">
        <v>2266</v>
      </c>
      <c r="E56" s="1134">
        <v>600000</v>
      </c>
      <c r="F56" s="1134">
        <v>600000</v>
      </c>
      <c r="G56" s="13">
        <v>1</v>
      </c>
      <c r="H56" s="32">
        <f t="shared" si="3"/>
        <v>600000</v>
      </c>
      <c r="I56" s="1140" t="s">
        <v>2267</v>
      </c>
      <c r="J56" s="1140" t="s">
        <v>1298</v>
      </c>
      <c r="K56" s="1138" t="s">
        <v>2268</v>
      </c>
      <c r="L56" s="1138" t="s">
        <v>2269</v>
      </c>
      <c r="M56" s="1141">
        <v>1</v>
      </c>
      <c r="N56" s="1113" t="str">
        <f>J56</f>
        <v>บึงกาฬ</v>
      </c>
      <c r="O56" s="1094">
        <f>SUM(G56:G57)</f>
        <v>2</v>
      </c>
      <c r="P56" s="1094">
        <f>SUM(H56:H57)</f>
        <v>800000</v>
      </c>
      <c r="S56" s="41"/>
      <c r="U56" s="1042"/>
      <c r="V56" s="1042"/>
      <c r="W56" s="1042"/>
      <c r="X56" s="1037">
        <f t="shared" si="48"/>
        <v>0</v>
      </c>
      <c r="Y56" s="1042">
        <f>10/100*$P56</f>
        <v>80000</v>
      </c>
      <c r="Z56" s="1042">
        <f>15/100*$P56</f>
        <v>120000</v>
      </c>
      <c r="AA56" s="1042">
        <f>15/100*$P56</f>
        <v>120000</v>
      </c>
      <c r="AB56" s="1037">
        <f t="shared" si="49"/>
        <v>320000</v>
      </c>
      <c r="AC56" s="1042">
        <f>15/100*$P56</f>
        <v>120000</v>
      </c>
      <c r="AD56" s="1042">
        <f>15/100*$P56</f>
        <v>120000</v>
      </c>
      <c r="AE56" s="1042">
        <f>15/100*$P56</f>
        <v>120000</v>
      </c>
      <c r="AF56" s="1037">
        <f t="shared" si="50"/>
        <v>360000</v>
      </c>
      <c r="AG56" s="1042">
        <f>15/100*$P56</f>
        <v>120000</v>
      </c>
      <c r="AH56" s="1042"/>
      <c r="AI56" s="1042"/>
      <c r="AJ56" s="1037">
        <f t="shared" si="51"/>
        <v>120000</v>
      </c>
      <c r="AK56" s="1042">
        <f t="shared" si="52"/>
        <v>800000</v>
      </c>
      <c r="AL56" s="1163">
        <f>AK56-P56</f>
        <v>0</v>
      </c>
      <c r="AM56" s="1042"/>
      <c r="AN56" s="1042"/>
      <c r="AO56" s="1042"/>
      <c r="AP56" s="1037">
        <f>AM56+AN56+AO56</f>
        <v>0</v>
      </c>
      <c r="AQ56" s="1042">
        <f>ROUND(Y56,-2)</f>
        <v>80000</v>
      </c>
      <c r="AR56" s="1042">
        <f>ROUND(Z56,-2)</f>
        <v>120000</v>
      </c>
      <c r="AS56" s="1042">
        <f>ROUND(AA56,-2)</f>
        <v>120000</v>
      </c>
      <c r="AT56" s="1037">
        <f>AQ56+AR56+AS56</f>
        <v>320000</v>
      </c>
      <c r="AU56" s="1042">
        <f>ROUND(AC56,-2)</f>
        <v>120000</v>
      </c>
      <c r="AV56" s="1042">
        <f>ROUND(AD56,-2)</f>
        <v>120000</v>
      </c>
      <c r="AW56" s="1042">
        <f>ROUND(AE56,-2)</f>
        <v>120000</v>
      </c>
      <c r="AX56" s="1037">
        <f>AU56+AV56+AW56</f>
        <v>360000</v>
      </c>
      <c r="AY56" s="1042">
        <f>ROUND(AG56,-2)</f>
        <v>120000</v>
      </c>
      <c r="AZ56" s="1042">
        <f>ROUND(AH56,-2)</f>
        <v>0</v>
      </c>
      <c r="BA56" s="1042">
        <f>ROUND(AI56,-2)</f>
        <v>0</v>
      </c>
      <c r="BB56" s="1037">
        <f>AY56+AZ56+BA56</f>
        <v>120000</v>
      </c>
      <c r="BC56" s="1042">
        <f>AP56+AT56+AX56+BB56</f>
        <v>800000</v>
      </c>
      <c r="BD56" s="1163">
        <f>BC56-P56</f>
        <v>0</v>
      </c>
      <c r="BF56" s="2172"/>
      <c r="BG56" s="2172"/>
      <c r="BH56" s="2172"/>
      <c r="BI56" s="2172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</row>
    <row r="57" spans="1:79" s="22" customFormat="1" ht="21" hidden="1" customHeight="1">
      <c r="A57" s="12">
        <v>8</v>
      </c>
      <c r="B57" s="12">
        <v>2</v>
      </c>
      <c r="C57" s="1138" t="s">
        <v>2270</v>
      </c>
      <c r="D57" s="1139" t="s">
        <v>2271</v>
      </c>
      <c r="E57" s="1134">
        <v>200000</v>
      </c>
      <c r="F57" s="1134">
        <v>200000</v>
      </c>
      <c r="G57" s="13">
        <v>1</v>
      </c>
      <c r="H57" s="32">
        <f t="shared" si="3"/>
        <v>200000</v>
      </c>
      <c r="I57" s="1140" t="s">
        <v>2267</v>
      </c>
      <c r="J57" s="1140" t="s">
        <v>1298</v>
      </c>
      <c r="K57" s="1138" t="s">
        <v>2272</v>
      </c>
      <c r="L57" s="1138" t="s">
        <v>2273</v>
      </c>
      <c r="M57" s="1141"/>
      <c r="N57" s="1142"/>
      <c r="O57" s="670"/>
      <c r="P57" s="1099"/>
      <c r="S57" s="41"/>
      <c r="U57" s="1042"/>
      <c r="V57" s="1042"/>
      <c r="W57" s="1042"/>
      <c r="X57" s="1037">
        <f t="shared" si="48"/>
        <v>0</v>
      </c>
      <c r="Y57" s="1042"/>
      <c r="Z57" s="1042"/>
      <c r="AA57" s="1042"/>
      <c r="AB57" s="1037">
        <f t="shared" si="49"/>
        <v>0</v>
      </c>
      <c r="AC57" s="1042"/>
      <c r="AD57" s="1042"/>
      <c r="AE57" s="1042"/>
      <c r="AF57" s="1037">
        <f t="shared" si="50"/>
        <v>0</v>
      </c>
      <c r="AG57" s="1042"/>
      <c r="AH57" s="1042"/>
      <c r="AI57" s="1042"/>
      <c r="AJ57" s="1037">
        <f t="shared" si="51"/>
        <v>0</v>
      </c>
      <c r="AK57" s="1042">
        <f t="shared" si="52"/>
        <v>0</v>
      </c>
      <c r="BF57" s="2172"/>
      <c r="BG57" s="2172"/>
      <c r="BH57" s="2172"/>
      <c r="BI57" s="2172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</row>
    <row r="58" spans="1:79" s="22" customFormat="1" ht="21" hidden="1" customHeight="1">
      <c r="A58" s="1288">
        <v>8</v>
      </c>
      <c r="B58" s="152">
        <v>3</v>
      </c>
      <c r="C58" s="16" t="s">
        <v>2149</v>
      </c>
      <c r="D58" s="1143" t="s">
        <v>620</v>
      </c>
      <c r="E58" s="1134">
        <v>200000</v>
      </c>
      <c r="F58" s="1134">
        <v>200000</v>
      </c>
      <c r="G58" s="13">
        <v>1</v>
      </c>
      <c r="H58" s="32">
        <f t="shared" si="3"/>
        <v>200000</v>
      </c>
      <c r="I58" s="1140" t="s">
        <v>2277</v>
      </c>
      <c r="J58" s="1140" t="s">
        <v>1308</v>
      </c>
      <c r="K58" s="1138" t="s">
        <v>2278</v>
      </c>
      <c r="L58" s="1138" t="s">
        <v>2279</v>
      </c>
      <c r="M58" s="1141">
        <v>1</v>
      </c>
      <c r="N58" s="1113" t="str">
        <f>J58</f>
        <v>เลย</v>
      </c>
      <c r="O58" s="1094">
        <f>SUM(G58:G59)</f>
        <v>2</v>
      </c>
      <c r="P58" s="1094">
        <f>SUM(H58:H59)</f>
        <v>299300</v>
      </c>
      <c r="S58" s="41"/>
      <c r="U58" s="1042"/>
      <c r="V58" s="1042"/>
      <c r="W58" s="1042"/>
      <c r="X58" s="1037">
        <f t="shared" si="48"/>
        <v>0</v>
      </c>
      <c r="Y58" s="1042">
        <f>10/100*$P58</f>
        <v>29930</v>
      </c>
      <c r="Z58" s="1042">
        <f>15/100*$P58</f>
        <v>44895</v>
      </c>
      <c r="AA58" s="1042">
        <f>15/100*$P58</f>
        <v>44895</v>
      </c>
      <c r="AB58" s="1037">
        <f t="shared" si="49"/>
        <v>119720</v>
      </c>
      <c r="AC58" s="1042">
        <f>15/100*$P58</f>
        <v>44895</v>
      </c>
      <c r="AD58" s="1042">
        <f>15/100*$P58</f>
        <v>44895</v>
      </c>
      <c r="AE58" s="1042">
        <f>15/100*$P58</f>
        <v>44895</v>
      </c>
      <c r="AF58" s="1037">
        <f t="shared" si="50"/>
        <v>134685</v>
      </c>
      <c r="AG58" s="1042">
        <f>15/100*$P58</f>
        <v>44895</v>
      </c>
      <c r="AH58" s="1042"/>
      <c r="AI58" s="1042"/>
      <c r="AJ58" s="1037">
        <f t="shared" si="51"/>
        <v>44895</v>
      </c>
      <c r="AK58" s="1042">
        <f t="shared" si="52"/>
        <v>299300</v>
      </c>
      <c r="AL58" s="1163">
        <f>AK58-P58</f>
        <v>0</v>
      </c>
      <c r="AM58" s="1042"/>
      <c r="AN58" s="1042"/>
      <c r="AO58" s="1042"/>
      <c r="AP58" s="1037">
        <f>AM58+AN58+AO58</f>
        <v>0</v>
      </c>
      <c r="AQ58" s="1042">
        <f>ROUND(Y58,-2)</f>
        <v>29900</v>
      </c>
      <c r="AR58" s="1042">
        <f>ROUND(Z58,-2)</f>
        <v>44900</v>
      </c>
      <c r="AS58" s="1042">
        <f>ROUND(AA58,-2)</f>
        <v>44900</v>
      </c>
      <c r="AT58" s="1037">
        <f>AQ58+AR58+AS58</f>
        <v>119700</v>
      </c>
      <c r="AU58" s="1042">
        <f>ROUND(AC58,-2)</f>
        <v>44900</v>
      </c>
      <c r="AV58" s="1042">
        <f>ROUND(AD58,-2)</f>
        <v>44900</v>
      </c>
      <c r="AW58" s="1042">
        <f>ROUND(AE58,-2)</f>
        <v>44900</v>
      </c>
      <c r="AX58" s="1037">
        <f>AU58+AV58+AW58</f>
        <v>134700</v>
      </c>
      <c r="AY58" s="1042">
        <f>ROUND(AG58,-2)</f>
        <v>44900</v>
      </c>
      <c r="AZ58" s="1042">
        <f>ROUND(AH58,-2)</f>
        <v>0</v>
      </c>
      <c r="BA58" s="1042">
        <f>ROUND(AI58,-2)</f>
        <v>0</v>
      </c>
      <c r="BB58" s="1037">
        <f>AY58+AZ58+BA58</f>
        <v>44900</v>
      </c>
      <c r="BC58" s="1042">
        <f>AP58+AT58+AX58+BB58</f>
        <v>299300</v>
      </c>
      <c r="BD58" s="1163">
        <f>BC58-P58</f>
        <v>0</v>
      </c>
      <c r="BF58" s="2172"/>
      <c r="BG58" s="2172"/>
      <c r="BH58" s="2172"/>
      <c r="BI58" s="2172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</row>
    <row r="59" spans="1:79" s="22" customFormat="1" ht="21" hidden="1" customHeight="1">
      <c r="A59" s="152">
        <v>8</v>
      </c>
      <c r="B59" s="152">
        <v>35</v>
      </c>
      <c r="C59" s="1138" t="s">
        <v>2290</v>
      </c>
      <c r="D59" s="1143">
        <v>2406</v>
      </c>
      <c r="E59" s="1134">
        <v>690</v>
      </c>
      <c r="F59" s="1134">
        <f>E59*144+40-100</f>
        <v>99300</v>
      </c>
      <c r="G59" s="13">
        <v>1</v>
      </c>
      <c r="H59" s="32">
        <f t="shared" si="3"/>
        <v>99300</v>
      </c>
      <c r="I59" s="1140" t="s">
        <v>517</v>
      </c>
      <c r="J59" s="1140" t="s">
        <v>1308</v>
      </c>
      <c r="K59" s="1138" t="s">
        <v>2291</v>
      </c>
      <c r="L59" s="1138" t="s">
        <v>2292</v>
      </c>
      <c r="M59" s="1141"/>
      <c r="N59" s="1142"/>
      <c r="O59" s="670"/>
      <c r="P59" s="1099"/>
      <c r="S59" s="41"/>
      <c r="U59" s="1042"/>
      <c r="V59" s="1042"/>
      <c r="W59" s="1042"/>
      <c r="X59" s="1037">
        <f t="shared" si="48"/>
        <v>0</v>
      </c>
      <c r="Y59" s="1042"/>
      <c r="Z59" s="1042"/>
      <c r="AA59" s="1042"/>
      <c r="AB59" s="1037">
        <f t="shared" si="49"/>
        <v>0</v>
      </c>
      <c r="AC59" s="1042"/>
      <c r="AD59" s="1042"/>
      <c r="AE59" s="1042"/>
      <c r="AF59" s="1037">
        <f t="shared" si="50"/>
        <v>0</v>
      </c>
      <c r="AG59" s="1042"/>
      <c r="AH59" s="1042"/>
      <c r="AI59" s="1042"/>
      <c r="AJ59" s="1037">
        <f t="shared" si="51"/>
        <v>0</v>
      </c>
      <c r="AK59" s="1042">
        <f t="shared" si="52"/>
        <v>0</v>
      </c>
      <c r="BF59" s="2172"/>
      <c r="BG59" s="2172"/>
      <c r="BH59" s="2172"/>
      <c r="BI59" s="2172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</row>
    <row r="60" spans="1:79" s="22" customFormat="1" ht="21" hidden="1" customHeight="1">
      <c r="A60" s="1288">
        <v>8</v>
      </c>
      <c r="B60" s="152">
        <v>33</v>
      </c>
      <c r="C60" s="1138" t="s">
        <v>2287</v>
      </c>
      <c r="D60" s="1138"/>
      <c r="E60" s="1144">
        <v>650</v>
      </c>
      <c r="F60" s="1134">
        <f>E60*151+50</f>
        <v>98200</v>
      </c>
      <c r="G60" s="13">
        <v>1</v>
      </c>
      <c r="H60" s="32">
        <f t="shared" si="3"/>
        <v>98200</v>
      </c>
      <c r="I60" s="1145" t="s">
        <v>765</v>
      </c>
      <c r="J60" s="1140" t="s">
        <v>914</v>
      </c>
      <c r="K60" s="1138" t="s">
        <v>2288</v>
      </c>
      <c r="L60" s="1138" t="s">
        <v>2289</v>
      </c>
      <c r="M60" s="1141">
        <v>1</v>
      </c>
      <c r="N60" s="1113" t="str">
        <f>J60</f>
        <v>สกลนคร</v>
      </c>
      <c r="O60" s="1094">
        <f>SUM(G60:G61)</f>
        <v>2</v>
      </c>
      <c r="P60" s="1094">
        <f>SUM(H60:H61)</f>
        <v>348200</v>
      </c>
      <c r="S60" s="41"/>
      <c r="U60" s="1042"/>
      <c r="V60" s="1042"/>
      <c r="W60" s="1042"/>
      <c r="X60" s="1037">
        <f t="shared" si="48"/>
        <v>0</v>
      </c>
      <c r="Y60" s="1042">
        <f>10/100*$P60</f>
        <v>34820</v>
      </c>
      <c r="Z60" s="1042">
        <f>15/100*$P60</f>
        <v>52230</v>
      </c>
      <c r="AA60" s="1042">
        <f>15/100*$P60</f>
        <v>52230</v>
      </c>
      <c r="AB60" s="1037">
        <f t="shared" si="49"/>
        <v>139280</v>
      </c>
      <c r="AC60" s="1042">
        <f>15/100*$P60</f>
        <v>52230</v>
      </c>
      <c r="AD60" s="1042">
        <f>15/100*$P60</f>
        <v>52230</v>
      </c>
      <c r="AE60" s="1042">
        <f>15/100*$P60</f>
        <v>52230</v>
      </c>
      <c r="AF60" s="1037">
        <f t="shared" si="50"/>
        <v>156690</v>
      </c>
      <c r="AG60" s="1042">
        <f>15/100*$P60</f>
        <v>52230</v>
      </c>
      <c r="AH60" s="1042"/>
      <c r="AI60" s="1042"/>
      <c r="AJ60" s="1037">
        <f t="shared" si="51"/>
        <v>52230</v>
      </c>
      <c r="AK60" s="1042">
        <f t="shared" si="52"/>
        <v>348200</v>
      </c>
      <c r="AL60" s="1163">
        <f>AK60-P60</f>
        <v>0</v>
      </c>
      <c r="AM60" s="1042"/>
      <c r="AN60" s="1042"/>
      <c r="AO60" s="1042"/>
      <c r="AP60" s="1037">
        <f>AM60+AN60+AO60</f>
        <v>0</v>
      </c>
      <c r="AQ60" s="1042">
        <f>ROUND(Y60,-2)</f>
        <v>34800</v>
      </c>
      <c r="AR60" s="1042">
        <f>ROUND(Z60,-2)</f>
        <v>52200</v>
      </c>
      <c r="AS60" s="1042">
        <f>ROUND(AA60,-2)</f>
        <v>52200</v>
      </c>
      <c r="AT60" s="1037">
        <f>AQ60+AR60+AS60</f>
        <v>139200</v>
      </c>
      <c r="AU60" s="1042">
        <f>ROUND(AC60,-2)</f>
        <v>52200</v>
      </c>
      <c r="AV60" s="1042">
        <f>ROUND(AD60,-2)</f>
        <v>52200</v>
      </c>
      <c r="AW60" s="1042">
        <f>ROUND(AE60,-2)</f>
        <v>52200</v>
      </c>
      <c r="AX60" s="1037">
        <f>AU60+AV60+AW60</f>
        <v>156600</v>
      </c>
      <c r="AY60" s="1042">
        <f>ROUND(AG60,-2)+200</f>
        <v>52400</v>
      </c>
      <c r="AZ60" s="1042">
        <f>ROUND(AH60,-2)</f>
        <v>0</v>
      </c>
      <c r="BA60" s="1042">
        <f>ROUND(AI60,-2)</f>
        <v>0</v>
      </c>
      <c r="BB60" s="1037">
        <f>AY60+AZ60+BA60</f>
        <v>52400</v>
      </c>
      <c r="BC60" s="1042">
        <f>AP60+AT60+AX60+BB60</f>
        <v>348200</v>
      </c>
      <c r="BD60" s="1163">
        <f>BC60-P60</f>
        <v>0</v>
      </c>
      <c r="BF60" s="2172"/>
      <c r="BG60" s="2172"/>
      <c r="BH60" s="2172"/>
      <c r="BI60" s="2172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</row>
    <row r="61" spans="1:79" s="25" customFormat="1" ht="21" hidden="1" customHeight="1">
      <c r="A61" s="12">
        <v>8</v>
      </c>
      <c r="B61" s="12">
        <v>4</v>
      </c>
      <c r="C61" s="1138" t="s">
        <v>2298</v>
      </c>
      <c r="D61" s="1138"/>
      <c r="E61" s="1146"/>
      <c r="F61" s="1147">
        <v>250000</v>
      </c>
      <c r="G61" s="13">
        <v>1</v>
      </c>
      <c r="H61" s="32">
        <f t="shared" si="3"/>
        <v>250000</v>
      </c>
      <c r="I61" s="1138" t="s">
        <v>765</v>
      </c>
      <c r="J61" s="1138" t="s">
        <v>914</v>
      </c>
      <c r="K61" s="1138" t="s">
        <v>2299</v>
      </c>
      <c r="L61" s="1138" t="s">
        <v>2298</v>
      </c>
      <c r="M61" s="1141"/>
      <c r="N61" s="1142"/>
      <c r="O61" s="670"/>
      <c r="P61" s="1099"/>
      <c r="S61" s="668"/>
      <c r="U61" s="1042"/>
      <c r="V61" s="1042"/>
      <c r="W61" s="1042"/>
      <c r="X61" s="1037">
        <f t="shared" si="48"/>
        <v>0</v>
      </c>
      <c r="Y61" s="1042"/>
      <c r="Z61" s="1042"/>
      <c r="AA61" s="1042"/>
      <c r="AB61" s="1037">
        <f t="shared" si="49"/>
        <v>0</v>
      </c>
      <c r="AC61" s="1042"/>
      <c r="AD61" s="1042"/>
      <c r="AE61" s="1042"/>
      <c r="AF61" s="1037">
        <f t="shared" si="50"/>
        <v>0</v>
      </c>
      <c r="AG61" s="1042"/>
      <c r="AH61" s="1042"/>
      <c r="AI61" s="1042"/>
      <c r="AJ61" s="1037">
        <f t="shared" si="51"/>
        <v>0</v>
      </c>
      <c r="AK61" s="1042">
        <f t="shared" si="52"/>
        <v>0</v>
      </c>
      <c r="BF61" s="2172"/>
      <c r="BG61" s="2172"/>
      <c r="BH61" s="2172"/>
      <c r="BI61" s="2172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</row>
    <row r="62" spans="1:79" s="22" customFormat="1" ht="21" hidden="1" customHeight="1">
      <c r="A62" s="1052">
        <v>8</v>
      </c>
      <c r="B62" s="12">
        <v>5</v>
      </c>
      <c r="C62" s="1148" t="s">
        <v>2300</v>
      </c>
      <c r="D62" s="1148" t="s">
        <v>934</v>
      </c>
      <c r="E62" s="1149">
        <v>150000</v>
      </c>
      <c r="F62" s="1149">
        <v>300000</v>
      </c>
      <c r="G62" s="13">
        <v>1</v>
      </c>
      <c r="H62" s="32">
        <f t="shared" si="3"/>
        <v>300000</v>
      </c>
      <c r="I62" s="1150" t="s">
        <v>2301</v>
      </c>
      <c r="J62" s="1150" t="s">
        <v>917</v>
      </c>
      <c r="K62" s="1148" t="s">
        <v>2302</v>
      </c>
      <c r="L62" s="1148" t="s">
        <v>2303</v>
      </c>
      <c r="M62" s="1141">
        <v>1</v>
      </c>
      <c r="N62" s="1113" t="str">
        <f>J62</f>
        <v>หนองคาย</v>
      </c>
      <c r="O62" s="1094">
        <f>SUM(G62)</f>
        <v>1</v>
      </c>
      <c r="P62" s="1094">
        <f>SUM(H62)</f>
        <v>300000</v>
      </c>
      <c r="S62" s="41"/>
      <c r="U62" s="1042"/>
      <c r="V62" s="1042"/>
      <c r="W62" s="1042"/>
      <c r="X62" s="1037">
        <f t="shared" si="48"/>
        <v>0</v>
      </c>
      <c r="Y62" s="1042">
        <f>10/100*$P62</f>
        <v>30000</v>
      </c>
      <c r="Z62" s="1042">
        <f t="shared" ref="Z62:AA64" si="70">15/100*$P62</f>
        <v>45000</v>
      </c>
      <c r="AA62" s="1042">
        <f t="shared" si="70"/>
        <v>45000</v>
      </c>
      <c r="AB62" s="1037">
        <f t="shared" si="49"/>
        <v>120000</v>
      </c>
      <c r="AC62" s="1042">
        <f t="shared" ref="AC62:AE64" si="71">15/100*$P62</f>
        <v>45000</v>
      </c>
      <c r="AD62" s="1042">
        <f t="shared" si="71"/>
        <v>45000</v>
      </c>
      <c r="AE62" s="1042">
        <f t="shared" si="71"/>
        <v>45000</v>
      </c>
      <c r="AF62" s="1037">
        <f t="shared" si="50"/>
        <v>135000</v>
      </c>
      <c r="AG62" s="1042">
        <f>15/100*$P62</f>
        <v>45000</v>
      </c>
      <c r="AH62" s="1042"/>
      <c r="AI62" s="1042"/>
      <c r="AJ62" s="1037">
        <f t="shared" si="51"/>
        <v>45000</v>
      </c>
      <c r="AK62" s="1042">
        <f t="shared" si="52"/>
        <v>300000</v>
      </c>
      <c r="AL62" s="1163">
        <f>AK62-P62</f>
        <v>0</v>
      </c>
      <c r="AM62" s="1042"/>
      <c r="AN62" s="1042"/>
      <c r="AO62" s="1042"/>
      <c r="AP62" s="1037">
        <f>AM62+AN62+AO62</f>
        <v>0</v>
      </c>
      <c r="AQ62" s="1042">
        <f t="shared" ref="AQ62:AS64" si="72">ROUND(Y62,-2)</f>
        <v>30000</v>
      </c>
      <c r="AR62" s="1042">
        <f t="shared" si="72"/>
        <v>45000</v>
      </c>
      <c r="AS62" s="1042">
        <f t="shared" si="72"/>
        <v>45000</v>
      </c>
      <c r="AT62" s="1037">
        <f>AQ62+AR62+AS62</f>
        <v>120000</v>
      </c>
      <c r="AU62" s="1042">
        <f t="shared" ref="AU62:AW64" si="73">ROUND(AC62,-2)</f>
        <v>45000</v>
      </c>
      <c r="AV62" s="1042">
        <f t="shared" si="73"/>
        <v>45000</v>
      </c>
      <c r="AW62" s="1042">
        <f t="shared" si="73"/>
        <v>45000</v>
      </c>
      <c r="AX62" s="1037">
        <f>AU62+AV62+AW62</f>
        <v>135000</v>
      </c>
      <c r="AY62" s="1042">
        <f>ROUND(AG62,-2)</f>
        <v>45000</v>
      </c>
      <c r="AZ62" s="1042">
        <f>ROUND(AH62,-2)</f>
        <v>0</v>
      </c>
      <c r="BA62" s="1042">
        <f>ROUND(AI62,-2)</f>
        <v>0</v>
      </c>
      <c r="BB62" s="1037">
        <f>AY62+AZ62+BA62</f>
        <v>45000</v>
      </c>
      <c r="BC62" s="1042">
        <f>AP62+AT62+AX62+BB62</f>
        <v>300000</v>
      </c>
      <c r="BD62" s="1163">
        <f>BC62-P62</f>
        <v>0</v>
      </c>
      <c r="BF62" s="2172"/>
      <c r="BG62" s="2172"/>
      <c r="BH62" s="2172"/>
      <c r="BI62" s="2172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</row>
    <row r="63" spans="1:79" s="22" customFormat="1" ht="21" hidden="1" customHeight="1">
      <c r="A63" s="1288">
        <v>8</v>
      </c>
      <c r="B63" s="152">
        <v>36</v>
      </c>
      <c r="C63" s="1138" t="s">
        <v>2293</v>
      </c>
      <c r="D63" s="1138" t="s">
        <v>2294</v>
      </c>
      <c r="E63" s="1151">
        <v>267</v>
      </c>
      <c r="F63" s="1134">
        <f>E63*3500</f>
        <v>934500</v>
      </c>
      <c r="G63" s="13">
        <v>1</v>
      </c>
      <c r="H63" s="32">
        <f t="shared" si="3"/>
        <v>934500</v>
      </c>
      <c r="I63" s="1140" t="s">
        <v>2295</v>
      </c>
      <c r="J63" s="1140" t="s">
        <v>801</v>
      </c>
      <c r="K63" s="1138" t="s">
        <v>2296</v>
      </c>
      <c r="L63" s="1138" t="s">
        <v>2297</v>
      </c>
      <c r="M63" s="1141">
        <v>1</v>
      </c>
      <c r="N63" s="1113" t="str">
        <f>J63</f>
        <v>หนองบัวลำภู</v>
      </c>
      <c r="O63" s="1094">
        <f>SUM(G63)</f>
        <v>1</v>
      </c>
      <c r="P63" s="1094">
        <f>SUM(H63)</f>
        <v>934500</v>
      </c>
      <c r="S63" s="41"/>
      <c r="U63" s="1042"/>
      <c r="V63" s="1042"/>
      <c r="W63" s="1042"/>
      <c r="X63" s="1037">
        <f t="shared" si="48"/>
        <v>0</v>
      </c>
      <c r="Y63" s="1042">
        <f>10/100*$P63</f>
        <v>93450</v>
      </c>
      <c r="Z63" s="1042">
        <f t="shared" si="70"/>
        <v>140175</v>
      </c>
      <c r="AA63" s="1042">
        <f t="shared" si="70"/>
        <v>140175</v>
      </c>
      <c r="AB63" s="1037">
        <f t="shared" si="49"/>
        <v>373800</v>
      </c>
      <c r="AC63" s="1042">
        <f t="shared" si="71"/>
        <v>140175</v>
      </c>
      <c r="AD63" s="1042">
        <f t="shared" si="71"/>
        <v>140175</v>
      </c>
      <c r="AE63" s="1042">
        <f t="shared" si="71"/>
        <v>140175</v>
      </c>
      <c r="AF63" s="1037">
        <f t="shared" si="50"/>
        <v>420525</v>
      </c>
      <c r="AG63" s="1042">
        <f>15/100*$P63</f>
        <v>140175</v>
      </c>
      <c r="AH63" s="1042"/>
      <c r="AI63" s="1042"/>
      <c r="AJ63" s="1037">
        <f t="shared" si="51"/>
        <v>140175</v>
      </c>
      <c r="AK63" s="1042">
        <f t="shared" si="52"/>
        <v>934500</v>
      </c>
      <c r="AL63" s="1163">
        <f>AK63-P63</f>
        <v>0</v>
      </c>
      <c r="AM63" s="1042"/>
      <c r="AN63" s="1042"/>
      <c r="AO63" s="1042"/>
      <c r="AP63" s="1037">
        <f>AM63+AN63+AO63</f>
        <v>0</v>
      </c>
      <c r="AQ63" s="1042">
        <f t="shared" si="72"/>
        <v>93500</v>
      </c>
      <c r="AR63" s="1042">
        <f t="shared" si="72"/>
        <v>140200</v>
      </c>
      <c r="AS63" s="1042">
        <f t="shared" si="72"/>
        <v>140200</v>
      </c>
      <c r="AT63" s="1037">
        <f>AQ63+AR63+AS63</f>
        <v>373900</v>
      </c>
      <c r="AU63" s="1042">
        <f t="shared" si="73"/>
        <v>140200</v>
      </c>
      <c r="AV63" s="1042">
        <f t="shared" si="73"/>
        <v>140200</v>
      </c>
      <c r="AW63" s="1042">
        <f t="shared" si="73"/>
        <v>140200</v>
      </c>
      <c r="AX63" s="1037">
        <f>AU63+AV63+AW63</f>
        <v>420600</v>
      </c>
      <c r="AY63" s="1042">
        <f>ROUND(AG63,-2)-200</f>
        <v>140000</v>
      </c>
      <c r="AZ63" s="1042">
        <f>ROUND(AH63,-2)</f>
        <v>0</v>
      </c>
      <c r="BA63" s="1042">
        <f>ROUND(AI63,-2)</f>
        <v>0</v>
      </c>
      <c r="BB63" s="1037">
        <f>AY63+AZ63+BA63</f>
        <v>140000</v>
      </c>
      <c r="BC63" s="1042">
        <f>AP63+AT63+AX63+BB63</f>
        <v>934500</v>
      </c>
      <c r="BD63" s="1163">
        <f>BC63-P63</f>
        <v>0</v>
      </c>
      <c r="BF63" s="2172"/>
      <c r="BG63" s="2172"/>
      <c r="BH63" s="2172"/>
      <c r="BI63" s="2172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</row>
    <row r="64" spans="1:79" s="22" customFormat="1" ht="21" hidden="1" customHeight="1">
      <c r="A64" s="1052">
        <v>8</v>
      </c>
      <c r="B64" s="12">
        <v>3</v>
      </c>
      <c r="C64" s="16" t="s">
        <v>2149</v>
      </c>
      <c r="D64" s="1138" t="s">
        <v>2274</v>
      </c>
      <c r="E64" s="1134">
        <v>300000</v>
      </c>
      <c r="F64" s="1134">
        <v>300000</v>
      </c>
      <c r="G64" s="13">
        <v>1</v>
      </c>
      <c r="H64" s="32">
        <f t="shared" si="3"/>
        <v>300000</v>
      </c>
      <c r="I64" s="1140" t="s">
        <v>509</v>
      </c>
      <c r="J64" s="1140" t="s">
        <v>827</v>
      </c>
      <c r="K64" s="1138" t="s">
        <v>2275</v>
      </c>
      <c r="L64" s="1138" t="s">
        <v>2276</v>
      </c>
      <c r="M64" s="1141">
        <v>1</v>
      </c>
      <c r="N64" s="1113" t="str">
        <f>J64</f>
        <v>อุดรธานี</v>
      </c>
      <c r="O64" s="1094">
        <f>SUM(G64:G67)</f>
        <v>4</v>
      </c>
      <c r="P64" s="1094">
        <f>SUM(H64:H67)</f>
        <v>600000</v>
      </c>
      <c r="S64" s="41"/>
      <c r="U64" s="1042"/>
      <c r="V64" s="1042"/>
      <c r="W64" s="1042"/>
      <c r="X64" s="1037">
        <f t="shared" si="48"/>
        <v>0</v>
      </c>
      <c r="Y64" s="1042">
        <f>10/100*$P64</f>
        <v>60000</v>
      </c>
      <c r="Z64" s="1042">
        <f t="shared" si="70"/>
        <v>90000</v>
      </c>
      <c r="AA64" s="1042">
        <f t="shared" si="70"/>
        <v>90000</v>
      </c>
      <c r="AB64" s="1037">
        <f t="shared" si="49"/>
        <v>240000</v>
      </c>
      <c r="AC64" s="1042">
        <f t="shared" si="71"/>
        <v>90000</v>
      </c>
      <c r="AD64" s="1042">
        <f t="shared" si="71"/>
        <v>90000</v>
      </c>
      <c r="AE64" s="1042">
        <f t="shared" si="71"/>
        <v>90000</v>
      </c>
      <c r="AF64" s="1037">
        <f t="shared" si="50"/>
        <v>270000</v>
      </c>
      <c r="AG64" s="1042">
        <f>15/100*$P64</f>
        <v>90000</v>
      </c>
      <c r="AH64" s="1042"/>
      <c r="AI64" s="1042"/>
      <c r="AJ64" s="1037">
        <f t="shared" si="51"/>
        <v>90000</v>
      </c>
      <c r="AK64" s="1042">
        <f t="shared" si="52"/>
        <v>600000</v>
      </c>
      <c r="AL64" s="1163">
        <f>AK64-P64</f>
        <v>0</v>
      </c>
      <c r="AM64" s="1042"/>
      <c r="AN64" s="1042"/>
      <c r="AO64" s="1042"/>
      <c r="AP64" s="1037">
        <f>AM64+AN64+AO64</f>
        <v>0</v>
      </c>
      <c r="AQ64" s="1042">
        <f t="shared" si="72"/>
        <v>60000</v>
      </c>
      <c r="AR64" s="1042">
        <f t="shared" si="72"/>
        <v>90000</v>
      </c>
      <c r="AS64" s="1042">
        <f t="shared" si="72"/>
        <v>90000</v>
      </c>
      <c r="AT64" s="1037">
        <f>AQ64+AR64+AS64</f>
        <v>240000</v>
      </c>
      <c r="AU64" s="1042">
        <f t="shared" si="73"/>
        <v>90000</v>
      </c>
      <c r="AV64" s="1042">
        <f t="shared" si="73"/>
        <v>90000</v>
      </c>
      <c r="AW64" s="1042">
        <f t="shared" si="73"/>
        <v>90000</v>
      </c>
      <c r="AX64" s="1037">
        <f>AU64+AV64+AW64</f>
        <v>270000</v>
      </c>
      <c r="AY64" s="1042">
        <f>ROUND(AG64,-2)</f>
        <v>90000</v>
      </c>
      <c r="AZ64" s="1042">
        <f>ROUND(AH64,-2)</f>
        <v>0</v>
      </c>
      <c r="BA64" s="1042">
        <f>ROUND(AI64,-2)</f>
        <v>0</v>
      </c>
      <c r="BB64" s="1037">
        <f>AY64+AZ64+BA64</f>
        <v>90000</v>
      </c>
      <c r="BC64" s="1042">
        <f>AP64+AT64+AX64+BB64</f>
        <v>600000</v>
      </c>
      <c r="BD64" s="1163">
        <f>BC64-P64</f>
        <v>0</v>
      </c>
      <c r="BF64" s="2172"/>
      <c r="BG64" s="2172"/>
      <c r="BH64" s="2172"/>
      <c r="BI64" s="2172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</row>
    <row r="65" spans="1:79" s="22" customFormat="1" ht="45" hidden="1" customHeight="1">
      <c r="A65" s="152">
        <v>8</v>
      </c>
      <c r="B65" s="152">
        <v>5</v>
      </c>
      <c r="C65" s="1138" t="s">
        <v>2283</v>
      </c>
      <c r="D65" s="1289" t="s">
        <v>2284</v>
      </c>
      <c r="E65" s="1290">
        <v>100000</v>
      </c>
      <c r="F65" s="1134">
        <v>100000</v>
      </c>
      <c r="G65" s="13">
        <v>1</v>
      </c>
      <c r="H65" s="32">
        <f t="shared" si="3"/>
        <v>100000</v>
      </c>
      <c r="I65" s="1145" t="s">
        <v>509</v>
      </c>
      <c r="J65" s="1140" t="s">
        <v>827</v>
      </c>
      <c r="K65" s="1153" t="s">
        <v>2285</v>
      </c>
      <c r="L65" s="1153" t="s">
        <v>2286</v>
      </c>
      <c r="M65" s="1154"/>
      <c r="N65" s="1155"/>
      <c r="O65" s="1094"/>
      <c r="P65" s="1113"/>
      <c r="S65" s="41"/>
      <c r="U65" s="1042"/>
      <c r="V65" s="1042"/>
      <c r="W65" s="1042"/>
      <c r="X65" s="1037">
        <f t="shared" si="48"/>
        <v>0</v>
      </c>
      <c r="Y65" s="1042"/>
      <c r="Z65" s="1042"/>
      <c r="AA65" s="1042"/>
      <c r="AB65" s="1037">
        <f t="shared" si="49"/>
        <v>0</v>
      </c>
      <c r="AC65" s="1042"/>
      <c r="AD65" s="1042"/>
      <c r="AE65" s="1042"/>
      <c r="AF65" s="1037">
        <f t="shared" si="50"/>
        <v>0</v>
      </c>
      <c r="AG65" s="1042"/>
      <c r="AH65" s="1042"/>
      <c r="AI65" s="1042"/>
      <c r="AJ65" s="1037">
        <f t="shared" si="51"/>
        <v>0</v>
      </c>
      <c r="AK65" s="1042">
        <f t="shared" si="52"/>
        <v>0</v>
      </c>
      <c r="BF65" s="2172"/>
      <c r="BG65" s="2172"/>
      <c r="BH65" s="2172"/>
      <c r="BI65" s="2172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</row>
    <row r="66" spans="1:79" s="22" customFormat="1" ht="45" hidden="1" customHeight="1">
      <c r="A66" s="12">
        <v>8</v>
      </c>
      <c r="B66" s="12">
        <v>6</v>
      </c>
      <c r="C66" s="1289" t="s">
        <v>2304</v>
      </c>
      <c r="D66" s="1289" t="s">
        <v>2305</v>
      </c>
      <c r="E66" s="1290">
        <v>100000</v>
      </c>
      <c r="F66" s="1134">
        <v>100000</v>
      </c>
      <c r="G66" s="13">
        <v>1</v>
      </c>
      <c r="H66" s="32">
        <f t="shared" si="3"/>
        <v>100000</v>
      </c>
      <c r="I66" s="1145" t="s">
        <v>509</v>
      </c>
      <c r="J66" s="1140" t="s">
        <v>827</v>
      </c>
      <c r="K66" s="1153" t="s">
        <v>2306</v>
      </c>
      <c r="L66" s="1153" t="s">
        <v>2307</v>
      </c>
      <c r="M66" s="1154"/>
      <c r="N66" s="1155"/>
      <c r="O66" s="1094"/>
      <c r="P66" s="1113"/>
      <c r="S66" s="41"/>
      <c r="U66" s="1042"/>
      <c r="V66" s="1042"/>
      <c r="W66" s="1042"/>
      <c r="X66" s="1037">
        <f t="shared" si="48"/>
        <v>0</v>
      </c>
      <c r="Y66" s="1042"/>
      <c r="Z66" s="1042"/>
      <c r="AA66" s="1042"/>
      <c r="AB66" s="1037">
        <f t="shared" si="49"/>
        <v>0</v>
      </c>
      <c r="AC66" s="1042"/>
      <c r="AD66" s="1042"/>
      <c r="AE66" s="1042"/>
      <c r="AF66" s="1037">
        <f t="shared" si="50"/>
        <v>0</v>
      </c>
      <c r="AG66" s="1042"/>
      <c r="AH66" s="1042"/>
      <c r="AI66" s="1042"/>
      <c r="AJ66" s="1037">
        <f t="shared" si="51"/>
        <v>0</v>
      </c>
      <c r="AK66" s="1042">
        <f t="shared" si="52"/>
        <v>0</v>
      </c>
      <c r="BF66" s="2172"/>
      <c r="BG66" s="2172"/>
      <c r="BH66" s="2172"/>
      <c r="BI66" s="2172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</row>
    <row r="67" spans="1:79" s="22" customFormat="1" ht="24" hidden="1" customHeight="1">
      <c r="A67" s="12">
        <v>8</v>
      </c>
      <c r="B67" s="12">
        <v>8</v>
      </c>
      <c r="C67" s="1138" t="s">
        <v>2310</v>
      </c>
      <c r="D67" s="1138" t="s">
        <v>2311</v>
      </c>
      <c r="E67" s="1151">
        <v>100000</v>
      </c>
      <c r="F67" s="1134">
        <v>100000</v>
      </c>
      <c r="G67" s="13">
        <v>1</v>
      </c>
      <c r="H67" s="32">
        <f t="shared" si="3"/>
        <v>100000</v>
      </c>
      <c r="I67" s="1140" t="s">
        <v>2312</v>
      </c>
      <c r="J67" s="1140" t="s">
        <v>827</v>
      </c>
      <c r="K67" s="1152" t="s">
        <v>2313</v>
      </c>
      <c r="L67" s="1152" t="s">
        <v>2314</v>
      </c>
      <c r="M67" s="1141"/>
      <c r="N67" s="1156"/>
      <c r="O67" s="1094"/>
      <c r="P67" s="1113"/>
      <c r="S67" s="41"/>
      <c r="U67" s="1042"/>
      <c r="V67" s="1042"/>
      <c r="W67" s="1042"/>
      <c r="X67" s="1037">
        <f t="shared" si="48"/>
        <v>0</v>
      </c>
      <c r="Y67" s="1042"/>
      <c r="Z67" s="1042"/>
      <c r="AA67" s="1042"/>
      <c r="AB67" s="1037">
        <f t="shared" si="49"/>
        <v>0</v>
      </c>
      <c r="AC67" s="1042"/>
      <c r="AD67" s="1042"/>
      <c r="AE67" s="1042"/>
      <c r="AF67" s="1037">
        <f t="shared" si="50"/>
        <v>0</v>
      </c>
      <c r="AG67" s="1042"/>
      <c r="AH67" s="1042"/>
      <c r="AI67" s="1042"/>
      <c r="AJ67" s="1037">
        <f t="shared" si="51"/>
        <v>0</v>
      </c>
      <c r="AK67" s="1042">
        <f t="shared" si="52"/>
        <v>0</v>
      </c>
      <c r="BF67" s="2172"/>
      <c r="BG67" s="2172"/>
      <c r="BH67" s="2172"/>
      <c r="BI67" s="2172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</row>
    <row r="68" spans="1:79" s="22" customFormat="1" ht="22.5" hidden="1" customHeight="1">
      <c r="A68" s="1286">
        <v>9</v>
      </c>
      <c r="B68" s="13">
        <v>4</v>
      </c>
      <c r="C68" s="16" t="s">
        <v>2320</v>
      </c>
      <c r="D68" s="13"/>
      <c r="E68" s="31">
        <v>292500</v>
      </c>
      <c r="F68" s="31">
        <f t="shared" ref="F68:F81" si="74">G68*E68</f>
        <v>292500</v>
      </c>
      <c r="G68" s="13">
        <v>1</v>
      </c>
      <c r="H68" s="32">
        <f t="shared" si="3"/>
        <v>292500</v>
      </c>
      <c r="I68" s="16" t="s">
        <v>2321</v>
      </c>
      <c r="J68" s="16" t="s">
        <v>968</v>
      </c>
      <c r="K68" s="16" t="s">
        <v>2322</v>
      </c>
      <c r="L68" s="16" t="s">
        <v>2320</v>
      </c>
      <c r="M68" s="1092">
        <v>1</v>
      </c>
      <c r="N68" s="1113" t="str">
        <f>J68</f>
        <v>สุรินทร์</v>
      </c>
      <c r="O68" s="1094">
        <f>SUM(G68:G76)</f>
        <v>9</v>
      </c>
      <c r="P68" s="1094">
        <f>SUM(H68:H76)</f>
        <v>3317700</v>
      </c>
      <c r="Q68" s="157" t="s">
        <v>2407</v>
      </c>
      <c r="R68" s="1045">
        <f>SUM(O68:O76)</f>
        <v>9</v>
      </c>
      <c r="S68" s="1045">
        <f>SUM(P68:P76)</f>
        <v>3317700</v>
      </c>
      <c r="T68" s="625"/>
      <c r="U68" s="1042"/>
      <c r="V68" s="1042"/>
      <c r="W68" s="1042"/>
      <c r="X68" s="1037">
        <f t="shared" si="48"/>
        <v>0</v>
      </c>
      <c r="Y68" s="1042">
        <f>10/100*$P68</f>
        <v>331770</v>
      </c>
      <c r="Z68" s="1042">
        <f>15/100*$P68</f>
        <v>497655</v>
      </c>
      <c r="AA68" s="1042">
        <f>15/100*$P68</f>
        <v>497655</v>
      </c>
      <c r="AB68" s="1037">
        <f t="shared" si="49"/>
        <v>1327080</v>
      </c>
      <c r="AC68" s="1042">
        <f>15/100*$P68</f>
        <v>497655</v>
      </c>
      <c r="AD68" s="1042">
        <f>15/100*$P68</f>
        <v>497655</v>
      </c>
      <c r="AE68" s="1042">
        <f>15/100*$P68</f>
        <v>497655</v>
      </c>
      <c r="AF68" s="1037">
        <f t="shared" si="50"/>
        <v>1492965</v>
      </c>
      <c r="AG68" s="1042">
        <f>15/100*$P68</f>
        <v>497655</v>
      </c>
      <c r="AH68" s="1042"/>
      <c r="AI68" s="1042"/>
      <c r="AJ68" s="1037">
        <f t="shared" si="51"/>
        <v>497655</v>
      </c>
      <c r="AK68" s="1042">
        <f t="shared" si="52"/>
        <v>3317700</v>
      </c>
      <c r="AL68" s="1163">
        <f>AK68-P68</f>
        <v>0</v>
      </c>
      <c r="AM68" s="1042"/>
      <c r="AN68" s="1042"/>
      <c r="AO68" s="1042"/>
      <c r="AP68" s="1037">
        <f>AM68+AN68+AO68</f>
        <v>0</v>
      </c>
      <c r="AQ68" s="1042">
        <f>ROUND(Y68,-2)</f>
        <v>331800</v>
      </c>
      <c r="AR68" s="1042">
        <f>ROUND(Z68,-2)</f>
        <v>497700</v>
      </c>
      <c r="AS68" s="1042">
        <f>ROUND(AA68,-2)</f>
        <v>497700</v>
      </c>
      <c r="AT68" s="1037">
        <f>AQ68+AR68+AS68</f>
        <v>1327200</v>
      </c>
      <c r="AU68" s="1042">
        <f>ROUND(AC68,-2)</f>
        <v>497700</v>
      </c>
      <c r="AV68" s="1042">
        <f>ROUND(AD68,-2)</f>
        <v>497700</v>
      </c>
      <c r="AW68" s="1042">
        <f>ROUND(AE68,-2)</f>
        <v>497700</v>
      </c>
      <c r="AX68" s="1037">
        <f>AU68+AV68+AW68</f>
        <v>1493100</v>
      </c>
      <c r="AY68" s="1042">
        <f>ROUND(AG68,-2)-300</f>
        <v>497400</v>
      </c>
      <c r="AZ68" s="1042">
        <f>ROUND(AH68,-2)</f>
        <v>0</v>
      </c>
      <c r="BA68" s="1042">
        <f>ROUND(AI68,-2)</f>
        <v>0</v>
      </c>
      <c r="BB68" s="1037">
        <f>AY68+AZ68+BA68</f>
        <v>497400</v>
      </c>
      <c r="BC68" s="1042">
        <f>AP68+AT68+AX68+BB68</f>
        <v>3317700</v>
      </c>
      <c r="BD68" s="1163">
        <f>BC68-P68</f>
        <v>0</v>
      </c>
      <c r="BF68" s="2172"/>
      <c r="BG68" s="2172">
        <v>1</v>
      </c>
      <c r="BH68" s="2172"/>
      <c r="BI68" s="2172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</row>
    <row r="69" spans="1:79" s="22" customFormat="1" ht="45" hidden="1" customHeight="1">
      <c r="A69" s="28">
        <v>9</v>
      </c>
      <c r="B69" s="13">
        <v>2</v>
      </c>
      <c r="C69" s="16" t="s">
        <v>2316</v>
      </c>
      <c r="D69" s="13">
        <v>2406</v>
      </c>
      <c r="E69" s="31">
        <v>519000</v>
      </c>
      <c r="F69" s="31">
        <f t="shared" si="74"/>
        <v>519000</v>
      </c>
      <c r="G69" s="13">
        <v>1</v>
      </c>
      <c r="H69" s="32">
        <f t="shared" si="3"/>
        <v>519000</v>
      </c>
      <c r="I69" s="16" t="s">
        <v>898</v>
      </c>
      <c r="J69" s="16" t="s">
        <v>968</v>
      </c>
      <c r="K69" s="1096" t="s">
        <v>2317</v>
      </c>
      <c r="L69" s="1096" t="s">
        <v>2316</v>
      </c>
      <c r="M69" s="1092"/>
      <c r="N69" s="1113"/>
      <c r="O69" s="1113"/>
      <c r="P69" s="1113"/>
      <c r="S69" s="41"/>
      <c r="U69" s="1042"/>
      <c r="V69" s="1042"/>
      <c r="W69" s="1042"/>
      <c r="X69" s="1037">
        <f t="shared" si="48"/>
        <v>0</v>
      </c>
      <c r="Y69" s="1042"/>
      <c r="Z69" s="1042"/>
      <c r="AA69" s="1042"/>
      <c r="AB69" s="1037">
        <f t="shared" si="49"/>
        <v>0</v>
      </c>
      <c r="AC69" s="1042"/>
      <c r="AD69" s="1042"/>
      <c r="AE69" s="1042"/>
      <c r="AF69" s="1037">
        <f t="shared" si="50"/>
        <v>0</v>
      </c>
      <c r="AG69" s="1042"/>
      <c r="AH69" s="1042"/>
      <c r="AI69" s="1042"/>
      <c r="AJ69" s="1037">
        <f t="shared" si="51"/>
        <v>0</v>
      </c>
      <c r="AK69" s="1042">
        <f t="shared" si="52"/>
        <v>0</v>
      </c>
      <c r="BF69" s="2172"/>
      <c r="BG69" s="2172">
        <v>1</v>
      </c>
      <c r="BH69" s="2172"/>
      <c r="BI69" s="2172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</row>
    <row r="70" spans="1:79" s="22" customFormat="1" ht="23.25" hidden="1" customHeight="1">
      <c r="A70" s="28">
        <v>9</v>
      </c>
      <c r="B70" s="13">
        <v>3</v>
      </c>
      <c r="C70" s="16" t="s">
        <v>2318</v>
      </c>
      <c r="D70" s="13" t="s">
        <v>2171</v>
      </c>
      <c r="E70" s="31">
        <v>656200</v>
      </c>
      <c r="F70" s="31">
        <f t="shared" si="74"/>
        <v>656200</v>
      </c>
      <c r="G70" s="13">
        <v>1</v>
      </c>
      <c r="H70" s="32">
        <f t="shared" ref="H70:H97" si="75">F70</f>
        <v>656200</v>
      </c>
      <c r="I70" s="16" t="s">
        <v>898</v>
      </c>
      <c r="J70" s="16" t="s">
        <v>968</v>
      </c>
      <c r="K70" s="1096" t="s">
        <v>2319</v>
      </c>
      <c r="L70" s="1096" t="s">
        <v>2318</v>
      </c>
      <c r="M70" s="1092"/>
      <c r="N70" s="1113"/>
      <c r="O70" s="1113"/>
      <c r="P70" s="1113"/>
      <c r="S70" s="41"/>
      <c r="U70" s="1042"/>
      <c r="V70" s="1042"/>
      <c r="W70" s="1042"/>
      <c r="X70" s="1037">
        <f t="shared" ref="X70:X97" si="76">U70+V70+W70</f>
        <v>0</v>
      </c>
      <c r="Y70" s="1042"/>
      <c r="Z70" s="1042"/>
      <c r="AA70" s="1042"/>
      <c r="AB70" s="1037">
        <f t="shared" ref="AB70:AB97" si="77">Y70+Z70+AA70</f>
        <v>0</v>
      </c>
      <c r="AC70" s="1042"/>
      <c r="AD70" s="1042"/>
      <c r="AE70" s="1042"/>
      <c r="AF70" s="1037">
        <f t="shared" ref="AF70:AF97" si="78">AC70+AD70+AE70</f>
        <v>0</v>
      </c>
      <c r="AG70" s="1042"/>
      <c r="AH70" s="1042"/>
      <c r="AI70" s="1042"/>
      <c r="AJ70" s="1037">
        <f t="shared" ref="AJ70:AJ97" si="79">AG70+AH70+AI70</f>
        <v>0</v>
      </c>
      <c r="AK70" s="1042">
        <f t="shared" ref="AK70:AK97" si="80">X70+AB70+AF70+AJ70</f>
        <v>0</v>
      </c>
      <c r="BF70" s="2172"/>
      <c r="BG70" s="2172">
        <v>1</v>
      </c>
      <c r="BH70" s="2172"/>
      <c r="BI70" s="2172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</row>
    <row r="71" spans="1:79" s="22" customFormat="1" ht="21" hidden="1" customHeight="1">
      <c r="A71" s="28">
        <v>9</v>
      </c>
      <c r="B71" s="13">
        <v>1</v>
      </c>
      <c r="C71" s="16" t="s">
        <v>2149</v>
      </c>
      <c r="D71" s="13"/>
      <c r="E71" s="31">
        <v>800000</v>
      </c>
      <c r="F71" s="31">
        <f t="shared" si="74"/>
        <v>800000</v>
      </c>
      <c r="G71" s="13">
        <v>1</v>
      </c>
      <c r="H71" s="32">
        <f t="shared" si="75"/>
        <v>800000</v>
      </c>
      <c r="I71" s="16" t="s">
        <v>899</v>
      </c>
      <c r="J71" s="16" t="s">
        <v>968</v>
      </c>
      <c r="K71" s="1096"/>
      <c r="L71" s="1096" t="s">
        <v>2315</v>
      </c>
      <c r="M71" s="1092"/>
      <c r="N71" s="1113"/>
      <c r="O71" s="1113"/>
      <c r="P71" s="1113"/>
      <c r="S71" s="41"/>
      <c r="U71" s="1042"/>
      <c r="V71" s="1042"/>
      <c r="W71" s="1042"/>
      <c r="X71" s="1037">
        <f t="shared" si="76"/>
        <v>0</v>
      </c>
      <c r="Y71" s="1042"/>
      <c r="Z71" s="1042"/>
      <c r="AA71" s="1042"/>
      <c r="AB71" s="1037">
        <f t="shared" si="77"/>
        <v>0</v>
      </c>
      <c r="AC71" s="1042"/>
      <c r="AD71" s="1042"/>
      <c r="AE71" s="1042"/>
      <c r="AF71" s="1037">
        <f t="shared" si="78"/>
        <v>0</v>
      </c>
      <c r="AG71" s="1042"/>
      <c r="AH71" s="1042"/>
      <c r="AI71" s="1042"/>
      <c r="AJ71" s="1037">
        <f t="shared" si="79"/>
        <v>0</v>
      </c>
      <c r="AK71" s="1042">
        <f t="shared" si="80"/>
        <v>0</v>
      </c>
      <c r="BF71" s="2172"/>
      <c r="BG71" s="2172">
        <v>1</v>
      </c>
      <c r="BH71" s="2172"/>
      <c r="BI71" s="2172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</row>
    <row r="72" spans="1:79" s="22" customFormat="1" ht="21" hidden="1" customHeight="1">
      <c r="A72" s="28">
        <v>9</v>
      </c>
      <c r="B72" s="13">
        <v>5</v>
      </c>
      <c r="C72" s="16" t="s">
        <v>2323</v>
      </c>
      <c r="D72" s="13"/>
      <c r="E72" s="31">
        <v>300000</v>
      </c>
      <c r="F72" s="31">
        <f t="shared" si="74"/>
        <v>300000</v>
      </c>
      <c r="G72" s="13">
        <v>1</v>
      </c>
      <c r="H72" s="32">
        <f t="shared" si="75"/>
        <v>300000</v>
      </c>
      <c r="I72" s="16" t="s">
        <v>2324</v>
      </c>
      <c r="J72" s="16" t="s">
        <v>968</v>
      </c>
      <c r="K72" s="1096" t="s">
        <v>2325</v>
      </c>
      <c r="L72" s="1096" t="s">
        <v>2326</v>
      </c>
      <c r="M72" s="1092"/>
      <c r="N72" s="1113"/>
      <c r="O72" s="1113"/>
      <c r="P72" s="1113"/>
      <c r="S72" s="41"/>
      <c r="U72" s="1042"/>
      <c r="V72" s="1042"/>
      <c r="W72" s="1042"/>
      <c r="X72" s="1037">
        <f t="shared" si="76"/>
        <v>0</v>
      </c>
      <c r="Y72" s="1042"/>
      <c r="Z72" s="1042"/>
      <c r="AA72" s="1042"/>
      <c r="AB72" s="1037">
        <f t="shared" si="77"/>
        <v>0</v>
      </c>
      <c r="AC72" s="1042"/>
      <c r="AD72" s="1042"/>
      <c r="AE72" s="1042"/>
      <c r="AF72" s="1037">
        <f t="shared" si="78"/>
        <v>0</v>
      </c>
      <c r="AG72" s="1042"/>
      <c r="AH72" s="1042"/>
      <c r="AI72" s="1042"/>
      <c r="AJ72" s="1037">
        <f t="shared" si="79"/>
        <v>0</v>
      </c>
      <c r="AK72" s="1042">
        <f t="shared" si="80"/>
        <v>0</v>
      </c>
      <c r="BF72" s="2172"/>
      <c r="BG72" s="2172">
        <v>1</v>
      </c>
      <c r="BH72" s="2172"/>
      <c r="BI72" s="2172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</row>
    <row r="73" spans="1:79" s="22" customFormat="1" ht="21" hidden="1" customHeight="1">
      <c r="A73" s="28">
        <v>9</v>
      </c>
      <c r="B73" s="13">
        <v>6</v>
      </c>
      <c r="C73" s="16" t="s">
        <v>2260</v>
      </c>
      <c r="D73" s="13"/>
      <c r="E73" s="31">
        <v>200000</v>
      </c>
      <c r="F73" s="31">
        <f t="shared" si="74"/>
        <v>200000</v>
      </c>
      <c r="G73" s="13">
        <v>1</v>
      </c>
      <c r="H73" s="32">
        <f t="shared" si="75"/>
        <v>200000</v>
      </c>
      <c r="I73" s="16" t="s">
        <v>2324</v>
      </c>
      <c r="J73" s="16" t="s">
        <v>968</v>
      </c>
      <c r="K73" s="1096" t="s">
        <v>2327</v>
      </c>
      <c r="L73" s="1096" t="s">
        <v>2328</v>
      </c>
      <c r="M73" s="1092"/>
      <c r="N73" s="1113"/>
      <c r="O73" s="1113"/>
      <c r="P73" s="1113"/>
      <c r="S73" s="41"/>
      <c r="U73" s="1042"/>
      <c r="V73" s="1042"/>
      <c r="W73" s="1042"/>
      <c r="X73" s="1037">
        <f t="shared" si="76"/>
        <v>0</v>
      </c>
      <c r="Y73" s="1042"/>
      <c r="Z73" s="1042"/>
      <c r="AA73" s="1042"/>
      <c r="AB73" s="1037">
        <f t="shared" si="77"/>
        <v>0</v>
      </c>
      <c r="AC73" s="1042"/>
      <c r="AD73" s="1042"/>
      <c r="AE73" s="1042"/>
      <c r="AF73" s="1037">
        <f t="shared" si="78"/>
        <v>0</v>
      </c>
      <c r="AG73" s="1042"/>
      <c r="AH73" s="1042"/>
      <c r="AI73" s="1042"/>
      <c r="AJ73" s="1037">
        <f t="shared" si="79"/>
        <v>0</v>
      </c>
      <c r="AK73" s="1042">
        <f t="shared" si="80"/>
        <v>0</v>
      </c>
      <c r="BF73" s="2172"/>
      <c r="BG73" s="2172">
        <v>1</v>
      </c>
      <c r="BH73" s="2172"/>
      <c r="BI73" s="2172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</row>
    <row r="74" spans="1:79" s="22" customFormat="1" ht="21" hidden="1" customHeight="1">
      <c r="A74" s="28">
        <v>9</v>
      </c>
      <c r="B74" s="13">
        <v>7</v>
      </c>
      <c r="C74" s="16" t="s">
        <v>2149</v>
      </c>
      <c r="D74" s="13"/>
      <c r="E74" s="31">
        <v>300000</v>
      </c>
      <c r="F74" s="31">
        <f t="shared" si="74"/>
        <v>300000</v>
      </c>
      <c r="G74" s="13">
        <v>1</v>
      </c>
      <c r="H74" s="32">
        <f t="shared" si="75"/>
        <v>300000</v>
      </c>
      <c r="I74" s="16" t="s">
        <v>2329</v>
      </c>
      <c r="J74" s="16" t="s">
        <v>968</v>
      </c>
      <c r="K74" s="1096" t="s">
        <v>2330</v>
      </c>
      <c r="L74" s="1096" t="s">
        <v>2331</v>
      </c>
      <c r="M74" s="1092"/>
      <c r="N74" s="1113"/>
      <c r="O74" s="1113"/>
      <c r="P74" s="1113"/>
      <c r="S74" s="41"/>
      <c r="U74" s="1042"/>
      <c r="V74" s="1042"/>
      <c r="W74" s="1042"/>
      <c r="X74" s="1037">
        <f t="shared" si="76"/>
        <v>0</v>
      </c>
      <c r="Y74" s="1042"/>
      <c r="Z74" s="1042"/>
      <c r="AA74" s="1042"/>
      <c r="AB74" s="1037">
        <f t="shared" si="77"/>
        <v>0</v>
      </c>
      <c r="AC74" s="1042"/>
      <c r="AD74" s="1042"/>
      <c r="AE74" s="1042"/>
      <c r="AF74" s="1037">
        <f t="shared" si="78"/>
        <v>0</v>
      </c>
      <c r="AG74" s="1042"/>
      <c r="AH74" s="1042"/>
      <c r="AI74" s="1042"/>
      <c r="AJ74" s="1037">
        <f t="shared" si="79"/>
        <v>0</v>
      </c>
      <c r="AK74" s="1042">
        <f t="shared" si="80"/>
        <v>0</v>
      </c>
      <c r="BF74" s="2172"/>
      <c r="BG74" s="2172">
        <v>1</v>
      </c>
      <c r="BH74" s="2172"/>
      <c r="BI74" s="2172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</row>
    <row r="75" spans="1:79" s="22" customFormat="1" ht="21" hidden="1" customHeight="1">
      <c r="A75" s="28">
        <v>9</v>
      </c>
      <c r="B75" s="13">
        <v>8</v>
      </c>
      <c r="C75" s="16" t="s">
        <v>2149</v>
      </c>
      <c r="D75" s="13"/>
      <c r="E75" s="31">
        <v>100000</v>
      </c>
      <c r="F75" s="31">
        <f t="shared" si="74"/>
        <v>100000</v>
      </c>
      <c r="G75" s="13">
        <v>1</v>
      </c>
      <c r="H75" s="32">
        <f t="shared" si="75"/>
        <v>100000</v>
      </c>
      <c r="I75" s="16" t="s">
        <v>2329</v>
      </c>
      <c r="J75" s="16" t="s">
        <v>968</v>
      </c>
      <c r="K75" s="1096" t="s">
        <v>2332</v>
      </c>
      <c r="L75" s="1096" t="s">
        <v>2333</v>
      </c>
      <c r="M75" s="1092"/>
      <c r="N75" s="1113"/>
      <c r="O75" s="1113"/>
      <c r="P75" s="1113"/>
      <c r="S75" s="41"/>
      <c r="U75" s="1042"/>
      <c r="V75" s="1042"/>
      <c r="W75" s="1042"/>
      <c r="X75" s="1037">
        <f t="shared" si="76"/>
        <v>0</v>
      </c>
      <c r="Y75" s="1042"/>
      <c r="Z75" s="1042"/>
      <c r="AA75" s="1042"/>
      <c r="AB75" s="1037">
        <f t="shared" si="77"/>
        <v>0</v>
      </c>
      <c r="AC75" s="1042"/>
      <c r="AD75" s="1042"/>
      <c r="AE75" s="1042"/>
      <c r="AF75" s="1037">
        <f t="shared" si="78"/>
        <v>0</v>
      </c>
      <c r="AG75" s="1042"/>
      <c r="AH75" s="1042"/>
      <c r="AI75" s="1042"/>
      <c r="AJ75" s="1037">
        <f t="shared" si="79"/>
        <v>0</v>
      </c>
      <c r="AK75" s="1042">
        <f t="shared" si="80"/>
        <v>0</v>
      </c>
      <c r="BF75" s="2172"/>
      <c r="BG75" s="2172">
        <v>1</v>
      </c>
      <c r="BH75" s="2172"/>
      <c r="BI75" s="2172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</row>
    <row r="76" spans="1:79" s="25" customFormat="1" ht="21" hidden="1" customHeight="1">
      <c r="A76" s="28">
        <v>9</v>
      </c>
      <c r="B76" s="13">
        <v>9</v>
      </c>
      <c r="C76" s="16" t="s">
        <v>2334</v>
      </c>
      <c r="D76" s="13"/>
      <c r="E76" s="31">
        <v>150000</v>
      </c>
      <c r="F76" s="31">
        <f t="shared" si="74"/>
        <v>150000</v>
      </c>
      <c r="G76" s="13">
        <v>1</v>
      </c>
      <c r="H76" s="32">
        <f t="shared" si="75"/>
        <v>150000</v>
      </c>
      <c r="I76" s="16" t="s">
        <v>2329</v>
      </c>
      <c r="J76" s="16" t="s">
        <v>968</v>
      </c>
      <c r="K76" s="1096" t="s">
        <v>2335</v>
      </c>
      <c r="L76" s="1096" t="s">
        <v>2334</v>
      </c>
      <c r="M76" s="1092"/>
      <c r="N76" s="1113"/>
      <c r="O76" s="1113"/>
      <c r="P76" s="1113"/>
      <c r="S76" s="668"/>
      <c r="U76" s="1042"/>
      <c r="V76" s="1042"/>
      <c r="W76" s="1042"/>
      <c r="X76" s="1037">
        <f t="shared" si="76"/>
        <v>0</v>
      </c>
      <c r="Y76" s="1042"/>
      <c r="Z76" s="1042"/>
      <c r="AA76" s="1042"/>
      <c r="AB76" s="1037">
        <f t="shared" si="77"/>
        <v>0</v>
      </c>
      <c r="AC76" s="1042"/>
      <c r="AD76" s="1042"/>
      <c r="AE76" s="1042"/>
      <c r="AF76" s="1037">
        <f t="shared" si="78"/>
        <v>0</v>
      </c>
      <c r="AG76" s="1042"/>
      <c r="AH76" s="1042"/>
      <c r="AI76" s="1042"/>
      <c r="AJ76" s="1037">
        <f t="shared" si="79"/>
        <v>0</v>
      </c>
      <c r="AK76" s="1042">
        <f t="shared" si="80"/>
        <v>0</v>
      </c>
      <c r="BF76" s="2235"/>
      <c r="BG76" s="2235">
        <v>1</v>
      </c>
      <c r="BH76" s="2235"/>
      <c r="BI76" s="2235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</row>
    <row r="77" spans="1:79" s="2804" customFormat="1" ht="21" customHeight="1">
      <c r="A77" s="2795">
        <v>10</v>
      </c>
      <c r="B77" s="2796">
        <v>1</v>
      </c>
      <c r="C77" s="2797" t="s">
        <v>2336</v>
      </c>
      <c r="D77" s="2796">
        <v>5419</v>
      </c>
      <c r="E77" s="2798">
        <f>1364000/2+250000</f>
        <v>932000</v>
      </c>
      <c r="F77" s="2798">
        <f t="shared" si="74"/>
        <v>932000</v>
      </c>
      <c r="G77" s="2796">
        <v>1</v>
      </c>
      <c r="H77" s="2799">
        <f t="shared" si="75"/>
        <v>932000</v>
      </c>
      <c r="I77" s="2800" t="s">
        <v>2337</v>
      </c>
      <c r="J77" s="2800" t="s">
        <v>1282</v>
      </c>
      <c r="K77" s="14" t="s">
        <v>2338</v>
      </c>
      <c r="L77" s="16" t="s">
        <v>2339</v>
      </c>
      <c r="M77" s="1092">
        <v>1</v>
      </c>
      <c r="N77" s="1113" t="str">
        <f>J77</f>
        <v>มุกดาหาร</v>
      </c>
      <c r="O77" s="1094">
        <f>SUM(G77:G78)</f>
        <v>2</v>
      </c>
      <c r="P77" s="1094">
        <f>SUM(H77:H78)</f>
        <v>1455800</v>
      </c>
      <c r="Q77" s="157" t="s">
        <v>2408</v>
      </c>
      <c r="R77" s="1045">
        <f>SUM(O77:O85)</f>
        <v>9</v>
      </c>
      <c r="S77" s="1045">
        <f>SUM(P77:P85)</f>
        <v>3804700</v>
      </c>
      <c r="T77" s="625"/>
      <c r="U77" s="1042"/>
      <c r="V77" s="1042"/>
      <c r="W77" s="1042"/>
      <c r="X77" s="1037">
        <f t="shared" si="76"/>
        <v>0</v>
      </c>
      <c r="Y77" s="1042">
        <f>10/100*$P77</f>
        <v>145580</v>
      </c>
      <c r="Z77" s="1042">
        <f>15/100*$P77</f>
        <v>218370</v>
      </c>
      <c r="AA77" s="1042">
        <f>15/100*$P77</f>
        <v>218370</v>
      </c>
      <c r="AB77" s="1037">
        <f t="shared" si="77"/>
        <v>582320</v>
      </c>
      <c r="AC77" s="1042">
        <f>15/100*$P77</f>
        <v>218370</v>
      </c>
      <c r="AD77" s="1042">
        <f>15/100*$P77</f>
        <v>218370</v>
      </c>
      <c r="AE77" s="1042">
        <f>15/100*$P77</f>
        <v>218370</v>
      </c>
      <c r="AF77" s="1037">
        <f t="shared" si="78"/>
        <v>655110</v>
      </c>
      <c r="AG77" s="1042">
        <f>15/100*$P77</f>
        <v>218370</v>
      </c>
      <c r="AH77" s="1042"/>
      <c r="AI77" s="1042"/>
      <c r="AJ77" s="1037">
        <f t="shared" si="79"/>
        <v>218370</v>
      </c>
      <c r="AK77" s="1042">
        <f t="shared" si="80"/>
        <v>1455800</v>
      </c>
      <c r="AL77" s="1163">
        <f>AK77-P77</f>
        <v>0</v>
      </c>
      <c r="AM77" s="1042"/>
      <c r="AN77" s="1042"/>
      <c r="AO77" s="1042"/>
      <c r="AP77" s="1037">
        <f>AM77+AN77+AO77</f>
        <v>0</v>
      </c>
      <c r="AQ77" s="1042">
        <f>ROUND(Y77,-2)</f>
        <v>145600</v>
      </c>
      <c r="AR77" s="1042">
        <f>ROUND(Z77,-2)</f>
        <v>218400</v>
      </c>
      <c r="AS77" s="1042">
        <f>ROUND(AA77,-2)</f>
        <v>218400</v>
      </c>
      <c r="AT77" s="1037">
        <f>AQ77+AR77+AS77</f>
        <v>582400</v>
      </c>
      <c r="AU77" s="1042">
        <f>ROUND(AC77,-2)</f>
        <v>218400</v>
      </c>
      <c r="AV77" s="1042">
        <f>ROUND(AD77,-2)</f>
        <v>218400</v>
      </c>
      <c r="AW77" s="1042">
        <f>ROUND(AE77,-2)</f>
        <v>218400</v>
      </c>
      <c r="AX77" s="1037">
        <f>AU77+AV77+AW77</f>
        <v>655200</v>
      </c>
      <c r="AY77" s="1042">
        <f>ROUND(AG77,-2)-200</f>
        <v>218200</v>
      </c>
      <c r="AZ77" s="1042">
        <f>ROUND(AH77,-2)</f>
        <v>0</v>
      </c>
      <c r="BA77" s="1042">
        <f>ROUND(AI77,-2)</f>
        <v>0</v>
      </c>
      <c r="BB77" s="1037">
        <f>AY77+AZ77+BA77</f>
        <v>218200</v>
      </c>
      <c r="BC77" s="1042">
        <f>AP77+AT77+AX77+BB77</f>
        <v>1455800</v>
      </c>
      <c r="BD77" s="1163">
        <f>BC77-P77</f>
        <v>0</v>
      </c>
      <c r="BE77" s="22"/>
      <c r="BF77" s="2803"/>
      <c r="BG77" s="2803">
        <v>1</v>
      </c>
      <c r="BH77" s="2803"/>
      <c r="BI77" s="2803"/>
      <c r="BJ77" s="16">
        <v>7</v>
      </c>
      <c r="BK77" s="16" t="s">
        <v>4481</v>
      </c>
      <c r="BL77" s="2797"/>
      <c r="BM77" s="2796">
        <v>1</v>
      </c>
      <c r="BN77" s="2797"/>
      <c r="BO77" s="2797"/>
      <c r="BP77" s="2797"/>
      <c r="BQ77" s="2797"/>
      <c r="BR77" s="16">
        <v>1</v>
      </c>
      <c r="BS77" s="872">
        <v>730800</v>
      </c>
      <c r="BT77" s="16">
        <v>-21.59</v>
      </c>
      <c r="BU77" s="872">
        <v>579000</v>
      </c>
      <c r="BV77" s="16">
        <v>-37.880000000000003</v>
      </c>
      <c r="BW77" s="2797"/>
      <c r="BX77" s="2797"/>
      <c r="BY77" s="2797"/>
      <c r="BZ77" s="2920" t="s">
        <v>4453</v>
      </c>
      <c r="CA77" s="2797"/>
    </row>
    <row r="78" spans="1:79" s="2804" customFormat="1" ht="21" customHeight="1">
      <c r="A78" s="2796">
        <v>10</v>
      </c>
      <c r="B78" s="2796">
        <v>6</v>
      </c>
      <c r="C78" s="2797" t="s">
        <v>2352</v>
      </c>
      <c r="D78" s="2796">
        <v>2406</v>
      </c>
      <c r="E78" s="2798">
        <v>523800</v>
      </c>
      <c r="F78" s="2798">
        <f t="shared" si="74"/>
        <v>523800</v>
      </c>
      <c r="G78" s="2796">
        <v>1</v>
      </c>
      <c r="H78" s="2799">
        <f t="shared" si="75"/>
        <v>523800</v>
      </c>
      <c r="I78" s="2800" t="s">
        <v>2353</v>
      </c>
      <c r="J78" s="2800" t="s">
        <v>1282</v>
      </c>
      <c r="K78" s="1097" t="s">
        <v>2354</v>
      </c>
      <c r="L78" s="1096" t="s">
        <v>2355</v>
      </c>
      <c r="M78" s="1092"/>
      <c r="N78" s="1113"/>
      <c r="O78" s="1113"/>
      <c r="P78" s="1113"/>
      <c r="Q78" s="22"/>
      <c r="R78" s="22"/>
      <c r="S78" s="41"/>
      <c r="T78" s="22"/>
      <c r="U78" s="1042"/>
      <c r="V78" s="1042"/>
      <c r="W78" s="1042"/>
      <c r="X78" s="1037">
        <f t="shared" si="76"/>
        <v>0</v>
      </c>
      <c r="Y78" s="1042"/>
      <c r="Z78" s="1042"/>
      <c r="AA78" s="1042"/>
      <c r="AB78" s="1037">
        <f t="shared" si="77"/>
        <v>0</v>
      </c>
      <c r="AC78" s="1042"/>
      <c r="AD78" s="1042"/>
      <c r="AE78" s="1042"/>
      <c r="AF78" s="1037">
        <f t="shared" si="78"/>
        <v>0</v>
      </c>
      <c r="AG78" s="1042"/>
      <c r="AH78" s="1042"/>
      <c r="AI78" s="1042"/>
      <c r="AJ78" s="1037">
        <f t="shared" si="79"/>
        <v>0</v>
      </c>
      <c r="AK78" s="1042">
        <f t="shared" si="80"/>
        <v>0</v>
      </c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803"/>
      <c r="BG78" s="2803">
        <v>1</v>
      </c>
      <c r="BH78" s="2803"/>
      <c r="BI78" s="2803"/>
      <c r="BJ78" s="16">
        <v>7</v>
      </c>
      <c r="BK78" s="16" t="s">
        <v>4481</v>
      </c>
      <c r="BL78" s="2797"/>
      <c r="BM78" s="2796">
        <v>1</v>
      </c>
      <c r="BN78" s="2797"/>
      <c r="BO78" s="2797"/>
      <c r="BP78" s="2797"/>
      <c r="BQ78" s="2797"/>
      <c r="BR78" s="16">
        <v>1</v>
      </c>
      <c r="BS78" s="872">
        <v>412200</v>
      </c>
      <c r="BT78" s="16">
        <v>-21.15</v>
      </c>
      <c r="BU78" s="872">
        <v>234800</v>
      </c>
      <c r="BV78" s="16">
        <v>-55.33</v>
      </c>
      <c r="BW78" s="2797"/>
      <c r="BX78" s="2797"/>
      <c r="BY78" s="2797"/>
      <c r="BZ78" s="2920" t="s">
        <v>4454</v>
      </c>
      <c r="CA78" s="2797"/>
    </row>
    <row r="79" spans="1:79" s="2804" customFormat="1" ht="48" customHeight="1">
      <c r="A79" s="2795">
        <v>10</v>
      </c>
      <c r="B79" s="2796">
        <v>8</v>
      </c>
      <c r="C79" s="2800" t="s">
        <v>2343</v>
      </c>
      <c r="D79" s="2796" t="s">
        <v>2344</v>
      </c>
      <c r="E79" s="2798">
        <v>250000</v>
      </c>
      <c r="F79" s="2798">
        <f t="shared" si="74"/>
        <v>250000</v>
      </c>
      <c r="G79" s="2796">
        <v>1</v>
      </c>
      <c r="H79" s="2799">
        <f t="shared" si="75"/>
        <v>250000</v>
      </c>
      <c r="I79" s="2800" t="s">
        <v>268</v>
      </c>
      <c r="J79" s="2800" t="s">
        <v>1285</v>
      </c>
      <c r="K79" s="14" t="s">
        <v>2345</v>
      </c>
      <c r="L79" s="14" t="s">
        <v>2343</v>
      </c>
      <c r="M79" s="1092">
        <v>1</v>
      </c>
      <c r="N79" s="1113" t="str">
        <f>J79</f>
        <v>ยโสธร</v>
      </c>
      <c r="O79" s="1094">
        <f>SUM(G79:G80)</f>
        <v>2</v>
      </c>
      <c r="P79" s="1094">
        <f>SUM(H79:H80)</f>
        <v>500000</v>
      </c>
      <c r="Q79" s="22"/>
      <c r="R79" s="22"/>
      <c r="S79" s="41"/>
      <c r="T79" s="22"/>
      <c r="U79" s="1042"/>
      <c r="V79" s="1042"/>
      <c r="W79" s="1042"/>
      <c r="X79" s="1037">
        <f t="shared" si="76"/>
        <v>0</v>
      </c>
      <c r="Y79" s="1042">
        <f>10/100*$P79</f>
        <v>50000</v>
      </c>
      <c r="Z79" s="1042">
        <f>15/100*$P79</f>
        <v>75000</v>
      </c>
      <c r="AA79" s="1042">
        <f>15/100*$P79</f>
        <v>75000</v>
      </c>
      <c r="AB79" s="1037">
        <f t="shared" si="77"/>
        <v>200000</v>
      </c>
      <c r="AC79" s="1042">
        <f>15/100*$P79</f>
        <v>75000</v>
      </c>
      <c r="AD79" s="1042">
        <f>15/100*$P79</f>
        <v>75000</v>
      </c>
      <c r="AE79" s="1042">
        <f>15/100*$P79</f>
        <v>75000</v>
      </c>
      <c r="AF79" s="1037">
        <f t="shared" si="78"/>
        <v>225000</v>
      </c>
      <c r="AG79" s="1042">
        <f>15/100*$P79</f>
        <v>75000</v>
      </c>
      <c r="AH79" s="1042"/>
      <c r="AI79" s="1042"/>
      <c r="AJ79" s="1037">
        <f t="shared" si="79"/>
        <v>75000</v>
      </c>
      <c r="AK79" s="1042">
        <f t="shared" si="80"/>
        <v>500000</v>
      </c>
      <c r="AL79" s="1163">
        <f>AK79-P79</f>
        <v>0</v>
      </c>
      <c r="AM79" s="1042"/>
      <c r="AN79" s="1042"/>
      <c r="AO79" s="1042"/>
      <c r="AP79" s="1037">
        <f>AM79+AN79+AO79</f>
        <v>0</v>
      </c>
      <c r="AQ79" s="1042">
        <f>ROUND(Y79,-2)</f>
        <v>50000</v>
      </c>
      <c r="AR79" s="1042">
        <f>ROUND(Z79,-2)</f>
        <v>75000</v>
      </c>
      <c r="AS79" s="1042">
        <f>ROUND(AA79,-2)</f>
        <v>75000</v>
      </c>
      <c r="AT79" s="1037">
        <f>AQ79+AR79+AS79</f>
        <v>200000</v>
      </c>
      <c r="AU79" s="1042">
        <f>ROUND(AC79,-2)</f>
        <v>75000</v>
      </c>
      <c r="AV79" s="1042">
        <f>ROUND(AD79,-2)</f>
        <v>75000</v>
      </c>
      <c r="AW79" s="1042">
        <f>ROUND(AE79,-2)</f>
        <v>75000</v>
      </c>
      <c r="AX79" s="1037">
        <f>AU79+AV79+AW79</f>
        <v>225000</v>
      </c>
      <c r="AY79" s="1042">
        <f>ROUND(AG79,-2)</f>
        <v>75000</v>
      </c>
      <c r="AZ79" s="1042">
        <f>ROUND(AH79,-2)</f>
        <v>0</v>
      </c>
      <c r="BA79" s="1042">
        <f>ROUND(AI79,-2)</f>
        <v>0</v>
      </c>
      <c r="BB79" s="1037">
        <f>AY79+AZ79+BA79</f>
        <v>75000</v>
      </c>
      <c r="BC79" s="1042">
        <f>AP79+AT79+AX79+BB79</f>
        <v>500000</v>
      </c>
      <c r="BD79" s="1163">
        <f>BC79-P79</f>
        <v>0</v>
      </c>
      <c r="BE79" s="22"/>
      <c r="BF79" s="2192"/>
      <c r="BG79" s="2192">
        <v>1</v>
      </c>
      <c r="BH79" s="2192"/>
      <c r="BI79" s="2192"/>
      <c r="BJ79" s="16">
        <v>1</v>
      </c>
      <c r="BK79" s="2983" t="s">
        <v>4465</v>
      </c>
      <c r="BL79" s="16"/>
      <c r="BM79" s="16"/>
      <c r="BN79" s="16">
        <v>1</v>
      </c>
      <c r="BO79" s="16">
        <v>4</v>
      </c>
      <c r="BP79" s="16" t="s">
        <v>4559</v>
      </c>
      <c r="BQ79" s="16" t="s">
        <v>4555</v>
      </c>
      <c r="BR79" s="16"/>
      <c r="BS79" s="2797"/>
      <c r="BT79" s="2796"/>
      <c r="BU79" s="2797"/>
      <c r="BV79" s="2797"/>
      <c r="BW79" s="2797"/>
      <c r="BX79" s="2797"/>
      <c r="BY79" s="2797"/>
      <c r="BZ79" s="2797"/>
      <c r="CA79" s="2797"/>
    </row>
    <row r="80" spans="1:79" s="2804" customFormat="1" ht="24" customHeight="1">
      <c r="A80" s="2796">
        <v>10</v>
      </c>
      <c r="B80" s="2796">
        <v>8</v>
      </c>
      <c r="C80" s="2797" t="s">
        <v>2149</v>
      </c>
      <c r="D80" s="2796" t="s">
        <v>2344</v>
      </c>
      <c r="E80" s="2798">
        <v>250000</v>
      </c>
      <c r="F80" s="2798">
        <f t="shared" si="74"/>
        <v>250000</v>
      </c>
      <c r="G80" s="2796">
        <v>1</v>
      </c>
      <c r="H80" s="2799">
        <f t="shared" si="75"/>
        <v>250000</v>
      </c>
      <c r="I80" s="2800" t="s">
        <v>268</v>
      </c>
      <c r="J80" s="2800" t="s">
        <v>1285</v>
      </c>
      <c r="K80" s="1097" t="s">
        <v>2345</v>
      </c>
      <c r="L80" s="1097" t="s">
        <v>2343</v>
      </c>
      <c r="M80" s="1092"/>
      <c r="N80" s="1093"/>
      <c r="O80" s="1113"/>
      <c r="P80" s="1096"/>
      <c r="Q80" s="22"/>
      <c r="R80" s="22"/>
      <c r="S80" s="41"/>
      <c r="T80" s="22"/>
      <c r="U80" s="1042"/>
      <c r="V80" s="1042"/>
      <c r="W80" s="1042"/>
      <c r="X80" s="1037">
        <f t="shared" si="76"/>
        <v>0</v>
      </c>
      <c r="Y80" s="1042"/>
      <c r="Z80" s="1042"/>
      <c r="AA80" s="1042"/>
      <c r="AB80" s="1037">
        <f t="shared" si="77"/>
        <v>0</v>
      </c>
      <c r="AC80" s="1042"/>
      <c r="AD80" s="1042"/>
      <c r="AE80" s="1042"/>
      <c r="AF80" s="1037">
        <f t="shared" si="78"/>
        <v>0</v>
      </c>
      <c r="AG80" s="1042"/>
      <c r="AH80" s="1042"/>
      <c r="AI80" s="1042"/>
      <c r="AJ80" s="1037">
        <f t="shared" si="79"/>
        <v>0</v>
      </c>
      <c r="AK80" s="1042">
        <f t="shared" si="80"/>
        <v>0</v>
      </c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192"/>
      <c r="BG80" s="2192">
        <v>1</v>
      </c>
      <c r="BH80" s="2192"/>
      <c r="BI80" s="2192"/>
      <c r="BJ80" s="16">
        <v>1</v>
      </c>
      <c r="BK80" s="2983" t="s">
        <v>4465</v>
      </c>
      <c r="BL80" s="16"/>
      <c r="BM80" s="16"/>
      <c r="BN80" s="16">
        <v>1</v>
      </c>
      <c r="BO80" s="16">
        <v>4</v>
      </c>
      <c r="BP80" s="16" t="s">
        <v>4559</v>
      </c>
      <c r="BQ80" s="16" t="s">
        <v>4555</v>
      </c>
      <c r="BR80" s="16"/>
      <c r="BS80" s="2797"/>
      <c r="BT80" s="2796"/>
      <c r="BU80" s="2797"/>
      <c r="BV80" s="2797"/>
      <c r="BW80" s="2797"/>
      <c r="BX80" s="2797"/>
      <c r="BY80" s="2797"/>
      <c r="BZ80" s="2797"/>
      <c r="CA80" s="2797"/>
    </row>
    <row r="81" spans="1:79" s="2804" customFormat="1" ht="59.25" customHeight="1">
      <c r="A81" s="2795">
        <v>10</v>
      </c>
      <c r="B81" s="2796">
        <v>4</v>
      </c>
      <c r="C81" s="2797" t="s">
        <v>2162</v>
      </c>
      <c r="D81" s="2796"/>
      <c r="E81" s="2798">
        <v>300000</v>
      </c>
      <c r="F81" s="2798">
        <f t="shared" si="74"/>
        <v>300000</v>
      </c>
      <c r="G81" s="2796">
        <v>1</v>
      </c>
      <c r="H81" s="2799">
        <f t="shared" si="75"/>
        <v>300000</v>
      </c>
      <c r="I81" s="2800" t="s">
        <v>2346</v>
      </c>
      <c r="J81" s="2800" t="s">
        <v>1274</v>
      </c>
      <c r="K81" s="14" t="s">
        <v>2347</v>
      </c>
      <c r="L81" s="16" t="s">
        <v>2348</v>
      </c>
      <c r="M81" s="1092">
        <v>1</v>
      </c>
      <c r="N81" s="1113" t="str">
        <f>J81</f>
        <v>ศรีสะเกษ</v>
      </c>
      <c r="O81" s="1094">
        <f>SUM(G81:G82)</f>
        <v>2</v>
      </c>
      <c r="P81" s="1094">
        <f>SUM(H81:H82)</f>
        <v>732000</v>
      </c>
      <c r="Q81" s="22"/>
      <c r="R81" s="22"/>
      <c r="S81" s="41"/>
      <c r="T81" s="22"/>
      <c r="U81" s="1042"/>
      <c r="V81" s="1042"/>
      <c r="W81" s="1042"/>
      <c r="X81" s="1037">
        <f t="shared" si="76"/>
        <v>0</v>
      </c>
      <c r="Y81" s="1042">
        <f>10/100*$P81</f>
        <v>73200</v>
      </c>
      <c r="Z81" s="1042">
        <f>15/100*$P81</f>
        <v>109800</v>
      </c>
      <c r="AA81" s="1042">
        <f>15/100*$P81</f>
        <v>109800</v>
      </c>
      <c r="AB81" s="1037">
        <f t="shared" si="77"/>
        <v>292800</v>
      </c>
      <c r="AC81" s="1042">
        <f>15/100*$P81</f>
        <v>109800</v>
      </c>
      <c r="AD81" s="1042">
        <f>15/100*$P81</f>
        <v>109800</v>
      </c>
      <c r="AE81" s="1042">
        <f>15/100*$P81</f>
        <v>109800</v>
      </c>
      <c r="AF81" s="1037">
        <f t="shared" si="78"/>
        <v>329400</v>
      </c>
      <c r="AG81" s="1042">
        <f>15/100*$P81</f>
        <v>109800</v>
      </c>
      <c r="AH81" s="1042"/>
      <c r="AI81" s="1042"/>
      <c r="AJ81" s="1037">
        <f t="shared" si="79"/>
        <v>109800</v>
      </c>
      <c r="AK81" s="1042">
        <f t="shared" si="80"/>
        <v>732000</v>
      </c>
      <c r="AL81" s="1163">
        <f>AK81-P81</f>
        <v>0</v>
      </c>
      <c r="AM81" s="1042"/>
      <c r="AN81" s="1042"/>
      <c r="AO81" s="1042"/>
      <c r="AP81" s="1037">
        <f>AM81+AN81+AO81</f>
        <v>0</v>
      </c>
      <c r="AQ81" s="1042">
        <f>ROUND(Y81,-2)</f>
        <v>73200</v>
      </c>
      <c r="AR81" s="1042">
        <f>ROUND(Z81,-2)</f>
        <v>109800</v>
      </c>
      <c r="AS81" s="1042">
        <f>ROUND(AA81,-2)</f>
        <v>109800</v>
      </c>
      <c r="AT81" s="1037">
        <f>AQ81+AR81+AS81</f>
        <v>292800</v>
      </c>
      <c r="AU81" s="1042">
        <f>ROUND(AC81,-2)</f>
        <v>109800</v>
      </c>
      <c r="AV81" s="1042">
        <f>ROUND(AD81,-2)</f>
        <v>109800</v>
      </c>
      <c r="AW81" s="1042">
        <f>ROUND(AE81,-2)</f>
        <v>109800</v>
      </c>
      <c r="AX81" s="1037">
        <f>AU81+AV81+AW81</f>
        <v>329400</v>
      </c>
      <c r="AY81" s="1042">
        <f>ROUND(AG81,-2)</f>
        <v>109800</v>
      </c>
      <c r="AZ81" s="1042">
        <f>ROUND(AH81,-2)</f>
        <v>0</v>
      </c>
      <c r="BA81" s="1042">
        <f>ROUND(AI81,-2)</f>
        <v>0</v>
      </c>
      <c r="BB81" s="1037">
        <f>AY81+AZ81+BA81</f>
        <v>109800</v>
      </c>
      <c r="BC81" s="1042">
        <f>AP81+AT81+AX81+BB81</f>
        <v>732000</v>
      </c>
      <c r="BD81" s="1163">
        <f>BC81-P81</f>
        <v>0</v>
      </c>
      <c r="BE81" s="22"/>
      <c r="BF81" s="2947"/>
      <c r="BG81" s="2947">
        <v>1</v>
      </c>
      <c r="BH81" s="2947"/>
      <c r="BI81" s="2947"/>
      <c r="BJ81" s="2796">
        <v>4</v>
      </c>
      <c r="BK81" s="122" t="s">
        <v>4546</v>
      </c>
      <c r="BL81" s="2797" t="s">
        <v>4547</v>
      </c>
      <c r="BM81" s="2796"/>
      <c r="BN81" s="2796">
        <v>1</v>
      </c>
      <c r="BO81" s="2796" t="s">
        <v>4460</v>
      </c>
      <c r="BP81" s="2797" t="s">
        <v>4433</v>
      </c>
      <c r="BQ81" s="2797"/>
      <c r="BR81" s="2797"/>
      <c r="BS81" s="2797"/>
      <c r="BT81" s="2796"/>
      <c r="BU81" s="2797"/>
      <c r="BV81" s="2797"/>
      <c r="BW81" s="2797"/>
      <c r="BX81" s="2797"/>
      <c r="BY81" s="2797"/>
      <c r="BZ81" s="2797"/>
      <c r="CA81" s="2797"/>
    </row>
    <row r="82" spans="1:79" s="2804" customFormat="1" ht="48.75" customHeight="1">
      <c r="A82" s="2796">
        <v>10</v>
      </c>
      <c r="B82" s="2796">
        <v>9</v>
      </c>
      <c r="C82" s="2797" t="s">
        <v>2149</v>
      </c>
      <c r="D82" s="2796"/>
      <c r="E82" s="2798">
        <v>650000</v>
      </c>
      <c r="F82" s="2798">
        <f>G82*E82-218000</f>
        <v>432000</v>
      </c>
      <c r="G82" s="2796">
        <v>1</v>
      </c>
      <c r="H82" s="2799">
        <f t="shared" si="75"/>
        <v>432000</v>
      </c>
      <c r="I82" s="2800" t="s">
        <v>592</v>
      </c>
      <c r="J82" s="2800" t="s">
        <v>1274</v>
      </c>
      <c r="K82" s="1097" t="s">
        <v>2347</v>
      </c>
      <c r="L82" s="1096" t="s">
        <v>2361</v>
      </c>
      <c r="M82" s="1092"/>
      <c r="N82" s="1113"/>
      <c r="O82" s="1113"/>
      <c r="P82" s="1096"/>
      <c r="Q82" s="22"/>
      <c r="R82" s="22"/>
      <c r="S82" s="41"/>
      <c r="T82" s="22"/>
      <c r="U82" s="1042"/>
      <c r="V82" s="1042"/>
      <c r="W82" s="1042"/>
      <c r="X82" s="1037">
        <f t="shared" si="76"/>
        <v>0</v>
      </c>
      <c r="Y82" s="1042"/>
      <c r="Z82" s="1042"/>
      <c r="AA82" s="1042"/>
      <c r="AB82" s="1037">
        <f t="shared" si="77"/>
        <v>0</v>
      </c>
      <c r="AC82" s="1042"/>
      <c r="AD82" s="1042"/>
      <c r="AE82" s="1042"/>
      <c r="AF82" s="1037">
        <f t="shared" si="78"/>
        <v>0</v>
      </c>
      <c r="AG82" s="1042"/>
      <c r="AH82" s="1042"/>
      <c r="AI82" s="1042"/>
      <c r="AJ82" s="1037">
        <f t="shared" si="79"/>
        <v>0</v>
      </c>
      <c r="AK82" s="1042">
        <f t="shared" si="80"/>
        <v>0</v>
      </c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947"/>
      <c r="BG82" s="2947">
        <v>1</v>
      </c>
      <c r="BH82" s="2947"/>
      <c r="BI82" s="2947"/>
      <c r="BJ82" s="2796">
        <v>4</v>
      </c>
      <c r="BK82" s="122" t="s">
        <v>4548</v>
      </c>
      <c r="BL82" s="3002" t="s">
        <v>4549</v>
      </c>
      <c r="BM82" s="2796"/>
      <c r="BN82" s="2796">
        <v>1</v>
      </c>
      <c r="BO82" s="2796" t="s">
        <v>4440</v>
      </c>
      <c r="BP82" s="2797" t="s">
        <v>4550</v>
      </c>
      <c r="BQ82" s="2797"/>
      <c r="BR82" s="2797"/>
      <c r="BS82" s="2797"/>
      <c r="BT82" s="2796"/>
      <c r="BU82" s="2797"/>
      <c r="BV82" s="2797"/>
      <c r="BW82" s="2797"/>
      <c r="BX82" s="2797"/>
      <c r="BY82" s="2797"/>
      <c r="BZ82" s="2797"/>
      <c r="CA82" s="2797"/>
    </row>
    <row r="83" spans="1:79" s="2804" customFormat="1" ht="21" customHeight="1">
      <c r="A83" s="2795">
        <v>10</v>
      </c>
      <c r="B83" s="2796">
        <v>2</v>
      </c>
      <c r="C83" s="2800" t="s">
        <v>2340</v>
      </c>
      <c r="D83" s="2796"/>
      <c r="E83" s="2798">
        <v>300000</v>
      </c>
      <c r="F83" s="2798">
        <f t="shared" ref="F83:F97" si="81">G83*E83</f>
        <v>300000</v>
      </c>
      <c r="G83" s="2796">
        <v>1</v>
      </c>
      <c r="H83" s="2799">
        <f t="shared" si="75"/>
        <v>300000</v>
      </c>
      <c r="I83" s="2800" t="s">
        <v>266</v>
      </c>
      <c r="J83" s="2800" t="s">
        <v>1280</v>
      </c>
      <c r="K83" s="14" t="s">
        <v>2341</v>
      </c>
      <c r="L83" s="14" t="s">
        <v>2342</v>
      </c>
      <c r="M83" s="1092">
        <v>1</v>
      </c>
      <c r="N83" s="1113" t="str">
        <f>J83</f>
        <v>อำนาจเจริญ</v>
      </c>
      <c r="O83" s="1094">
        <f>SUM(G83:G84)</f>
        <v>2</v>
      </c>
      <c r="P83" s="1094">
        <f>SUM(H83:H84)</f>
        <v>811500</v>
      </c>
      <c r="Q83" s="22"/>
      <c r="R83" s="22"/>
      <c r="S83" s="41"/>
      <c r="T83" s="22"/>
      <c r="U83" s="1042"/>
      <c r="V83" s="1042"/>
      <c r="W83" s="1042"/>
      <c r="X83" s="1037">
        <f t="shared" si="76"/>
        <v>0</v>
      </c>
      <c r="Y83" s="1042">
        <f>10/100*$P83</f>
        <v>81150</v>
      </c>
      <c r="Z83" s="1042">
        <f>15/100*$P83</f>
        <v>121725</v>
      </c>
      <c r="AA83" s="1042">
        <f>15/100*$P83</f>
        <v>121725</v>
      </c>
      <c r="AB83" s="1037">
        <f t="shared" si="77"/>
        <v>324600</v>
      </c>
      <c r="AC83" s="1042">
        <f>15/100*$P83</f>
        <v>121725</v>
      </c>
      <c r="AD83" s="1042">
        <f>15/100*$P83</f>
        <v>121725</v>
      </c>
      <c r="AE83" s="1042">
        <f>15/100*$P83</f>
        <v>121725</v>
      </c>
      <c r="AF83" s="1037">
        <f t="shared" si="78"/>
        <v>365175</v>
      </c>
      <c r="AG83" s="1042">
        <f>15/100*$P83</f>
        <v>121725</v>
      </c>
      <c r="AH83" s="1042"/>
      <c r="AI83" s="1042"/>
      <c r="AJ83" s="1037">
        <f t="shared" si="79"/>
        <v>121725</v>
      </c>
      <c r="AK83" s="1042">
        <f t="shared" si="80"/>
        <v>811500</v>
      </c>
      <c r="AL83" s="1163">
        <f>AK83-P83</f>
        <v>0</v>
      </c>
      <c r="AM83" s="1042"/>
      <c r="AN83" s="1042"/>
      <c r="AO83" s="1042"/>
      <c r="AP83" s="1037">
        <f>AM83+AN83+AO83</f>
        <v>0</v>
      </c>
      <c r="AQ83" s="1042">
        <f>ROUND(Y83,-2)</f>
        <v>81200</v>
      </c>
      <c r="AR83" s="1042">
        <f>ROUND(Z83,-2)</f>
        <v>121700</v>
      </c>
      <c r="AS83" s="1042">
        <f>ROUND(AA83,-2)</f>
        <v>121700</v>
      </c>
      <c r="AT83" s="1037">
        <f>AQ83+AR83+AS83</f>
        <v>324600</v>
      </c>
      <c r="AU83" s="1042">
        <f>ROUND(AC83,-2)</f>
        <v>121700</v>
      </c>
      <c r="AV83" s="1042">
        <f>ROUND(AD83,-2)</f>
        <v>121700</v>
      </c>
      <c r="AW83" s="1042">
        <f>ROUND(AE83,-2)</f>
        <v>121700</v>
      </c>
      <c r="AX83" s="1037">
        <f>AU83+AV83+AW83</f>
        <v>365100</v>
      </c>
      <c r="AY83" s="1042">
        <f>ROUND(AG83,-2)+100</f>
        <v>121800</v>
      </c>
      <c r="AZ83" s="1042">
        <f>ROUND(AH83,-2)</f>
        <v>0</v>
      </c>
      <c r="BA83" s="1042">
        <f>ROUND(AI83,-2)</f>
        <v>0</v>
      </c>
      <c r="BB83" s="1037">
        <f>AY83+AZ83+BA83</f>
        <v>121800</v>
      </c>
      <c r="BC83" s="1042">
        <f>AP83+AT83+AX83+BB83</f>
        <v>811500</v>
      </c>
      <c r="BD83" s="1163">
        <f>BC83-P83</f>
        <v>0</v>
      </c>
      <c r="BE83" s="22"/>
      <c r="BF83" s="2947"/>
      <c r="BG83" s="2947">
        <v>1</v>
      </c>
      <c r="BH83" s="2947"/>
      <c r="BI83" s="2947"/>
      <c r="BJ83" s="13">
        <v>6</v>
      </c>
      <c r="BK83" s="16" t="s">
        <v>4521</v>
      </c>
      <c r="BL83" s="2797" t="s">
        <v>4468</v>
      </c>
      <c r="BM83" s="2951">
        <v>1</v>
      </c>
      <c r="BN83" s="2951"/>
      <c r="BO83" s="13"/>
      <c r="BP83" s="16"/>
      <c r="BQ83" s="2797"/>
      <c r="BR83" s="2797"/>
      <c r="BS83" s="3003">
        <v>307500</v>
      </c>
      <c r="BT83" s="2893" t="s">
        <v>4469</v>
      </c>
      <c r="BU83" s="3003">
        <v>260000</v>
      </c>
      <c r="BV83" s="16">
        <v>-13</v>
      </c>
      <c r="BW83" s="2797"/>
      <c r="BX83" s="2797"/>
      <c r="BY83" s="2797"/>
      <c r="BZ83" s="2797" t="s">
        <v>4522</v>
      </c>
      <c r="CA83" s="2797"/>
    </row>
    <row r="84" spans="1:79" s="2804" customFormat="1" ht="21" customHeight="1">
      <c r="A84" s="2796">
        <v>10</v>
      </c>
      <c r="B84" s="2796">
        <v>7</v>
      </c>
      <c r="C84" s="2797" t="s">
        <v>2356</v>
      </c>
      <c r="D84" s="2796" t="s">
        <v>2357</v>
      </c>
      <c r="E84" s="2798">
        <v>511500</v>
      </c>
      <c r="F84" s="2798">
        <f t="shared" si="81"/>
        <v>511500</v>
      </c>
      <c r="G84" s="2796">
        <v>1</v>
      </c>
      <c r="H84" s="2799">
        <f t="shared" si="75"/>
        <v>511500</v>
      </c>
      <c r="I84" s="2800" t="s">
        <v>2358</v>
      </c>
      <c r="J84" s="2800" t="s">
        <v>1280</v>
      </c>
      <c r="K84" s="1097" t="s">
        <v>2359</v>
      </c>
      <c r="L84" s="1096" t="s">
        <v>2360</v>
      </c>
      <c r="M84" s="1092"/>
      <c r="N84" s="1113"/>
      <c r="O84" s="1113"/>
      <c r="P84" s="1113"/>
      <c r="Q84" s="22"/>
      <c r="R84" s="22"/>
      <c r="S84" s="41"/>
      <c r="T84" s="22"/>
      <c r="U84" s="1042"/>
      <c r="V84" s="1042"/>
      <c r="W84" s="1042"/>
      <c r="X84" s="1037">
        <f t="shared" si="76"/>
        <v>0</v>
      </c>
      <c r="Y84" s="1042"/>
      <c r="Z84" s="1042"/>
      <c r="AA84" s="1042"/>
      <c r="AB84" s="1037">
        <f t="shared" si="77"/>
        <v>0</v>
      </c>
      <c r="AC84" s="1042"/>
      <c r="AD84" s="1042"/>
      <c r="AE84" s="1042"/>
      <c r="AF84" s="1037">
        <f t="shared" si="78"/>
        <v>0</v>
      </c>
      <c r="AG84" s="1042"/>
      <c r="AH84" s="1042"/>
      <c r="AI84" s="1042"/>
      <c r="AJ84" s="1037">
        <f t="shared" si="79"/>
        <v>0</v>
      </c>
      <c r="AK84" s="1042">
        <f t="shared" si="80"/>
        <v>0</v>
      </c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947"/>
      <c r="BG84" s="2947">
        <v>1</v>
      </c>
      <c r="BH84" s="2947"/>
      <c r="BI84" s="2947"/>
      <c r="BJ84" s="13">
        <v>7</v>
      </c>
      <c r="BK84" s="16" t="s">
        <v>4491</v>
      </c>
      <c r="BL84" s="2797"/>
      <c r="BM84" s="2951">
        <v>1</v>
      </c>
      <c r="BN84" s="2951"/>
      <c r="BO84" s="2797"/>
      <c r="BP84" s="2797"/>
      <c r="BQ84" s="2797"/>
      <c r="BR84" s="2797"/>
      <c r="BS84" s="3003">
        <v>524000</v>
      </c>
      <c r="BT84" s="2893" t="s">
        <v>4470</v>
      </c>
      <c r="BU84" s="3003">
        <v>511500</v>
      </c>
      <c r="BV84" s="2797">
        <v>0</v>
      </c>
      <c r="BW84" s="2797"/>
      <c r="BX84" s="2797"/>
      <c r="BY84" s="2797"/>
      <c r="BZ84" s="2797" t="s">
        <v>4492</v>
      </c>
      <c r="CA84" s="2797"/>
    </row>
    <row r="85" spans="1:79" s="2804" customFormat="1" ht="57.75" customHeight="1">
      <c r="A85" s="2795">
        <v>10</v>
      </c>
      <c r="B85" s="2796">
        <v>5</v>
      </c>
      <c r="C85" s="2800" t="s">
        <v>2349</v>
      </c>
      <c r="D85" s="2801"/>
      <c r="E85" s="2798">
        <v>305400</v>
      </c>
      <c r="F85" s="2798">
        <f t="shared" si="81"/>
        <v>305400</v>
      </c>
      <c r="G85" s="2796">
        <v>1</v>
      </c>
      <c r="H85" s="2799">
        <f t="shared" si="75"/>
        <v>305400</v>
      </c>
      <c r="I85" s="2802" t="s">
        <v>267</v>
      </c>
      <c r="J85" s="2802" t="s">
        <v>1275</v>
      </c>
      <c r="K85" s="882" t="s">
        <v>2350</v>
      </c>
      <c r="L85" s="14" t="s">
        <v>2351</v>
      </c>
      <c r="M85" s="1092">
        <v>1</v>
      </c>
      <c r="N85" s="1113" t="str">
        <f>J85</f>
        <v>อุบลราชธานี</v>
      </c>
      <c r="O85" s="1094">
        <f>SUM(G85)</f>
        <v>1</v>
      </c>
      <c r="P85" s="1094">
        <f>SUM(H85)</f>
        <v>305400</v>
      </c>
      <c r="Q85" s="22"/>
      <c r="R85" s="22"/>
      <c r="S85" s="41"/>
      <c r="T85" s="22"/>
      <c r="U85" s="1042"/>
      <c r="V85" s="1042"/>
      <c r="W85" s="1042"/>
      <c r="X85" s="1037">
        <f t="shared" si="76"/>
        <v>0</v>
      </c>
      <c r="Y85" s="1042">
        <f>10/100*$P85</f>
        <v>30540</v>
      </c>
      <c r="Z85" s="1042">
        <f t="shared" ref="Z85:AA87" si="82">15/100*$P85</f>
        <v>45810</v>
      </c>
      <c r="AA85" s="1042">
        <f t="shared" si="82"/>
        <v>45810</v>
      </c>
      <c r="AB85" s="1037">
        <f t="shared" si="77"/>
        <v>122160</v>
      </c>
      <c r="AC85" s="1042">
        <f t="shared" ref="AC85:AE87" si="83">15/100*$P85</f>
        <v>45810</v>
      </c>
      <c r="AD85" s="1042">
        <f t="shared" si="83"/>
        <v>45810</v>
      </c>
      <c r="AE85" s="1042">
        <f t="shared" si="83"/>
        <v>45810</v>
      </c>
      <c r="AF85" s="1037">
        <f t="shared" si="78"/>
        <v>137430</v>
      </c>
      <c r="AG85" s="1042">
        <f>15/100*$P85</f>
        <v>45810</v>
      </c>
      <c r="AH85" s="1042"/>
      <c r="AI85" s="1042"/>
      <c r="AJ85" s="1037">
        <f t="shared" si="79"/>
        <v>45810</v>
      </c>
      <c r="AK85" s="1042">
        <f t="shared" si="80"/>
        <v>305400</v>
      </c>
      <c r="AL85" s="1163">
        <f>AK85-P85</f>
        <v>0</v>
      </c>
      <c r="AM85" s="1042"/>
      <c r="AN85" s="1042"/>
      <c r="AO85" s="1042"/>
      <c r="AP85" s="1037">
        <f>AM85+AN85+AO85</f>
        <v>0</v>
      </c>
      <c r="AQ85" s="1042">
        <f t="shared" ref="AQ85:AS87" si="84">ROUND(Y85,-2)</f>
        <v>30500</v>
      </c>
      <c r="AR85" s="1042">
        <f t="shared" si="84"/>
        <v>45800</v>
      </c>
      <c r="AS85" s="1042">
        <f t="shared" si="84"/>
        <v>45800</v>
      </c>
      <c r="AT85" s="1037">
        <f>AQ85+AR85+AS85</f>
        <v>122100</v>
      </c>
      <c r="AU85" s="1042">
        <f t="shared" ref="AU85:AW87" si="85">ROUND(AC85,-2)</f>
        <v>45800</v>
      </c>
      <c r="AV85" s="1042">
        <f t="shared" si="85"/>
        <v>45800</v>
      </c>
      <c r="AW85" s="1042">
        <f t="shared" si="85"/>
        <v>45800</v>
      </c>
      <c r="AX85" s="1037">
        <f>AU85+AV85+AW85</f>
        <v>137400</v>
      </c>
      <c r="AY85" s="1042">
        <f>ROUND(AG85,-2)+100</f>
        <v>45900</v>
      </c>
      <c r="AZ85" s="1042">
        <f t="shared" ref="AZ85:BA87" si="86">ROUND(AH85,-2)</f>
        <v>0</v>
      </c>
      <c r="BA85" s="1042">
        <f t="shared" si="86"/>
        <v>0</v>
      </c>
      <c r="BB85" s="1037">
        <f>AY85+AZ85+BA85</f>
        <v>45900</v>
      </c>
      <c r="BC85" s="1042">
        <f>AP85+AT85+AX85+BB85</f>
        <v>305400</v>
      </c>
      <c r="BD85" s="1163">
        <f>BC85-P85</f>
        <v>0</v>
      </c>
      <c r="BE85" s="22"/>
      <c r="BF85" s="2803"/>
      <c r="BG85" s="2803">
        <v>1</v>
      </c>
      <c r="BH85" s="2803"/>
      <c r="BI85" s="2803"/>
      <c r="BJ85" s="581">
        <v>7</v>
      </c>
      <c r="BK85" s="943" t="s">
        <v>4486</v>
      </c>
      <c r="BL85" s="2891">
        <v>21122</v>
      </c>
      <c r="BM85" s="2796">
        <v>1</v>
      </c>
      <c r="BN85" s="2797"/>
      <c r="BO85" s="2797"/>
      <c r="BP85" s="2797"/>
      <c r="BQ85" s="2797"/>
      <c r="BR85" s="2797"/>
      <c r="BS85" s="2892">
        <v>376678</v>
      </c>
      <c r="BT85" s="2893" t="s">
        <v>4432</v>
      </c>
      <c r="BU85" s="2892">
        <v>370000</v>
      </c>
      <c r="BV85" s="2901" t="s">
        <v>4444</v>
      </c>
      <c r="BW85" s="2797"/>
      <c r="BX85" s="2797"/>
      <c r="BY85" s="2797"/>
      <c r="BZ85" s="2797" t="s">
        <v>4442</v>
      </c>
      <c r="CA85" s="2797" t="s">
        <v>4443</v>
      </c>
    </row>
    <row r="86" spans="1:79" s="22" customFormat="1" ht="21" hidden="1" customHeight="1">
      <c r="A86" s="21">
        <v>11</v>
      </c>
      <c r="B86" s="13">
        <v>21</v>
      </c>
      <c r="C86" s="16" t="s">
        <v>2149</v>
      </c>
      <c r="D86" s="13"/>
      <c r="E86" s="1157">
        <v>450000</v>
      </c>
      <c r="F86" s="1157">
        <f t="shared" si="81"/>
        <v>450000</v>
      </c>
      <c r="G86" s="13">
        <v>1</v>
      </c>
      <c r="H86" s="32">
        <f t="shared" si="75"/>
        <v>450000</v>
      </c>
      <c r="I86" s="16" t="s">
        <v>2362</v>
      </c>
      <c r="J86" s="16" t="s">
        <v>1432</v>
      </c>
      <c r="K86" s="16" t="s">
        <v>2363</v>
      </c>
      <c r="L86" s="14" t="s">
        <v>2364</v>
      </c>
      <c r="M86" s="1092">
        <v>1</v>
      </c>
      <c r="N86" s="1113" t="str">
        <f>J86</f>
        <v>กระบี่</v>
      </c>
      <c r="O86" s="1094">
        <f>SUM(G86)</f>
        <v>1</v>
      </c>
      <c r="P86" s="1094">
        <f>SUM(H86)</f>
        <v>450000</v>
      </c>
      <c r="Q86" s="157" t="s">
        <v>2409</v>
      </c>
      <c r="R86" s="1045">
        <f>SUM(O86:O91)</f>
        <v>6</v>
      </c>
      <c r="S86" s="1045">
        <f>SUM(P86:P91)</f>
        <v>3239000</v>
      </c>
      <c r="T86" s="625"/>
      <c r="U86" s="1042"/>
      <c r="V86" s="1042"/>
      <c r="W86" s="1042"/>
      <c r="X86" s="1037">
        <f t="shared" si="76"/>
        <v>0</v>
      </c>
      <c r="Y86" s="1042">
        <f>10/100*$P86</f>
        <v>45000</v>
      </c>
      <c r="Z86" s="1042">
        <f t="shared" si="82"/>
        <v>67500</v>
      </c>
      <c r="AA86" s="1042">
        <f t="shared" si="82"/>
        <v>67500</v>
      </c>
      <c r="AB86" s="1037">
        <f t="shared" si="77"/>
        <v>180000</v>
      </c>
      <c r="AC86" s="1042">
        <f t="shared" si="83"/>
        <v>67500</v>
      </c>
      <c r="AD86" s="1042">
        <f t="shared" si="83"/>
        <v>67500</v>
      </c>
      <c r="AE86" s="1042">
        <f t="shared" si="83"/>
        <v>67500</v>
      </c>
      <c r="AF86" s="1037">
        <f t="shared" si="78"/>
        <v>202500</v>
      </c>
      <c r="AG86" s="1042">
        <f>15/100*$P86</f>
        <v>67500</v>
      </c>
      <c r="AH86" s="1042"/>
      <c r="AI86" s="1042"/>
      <c r="AJ86" s="1037">
        <f t="shared" si="79"/>
        <v>67500</v>
      </c>
      <c r="AK86" s="1042">
        <f t="shared" si="80"/>
        <v>450000</v>
      </c>
      <c r="AL86" s="1163">
        <f>AK86-P86</f>
        <v>0</v>
      </c>
      <c r="AM86" s="1042"/>
      <c r="AN86" s="1042"/>
      <c r="AO86" s="1042"/>
      <c r="AP86" s="1037">
        <f>AM86+AN86+AO86</f>
        <v>0</v>
      </c>
      <c r="AQ86" s="1042">
        <f t="shared" si="84"/>
        <v>45000</v>
      </c>
      <c r="AR86" s="1042">
        <f t="shared" si="84"/>
        <v>67500</v>
      </c>
      <c r="AS86" s="1042">
        <f t="shared" si="84"/>
        <v>67500</v>
      </c>
      <c r="AT86" s="1037">
        <f>AQ86+AR86+AS86</f>
        <v>180000</v>
      </c>
      <c r="AU86" s="1042">
        <f t="shared" si="85"/>
        <v>67500</v>
      </c>
      <c r="AV86" s="1042">
        <f t="shared" si="85"/>
        <v>67500</v>
      </c>
      <c r="AW86" s="1042">
        <f t="shared" si="85"/>
        <v>67500</v>
      </c>
      <c r="AX86" s="1037">
        <f>AU86+AV86+AW86</f>
        <v>202500</v>
      </c>
      <c r="AY86" s="1042">
        <f>ROUND(AG86,-2)</f>
        <v>67500</v>
      </c>
      <c r="AZ86" s="1042">
        <f t="shared" si="86"/>
        <v>0</v>
      </c>
      <c r="BA86" s="1042">
        <f t="shared" si="86"/>
        <v>0</v>
      </c>
      <c r="BB86" s="1037">
        <f>AY86+AZ86+BA86</f>
        <v>67500</v>
      </c>
      <c r="BC86" s="1042">
        <f>AP86+AT86+AX86+BB86</f>
        <v>450000</v>
      </c>
      <c r="BD86" s="1163">
        <f>BC86-P86</f>
        <v>0</v>
      </c>
      <c r="BF86" s="2172"/>
      <c r="BG86" s="2172">
        <v>1</v>
      </c>
      <c r="BH86" s="2172"/>
      <c r="BI86" s="2172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</row>
    <row r="87" spans="1:79" s="22" customFormat="1" ht="21" hidden="1" customHeight="1">
      <c r="A87" s="21">
        <v>11</v>
      </c>
      <c r="B87" s="13">
        <v>22</v>
      </c>
      <c r="C87" s="16" t="s">
        <v>2149</v>
      </c>
      <c r="D87" s="13" t="s">
        <v>960</v>
      </c>
      <c r="E87" s="1157">
        <v>700000</v>
      </c>
      <c r="F87" s="1157">
        <f t="shared" si="81"/>
        <v>700000</v>
      </c>
      <c r="G87" s="13">
        <v>1</v>
      </c>
      <c r="H87" s="32">
        <f t="shared" si="75"/>
        <v>700000</v>
      </c>
      <c r="I87" s="16" t="s">
        <v>900</v>
      </c>
      <c r="J87" s="16" t="s">
        <v>663</v>
      </c>
      <c r="K87" s="16" t="s">
        <v>2365</v>
      </c>
      <c r="L87" s="14" t="s">
        <v>2366</v>
      </c>
      <c r="M87" s="1092">
        <v>1</v>
      </c>
      <c r="N87" s="1113" t="str">
        <f>J87</f>
        <v>พังงา</v>
      </c>
      <c r="O87" s="1094">
        <f>SUM(G87:G88)</f>
        <v>2</v>
      </c>
      <c r="P87" s="1094">
        <f>SUM(H87:H88)</f>
        <v>969000</v>
      </c>
      <c r="S87" s="41"/>
      <c r="U87" s="1042"/>
      <c r="V87" s="1042"/>
      <c r="W87" s="1042"/>
      <c r="X87" s="1037">
        <f t="shared" si="76"/>
        <v>0</v>
      </c>
      <c r="Y87" s="1042">
        <f>10/100*$P87</f>
        <v>96900</v>
      </c>
      <c r="Z87" s="1042">
        <f t="shared" si="82"/>
        <v>145350</v>
      </c>
      <c r="AA87" s="1042">
        <f t="shared" si="82"/>
        <v>145350</v>
      </c>
      <c r="AB87" s="1037">
        <f t="shared" si="77"/>
        <v>387600</v>
      </c>
      <c r="AC87" s="1042">
        <f t="shared" si="83"/>
        <v>145350</v>
      </c>
      <c r="AD87" s="1042">
        <f t="shared" si="83"/>
        <v>145350</v>
      </c>
      <c r="AE87" s="1042">
        <f t="shared" si="83"/>
        <v>145350</v>
      </c>
      <c r="AF87" s="1037">
        <f t="shared" si="78"/>
        <v>436050</v>
      </c>
      <c r="AG87" s="1042">
        <f>15/100*$P87</f>
        <v>145350</v>
      </c>
      <c r="AH87" s="1042"/>
      <c r="AI87" s="1042"/>
      <c r="AJ87" s="1037">
        <f t="shared" si="79"/>
        <v>145350</v>
      </c>
      <c r="AK87" s="1042">
        <f t="shared" si="80"/>
        <v>969000</v>
      </c>
      <c r="AL87" s="1163">
        <f>AK87-P87</f>
        <v>0</v>
      </c>
      <c r="AM87" s="1042"/>
      <c r="AN87" s="1042"/>
      <c r="AO87" s="1042"/>
      <c r="AP87" s="1037">
        <f>AM87+AN87+AO87</f>
        <v>0</v>
      </c>
      <c r="AQ87" s="1042">
        <f t="shared" si="84"/>
        <v>96900</v>
      </c>
      <c r="AR87" s="1042">
        <f t="shared" si="84"/>
        <v>145400</v>
      </c>
      <c r="AS87" s="1042">
        <f t="shared" si="84"/>
        <v>145400</v>
      </c>
      <c r="AT87" s="1037">
        <f>AQ87+AR87+AS87</f>
        <v>387700</v>
      </c>
      <c r="AU87" s="1042">
        <f t="shared" si="85"/>
        <v>145400</v>
      </c>
      <c r="AV87" s="1042">
        <f t="shared" si="85"/>
        <v>145400</v>
      </c>
      <c r="AW87" s="1042">
        <f t="shared" si="85"/>
        <v>145400</v>
      </c>
      <c r="AX87" s="1037">
        <f>AU87+AV87+AW87</f>
        <v>436200</v>
      </c>
      <c r="AY87" s="1042">
        <f>ROUND(AG87,-2)-300</f>
        <v>145100</v>
      </c>
      <c r="AZ87" s="1042">
        <f t="shared" si="86"/>
        <v>0</v>
      </c>
      <c r="BA87" s="1042">
        <f t="shared" si="86"/>
        <v>0</v>
      </c>
      <c r="BB87" s="1037">
        <f>AY87+AZ87+BA87</f>
        <v>145100</v>
      </c>
      <c r="BC87" s="1042">
        <f>AP87+AT87+AX87+BB87</f>
        <v>969000</v>
      </c>
      <c r="BD87" s="1163">
        <f>BC87-P87</f>
        <v>0</v>
      </c>
      <c r="BF87" s="2172"/>
      <c r="BG87" s="2172">
        <v>1</v>
      </c>
      <c r="BH87" s="2172"/>
      <c r="BI87" s="2172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</row>
    <row r="88" spans="1:79" s="25" customFormat="1" ht="21" hidden="1" customHeight="1">
      <c r="A88" s="13">
        <v>11</v>
      </c>
      <c r="B88" s="13">
        <v>22</v>
      </c>
      <c r="C88" s="16" t="s">
        <v>2149</v>
      </c>
      <c r="D88" s="13" t="s">
        <v>960</v>
      </c>
      <c r="E88" s="1157">
        <v>269000</v>
      </c>
      <c r="F88" s="1157">
        <f t="shared" si="81"/>
        <v>269000</v>
      </c>
      <c r="G88" s="13">
        <v>1</v>
      </c>
      <c r="H88" s="32">
        <f t="shared" si="75"/>
        <v>269000</v>
      </c>
      <c r="I88" s="16" t="s">
        <v>2367</v>
      </c>
      <c r="J88" s="16" t="s">
        <v>663</v>
      </c>
      <c r="K88" s="1096"/>
      <c r="L88" s="1097" t="s">
        <v>2366</v>
      </c>
      <c r="M88" s="1092"/>
      <c r="N88" s="1093"/>
      <c r="O88" s="1113"/>
      <c r="P88" s="1113"/>
      <c r="S88" s="668"/>
      <c r="U88" s="1042"/>
      <c r="V88" s="1042"/>
      <c r="W88" s="1042"/>
      <c r="X88" s="1037">
        <f t="shared" si="76"/>
        <v>0</v>
      </c>
      <c r="Y88" s="1042"/>
      <c r="Z88" s="1042"/>
      <c r="AA88" s="1042"/>
      <c r="AB88" s="1037">
        <f t="shared" si="77"/>
        <v>0</v>
      </c>
      <c r="AC88" s="1042"/>
      <c r="AD88" s="1042"/>
      <c r="AE88" s="1042"/>
      <c r="AF88" s="1037">
        <f t="shared" si="78"/>
        <v>0</v>
      </c>
      <c r="AG88" s="1042"/>
      <c r="AH88" s="1042"/>
      <c r="AI88" s="1042"/>
      <c r="AJ88" s="1037">
        <f t="shared" si="79"/>
        <v>0</v>
      </c>
      <c r="AK88" s="1042">
        <f t="shared" si="80"/>
        <v>0</v>
      </c>
      <c r="BF88" s="2172"/>
      <c r="BG88" s="2172">
        <v>1</v>
      </c>
      <c r="BH88" s="2172"/>
      <c r="BI88" s="2172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</row>
    <row r="89" spans="1:79" s="25" customFormat="1" ht="24" hidden="1" customHeight="1">
      <c r="A89" s="21">
        <v>11</v>
      </c>
      <c r="B89" s="13">
        <v>23</v>
      </c>
      <c r="C89" s="16" t="s">
        <v>2149</v>
      </c>
      <c r="D89" s="26"/>
      <c r="E89" s="1157">
        <v>850000</v>
      </c>
      <c r="F89" s="1157">
        <f t="shared" si="81"/>
        <v>850000</v>
      </c>
      <c r="G89" s="13">
        <v>1</v>
      </c>
      <c r="H89" s="32">
        <f t="shared" si="75"/>
        <v>850000</v>
      </c>
      <c r="I89" s="210" t="s">
        <v>439</v>
      </c>
      <c r="J89" s="16" t="s">
        <v>671</v>
      </c>
      <c r="K89" s="11"/>
      <c r="L89" s="15" t="s">
        <v>2368</v>
      </c>
      <c r="M89" s="1102">
        <v>1</v>
      </c>
      <c r="N89" s="1113" t="str">
        <f>J89</f>
        <v>ภูเก็ต</v>
      </c>
      <c r="O89" s="1094">
        <f>SUM(G89:G91)</f>
        <v>3</v>
      </c>
      <c r="P89" s="1094">
        <f>SUM(H89:H91)</f>
        <v>1820000</v>
      </c>
      <c r="S89" s="668"/>
      <c r="U89" s="1042"/>
      <c r="V89" s="1042"/>
      <c r="W89" s="1042"/>
      <c r="X89" s="1037">
        <f t="shared" si="76"/>
        <v>0</v>
      </c>
      <c r="Y89" s="1042">
        <f>10/100*$P89</f>
        <v>182000</v>
      </c>
      <c r="Z89" s="1042">
        <f>15/100*$P89</f>
        <v>273000</v>
      </c>
      <c r="AA89" s="1042">
        <f>15/100*$P89</f>
        <v>273000</v>
      </c>
      <c r="AB89" s="1037">
        <f t="shared" si="77"/>
        <v>728000</v>
      </c>
      <c r="AC89" s="1042">
        <f>15/100*$P89</f>
        <v>273000</v>
      </c>
      <c r="AD89" s="1042">
        <f>15/100*$P89</f>
        <v>273000</v>
      </c>
      <c r="AE89" s="1042">
        <f>15/100*$P89</f>
        <v>273000</v>
      </c>
      <c r="AF89" s="1037">
        <f t="shared" si="78"/>
        <v>819000</v>
      </c>
      <c r="AG89" s="1042">
        <f>15/100*$P89</f>
        <v>273000</v>
      </c>
      <c r="AH89" s="1042"/>
      <c r="AI89" s="1042"/>
      <c r="AJ89" s="1037">
        <f t="shared" si="79"/>
        <v>273000</v>
      </c>
      <c r="AK89" s="1042">
        <f t="shared" si="80"/>
        <v>1820000</v>
      </c>
      <c r="AL89" s="1163">
        <f>AK89-P89</f>
        <v>0</v>
      </c>
      <c r="AM89" s="1042"/>
      <c r="AN89" s="1042"/>
      <c r="AO89" s="1042"/>
      <c r="AP89" s="1037">
        <f>AM89+AN89+AO89</f>
        <v>0</v>
      </c>
      <c r="AQ89" s="1042">
        <f>ROUND(Y89,-2)</f>
        <v>182000</v>
      </c>
      <c r="AR89" s="1042">
        <f>ROUND(Z89,-2)</f>
        <v>273000</v>
      </c>
      <c r="AS89" s="1042">
        <f>ROUND(AA89,-2)</f>
        <v>273000</v>
      </c>
      <c r="AT89" s="1037">
        <f>AQ89+AR89+AS89</f>
        <v>728000</v>
      </c>
      <c r="AU89" s="1042">
        <f>ROUND(AC89,-2)</f>
        <v>273000</v>
      </c>
      <c r="AV89" s="1042">
        <f>ROUND(AD89,-2)</f>
        <v>273000</v>
      </c>
      <c r="AW89" s="1042">
        <f>ROUND(AE89,-2)</f>
        <v>273000</v>
      </c>
      <c r="AX89" s="1037">
        <f>AU89+AV89+AW89</f>
        <v>819000</v>
      </c>
      <c r="AY89" s="1042">
        <f>ROUND(AG89,-2)</f>
        <v>273000</v>
      </c>
      <c r="AZ89" s="1042">
        <f>ROUND(AH89,-2)</f>
        <v>0</v>
      </c>
      <c r="BA89" s="1042">
        <f>ROUND(AI89,-2)</f>
        <v>0</v>
      </c>
      <c r="BB89" s="1037">
        <f>AY89+AZ89+BA89</f>
        <v>273000</v>
      </c>
      <c r="BC89" s="1042">
        <f>AP89+AT89+AX89+BB89</f>
        <v>1820000</v>
      </c>
      <c r="BD89" s="1163">
        <f>BC89-P89</f>
        <v>0</v>
      </c>
      <c r="BF89" s="2172"/>
      <c r="BG89" s="2172">
        <v>1</v>
      </c>
      <c r="BH89" s="2172"/>
      <c r="BI89" s="2172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</row>
    <row r="90" spans="1:79" s="25" customFormat="1" ht="24" hidden="1" customHeight="1">
      <c r="A90" s="13">
        <v>11</v>
      </c>
      <c r="B90" s="13">
        <v>23</v>
      </c>
      <c r="C90" s="15" t="s">
        <v>2369</v>
      </c>
      <c r="D90" s="26"/>
      <c r="E90" s="1157">
        <v>470000</v>
      </c>
      <c r="F90" s="1157">
        <f t="shared" si="81"/>
        <v>470000</v>
      </c>
      <c r="G90" s="13">
        <v>1</v>
      </c>
      <c r="H90" s="32">
        <f t="shared" si="75"/>
        <v>470000</v>
      </c>
      <c r="I90" s="210" t="s">
        <v>439</v>
      </c>
      <c r="J90" s="16" t="s">
        <v>671</v>
      </c>
      <c r="K90" s="1159" t="s">
        <v>2370</v>
      </c>
      <c r="L90" s="1158" t="s">
        <v>2368</v>
      </c>
      <c r="M90" s="1102"/>
      <c r="N90" s="1103"/>
      <c r="O90" s="1160"/>
      <c r="P90" s="1113"/>
      <c r="S90" s="668"/>
      <c r="U90" s="1042"/>
      <c r="V90" s="1042"/>
      <c r="W90" s="1042"/>
      <c r="X90" s="1037">
        <f t="shared" si="76"/>
        <v>0</v>
      </c>
      <c r="Y90" s="1042"/>
      <c r="Z90" s="1042"/>
      <c r="AA90" s="1042"/>
      <c r="AB90" s="1037">
        <f t="shared" si="77"/>
        <v>0</v>
      </c>
      <c r="AC90" s="1042"/>
      <c r="AD90" s="1042"/>
      <c r="AE90" s="1042"/>
      <c r="AF90" s="1037">
        <f t="shared" si="78"/>
        <v>0</v>
      </c>
      <c r="AG90" s="1042"/>
      <c r="AH90" s="1042"/>
      <c r="AI90" s="1042"/>
      <c r="AJ90" s="1037">
        <f t="shared" si="79"/>
        <v>0</v>
      </c>
      <c r="AK90" s="1042">
        <f t="shared" si="80"/>
        <v>0</v>
      </c>
      <c r="BF90" s="2235"/>
      <c r="BG90" s="2235">
        <v>1</v>
      </c>
      <c r="BH90" s="2235"/>
      <c r="BI90" s="2235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</row>
    <row r="91" spans="1:79" s="25" customFormat="1" ht="24" hidden="1" customHeight="1">
      <c r="A91" s="13">
        <v>11</v>
      </c>
      <c r="B91" s="13">
        <v>23</v>
      </c>
      <c r="C91" s="15" t="s">
        <v>2371</v>
      </c>
      <c r="D91" s="26"/>
      <c r="E91" s="1157">
        <v>500000</v>
      </c>
      <c r="F91" s="1157">
        <f t="shared" si="81"/>
        <v>500000</v>
      </c>
      <c r="G91" s="13">
        <v>1</v>
      </c>
      <c r="H91" s="32">
        <f t="shared" si="75"/>
        <v>500000</v>
      </c>
      <c r="I91" s="210" t="s">
        <v>439</v>
      </c>
      <c r="J91" s="16" t="s">
        <v>671</v>
      </c>
      <c r="K91" s="1159" t="s">
        <v>2370</v>
      </c>
      <c r="L91" s="1158" t="s">
        <v>2368</v>
      </c>
      <c r="M91" s="1102"/>
      <c r="N91" s="1103"/>
      <c r="O91" s="1160"/>
      <c r="P91" s="1113"/>
      <c r="S91" s="668"/>
      <c r="U91" s="1042"/>
      <c r="V91" s="1042"/>
      <c r="W91" s="1042"/>
      <c r="X91" s="1037">
        <f t="shared" si="76"/>
        <v>0</v>
      </c>
      <c r="Y91" s="1042"/>
      <c r="Z91" s="1042"/>
      <c r="AA91" s="1042"/>
      <c r="AB91" s="1037">
        <f t="shared" si="77"/>
        <v>0</v>
      </c>
      <c r="AC91" s="1042"/>
      <c r="AD91" s="1042"/>
      <c r="AE91" s="1042"/>
      <c r="AF91" s="1037">
        <f t="shared" si="78"/>
        <v>0</v>
      </c>
      <c r="AG91" s="1042"/>
      <c r="AH91" s="1042"/>
      <c r="AI91" s="1042"/>
      <c r="AJ91" s="1037">
        <f t="shared" si="79"/>
        <v>0</v>
      </c>
      <c r="AK91" s="1042">
        <f t="shared" si="80"/>
        <v>0</v>
      </c>
      <c r="BF91" s="2172"/>
      <c r="BG91" s="2172">
        <v>1</v>
      </c>
      <c r="BH91" s="2172"/>
      <c r="BI91" s="2172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</row>
    <row r="92" spans="1:79" s="25" customFormat="1" ht="24" hidden="1" customHeight="1">
      <c r="A92" s="21">
        <v>12</v>
      </c>
      <c r="B92" s="13">
        <v>4</v>
      </c>
      <c r="C92" s="16" t="s">
        <v>2149</v>
      </c>
      <c r="D92" s="13" t="s">
        <v>2378</v>
      </c>
      <c r="E92" s="26">
        <v>2000000</v>
      </c>
      <c r="F92" s="1161">
        <f t="shared" si="81"/>
        <v>2000000</v>
      </c>
      <c r="G92" s="13">
        <v>1</v>
      </c>
      <c r="H92" s="652">
        <f t="shared" si="75"/>
        <v>2000000</v>
      </c>
      <c r="I92" s="1162" t="s">
        <v>447</v>
      </c>
      <c r="J92" s="14" t="s">
        <v>927</v>
      </c>
      <c r="K92" s="14" t="s">
        <v>2379</v>
      </c>
      <c r="L92" s="16" t="s">
        <v>2380</v>
      </c>
      <c r="M92" s="1092">
        <v>1</v>
      </c>
      <c r="N92" s="1113" t="str">
        <f>J92</f>
        <v>นราธิวาส</v>
      </c>
      <c r="O92" s="1094">
        <f>SUM(G92)</f>
        <v>1</v>
      </c>
      <c r="P92" s="1094">
        <f>SUM(H92)</f>
        <v>2000000</v>
      </c>
      <c r="Q92" s="157" t="s">
        <v>2410</v>
      </c>
      <c r="R92" s="202">
        <f>SUM(O92:O97)</f>
        <v>6</v>
      </c>
      <c r="S92" s="202">
        <f>SUM(P92:P97)</f>
        <v>8090800</v>
      </c>
      <c r="T92" s="1095"/>
      <c r="U92" s="1042"/>
      <c r="V92" s="1042"/>
      <c r="W92" s="1042"/>
      <c r="X92" s="1037">
        <f t="shared" si="76"/>
        <v>0</v>
      </c>
      <c r="Y92" s="1042">
        <f>10/100*$P92</f>
        <v>200000</v>
      </c>
      <c r="Z92" s="1042">
        <f>15/100*$P92</f>
        <v>300000</v>
      </c>
      <c r="AA92" s="1042">
        <f>15/100*$P92</f>
        <v>300000</v>
      </c>
      <c r="AB92" s="1037">
        <f t="shared" si="77"/>
        <v>800000</v>
      </c>
      <c r="AC92" s="1042">
        <f t="shared" ref="AC92:AE93" si="87">15/100*$P92</f>
        <v>300000</v>
      </c>
      <c r="AD92" s="1042">
        <f t="shared" si="87"/>
        <v>300000</v>
      </c>
      <c r="AE92" s="1042">
        <f t="shared" si="87"/>
        <v>300000</v>
      </c>
      <c r="AF92" s="1037">
        <f t="shared" si="78"/>
        <v>900000</v>
      </c>
      <c r="AG92" s="1042">
        <f>15/100*$P92</f>
        <v>300000</v>
      </c>
      <c r="AH92" s="1042"/>
      <c r="AI92" s="1042"/>
      <c r="AJ92" s="1037">
        <f t="shared" si="79"/>
        <v>300000</v>
      </c>
      <c r="AK92" s="1042">
        <f t="shared" si="80"/>
        <v>2000000</v>
      </c>
      <c r="AL92" s="1163">
        <f>AK92-P92</f>
        <v>0</v>
      </c>
      <c r="AM92" s="1042"/>
      <c r="AN92" s="1042"/>
      <c r="AO92" s="1042"/>
      <c r="AP92" s="1037">
        <f>AM92+AN92+AO92</f>
        <v>0</v>
      </c>
      <c r="AQ92" s="1042">
        <f t="shared" ref="AQ92:AS93" si="88">ROUND(Y92,-2)</f>
        <v>200000</v>
      </c>
      <c r="AR92" s="1042">
        <f t="shared" si="88"/>
        <v>300000</v>
      </c>
      <c r="AS92" s="1042">
        <f t="shared" si="88"/>
        <v>300000</v>
      </c>
      <c r="AT92" s="1037">
        <f>AQ92+AR92+AS92</f>
        <v>800000</v>
      </c>
      <c r="AU92" s="1042">
        <f t="shared" ref="AU92:AW93" si="89">ROUND(AC92,-2)</f>
        <v>300000</v>
      </c>
      <c r="AV92" s="1042">
        <f t="shared" si="89"/>
        <v>300000</v>
      </c>
      <c r="AW92" s="1042">
        <f t="shared" si="89"/>
        <v>300000</v>
      </c>
      <c r="AX92" s="1037">
        <f>AU92+AV92+AW92</f>
        <v>900000</v>
      </c>
      <c r="AY92" s="1042">
        <f>ROUND(AG92,-2)</f>
        <v>300000</v>
      </c>
      <c r="AZ92" s="1042">
        <f>ROUND(AH92,-2)</f>
        <v>0</v>
      </c>
      <c r="BA92" s="1042">
        <f>ROUND(AI92,-2)</f>
        <v>0</v>
      </c>
      <c r="BB92" s="1037">
        <f>AY92+AZ92+BA92</f>
        <v>300000</v>
      </c>
      <c r="BC92" s="1042">
        <f>AP92+AT92+AX92+BB92</f>
        <v>2000000</v>
      </c>
      <c r="BD92" s="1163">
        <f>BC92-P92</f>
        <v>0</v>
      </c>
      <c r="BF92" s="2172"/>
      <c r="BG92" s="2172"/>
      <c r="BH92" s="2172"/>
      <c r="BI92" s="2172">
        <v>1</v>
      </c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</row>
    <row r="93" spans="1:79" s="25" customFormat="1" ht="42.75" hidden="1" customHeight="1">
      <c r="A93" s="21">
        <v>12</v>
      </c>
      <c r="B93" s="13">
        <v>46</v>
      </c>
      <c r="C93" s="16" t="s">
        <v>2549</v>
      </c>
      <c r="D93" s="13" t="s">
        <v>2381</v>
      </c>
      <c r="E93" s="168">
        <v>2500000</v>
      </c>
      <c r="F93" s="168">
        <f>G93*E93-799600</f>
        <v>1700400</v>
      </c>
      <c r="G93" s="13">
        <v>1</v>
      </c>
      <c r="H93" s="32">
        <f t="shared" si="75"/>
        <v>1700400</v>
      </c>
      <c r="I93" s="14" t="s">
        <v>448</v>
      </c>
      <c r="J93" s="14" t="s">
        <v>930</v>
      </c>
      <c r="K93" s="14" t="s">
        <v>2382</v>
      </c>
      <c r="L93" s="16" t="s">
        <v>2383</v>
      </c>
      <c r="M93" s="1092">
        <v>1</v>
      </c>
      <c r="N93" s="1113" t="str">
        <f>J93</f>
        <v>ปัตตานี</v>
      </c>
      <c r="O93" s="1094">
        <f>SUM(G93:G95)</f>
        <v>3</v>
      </c>
      <c r="P93" s="1094">
        <f>SUM(H93:H95)</f>
        <v>5471200</v>
      </c>
      <c r="S93" s="668"/>
      <c r="U93" s="1042"/>
      <c r="V93" s="1042"/>
      <c r="W93" s="1042"/>
      <c r="X93" s="1037">
        <f t="shared" si="76"/>
        <v>0</v>
      </c>
      <c r="Y93" s="1042">
        <f>10/100*$P93</f>
        <v>547120</v>
      </c>
      <c r="Z93" s="1042">
        <f>15/100*$P93</f>
        <v>820680</v>
      </c>
      <c r="AA93" s="1042">
        <f>15/100*$P93</f>
        <v>820680</v>
      </c>
      <c r="AB93" s="1037">
        <f t="shared" si="77"/>
        <v>2188480</v>
      </c>
      <c r="AC93" s="1042">
        <f t="shared" si="87"/>
        <v>820680</v>
      </c>
      <c r="AD93" s="1042">
        <f t="shared" si="87"/>
        <v>820680</v>
      </c>
      <c r="AE93" s="1042">
        <f t="shared" si="87"/>
        <v>820680</v>
      </c>
      <c r="AF93" s="1037">
        <f t="shared" si="78"/>
        <v>2462040</v>
      </c>
      <c r="AG93" s="1042">
        <f>15/100*$P93</f>
        <v>820680</v>
      </c>
      <c r="AH93" s="1042"/>
      <c r="AI93" s="1042"/>
      <c r="AJ93" s="1037">
        <f t="shared" si="79"/>
        <v>820680</v>
      </c>
      <c r="AK93" s="1042">
        <f t="shared" si="80"/>
        <v>5471200</v>
      </c>
      <c r="AL93" s="1163">
        <f>AK93-P93</f>
        <v>0</v>
      </c>
      <c r="AM93" s="1042"/>
      <c r="AN93" s="1042"/>
      <c r="AO93" s="1042"/>
      <c r="AP93" s="1037">
        <f>AM93+AN93+AO93</f>
        <v>0</v>
      </c>
      <c r="AQ93" s="1042">
        <f t="shared" si="88"/>
        <v>547100</v>
      </c>
      <c r="AR93" s="1042">
        <f t="shared" si="88"/>
        <v>820700</v>
      </c>
      <c r="AS93" s="1042">
        <f t="shared" si="88"/>
        <v>820700</v>
      </c>
      <c r="AT93" s="1037">
        <f>AQ93+AR93+AS93</f>
        <v>2188500</v>
      </c>
      <c r="AU93" s="1042">
        <f t="shared" si="89"/>
        <v>820700</v>
      </c>
      <c r="AV93" s="1042">
        <f t="shared" si="89"/>
        <v>820700</v>
      </c>
      <c r="AW93" s="1042">
        <f t="shared" si="89"/>
        <v>820700</v>
      </c>
      <c r="AX93" s="1037">
        <f>AU93+AV93+AW93</f>
        <v>2462100</v>
      </c>
      <c r="AY93" s="1042">
        <f>ROUND(AG93,-2)-100</f>
        <v>820600</v>
      </c>
      <c r="AZ93" s="1042">
        <f>ROUND(AH93,-2)</f>
        <v>0</v>
      </c>
      <c r="BA93" s="1042">
        <f>ROUND(AI93,-2)</f>
        <v>0</v>
      </c>
      <c r="BB93" s="1037">
        <f>AY93+AZ93+BA93</f>
        <v>820600</v>
      </c>
      <c r="BC93" s="1042">
        <f>AP93+AT93+AX93+BB93</f>
        <v>5471200</v>
      </c>
      <c r="BD93" s="1163">
        <f>BC93-P93</f>
        <v>0</v>
      </c>
      <c r="BF93" s="2172"/>
      <c r="BG93" s="2172"/>
      <c r="BH93" s="2172"/>
      <c r="BI93" s="2172">
        <v>1</v>
      </c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</row>
    <row r="94" spans="1:79" s="25" customFormat="1" ht="45.75" hidden="1" customHeight="1">
      <c r="A94" s="13">
        <v>12</v>
      </c>
      <c r="B94" s="13">
        <v>51</v>
      </c>
      <c r="C94" s="16" t="s">
        <v>2384</v>
      </c>
      <c r="D94" s="13">
        <v>2406</v>
      </c>
      <c r="E94" s="168">
        <f>3198600/2</f>
        <v>1599300</v>
      </c>
      <c r="F94" s="168">
        <f t="shared" si="81"/>
        <v>1599300</v>
      </c>
      <c r="G94" s="13">
        <v>1</v>
      </c>
      <c r="H94" s="32">
        <f t="shared" si="75"/>
        <v>1599300</v>
      </c>
      <c r="I94" s="14" t="s">
        <v>448</v>
      </c>
      <c r="J94" s="14" t="s">
        <v>930</v>
      </c>
      <c r="K94" s="1097" t="s">
        <v>2382</v>
      </c>
      <c r="L94" s="1096" t="s">
        <v>2385</v>
      </c>
      <c r="M94" s="1092"/>
      <c r="N94" s="1113"/>
      <c r="O94" s="1113"/>
      <c r="P94" s="1113"/>
      <c r="S94" s="668"/>
      <c r="U94" s="1042"/>
      <c r="V94" s="1042"/>
      <c r="W94" s="1042"/>
      <c r="X94" s="1037">
        <f t="shared" si="76"/>
        <v>0</v>
      </c>
      <c r="Y94" s="1042"/>
      <c r="Z94" s="1042"/>
      <c r="AA94" s="1042"/>
      <c r="AB94" s="1037">
        <f t="shared" si="77"/>
        <v>0</v>
      </c>
      <c r="AC94" s="1042"/>
      <c r="AD94" s="1042"/>
      <c r="AE94" s="1042"/>
      <c r="AF94" s="1037">
        <f t="shared" si="78"/>
        <v>0</v>
      </c>
      <c r="AG94" s="1042"/>
      <c r="AH94" s="1042"/>
      <c r="AI94" s="1042"/>
      <c r="AJ94" s="1037">
        <f t="shared" si="79"/>
        <v>0</v>
      </c>
      <c r="AK94" s="1042">
        <f t="shared" si="80"/>
        <v>0</v>
      </c>
      <c r="BF94" s="2172"/>
      <c r="BG94" s="2172"/>
      <c r="BH94" s="2172"/>
      <c r="BI94" s="2172">
        <v>1</v>
      </c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</row>
    <row r="95" spans="1:79" s="25" customFormat="1" ht="24" hidden="1" customHeight="1">
      <c r="A95" s="13">
        <v>12</v>
      </c>
      <c r="B95" s="13">
        <v>62</v>
      </c>
      <c r="C95" s="16" t="s">
        <v>2550</v>
      </c>
      <c r="D95" s="13"/>
      <c r="E95" s="168">
        <f>4343000/2</f>
        <v>2171500</v>
      </c>
      <c r="F95" s="168">
        <f t="shared" si="81"/>
        <v>2171500</v>
      </c>
      <c r="G95" s="13">
        <v>1</v>
      </c>
      <c r="H95" s="32">
        <f t="shared" si="75"/>
        <v>2171500</v>
      </c>
      <c r="I95" s="14" t="s">
        <v>448</v>
      </c>
      <c r="J95" s="14" t="s">
        <v>930</v>
      </c>
      <c r="K95" s="1097" t="s">
        <v>449</v>
      </c>
      <c r="L95" s="1096" t="s">
        <v>2386</v>
      </c>
      <c r="M95" s="1092"/>
      <c r="N95" s="1113"/>
      <c r="O95" s="1113"/>
      <c r="P95" s="1113"/>
      <c r="S95" s="668"/>
      <c r="U95" s="1042"/>
      <c r="V95" s="1042"/>
      <c r="W95" s="1042"/>
      <c r="X95" s="1037">
        <f t="shared" si="76"/>
        <v>0</v>
      </c>
      <c r="Y95" s="1042"/>
      <c r="Z95" s="1042"/>
      <c r="AA95" s="1042"/>
      <c r="AB95" s="1037">
        <f t="shared" si="77"/>
        <v>0</v>
      </c>
      <c r="AC95" s="1042"/>
      <c r="AD95" s="1042"/>
      <c r="AE95" s="1042"/>
      <c r="AF95" s="1037">
        <f t="shared" si="78"/>
        <v>0</v>
      </c>
      <c r="AG95" s="1042"/>
      <c r="AH95" s="1042"/>
      <c r="AI95" s="1042"/>
      <c r="AJ95" s="1037">
        <f t="shared" si="79"/>
        <v>0</v>
      </c>
      <c r="AK95" s="1042">
        <f t="shared" si="80"/>
        <v>0</v>
      </c>
      <c r="BF95" s="2172"/>
      <c r="BG95" s="2172"/>
      <c r="BH95" s="2172"/>
      <c r="BI95" s="2172">
        <v>1</v>
      </c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</row>
    <row r="96" spans="1:79" s="25" customFormat="1" ht="21" hidden="1" customHeight="1">
      <c r="A96" s="21">
        <v>12</v>
      </c>
      <c r="B96" s="13">
        <v>2</v>
      </c>
      <c r="C96" s="16" t="s">
        <v>2149</v>
      </c>
      <c r="D96" s="13" t="s">
        <v>2294</v>
      </c>
      <c r="E96" s="26">
        <v>119600</v>
      </c>
      <c r="F96" s="1161">
        <f t="shared" si="81"/>
        <v>119600</v>
      </c>
      <c r="G96" s="13">
        <v>1</v>
      </c>
      <c r="H96" s="652">
        <f t="shared" si="75"/>
        <v>119600</v>
      </c>
      <c r="I96" s="1162" t="s">
        <v>2372</v>
      </c>
      <c r="J96" s="14" t="s">
        <v>997</v>
      </c>
      <c r="K96" s="14" t="s">
        <v>2373</v>
      </c>
      <c r="L96" s="16" t="s">
        <v>2374</v>
      </c>
      <c r="M96" s="1092">
        <v>1</v>
      </c>
      <c r="N96" s="1113" t="str">
        <f>J96</f>
        <v>ยะลา</v>
      </c>
      <c r="O96" s="1094">
        <f>SUM(G96:G97)</f>
        <v>2</v>
      </c>
      <c r="P96" s="1094">
        <f>SUM(H96:H97)</f>
        <v>619600</v>
      </c>
      <c r="S96" s="668"/>
      <c r="U96" s="1042"/>
      <c r="V96" s="1042"/>
      <c r="W96" s="1042"/>
      <c r="X96" s="1037">
        <f t="shared" si="76"/>
        <v>0</v>
      </c>
      <c r="Y96" s="1042">
        <f>10/100*$P96</f>
        <v>61960</v>
      </c>
      <c r="Z96" s="1042">
        <f>15/100*$P96</f>
        <v>92940</v>
      </c>
      <c r="AA96" s="1042">
        <f>15/100*$P96</f>
        <v>92940</v>
      </c>
      <c r="AB96" s="1037">
        <f t="shared" si="77"/>
        <v>247840</v>
      </c>
      <c r="AC96" s="1042">
        <f>15/100*$P96</f>
        <v>92940</v>
      </c>
      <c r="AD96" s="1042">
        <f>15/100*$P96</f>
        <v>92940</v>
      </c>
      <c r="AE96" s="1042">
        <f>15/100*$P96</f>
        <v>92940</v>
      </c>
      <c r="AF96" s="1037">
        <f t="shared" si="78"/>
        <v>278820</v>
      </c>
      <c r="AG96" s="1042">
        <f>15/100*$P96</f>
        <v>92940</v>
      </c>
      <c r="AH96" s="1042"/>
      <c r="AI96" s="1042"/>
      <c r="AJ96" s="1037">
        <f t="shared" si="79"/>
        <v>92940</v>
      </c>
      <c r="AK96" s="1042">
        <f t="shared" si="80"/>
        <v>619600</v>
      </c>
      <c r="AL96" s="1163">
        <f>AK96-P96</f>
        <v>0</v>
      </c>
      <c r="AM96" s="1042"/>
      <c r="AN96" s="1042"/>
      <c r="AO96" s="1042"/>
      <c r="AP96" s="1037">
        <f>AM96+AN96+AO96</f>
        <v>0</v>
      </c>
      <c r="AQ96" s="1042">
        <f>ROUND(Y96,-2)</f>
        <v>62000</v>
      </c>
      <c r="AR96" s="1042">
        <f>ROUND(Z96,-2)</f>
        <v>92900</v>
      </c>
      <c r="AS96" s="1042">
        <f>ROUND(AA96,-2)</f>
        <v>92900</v>
      </c>
      <c r="AT96" s="1037">
        <f>AQ96+AR96+AS96</f>
        <v>247800</v>
      </c>
      <c r="AU96" s="1042">
        <f>ROUND(AC96,-2)</f>
        <v>92900</v>
      </c>
      <c r="AV96" s="1042">
        <f>ROUND(AD96,-2)</f>
        <v>92900</v>
      </c>
      <c r="AW96" s="1042">
        <f>ROUND(AE96,-2)</f>
        <v>92900</v>
      </c>
      <c r="AX96" s="1037">
        <f>AU96+AV96+AW96</f>
        <v>278700</v>
      </c>
      <c r="AY96" s="1042">
        <f>ROUND(AG96,-2)+200</f>
        <v>93100</v>
      </c>
      <c r="AZ96" s="1042">
        <f>ROUND(AH96,-2)</f>
        <v>0</v>
      </c>
      <c r="BA96" s="1042">
        <f>ROUND(AI96,-2)</f>
        <v>0</v>
      </c>
      <c r="BB96" s="1037">
        <f>AY96+AZ96+BA96</f>
        <v>93100</v>
      </c>
      <c r="BC96" s="1042">
        <f>AP96+AT96+AX96+BB96</f>
        <v>619600</v>
      </c>
      <c r="BD96" s="1163">
        <f>BC96-P96</f>
        <v>0</v>
      </c>
      <c r="BF96" s="2172"/>
      <c r="BG96" s="2172"/>
      <c r="BH96" s="2172"/>
      <c r="BI96" s="2172">
        <v>1</v>
      </c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</row>
    <row r="97" spans="1:79" s="22" customFormat="1" ht="409.6" hidden="1">
      <c r="A97" s="13">
        <v>12</v>
      </c>
      <c r="B97" s="13">
        <v>3</v>
      </c>
      <c r="C97" s="16" t="s">
        <v>2149</v>
      </c>
      <c r="D97" s="13" t="s">
        <v>960</v>
      </c>
      <c r="E97" s="26">
        <v>500000</v>
      </c>
      <c r="F97" s="1161">
        <f t="shared" si="81"/>
        <v>500000</v>
      </c>
      <c r="G97" s="13">
        <v>1</v>
      </c>
      <c r="H97" s="652">
        <f t="shared" si="75"/>
        <v>500000</v>
      </c>
      <c r="I97" s="1162" t="s">
        <v>2375</v>
      </c>
      <c r="J97" s="14" t="s">
        <v>997</v>
      </c>
      <c r="K97" s="1097" t="s">
        <v>2376</v>
      </c>
      <c r="L97" s="1096" t="s">
        <v>2377</v>
      </c>
      <c r="M97" s="1092"/>
      <c r="N97" s="1113"/>
      <c r="O97" s="1113"/>
      <c r="P97" s="1113"/>
      <c r="S97" s="41"/>
      <c r="U97" s="1042"/>
      <c r="V97" s="1042"/>
      <c r="W97" s="1042"/>
      <c r="X97" s="1037">
        <f t="shared" si="76"/>
        <v>0</v>
      </c>
      <c r="Y97" s="1042"/>
      <c r="Z97" s="1042"/>
      <c r="AA97" s="1042"/>
      <c r="AB97" s="1037">
        <f t="shared" si="77"/>
        <v>0</v>
      </c>
      <c r="AC97" s="1042"/>
      <c r="AD97" s="1042"/>
      <c r="AE97" s="1042"/>
      <c r="AF97" s="1037">
        <f t="shared" si="78"/>
        <v>0</v>
      </c>
      <c r="AG97" s="1042"/>
      <c r="AH97" s="1042"/>
      <c r="AI97" s="1042"/>
      <c r="AJ97" s="1037">
        <f t="shared" si="79"/>
        <v>0</v>
      </c>
      <c r="AK97" s="1042">
        <f t="shared" si="80"/>
        <v>0</v>
      </c>
      <c r="BF97" s="2172"/>
      <c r="BG97" s="2172"/>
      <c r="BH97" s="2172"/>
      <c r="BI97" s="2172">
        <v>1</v>
      </c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</row>
    <row r="98" spans="1:79">
      <c r="BF98" s="2807"/>
      <c r="BG98" s="2807"/>
      <c r="BH98" s="2807"/>
      <c r="BI98" s="2808"/>
    </row>
    <row r="99" spans="1:79">
      <c r="BF99" s="2807"/>
      <c r="BG99" s="2807"/>
      <c r="BH99" s="2807"/>
      <c r="BI99" s="2808"/>
    </row>
    <row r="100" spans="1:79">
      <c r="BF100" s="2807"/>
      <c r="BG100" s="2807"/>
      <c r="BH100" s="2807"/>
      <c r="BI100" s="2808"/>
    </row>
    <row r="101" spans="1:79">
      <c r="BF101" s="2809"/>
      <c r="BG101" s="2809"/>
      <c r="BH101" s="2809"/>
      <c r="BI101" s="2809"/>
    </row>
  </sheetData>
  <autoFilter ref="A4:CA97">
    <filterColumn colId="0">
      <filters>
        <filter val="10"/>
      </filters>
    </filterColumn>
    <filterColumn colId="9"/>
  </autoFilter>
  <mergeCells count="21">
    <mergeCell ref="BW3:BY3"/>
    <mergeCell ref="BL3:BL4"/>
    <mergeCell ref="BM3:BN3"/>
    <mergeCell ref="BO3:BO4"/>
    <mergeCell ref="BS3:BT3"/>
    <mergeCell ref="BU3:BV3"/>
    <mergeCell ref="F3:F4"/>
    <mergeCell ref="BF3:BI3"/>
    <mergeCell ref="BJ3:BK3"/>
    <mergeCell ref="G3:G4"/>
    <mergeCell ref="H3:H4"/>
    <mergeCell ref="I3:I4"/>
    <mergeCell ref="J3:J4"/>
    <mergeCell ref="L3:L4"/>
    <mergeCell ref="O3:O4"/>
    <mergeCell ref="K3:K4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7030A0"/>
  </sheetPr>
  <dimension ref="A1:DE100"/>
  <sheetViews>
    <sheetView workbookViewId="0">
      <selection activeCell="D12" sqref="D12"/>
    </sheetView>
  </sheetViews>
  <sheetFormatPr defaultColWidth="8.8984375" defaultRowHeight="24.6"/>
  <cols>
    <col min="1" max="1" width="4.796875" style="216" customWidth="1"/>
    <col min="2" max="2" width="4.59765625" style="216" bestFit="1" customWidth="1"/>
    <col min="3" max="3" width="30.796875" style="300" customWidth="1"/>
    <col min="4" max="4" width="13.19921875" style="216" customWidth="1"/>
    <col min="5" max="5" width="10.09765625" style="215" hidden="1" customWidth="1"/>
    <col min="6" max="6" width="11.59765625" style="216" customWidth="1"/>
    <col min="7" max="7" width="7.09765625" style="215" customWidth="1"/>
    <col min="8" max="8" width="11.3984375" style="215" customWidth="1"/>
    <col min="9" max="10" width="12.09765625" style="215" customWidth="1"/>
    <col min="11" max="11" width="12" style="300" customWidth="1"/>
    <col min="12" max="12" width="14.09765625" style="215" customWidth="1"/>
    <col min="13" max="14" width="5.296875" style="215" hidden="1" customWidth="1"/>
    <col min="15" max="15" width="10.796875" style="254" hidden="1" customWidth="1"/>
    <col min="16" max="16" width="10.796875" style="215" hidden="1" customWidth="1"/>
    <col min="17" max="17" width="5.296875" style="349" hidden="1" customWidth="1"/>
    <col min="18" max="18" width="12.09765625" style="215" hidden="1" customWidth="1"/>
    <col min="19" max="19" width="11.59765625" style="255" hidden="1" customWidth="1"/>
    <col min="20" max="20" width="12.8984375" style="255" hidden="1" customWidth="1"/>
    <col min="21" max="21" width="13" style="255" hidden="1" customWidth="1"/>
    <col min="22" max="22" width="14.19921875" style="214" hidden="1" customWidth="1"/>
    <col min="23" max="23" width="12.3984375" style="255" hidden="1" customWidth="1"/>
    <col min="24" max="24" width="9.19921875" style="255" hidden="1" customWidth="1"/>
    <col min="25" max="27" width="8.8984375" style="255" hidden="1" customWidth="1"/>
    <col min="28" max="29" width="11.59765625" style="256" hidden="1" customWidth="1"/>
    <col min="30" max="30" width="12.59765625" style="256" hidden="1" customWidth="1"/>
    <col min="31" max="31" width="9.19921875" style="256" hidden="1" customWidth="1"/>
    <col min="32" max="32" width="5.59765625" style="256" hidden="1" customWidth="1"/>
    <col min="33" max="33" width="7" style="256" hidden="1" customWidth="1"/>
    <col min="34" max="34" width="12.296875" style="256" hidden="1" customWidth="1"/>
    <col min="35" max="35" width="7.3984375" style="256" hidden="1" customWidth="1"/>
    <col min="36" max="36" width="8.59765625" style="256" hidden="1" customWidth="1"/>
    <col min="37" max="37" width="11.8984375" style="256" hidden="1" customWidth="1"/>
    <col min="38" max="38" width="5.8984375" style="256" hidden="1" customWidth="1"/>
    <col min="39" max="39" width="4.69921875" style="255" hidden="1" customWidth="1"/>
    <col min="40" max="41" width="13.3984375" style="255" hidden="1" customWidth="1"/>
    <col min="42" max="42" width="11" style="255" hidden="1" customWidth="1"/>
    <col min="43" max="43" width="10" style="255" hidden="1" customWidth="1"/>
    <col min="44" max="45" width="10.8984375" style="255" hidden="1" customWidth="1"/>
    <col min="46" max="46" width="14.296875" style="255" hidden="1" customWidth="1"/>
    <col min="47" max="47" width="10" style="255" hidden="1" customWidth="1"/>
    <col min="48" max="48" width="9.69921875" style="255" hidden="1" customWidth="1"/>
    <col min="49" max="50" width="13.3984375" style="255" hidden="1" customWidth="1"/>
    <col min="51" max="51" width="11" style="255" hidden="1" customWidth="1"/>
    <col min="52" max="52" width="12.296875" style="255" hidden="1" customWidth="1"/>
    <col min="53" max="53" width="8.19921875" style="255" hidden="1" customWidth="1"/>
    <col min="54" max="54" width="15.09765625" style="255" hidden="1" customWidth="1"/>
    <col min="55" max="55" width="27.296875" style="257" hidden="1" customWidth="1"/>
    <col min="56" max="56" width="21.8984375" style="108" hidden="1" customWidth="1"/>
    <col min="57" max="57" width="4.69921875" style="120" hidden="1" customWidth="1"/>
    <col min="58" max="58" width="3.8984375" style="215" hidden="1" customWidth="1"/>
    <col min="59" max="59" width="11.19921875" style="255" hidden="1" customWidth="1"/>
    <col min="60" max="60" width="3.59765625" style="215" hidden="1" customWidth="1"/>
    <col min="61" max="61" width="11.69921875" style="215" hidden="1" customWidth="1"/>
    <col min="62" max="62" width="3.8984375" style="215" hidden="1" customWidth="1"/>
    <col min="63" max="63" width="10.3984375" style="255" hidden="1" customWidth="1"/>
    <col min="64" max="64" width="4.19921875" style="215" hidden="1" customWidth="1"/>
    <col min="65" max="65" width="9.8984375" style="215" hidden="1" customWidth="1"/>
    <col min="66" max="66" width="5.19921875" style="214" hidden="1" customWidth="1"/>
    <col min="67" max="67" width="12.796875" style="108" hidden="1" customWidth="1"/>
    <col min="68" max="68" width="3.69921875" style="108" hidden="1" customWidth="1"/>
    <col min="69" max="69" width="14.296875" style="108" hidden="1" customWidth="1"/>
    <col min="70" max="70" width="9.8984375" style="215" hidden="1" customWidth="1"/>
    <col min="71" max="71" width="11.796875" style="1057" hidden="1" customWidth="1"/>
    <col min="72" max="72" width="3.59765625" style="1057" hidden="1" customWidth="1"/>
    <col min="73" max="73" width="13.09765625" style="1057" hidden="1" customWidth="1"/>
    <col min="74" max="74" width="8.69921875" style="1058" hidden="1" customWidth="1"/>
    <col min="75" max="75" width="13.09765625" style="1057" hidden="1" customWidth="1"/>
    <col min="76" max="81" width="12.09765625" style="1057" hidden="1" customWidth="1"/>
    <col min="82" max="82" width="13.09765625" style="1057" hidden="1" customWidth="1"/>
    <col min="83" max="86" width="12.09765625" style="1057" hidden="1" customWidth="1"/>
    <col min="87" max="87" width="13.09765625" style="1057" hidden="1" customWidth="1"/>
    <col min="88" max="88" width="3.69921875" style="1057" hidden="1" customWidth="1"/>
    <col min="89" max="91" width="4.19921875" style="1057" hidden="1" customWidth="1"/>
    <col min="92" max="92" width="8.09765625" style="1057" hidden="1" customWidth="1"/>
    <col min="93" max="93" width="11.19921875" style="1057" hidden="1" customWidth="1"/>
    <col min="94" max="99" width="12.09765625" style="1057" hidden="1" customWidth="1"/>
    <col min="100" max="100" width="13.09765625" style="1057" hidden="1" customWidth="1"/>
    <col min="101" max="104" width="12.09765625" style="1057" hidden="1" customWidth="1"/>
    <col min="105" max="105" width="13.09765625" style="1057" hidden="1" customWidth="1"/>
    <col min="106" max="106" width="6.69921875" style="1057" hidden="1" customWidth="1"/>
    <col min="107" max="108" width="8.8984375" style="215"/>
    <col min="109" max="109" width="11.59765625" style="215" bestFit="1" customWidth="1"/>
    <col min="110" max="16384" width="8.8984375" style="215"/>
  </cols>
  <sheetData>
    <row r="1" spans="1:109" s="586" customFormat="1" ht="21">
      <c r="A1" s="3320" t="s">
        <v>208</v>
      </c>
      <c r="B1" s="3320"/>
      <c r="C1" s="3320"/>
      <c r="D1" s="3320"/>
      <c r="E1" s="3321"/>
      <c r="F1" s="3320"/>
      <c r="G1" s="3322"/>
      <c r="H1" s="3320"/>
      <c r="I1" s="3320"/>
      <c r="J1" s="3320"/>
      <c r="K1" s="3320"/>
      <c r="L1" s="585"/>
      <c r="O1" s="587"/>
      <c r="Q1" s="588"/>
      <c r="S1" s="589"/>
      <c r="T1" s="589"/>
      <c r="U1" s="589"/>
      <c r="V1" s="590"/>
      <c r="W1" s="589"/>
      <c r="X1" s="589"/>
      <c r="Y1" s="589"/>
      <c r="Z1" s="589"/>
      <c r="AA1" s="589"/>
      <c r="AB1" s="591"/>
      <c r="AC1" s="591"/>
      <c r="AD1" s="591"/>
      <c r="AE1" s="591"/>
      <c r="AF1" s="591"/>
      <c r="AG1" s="591"/>
      <c r="AH1" s="591"/>
      <c r="AI1" s="591"/>
      <c r="AJ1" s="591"/>
      <c r="AK1" s="591"/>
      <c r="AL1" s="591"/>
      <c r="AM1" s="589"/>
      <c r="AN1" s="589"/>
      <c r="AO1" s="589"/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92"/>
      <c r="BD1" s="656"/>
      <c r="BE1" s="897"/>
      <c r="BG1" s="589"/>
      <c r="BK1" s="589"/>
      <c r="BN1" s="590"/>
      <c r="BO1" s="656"/>
      <c r="BP1" s="656"/>
      <c r="BQ1" s="656"/>
      <c r="BS1" s="1055"/>
      <c r="BT1" s="1055"/>
      <c r="BU1" s="1055"/>
      <c r="BV1" s="1056"/>
      <c r="BW1" s="1055"/>
      <c r="BX1" s="1055"/>
      <c r="BY1" s="1055"/>
      <c r="BZ1" s="1055"/>
      <c r="CA1" s="1055"/>
      <c r="CB1" s="1055"/>
      <c r="CC1" s="1055"/>
      <c r="CD1" s="1055"/>
      <c r="CE1" s="1055"/>
      <c r="CF1" s="1055"/>
      <c r="CG1" s="1055"/>
      <c r="CH1" s="1055"/>
      <c r="CI1" s="1055"/>
      <c r="CJ1" s="1055"/>
      <c r="CK1" s="1055"/>
      <c r="CL1" s="1055"/>
      <c r="CM1" s="1055"/>
      <c r="CN1" s="1055"/>
      <c r="CO1" s="1055"/>
      <c r="CP1" s="1055"/>
      <c r="CQ1" s="1055"/>
      <c r="CR1" s="1055"/>
      <c r="CS1" s="1055"/>
      <c r="CT1" s="1055"/>
      <c r="CU1" s="1055"/>
      <c r="CV1" s="1055"/>
      <c r="CW1" s="1055"/>
      <c r="CX1" s="1055"/>
      <c r="CY1" s="1055"/>
      <c r="CZ1" s="1055"/>
      <c r="DA1" s="1055"/>
      <c r="DB1" s="1055"/>
    </row>
    <row r="2" spans="1:109" s="586" customFormat="1" ht="24.75" customHeight="1">
      <c r="A2" s="3320" t="s">
        <v>202</v>
      </c>
      <c r="B2" s="3320"/>
      <c r="C2" s="3320"/>
      <c r="D2" s="3320"/>
      <c r="E2" s="3321"/>
      <c r="F2" s="3320"/>
      <c r="G2" s="3322"/>
      <c r="H2" s="3320"/>
      <c r="I2" s="3320"/>
      <c r="J2" s="3320"/>
      <c r="K2" s="3320"/>
      <c r="L2" s="585"/>
      <c r="O2" s="587"/>
      <c r="Q2" s="588"/>
      <c r="S2" s="589"/>
      <c r="T2" s="589"/>
      <c r="U2" s="589"/>
      <c r="V2" s="590"/>
      <c r="W2" s="589"/>
      <c r="X2" s="589"/>
      <c r="Y2" s="589"/>
      <c r="Z2" s="589"/>
      <c r="AA2" s="589"/>
      <c r="AB2" s="591"/>
      <c r="AC2" s="591"/>
      <c r="AD2" s="591"/>
      <c r="AE2" s="591"/>
      <c r="AF2" s="591"/>
      <c r="AG2" s="591"/>
      <c r="AH2" s="591"/>
      <c r="AI2" s="591"/>
      <c r="AJ2" s="591"/>
      <c r="AK2" s="591"/>
      <c r="AL2" s="591"/>
      <c r="AM2" s="589"/>
      <c r="AN2" s="589"/>
      <c r="AO2" s="589"/>
      <c r="AP2" s="589"/>
      <c r="AQ2" s="589"/>
      <c r="AR2" s="589"/>
      <c r="AS2" s="589"/>
      <c r="AT2" s="589"/>
      <c r="AU2" s="589"/>
      <c r="AV2" s="589"/>
      <c r="AW2" s="589"/>
      <c r="AX2" s="589"/>
      <c r="AY2" s="589"/>
      <c r="AZ2" s="589"/>
      <c r="BA2" s="589"/>
      <c r="BB2" s="589"/>
      <c r="BC2" s="592"/>
      <c r="BD2" s="656"/>
      <c r="BE2" s="897"/>
      <c r="BG2" s="589"/>
      <c r="BK2" s="589"/>
      <c r="BN2" s="590"/>
      <c r="BO2" s="656"/>
      <c r="BP2" s="656"/>
      <c r="BQ2" s="656"/>
      <c r="BS2" s="1055"/>
      <c r="BT2" s="1055"/>
      <c r="BU2" s="1055"/>
      <c r="BV2" s="1056"/>
      <c r="BW2" s="1055"/>
      <c r="BX2" s="1055"/>
      <c r="BY2" s="1055"/>
      <c r="BZ2" s="1055"/>
      <c r="CA2" s="1055"/>
      <c r="CB2" s="1055"/>
      <c r="CC2" s="1055"/>
      <c r="CD2" s="1055"/>
      <c r="CE2" s="1055"/>
      <c r="CF2" s="1055"/>
      <c r="CG2" s="1055"/>
      <c r="CH2" s="1055"/>
      <c r="CI2" s="1055"/>
      <c r="CJ2" s="1055"/>
      <c r="CK2" s="1055"/>
      <c r="CL2" s="1055"/>
      <c r="CM2" s="1055"/>
      <c r="CN2" s="1055"/>
      <c r="CO2" s="1055"/>
      <c r="CP2" s="1055"/>
      <c r="CQ2" s="1055"/>
      <c r="CR2" s="1055"/>
      <c r="CS2" s="1055"/>
      <c r="CT2" s="1055"/>
      <c r="CU2" s="1055"/>
      <c r="CV2" s="1055"/>
      <c r="CW2" s="1055"/>
      <c r="CX2" s="1055"/>
      <c r="CY2" s="1055"/>
      <c r="CZ2" s="1055"/>
      <c r="DA2" s="1055"/>
      <c r="DB2" s="1055"/>
    </row>
    <row r="3" spans="1:109">
      <c r="A3" s="250" t="s">
        <v>203</v>
      </c>
      <c r="B3" s="251"/>
      <c r="C3" s="251"/>
      <c r="D3" s="251"/>
      <c r="E3" s="252"/>
      <c r="F3" s="251"/>
      <c r="G3" s="261"/>
      <c r="H3" s="251"/>
      <c r="I3" s="251"/>
      <c r="J3" s="251"/>
      <c r="K3" s="251"/>
      <c r="L3" s="253"/>
    </row>
    <row r="4" spans="1:109">
      <c r="A4" s="250" t="s">
        <v>204</v>
      </c>
      <c r="B4" s="251"/>
      <c r="C4" s="251"/>
      <c r="D4" s="251"/>
      <c r="E4" s="252"/>
      <c r="F4" s="251"/>
      <c r="G4" s="261"/>
      <c r="H4" s="251"/>
      <c r="I4" s="251"/>
      <c r="J4" s="251"/>
      <c r="K4" s="251"/>
      <c r="L4" s="253"/>
    </row>
    <row r="5" spans="1:109">
      <c r="A5" s="250" t="s">
        <v>205</v>
      </c>
      <c r="B5" s="258"/>
      <c r="C5" s="259"/>
      <c r="D5" s="260"/>
      <c r="E5" s="252"/>
      <c r="F5" s="251"/>
      <c r="G5" s="261"/>
      <c r="H5" s="251"/>
      <c r="I5" s="261"/>
      <c r="J5" s="259"/>
      <c r="K5" s="259"/>
      <c r="L5" s="253"/>
      <c r="Q5" s="349">
        <v>35</v>
      </c>
      <c r="R5" s="301">
        <f>H9-O9-R9</f>
        <v>0</v>
      </c>
    </row>
    <row r="6" spans="1:109" ht="49.2">
      <c r="A6" s="691" t="s">
        <v>1738</v>
      </c>
      <c r="B6" s="692"/>
      <c r="C6" s="693"/>
      <c r="D6" s="212"/>
      <c r="E6" s="262"/>
      <c r="F6" s="262"/>
      <c r="G6" s="222"/>
      <c r="H6" s="1318">
        <f>H9+'13.ผูกพันเดิม  ปี 58 ผ.บริหาร'!K9</f>
        <v>327623300</v>
      </c>
      <c r="I6" s="222"/>
      <c r="J6" s="263"/>
      <c r="K6" s="253"/>
      <c r="L6" s="253"/>
      <c r="M6" s="253"/>
      <c r="O6" s="215"/>
      <c r="P6" s="254">
        <f>H9-O9-R9</f>
        <v>0</v>
      </c>
      <c r="Q6" s="301">
        <f>G9-N9-Q9</f>
        <v>0</v>
      </c>
      <c r="R6" s="350" t="s">
        <v>1157</v>
      </c>
      <c r="S6" s="264">
        <f>O9+R9</f>
        <v>228021800</v>
      </c>
      <c r="T6" s="265" t="s">
        <v>562</v>
      </c>
      <c r="U6" s="266" t="s">
        <v>561</v>
      </c>
      <c r="V6" s="3323" t="s">
        <v>566</v>
      </c>
      <c r="W6" s="3323"/>
      <c r="X6" s="3323"/>
      <c r="Y6" s="267"/>
      <c r="Z6" s="267"/>
      <c r="AA6" s="267"/>
      <c r="AB6" s="267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7"/>
      <c r="AO6" s="267"/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243">
        <f>J9-P9-R9</f>
        <v>0</v>
      </c>
      <c r="BF6" s="255"/>
      <c r="BH6" s="255"/>
      <c r="BI6" s="255"/>
      <c r="BK6" s="215"/>
      <c r="BL6" s="255"/>
      <c r="BN6" s="215"/>
      <c r="BO6" s="255"/>
      <c r="BP6" s="120"/>
      <c r="BQ6" s="120"/>
      <c r="BR6" s="120"/>
    </row>
    <row r="7" spans="1:109" ht="21" customHeight="1">
      <c r="A7" s="3324" t="s">
        <v>1446</v>
      </c>
      <c r="B7" s="3324" t="s">
        <v>496</v>
      </c>
      <c r="C7" s="3324" t="s">
        <v>708</v>
      </c>
      <c r="D7" s="3325" t="s">
        <v>709</v>
      </c>
      <c r="E7" s="3326" t="s">
        <v>1490</v>
      </c>
      <c r="F7" s="3107" t="s">
        <v>1489</v>
      </c>
      <c r="G7" s="3327" t="s">
        <v>1271</v>
      </c>
      <c r="H7" s="3327" t="s">
        <v>693</v>
      </c>
      <c r="I7" s="3327" t="s">
        <v>720</v>
      </c>
      <c r="J7" s="3329" t="s">
        <v>712</v>
      </c>
      <c r="K7" s="3324" t="s">
        <v>713</v>
      </c>
      <c r="L7" s="3324" t="s">
        <v>715</v>
      </c>
      <c r="M7" s="3324" t="s">
        <v>718</v>
      </c>
      <c r="N7" s="3115" t="s">
        <v>497</v>
      </c>
      <c r="O7" s="3115"/>
      <c r="P7" s="3115"/>
      <c r="Q7" s="3115" t="s">
        <v>498</v>
      </c>
      <c r="R7" s="3330"/>
      <c r="S7" s="3115"/>
      <c r="T7" s="265" t="s">
        <v>563</v>
      </c>
      <c r="U7" s="272" t="s">
        <v>560</v>
      </c>
      <c r="V7" s="213" t="s">
        <v>568</v>
      </c>
      <c r="W7" s="273" t="s">
        <v>567</v>
      </c>
      <c r="X7" s="213" t="s">
        <v>569</v>
      </c>
      <c r="Y7" s="267"/>
      <c r="Z7" s="267"/>
      <c r="AA7" s="267"/>
      <c r="AB7" s="267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9" t="s">
        <v>564</v>
      </c>
      <c r="BE7" s="116"/>
      <c r="BF7" s="255"/>
      <c r="BG7" s="336"/>
      <c r="BH7" s="255"/>
      <c r="BI7" s="676"/>
      <c r="BK7" s="215"/>
      <c r="BL7" s="255"/>
      <c r="BN7" s="215"/>
      <c r="BO7" s="676"/>
      <c r="BP7" s="116"/>
      <c r="BQ7" s="116"/>
      <c r="BR7" s="116"/>
      <c r="BS7" s="3242" t="s">
        <v>1739</v>
      </c>
      <c r="BT7" s="3242"/>
      <c r="BU7" s="3242"/>
      <c r="BV7" s="3242"/>
      <c r="BW7" s="3243" t="s">
        <v>1740</v>
      </c>
      <c r="BX7" s="3243"/>
      <c r="BY7" s="3243"/>
      <c r="BZ7" s="3243"/>
      <c r="CA7" s="3244" t="s">
        <v>1741</v>
      </c>
      <c r="CB7" s="3244"/>
      <c r="CC7" s="3244"/>
      <c r="CD7" s="3244"/>
      <c r="CE7" s="3245" t="s">
        <v>1742</v>
      </c>
      <c r="CF7" s="3245"/>
      <c r="CG7" s="3245"/>
      <c r="CH7" s="3245"/>
      <c r="CI7" s="1043" t="s">
        <v>712</v>
      </c>
      <c r="CK7" s="3242" t="s">
        <v>1739</v>
      </c>
      <c r="CL7" s="3242"/>
      <c r="CM7" s="3242"/>
      <c r="CN7" s="3242"/>
      <c r="CO7" s="3243" t="s">
        <v>1740</v>
      </c>
      <c r="CP7" s="3243"/>
      <c r="CQ7" s="3243"/>
      <c r="CR7" s="3243"/>
      <c r="CS7" s="3244" t="s">
        <v>1741</v>
      </c>
      <c r="CT7" s="3244"/>
      <c r="CU7" s="3244"/>
      <c r="CV7" s="3244"/>
      <c r="CW7" s="3245" t="s">
        <v>1742</v>
      </c>
      <c r="CX7" s="3245"/>
      <c r="CY7" s="3245"/>
      <c r="CZ7" s="3245"/>
      <c r="DA7" s="1043" t="s">
        <v>712</v>
      </c>
    </row>
    <row r="8" spans="1:109" s="214" customFormat="1" ht="42">
      <c r="A8" s="3324"/>
      <c r="B8" s="3324"/>
      <c r="C8" s="3324"/>
      <c r="D8" s="3325"/>
      <c r="E8" s="3326"/>
      <c r="F8" s="3190"/>
      <c r="G8" s="3328"/>
      <c r="H8" s="3328"/>
      <c r="I8" s="3328"/>
      <c r="J8" s="3329"/>
      <c r="K8" s="3324"/>
      <c r="L8" s="3324"/>
      <c r="M8" s="3324"/>
      <c r="N8" s="267" t="s">
        <v>1078</v>
      </c>
      <c r="O8" s="267" t="s">
        <v>593</v>
      </c>
      <c r="P8" s="275" t="s">
        <v>499</v>
      </c>
      <c r="Q8" s="267" t="s">
        <v>1078</v>
      </c>
      <c r="R8" s="351" t="s">
        <v>500</v>
      </c>
      <c r="S8" s="267" t="s">
        <v>499</v>
      </c>
      <c r="T8" s="267"/>
      <c r="U8" s="61"/>
      <c r="V8" s="61"/>
      <c r="W8" s="10"/>
      <c r="X8" s="61"/>
      <c r="Y8" s="61"/>
      <c r="Z8" s="10"/>
      <c r="AA8" s="61"/>
      <c r="AB8" s="61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61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61"/>
      <c r="BA8" s="61"/>
      <c r="BB8" s="61"/>
      <c r="BC8" s="61"/>
      <c r="BD8" s="274"/>
      <c r="BE8" s="116"/>
      <c r="BF8" s="3116" t="s">
        <v>1456</v>
      </c>
      <c r="BG8" s="3117"/>
      <c r="BH8" s="3116" t="s">
        <v>1457</v>
      </c>
      <c r="BI8" s="3117"/>
      <c r="BJ8" s="3116" t="s">
        <v>1458</v>
      </c>
      <c r="BK8" s="3117"/>
      <c r="BL8" s="3116" t="s">
        <v>1459</v>
      </c>
      <c r="BM8" s="3117"/>
      <c r="BN8" s="3116" t="s">
        <v>1460</v>
      </c>
      <c r="BO8" s="3117"/>
      <c r="BP8" s="116"/>
      <c r="BQ8" s="664">
        <f>J9-P9-S9</f>
        <v>0</v>
      </c>
      <c r="BR8" s="116"/>
      <c r="BS8" s="1863" t="s">
        <v>1743</v>
      </c>
      <c r="BT8" s="1863" t="s">
        <v>1744</v>
      </c>
      <c r="BU8" s="1863" t="s">
        <v>1745</v>
      </c>
      <c r="BV8" s="1863" t="s">
        <v>1746</v>
      </c>
      <c r="BW8" s="1864" t="s">
        <v>1747</v>
      </c>
      <c r="BX8" s="1864" t="s">
        <v>1748</v>
      </c>
      <c r="BY8" s="1864" t="s">
        <v>1749</v>
      </c>
      <c r="BZ8" s="1864" t="s">
        <v>1750</v>
      </c>
      <c r="CA8" s="1865" t="s">
        <v>1751</v>
      </c>
      <c r="CB8" s="1865" t="s">
        <v>1752</v>
      </c>
      <c r="CC8" s="1865" t="s">
        <v>1753</v>
      </c>
      <c r="CD8" s="1865" t="s">
        <v>1754</v>
      </c>
      <c r="CE8" s="1866" t="s">
        <v>1755</v>
      </c>
      <c r="CF8" s="1866" t="s">
        <v>1756</v>
      </c>
      <c r="CG8" s="1866" t="s">
        <v>1757</v>
      </c>
      <c r="CH8" s="1866" t="s">
        <v>1758</v>
      </c>
      <c r="CI8" s="1044" t="s">
        <v>1759</v>
      </c>
      <c r="CJ8" s="1058"/>
      <c r="CK8" s="1863" t="s">
        <v>1743</v>
      </c>
      <c r="CL8" s="1863" t="s">
        <v>1744</v>
      </c>
      <c r="CM8" s="1863" t="s">
        <v>1745</v>
      </c>
      <c r="CN8" s="1863" t="s">
        <v>1746</v>
      </c>
      <c r="CO8" s="1864" t="s">
        <v>1747</v>
      </c>
      <c r="CP8" s="1864" t="s">
        <v>1748</v>
      </c>
      <c r="CQ8" s="1864" t="s">
        <v>1749</v>
      </c>
      <c r="CR8" s="1864" t="s">
        <v>1750</v>
      </c>
      <c r="CS8" s="1865" t="s">
        <v>1751</v>
      </c>
      <c r="CT8" s="1865" t="s">
        <v>1752</v>
      </c>
      <c r="CU8" s="1865" t="s">
        <v>1753</v>
      </c>
      <c r="CV8" s="1865" t="s">
        <v>1754</v>
      </c>
      <c r="CW8" s="1866" t="s">
        <v>1755</v>
      </c>
      <c r="CX8" s="1866" t="s">
        <v>1756</v>
      </c>
      <c r="CY8" s="1866" t="s">
        <v>1757</v>
      </c>
      <c r="CZ8" s="1866" t="s">
        <v>1758</v>
      </c>
      <c r="DA8" s="1044" t="s">
        <v>1759</v>
      </c>
      <c r="DB8" s="1058"/>
      <c r="DC8" s="1867" t="s">
        <v>715</v>
      </c>
      <c r="DD8" s="1978" t="s">
        <v>4132</v>
      </c>
      <c r="DE8" s="1978" t="s">
        <v>4133</v>
      </c>
    </row>
    <row r="9" spans="1:109" ht="21" customHeight="1">
      <c r="A9" s="114"/>
      <c r="B9" s="115"/>
      <c r="C9" s="114" t="s">
        <v>656</v>
      </c>
      <c r="D9" s="277"/>
      <c r="E9" s="278"/>
      <c r="F9" s="278"/>
      <c r="G9" s="894">
        <f>G10+G13+G16+G19+G24+G28+G33+G39+G44+G51+G55+G61+G63</f>
        <v>42</v>
      </c>
      <c r="H9" s="894">
        <f>H10+H13+H16+H19+H24+H28+H33+H39+H44+H51+H55+H61+H63</f>
        <v>228021800</v>
      </c>
      <c r="I9" s="894">
        <f>I10+I13+I16+I19+I24+I28+I33+I39+I44+I51+I55+I61+I63</f>
        <v>226792900</v>
      </c>
      <c r="J9" s="894">
        <f>J10+J13+J16+J19+J24+J28+J33+J39+J44+J51+J55+J61+J63</f>
        <v>454814700</v>
      </c>
      <c r="K9" s="894">
        <f t="shared" ref="K9:BV9" si="0">K10+K13+K16+K19+K24+K28+K33+K39+K44+K51+K55+K61+K63</f>
        <v>0</v>
      </c>
      <c r="L9" s="894">
        <f t="shared" si="0"/>
        <v>0</v>
      </c>
      <c r="M9" s="894">
        <f t="shared" si="0"/>
        <v>0</v>
      </c>
      <c r="N9" s="894">
        <f t="shared" si="0"/>
        <v>7</v>
      </c>
      <c r="O9" s="894">
        <f t="shared" si="0"/>
        <v>56698600</v>
      </c>
      <c r="P9" s="894">
        <f t="shared" si="0"/>
        <v>283491500</v>
      </c>
      <c r="Q9" s="894">
        <f t="shared" si="0"/>
        <v>35</v>
      </c>
      <c r="R9" s="894">
        <f t="shared" si="0"/>
        <v>171323200</v>
      </c>
      <c r="S9" s="894">
        <f t="shared" si="0"/>
        <v>171323200</v>
      </c>
      <c r="T9" s="894">
        <f t="shared" si="0"/>
        <v>21346203</v>
      </c>
      <c r="U9" s="894">
        <f t="shared" si="0"/>
        <v>1</v>
      </c>
      <c r="V9" s="894">
        <f t="shared" si="0"/>
        <v>20</v>
      </c>
      <c r="W9" s="894">
        <f t="shared" si="0"/>
        <v>15</v>
      </c>
      <c r="X9" s="894">
        <f t="shared" si="0"/>
        <v>763</v>
      </c>
      <c r="Y9" s="894">
        <f t="shared" si="0"/>
        <v>9401500</v>
      </c>
      <c r="Z9" s="894">
        <f t="shared" si="0"/>
        <v>0</v>
      </c>
      <c r="AA9" s="894">
        <f t="shared" si="0"/>
        <v>0</v>
      </c>
      <c r="AB9" s="894">
        <f t="shared" si="0"/>
        <v>0</v>
      </c>
      <c r="AC9" s="894">
        <f t="shared" si="0"/>
        <v>0</v>
      </c>
      <c r="AD9" s="894">
        <f t="shared" si="0"/>
        <v>0</v>
      </c>
      <c r="AE9" s="894">
        <f t="shared" si="0"/>
        <v>0</v>
      </c>
      <c r="AF9" s="894">
        <f t="shared" si="0"/>
        <v>0</v>
      </c>
      <c r="AG9" s="894">
        <f t="shared" si="0"/>
        <v>0</v>
      </c>
      <c r="AH9" s="894">
        <f t="shared" si="0"/>
        <v>0</v>
      </c>
      <c r="AI9" s="894">
        <f t="shared" si="0"/>
        <v>0</v>
      </c>
      <c r="AJ9" s="894">
        <f t="shared" si="0"/>
        <v>0</v>
      </c>
      <c r="AK9" s="894">
        <f t="shared" si="0"/>
        <v>0</v>
      </c>
      <c r="AL9" s="894">
        <f t="shared" si="0"/>
        <v>0</v>
      </c>
      <c r="AM9" s="894">
        <f t="shared" si="0"/>
        <v>0</v>
      </c>
      <c r="AN9" s="894">
        <f t="shared" si="0"/>
        <v>0</v>
      </c>
      <c r="AO9" s="894">
        <f t="shared" si="0"/>
        <v>0</v>
      </c>
      <c r="AP9" s="894">
        <f t="shared" si="0"/>
        <v>0</v>
      </c>
      <c r="AQ9" s="894">
        <f t="shared" si="0"/>
        <v>0</v>
      </c>
      <c r="AR9" s="894">
        <f t="shared" si="0"/>
        <v>0</v>
      </c>
      <c r="AS9" s="894">
        <f t="shared" si="0"/>
        <v>0</v>
      </c>
      <c r="AT9" s="894">
        <f t="shared" si="0"/>
        <v>0</v>
      </c>
      <c r="AU9" s="894">
        <f t="shared" si="0"/>
        <v>0</v>
      </c>
      <c r="AV9" s="894">
        <f t="shared" si="0"/>
        <v>0</v>
      </c>
      <c r="AW9" s="894">
        <f t="shared" si="0"/>
        <v>0</v>
      </c>
      <c r="AX9" s="894">
        <f t="shared" si="0"/>
        <v>0</v>
      </c>
      <c r="AY9" s="894">
        <f t="shared" si="0"/>
        <v>0</v>
      </c>
      <c r="AZ9" s="894">
        <f t="shared" si="0"/>
        <v>0</v>
      </c>
      <c r="BA9" s="894">
        <f t="shared" si="0"/>
        <v>0</v>
      </c>
      <c r="BB9" s="894">
        <f t="shared" si="0"/>
        <v>0</v>
      </c>
      <c r="BC9" s="894">
        <f t="shared" si="0"/>
        <v>0</v>
      </c>
      <c r="BD9" s="894">
        <f t="shared" si="0"/>
        <v>0</v>
      </c>
      <c r="BE9" s="894">
        <f t="shared" si="0"/>
        <v>0</v>
      </c>
      <c r="BF9" s="894">
        <f t="shared" si="0"/>
        <v>8</v>
      </c>
      <c r="BG9" s="894">
        <f t="shared" si="0"/>
        <v>61955300</v>
      </c>
      <c r="BH9" s="894">
        <f t="shared" si="0"/>
        <v>31</v>
      </c>
      <c r="BI9" s="894">
        <f t="shared" si="0"/>
        <v>110789100</v>
      </c>
      <c r="BJ9" s="894">
        <f t="shared" si="0"/>
        <v>1</v>
      </c>
      <c r="BK9" s="894">
        <f t="shared" si="0"/>
        <v>1090800</v>
      </c>
      <c r="BL9" s="894">
        <f t="shared" si="0"/>
        <v>1</v>
      </c>
      <c r="BM9" s="894">
        <f t="shared" si="0"/>
        <v>1143800</v>
      </c>
      <c r="BN9" s="894">
        <f t="shared" si="0"/>
        <v>1</v>
      </c>
      <c r="BO9" s="894">
        <f t="shared" si="0"/>
        <v>53042800</v>
      </c>
      <c r="BP9" s="894">
        <f t="shared" si="0"/>
        <v>0</v>
      </c>
      <c r="BQ9" s="894">
        <f t="shared" si="0"/>
        <v>0</v>
      </c>
      <c r="BR9" s="894">
        <f t="shared" si="0"/>
        <v>0</v>
      </c>
      <c r="BS9" s="894">
        <f t="shared" si="0"/>
        <v>0</v>
      </c>
      <c r="BT9" s="894">
        <f t="shared" si="0"/>
        <v>0</v>
      </c>
      <c r="BU9" s="894">
        <f t="shared" si="0"/>
        <v>0</v>
      </c>
      <c r="BV9" s="894">
        <f t="shared" si="0"/>
        <v>0</v>
      </c>
      <c r="BW9" s="894">
        <f t="shared" ref="BW9:DE9" si="1">BW10+BW13+BW16+BW19+BW24+BW28+BW33+BW39+BW44+BW51+BW55+BW61+BW63</f>
        <v>7956420</v>
      </c>
      <c r="BX9" s="894">
        <f t="shared" si="1"/>
        <v>27466095</v>
      </c>
      <c r="BY9" s="894">
        <f t="shared" si="1"/>
        <v>27466095</v>
      </c>
      <c r="BZ9" s="894">
        <f t="shared" si="1"/>
        <v>62888610</v>
      </c>
      <c r="CA9" s="894">
        <f t="shared" si="1"/>
        <v>35596440</v>
      </c>
      <c r="CB9" s="894">
        <f t="shared" si="1"/>
        <v>30524485</v>
      </c>
      <c r="CC9" s="894">
        <f t="shared" si="1"/>
        <v>38806000</v>
      </c>
      <c r="CD9" s="894">
        <f t="shared" si="1"/>
        <v>104926925</v>
      </c>
      <c r="CE9" s="894">
        <f t="shared" si="1"/>
        <v>30411425</v>
      </c>
      <c r="CF9" s="894">
        <f t="shared" si="1"/>
        <v>11339720</v>
      </c>
      <c r="CG9" s="894">
        <f t="shared" si="1"/>
        <v>11339720</v>
      </c>
      <c r="CH9" s="894">
        <f t="shared" si="1"/>
        <v>53090865</v>
      </c>
      <c r="CI9" s="894">
        <f t="shared" si="1"/>
        <v>220906400</v>
      </c>
      <c r="CJ9" s="894">
        <f t="shared" si="1"/>
        <v>0</v>
      </c>
      <c r="CK9" s="894">
        <f t="shared" si="1"/>
        <v>0</v>
      </c>
      <c r="CL9" s="894">
        <f t="shared" si="1"/>
        <v>0</v>
      </c>
      <c r="CM9" s="894">
        <f t="shared" si="1"/>
        <v>0</v>
      </c>
      <c r="CN9" s="894">
        <f t="shared" si="1"/>
        <v>0</v>
      </c>
      <c r="CO9" s="894">
        <f t="shared" si="1"/>
        <v>7956400</v>
      </c>
      <c r="CP9" s="894">
        <f t="shared" si="1"/>
        <v>27467400</v>
      </c>
      <c r="CQ9" s="894">
        <f t="shared" si="1"/>
        <v>27467400</v>
      </c>
      <c r="CR9" s="894">
        <f t="shared" si="1"/>
        <v>62891200</v>
      </c>
      <c r="CS9" s="894">
        <f t="shared" si="1"/>
        <v>35595600</v>
      </c>
      <c r="CT9" s="894">
        <f t="shared" si="1"/>
        <v>30525900</v>
      </c>
      <c r="CU9" s="894">
        <f t="shared" si="1"/>
        <v>38804800</v>
      </c>
      <c r="CV9" s="894">
        <f t="shared" si="1"/>
        <v>104926300</v>
      </c>
      <c r="CW9" s="894">
        <f t="shared" si="1"/>
        <v>30409600</v>
      </c>
      <c r="CX9" s="894">
        <f t="shared" si="1"/>
        <v>11339700</v>
      </c>
      <c r="CY9" s="894">
        <f t="shared" si="1"/>
        <v>11339700</v>
      </c>
      <c r="CZ9" s="894">
        <f t="shared" si="1"/>
        <v>53089000</v>
      </c>
      <c r="DA9" s="894">
        <f t="shared" si="1"/>
        <v>220906500</v>
      </c>
      <c r="DB9" s="894">
        <f t="shared" si="1"/>
        <v>100</v>
      </c>
      <c r="DC9" s="894">
        <f t="shared" si="1"/>
        <v>0</v>
      </c>
      <c r="DD9" s="894">
        <f t="shared" si="1"/>
        <v>42</v>
      </c>
      <c r="DE9" s="894">
        <f t="shared" si="1"/>
        <v>228021800</v>
      </c>
    </row>
    <row r="10" spans="1:109" s="138" customFormat="1" ht="21" customHeight="1">
      <c r="A10" s="687"/>
      <c r="B10" s="653"/>
      <c r="C10" s="687" t="s">
        <v>1434</v>
      </c>
      <c r="D10" s="688"/>
      <c r="E10" s="689"/>
      <c r="F10" s="689"/>
      <c r="G10" s="851">
        <f>SUM(G11:G12)</f>
        <v>2</v>
      </c>
      <c r="H10" s="689">
        <f t="shared" ref="H10:BS10" si="2">SUM(H11:H12)</f>
        <v>9805500</v>
      </c>
      <c r="I10" s="689">
        <f t="shared" si="2"/>
        <v>24657200</v>
      </c>
      <c r="J10" s="689">
        <f t="shared" si="2"/>
        <v>34462700</v>
      </c>
      <c r="K10" s="689">
        <f t="shared" si="2"/>
        <v>0</v>
      </c>
      <c r="L10" s="689">
        <f t="shared" si="2"/>
        <v>0</v>
      </c>
      <c r="M10" s="689">
        <f t="shared" si="2"/>
        <v>0</v>
      </c>
      <c r="N10" s="689">
        <f t="shared" si="2"/>
        <v>1</v>
      </c>
      <c r="O10" s="689">
        <f t="shared" si="2"/>
        <v>6164400</v>
      </c>
      <c r="P10" s="689">
        <f t="shared" si="2"/>
        <v>30821600</v>
      </c>
      <c r="Q10" s="689">
        <f t="shared" si="2"/>
        <v>1</v>
      </c>
      <c r="R10" s="689">
        <f t="shared" si="2"/>
        <v>3641100</v>
      </c>
      <c r="S10" s="689">
        <f t="shared" si="2"/>
        <v>3641100</v>
      </c>
      <c r="T10" s="689">
        <f t="shared" si="2"/>
        <v>1</v>
      </c>
      <c r="U10" s="689">
        <f t="shared" si="2"/>
        <v>0</v>
      </c>
      <c r="V10" s="689">
        <f t="shared" si="2"/>
        <v>2</v>
      </c>
      <c r="W10" s="689">
        <f t="shared" si="2"/>
        <v>0</v>
      </c>
      <c r="X10" s="689">
        <f t="shared" si="2"/>
        <v>73</v>
      </c>
      <c r="Y10" s="689">
        <f t="shared" si="2"/>
        <v>0</v>
      </c>
      <c r="Z10" s="689">
        <f t="shared" si="2"/>
        <v>0</v>
      </c>
      <c r="AA10" s="689">
        <f t="shared" si="2"/>
        <v>0</v>
      </c>
      <c r="AB10" s="689">
        <f t="shared" si="2"/>
        <v>0</v>
      </c>
      <c r="AC10" s="689">
        <f t="shared" si="2"/>
        <v>0</v>
      </c>
      <c r="AD10" s="689">
        <f t="shared" si="2"/>
        <v>0</v>
      </c>
      <c r="AE10" s="689">
        <f t="shared" si="2"/>
        <v>0</v>
      </c>
      <c r="AF10" s="689">
        <f t="shared" si="2"/>
        <v>0</v>
      </c>
      <c r="AG10" s="689">
        <f t="shared" si="2"/>
        <v>0</v>
      </c>
      <c r="AH10" s="689">
        <f t="shared" si="2"/>
        <v>0</v>
      </c>
      <c r="AI10" s="689">
        <f t="shared" si="2"/>
        <v>0</v>
      </c>
      <c r="AJ10" s="689">
        <f t="shared" si="2"/>
        <v>0</v>
      </c>
      <c r="AK10" s="689">
        <f t="shared" si="2"/>
        <v>0</v>
      </c>
      <c r="AL10" s="689">
        <f t="shared" si="2"/>
        <v>0</v>
      </c>
      <c r="AM10" s="689">
        <f t="shared" si="2"/>
        <v>0</v>
      </c>
      <c r="AN10" s="689">
        <f t="shared" si="2"/>
        <v>0</v>
      </c>
      <c r="AO10" s="689">
        <f t="shared" si="2"/>
        <v>0</v>
      </c>
      <c r="AP10" s="689">
        <f t="shared" si="2"/>
        <v>0</v>
      </c>
      <c r="AQ10" s="689">
        <f t="shared" si="2"/>
        <v>0</v>
      </c>
      <c r="AR10" s="689">
        <f t="shared" si="2"/>
        <v>0</v>
      </c>
      <c r="AS10" s="689">
        <f t="shared" si="2"/>
        <v>0</v>
      </c>
      <c r="AT10" s="689">
        <f t="shared" si="2"/>
        <v>0</v>
      </c>
      <c r="AU10" s="689">
        <f t="shared" si="2"/>
        <v>0</v>
      </c>
      <c r="AV10" s="689">
        <f t="shared" si="2"/>
        <v>0</v>
      </c>
      <c r="AW10" s="689">
        <f t="shared" si="2"/>
        <v>0</v>
      </c>
      <c r="AX10" s="689">
        <f t="shared" si="2"/>
        <v>0</v>
      </c>
      <c r="AY10" s="689">
        <f t="shared" si="2"/>
        <v>0</v>
      </c>
      <c r="AZ10" s="689">
        <f t="shared" si="2"/>
        <v>0</v>
      </c>
      <c r="BA10" s="689">
        <f t="shared" si="2"/>
        <v>0</v>
      </c>
      <c r="BB10" s="689">
        <f t="shared" si="2"/>
        <v>0</v>
      </c>
      <c r="BC10" s="689">
        <f t="shared" si="2"/>
        <v>0</v>
      </c>
      <c r="BD10" s="689">
        <f t="shared" si="2"/>
        <v>0</v>
      </c>
      <c r="BE10" s="689">
        <f t="shared" si="2"/>
        <v>0</v>
      </c>
      <c r="BF10" s="689">
        <f t="shared" si="2"/>
        <v>1</v>
      </c>
      <c r="BG10" s="689">
        <f t="shared" si="2"/>
        <v>6164400</v>
      </c>
      <c r="BH10" s="689">
        <f t="shared" si="2"/>
        <v>1</v>
      </c>
      <c r="BI10" s="689">
        <f t="shared" si="2"/>
        <v>3641100</v>
      </c>
      <c r="BJ10" s="689">
        <f t="shared" si="2"/>
        <v>0</v>
      </c>
      <c r="BK10" s="689">
        <f t="shared" si="2"/>
        <v>0</v>
      </c>
      <c r="BL10" s="689">
        <f t="shared" si="2"/>
        <v>0</v>
      </c>
      <c r="BM10" s="689">
        <f t="shared" si="2"/>
        <v>0</v>
      </c>
      <c r="BN10" s="689">
        <f t="shared" si="2"/>
        <v>0</v>
      </c>
      <c r="BO10" s="689">
        <f t="shared" si="2"/>
        <v>0</v>
      </c>
      <c r="BP10" s="689">
        <f t="shared" si="2"/>
        <v>0</v>
      </c>
      <c r="BQ10" s="689">
        <f t="shared" si="2"/>
        <v>0</v>
      </c>
      <c r="BR10" s="689">
        <f t="shared" si="2"/>
        <v>0</v>
      </c>
      <c r="BS10" s="689">
        <f t="shared" si="2"/>
        <v>0</v>
      </c>
      <c r="BT10" s="689">
        <f t="shared" ref="BT10:DE10" si="3">SUM(BT11:BT12)</f>
        <v>0</v>
      </c>
      <c r="BU10" s="689">
        <f t="shared" si="3"/>
        <v>0</v>
      </c>
      <c r="BV10" s="689">
        <f t="shared" si="3"/>
        <v>0</v>
      </c>
      <c r="BW10" s="689">
        <f t="shared" si="3"/>
        <v>0</v>
      </c>
      <c r="BX10" s="689">
        <f t="shared" si="3"/>
        <v>854385</v>
      </c>
      <c r="BY10" s="689">
        <f t="shared" si="3"/>
        <v>854385</v>
      </c>
      <c r="BZ10" s="689">
        <f t="shared" si="3"/>
        <v>1708770</v>
      </c>
      <c r="CA10" s="689">
        <f t="shared" si="3"/>
        <v>1344660</v>
      </c>
      <c r="CB10" s="689">
        <f t="shared" si="3"/>
        <v>1162605</v>
      </c>
      <c r="CC10" s="689">
        <f t="shared" si="3"/>
        <v>1652880</v>
      </c>
      <c r="CD10" s="689">
        <f t="shared" si="3"/>
        <v>4160145</v>
      </c>
      <c r="CE10" s="689">
        <f t="shared" si="3"/>
        <v>1470825</v>
      </c>
      <c r="CF10" s="689">
        <f t="shared" si="3"/>
        <v>1232880</v>
      </c>
      <c r="CG10" s="689">
        <f t="shared" si="3"/>
        <v>1232880</v>
      </c>
      <c r="CH10" s="689">
        <f t="shared" si="3"/>
        <v>3936585</v>
      </c>
      <c r="CI10" s="689">
        <f t="shared" si="3"/>
        <v>9805500</v>
      </c>
      <c r="CJ10" s="689">
        <f t="shared" si="3"/>
        <v>0</v>
      </c>
      <c r="CK10" s="689">
        <f t="shared" si="3"/>
        <v>0</v>
      </c>
      <c r="CL10" s="689">
        <f t="shared" si="3"/>
        <v>0</v>
      </c>
      <c r="CM10" s="689">
        <f t="shared" si="3"/>
        <v>0</v>
      </c>
      <c r="CN10" s="689">
        <f t="shared" si="3"/>
        <v>0</v>
      </c>
      <c r="CO10" s="689">
        <f t="shared" si="3"/>
        <v>0</v>
      </c>
      <c r="CP10" s="689">
        <f t="shared" si="3"/>
        <v>854400</v>
      </c>
      <c r="CQ10" s="689">
        <f t="shared" si="3"/>
        <v>854400</v>
      </c>
      <c r="CR10" s="689">
        <f t="shared" si="3"/>
        <v>1708800</v>
      </c>
      <c r="CS10" s="689">
        <f t="shared" si="3"/>
        <v>1344600</v>
      </c>
      <c r="CT10" s="689">
        <f t="shared" si="3"/>
        <v>1162600</v>
      </c>
      <c r="CU10" s="689">
        <f t="shared" si="3"/>
        <v>1652900</v>
      </c>
      <c r="CV10" s="689">
        <f t="shared" si="3"/>
        <v>4160100</v>
      </c>
      <c r="CW10" s="689">
        <f t="shared" si="3"/>
        <v>1470800</v>
      </c>
      <c r="CX10" s="689">
        <f t="shared" si="3"/>
        <v>1232900</v>
      </c>
      <c r="CY10" s="689">
        <f t="shared" si="3"/>
        <v>1232900</v>
      </c>
      <c r="CZ10" s="689">
        <f t="shared" si="3"/>
        <v>3936600</v>
      </c>
      <c r="DA10" s="689">
        <f t="shared" si="3"/>
        <v>9805500</v>
      </c>
      <c r="DB10" s="689">
        <f t="shared" si="3"/>
        <v>0</v>
      </c>
      <c r="DC10" s="689">
        <f t="shared" si="3"/>
        <v>0</v>
      </c>
      <c r="DD10" s="689">
        <f t="shared" si="3"/>
        <v>2</v>
      </c>
      <c r="DE10" s="689">
        <f t="shared" si="3"/>
        <v>9805500</v>
      </c>
    </row>
    <row r="11" spans="1:109" s="17" customFormat="1" ht="72" customHeight="1">
      <c r="A11" s="150">
        <v>1</v>
      </c>
      <c r="B11" s="111">
        <f>B10+1</f>
        <v>1</v>
      </c>
      <c r="C11" s="885" t="s">
        <v>1673</v>
      </c>
      <c r="D11" s="150" t="s">
        <v>242</v>
      </c>
      <c r="E11" s="886">
        <v>3641100</v>
      </c>
      <c r="F11" s="886">
        <v>3641100</v>
      </c>
      <c r="G11" s="150">
        <v>1</v>
      </c>
      <c r="H11" s="144">
        <f>G11*F11</f>
        <v>3641100</v>
      </c>
      <c r="I11" s="884">
        <f>F11-H11</f>
        <v>0</v>
      </c>
      <c r="J11" s="281">
        <f>I11+H11</f>
        <v>3641100</v>
      </c>
      <c r="K11" s="149" t="s">
        <v>770</v>
      </c>
      <c r="L11" s="5" t="s">
        <v>1152</v>
      </c>
      <c r="M11" s="5" t="s">
        <v>1004</v>
      </c>
      <c r="N11" s="4"/>
      <c r="O11" s="4"/>
      <c r="P11" s="142"/>
      <c r="Q11" s="111">
        <v>1</v>
      </c>
      <c r="R11" s="305">
        <f>$H11</f>
        <v>3641100</v>
      </c>
      <c r="S11" s="142">
        <f>$G11*$F11</f>
        <v>3641100</v>
      </c>
      <c r="T11" s="10"/>
      <c r="U11" s="10"/>
      <c r="V11" s="10">
        <v>1</v>
      </c>
      <c r="W11" s="10"/>
      <c r="X11" s="10">
        <v>43</v>
      </c>
      <c r="Y11" s="10"/>
      <c r="Z11" s="27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279"/>
      <c r="AP11" s="279"/>
      <c r="AQ11" s="279"/>
      <c r="AR11" s="279"/>
      <c r="AS11" s="279"/>
      <c r="AT11" s="279"/>
      <c r="AU11" s="279"/>
      <c r="AV11" s="279"/>
      <c r="AW11" s="279"/>
      <c r="AX11" s="279"/>
      <c r="AY11" s="279"/>
      <c r="AZ11" s="10"/>
      <c r="BA11" s="279"/>
      <c r="BB11" s="10"/>
      <c r="BC11" s="10"/>
      <c r="BD11" s="283"/>
      <c r="BE11" s="900">
        <f>F11-P11-R11</f>
        <v>0</v>
      </c>
      <c r="BF11" s="4"/>
      <c r="BG11" s="4"/>
      <c r="BH11" s="10">
        <f>$G11</f>
        <v>1</v>
      </c>
      <c r="BI11" s="279">
        <f>$H11</f>
        <v>3641100</v>
      </c>
      <c r="BJ11" s="4"/>
      <c r="BK11" s="4"/>
      <c r="BL11" s="10"/>
      <c r="BM11" s="4"/>
      <c r="BN11" s="4"/>
      <c r="BO11" s="659"/>
      <c r="BP11" s="240"/>
      <c r="BQ11" s="1634">
        <f>J11-P11-S11</f>
        <v>0</v>
      </c>
      <c r="BR11" s="240"/>
      <c r="BS11" s="1042"/>
      <c r="BT11" s="1042"/>
      <c r="BU11" s="1042"/>
      <c r="BV11" s="1037">
        <f t="shared" ref="BV11:BV64" si="4">BS11+BT11+BU11</f>
        <v>0</v>
      </c>
      <c r="BW11" s="1041"/>
      <c r="BX11" s="1041">
        <f>15/100*$H11</f>
        <v>546165</v>
      </c>
      <c r="BY11" s="1041">
        <f>15/100*$H11</f>
        <v>546165</v>
      </c>
      <c r="BZ11" s="1037">
        <f t="shared" ref="BZ11:BZ64" si="5">BW11+BX11+BY11</f>
        <v>1092330</v>
      </c>
      <c r="CA11" s="1041">
        <f>20/100*$H11</f>
        <v>728220</v>
      </c>
      <c r="CB11" s="1041">
        <f>15/100*$H11</f>
        <v>546165</v>
      </c>
      <c r="CC11" s="1041">
        <f>20/100*$H11</f>
        <v>728220</v>
      </c>
      <c r="CD11" s="1037">
        <f t="shared" ref="CD11:CD64" si="6">CA11+CB11+CC11</f>
        <v>2002605</v>
      </c>
      <c r="CE11" s="1041">
        <f>15/100*$H11</f>
        <v>546165</v>
      </c>
      <c r="CF11" s="1041"/>
      <c r="CG11" s="1042"/>
      <c r="CH11" s="1037">
        <f t="shared" ref="CH11:CH64" si="7">CE11+CF11+CG11</f>
        <v>546165</v>
      </c>
      <c r="CI11" s="1042">
        <f t="shared" ref="CI11:CI64" si="8">BV11+BZ11+CD11+CH11</f>
        <v>3641100</v>
      </c>
      <c r="CJ11" s="1053">
        <v>0</v>
      </c>
      <c r="CK11" s="1041">
        <f t="shared" ref="CK11:CM42" si="9">ROUND(BS11,-2)</f>
        <v>0</v>
      </c>
      <c r="CL11" s="1041">
        <f t="shared" si="9"/>
        <v>0</v>
      </c>
      <c r="CM11" s="1041">
        <f t="shared" si="9"/>
        <v>0</v>
      </c>
      <c r="CN11" s="1037">
        <f t="shared" ref="CN11:CN64" si="10">CK11+CL11+CM11</f>
        <v>0</v>
      </c>
      <c r="CO11" s="1041">
        <f t="shared" ref="CO11:CQ42" si="11">ROUND(BW11,-2)</f>
        <v>0</v>
      </c>
      <c r="CP11" s="1041">
        <f t="shared" si="11"/>
        <v>546200</v>
      </c>
      <c r="CQ11" s="1041">
        <f t="shared" si="11"/>
        <v>546200</v>
      </c>
      <c r="CR11" s="1037">
        <f t="shared" ref="CR11:CR64" si="12">CO11+CP11+CQ11</f>
        <v>1092400</v>
      </c>
      <c r="CS11" s="1041">
        <f t="shared" ref="CS11:CU26" si="13">ROUND(CA11,-2)</f>
        <v>728200</v>
      </c>
      <c r="CT11" s="1041">
        <f t="shared" si="13"/>
        <v>546200</v>
      </c>
      <c r="CU11" s="1041">
        <f t="shared" si="13"/>
        <v>728200</v>
      </c>
      <c r="CV11" s="1037">
        <f t="shared" ref="CV11:CV64" si="14">CS11+CT11+CU11</f>
        <v>2002600</v>
      </c>
      <c r="CW11" s="1041">
        <f>ROUND(CE11,-2)-100</f>
        <v>546100</v>
      </c>
      <c r="CX11" s="1041">
        <f t="shared" ref="CX11:CY42" si="15">ROUND(CF11,-2)</f>
        <v>0</v>
      </c>
      <c r="CY11" s="1041">
        <f t="shared" si="15"/>
        <v>0</v>
      </c>
      <c r="CZ11" s="1037">
        <f t="shared" ref="CZ11:CZ64" si="16">CW11+CX11+CY11</f>
        <v>546100</v>
      </c>
      <c r="DA11" s="1042">
        <f t="shared" ref="DA11:DA64" si="17">CN11+CR11+CV11+CZ11</f>
        <v>3641100</v>
      </c>
      <c r="DB11" s="1053">
        <f>DA11-H11</f>
        <v>0</v>
      </c>
      <c r="DC11" s="5" t="s">
        <v>1152</v>
      </c>
      <c r="DD11" s="4">
        <f>$G11</f>
        <v>1</v>
      </c>
      <c r="DE11" s="1977">
        <f>$H11</f>
        <v>3641100</v>
      </c>
    </row>
    <row r="12" spans="1:109" s="17" customFormat="1" ht="72" customHeight="1">
      <c r="A12" s="111">
        <v>1</v>
      </c>
      <c r="B12" s="111">
        <v>1</v>
      </c>
      <c r="C12" s="883" t="s">
        <v>1672</v>
      </c>
      <c r="D12" s="280">
        <v>8491</v>
      </c>
      <c r="E12" s="884">
        <v>30821600</v>
      </c>
      <c r="F12" s="884">
        <v>30821600</v>
      </c>
      <c r="G12" s="280">
        <v>1</v>
      </c>
      <c r="H12" s="884">
        <v>6164400</v>
      </c>
      <c r="I12" s="884">
        <f>F12-H12</f>
        <v>24657200</v>
      </c>
      <c r="J12" s="281">
        <f>I12+H12</f>
        <v>30821600</v>
      </c>
      <c r="K12" s="122" t="s">
        <v>766</v>
      </c>
      <c r="L12" s="123" t="s">
        <v>1074</v>
      </c>
      <c r="M12" s="122" t="s">
        <v>767</v>
      </c>
      <c r="N12" s="111">
        <v>1</v>
      </c>
      <c r="O12" s="282">
        <f>$H12</f>
        <v>6164400</v>
      </c>
      <c r="P12" s="142">
        <f>$G12*$F12</f>
        <v>30821600</v>
      </c>
      <c r="Q12" s="4"/>
      <c r="R12" s="4"/>
      <c r="S12" s="4"/>
      <c r="T12" s="10">
        <v>1</v>
      </c>
      <c r="U12" s="10"/>
      <c r="V12" s="10">
        <v>1</v>
      </c>
      <c r="W12" s="10"/>
      <c r="X12" s="10">
        <v>30</v>
      </c>
      <c r="Y12" s="10"/>
      <c r="Z12" s="279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279"/>
      <c r="AP12" s="279"/>
      <c r="AQ12" s="279"/>
      <c r="AR12" s="279"/>
      <c r="AS12" s="279"/>
      <c r="AT12" s="279"/>
      <c r="AU12" s="279"/>
      <c r="AV12" s="279"/>
      <c r="AW12" s="279"/>
      <c r="AX12" s="279"/>
      <c r="AY12" s="279"/>
      <c r="AZ12" s="10"/>
      <c r="BA12" s="279"/>
      <c r="BB12" s="10"/>
      <c r="BC12" s="10"/>
      <c r="BD12" s="283"/>
      <c r="BE12" s="900">
        <f>F12-P12-R12</f>
        <v>0</v>
      </c>
      <c r="BF12" s="10">
        <f>$G12</f>
        <v>1</v>
      </c>
      <c r="BG12" s="939">
        <f>$H12</f>
        <v>6164400</v>
      </c>
      <c r="BH12" s="4"/>
      <c r="BI12" s="4"/>
      <c r="BJ12" s="4"/>
      <c r="BK12" s="4"/>
      <c r="BL12" s="10"/>
      <c r="BM12" s="4"/>
      <c r="BN12" s="4"/>
      <c r="BO12" s="659"/>
      <c r="BP12" s="240"/>
      <c r="BQ12" s="1634">
        <f t="shared" ref="BQ12:BQ64" si="18">J12-P12-S12</f>
        <v>0</v>
      </c>
      <c r="BR12" s="240"/>
      <c r="BS12" s="1042"/>
      <c r="BT12" s="1042"/>
      <c r="BU12" s="1042"/>
      <c r="BV12" s="1037">
        <f t="shared" si="4"/>
        <v>0</v>
      </c>
      <c r="BW12" s="1042"/>
      <c r="BX12" s="1041">
        <f>5/100*$H12</f>
        <v>308220</v>
      </c>
      <c r="BY12" s="1041">
        <f>5/100*$H12</f>
        <v>308220</v>
      </c>
      <c r="BZ12" s="1037">
        <f t="shared" si="5"/>
        <v>616440</v>
      </c>
      <c r="CA12" s="1041">
        <f>10/100*$H12</f>
        <v>616440</v>
      </c>
      <c r="CB12" s="1041">
        <f>10/100*$H12</f>
        <v>616440</v>
      </c>
      <c r="CC12" s="1041">
        <f>15/100*$H12</f>
        <v>924660</v>
      </c>
      <c r="CD12" s="1037">
        <f t="shared" si="6"/>
        <v>2157540</v>
      </c>
      <c r="CE12" s="1041">
        <f>15/100*$H12</f>
        <v>924660</v>
      </c>
      <c r="CF12" s="1041">
        <f>20/100*$H12</f>
        <v>1232880</v>
      </c>
      <c r="CG12" s="1041">
        <f>20/100*$H12</f>
        <v>1232880</v>
      </c>
      <c r="CH12" s="1037">
        <f t="shared" si="7"/>
        <v>3390420</v>
      </c>
      <c r="CI12" s="1042">
        <f t="shared" si="8"/>
        <v>6164400</v>
      </c>
      <c r="CJ12" s="1053">
        <f>CI12-H12</f>
        <v>0</v>
      </c>
      <c r="CK12" s="1041">
        <f t="shared" si="9"/>
        <v>0</v>
      </c>
      <c r="CL12" s="1041">
        <f t="shared" si="9"/>
        <v>0</v>
      </c>
      <c r="CM12" s="1041">
        <f t="shared" si="9"/>
        <v>0</v>
      </c>
      <c r="CN12" s="1037">
        <f t="shared" si="10"/>
        <v>0</v>
      </c>
      <c r="CO12" s="1041">
        <f t="shared" si="11"/>
        <v>0</v>
      </c>
      <c r="CP12" s="1041">
        <f t="shared" si="11"/>
        <v>308200</v>
      </c>
      <c r="CQ12" s="1041">
        <f t="shared" si="11"/>
        <v>308200</v>
      </c>
      <c r="CR12" s="1037">
        <f t="shared" si="12"/>
        <v>616400</v>
      </c>
      <c r="CS12" s="1041">
        <f t="shared" si="13"/>
        <v>616400</v>
      </c>
      <c r="CT12" s="1041">
        <f t="shared" si="13"/>
        <v>616400</v>
      </c>
      <c r="CU12" s="1041">
        <f t="shared" si="13"/>
        <v>924700</v>
      </c>
      <c r="CV12" s="1037">
        <f t="shared" si="14"/>
        <v>2157500</v>
      </c>
      <c r="CW12" s="1041">
        <f>ROUND(CE12,-2)</f>
        <v>924700</v>
      </c>
      <c r="CX12" s="1041">
        <f t="shared" si="15"/>
        <v>1232900</v>
      </c>
      <c r="CY12" s="1041">
        <f t="shared" si="15"/>
        <v>1232900</v>
      </c>
      <c r="CZ12" s="1037">
        <f t="shared" si="16"/>
        <v>3390500</v>
      </c>
      <c r="DA12" s="1042">
        <f t="shared" si="17"/>
        <v>6164400</v>
      </c>
      <c r="DB12" s="1053">
        <f>DA12-H12</f>
        <v>0</v>
      </c>
      <c r="DC12" s="123" t="s">
        <v>1074</v>
      </c>
      <c r="DD12" s="4">
        <f>$G12</f>
        <v>1</v>
      </c>
      <c r="DE12" s="1977">
        <f>$H12</f>
        <v>6164400</v>
      </c>
    </row>
    <row r="13" spans="1:109" s="138" customFormat="1" ht="21" customHeight="1">
      <c r="A13" s="687"/>
      <c r="B13" s="653"/>
      <c r="C13" s="687" t="s">
        <v>1435</v>
      </c>
      <c r="D13" s="688"/>
      <c r="E13" s="689"/>
      <c r="F13" s="689"/>
      <c r="G13" s="851">
        <f>SUM(G14:G15)</f>
        <v>2</v>
      </c>
      <c r="H13" s="851">
        <f t="shared" ref="H13:BS13" si="19">SUM(H14:H15)</f>
        <v>2234600</v>
      </c>
      <c r="I13" s="851">
        <f t="shared" si="19"/>
        <v>0</v>
      </c>
      <c r="J13" s="851">
        <f t="shared" si="19"/>
        <v>2234600</v>
      </c>
      <c r="K13" s="851">
        <f t="shared" si="19"/>
        <v>0</v>
      </c>
      <c r="L13" s="851">
        <f t="shared" si="19"/>
        <v>0</v>
      </c>
      <c r="M13" s="851">
        <f t="shared" si="19"/>
        <v>0</v>
      </c>
      <c r="N13" s="851">
        <f t="shared" si="19"/>
        <v>0</v>
      </c>
      <c r="O13" s="851">
        <f t="shared" si="19"/>
        <v>0</v>
      </c>
      <c r="P13" s="851">
        <f t="shared" si="19"/>
        <v>0</v>
      </c>
      <c r="Q13" s="851">
        <f t="shared" si="19"/>
        <v>2</v>
      </c>
      <c r="R13" s="851">
        <f t="shared" si="19"/>
        <v>2234600</v>
      </c>
      <c r="S13" s="851">
        <f t="shared" si="19"/>
        <v>2234600</v>
      </c>
      <c r="T13" s="851">
        <f t="shared" si="19"/>
        <v>0</v>
      </c>
      <c r="U13" s="851">
        <f t="shared" si="19"/>
        <v>0</v>
      </c>
      <c r="V13" s="851">
        <f t="shared" si="19"/>
        <v>0</v>
      </c>
      <c r="W13" s="851">
        <f t="shared" si="19"/>
        <v>0</v>
      </c>
      <c r="X13" s="851">
        <f t="shared" si="19"/>
        <v>0</v>
      </c>
      <c r="Y13" s="851">
        <f t="shared" si="19"/>
        <v>0</v>
      </c>
      <c r="Z13" s="851">
        <f t="shared" si="19"/>
        <v>0</v>
      </c>
      <c r="AA13" s="851">
        <f t="shared" si="19"/>
        <v>0</v>
      </c>
      <c r="AB13" s="851">
        <f t="shared" si="19"/>
        <v>0</v>
      </c>
      <c r="AC13" s="851">
        <f t="shared" si="19"/>
        <v>0</v>
      </c>
      <c r="AD13" s="851">
        <f t="shared" si="19"/>
        <v>0</v>
      </c>
      <c r="AE13" s="851">
        <f t="shared" si="19"/>
        <v>0</v>
      </c>
      <c r="AF13" s="851">
        <f t="shared" si="19"/>
        <v>0</v>
      </c>
      <c r="AG13" s="851">
        <f t="shared" si="19"/>
        <v>0</v>
      </c>
      <c r="AH13" s="851">
        <f t="shared" si="19"/>
        <v>0</v>
      </c>
      <c r="AI13" s="851">
        <f t="shared" si="19"/>
        <v>0</v>
      </c>
      <c r="AJ13" s="851">
        <f t="shared" si="19"/>
        <v>0</v>
      </c>
      <c r="AK13" s="851">
        <f t="shared" si="19"/>
        <v>0</v>
      </c>
      <c r="AL13" s="851">
        <f t="shared" si="19"/>
        <v>0</v>
      </c>
      <c r="AM13" s="851">
        <f t="shared" si="19"/>
        <v>0</v>
      </c>
      <c r="AN13" s="851">
        <f t="shared" si="19"/>
        <v>0</v>
      </c>
      <c r="AO13" s="851">
        <f t="shared" si="19"/>
        <v>0</v>
      </c>
      <c r="AP13" s="851">
        <f t="shared" si="19"/>
        <v>0</v>
      </c>
      <c r="AQ13" s="851">
        <f t="shared" si="19"/>
        <v>0</v>
      </c>
      <c r="AR13" s="851">
        <f t="shared" si="19"/>
        <v>0</v>
      </c>
      <c r="AS13" s="851">
        <f t="shared" si="19"/>
        <v>0</v>
      </c>
      <c r="AT13" s="851">
        <f t="shared" si="19"/>
        <v>0</v>
      </c>
      <c r="AU13" s="851">
        <f t="shared" si="19"/>
        <v>0</v>
      </c>
      <c r="AV13" s="851">
        <f t="shared" si="19"/>
        <v>0</v>
      </c>
      <c r="AW13" s="851">
        <f t="shared" si="19"/>
        <v>0</v>
      </c>
      <c r="AX13" s="851">
        <f t="shared" si="19"/>
        <v>0</v>
      </c>
      <c r="AY13" s="851">
        <f t="shared" si="19"/>
        <v>0</v>
      </c>
      <c r="AZ13" s="851">
        <f t="shared" si="19"/>
        <v>0</v>
      </c>
      <c r="BA13" s="851">
        <f t="shared" si="19"/>
        <v>0</v>
      </c>
      <c r="BB13" s="851">
        <f t="shared" si="19"/>
        <v>0</v>
      </c>
      <c r="BC13" s="851">
        <f t="shared" si="19"/>
        <v>0</v>
      </c>
      <c r="BD13" s="851">
        <f t="shared" si="19"/>
        <v>0</v>
      </c>
      <c r="BE13" s="851">
        <f t="shared" si="19"/>
        <v>0</v>
      </c>
      <c r="BF13" s="851">
        <f t="shared" si="19"/>
        <v>0</v>
      </c>
      <c r="BG13" s="851">
        <f t="shared" si="19"/>
        <v>0</v>
      </c>
      <c r="BH13" s="851">
        <f t="shared" si="19"/>
        <v>0</v>
      </c>
      <c r="BI13" s="851">
        <f t="shared" si="19"/>
        <v>0</v>
      </c>
      <c r="BJ13" s="851">
        <f t="shared" si="19"/>
        <v>1</v>
      </c>
      <c r="BK13" s="851">
        <f t="shared" si="19"/>
        <v>1090800</v>
      </c>
      <c r="BL13" s="851">
        <f t="shared" si="19"/>
        <v>1</v>
      </c>
      <c r="BM13" s="851">
        <f t="shared" si="19"/>
        <v>1143800</v>
      </c>
      <c r="BN13" s="851">
        <f t="shared" si="19"/>
        <v>0</v>
      </c>
      <c r="BO13" s="851">
        <f t="shared" si="19"/>
        <v>0</v>
      </c>
      <c r="BP13" s="851">
        <f t="shared" si="19"/>
        <v>0</v>
      </c>
      <c r="BQ13" s="851">
        <f t="shared" si="19"/>
        <v>0</v>
      </c>
      <c r="BR13" s="851">
        <f t="shared" si="19"/>
        <v>0</v>
      </c>
      <c r="BS13" s="851">
        <f t="shared" si="19"/>
        <v>0</v>
      </c>
      <c r="BT13" s="851">
        <f t="shared" ref="BT13:DE13" si="20">SUM(BT14:BT15)</f>
        <v>0</v>
      </c>
      <c r="BU13" s="851">
        <f t="shared" si="20"/>
        <v>0</v>
      </c>
      <c r="BV13" s="851">
        <f t="shared" si="20"/>
        <v>0</v>
      </c>
      <c r="BW13" s="851">
        <f t="shared" si="20"/>
        <v>0</v>
      </c>
      <c r="BX13" s="851">
        <f t="shared" si="20"/>
        <v>335190</v>
      </c>
      <c r="BY13" s="851">
        <f t="shared" si="20"/>
        <v>335190</v>
      </c>
      <c r="BZ13" s="851">
        <f t="shared" si="20"/>
        <v>670380</v>
      </c>
      <c r="CA13" s="851">
        <f t="shared" si="20"/>
        <v>446920</v>
      </c>
      <c r="CB13" s="851">
        <f t="shared" si="20"/>
        <v>558650</v>
      </c>
      <c r="CC13" s="851">
        <f t="shared" si="20"/>
        <v>558650</v>
      </c>
      <c r="CD13" s="851">
        <f t="shared" si="20"/>
        <v>1564220</v>
      </c>
      <c r="CE13" s="851">
        <f t="shared" si="20"/>
        <v>0</v>
      </c>
      <c r="CF13" s="851">
        <f t="shared" si="20"/>
        <v>0</v>
      </c>
      <c r="CG13" s="851">
        <f t="shared" si="20"/>
        <v>0</v>
      </c>
      <c r="CH13" s="851">
        <f t="shared" si="20"/>
        <v>0</v>
      </c>
      <c r="CI13" s="851">
        <f t="shared" si="20"/>
        <v>2234600</v>
      </c>
      <c r="CJ13" s="851">
        <f t="shared" si="20"/>
        <v>0</v>
      </c>
      <c r="CK13" s="851">
        <f t="shared" si="20"/>
        <v>0</v>
      </c>
      <c r="CL13" s="851">
        <f t="shared" si="20"/>
        <v>0</v>
      </c>
      <c r="CM13" s="851">
        <f t="shared" si="20"/>
        <v>0</v>
      </c>
      <c r="CN13" s="851">
        <f t="shared" si="20"/>
        <v>0</v>
      </c>
      <c r="CO13" s="851">
        <f t="shared" si="20"/>
        <v>0</v>
      </c>
      <c r="CP13" s="851">
        <f t="shared" si="20"/>
        <v>335200</v>
      </c>
      <c r="CQ13" s="851">
        <f t="shared" si="20"/>
        <v>335200</v>
      </c>
      <c r="CR13" s="851">
        <f t="shared" si="20"/>
        <v>670400</v>
      </c>
      <c r="CS13" s="851">
        <f t="shared" si="20"/>
        <v>447000</v>
      </c>
      <c r="CT13" s="851">
        <f t="shared" si="20"/>
        <v>558700</v>
      </c>
      <c r="CU13" s="851">
        <f t="shared" si="20"/>
        <v>558500</v>
      </c>
      <c r="CV13" s="851">
        <f t="shared" si="20"/>
        <v>1564200</v>
      </c>
      <c r="CW13" s="851">
        <f t="shared" si="20"/>
        <v>0</v>
      </c>
      <c r="CX13" s="851">
        <f t="shared" si="20"/>
        <v>0</v>
      </c>
      <c r="CY13" s="851">
        <f t="shared" si="20"/>
        <v>0</v>
      </c>
      <c r="CZ13" s="851">
        <f t="shared" si="20"/>
        <v>0</v>
      </c>
      <c r="DA13" s="851">
        <f t="shared" si="20"/>
        <v>2234600</v>
      </c>
      <c r="DB13" s="851">
        <f t="shared" si="20"/>
        <v>0</v>
      </c>
      <c r="DC13" s="851">
        <f t="shared" si="20"/>
        <v>0</v>
      </c>
      <c r="DD13" s="851">
        <f t="shared" si="20"/>
        <v>2</v>
      </c>
      <c r="DE13" s="851">
        <f t="shared" si="20"/>
        <v>2234600</v>
      </c>
    </row>
    <row r="14" spans="1:109" s="17" customFormat="1" ht="409.6">
      <c r="A14" s="111">
        <v>2</v>
      </c>
      <c r="B14" s="111">
        <f>B13+1</f>
        <v>1</v>
      </c>
      <c r="C14" s="869" t="s">
        <v>1674</v>
      </c>
      <c r="D14" s="40" t="s">
        <v>575</v>
      </c>
      <c r="E14" s="871">
        <v>1090800</v>
      </c>
      <c r="F14" s="871">
        <v>1090800</v>
      </c>
      <c r="G14" s="284">
        <v>1</v>
      </c>
      <c r="H14" s="285">
        <f>G14*F14</f>
        <v>1090800</v>
      </c>
      <c r="I14" s="884">
        <f>F14-H14</f>
        <v>0</v>
      </c>
      <c r="J14" s="281">
        <f>I14+H14</f>
        <v>1090800</v>
      </c>
      <c r="K14" s="131" t="s">
        <v>576</v>
      </c>
      <c r="L14" s="131" t="s">
        <v>883</v>
      </c>
      <c r="M14" s="131" t="s">
        <v>577</v>
      </c>
      <c r="N14" s="4"/>
      <c r="O14" s="4"/>
      <c r="P14" s="142"/>
      <c r="Q14" s="938">
        <v>1</v>
      </c>
      <c r="R14" s="305">
        <f>$H14</f>
        <v>1090800</v>
      </c>
      <c r="S14" s="142">
        <f>$G14*$F14</f>
        <v>1090800</v>
      </c>
      <c r="T14" s="10"/>
      <c r="U14" s="10"/>
      <c r="V14" s="10"/>
      <c r="W14" s="10"/>
      <c r="X14" s="10"/>
      <c r="Y14" s="10"/>
      <c r="Z14" s="27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279"/>
      <c r="AP14" s="279"/>
      <c r="AQ14" s="279"/>
      <c r="AR14" s="279"/>
      <c r="AS14" s="279"/>
      <c r="AT14" s="279"/>
      <c r="AU14" s="279"/>
      <c r="AV14" s="279"/>
      <c r="AW14" s="279"/>
      <c r="AX14" s="279"/>
      <c r="AY14" s="279"/>
      <c r="AZ14" s="10"/>
      <c r="BA14" s="279"/>
      <c r="BB14" s="10"/>
      <c r="BC14" s="10"/>
      <c r="BD14" s="283"/>
      <c r="BE14" s="900">
        <f>F14-P14-R14</f>
        <v>0</v>
      </c>
      <c r="BF14" s="4"/>
      <c r="BG14" s="4"/>
      <c r="BH14" s="4"/>
      <c r="BI14" s="4"/>
      <c r="BJ14" s="10">
        <f>$G14</f>
        <v>1</v>
      </c>
      <c r="BK14" s="279">
        <f>$H14</f>
        <v>1090800</v>
      </c>
      <c r="BL14" s="10"/>
      <c r="BM14" s="4"/>
      <c r="BN14" s="4"/>
      <c r="BO14" s="659"/>
      <c r="BP14" s="240"/>
      <c r="BQ14" s="1634">
        <f t="shared" si="18"/>
        <v>0</v>
      </c>
      <c r="BR14" s="240"/>
      <c r="BS14" s="1042"/>
      <c r="BT14" s="1042"/>
      <c r="BU14" s="1042"/>
      <c r="BV14" s="1037">
        <f t="shared" si="4"/>
        <v>0</v>
      </c>
      <c r="BW14" s="1042"/>
      <c r="BX14" s="1041">
        <f>15/100*$H14</f>
        <v>163620</v>
      </c>
      <c r="BY14" s="1041">
        <f>15/100*$H14</f>
        <v>163620</v>
      </c>
      <c r="BZ14" s="1037">
        <f t="shared" si="5"/>
        <v>327240</v>
      </c>
      <c r="CA14" s="1041">
        <f>20/100*$H14</f>
        <v>218160</v>
      </c>
      <c r="CB14" s="1041">
        <f>25/100*$H14</f>
        <v>272700</v>
      </c>
      <c r="CC14" s="1041">
        <f>25/100*$H14</f>
        <v>272700</v>
      </c>
      <c r="CD14" s="1037">
        <f t="shared" si="6"/>
        <v>763560</v>
      </c>
      <c r="CE14" s="1042"/>
      <c r="CF14" s="1042"/>
      <c r="CG14" s="1042"/>
      <c r="CH14" s="1037">
        <f t="shared" si="7"/>
        <v>0</v>
      </c>
      <c r="CI14" s="1042">
        <f t="shared" si="8"/>
        <v>1090800</v>
      </c>
      <c r="CJ14" s="1053">
        <v>0</v>
      </c>
      <c r="CK14" s="1041">
        <f t="shared" si="9"/>
        <v>0</v>
      </c>
      <c r="CL14" s="1041">
        <f t="shared" si="9"/>
        <v>0</v>
      </c>
      <c r="CM14" s="1041">
        <f t="shared" si="9"/>
        <v>0</v>
      </c>
      <c r="CN14" s="1037">
        <f t="shared" si="10"/>
        <v>0</v>
      </c>
      <c r="CO14" s="1041">
        <f t="shared" si="11"/>
        <v>0</v>
      </c>
      <c r="CP14" s="1041">
        <f t="shared" si="11"/>
        <v>163600</v>
      </c>
      <c r="CQ14" s="1041">
        <f t="shared" si="11"/>
        <v>163600</v>
      </c>
      <c r="CR14" s="1037">
        <f t="shared" si="12"/>
        <v>327200</v>
      </c>
      <c r="CS14" s="1041">
        <f t="shared" si="13"/>
        <v>218200</v>
      </c>
      <c r="CT14" s="1041">
        <f t="shared" si="13"/>
        <v>272700</v>
      </c>
      <c r="CU14" s="1041">
        <f t="shared" si="13"/>
        <v>272700</v>
      </c>
      <c r="CV14" s="1037">
        <f t="shared" si="14"/>
        <v>763600</v>
      </c>
      <c r="CW14" s="1041">
        <f>ROUND(CE14,-2)</f>
        <v>0</v>
      </c>
      <c r="CX14" s="1041">
        <f t="shared" si="15"/>
        <v>0</v>
      </c>
      <c r="CY14" s="1041">
        <f t="shared" si="15"/>
        <v>0</v>
      </c>
      <c r="CZ14" s="1037">
        <f t="shared" si="16"/>
        <v>0</v>
      </c>
      <c r="DA14" s="1042">
        <f t="shared" si="17"/>
        <v>1090800</v>
      </c>
      <c r="DB14" s="1053">
        <f>DA14-H14</f>
        <v>0</v>
      </c>
      <c r="DC14" s="131" t="s">
        <v>883</v>
      </c>
      <c r="DD14" s="4">
        <f t="shared" ref="DD14:DD34" si="21">$G14</f>
        <v>1</v>
      </c>
      <c r="DE14" s="1977">
        <f t="shared" ref="DE14:DE34" si="22">$H14</f>
        <v>1090800</v>
      </c>
    </row>
    <row r="15" spans="1:109" s="17" customFormat="1" ht="45.75" customHeight="1">
      <c r="A15" s="111">
        <v>2</v>
      </c>
      <c r="B15" s="111">
        <f>B14+1</f>
        <v>2</v>
      </c>
      <c r="C15" s="869" t="s">
        <v>1675</v>
      </c>
      <c r="D15" s="40" t="s">
        <v>578</v>
      </c>
      <c r="E15" s="871">
        <v>1143800</v>
      </c>
      <c r="F15" s="871">
        <v>1143800</v>
      </c>
      <c r="G15" s="284">
        <v>1</v>
      </c>
      <c r="H15" s="285">
        <f>G15*F15</f>
        <v>1143800</v>
      </c>
      <c r="I15" s="884">
        <f>F15-H15</f>
        <v>0</v>
      </c>
      <c r="J15" s="281">
        <f>I15+H15</f>
        <v>1143800</v>
      </c>
      <c r="K15" s="131" t="s">
        <v>604</v>
      </c>
      <c r="L15" s="131" t="s">
        <v>1382</v>
      </c>
      <c r="M15" s="133" t="s">
        <v>579</v>
      </c>
      <c r="N15" s="4"/>
      <c r="O15" s="4"/>
      <c r="P15" s="142"/>
      <c r="Q15" s="938">
        <v>1</v>
      </c>
      <c r="R15" s="305">
        <f>$H15</f>
        <v>1143800</v>
      </c>
      <c r="S15" s="142">
        <f>$G15*$F15</f>
        <v>1143800</v>
      </c>
      <c r="T15" s="10"/>
      <c r="U15" s="10"/>
      <c r="V15" s="10"/>
      <c r="W15" s="10"/>
      <c r="X15" s="10"/>
      <c r="Y15" s="10"/>
      <c r="Z15" s="27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279"/>
      <c r="AP15" s="279"/>
      <c r="AQ15" s="279"/>
      <c r="AR15" s="279"/>
      <c r="AS15" s="279"/>
      <c r="AT15" s="279"/>
      <c r="AU15" s="279"/>
      <c r="AV15" s="279"/>
      <c r="AW15" s="279"/>
      <c r="AX15" s="279"/>
      <c r="AY15" s="279"/>
      <c r="AZ15" s="10"/>
      <c r="BA15" s="279"/>
      <c r="BB15" s="10"/>
      <c r="BC15" s="10"/>
      <c r="BD15" s="283"/>
      <c r="BE15" s="900">
        <f>F15-P15-R15</f>
        <v>0</v>
      </c>
      <c r="BF15" s="4"/>
      <c r="BG15" s="4"/>
      <c r="BH15" s="4"/>
      <c r="BI15" s="4"/>
      <c r="BJ15" s="4"/>
      <c r="BK15" s="4"/>
      <c r="BL15" s="10">
        <f>$G15</f>
        <v>1</v>
      </c>
      <c r="BM15" s="279">
        <f>$H15</f>
        <v>1143800</v>
      </c>
      <c r="BN15" s="4"/>
      <c r="BO15" s="659"/>
      <c r="BP15" s="240"/>
      <c r="BQ15" s="1634">
        <f t="shared" si="18"/>
        <v>0</v>
      </c>
      <c r="BR15" s="240"/>
      <c r="BS15" s="1042"/>
      <c r="BT15" s="1042"/>
      <c r="BU15" s="1042"/>
      <c r="BV15" s="1037">
        <f t="shared" si="4"/>
        <v>0</v>
      </c>
      <c r="BW15" s="1042"/>
      <c r="BX15" s="1041">
        <f>15/100*$H15</f>
        <v>171570</v>
      </c>
      <c r="BY15" s="1041">
        <f>15/100*$H15</f>
        <v>171570</v>
      </c>
      <c r="BZ15" s="1037">
        <f t="shared" si="5"/>
        <v>343140</v>
      </c>
      <c r="CA15" s="1041">
        <f>20/100*$H15</f>
        <v>228760</v>
      </c>
      <c r="CB15" s="1041">
        <f>25/100*$H15</f>
        <v>285950</v>
      </c>
      <c r="CC15" s="1041">
        <f>25/100*$H15</f>
        <v>285950</v>
      </c>
      <c r="CD15" s="1037">
        <f t="shared" si="6"/>
        <v>800660</v>
      </c>
      <c r="CE15" s="1042"/>
      <c r="CF15" s="1042"/>
      <c r="CG15" s="1042"/>
      <c r="CH15" s="1037">
        <f t="shared" si="7"/>
        <v>0</v>
      </c>
      <c r="CI15" s="1042">
        <f t="shared" si="8"/>
        <v>1143800</v>
      </c>
      <c r="CJ15" s="1053">
        <v>0</v>
      </c>
      <c r="CK15" s="1041">
        <f t="shared" si="9"/>
        <v>0</v>
      </c>
      <c r="CL15" s="1041">
        <f t="shared" si="9"/>
        <v>0</v>
      </c>
      <c r="CM15" s="1041">
        <f t="shared" si="9"/>
        <v>0</v>
      </c>
      <c r="CN15" s="1037">
        <f t="shared" si="10"/>
        <v>0</v>
      </c>
      <c r="CO15" s="1041">
        <f t="shared" si="11"/>
        <v>0</v>
      </c>
      <c r="CP15" s="1041">
        <f t="shared" si="11"/>
        <v>171600</v>
      </c>
      <c r="CQ15" s="1041">
        <f t="shared" si="11"/>
        <v>171600</v>
      </c>
      <c r="CR15" s="1037">
        <f t="shared" si="12"/>
        <v>343200</v>
      </c>
      <c r="CS15" s="1041">
        <f t="shared" si="13"/>
        <v>228800</v>
      </c>
      <c r="CT15" s="1041">
        <f t="shared" si="13"/>
        <v>286000</v>
      </c>
      <c r="CU15" s="1041">
        <f>ROUND(CC15,-2)-200</f>
        <v>285800</v>
      </c>
      <c r="CV15" s="1037">
        <f t="shared" si="14"/>
        <v>800600</v>
      </c>
      <c r="CW15" s="1041">
        <f>ROUND(CE15,-2)</f>
        <v>0</v>
      </c>
      <c r="CX15" s="1041">
        <f t="shared" si="15"/>
        <v>0</v>
      </c>
      <c r="CY15" s="1041">
        <f t="shared" si="15"/>
        <v>0</v>
      </c>
      <c r="CZ15" s="1037">
        <f t="shared" si="16"/>
        <v>0</v>
      </c>
      <c r="DA15" s="1042">
        <f t="shared" si="17"/>
        <v>1143800</v>
      </c>
      <c r="DB15" s="1053">
        <f>DA15-H15</f>
        <v>0</v>
      </c>
      <c r="DC15" s="131" t="s">
        <v>1382</v>
      </c>
      <c r="DD15" s="4">
        <f t="shared" si="21"/>
        <v>1</v>
      </c>
      <c r="DE15" s="1977">
        <f t="shared" si="22"/>
        <v>1143800</v>
      </c>
    </row>
    <row r="16" spans="1:109" s="138" customFormat="1" ht="21" customHeight="1">
      <c r="A16" s="687"/>
      <c r="B16" s="653"/>
      <c r="C16" s="687" t="s">
        <v>1436</v>
      </c>
      <c r="D16" s="688"/>
      <c r="E16" s="689"/>
      <c r="F16" s="689"/>
      <c r="G16" s="851">
        <f>SUM(G17:G18)</f>
        <v>2</v>
      </c>
      <c r="H16" s="689">
        <f t="shared" ref="H16:S16" si="23">SUM(H17:H18)</f>
        <v>7115400</v>
      </c>
      <c r="I16" s="689">
        <f t="shared" si="23"/>
        <v>0</v>
      </c>
      <c r="J16" s="689">
        <f t="shared" si="23"/>
        <v>7115400</v>
      </c>
      <c r="K16" s="689">
        <f t="shared" si="23"/>
        <v>0</v>
      </c>
      <c r="L16" s="689">
        <f t="shared" si="23"/>
        <v>0</v>
      </c>
      <c r="M16" s="689">
        <f t="shared" si="23"/>
        <v>0</v>
      </c>
      <c r="N16" s="689">
        <f t="shared" si="23"/>
        <v>0</v>
      </c>
      <c r="O16" s="689">
        <f t="shared" si="23"/>
        <v>0</v>
      </c>
      <c r="P16" s="689">
        <f t="shared" si="23"/>
        <v>0</v>
      </c>
      <c r="Q16" s="689">
        <f t="shared" si="23"/>
        <v>2</v>
      </c>
      <c r="R16" s="689">
        <f t="shared" si="23"/>
        <v>7115400</v>
      </c>
      <c r="S16" s="689">
        <f t="shared" si="23"/>
        <v>7115400</v>
      </c>
      <c r="T16" s="10"/>
      <c r="U16" s="10"/>
      <c r="V16" s="10"/>
      <c r="W16" s="10"/>
      <c r="X16" s="10"/>
      <c r="Y16" s="10"/>
      <c r="Z16" s="10"/>
      <c r="AA16" s="10"/>
      <c r="AB16" s="10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10"/>
      <c r="AO16" s="271"/>
      <c r="AP16" s="271"/>
      <c r="AQ16" s="271"/>
      <c r="AR16" s="271"/>
      <c r="AS16" s="271"/>
      <c r="AT16" s="271"/>
      <c r="AU16" s="271"/>
      <c r="AV16" s="271"/>
      <c r="AW16" s="271"/>
      <c r="AX16" s="271"/>
      <c r="AY16" s="271"/>
      <c r="AZ16" s="352"/>
      <c r="BA16" s="10"/>
      <c r="BB16" s="10"/>
      <c r="BC16" s="279"/>
      <c r="BD16" s="896"/>
      <c r="BE16" s="657">
        <f>G16-N16-Q16</f>
        <v>0</v>
      </c>
      <c r="BF16" s="851">
        <f t="shared" ref="BF16:BO16" si="24">SUM(BF17:BF18)</f>
        <v>0</v>
      </c>
      <c r="BG16" s="851">
        <f t="shared" si="24"/>
        <v>0</v>
      </c>
      <c r="BH16" s="851">
        <f t="shared" si="24"/>
        <v>2</v>
      </c>
      <c r="BI16" s="851">
        <f t="shared" si="24"/>
        <v>7115400</v>
      </c>
      <c r="BJ16" s="851">
        <f t="shared" si="24"/>
        <v>0</v>
      </c>
      <c r="BK16" s="851">
        <f t="shared" si="24"/>
        <v>0</v>
      </c>
      <c r="BL16" s="851">
        <f t="shared" si="24"/>
        <v>0</v>
      </c>
      <c r="BM16" s="851">
        <f t="shared" si="24"/>
        <v>0</v>
      </c>
      <c r="BN16" s="851">
        <f t="shared" si="24"/>
        <v>0</v>
      </c>
      <c r="BO16" s="851">
        <f t="shared" si="24"/>
        <v>0</v>
      </c>
      <c r="BP16" s="240"/>
      <c r="BQ16" s="1634">
        <f t="shared" si="18"/>
        <v>0</v>
      </c>
      <c r="BR16" s="240"/>
      <c r="BS16" s="1042"/>
      <c r="BT16" s="1042"/>
      <c r="BU16" s="1042"/>
      <c r="BV16" s="1037">
        <f t="shared" si="4"/>
        <v>0</v>
      </c>
      <c r="BW16" s="1042"/>
      <c r="BX16" s="1042"/>
      <c r="BY16" s="1042"/>
      <c r="BZ16" s="1037">
        <f t="shared" si="5"/>
        <v>0</v>
      </c>
      <c r="CA16" s="1042"/>
      <c r="CB16" s="1042"/>
      <c r="CC16" s="1042"/>
      <c r="CD16" s="1037">
        <f t="shared" si="6"/>
        <v>0</v>
      </c>
      <c r="CE16" s="1042"/>
      <c r="CF16" s="1042"/>
      <c r="CG16" s="1042"/>
      <c r="CH16" s="1037">
        <f t="shared" si="7"/>
        <v>0</v>
      </c>
      <c r="CI16" s="1042">
        <f t="shared" si="8"/>
        <v>0</v>
      </c>
      <c r="CJ16" s="1054">
        <v>0</v>
      </c>
      <c r="CK16" s="1041">
        <f t="shared" si="9"/>
        <v>0</v>
      </c>
      <c r="CL16" s="1041">
        <f t="shared" si="9"/>
        <v>0</v>
      </c>
      <c r="CM16" s="1041">
        <f t="shared" si="9"/>
        <v>0</v>
      </c>
      <c r="CN16" s="1037">
        <f t="shared" si="10"/>
        <v>0</v>
      </c>
      <c r="CO16" s="1041">
        <f t="shared" si="11"/>
        <v>0</v>
      </c>
      <c r="CP16" s="1041">
        <f t="shared" si="11"/>
        <v>0</v>
      </c>
      <c r="CQ16" s="1041">
        <f t="shared" si="11"/>
        <v>0</v>
      </c>
      <c r="CR16" s="1037">
        <f t="shared" si="12"/>
        <v>0</v>
      </c>
      <c r="CS16" s="1041">
        <f t="shared" si="13"/>
        <v>0</v>
      </c>
      <c r="CT16" s="1041">
        <f t="shared" si="13"/>
        <v>0</v>
      </c>
      <c r="CU16" s="1041">
        <f t="shared" si="13"/>
        <v>0</v>
      </c>
      <c r="CV16" s="1037">
        <f t="shared" si="14"/>
        <v>0</v>
      </c>
      <c r="CW16" s="1041">
        <f>ROUND(CE16,-2)</f>
        <v>0</v>
      </c>
      <c r="CX16" s="1041">
        <f t="shared" si="15"/>
        <v>0</v>
      </c>
      <c r="CY16" s="1041">
        <f t="shared" si="15"/>
        <v>0</v>
      </c>
      <c r="CZ16" s="1037">
        <f t="shared" si="16"/>
        <v>0</v>
      </c>
      <c r="DA16" s="1042">
        <f t="shared" si="17"/>
        <v>0</v>
      </c>
      <c r="DB16" s="1053"/>
      <c r="DC16" s="1976"/>
      <c r="DD16" s="1979">
        <f>SUM(DD17:DD18)</f>
        <v>2</v>
      </c>
      <c r="DE16" s="1980">
        <f>SUM(DE17:DE18)</f>
        <v>7115400</v>
      </c>
    </row>
    <row r="17" spans="1:109" s="141" customFormat="1" ht="48" customHeight="1">
      <c r="A17" s="111">
        <v>3</v>
      </c>
      <c r="B17" s="111">
        <f>B16+1</f>
        <v>1</v>
      </c>
      <c r="C17" s="885" t="s">
        <v>1676</v>
      </c>
      <c r="D17" s="132">
        <v>8732</v>
      </c>
      <c r="E17" s="886">
        <v>3557700</v>
      </c>
      <c r="F17" s="886">
        <v>3557700</v>
      </c>
      <c r="G17" s="280">
        <v>1</v>
      </c>
      <c r="H17" s="153">
        <f>G17*F17</f>
        <v>3557700</v>
      </c>
      <c r="I17" s="884">
        <f>F17-H17</f>
        <v>0</v>
      </c>
      <c r="J17" s="281">
        <f>I17+H17</f>
        <v>3557700</v>
      </c>
      <c r="K17" s="4" t="s">
        <v>455</v>
      </c>
      <c r="L17" s="4" t="s">
        <v>453</v>
      </c>
      <c r="M17" s="4" t="s">
        <v>1266</v>
      </c>
      <c r="N17" s="286"/>
      <c r="O17" s="286"/>
      <c r="P17" s="287"/>
      <c r="Q17" s="111">
        <v>1</v>
      </c>
      <c r="R17" s="305">
        <f>$H17</f>
        <v>3557700</v>
      </c>
      <c r="S17" s="142">
        <f>$G17*$F17</f>
        <v>3557700</v>
      </c>
      <c r="T17" s="288"/>
      <c r="U17" s="288"/>
      <c r="V17" s="288"/>
      <c r="W17" s="288">
        <v>1</v>
      </c>
      <c r="X17" s="288"/>
      <c r="Y17" s="213"/>
      <c r="Z17" s="289"/>
      <c r="AA17" s="213"/>
      <c r="AB17" s="213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13"/>
      <c r="BA17" s="290"/>
      <c r="BB17" s="288"/>
      <c r="BC17" s="213"/>
      <c r="BD17" s="699"/>
      <c r="BE17" s="900">
        <f>F17-P17-R17</f>
        <v>0</v>
      </c>
      <c r="BF17" s="286"/>
      <c r="BG17" s="286"/>
      <c r="BH17" s="10">
        <f>$G17</f>
        <v>1</v>
      </c>
      <c r="BI17" s="279">
        <f>$H17</f>
        <v>3557700</v>
      </c>
      <c r="BJ17" s="286"/>
      <c r="BK17" s="286"/>
      <c r="BL17" s="663"/>
      <c r="BM17" s="286"/>
      <c r="BN17" s="286"/>
      <c r="BO17" s="660"/>
      <c r="BP17" s="658"/>
      <c r="BQ17" s="1634">
        <f t="shared" si="18"/>
        <v>0</v>
      </c>
      <c r="BR17" s="658"/>
      <c r="BS17" s="1042"/>
      <c r="BT17" s="1042"/>
      <c r="BU17" s="1042"/>
      <c r="BV17" s="1037">
        <f t="shared" si="4"/>
        <v>0</v>
      </c>
      <c r="BW17" s="1041"/>
      <c r="BX17" s="1041">
        <f>15/100*$H17</f>
        <v>533655</v>
      </c>
      <c r="BY17" s="1041">
        <f>15/100*$H17</f>
        <v>533655</v>
      </c>
      <c r="BZ17" s="1037">
        <f t="shared" si="5"/>
        <v>1067310</v>
      </c>
      <c r="CA17" s="1041">
        <f>20/100*$H17</f>
        <v>711540</v>
      </c>
      <c r="CB17" s="1041">
        <f>15/100*$H17</f>
        <v>533655</v>
      </c>
      <c r="CC17" s="1041">
        <f>20/100*$H17</f>
        <v>711540</v>
      </c>
      <c r="CD17" s="1037">
        <f t="shared" si="6"/>
        <v>1956735</v>
      </c>
      <c r="CE17" s="1041">
        <f>15/100*$H17</f>
        <v>533655</v>
      </c>
      <c r="CF17" s="1041"/>
      <c r="CG17" s="1042"/>
      <c r="CH17" s="1037">
        <f t="shared" si="7"/>
        <v>533655</v>
      </c>
      <c r="CI17" s="1042">
        <f t="shared" si="8"/>
        <v>3557700</v>
      </c>
      <c r="CJ17" s="1053">
        <v>0</v>
      </c>
      <c r="CK17" s="1041">
        <f t="shared" si="9"/>
        <v>0</v>
      </c>
      <c r="CL17" s="1041">
        <f t="shared" si="9"/>
        <v>0</v>
      </c>
      <c r="CM17" s="1041">
        <f t="shared" si="9"/>
        <v>0</v>
      </c>
      <c r="CN17" s="1037">
        <f t="shared" si="10"/>
        <v>0</v>
      </c>
      <c r="CO17" s="1041">
        <f t="shared" si="11"/>
        <v>0</v>
      </c>
      <c r="CP17" s="1041">
        <f t="shared" si="11"/>
        <v>533700</v>
      </c>
      <c r="CQ17" s="1041">
        <f t="shared" si="11"/>
        <v>533700</v>
      </c>
      <c r="CR17" s="1037">
        <f t="shared" si="12"/>
        <v>1067400</v>
      </c>
      <c r="CS17" s="1041">
        <f t="shared" si="13"/>
        <v>711500</v>
      </c>
      <c r="CT17" s="1041">
        <f t="shared" si="13"/>
        <v>533700</v>
      </c>
      <c r="CU17" s="1041">
        <f t="shared" si="13"/>
        <v>711500</v>
      </c>
      <c r="CV17" s="1037">
        <f t="shared" si="14"/>
        <v>1956700</v>
      </c>
      <c r="CW17" s="1041">
        <f>ROUND(CE17,-2)-100</f>
        <v>533600</v>
      </c>
      <c r="CX17" s="1041">
        <f t="shared" si="15"/>
        <v>0</v>
      </c>
      <c r="CY17" s="1041">
        <f t="shared" si="15"/>
        <v>0</v>
      </c>
      <c r="CZ17" s="1037">
        <f t="shared" si="16"/>
        <v>533600</v>
      </c>
      <c r="DA17" s="1042">
        <f t="shared" si="17"/>
        <v>3557700</v>
      </c>
      <c r="DB17" s="1053">
        <f>DA17-H17</f>
        <v>0</v>
      </c>
      <c r="DC17" s="4" t="s">
        <v>453</v>
      </c>
      <c r="DD17" s="4">
        <f t="shared" si="21"/>
        <v>1</v>
      </c>
      <c r="DE17" s="1977">
        <f t="shared" si="22"/>
        <v>3557700</v>
      </c>
    </row>
    <row r="18" spans="1:109" s="141" customFormat="1" ht="47.25" customHeight="1">
      <c r="A18" s="111">
        <v>3</v>
      </c>
      <c r="B18" s="111">
        <f>B17+1</f>
        <v>2</v>
      </c>
      <c r="C18" s="885" t="s">
        <v>1677</v>
      </c>
      <c r="D18" s="132">
        <v>8732</v>
      </c>
      <c r="E18" s="886">
        <v>3557700</v>
      </c>
      <c r="F18" s="886">
        <v>3557700</v>
      </c>
      <c r="G18" s="280">
        <v>1</v>
      </c>
      <c r="H18" s="153">
        <f>G18*F18</f>
        <v>3557700</v>
      </c>
      <c r="I18" s="884">
        <f>F18-H18</f>
        <v>0</v>
      </c>
      <c r="J18" s="281">
        <f>I18+H18</f>
        <v>3557700</v>
      </c>
      <c r="K18" s="4" t="s">
        <v>456</v>
      </c>
      <c r="L18" s="4" t="s">
        <v>1037</v>
      </c>
      <c r="M18" s="4" t="s">
        <v>1267</v>
      </c>
      <c r="N18" s="286"/>
      <c r="O18" s="286"/>
      <c r="P18" s="287"/>
      <c r="Q18" s="111">
        <v>1</v>
      </c>
      <c r="R18" s="305">
        <f>$H18</f>
        <v>3557700</v>
      </c>
      <c r="S18" s="142">
        <f>$G18*$F18</f>
        <v>3557700</v>
      </c>
      <c r="T18" s="288"/>
      <c r="U18" s="288"/>
      <c r="V18" s="288"/>
      <c r="W18" s="288">
        <v>1</v>
      </c>
      <c r="X18" s="288"/>
      <c r="Y18" s="213"/>
      <c r="Z18" s="289"/>
      <c r="AA18" s="213"/>
      <c r="AB18" s="213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13"/>
      <c r="BA18" s="290"/>
      <c r="BB18" s="288"/>
      <c r="BC18" s="213"/>
      <c r="BD18" s="699"/>
      <c r="BE18" s="900">
        <f>F18-P18-R18</f>
        <v>0</v>
      </c>
      <c r="BF18" s="286"/>
      <c r="BG18" s="286"/>
      <c r="BH18" s="10">
        <f>$G18</f>
        <v>1</v>
      </c>
      <c r="BI18" s="279">
        <f>$H18</f>
        <v>3557700</v>
      </c>
      <c r="BJ18" s="286"/>
      <c r="BK18" s="286"/>
      <c r="BL18" s="663"/>
      <c r="BM18" s="286"/>
      <c r="BN18" s="286"/>
      <c r="BO18" s="660"/>
      <c r="BP18" s="658"/>
      <c r="BQ18" s="1634">
        <f t="shared" si="18"/>
        <v>0</v>
      </c>
      <c r="BR18" s="658"/>
      <c r="BS18" s="1042"/>
      <c r="BT18" s="1042"/>
      <c r="BU18" s="1042"/>
      <c r="BV18" s="1037">
        <f t="shared" si="4"/>
        <v>0</v>
      </c>
      <c r="BW18" s="1041"/>
      <c r="BX18" s="1041">
        <f>15/100*$H18</f>
        <v>533655</v>
      </c>
      <c r="BY18" s="1041">
        <f>15/100*$H18</f>
        <v>533655</v>
      </c>
      <c r="BZ18" s="1037">
        <f t="shared" si="5"/>
        <v>1067310</v>
      </c>
      <c r="CA18" s="1041">
        <f>20/100*$H18</f>
        <v>711540</v>
      </c>
      <c r="CB18" s="1041">
        <f>15/100*$H18</f>
        <v>533655</v>
      </c>
      <c r="CC18" s="1041">
        <f>20/100*$H18</f>
        <v>711540</v>
      </c>
      <c r="CD18" s="1037">
        <f t="shared" si="6"/>
        <v>1956735</v>
      </c>
      <c r="CE18" s="1041">
        <f>15/100*$H18</f>
        <v>533655</v>
      </c>
      <c r="CF18" s="1041"/>
      <c r="CG18" s="1042"/>
      <c r="CH18" s="1037">
        <f t="shared" si="7"/>
        <v>533655</v>
      </c>
      <c r="CI18" s="1042">
        <f t="shared" si="8"/>
        <v>3557700</v>
      </c>
      <c r="CJ18" s="1053">
        <v>0</v>
      </c>
      <c r="CK18" s="1041">
        <f t="shared" si="9"/>
        <v>0</v>
      </c>
      <c r="CL18" s="1041">
        <f t="shared" si="9"/>
        <v>0</v>
      </c>
      <c r="CM18" s="1041">
        <f t="shared" si="9"/>
        <v>0</v>
      </c>
      <c r="CN18" s="1037">
        <f t="shared" si="10"/>
        <v>0</v>
      </c>
      <c r="CO18" s="1041">
        <f t="shared" si="11"/>
        <v>0</v>
      </c>
      <c r="CP18" s="1041">
        <f t="shared" si="11"/>
        <v>533700</v>
      </c>
      <c r="CQ18" s="1041">
        <f t="shared" si="11"/>
        <v>533700</v>
      </c>
      <c r="CR18" s="1037">
        <f t="shared" si="12"/>
        <v>1067400</v>
      </c>
      <c r="CS18" s="1041">
        <f t="shared" si="13"/>
        <v>711500</v>
      </c>
      <c r="CT18" s="1041">
        <f t="shared" si="13"/>
        <v>533700</v>
      </c>
      <c r="CU18" s="1041">
        <f t="shared" si="13"/>
        <v>711500</v>
      </c>
      <c r="CV18" s="1037">
        <f t="shared" si="14"/>
        <v>1956700</v>
      </c>
      <c r="CW18" s="1041">
        <f>ROUND(CE18,-2)-100</f>
        <v>533600</v>
      </c>
      <c r="CX18" s="1041">
        <f t="shared" si="15"/>
        <v>0</v>
      </c>
      <c r="CY18" s="1041">
        <f t="shared" si="15"/>
        <v>0</v>
      </c>
      <c r="CZ18" s="1037">
        <f t="shared" si="16"/>
        <v>533600</v>
      </c>
      <c r="DA18" s="1042">
        <f t="shared" si="17"/>
        <v>3557700</v>
      </c>
      <c r="DB18" s="1053">
        <f>DA18-H18</f>
        <v>0</v>
      </c>
      <c r="DC18" s="4" t="s">
        <v>1037</v>
      </c>
      <c r="DD18" s="4">
        <f t="shared" si="21"/>
        <v>1</v>
      </c>
      <c r="DE18" s="1977">
        <f t="shared" si="22"/>
        <v>3557700</v>
      </c>
    </row>
    <row r="19" spans="1:109" s="138" customFormat="1" ht="21" customHeight="1">
      <c r="A19" s="687"/>
      <c r="B19" s="653"/>
      <c r="C19" s="687" t="s">
        <v>1437</v>
      </c>
      <c r="D19" s="688"/>
      <c r="E19" s="689"/>
      <c r="F19" s="689"/>
      <c r="G19" s="851">
        <f>SUM(G20:G23)</f>
        <v>4</v>
      </c>
      <c r="H19" s="689">
        <f t="shared" ref="H19:BS19" si="25">SUM(H20:H23)</f>
        <v>15929800</v>
      </c>
      <c r="I19" s="689">
        <f t="shared" si="25"/>
        <v>0</v>
      </c>
      <c r="J19" s="689">
        <f t="shared" si="25"/>
        <v>15929800</v>
      </c>
      <c r="K19" s="689">
        <f t="shared" si="25"/>
        <v>0</v>
      </c>
      <c r="L19" s="689">
        <f t="shared" si="25"/>
        <v>0</v>
      </c>
      <c r="M19" s="689">
        <f t="shared" si="25"/>
        <v>0</v>
      </c>
      <c r="N19" s="689">
        <f t="shared" si="25"/>
        <v>0</v>
      </c>
      <c r="O19" s="689">
        <f t="shared" si="25"/>
        <v>0</v>
      </c>
      <c r="P19" s="689">
        <f t="shared" si="25"/>
        <v>0</v>
      </c>
      <c r="Q19" s="689">
        <f t="shared" si="25"/>
        <v>4</v>
      </c>
      <c r="R19" s="689">
        <f t="shared" si="25"/>
        <v>15929800</v>
      </c>
      <c r="S19" s="689">
        <f t="shared" si="25"/>
        <v>15929800</v>
      </c>
      <c r="T19" s="689">
        <f t="shared" si="25"/>
        <v>0</v>
      </c>
      <c r="U19" s="689">
        <f t="shared" si="25"/>
        <v>1</v>
      </c>
      <c r="V19" s="689">
        <f t="shared" si="25"/>
        <v>1</v>
      </c>
      <c r="W19" s="689">
        <f t="shared" si="25"/>
        <v>2</v>
      </c>
      <c r="X19" s="689">
        <f t="shared" si="25"/>
        <v>21</v>
      </c>
      <c r="Y19" s="689">
        <f t="shared" si="25"/>
        <v>0</v>
      </c>
      <c r="Z19" s="689">
        <f t="shared" si="25"/>
        <v>0</v>
      </c>
      <c r="AA19" s="689">
        <f t="shared" si="25"/>
        <v>0</v>
      </c>
      <c r="AB19" s="689">
        <f t="shared" si="25"/>
        <v>0</v>
      </c>
      <c r="AC19" s="689">
        <f t="shared" si="25"/>
        <v>0</v>
      </c>
      <c r="AD19" s="689">
        <f t="shared" si="25"/>
        <v>0</v>
      </c>
      <c r="AE19" s="689">
        <f t="shared" si="25"/>
        <v>0</v>
      </c>
      <c r="AF19" s="689">
        <f t="shared" si="25"/>
        <v>0</v>
      </c>
      <c r="AG19" s="689">
        <f t="shared" si="25"/>
        <v>0</v>
      </c>
      <c r="AH19" s="689">
        <f t="shared" si="25"/>
        <v>0</v>
      </c>
      <c r="AI19" s="689">
        <f t="shared" si="25"/>
        <v>0</v>
      </c>
      <c r="AJ19" s="689">
        <f t="shared" si="25"/>
        <v>0</v>
      </c>
      <c r="AK19" s="689">
        <f t="shared" si="25"/>
        <v>0</v>
      </c>
      <c r="AL19" s="689">
        <f t="shared" si="25"/>
        <v>0</v>
      </c>
      <c r="AM19" s="689">
        <f t="shared" si="25"/>
        <v>0</v>
      </c>
      <c r="AN19" s="689">
        <f t="shared" si="25"/>
        <v>0</v>
      </c>
      <c r="AO19" s="689">
        <f t="shared" si="25"/>
        <v>0</v>
      </c>
      <c r="AP19" s="689">
        <f t="shared" si="25"/>
        <v>0</v>
      </c>
      <c r="AQ19" s="689">
        <f t="shared" si="25"/>
        <v>0</v>
      </c>
      <c r="AR19" s="689">
        <f t="shared" si="25"/>
        <v>0</v>
      </c>
      <c r="AS19" s="689">
        <f t="shared" si="25"/>
        <v>0</v>
      </c>
      <c r="AT19" s="689">
        <f t="shared" si="25"/>
        <v>0</v>
      </c>
      <c r="AU19" s="689">
        <f t="shared" si="25"/>
        <v>0</v>
      </c>
      <c r="AV19" s="689">
        <f t="shared" si="25"/>
        <v>0</v>
      </c>
      <c r="AW19" s="689">
        <f t="shared" si="25"/>
        <v>0</v>
      </c>
      <c r="AX19" s="689">
        <f t="shared" si="25"/>
        <v>0</v>
      </c>
      <c r="AY19" s="689">
        <f t="shared" si="25"/>
        <v>0</v>
      </c>
      <c r="AZ19" s="689">
        <f t="shared" si="25"/>
        <v>0</v>
      </c>
      <c r="BA19" s="689">
        <f t="shared" si="25"/>
        <v>0</v>
      </c>
      <c r="BB19" s="689">
        <f t="shared" si="25"/>
        <v>0</v>
      </c>
      <c r="BC19" s="689">
        <f t="shared" si="25"/>
        <v>0</v>
      </c>
      <c r="BD19" s="689">
        <f t="shared" si="25"/>
        <v>0</v>
      </c>
      <c r="BE19" s="689">
        <f t="shared" si="25"/>
        <v>0</v>
      </c>
      <c r="BF19" s="689">
        <f t="shared" si="25"/>
        <v>1</v>
      </c>
      <c r="BG19" s="689">
        <f t="shared" si="25"/>
        <v>5256700</v>
      </c>
      <c r="BH19" s="689">
        <f t="shared" si="25"/>
        <v>3</v>
      </c>
      <c r="BI19" s="689">
        <f t="shared" si="25"/>
        <v>10673100</v>
      </c>
      <c r="BJ19" s="689">
        <f t="shared" si="25"/>
        <v>0</v>
      </c>
      <c r="BK19" s="689">
        <f t="shared" si="25"/>
        <v>0</v>
      </c>
      <c r="BL19" s="689">
        <f t="shared" si="25"/>
        <v>0</v>
      </c>
      <c r="BM19" s="689">
        <f t="shared" si="25"/>
        <v>0</v>
      </c>
      <c r="BN19" s="689">
        <f t="shared" si="25"/>
        <v>0</v>
      </c>
      <c r="BO19" s="689">
        <f t="shared" si="25"/>
        <v>0</v>
      </c>
      <c r="BP19" s="689">
        <f t="shared" si="25"/>
        <v>0</v>
      </c>
      <c r="BQ19" s="689">
        <f t="shared" si="25"/>
        <v>0</v>
      </c>
      <c r="BR19" s="689">
        <f t="shared" si="25"/>
        <v>0</v>
      </c>
      <c r="BS19" s="689">
        <f t="shared" si="25"/>
        <v>0</v>
      </c>
      <c r="BT19" s="689">
        <f t="shared" ref="BT19:DE19" si="26">SUM(BT20:BT23)</f>
        <v>0</v>
      </c>
      <c r="BU19" s="689">
        <f t="shared" si="26"/>
        <v>0</v>
      </c>
      <c r="BV19" s="689">
        <f t="shared" si="26"/>
        <v>0</v>
      </c>
      <c r="BW19" s="689">
        <f t="shared" si="26"/>
        <v>0</v>
      </c>
      <c r="BX19" s="689">
        <f t="shared" si="26"/>
        <v>2389465</v>
      </c>
      <c r="BY19" s="689">
        <f t="shared" si="26"/>
        <v>2389465</v>
      </c>
      <c r="BZ19" s="689">
        <f t="shared" si="26"/>
        <v>4778930</v>
      </c>
      <c r="CA19" s="689">
        <f t="shared" si="26"/>
        <v>2923120</v>
      </c>
      <c r="CB19" s="689">
        <f t="shared" si="26"/>
        <v>2389465</v>
      </c>
      <c r="CC19" s="689">
        <f t="shared" si="26"/>
        <v>3186020</v>
      </c>
      <c r="CD19" s="689">
        <f t="shared" si="26"/>
        <v>8498605</v>
      </c>
      <c r="CE19" s="689">
        <f t="shared" si="26"/>
        <v>2652265</v>
      </c>
      <c r="CF19" s="689">
        <f t="shared" si="26"/>
        <v>0</v>
      </c>
      <c r="CG19" s="689">
        <f t="shared" si="26"/>
        <v>0</v>
      </c>
      <c r="CH19" s="689">
        <f t="shared" si="26"/>
        <v>2652265</v>
      </c>
      <c r="CI19" s="689">
        <f t="shared" si="26"/>
        <v>15929800</v>
      </c>
      <c r="CJ19" s="689">
        <f t="shared" si="26"/>
        <v>0</v>
      </c>
      <c r="CK19" s="689">
        <f t="shared" si="26"/>
        <v>0</v>
      </c>
      <c r="CL19" s="689">
        <f t="shared" si="26"/>
        <v>0</v>
      </c>
      <c r="CM19" s="689">
        <f t="shared" si="26"/>
        <v>0</v>
      </c>
      <c r="CN19" s="689">
        <f t="shared" si="26"/>
        <v>0</v>
      </c>
      <c r="CO19" s="689">
        <f t="shared" si="26"/>
        <v>0</v>
      </c>
      <c r="CP19" s="689">
        <f t="shared" si="26"/>
        <v>2389600</v>
      </c>
      <c r="CQ19" s="689">
        <f t="shared" si="26"/>
        <v>2389600</v>
      </c>
      <c r="CR19" s="689">
        <f t="shared" si="26"/>
        <v>4779200</v>
      </c>
      <c r="CS19" s="689">
        <f t="shared" si="26"/>
        <v>2923000</v>
      </c>
      <c r="CT19" s="689">
        <f t="shared" si="26"/>
        <v>2389600</v>
      </c>
      <c r="CU19" s="689">
        <f t="shared" si="26"/>
        <v>3185900</v>
      </c>
      <c r="CV19" s="689">
        <f t="shared" si="26"/>
        <v>8498500</v>
      </c>
      <c r="CW19" s="689">
        <f t="shared" si="26"/>
        <v>2652100</v>
      </c>
      <c r="CX19" s="689">
        <f t="shared" si="26"/>
        <v>0</v>
      </c>
      <c r="CY19" s="689">
        <f t="shared" si="26"/>
        <v>0</v>
      </c>
      <c r="CZ19" s="689">
        <f t="shared" si="26"/>
        <v>2652100</v>
      </c>
      <c r="DA19" s="689">
        <f t="shared" si="26"/>
        <v>15929800</v>
      </c>
      <c r="DB19" s="689">
        <f t="shared" si="26"/>
        <v>0</v>
      </c>
      <c r="DC19" s="689">
        <f t="shared" si="26"/>
        <v>0</v>
      </c>
      <c r="DD19" s="689">
        <f t="shared" si="26"/>
        <v>4</v>
      </c>
      <c r="DE19" s="689">
        <f t="shared" si="26"/>
        <v>15929800</v>
      </c>
    </row>
    <row r="20" spans="1:109" s="17" customFormat="1" ht="51" customHeight="1">
      <c r="A20" s="111">
        <v>4</v>
      </c>
      <c r="B20" s="111">
        <f>B19+1</f>
        <v>1</v>
      </c>
      <c r="C20" s="885" t="s">
        <v>1678</v>
      </c>
      <c r="D20" s="111">
        <v>9567</v>
      </c>
      <c r="E20" s="886">
        <v>5256700</v>
      </c>
      <c r="F20" s="886">
        <v>5256700</v>
      </c>
      <c r="G20" s="110">
        <v>1</v>
      </c>
      <c r="H20" s="142">
        <f>G20*F20</f>
        <v>5256700</v>
      </c>
      <c r="I20" s="884">
        <f>F20-H20</f>
        <v>0</v>
      </c>
      <c r="J20" s="281">
        <f>I20+H20</f>
        <v>5256700</v>
      </c>
      <c r="K20" s="146" t="s">
        <v>209</v>
      </c>
      <c r="L20" s="131" t="s">
        <v>978</v>
      </c>
      <c r="M20" s="131" t="s">
        <v>210</v>
      </c>
      <c r="N20" s="4"/>
      <c r="O20" s="4"/>
      <c r="P20" s="142"/>
      <c r="Q20" s="111">
        <v>1</v>
      </c>
      <c r="R20" s="305">
        <f>$H20</f>
        <v>5256700</v>
      </c>
      <c r="S20" s="142">
        <f>$G20*$F20</f>
        <v>5256700</v>
      </c>
      <c r="T20" s="143"/>
      <c r="U20" s="143"/>
      <c r="V20" s="143"/>
      <c r="W20" s="143">
        <v>1</v>
      </c>
      <c r="X20" s="143"/>
      <c r="Y20" s="143"/>
      <c r="Z20" s="148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43"/>
      <c r="BA20" s="155"/>
      <c r="BB20" s="143"/>
      <c r="BC20" s="143"/>
      <c r="BD20" s="131" t="s">
        <v>570</v>
      </c>
      <c r="BE20" s="900">
        <f>F20-P20-R20</f>
        <v>0</v>
      </c>
      <c r="BF20" s="10">
        <f>$G20</f>
        <v>1</v>
      </c>
      <c r="BG20" s="939">
        <f>$H20</f>
        <v>5256700</v>
      </c>
      <c r="BH20" s="4"/>
      <c r="BI20" s="4"/>
      <c r="BJ20" s="4"/>
      <c r="BK20" s="4"/>
      <c r="BL20" s="10"/>
      <c r="BM20" s="4"/>
      <c r="BN20" s="4"/>
      <c r="BO20" s="659"/>
      <c r="BP20" s="655"/>
      <c r="BQ20" s="1634">
        <f t="shared" si="18"/>
        <v>0</v>
      </c>
      <c r="BR20" s="655"/>
      <c r="BS20" s="1042"/>
      <c r="BT20" s="1042"/>
      <c r="BU20" s="1042"/>
      <c r="BV20" s="1037">
        <f t="shared" si="4"/>
        <v>0</v>
      </c>
      <c r="BW20" s="1042"/>
      <c r="BX20" s="1041">
        <f>15/100*$H20-5</f>
        <v>788500</v>
      </c>
      <c r="BY20" s="1041">
        <f>15/100*$H20-5</f>
        <v>788500</v>
      </c>
      <c r="BZ20" s="1037">
        <f t="shared" si="5"/>
        <v>1577000</v>
      </c>
      <c r="CA20" s="1041">
        <f>15/100*$H20-5</f>
        <v>788500</v>
      </c>
      <c r="CB20" s="1041">
        <f>15/100*$H20-5</f>
        <v>788500</v>
      </c>
      <c r="CC20" s="1041">
        <f>20/100*$H20+60</f>
        <v>1051400</v>
      </c>
      <c r="CD20" s="1037">
        <f t="shared" si="6"/>
        <v>2628400</v>
      </c>
      <c r="CE20" s="1041">
        <f>20/100*$H20-40</f>
        <v>1051300</v>
      </c>
      <c r="CF20" s="1042"/>
      <c r="CG20" s="1042"/>
      <c r="CH20" s="1037">
        <f t="shared" si="7"/>
        <v>1051300</v>
      </c>
      <c r="CI20" s="1042">
        <f t="shared" si="8"/>
        <v>5256700</v>
      </c>
      <c r="CJ20" s="1053">
        <v>0</v>
      </c>
      <c r="CK20" s="1041">
        <f t="shared" si="9"/>
        <v>0</v>
      </c>
      <c r="CL20" s="1041">
        <f t="shared" si="9"/>
        <v>0</v>
      </c>
      <c r="CM20" s="1041">
        <f t="shared" si="9"/>
        <v>0</v>
      </c>
      <c r="CN20" s="1037">
        <f t="shared" si="10"/>
        <v>0</v>
      </c>
      <c r="CO20" s="1041">
        <f t="shared" si="11"/>
        <v>0</v>
      </c>
      <c r="CP20" s="1041">
        <f t="shared" si="11"/>
        <v>788500</v>
      </c>
      <c r="CQ20" s="1041">
        <f t="shared" si="11"/>
        <v>788500</v>
      </c>
      <c r="CR20" s="1037">
        <f t="shared" si="12"/>
        <v>1577000</v>
      </c>
      <c r="CS20" s="1041">
        <f t="shared" si="13"/>
        <v>788500</v>
      </c>
      <c r="CT20" s="1041">
        <f t="shared" si="13"/>
        <v>788500</v>
      </c>
      <c r="CU20" s="1041">
        <f t="shared" si="13"/>
        <v>1051400</v>
      </c>
      <c r="CV20" s="1037">
        <f t="shared" si="14"/>
        <v>2628400</v>
      </c>
      <c r="CW20" s="1041">
        <f>ROUND(CE20,-2)</f>
        <v>1051300</v>
      </c>
      <c r="CX20" s="1041">
        <f t="shared" si="15"/>
        <v>0</v>
      </c>
      <c r="CY20" s="1041">
        <f t="shared" si="15"/>
        <v>0</v>
      </c>
      <c r="CZ20" s="1037">
        <f t="shared" si="16"/>
        <v>1051300</v>
      </c>
      <c r="DA20" s="1042">
        <f t="shared" si="17"/>
        <v>5256700</v>
      </c>
      <c r="DB20" s="1053">
        <f>DA20-H20</f>
        <v>0</v>
      </c>
      <c r="DC20" s="131" t="s">
        <v>978</v>
      </c>
      <c r="DD20" s="153">
        <f>SUM(G20:G21)</f>
        <v>2</v>
      </c>
      <c r="DE20" s="153">
        <f>SUM(H20:H21)</f>
        <v>8814400</v>
      </c>
    </row>
    <row r="21" spans="1:109" s="17" customFormat="1" ht="51" customHeight="1">
      <c r="A21" s="110">
        <v>4</v>
      </c>
      <c r="B21" s="111">
        <f>B20+1</f>
        <v>2</v>
      </c>
      <c r="C21" s="869" t="s">
        <v>1681</v>
      </c>
      <c r="D21" s="111">
        <v>8732</v>
      </c>
      <c r="E21" s="886">
        <v>3557700</v>
      </c>
      <c r="F21" s="886">
        <v>3557700</v>
      </c>
      <c r="G21" s="111">
        <v>1</v>
      </c>
      <c r="H21" s="142">
        <f>G21*F21</f>
        <v>3557700</v>
      </c>
      <c r="I21" s="884">
        <f>F21-H21</f>
        <v>0</v>
      </c>
      <c r="J21" s="281">
        <f>I21+H21</f>
        <v>3557700</v>
      </c>
      <c r="K21" s="131" t="s">
        <v>217</v>
      </c>
      <c r="L21" s="131" t="s">
        <v>978</v>
      </c>
      <c r="M21" s="829" t="s">
        <v>218</v>
      </c>
      <c r="N21" s="4"/>
      <c r="O21" s="4"/>
      <c r="P21" s="142"/>
      <c r="Q21" s="111">
        <f>$G21</f>
        <v>1</v>
      </c>
      <c r="R21" s="305">
        <f>$H21</f>
        <v>3557700</v>
      </c>
      <c r="S21" s="142">
        <f>$H21+$I21</f>
        <v>3557700</v>
      </c>
      <c r="T21" s="111"/>
      <c r="U21" s="111"/>
      <c r="V21" s="111">
        <v>1</v>
      </c>
      <c r="W21" s="111"/>
      <c r="X21" s="111">
        <v>21</v>
      </c>
      <c r="Y21" s="111"/>
      <c r="Z21" s="144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282"/>
      <c r="AP21" s="282"/>
      <c r="AQ21" s="282"/>
      <c r="AR21" s="282"/>
      <c r="AS21" s="282"/>
      <c r="AT21" s="282"/>
      <c r="AU21" s="282"/>
      <c r="AV21" s="282"/>
      <c r="AW21" s="282"/>
      <c r="AX21" s="282"/>
      <c r="AY21" s="282"/>
      <c r="AZ21" s="111"/>
      <c r="BA21" s="282"/>
      <c r="BB21" s="111"/>
      <c r="BC21" s="111"/>
      <c r="BD21" s="131" t="s">
        <v>565</v>
      </c>
      <c r="BE21" s="900">
        <f>F21-P21-R21</f>
        <v>0</v>
      </c>
      <c r="BF21" s="4"/>
      <c r="BG21" s="4"/>
      <c r="BH21" s="10">
        <f>$G21</f>
        <v>1</v>
      </c>
      <c r="BI21" s="279">
        <f>$H21</f>
        <v>3557700</v>
      </c>
      <c r="BJ21" s="4"/>
      <c r="BK21" s="4"/>
      <c r="BL21" s="4"/>
      <c r="BM21" s="4"/>
      <c r="BN21" s="4"/>
      <c r="BO21" s="659"/>
      <c r="BP21" s="655"/>
      <c r="BQ21" s="1634">
        <f t="shared" si="18"/>
        <v>0</v>
      </c>
      <c r="BR21" s="655"/>
      <c r="BS21" s="1042"/>
      <c r="BT21" s="1042"/>
      <c r="BU21" s="1042"/>
      <c r="BV21" s="1037">
        <f t="shared" si="4"/>
        <v>0</v>
      </c>
      <c r="BW21" s="1041"/>
      <c r="BX21" s="1041">
        <f t="shared" ref="BX21:BY23" si="27">15/100*$H21</f>
        <v>533655</v>
      </c>
      <c r="BY21" s="1041">
        <f t="shared" si="27"/>
        <v>533655</v>
      </c>
      <c r="BZ21" s="1037">
        <f t="shared" si="5"/>
        <v>1067310</v>
      </c>
      <c r="CA21" s="1041">
        <f>20/100*$H21</f>
        <v>711540</v>
      </c>
      <c r="CB21" s="1041">
        <f>15/100*$H21</f>
        <v>533655</v>
      </c>
      <c r="CC21" s="1041">
        <f>20/100*$H21</f>
        <v>711540</v>
      </c>
      <c r="CD21" s="1037">
        <f t="shared" si="6"/>
        <v>1956735</v>
      </c>
      <c r="CE21" s="1041">
        <f>15/100*$H21</f>
        <v>533655</v>
      </c>
      <c r="CF21" s="1041"/>
      <c r="CG21" s="1042"/>
      <c r="CH21" s="1037">
        <f t="shared" si="7"/>
        <v>533655</v>
      </c>
      <c r="CI21" s="1042">
        <f t="shared" si="8"/>
        <v>3557700</v>
      </c>
      <c r="CJ21" s="1053">
        <v>0</v>
      </c>
      <c r="CK21" s="1041">
        <f t="shared" si="9"/>
        <v>0</v>
      </c>
      <c r="CL21" s="1041">
        <f t="shared" si="9"/>
        <v>0</v>
      </c>
      <c r="CM21" s="1041">
        <f t="shared" si="9"/>
        <v>0</v>
      </c>
      <c r="CN21" s="1037">
        <f t="shared" si="10"/>
        <v>0</v>
      </c>
      <c r="CO21" s="1041">
        <f t="shared" si="11"/>
        <v>0</v>
      </c>
      <c r="CP21" s="1041">
        <f t="shared" si="11"/>
        <v>533700</v>
      </c>
      <c r="CQ21" s="1041">
        <f t="shared" si="11"/>
        <v>533700</v>
      </c>
      <c r="CR21" s="1037">
        <f t="shared" si="12"/>
        <v>1067400</v>
      </c>
      <c r="CS21" s="1041">
        <f t="shared" si="13"/>
        <v>711500</v>
      </c>
      <c r="CT21" s="1041">
        <f t="shared" si="13"/>
        <v>533700</v>
      </c>
      <c r="CU21" s="1041">
        <f t="shared" si="13"/>
        <v>711500</v>
      </c>
      <c r="CV21" s="1037">
        <f t="shared" si="14"/>
        <v>1956700</v>
      </c>
      <c r="CW21" s="1041">
        <f>ROUND(CE21,-2)-100</f>
        <v>533600</v>
      </c>
      <c r="CX21" s="1041">
        <f t="shared" si="15"/>
        <v>0</v>
      </c>
      <c r="CY21" s="1041">
        <f t="shared" si="15"/>
        <v>0</v>
      </c>
      <c r="CZ21" s="1037">
        <f t="shared" si="16"/>
        <v>533600</v>
      </c>
      <c r="DA21" s="1042">
        <f t="shared" si="17"/>
        <v>3557700</v>
      </c>
      <c r="DB21" s="1053">
        <f>DA21-H21</f>
        <v>0</v>
      </c>
      <c r="DC21" s="131"/>
      <c r="DD21" s="4"/>
      <c r="DE21" s="1977"/>
    </row>
    <row r="22" spans="1:109" s="17" customFormat="1" ht="51" customHeight="1">
      <c r="A22" s="111">
        <v>4</v>
      </c>
      <c r="B22" s="111">
        <f>B21+1</f>
        <v>3</v>
      </c>
      <c r="C22" s="869" t="s">
        <v>1679</v>
      </c>
      <c r="D22" s="111">
        <v>8732</v>
      </c>
      <c r="E22" s="886">
        <v>3557700</v>
      </c>
      <c r="F22" s="886">
        <v>3557700</v>
      </c>
      <c r="G22" s="111">
        <v>1</v>
      </c>
      <c r="H22" s="142">
        <f>G22*F22</f>
        <v>3557700</v>
      </c>
      <c r="I22" s="884">
        <f>F22-H22</f>
        <v>0</v>
      </c>
      <c r="J22" s="281">
        <f>I22+H22</f>
        <v>3557700</v>
      </c>
      <c r="K22" s="131" t="s">
        <v>211</v>
      </c>
      <c r="L22" s="131" t="s">
        <v>843</v>
      </c>
      <c r="M22" s="133" t="s">
        <v>212</v>
      </c>
      <c r="N22" s="4"/>
      <c r="O22" s="4"/>
      <c r="P22" s="142"/>
      <c r="Q22" s="111">
        <v>1</v>
      </c>
      <c r="R22" s="305">
        <f>$H22</f>
        <v>3557700</v>
      </c>
      <c r="S22" s="142">
        <f>$G22*$F22</f>
        <v>3557700</v>
      </c>
      <c r="T22" s="143"/>
      <c r="U22" s="143"/>
      <c r="V22" s="143"/>
      <c r="W22" s="143">
        <v>1</v>
      </c>
      <c r="X22" s="143"/>
      <c r="Y22" s="143"/>
      <c r="Z22" s="148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43"/>
      <c r="BA22" s="155"/>
      <c r="BB22" s="143"/>
      <c r="BC22" s="143"/>
      <c r="BD22" s="131"/>
      <c r="BE22" s="900">
        <f>F22-P22-R22</f>
        <v>0</v>
      </c>
      <c r="BF22" s="4"/>
      <c r="BG22" s="4"/>
      <c r="BH22" s="10">
        <f>$G22</f>
        <v>1</v>
      </c>
      <c r="BI22" s="279">
        <f>$H22</f>
        <v>3557700</v>
      </c>
      <c r="BJ22" s="4"/>
      <c r="BK22" s="4"/>
      <c r="BL22" s="10"/>
      <c r="BM22" s="4"/>
      <c r="BN22" s="4"/>
      <c r="BO22" s="659"/>
      <c r="BP22" s="655"/>
      <c r="BQ22" s="1634">
        <f t="shared" si="18"/>
        <v>0</v>
      </c>
      <c r="BR22" s="655"/>
      <c r="BS22" s="1042"/>
      <c r="BT22" s="1042"/>
      <c r="BU22" s="1042"/>
      <c r="BV22" s="1037">
        <f t="shared" si="4"/>
        <v>0</v>
      </c>
      <c r="BW22" s="1041"/>
      <c r="BX22" s="1041">
        <f t="shared" si="27"/>
        <v>533655</v>
      </c>
      <c r="BY22" s="1041">
        <f t="shared" si="27"/>
        <v>533655</v>
      </c>
      <c r="BZ22" s="1037">
        <f t="shared" si="5"/>
        <v>1067310</v>
      </c>
      <c r="CA22" s="1041">
        <f>20/100*$H22</f>
        <v>711540</v>
      </c>
      <c r="CB22" s="1041">
        <f>15/100*$H22</f>
        <v>533655</v>
      </c>
      <c r="CC22" s="1041">
        <f>20/100*$H22</f>
        <v>711540</v>
      </c>
      <c r="CD22" s="1037">
        <f t="shared" si="6"/>
        <v>1956735</v>
      </c>
      <c r="CE22" s="1041">
        <f>15/100*$H22</f>
        <v>533655</v>
      </c>
      <c r="CF22" s="1041"/>
      <c r="CG22" s="1042"/>
      <c r="CH22" s="1037">
        <f t="shared" si="7"/>
        <v>533655</v>
      </c>
      <c r="CI22" s="1042">
        <f t="shared" si="8"/>
        <v>3557700</v>
      </c>
      <c r="CJ22" s="1053">
        <v>0</v>
      </c>
      <c r="CK22" s="1041">
        <f t="shared" si="9"/>
        <v>0</v>
      </c>
      <c r="CL22" s="1041">
        <f t="shared" si="9"/>
        <v>0</v>
      </c>
      <c r="CM22" s="1041">
        <f t="shared" si="9"/>
        <v>0</v>
      </c>
      <c r="CN22" s="1037">
        <f t="shared" si="10"/>
        <v>0</v>
      </c>
      <c r="CO22" s="1041">
        <f t="shared" si="11"/>
        <v>0</v>
      </c>
      <c r="CP22" s="1041">
        <f t="shared" si="11"/>
        <v>533700</v>
      </c>
      <c r="CQ22" s="1041">
        <f t="shared" si="11"/>
        <v>533700</v>
      </c>
      <c r="CR22" s="1037">
        <f t="shared" si="12"/>
        <v>1067400</v>
      </c>
      <c r="CS22" s="1041">
        <f t="shared" si="13"/>
        <v>711500</v>
      </c>
      <c r="CT22" s="1041">
        <f t="shared" si="13"/>
        <v>533700</v>
      </c>
      <c r="CU22" s="1041">
        <f t="shared" si="13"/>
        <v>711500</v>
      </c>
      <c r="CV22" s="1037">
        <f t="shared" si="14"/>
        <v>1956700</v>
      </c>
      <c r="CW22" s="1041">
        <f>ROUND(CE22,-2)-100</f>
        <v>533600</v>
      </c>
      <c r="CX22" s="1041">
        <f t="shared" si="15"/>
        <v>0</v>
      </c>
      <c r="CY22" s="1041">
        <f t="shared" si="15"/>
        <v>0</v>
      </c>
      <c r="CZ22" s="1037">
        <f t="shared" si="16"/>
        <v>533600</v>
      </c>
      <c r="DA22" s="1042">
        <f t="shared" si="17"/>
        <v>3557700</v>
      </c>
      <c r="DB22" s="1053">
        <f>DA22-H22</f>
        <v>0</v>
      </c>
      <c r="DC22" s="131" t="s">
        <v>843</v>
      </c>
      <c r="DD22" s="4">
        <f t="shared" si="21"/>
        <v>1</v>
      </c>
      <c r="DE22" s="1977">
        <f t="shared" si="22"/>
        <v>3557700</v>
      </c>
    </row>
    <row r="23" spans="1:109" s="17" customFormat="1" ht="51" customHeight="1">
      <c r="A23" s="2">
        <v>4</v>
      </c>
      <c r="B23" s="111">
        <f>B22+1</f>
        <v>4</v>
      </c>
      <c r="C23" s="869" t="s">
        <v>1680</v>
      </c>
      <c r="D23" s="111">
        <v>8732</v>
      </c>
      <c r="E23" s="886">
        <v>3557700</v>
      </c>
      <c r="F23" s="886">
        <v>3557700</v>
      </c>
      <c r="G23" s="2">
        <v>1</v>
      </c>
      <c r="H23" s="142">
        <f>G23*F23</f>
        <v>3557700</v>
      </c>
      <c r="I23" s="884">
        <f>F23-H23</f>
        <v>0</v>
      </c>
      <c r="J23" s="281">
        <f>I23+H23</f>
        <v>3557700</v>
      </c>
      <c r="K23" s="131" t="s">
        <v>601</v>
      </c>
      <c r="L23" s="131" t="s">
        <v>818</v>
      </c>
      <c r="M23" s="292" t="s">
        <v>213</v>
      </c>
      <c r="N23" s="4"/>
      <c r="O23" s="4"/>
      <c r="P23" s="142"/>
      <c r="Q23" s="111">
        <v>1</v>
      </c>
      <c r="R23" s="305">
        <f>$H23</f>
        <v>3557700</v>
      </c>
      <c r="S23" s="142">
        <f>$G23*$F23</f>
        <v>3557700</v>
      </c>
      <c r="T23" s="111"/>
      <c r="U23" s="111">
        <v>1</v>
      </c>
      <c r="V23" s="111"/>
      <c r="W23" s="111"/>
      <c r="X23" s="111"/>
      <c r="Y23" s="111"/>
      <c r="Z23" s="144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111"/>
      <c r="BA23" s="282"/>
      <c r="BB23" s="111"/>
      <c r="BC23" s="111"/>
      <c r="BD23" s="131"/>
      <c r="BE23" s="900">
        <f>F23-P23-R23</f>
        <v>0</v>
      </c>
      <c r="BF23" s="4"/>
      <c r="BG23" s="4"/>
      <c r="BH23" s="10">
        <f>$G23</f>
        <v>1</v>
      </c>
      <c r="BI23" s="279">
        <f>$H23</f>
        <v>3557700</v>
      </c>
      <c r="BJ23" s="4"/>
      <c r="BK23" s="4"/>
      <c r="BL23" s="10"/>
      <c r="BM23" s="4"/>
      <c r="BN23" s="4"/>
      <c r="BO23" s="659"/>
      <c r="BP23" s="655"/>
      <c r="BQ23" s="1634">
        <f t="shared" si="18"/>
        <v>0</v>
      </c>
      <c r="BR23" s="655"/>
      <c r="BS23" s="1042"/>
      <c r="BT23" s="1042"/>
      <c r="BU23" s="1042"/>
      <c r="BV23" s="1037">
        <f t="shared" si="4"/>
        <v>0</v>
      </c>
      <c r="BW23" s="1041"/>
      <c r="BX23" s="1041">
        <f t="shared" si="27"/>
        <v>533655</v>
      </c>
      <c r="BY23" s="1041">
        <f t="shared" si="27"/>
        <v>533655</v>
      </c>
      <c r="BZ23" s="1037">
        <f t="shared" si="5"/>
        <v>1067310</v>
      </c>
      <c r="CA23" s="1041">
        <f>20/100*$H23</f>
        <v>711540</v>
      </c>
      <c r="CB23" s="1041">
        <f>15/100*$H23</f>
        <v>533655</v>
      </c>
      <c r="CC23" s="1041">
        <f>20/100*$H23</f>
        <v>711540</v>
      </c>
      <c r="CD23" s="1037">
        <f t="shared" si="6"/>
        <v>1956735</v>
      </c>
      <c r="CE23" s="1041">
        <f>15/100*$H23</f>
        <v>533655</v>
      </c>
      <c r="CF23" s="1041"/>
      <c r="CG23" s="1042"/>
      <c r="CH23" s="1037">
        <f t="shared" si="7"/>
        <v>533655</v>
      </c>
      <c r="CI23" s="1042">
        <f t="shared" si="8"/>
        <v>3557700</v>
      </c>
      <c r="CJ23" s="1053">
        <v>0</v>
      </c>
      <c r="CK23" s="1041">
        <f t="shared" si="9"/>
        <v>0</v>
      </c>
      <c r="CL23" s="1041">
        <f t="shared" si="9"/>
        <v>0</v>
      </c>
      <c r="CM23" s="1041">
        <f t="shared" si="9"/>
        <v>0</v>
      </c>
      <c r="CN23" s="1037">
        <f t="shared" si="10"/>
        <v>0</v>
      </c>
      <c r="CO23" s="1041">
        <f t="shared" si="11"/>
        <v>0</v>
      </c>
      <c r="CP23" s="1041">
        <f t="shared" si="11"/>
        <v>533700</v>
      </c>
      <c r="CQ23" s="1041">
        <f t="shared" si="11"/>
        <v>533700</v>
      </c>
      <c r="CR23" s="1037">
        <f t="shared" si="12"/>
        <v>1067400</v>
      </c>
      <c r="CS23" s="1041">
        <f t="shared" si="13"/>
        <v>711500</v>
      </c>
      <c r="CT23" s="1041">
        <f t="shared" si="13"/>
        <v>533700</v>
      </c>
      <c r="CU23" s="1041">
        <f t="shared" si="13"/>
        <v>711500</v>
      </c>
      <c r="CV23" s="1037">
        <f t="shared" si="14"/>
        <v>1956700</v>
      </c>
      <c r="CW23" s="1041">
        <f>ROUND(CE23,-2)-100</f>
        <v>533600</v>
      </c>
      <c r="CX23" s="1041">
        <f t="shared" si="15"/>
        <v>0</v>
      </c>
      <c r="CY23" s="1041">
        <f t="shared" si="15"/>
        <v>0</v>
      </c>
      <c r="CZ23" s="1037">
        <f t="shared" si="16"/>
        <v>533600</v>
      </c>
      <c r="DA23" s="1042">
        <f t="shared" si="17"/>
        <v>3557700</v>
      </c>
      <c r="DB23" s="1053">
        <f>DA23-H23</f>
        <v>0</v>
      </c>
      <c r="DC23" s="131" t="s">
        <v>818</v>
      </c>
      <c r="DD23" s="4">
        <f t="shared" si="21"/>
        <v>1</v>
      </c>
      <c r="DE23" s="1977">
        <f t="shared" si="22"/>
        <v>3557700</v>
      </c>
    </row>
    <row r="24" spans="1:109" s="138" customFormat="1" ht="20.25" customHeight="1">
      <c r="A24" s="687"/>
      <c r="B24" s="653"/>
      <c r="C24" s="687" t="s">
        <v>1438</v>
      </c>
      <c r="D24" s="688"/>
      <c r="E24" s="689"/>
      <c r="F24" s="689"/>
      <c r="G24" s="851">
        <f>SUM(G25:G27)</f>
        <v>3</v>
      </c>
      <c r="H24" s="689">
        <f t="shared" ref="H24:BS24" si="28">SUM(H25:H27)</f>
        <v>17598800</v>
      </c>
      <c r="I24" s="689">
        <f t="shared" si="28"/>
        <v>41600000</v>
      </c>
      <c r="J24" s="689">
        <f t="shared" si="28"/>
        <v>59198800</v>
      </c>
      <c r="K24" s="689">
        <f t="shared" si="28"/>
        <v>0</v>
      </c>
      <c r="L24" s="689">
        <f t="shared" si="28"/>
        <v>0</v>
      </c>
      <c r="M24" s="689">
        <f t="shared" si="28"/>
        <v>0</v>
      </c>
      <c r="N24" s="689">
        <f t="shared" si="28"/>
        <v>1</v>
      </c>
      <c r="O24" s="689">
        <f t="shared" si="28"/>
        <v>10400000</v>
      </c>
      <c r="P24" s="689">
        <f t="shared" si="28"/>
        <v>52000000</v>
      </c>
      <c r="Q24" s="689">
        <f t="shared" si="28"/>
        <v>2</v>
      </c>
      <c r="R24" s="689">
        <f t="shared" si="28"/>
        <v>7198800</v>
      </c>
      <c r="S24" s="689">
        <f t="shared" si="28"/>
        <v>7198800</v>
      </c>
      <c r="T24" s="689">
        <f t="shared" si="28"/>
        <v>1</v>
      </c>
      <c r="U24" s="689">
        <f t="shared" si="28"/>
        <v>0</v>
      </c>
      <c r="V24" s="689">
        <f t="shared" si="28"/>
        <v>2</v>
      </c>
      <c r="W24" s="689">
        <f t="shared" si="28"/>
        <v>1</v>
      </c>
      <c r="X24" s="689">
        <f t="shared" si="28"/>
        <v>92</v>
      </c>
      <c r="Y24" s="689">
        <f t="shared" si="28"/>
        <v>0</v>
      </c>
      <c r="Z24" s="689">
        <f t="shared" si="28"/>
        <v>0</v>
      </c>
      <c r="AA24" s="689">
        <f t="shared" si="28"/>
        <v>0</v>
      </c>
      <c r="AB24" s="689">
        <f t="shared" si="28"/>
        <v>0</v>
      </c>
      <c r="AC24" s="689">
        <f t="shared" si="28"/>
        <v>0</v>
      </c>
      <c r="AD24" s="689">
        <f t="shared" si="28"/>
        <v>0</v>
      </c>
      <c r="AE24" s="689">
        <f t="shared" si="28"/>
        <v>0</v>
      </c>
      <c r="AF24" s="689">
        <f t="shared" si="28"/>
        <v>0</v>
      </c>
      <c r="AG24" s="689">
        <f t="shared" si="28"/>
        <v>0</v>
      </c>
      <c r="AH24" s="689">
        <f t="shared" si="28"/>
        <v>0</v>
      </c>
      <c r="AI24" s="689">
        <f t="shared" si="28"/>
        <v>0</v>
      </c>
      <c r="AJ24" s="689">
        <f t="shared" si="28"/>
        <v>0</v>
      </c>
      <c r="AK24" s="689">
        <f t="shared" si="28"/>
        <v>0</v>
      </c>
      <c r="AL24" s="689">
        <f t="shared" si="28"/>
        <v>0</v>
      </c>
      <c r="AM24" s="689">
        <f t="shared" si="28"/>
        <v>0</v>
      </c>
      <c r="AN24" s="689">
        <f t="shared" si="28"/>
        <v>0</v>
      </c>
      <c r="AO24" s="689">
        <f t="shared" si="28"/>
        <v>0</v>
      </c>
      <c r="AP24" s="689">
        <f t="shared" si="28"/>
        <v>0</v>
      </c>
      <c r="AQ24" s="689">
        <f t="shared" si="28"/>
        <v>0</v>
      </c>
      <c r="AR24" s="689">
        <f t="shared" si="28"/>
        <v>0</v>
      </c>
      <c r="AS24" s="689">
        <f t="shared" si="28"/>
        <v>0</v>
      </c>
      <c r="AT24" s="689">
        <f t="shared" si="28"/>
        <v>0</v>
      </c>
      <c r="AU24" s="689">
        <f t="shared" si="28"/>
        <v>0</v>
      </c>
      <c r="AV24" s="689">
        <f t="shared" si="28"/>
        <v>0</v>
      </c>
      <c r="AW24" s="689">
        <f t="shared" si="28"/>
        <v>0</v>
      </c>
      <c r="AX24" s="689">
        <f t="shared" si="28"/>
        <v>0</v>
      </c>
      <c r="AY24" s="689">
        <f t="shared" si="28"/>
        <v>0</v>
      </c>
      <c r="AZ24" s="689">
        <f t="shared" si="28"/>
        <v>0</v>
      </c>
      <c r="BA24" s="689">
        <f t="shared" si="28"/>
        <v>0</v>
      </c>
      <c r="BB24" s="689">
        <f t="shared" si="28"/>
        <v>0</v>
      </c>
      <c r="BC24" s="689">
        <f t="shared" si="28"/>
        <v>0</v>
      </c>
      <c r="BD24" s="689">
        <f t="shared" si="28"/>
        <v>0</v>
      </c>
      <c r="BE24" s="689">
        <f t="shared" si="28"/>
        <v>0</v>
      </c>
      <c r="BF24" s="689">
        <f t="shared" si="28"/>
        <v>1</v>
      </c>
      <c r="BG24" s="689">
        <f t="shared" si="28"/>
        <v>10400000</v>
      </c>
      <c r="BH24" s="689">
        <f t="shared" si="28"/>
        <v>2</v>
      </c>
      <c r="BI24" s="689">
        <f t="shared" si="28"/>
        <v>7198800</v>
      </c>
      <c r="BJ24" s="689">
        <f t="shared" si="28"/>
        <v>0</v>
      </c>
      <c r="BK24" s="689">
        <f t="shared" si="28"/>
        <v>0</v>
      </c>
      <c r="BL24" s="689">
        <f t="shared" si="28"/>
        <v>0</v>
      </c>
      <c r="BM24" s="689">
        <f t="shared" si="28"/>
        <v>0</v>
      </c>
      <c r="BN24" s="689">
        <f t="shared" si="28"/>
        <v>0</v>
      </c>
      <c r="BO24" s="689">
        <f t="shared" si="28"/>
        <v>0</v>
      </c>
      <c r="BP24" s="689">
        <f t="shared" si="28"/>
        <v>0</v>
      </c>
      <c r="BQ24" s="689">
        <f t="shared" si="28"/>
        <v>0</v>
      </c>
      <c r="BR24" s="689">
        <f t="shared" si="28"/>
        <v>0</v>
      </c>
      <c r="BS24" s="689">
        <f t="shared" si="28"/>
        <v>0</v>
      </c>
      <c r="BT24" s="689">
        <f t="shared" ref="BT24:DE24" si="29">SUM(BT25:BT27)</f>
        <v>0</v>
      </c>
      <c r="BU24" s="689">
        <f t="shared" si="29"/>
        <v>0</v>
      </c>
      <c r="BV24" s="689">
        <f t="shared" si="29"/>
        <v>0</v>
      </c>
      <c r="BW24" s="689">
        <f t="shared" si="29"/>
        <v>0</v>
      </c>
      <c r="BX24" s="689">
        <f t="shared" si="29"/>
        <v>1599820</v>
      </c>
      <c r="BY24" s="689">
        <f t="shared" si="29"/>
        <v>1599820</v>
      </c>
      <c r="BZ24" s="689">
        <f t="shared" si="29"/>
        <v>3199640</v>
      </c>
      <c r="CA24" s="689">
        <f t="shared" si="29"/>
        <v>2479760</v>
      </c>
      <c r="CB24" s="689">
        <f t="shared" si="29"/>
        <v>2119820</v>
      </c>
      <c r="CC24" s="689">
        <f t="shared" si="29"/>
        <v>2999760</v>
      </c>
      <c r="CD24" s="689">
        <f t="shared" si="29"/>
        <v>7599340</v>
      </c>
      <c r="CE24" s="689">
        <f t="shared" si="29"/>
        <v>2639820</v>
      </c>
      <c r="CF24" s="689">
        <f t="shared" si="29"/>
        <v>2080000</v>
      </c>
      <c r="CG24" s="689">
        <f t="shared" si="29"/>
        <v>2080000</v>
      </c>
      <c r="CH24" s="689">
        <f t="shared" si="29"/>
        <v>6799820</v>
      </c>
      <c r="CI24" s="689">
        <f t="shared" si="29"/>
        <v>17598800</v>
      </c>
      <c r="CJ24" s="689">
        <f t="shared" si="29"/>
        <v>0</v>
      </c>
      <c r="CK24" s="689">
        <f t="shared" si="29"/>
        <v>0</v>
      </c>
      <c r="CL24" s="689">
        <f t="shared" si="29"/>
        <v>0</v>
      </c>
      <c r="CM24" s="689">
        <f t="shared" si="29"/>
        <v>0</v>
      </c>
      <c r="CN24" s="689">
        <f t="shared" si="29"/>
        <v>0</v>
      </c>
      <c r="CO24" s="689">
        <f t="shared" si="29"/>
        <v>0</v>
      </c>
      <c r="CP24" s="689">
        <f t="shared" si="29"/>
        <v>1599900</v>
      </c>
      <c r="CQ24" s="689">
        <f t="shared" si="29"/>
        <v>1599900</v>
      </c>
      <c r="CR24" s="689">
        <f t="shared" si="29"/>
        <v>3199800</v>
      </c>
      <c r="CS24" s="689">
        <f t="shared" si="29"/>
        <v>2479700</v>
      </c>
      <c r="CT24" s="689">
        <f t="shared" si="29"/>
        <v>2119900</v>
      </c>
      <c r="CU24" s="689">
        <f t="shared" si="29"/>
        <v>2999700</v>
      </c>
      <c r="CV24" s="689">
        <f t="shared" si="29"/>
        <v>7599300</v>
      </c>
      <c r="CW24" s="689">
        <f t="shared" si="29"/>
        <v>2639700</v>
      </c>
      <c r="CX24" s="689">
        <f t="shared" si="29"/>
        <v>2080000</v>
      </c>
      <c r="CY24" s="689">
        <f t="shared" si="29"/>
        <v>2080000</v>
      </c>
      <c r="CZ24" s="689">
        <f t="shared" si="29"/>
        <v>6799700</v>
      </c>
      <c r="DA24" s="689">
        <f t="shared" si="29"/>
        <v>17598800</v>
      </c>
      <c r="DB24" s="689">
        <f t="shared" si="29"/>
        <v>0</v>
      </c>
      <c r="DC24" s="689">
        <f t="shared" si="29"/>
        <v>0</v>
      </c>
      <c r="DD24" s="689">
        <f t="shared" si="29"/>
        <v>3</v>
      </c>
      <c r="DE24" s="689">
        <f t="shared" si="29"/>
        <v>17598800</v>
      </c>
    </row>
    <row r="25" spans="1:109" s="17" customFormat="1" ht="51" customHeight="1">
      <c r="A25" s="111">
        <v>5</v>
      </c>
      <c r="B25" s="111">
        <f>B24+1</f>
        <v>1</v>
      </c>
      <c r="C25" s="885" t="s">
        <v>1683</v>
      </c>
      <c r="D25" s="111">
        <v>8732</v>
      </c>
      <c r="E25" s="886">
        <v>3641100</v>
      </c>
      <c r="F25" s="886">
        <v>3641100</v>
      </c>
      <c r="G25" s="111">
        <v>1</v>
      </c>
      <c r="H25" s="142">
        <f>G25*F25</f>
        <v>3641100</v>
      </c>
      <c r="I25" s="884">
        <f>F25-H25</f>
        <v>0</v>
      </c>
      <c r="J25" s="281">
        <f>I25+H25</f>
        <v>3641100</v>
      </c>
      <c r="K25" s="4" t="s">
        <v>223</v>
      </c>
      <c r="L25" s="4" t="s">
        <v>863</v>
      </c>
      <c r="M25" s="4" t="s">
        <v>224</v>
      </c>
      <c r="N25" s="4"/>
      <c r="O25" s="4"/>
      <c r="P25" s="142"/>
      <c r="Q25" s="111">
        <v>1</v>
      </c>
      <c r="R25" s="305">
        <f>$H25</f>
        <v>3641100</v>
      </c>
      <c r="S25" s="142">
        <f>$G25*$F25</f>
        <v>3641100</v>
      </c>
      <c r="T25" s="10">
        <v>1</v>
      </c>
      <c r="U25" s="10"/>
      <c r="V25" s="10"/>
      <c r="W25" s="10">
        <v>1</v>
      </c>
      <c r="X25" s="10">
        <v>25</v>
      </c>
      <c r="Y25" s="10"/>
      <c r="Z25" s="27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279"/>
      <c r="AP25" s="279"/>
      <c r="AQ25" s="279"/>
      <c r="AR25" s="279"/>
      <c r="AS25" s="279"/>
      <c r="AT25" s="279"/>
      <c r="AU25" s="279"/>
      <c r="AV25" s="279"/>
      <c r="AW25" s="279"/>
      <c r="AX25" s="279"/>
      <c r="AY25" s="279"/>
      <c r="AZ25" s="10"/>
      <c r="BA25" s="279"/>
      <c r="BB25" s="10"/>
      <c r="BC25" s="10"/>
      <c r="BD25" s="283" t="s">
        <v>573</v>
      </c>
      <c r="BE25" s="900">
        <f>F25-P25-R25</f>
        <v>0</v>
      </c>
      <c r="BF25" s="4"/>
      <c r="BG25" s="4"/>
      <c r="BH25" s="10">
        <f>$G25</f>
        <v>1</v>
      </c>
      <c r="BI25" s="279">
        <f>$H25</f>
        <v>3641100</v>
      </c>
      <c r="BJ25" s="4"/>
      <c r="BK25" s="4"/>
      <c r="BL25" s="10"/>
      <c r="BM25" s="4"/>
      <c r="BN25" s="4"/>
      <c r="BO25" s="659"/>
      <c r="BP25" s="240"/>
      <c r="BQ25" s="1634">
        <f t="shared" si="18"/>
        <v>0</v>
      </c>
      <c r="BR25" s="240"/>
      <c r="BS25" s="1042"/>
      <c r="BT25" s="1042"/>
      <c r="BU25" s="1042"/>
      <c r="BV25" s="1037">
        <f t="shared" si="4"/>
        <v>0</v>
      </c>
      <c r="BW25" s="1041"/>
      <c r="BX25" s="1041">
        <f>15/100*$H25</f>
        <v>546165</v>
      </c>
      <c r="BY25" s="1041">
        <f>15/100*$H25</f>
        <v>546165</v>
      </c>
      <c r="BZ25" s="1037">
        <f t="shared" si="5"/>
        <v>1092330</v>
      </c>
      <c r="CA25" s="1041">
        <f>20/100*$H25</f>
        <v>728220</v>
      </c>
      <c r="CB25" s="1041">
        <f>15/100*$H25</f>
        <v>546165</v>
      </c>
      <c r="CC25" s="1041">
        <f>20/100*$H25</f>
        <v>728220</v>
      </c>
      <c r="CD25" s="1037">
        <f t="shared" si="6"/>
        <v>2002605</v>
      </c>
      <c r="CE25" s="1041">
        <f>15/100*$H25</f>
        <v>546165</v>
      </c>
      <c r="CF25" s="1041"/>
      <c r="CG25" s="1042"/>
      <c r="CH25" s="1037">
        <f t="shared" si="7"/>
        <v>546165</v>
      </c>
      <c r="CI25" s="1042">
        <f t="shared" si="8"/>
        <v>3641100</v>
      </c>
      <c r="CJ25" s="1053">
        <v>0</v>
      </c>
      <c r="CK25" s="1041">
        <f t="shared" si="9"/>
        <v>0</v>
      </c>
      <c r="CL25" s="1041">
        <f t="shared" si="9"/>
        <v>0</v>
      </c>
      <c r="CM25" s="1041">
        <f t="shared" si="9"/>
        <v>0</v>
      </c>
      <c r="CN25" s="1037">
        <f t="shared" si="10"/>
        <v>0</v>
      </c>
      <c r="CO25" s="1041">
        <f t="shared" si="11"/>
        <v>0</v>
      </c>
      <c r="CP25" s="1041">
        <f t="shared" si="11"/>
        <v>546200</v>
      </c>
      <c r="CQ25" s="1041">
        <f t="shared" si="11"/>
        <v>546200</v>
      </c>
      <c r="CR25" s="1037">
        <f t="shared" si="12"/>
        <v>1092400</v>
      </c>
      <c r="CS25" s="1041">
        <f t="shared" si="13"/>
        <v>728200</v>
      </c>
      <c r="CT25" s="1041">
        <f t="shared" si="13"/>
        <v>546200</v>
      </c>
      <c r="CU25" s="1041">
        <f t="shared" si="13"/>
        <v>728200</v>
      </c>
      <c r="CV25" s="1037">
        <f t="shared" si="14"/>
        <v>2002600</v>
      </c>
      <c r="CW25" s="1041">
        <f>ROUND(CE25,-2)-100</f>
        <v>546100</v>
      </c>
      <c r="CX25" s="1041">
        <f t="shared" si="15"/>
        <v>0</v>
      </c>
      <c r="CY25" s="1041">
        <f t="shared" si="15"/>
        <v>0</v>
      </c>
      <c r="CZ25" s="1037">
        <f t="shared" si="16"/>
        <v>546100</v>
      </c>
      <c r="DA25" s="1042">
        <f t="shared" si="17"/>
        <v>3641100</v>
      </c>
      <c r="DB25" s="1053">
        <f>DA25-H25</f>
        <v>0</v>
      </c>
      <c r="DC25" s="4" t="s">
        <v>863</v>
      </c>
      <c r="DD25" s="4">
        <f t="shared" si="21"/>
        <v>1</v>
      </c>
      <c r="DE25" s="1977">
        <f t="shared" si="22"/>
        <v>3641100</v>
      </c>
    </row>
    <row r="26" spans="1:109" s="17" customFormat="1" ht="72" customHeight="1">
      <c r="A26" s="111">
        <v>5</v>
      </c>
      <c r="B26" s="111">
        <f>B25+1</f>
        <v>2</v>
      </c>
      <c r="C26" s="869" t="s">
        <v>1684</v>
      </c>
      <c r="D26" s="111">
        <v>8732</v>
      </c>
      <c r="E26" s="886">
        <v>3557700</v>
      </c>
      <c r="F26" s="886">
        <v>3557700</v>
      </c>
      <c r="G26" s="111">
        <v>1</v>
      </c>
      <c r="H26" s="142">
        <f>G26*F26</f>
        <v>3557700</v>
      </c>
      <c r="I26" s="884">
        <f>F26-H26</f>
        <v>0</v>
      </c>
      <c r="J26" s="281">
        <f>I26+H26</f>
        <v>3557700</v>
      </c>
      <c r="K26" s="4" t="s">
        <v>225</v>
      </c>
      <c r="L26" s="4" t="s">
        <v>867</v>
      </c>
      <c r="M26" s="823" t="s">
        <v>1462</v>
      </c>
      <c r="N26" s="4"/>
      <c r="O26" s="4"/>
      <c r="P26" s="142"/>
      <c r="Q26" s="111">
        <f>$G26</f>
        <v>1</v>
      </c>
      <c r="R26" s="305">
        <f>$H26</f>
        <v>3557700</v>
      </c>
      <c r="S26" s="142">
        <f>$H26+$I26</f>
        <v>3557700</v>
      </c>
      <c r="T26" s="10"/>
      <c r="U26" s="10"/>
      <c r="V26" s="10">
        <v>1</v>
      </c>
      <c r="W26" s="10"/>
      <c r="X26" s="10">
        <v>22</v>
      </c>
      <c r="Y26" s="10"/>
      <c r="Z26" s="27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279"/>
      <c r="AP26" s="279"/>
      <c r="AQ26" s="279"/>
      <c r="AR26" s="279"/>
      <c r="AS26" s="279"/>
      <c r="AT26" s="279"/>
      <c r="AU26" s="279"/>
      <c r="AV26" s="279"/>
      <c r="AW26" s="279"/>
      <c r="AX26" s="279"/>
      <c r="AY26" s="279"/>
      <c r="AZ26" s="10"/>
      <c r="BA26" s="279"/>
      <c r="BB26" s="10"/>
      <c r="BC26" s="10"/>
      <c r="BD26" s="283" t="s">
        <v>565</v>
      </c>
      <c r="BE26" s="900">
        <f>F26-P26-R26</f>
        <v>0</v>
      </c>
      <c r="BF26" s="4"/>
      <c r="BG26" s="4"/>
      <c r="BH26" s="10">
        <f>$G26</f>
        <v>1</v>
      </c>
      <c r="BI26" s="279">
        <f>$H26</f>
        <v>3557700</v>
      </c>
      <c r="BJ26" s="4"/>
      <c r="BK26" s="4"/>
      <c r="BL26" s="4"/>
      <c r="BM26" s="4"/>
      <c r="BN26" s="4"/>
      <c r="BO26" s="659"/>
      <c r="BP26" s="240"/>
      <c r="BQ26" s="1634">
        <f t="shared" si="18"/>
        <v>0</v>
      </c>
      <c r="BR26" s="240"/>
      <c r="BS26" s="1042"/>
      <c r="BT26" s="1042"/>
      <c r="BU26" s="1042"/>
      <c r="BV26" s="1037">
        <f t="shared" si="4"/>
        <v>0</v>
      </c>
      <c r="BW26" s="1041"/>
      <c r="BX26" s="1041">
        <f>15/100*$H26</f>
        <v>533655</v>
      </c>
      <c r="BY26" s="1041">
        <f>15/100*$H26</f>
        <v>533655</v>
      </c>
      <c r="BZ26" s="1037">
        <f t="shared" si="5"/>
        <v>1067310</v>
      </c>
      <c r="CA26" s="1041">
        <f>20/100*$H26</f>
        <v>711540</v>
      </c>
      <c r="CB26" s="1041">
        <f>15/100*$H26</f>
        <v>533655</v>
      </c>
      <c r="CC26" s="1041">
        <f>20/100*$H26</f>
        <v>711540</v>
      </c>
      <c r="CD26" s="1037">
        <f t="shared" si="6"/>
        <v>1956735</v>
      </c>
      <c r="CE26" s="1041">
        <f>15/100*$H26</f>
        <v>533655</v>
      </c>
      <c r="CF26" s="1041"/>
      <c r="CG26" s="1042"/>
      <c r="CH26" s="1037">
        <f t="shared" si="7"/>
        <v>533655</v>
      </c>
      <c r="CI26" s="1042">
        <f t="shared" si="8"/>
        <v>3557700</v>
      </c>
      <c r="CJ26" s="1053">
        <v>0</v>
      </c>
      <c r="CK26" s="1041">
        <f t="shared" si="9"/>
        <v>0</v>
      </c>
      <c r="CL26" s="1041">
        <f t="shared" si="9"/>
        <v>0</v>
      </c>
      <c r="CM26" s="1041">
        <f t="shared" si="9"/>
        <v>0</v>
      </c>
      <c r="CN26" s="1037">
        <f t="shared" si="10"/>
        <v>0</v>
      </c>
      <c r="CO26" s="1041">
        <f t="shared" si="11"/>
        <v>0</v>
      </c>
      <c r="CP26" s="1041">
        <f t="shared" si="11"/>
        <v>533700</v>
      </c>
      <c r="CQ26" s="1041">
        <f t="shared" si="11"/>
        <v>533700</v>
      </c>
      <c r="CR26" s="1037">
        <f t="shared" si="12"/>
        <v>1067400</v>
      </c>
      <c r="CS26" s="1041">
        <f t="shared" si="13"/>
        <v>711500</v>
      </c>
      <c r="CT26" s="1041">
        <f t="shared" si="13"/>
        <v>533700</v>
      </c>
      <c r="CU26" s="1041">
        <f t="shared" si="13"/>
        <v>711500</v>
      </c>
      <c r="CV26" s="1037">
        <f t="shared" si="14"/>
        <v>1956700</v>
      </c>
      <c r="CW26" s="1041">
        <f>ROUND(CE26,-2)-100</f>
        <v>533600</v>
      </c>
      <c r="CX26" s="1041">
        <f t="shared" si="15"/>
        <v>0</v>
      </c>
      <c r="CY26" s="1041">
        <f t="shared" si="15"/>
        <v>0</v>
      </c>
      <c r="CZ26" s="1037">
        <f t="shared" si="16"/>
        <v>533600</v>
      </c>
      <c r="DA26" s="1042">
        <f t="shared" si="17"/>
        <v>3557700</v>
      </c>
      <c r="DB26" s="1053">
        <f>DA26-H26</f>
        <v>0</v>
      </c>
      <c r="DC26" s="4" t="s">
        <v>867</v>
      </c>
      <c r="DD26" s="4">
        <f t="shared" si="21"/>
        <v>1</v>
      </c>
      <c r="DE26" s="1977">
        <f t="shared" si="22"/>
        <v>3557700</v>
      </c>
    </row>
    <row r="27" spans="1:109" s="17" customFormat="1" ht="50.25" customHeight="1">
      <c r="A27" s="111">
        <v>5</v>
      </c>
      <c r="B27" s="111">
        <f>B26+1</f>
        <v>3</v>
      </c>
      <c r="C27" s="885" t="s">
        <v>1682</v>
      </c>
      <c r="D27" s="111">
        <v>9079</v>
      </c>
      <c r="E27" s="884">
        <v>52000000</v>
      </c>
      <c r="F27" s="884">
        <v>52000000</v>
      </c>
      <c r="G27" s="111">
        <v>1</v>
      </c>
      <c r="H27" s="144">
        <f>0.2*F27</f>
        <v>10400000</v>
      </c>
      <c r="I27" s="884">
        <f>F27-H27</f>
        <v>41600000</v>
      </c>
      <c r="J27" s="281">
        <f>I27+H27</f>
        <v>52000000</v>
      </c>
      <c r="K27" s="4" t="s">
        <v>220</v>
      </c>
      <c r="L27" s="4" t="s">
        <v>861</v>
      </c>
      <c r="M27" s="4" t="s">
        <v>221</v>
      </c>
      <c r="N27" s="111">
        <v>1</v>
      </c>
      <c r="O27" s="305">
        <f>$H27</f>
        <v>10400000</v>
      </c>
      <c r="P27" s="142">
        <f>$G27*$F27</f>
        <v>52000000</v>
      </c>
      <c r="Q27" s="4"/>
      <c r="R27" s="4"/>
      <c r="S27" s="4"/>
      <c r="T27" s="10"/>
      <c r="U27" s="10"/>
      <c r="V27" s="10">
        <v>1</v>
      </c>
      <c r="W27" s="10"/>
      <c r="X27" s="10">
        <v>45</v>
      </c>
      <c r="Y27" s="10"/>
      <c r="Z27" s="27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279"/>
      <c r="AP27" s="279"/>
      <c r="AQ27" s="279"/>
      <c r="AR27" s="279"/>
      <c r="AS27" s="279"/>
      <c r="AT27" s="279"/>
      <c r="AU27" s="279"/>
      <c r="AV27" s="279"/>
      <c r="AW27" s="279"/>
      <c r="AX27" s="279"/>
      <c r="AY27" s="279"/>
      <c r="AZ27" s="10"/>
      <c r="BA27" s="279"/>
      <c r="BB27" s="10"/>
      <c r="BC27" s="10"/>
      <c r="BD27" s="283"/>
      <c r="BE27" s="900">
        <f>F27-P27-R27</f>
        <v>0</v>
      </c>
      <c r="BF27" s="10">
        <f>$G27</f>
        <v>1</v>
      </c>
      <c r="BG27" s="939">
        <f>$H27</f>
        <v>10400000</v>
      </c>
      <c r="BH27" s="4"/>
      <c r="BI27" s="4"/>
      <c r="BJ27" s="4"/>
      <c r="BK27" s="4"/>
      <c r="BL27" s="10"/>
      <c r="BM27" s="4"/>
      <c r="BN27" s="4"/>
      <c r="BO27" s="659"/>
      <c r="BP27" s="240"/>
      <c r="BQ27" s="1634">
        <f t="shared" si="18"/>
        <v>0</v>
      </c>
      <c r="BR27" s="240"/>
      <c r="BS27" s="1042"/>
      <c r="BT27" s="1042"/>
      <c r="BU27" s="1042"/>
      <c r="BV27" s="1037">
        <f t="shared" si="4"/>
        <v>0</v>
      </c>
      <c r="BW27" s="1042"/>
      <c r="BX27" s="1041">
        <f>5/100*$H27</f>
        <v>520000</v>
      </c>
      <c r="BY27" s="1041">
        <f>5/100*$H27</f>
        <v>520000</v>
      </c>
      <c r="BZ27" s="1037">
        <f t="shared" si="5"/>
        <v>1040000</v>
      </c>
      <c r="CA27" s="1041">
        <f>10/100*$H27</f>
        <v>1040000</v>
      </c>
      <c r="CB27" s="1041">
        <f>10/100*$H27</f>
        <v>1040000</v>
      </c>
      <c r="CC27" s="1041">
        <f>15/100*$H27</f>
        <v>1560000</v>
      </c>
      <c r="CD27" s="1037">
        <f t="shared" si="6"/>
        <v>3640000</v>
      </c>
      <c r="CE27" s="1041">
        <f>15/100*$H27</f>
        <v>1560000</v>
      </c>
      <c r="CF27" s="1041">
        <f>20/100*$H27</f>
        <v>2080000</v>
      </c>
      <c r="CG27" s="1041">
        <f>20/100*$H27</f>
        <v>2080000</v>
      </c>
      <c r="CH27" s="1037">
        <f t="shared" si="7"/>
        <v>5720000</v>
      </c>
      <c r="CI27" s="1042">
        <f t="shared" si="8"/>
        <v>10400000</v>
      </c>
      <c r="CJ27" s="1053">
        <v>0</v>
      </c>
      <c r="CK27" s="1041">
        <f t="shared" si="9"/>
        <v>0</v>
      </c>
      <c r="CL27" s="1041">
        <f t="shared" si="9"/>
        <v>0</v>
      </c>
      <c r="CM27" s="1041">
        <f t="shared" si="9"/>
        <v>0</v>
      </c>
      <c r="CN27" s="1037">
        <f t="shared" si="10"/>
        <v>0</v>
      </c>
      <c r="CO27" s="1041">
        <f t="shared" si="11"/>
        <v>0</v>
      </c>
      <c r="CP27" s="1041">
        <f t="shared" si="11"/>
        <v>520000</v>
      </c>
      <c r="CQ27" s="1041">
        <f t="shared" si="11"/>
        <v>520000</v>
      </c>
      <c r="CR27" s="1037">
        <f t="shared" si="12"/>
        <v>1040000</v>
      </c>
      <c r="CS27" s="1041">
        <f t="shared" ref="CS27:CU64" si="30">ROUND(CA27,-2)</f>
        <v>1040000</v>
      </c>
      <c r="CT27" s="1041">
        <f t="shared" si="30"/>
        <v>1040000</v>
      </c>
      <c r="CU27" s="1041">
        <f t="shared" si="30"/>
        <v>1560000</v>
      </c>
      <c r="CV27" s="1037">
        <f t="shared" si="14"/>
        <v>3640000</v>
      </c>
      <c r="CW27" s="1041">
        <f>ROUND(CE27,-2)</f>
        <v>1560000</v>
      </c>
      <c r="CX27" s="1041">
        <f t="shared" si="15"/>
        <v>2080000</v>
      </c>
      <c r="CY27" s="1041">
        <f t="shared" si="15"/>
        <v>2080000</v>
      </c>
      <c r="CZ27" s="1037">
        <f t="shared" si="16"/>
        <v>5720000</v>
      </c>
      <c r="DA27" s="1042">
        <f t="shared" si="17"/>
        <v>10400000</v>
      </c>
      <c r="DB27" s="1053">
        <f>DA27-H27</f>
        <v>0</v>
      </c>
      <c r="DC27" s="4" t="s">
        <v>861</v>
      </c>
      <c r="DD27" s="4">
        <f t="shared" si="21"/>
        <v>1</v>
      </c>
      <c r="DE27" s="1977">
        <f t="shared" si="22"/>
        <v>10400000</v>
      </c>
    </row>
    <row r="28" spans="1:109" s="138" customFormat="1" ht="21" customHeight="1">
      <c r="A28" s="687"/>
      <c r="B28" s="653"/>
      <c r="C28" s="687" t="s">
        <v>1439</v>
      </c>
      <c r="D28" s="688"/>
      <c r="E28" s="689"/>
      <c r="F28" s="689"/>
      <c r="G28" s="851">
        <f>SUM(G29:G32)</f>
        <v>4</v>
      </c>
      <c r="H28" s="689">
        <f t="shared" ref="H28:BS28" si="31">SUM(H29:H32)</f>
        <v>22664400</v>
      </c>
      <c r="I28" s="689">
        <f t="shared" si="31"/>
        <v>62195400</v>
      </c>
      <c r="J28" s="689">
        <f t="shared" si="31"/>
        <v>84859800</v>
      </c>
      <c r="K28" s="689">
        <f t="shared" si="31"/>
        <v>0</v>
      </c>
      <c r="L28" s="689">
        <f t="shared" si="31"/>
        <v>0</v>
      </c>
      <c r="M28" s="689">
        <f t="shared" si="31"/>
        <v>0</v>
      </c>
      <c r="N28" s="689">
        <f t="shared" si="31"/>
        <v>2</v>
      </c>
      <c r="O28" s="689">
        <f t="shared" si="31"/>
        <v>15549000</v>
      </c>
      <c r="P28" s="689">
        <f t="shared" si="31"/>
        <v>77744400</v>
      </c>
      <c r="Q28" s="689">
        <f t="shared" si="31"/>
        <v>2</v>
      </c>
      <c r="R28" s="689">
        <f t="shared" si="31"/>
        <v>7115400</v>
      </c>
      <c r="S28" s="689">
        <f t="shared" si="31"/>
        <v>7115400</v>
      </c>
      <c r="T28" s="689">
        <f t="shared" si="31"/>
        <v>0</v>
      </c>
      <c r="U28" s="689">
        <f t="shared" si="31"/>
        <v>0</v>
      </c>
      <c r="V28" s="689">
        <f t="shared" si="31"/>
        <v>2</v>
      </c>
      <c r="W28" s="689">
        <f t="shared" si="31"/>
        <v>2</v>
      </c>
      <c r="X28" s="689">
        <f t="shared" si="31"/>
        <v>155</v>
      </c>
      <c r="Y28" s="689">
        <f t="shared" si="31"/>
        <v>0</v>
      </c>
      <c r="Z28" s="689">
        <f t="shared" si="31"/>
        <v>0</v>
      </c>
      <c r="AA28" s="689">
        <f t="shared" si="31"/>
        <v>0</v>
      </c>
      <c r="AB28" s="689">
        <f t="shared" si="31"/>
        <v>0</v>
      </c>
      <c r="AC28" s="689">
        <f t="shared" si="31"/>
        <v>0</v>
      </c>
      <c r="AD28" s="689">
        <f t="shared" si="31"/>
        <v>0</v>
      </c>
      <c r="AE28" s="689">
        <f t="shared" si="31"/>
        <v>0</v>
      </c>
      <c r="AF28" s="689">
        <f t="shared" si="31"/>
        <v>0</v>
      </c>
      <c r="AG28" s="689">
        <f t="shared" si="31"/>
        <v>0</v>
      </c>
      <c r="AH28" s="689">
        <f t="shared" si="31"/>
        <v>0</v>
      </c>
      <c r="AI28" s="689">
        <f t="shared" si="31"/>
        <v>0</v>
      </c>
      <c r="AJ28" s="689">
        <f t="shared" si="31"/>
        <v>0</v>
      </c>
      <c r="AK28" s="689">
        <f t="shared" si="31"/>
        <v>0</v>
      </c>
      <c r="AL28" s="689">
        <f t="shared" si="31"/>
        <v>0</v>
      </c>
      <c r="AM28" s="689">
        <f t="shared" si="31"/>
        <v>0</v>
      </c>
      <c r="AN28" s="689">
        <f t="shared" si="31"/>
        <v>0</v>
      </c>
      <c r="AO28" s="689">
        <f t="shared" si="31"/>
        <v>0</v>
      </c>
      <c r="AP28" s="689">
        <f t="shared" si="31"/>
        <v>0</v>
      </c>
      <c r="AQ28" s="689">
        <f t="shared" si="31"/>
        <v>0</v>
      </c>
      <c r="AR28" s="689">
        <f t="shared" si="31"/>
        <v>0</v>
      </c>
      <c r="AS28" s="689">
        <f t="shared" si="31"/>
        <v>0</v>
      </c>
      <c r="AT28" s="689">
        <f t="shared" si="31"/>
        <v>0</v>
      </c>
      <c r="AU28" s="689">
        <f t="shared" si="31"/>
        <v>0</v>
      </c>
      <c r="AV28" s="689">
        <f t="shared" si="31"/>
        <v>0</v>
      </c>
      <c r="AW28" s="689">
        <f t="shared" si="31"/>
        <v>0</v>
      </c>
      <c r="AX28" s="689">
        <f t="shared" si="31"/>
        <v>0</v>
      </c>
      <c r="AY28" s="689">
        <f t="shared" si="31"/>
        <v>0</v>
      </c>
      <c r="AZ28" s="689">
        <f t="shared" si="31"/>
        <v>0</v>
      </c>
      <c r="BA28" s="689">
        <f t="shared" si="31"/>
        <v>0</v>
      </c>
      <c r="BB28" s="689">
        <f t="shared" si="31"/>
        <v>0</v>
      </c>
      <c r="BC28" s="689">
        <f t="shared" si="31"/>
        <v>0</v>
      </c>
      <c r="BD28" s="689">
        <f t="shared" si="31"/>
        <v>0</v>
      </c>
      <c r="BE28" s="689">
        <f t="shared" si="31"/>
        <v>0</v>
      </c>
      <c r="BF28" s="689">
        <f t="shared" si="31"/>
        <v>2</v>
      </c>
      <c r="BG28" s="689">
        <f t="shared" si="31"/>
        <v>15549000</v>
      </c>
      <c r="BH28" s="689">
        <f t="shared" si="31"/>
        <v>2</v>
      </c>
      <c r="BI28" s="689">
        <f t="shared" si="31"/>
        <v>7115400</v>
      </c>
      <c r="BJ28" s="689">
        <f t="shared" si="31"/>
        <v>0</v>
      </c>
      <c r="BK28" s="689">
        <f t="shared" si="31"/>
        <v>0</v>
      </c>
      <c r="BL28" s="689">
        <f t="shared" si="31"/>
        <v>0</v>
      </c>
      <c r="BM28" s="689">
        <f t="shared" si="31"/>
        <v>0</v>
      </c>
      <c r="BN28" s="689">
        <f t="shared" si="31"/>
        <v>0</v>
      </c>
      <c r="BO28" s="689">
        <f t="shared" si="31"/>
        <v>0</v>
      </c>
      <c r="BP28" s="689">
        <f t="shared" si="31"/>
        <v>0</v>
      </c>
      <c r="BQ28" s="689">
        <f t="shared" si="31"/>
        <v>0</v>
      </c>
      <c r="BR28" s="689">
        <f t="shared" si="31"/>
        <v>0</v>
      </c>
      <c r="BS28" s="689">
        <f t="shared" si="31"/>
        <v>0</v>
      </c>
      <c r="BT28" s="689">
        <f t="shared" ref="BT28:DE28" si="32">SUM(BT29:BT32)</f>
        <v>0</v>
      </c>
      <c r="BU28" s="689">
        <f t="shared" si="32"/>
        <v>0</v>
      </c>
      <c r="BV28" s="689">
        <f t="shared" si="32"/>
        <v>0</v>
      </c>
      <c r="BW28" s="689">
        <f t="shared" si="32"/>
        <v>0</v>
      </c>
      <c r="BX28" s="689">
        <f t="shared" si="32"/>
        <v>1844760</v>
      </c>
      <c r="BY28" s="689">
        <f t="shared" si="32"/>
        <v>1844760</v>
      </c>
      <c r="BZ28" s="689">
        <f t="shared" si="32"/>
        <v>3689520</v>
      </c>
      <c r="CA28" s="689">
        <f t="shared" si="32"/>
        <v>2977980</v>
      </c>
      <c r="CB28" s="689">
        <f t="shared" si="32"/>
        <v>2622210</v>
      </c>
      <c r="CC28" s="689">
        <f t="shared" si="32"/>
        <v>3755430</v>
      </c>
      <c r="CD28" s="689">
        <f t="shared" si="32"/>
        <v>9355620</v>
      </c>
      <c r="CE28" s="689">
        <f t="shared" si="32"/>
        <v>3399660</v>
      </c>
      <c r="CF28" s="689">
        <f t="shared" si="32"/>
        <v>3109800</v>
      </c>
      <c r="CG28" s="689">
        <f t="shared" si="32"/>
        <v>3109800</v>
      </c>
      <c r="CH28" s="689">
        <f t="shared" si="32"/>
        <v>9619260</v>
      </c>
      <c r="CI28" s="689">
        <f t="shared" si="32"/>
        <v>22664400</v>
      </c>
      <c r="CJ28" s="689">
        <f t="shared" si="32"/>
        <v>0</v>
      </c>
      <c r="CK28" s="689">
        <f t="shared" si="32"/>
        <v>0</v>
      </c>
      <c r="CL28" s="689">
        <f t="shared" si="32"/>
        <v>0</v>
      </c>
      <c r="CM28" s="689">
        <f t="shared" si="32"/>
        <v>0</v>
      </c>
      <c r="CN28" s="689">
        <f t="shared" si="32"/>
        <v>0</v>
      </c>
      <c r="CO28" s="689">
        <f t="shared" si="32"/>
        <v>0</v>
      </c>
      <c r="CP28" s="689">
        <f t="shared" si="32"/>
        <v>1844900</v>
      </c>
      <c r="CQ28" s="689">
        <f t="shared" si="32"/>
        <v>1844900</v>
      </c>
      <c r="CR28" s="689">
        <f t="shared" si="32"/>
        <v>3689800</v>
      </c>
      <c r="CS28" s="689">
        <f t="shared" si="32"/>
        <v>2978000</v>
      </c>
      <c r="CT28" s="689">
        <f t="shared" si="32"/>
        <v>2622400</v>
      </c>
      <c r="CU28" s="689">
        <f t="shared" si="32"/>
        <v>3755300</v>
      </c>
      <c r="CV28" s="689">
        <f t="shared" si="32"/>
        <v>9355700</v>
      </c>
      <c r="CW28" s="689">
        <f t="shared" si="32"/>
        <v>3399300</v>
      </c>
      <c r="CX28" s="689">
        <f t="shared" si="32"/>
        <v>3109800</v>
      </c>
      <c r="CY28" s="689">
        <f t="shared" si="32"/>
        <v>3109800</v>
      </c>
      <c r="CZ28" s="689">
        <f t="shared" si="32"/>
        <v>9618900</v>
      </c>
      <c r="DA28" s="689">
        <f t="shared" si="32"/>
        <v>22664400</v>
      </c>
      <c r="DB28" s="689">
        <f t="shared" si="32"/>
        <v>0</v>
      </c>
      <c r="DC28" s="689">
        <f t="shared" si="32"/>
        <v>0</v>
      </c>
      <c r="DD28" s="689">
        <f t="shared" si="32"/>
        <v>4</v>
      </c>
      <c r="DE28" s="689">
        <f t="shared" si="32"/>
        <v>22664400</v>
      </c>
    </row>
    <row r="29" spans="1:109" s="17" customFormat="1" ht="49.5" customHeight="1">
      <c r="A29" s="111">
        <v>6</v>
      </c>
      <c r="B29" s="111">
        <f>B28+1</f>
        <v>1</v>
      </c>
      <c r="C29" s="869" t="s">
        <v>1687</v>
      </c>
      <c r="D29" s="111">
        <v>8732</v>
      </c>
      <c r="E29" s="886">
        <v>3557700</v>
      </c>
      <c r="F29" s="886">
        <v>3557700</v>
      </c>
      <c r="G29" s="111">
        <v>1</v>
      </c>
      <c r="H29" s="142">
        <f>G29*F29</f>
        <v>3557700</v>
      </c>
      <c r="I29" s="884">
        <f>F29-H29</f>
        <v>0</v>
      </c>
      <c r="J29" s="281">
        <f>I29+H29</f>
        <v>3557700</v>
      </c>
      <c r="K29" s="298" t="s">
        <v>231</v>
      </c>
      <c r="L29" s="298" t="s">
        <v>1166</v>
      </c>
      <c r="M29" s="820" t="s">
        <v>232</v>
      </c>
      <c r="N29" s="4"/>
      <c r="O29" s="4"/>
      <c r="P29" s="142"/>
      <c r="Q29" s="111">
        <f>$G29</f>
        <v>1</v>
      </c>
      <c r="R29" s="305">
        <f>$H29</f>
        <v>3557700</v>
      </c>
      <c r="S29" s="142">
        <f>$H29+$I29</f>
        <v>3557700</v>
      </c>
      <c r="T29" s="111"/>
      <c r="U29" s="111"/>
      <c r="V29" s="111"/>
      <c r="W29" s="111">
        <v>1</v>
      </c>
      <c r="X29" s="111">
        <v>49</v>
      </c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111"/>
      <c r="BA29" s="282"/>
      <c r="BB29" s="111"/>
      <c r="BC29" s="111"/>
      <c r="BD29" s="131" t="s">
        <v>565</v>
      </c>
      <c r="BE29" s="900">
        <f>F29-P29-R29</f>
        <v>0</v>
      </c>
      <c r="BF29" s="4"/>
      <c r="BG29" s="4"/>
      <c r="BH29" s="10">
        <f>$G29</f>
        <v>1</v>
      </c>
      <c r="BI29" s="279">
        <f>$H29</f>
        <v>3557700</v>
      </c>
      <c r="BJ29" s="4"/>
      <c r="BK29" s="4"/>
      <c r="BL29" s="4"/>
      <c r="BM29" s="4"/>
      <c r="BN29" s="4"/>
      <c r="BO29" s="659"/>
      <c r="BP29" s="655"/>
      <c r="BQ29" s="1634">
        <f t="shared" si="18"/>
        <v>0</v>
      </c>
      <c r="BR29" s="655"/>
      <c r="BS29" s="1042"/>
      <c r="BT29" s="1042"/>
      <c r="BU29" s="1042"/>
      <c r="BV29" s="1037">
        <f t="shared" si="4"/>
        <v>0</v>
      </c>
      <c r="BW29" s="1041"/>
      <c r="BX29" s="1041">
        <f>15/100*$H29</f>
        <v>533655</v>
      </c>
      <c r="BY29" s="1041">
        <f>15/100*$H29</f>
        <v>533655</v>
      </c>
      <c r="BZ29" s="1037">
        <f t="shared" si="5"/>
        <v>1067310</v>
      </c>
      <c r="CA29" s="1041">
        <f>20/100*$H29</f>
        <v>711540</v>
      </c>
      <c r="CB29" s="1041">
        <f>15/100*$H29</f>
        <v>533655</v>
      </c>
      <c r="CC29" s="1041">
        <f>20/100*$H29</f>
        <v>711540</v>
      </c>
      <c r="CD29" s="1037">
        <f t="shared" si="6"/>
        <v>1956735</v>
      </c>
      <c r="CE29" s="1041">
        <f>15/100*$H29</f>
        <v>533655</v>
      </c>
      <c r="CF29" s="1041"/>
      <c r="CG29" s="1042"/>
      <c r="CH29" s="1037">
        <f t="shared" si="7"/>
        <v>533655</v>
      </c>
      <c r="CI29" s="1042">
        <f t="shared" si="8"/>
        <v>3557700</v>
      </c>
      <c r="CJ29" s="1053">
        <v>0</v>
      </c>
      <c r="CK29" s="1041">
        <f t="shared" si="9"/>
        <v>0</v>
      </c>
      <c r="CL29" s="1041">
        <f t="shared" si="9"/>
        <v>0</v>
      </c>
      <c r="CM29" s="1041">
        <f t="shared" si="9"/>
        <v>0</v>
      </c>
      <c r="CN29" s="1037">
        <f t="shared" si="10"/>
        <v>0</v>
      </c>
      <c r="CO29" s="1041">
        <f t="shared" si="11"/>
        <v>0</v>
      </c>
      <c r="CP29" s="1041">
        <f t="shared" si="11"/>
        <v>533700</v>
      </c>
      <c r="CQ29" s="1041">
        <f t="shared" si="11"/>
        <v>533700</v>
      </c>
      <c r="CR29" s="1037">
        <f t="shared" si="12"/>
        <v>1067400</v>
      </c>
      <c r="CS29" s="1041">
        <f t="shared" si="30"/>
        <v>711500</v>
      </c>
      <c r="CT29" s="1041">
        <f t="shared" si="30"/>
        <v>533700</v>
      </c>
      <c r="CU29" s="1041">
        <f t="shared" si="30"/>
        <v>711500</v>
      </c>
      <c r="CV29" s="1037">
        <f t="shared" si="14"/>
        <v>1956700</v>
      </c>
      <c r="CW29" s="1041">
        <f>ROUND(CE29,-2)-100</f>
        <v>533600</v>
      </c>
      <c r="CX29" s="1041">
        <f t="shared" si="15"/>
        <v>0</v>
      </c>
      <c r="CY29" s="1041">
        <f t="shared" si="15"/>
        <v>0</v>
      </c>
      <c r="CZ29" s="1037">
        <f t="shared" si="16"/>
        <v>533600</v>
      </c>
      <c r="DA29" s="1042">
        <f t="shared" si="17"/>
        <v>3557700</v>
      </c>
      <c r="DB29" s="1053">
        <f>DA29-H29</f>
        <v>0</v>
      </c>
      <c r="DC29" s="298" t="s">
        <v>1166</v>
      </c>
      <c r="DD29" s="4">
        <f t="shared" si="21"/>
        <v>1</v>
      </c>
      <c r="DE29" s="1977">
        <f t="shared" si="22"/>
        <v>3557700</v>
      </c>
    </row>
    <row r="30" spans="1:109" s="17" customFormat="1" ht="47.25" customHeight="1">
      <c r="A30" s="111">
        <v>6</v>
      </c>
      <c r="B30" s="111">
        <f>B29+1</f>
        <v>2</v>
      </c>
      <c r="C30" s="883" t="s">
        <v>1685</v>
      </c>
      <c r="D30" s="111">
        <v>9118</v>
      </c>
      <c r="E30" s="884">
        <v>47007300</v>
      </c>
      <c r="F30" s="884">
        <v>47007300</v>
      </c>
      <c r="G30" s="280">
        <v>1</v>
      </c>
      <c r="H30" s="884">
        <v>9401500</v>
      </c>
      <c r="I30" s="884">
        <f>F30-H30</f>
        <v>37605800</v>
      </c>
      <c r="J30" s="281">
        <f>I30+H30</f>
        <v>47007300</v>
      </c>
      <c r="K30" s="131" t="s">
        <v>226</v>
      </c>
      <c r="L30" s="131" t="s">
        <v>1163</v>
      </c>
      <c r="M30" s="133" t="s">
        <v>227</v>
      </c>
      <c r="N30" s="111">
        <f>$G30</f>
        <v>1</v>
      </c>
      <c r="O30" s="305">
        <f>$H30</f>
        <v>9401500</v>
      </c>
      <c r="P30" s="142">
        <f>$G30*$F30</f>
        <v>47007300</v>
      </c>
      <c r="Q30" s="4"/>
      <c r="R30" s="4"/>
      <c r="S30" s="4"/>
      <c r="T30" s="111"/>
      <c r="U30" s="111"/>
      <c r="V30" s="111">
        <v>1</v>
      </c>
      <c r="W30" s="111"/>
      <c r="X30" s="111">
        <v>40</v>
      </c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111"/>
      <c r="BA30" s="282"/>
      <c r="BB30" s="111"/>
      <c r="BC30" s="111"/>
      <c r="BD30" s="131" t="s">
        <v>574</v>
      </c>
      <c r="BE30" s="900">
        <f>F30-P30-R30</f>
        <v>0</v>
      </c>
      <c r="BF30" s="10">
        <f>$G30</f>
        <v>1</v>
      </c>
      <c r="BG30" s="939">
        <f>$H30</f>
        <v>9401500</v>
      </c>
      <c r="BH30" s="4"/>
      <c r="BI30" s="4"/>
      <c r="BJ30" s="4"/>
      <c r="BK30" s="4"/>
      <c r="BL30" s="10"/>
      <c r="BM30" s="4"/>
      <c r="BN30" s="4"/>
      <c r="BO30" s="659"/>
      <c r="BP30" s="655"/>
      <c r="BQ30" s="1634">
        <f t="shared" si="18"/>
        <v>0</v>
      </c>
      <c r="BR30" s="655"/>
      <c r="BS30" s="1042"/>
      <c r="BT30" s="1042"/>
      <c r="BU30" s="1042"/>
      <c r="BV30" s="1037">
        <f t="shared" si="4"/>
        <v>0</v>
      </c>
      <c r="BW30" s="1042"/>
      <c r="BX30" s="1041">
        <f>5/100*$H30</f>
        <v>470075</v>
      </c>
      <c r="BY30" s="1041">
        <f>5/100*$H30</f>
        <v>470075</v>
      </c>
      <c r="BZ30" s="1037">
        <f t="shared" si="5"/>
        <v>940150</v>
      </c>
      <c r="CA30" s="1041">
        <f>10/100*$H30</f>
        <v>940150</v>
      </c>
      <c r="CB30" s="1041">
        <f>10/100*$H30</f>
        <v>940150</v>
      </c>
      <c r="CC30" s="1041">
        <f>15/100*$H30</f>
        <v>1410225</v>
      </c>
      <c r="CD30" s="1037">
        <f t="shared" si="6"/>
        <v>3290525</v>
      </c>
      <c r="CE30" s="1041">
        <f>15/100*$H30</f>
        <v>1410225</v>
      </c>
      <c r="CF30" s="1041">
        <f>20/100*$H30</f>
        <v>1880300</v>
      </c>
      <c r="CG30" s="1041">
        <f>20/100*$H30</f>
        <v>1880300</v>
      </c>
      <c r="CH30" s="1037">
        <f t="shared" si="7"/>
        <v>5170825</v>
      </c>
      <c r="CI30" s="1042">
        <f t="shared" si="8"/>
        <v>9401500</v>
      </c>
      <c r="CJ30" s="1053">
        <v>0</v>
      </c>
      <c r="CK30" s="1041">
        <f t="shared" si="9"/>
        <v>0</v>
      </c>
      <c r="CL30" s="1041">
        <f t="shared" si="9"/>
        <v>0</v>
      </c>
      <c r="CM30" s="1041">
        <f t="shared" si="9"/>
        <v>0</v>
      </c>
      <c r="CN30" s="1037">
        <f t="shared" si="10"/>
        <v>0</v>
      </c>
      <c r="CO30" s="1041">
        <f t="shared" si="11"/>
        <v>0</v>
      </c>
      <c r="CP30" s="1041">
        <f t="shared" si="11"/>
        <v>470100</v>
      </c>
      <c r="CQ30" s="1041">
        <f t="shared" si="11"/>
        <v>470100</v>
      </c>
      <c r="CR30" s="1037">
        <f t="shared" si="12"/>
        <v>940200</v>
      </c>
      <c r="CS30" s="1041">
        <f t="shared" si="30"/>
        <v>940200</v>
      </c>
      <c r="CT30" s="1041">
        <f t="shared" si="30"/>
        <v>940200</v>
      </c>
      <c r="CU30" s="1041">
        <f t="shared" si="30"/>
        <v>1410200</v>
      </c>
      <c r="CV30" s="1037">
        <f t="shared" si="14"/>
        <v>3290600</v>
      </c>
      <c r="CW30" s="1041">
        <f>ROUND(CE30,-2)-100</f>
        <v>1410100</v>
      </c>
      <c r="CX30" s="1041">
        <f t="shared" si="15"/>
        <v>1880300</v>
      </c>
      <c r="CY30" s="1041">
        <f t="shared" si="15"/>
        <v>1880300</v>
      </c>
      <c r="CZ30" s="1037">
        <f t="shared" si="16"/>
        <v>5170700</v>
      </c>
      <c r="DA30" s="1042">
        <f t="shared" si="17"/>
        <v>9401500</v>
      </c>
      <c r="DB30" s="1053">
        <f>DA30-H30</f>
        <v>0</v>
      </c>
      <c r="DC30" s="131" t="s">
        <v>1163</v>
      </c>
      <c r="DD30" s="4">
        <f t="shared" si="21"/>
        <v>1</v>
      </c>
      <c r="DE30" s="1977">
        <f t="shared" si="22"/>
        <v>9401500</v>
      </c>
    </row>
    <row r="31" spans="1:109" s="17" customFormat="1" ht="49.5" customHeight="1">
      <c r="A31" s="111">
        <v>6</v>
      </c>
      <c r="B31" s="111">
        <f>B30+1</f>
        <v>3</v>
      </c>
      <c r="C31" s="869" t="s">
        <v>1686</v>
      </c>
      <c r="D31" s="111">
        <v>8491</v>
      </c>
      <c r="E31" s="884">
        <v>30737100</v>
      </c>
      <c r="F31" s="884">
        <v>30737100</v>
      </c>
      <c r="G31" s="280">
        <v>1</v>
      </c>
      <c r="H31" s="884">
        <v>6147500</v>
      </c>
      <c r="I31" s="884">
        <f>F31-H31</f>
        <v>24589600</v>
      </c>
      <c r="J31" s="281">
        <f>I31+H31</f>
        <v>30737100</v>
      </c>
      <c r="K31" s="131" t="s">
        <v>228</v>
      </c>
      <c r="L31" s="131" t="s">
        <v>876</v>
      </c>
      <c r="M31" s="149" t="s">
        <v>229</v>
      </c>
      <c r="N31" s="111">
        <f>$G31</f>
        <v>1</v>
      </c>
      <c r="O31" s="305">
        <f>$H31</f>
        <v>6147500</v>
      </c>
      <c r="P31" s="142">
        <f>$G31*$F31</f>
        <v>30737100</v>
      </c>
      <c r="Q31" s="4"/>
      <c r="R31" s="4"/>
      <c r="S31" s="4"/>
      <c r="T31" s="111"/>
      <c r="U31" s="111"/>
      <c r="V31" s="111">
        <v>1</v>
      </c>
      <c r="W31" s="111"/>
      <c r="X31" s="111">
        <v>30</v>
      </c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111"/>
      <c r="BA31" s="282"/>
      <c r="BB31" s="111"/>
      <c r="BC31" s="111"/>
      <c r="BD31" s="131"/>
      <c r="BE31" s="900">
        <f>F31-P31-R31</f>
        <v>0</v>
      </c>
      <c r="BF31" s="10">
        <f>$G31</f>
        <v>1</v>
      </c>
      <c r="BG31" s="939">
        <f>$H31</f>
        <v>6147500</v>
      </c>
      <c r="BH31" s="4"/>
      <c r="BI31" s="4"/>
      <c r="BJ31" s="4"/>
      <c r="BK31" s="4"/>
      <c r="BL31" s="10"/>
      <c r="BM31" s="4"/>
      <c r="BN31" s="4"/>
      <c r="BO31" s="659"/>
      <c r="BP31" s="655"/>
      <c r="BQ31" s="1634">
        <f t="shared" si="18"/>
        <v>0</v>
      </c>
      <c r="BR31" s="655"/>
      <c r="BS31" s="1042"/>
      <c r="BT31" s="1042"/>
      <c r="BU31" s="1042"/>
      <c r="BV31" s="1037">
        <f t="shared" si="4"/>
        <v>0</v>
      </c>
      <c r="BW31" s="1042"/>
      <c r="BX31" s="1041">
        <f>5/100*$H31</f>
        <v>307375</v>
      </c>
      <c r="BY31" s="1041">
        <f>5/100*$H31</f>
        <v>307375</v>
      </c>
      <c r="BZ31" s="1037">
        <f t="shared" si="5"/>
        <v>614750</v>
      </c>
      <c r="CA31" s="1041">
        <f>10/100*$H31</f>
        <v>614750</v>
      </c>
      <c r="CB31" s="1041">
        <f>10/100*$H31</f>
        <v>614750</v>
      </c>
      <c r="CC31" s="1041">
        <f>15/100*$H31</f>
        <v>922125</v>
      </c>
      <c r="CD31" s="1037">
        <f t="shared" si="6"/>
        <v>2151625</v>
      </c>
      <c r="CE31" s="1041">
        <f>15/100*$H31</f>
        <v>922125</v>
      </c>
      <c r="CF31" s="1041">
        <f>20/100*$H31</f>
        <v>1229500</v>
      </c>
      <c r="CG31" s="1041">
        <f>20/100*$H31</f>
        <v>1229500</v>
      </c>
      <c r="CH31" s="1037">
        <f t="shared" si="7"/>
        <v>3381125</v>
      </c>
      <c r="CI31" s="1042">
        <f t="shared" si="8"/>
        <v>6147500</v>
      </c>
      <c r="CJ31" s="1053">
        <v>0</v>
      </c>
      <c r="CK31" s="1041">
        <f t="shared" si="9"/>
        <v>0</v>
      </c>
      <c r="CL31" s="1041">
        <f t="shared" si="9"/>
        <v>0</v>
      </c>
      <c r="CM31" s="1041">
        <f t="shared" si="9"/>
        <v>0</v>
      </c>
      <c r="CN31" s="1037">
        <f t="shared" si="10"/>
        <v>0</v>
      </c>
      <c r="CO31" s="1041">
        <f t="shared" si="11"/>
        <v>0</v>
      </c>
      <c r="CP31" s="1041">
        <f t="shared" si="11"/>
        <v>307400</v>
      </c>
      <c r="CQ31" s="1041">
        <f t="shared" si="11"/>
        <v>307400</v>
      </c>
      <c r="CR31" s="1037">
        <f t="shared" si="12"/>
        <v>614800</v>
      </c>
      <c r="CS31" s="1041">
        <f t="shared" si="30"/>
        <v>614800</v>
      </c>
      <c r="CT31" s="1041">
        <f t="shared" si="30"/>
        <v>614800</v>
      </c>
      <c r="CU31" s="1041">
        <f t="shared" si="30"/>
        <v>922100</v>
      </c>
      <c r="CV31" s="1037">
        <f t="shared" si="14"/>
        <v>2151700</v>
      </c>
      <c r="CW31" s="1041">
        <f>ROUND(CE31,-2)-100</f>
        <v>922000</v>
      </c>
      <c r="CX31" s="1041">
        <f t="shared" si="15"/>
        <v>1229500</v>
      </c>
      <c r="CY31" s="1041">
        <f t="shared" si="15"/>
        <v>1229500</v>
      </c>
      <c r="CZ31" s="1037">
        <f t="shared" si="16"/>
        <v>3381000</v>
      </c>
      <c r="DA31" s="1042">
        <f t="shared" si="17"/>
        <v>6147500</v>
      </c>
      <c r="DB31" s="1053">
        <f>DA31-H31</f>
        <v>0</v>
      </c>
      <c r="DC31" s="131" t="s">
        <v>876</v>
      </c>
      <c r="DD31" s="4">
        <f t="shared" si="21"/>
        <v>1</v>
      </c>
      <c r="DE31" s="1977">
        <f t="shared" si="22"/>
        <v>6147500</v>
      </c>
    </row>
    <row r="32" spans="1:109" s="17" customFormat="1" ht="49.5" customHeight="1">
      <c r="A32" s="111">
        <v>6</v>
      </c>
      <c r="B32" s="111">
        <f>B31+1</f>
        <v>4</v>
      </c>
      <c r="C32" s="869" t="s">
        <v>1688</v>
      </c>
      <c r="D32" s="111">
        <v>8732</v>
      </c>
      <c r="E32" s="886">
        <v>3557700</v>
      </c>
      <c r="F32" s="886">
        <v>3557700</v>
      </c>
      <c r="G32" s="111">
        <v>1</v>
      </c>
      <c r="H32" s="142">
        <f>G32*F32</f>
        <v>3557700</v>
      </c>
      <c r="I32" s="884">
        <f>F32-H32</f>
        <v>0</v>
      </c>
      <c r="J32" s="281">
        <f>I32+H32</f>
        <v>3557700</v>
      </c>
      <c r="K32" s="131" t="s">
        <v>6</v>
      </c>
      <c r="L32" s="131" t="s">
        <v>1406</v>
      </c>
      <c r="M32" s="823" t="s">
        <v>7</v>
      </c>
      <c r="N32" s="4"/>
      <c r="O32" s="4"/>
      <c r="P32" s="142"/>
      <c r="Q32" s="111">
        <f>$G32</f>
        <v>1</v>
      </c>
      <c r="R32" s="305">
        <f>$H32</f>
        <v>3557700</v>
      </c>
      <c r="S32" s="142">
        <f>$H32+$I32</f>
        <v>3557700</v>
      </c>
      <c r="T32" s="111"/>
      <c r="U32" s="111"/>
      <c r="V32" s="111"/>
      <c r="W32" s="111">
        <v>1</v>
      </c>
      <c r="X32" s="111">
        <v>36</v>
      </c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282"/>
      <c r="AP32" s="282"/>
      <c r="AQ32" s="282"/>
      <c r="AR32" s="282"/>
      <c r="AS32" s="282"/>
      <c r="AT32" s="282"/>
      <c r="AU32" s="282"/>
      <c r="AV32" s="282"/>
      <c r="AW32" s="282"/>
      <c r="AX32" s="282"/>
      <c r="AY32" s="282"/>
      <c r="AZ32" s="111"/>
      <c r="BA32" s="282"/>
      <c r="BB32" s="111"/>
      <c r="BC32" s="111"/>
      <c r="BD32" s="131"/>
      <c r="BE32" s="900">
        <f>F32-P32-R32</f>
        <v>0</v>
      </c>
      <c r="BF32" s="4"/>
      <c r="BG32" s="4"/>
      <c r="BH32" s="10">
        <f>$G32</f>
        <v>1</v>
      </c>
      <c r="BI32" s="279">
        <f>$H32</f>
        <v>3557700</v>
      </c>
      <c r="BJ32" s="4"/>
      <c r="BK32" s="4"/>
      <c r="BL32" s="4"/>
      <c r="BM32" s="4"/>
      <c r="BN32" s="4"/>
      <c r="BO32" s="659"/>
      <c r="BP32" s="655"/>
      <c r="BQ32" s="1634">
        <f t="shared" si="18"/>
        <v>0</v>
      </c>
      <c r="BR32" s="655"/>
      <c r="BS32" s="1042"/>
      <c r="BT32" s="1042"/>
      <c r="BU32" s="1042"/>
      <c r="BV32" s="1037">
        <f t="shared" si="4"/>
        <v>0</v>
      </c>
      <c r="BW32" s="1041"/>
      <c r="BX32" s="1041">
        <f>15/100*$H32</f>
        <v>533655</v>
      </c>
      <c r="BY32" s="1041">
        <f>15/100*$H32</f>
        <v>533655</v>
      </c>
      <c r="BZ32" s="1037">
        <f t="shared" si="5"/>
        <v>1067310</v>
      </c>
      <c r="CA32" s="1041">
        <f>20/100*$H32</f>
        <v>711540</v>
      </c>
      <c r="CB32" s="1041">
        <f>15/100*$H32</f>
        <v>533655</v>
      </c>
      <c r="CC32" s="1041">
        <f>20/100*$H32</f>
        <v>711540</v>
      </c>
      <c r="CD32" s="1037">
        <f t="shared" si="6"/>
        <v>1956735</v>
      </c>
      <c r="CE32" s="1041">
        <f>15/100*$H32</f>
        <v>533655</v>
      </c>
      <c r="CF32" s="1041"/>
      <c r="CG32" s="1042"/>
      <c r="CH32" s="1037">
        <f t="shared" si="7"/>
        <v>533655</v>
      </c>
      <c r="CI32" s="1042">
        <f t="shared" si="8"/>
        <v>3557700</v>
      </c>
      <c r="CJ32" s="1053">
        <v>0</v>
      </c>
      <c r="CK32" s="1041">
        <f t="shared" si="9"/>
        <v>0</v>
      </c>
      <c r="CL32" s="1041">
        <f t="shared" si="9"/>
        <v>0</v>
      </c>
      <c r="CM32" s="1041">
        <f t="shared" si="9"/>
        <v>0</v>
      </c>
      <c r="CN32" s="1037">
        <f t="shared" si="10"/>
        <v>0</v>
      </c>
      <c r="CO32" s="1041">
        <f t="shared" si="11"/>
        <v>0</v>
      </c>
      <c r="CP32" s="1041">
        <f t="shared" si="11"/>
        <v>533700</v>
      </c>
      <c r="CQ32" s="1041">
        <f t="shared" si="11"/>
        <v>533700</v>
      </c>
      <c r="CR32" s="1037">
        <f t="shared" si="12"/>
        <v>1067400</v>
      </c>
      <c r="CS32" s="1041">
        <f t="shared" si="30"/>
        <v>711500</v>
      </c>
      <c r="CT32" s="1041">
        <f t="shared" si="30"/>
        <v>533700</v>
      </c>
      <c r="CU32" s="1041">
        <f t="shared" si="30"/>
        <v>711500</v>
      </c>
      <c r="CV32" s="1037">
        <f t="shared" si="14"/>
        <v>1956700</v>
      </c>
      <c r="CW32" s="1041">
        <f>ROUND(CE32,-2)-100</f>
        <v>533600</v>
      </c>
      <c r="CX32" s="1041">
        <f t="shared" si="15"/>
        <v>0</v>
      </c>
      <c r="CY32" s="1041">
        <f t="shared" si="15"/>
        <v>0</v>
      </c>
      <c r="CZ32" s="1037">
        <f t="shared" si="16"/>
        <v>533600</v>
      </c>
      <c r="DA32" s="1042">
        <f t="shared" si="17"/>
        <v>3557700</v>
      </c>
      <c r="DB32" s="1053">
        <f>DA32-H32</f>
        <v>0</v>
      </c>
      <c r="DC32" s="131" t="s">
        <v>1406</v>
      </c>
      <c r="DD32" s="4">
        <f t="shared" si="21"/>
        <v>1</v>
      </c>
      <c r="DE32" s="1977">
        <f t="shared" si="22"/>
        <v>3557700</v>
      </c>
    </row>
    <row r="33" spans="1:109" s="138" customFormat="1" ht="21" customHeight="1">
      <c r="A33" s="687"/>
      <c r="B33" s="653"/>
      <c r="C33" s="687" t="s">
        <v>1440</v>
      </c>
      <c r="D33" s="688"/>
      <c r="E33" s="689"/>
      <c r="F33" s="689"/>
      <c r="G33" s="851">
        <f>SUM(G34:G38)</f>
        <v>5</v>
      </c>
      <c r="H33" s="689">
        <f t="shared" ref="H33:BS33" si="33">SUM(H34:H38)</f>
        <v>17788500</v>
      </c>
      <c r="I33" s="689">
        <f t="shared" si="33"/>
        <v>0</v>
      </c>
      <c r="J33" s="689">
        <f t="shared" si="33"/>
        <v>17788500</v>
      </c>
      <c r="K33" s="689">
        <f t="shared" si="33"/>
        <v>0</v>
      </c>
      <c r="L33" s="689">
        <f t="shared" si="33"/>
        <v>0</v>
      </c>
      <c r="M33" s="689">
        <f t="shared" si="33"/>
        <v>0</v>
      </c>
      <c r="N33" s="689">
        <f t="shared" si="33"/>
        <v>0</v>
      </c>
      <c r="O33" s="689">
        <f t="shared" si="33"/>
        <v>0</v>
      </c>
      <c r="P33" s="689">
        <f t="shared" si="33"/>
        <v>0</v>
      </c>
      <c r="Q33" s="689">
        <f t="shared" si="33"/>
        <v>5</v>
      </c>
      <c r="R33" s="689">
        <f t="shared" si="33"/>
        <v>17788500</v>
      </c>
      <c r="S33" s="689">
        <f t="shared" si="33"/>
        <v>17788500</v>
      </c>
      <c r="T33" s="689">
        <f t="shared" si="33"/>
        <v>0</v>
      </c>
      <c r="U33" s="689">
        <f t="shared" si="33"/>
        <v>0</v>
      </c>
      <c r="V33" s="689">
        <f t="shared" si="33"/>
        <v>1</v>
      </c>
      <c r="W33" s="689">
        <f t="shared" si="33"/>
        <v>4</v>
      </c>
      <c r="X33" s="689">
        <f t="shared" si="33"/>
        <v>55</v>
      </c>
      <c r="Y33" s="689">
        <f t="shared" si="33"/>
        <v>0</v>
      </c>
      <c r="Z33" s="689">
        <f t="shared" si="33"/>
        <v>0</v>
      </c>
      <c r="AA33" s="689">
        <f t="shared" si="33"/>
        <v>0</v>
      </c>
      <c r="AB33" s="689">
        <f t="shared" si="33"/>
        <v>0</v>
      </c>
      <c r="AC33" s="689">
        <f t="shared" si="33"/>
        <v>0</v>
      </c>
      <c r="AD33" s="689">
        <f t="shared" si="33"/>
        <v>0</v>
      </c>
      <c r="AE33" s="689">
        <f t="shared" si="33"/>
        <v>0</v>
      </c>
      <c r="AF33" s="689">
        <f t="shared" si="33"/>
        <v>0</v>
      </c>
      <c r="AG33" s="689">
        <f t="shared" si="33"/>
        <v>0</v>
      </c>
      <c r="AH33" s="689">
        <f t="shared" si="33"/>
        <v>0</v>
      </c>
      <c r="AI33" s="689">
        <f t="shared" si="33"/>
        <v>0</v>
      </c>
      <c r="AJ33" s="689">
        <f t="shared" si="33"/>
        <v>0</v>
      </c>
      <c r="AK33" s="689">
        <f t="shared" si="33"/>
        <v>0</v>
      </c>
      <c r="AL33" s="689">
        <f t="shared" si="33"/>
        <v>0</v>
      </c>
      <c r="AM33" s="689">
        <f t="shared" si="33"/>
        <v>0</v>
      </c>
      <c r="AN33" s="689">
        <f t="shared" si="33"/>
        <v>0</v>
      </c>
      <c r="AO33" s="689">
        <f t="shared" si="33"/>
        <v>0</v>
      </c>
      <c r="AP33" s="689">
        <f t="shared" si="33"/>
        <v>0</v>
      </c>
      <c r="AQ33" s="689">
        <f t="shared" si="33"/>
        <v>0</v>
      </c>
      <c r="AR33" s="689">
        <f t="shared" si="33"/>
        <v>0</v>
      </c>
      <c r="AS33" s="689">
        <f t="shared" si="33"/>
        <v>0</v>
      </c>
      <c r="AT33" s="689">
        <f t="shared" si="33"/>
        <v>0</v>
      </c>
      <c r="AU33" s="689">
        <f t="shared" si="33"/>
        <v>0</v>
      </c>
      <c r="AV33" s="689">
        <f t="shared" si="33"/>
        <v>0</v>
      </c>
      <c r="AW33" s="689">
        <f t="shared" si="33"/>
        <v>0</v>
      </c>
      <c r="AX33" s="689">
        <f t="shared" si="33"/>
        <v>0</v>
      </c>
      <c r="AY33" s="689">
        <f t="shared" si="33"/>
        <v>0</v>
      </c>
      <c r="AZ33" s="689">
        <f t="shared" si="33"/>
        <v>0</v>
      </c>
      <c r="BA33" s="689">
        <f t="shared" si="33"/>
        <v>0</v>
      </c>
      <c r="BB33" s="689">
        <f t="shared" si="33"/>
        <v>0</v>
      </c>
      <c r="BC33" s="689">
        <f t="shared" si="33"/>
        <v>0</v>
      </c>
      <c r="BD33" s="689">
        <f t="shared" si="33"/>
        <v>0</v>
      </c>
      <c r="BE33" s="689">
        <f t="shared" si="33"/>
        <v>0</v>
      </c>
      <c r="BF33" s="689">
        <f t="shared" si="33"/>
        <v>0</v>
      </c>
      <c r="BG33" s="689">
        <f t="shared" si="33"/>
        <v>0</v>
      </c>
      <c r="BH33" s="689">
        <f t="shared" si="33"/>
        <v>5</v>
      </c>
      <c r="BI33" s="689">
        <f t="shared" si="33"/>
        <v>17788500</v>
      </c>
      <c r="BJ33" s="689">
        <f t="shared" si="33"/>
        <v>0</v>
      </c>
      <c r="BK33" s="689">
        <f t="shared" si="33"/>
        <v>0</v>
      </c>
      <c r="BL33" s="689">
        <f t="shared" si="33"/>
        <v>0</v>
      </c>
      <c r="BM33" s="689">
        <f t="shared" si="33"/>
        <v>0</v>
      </c>
      <c r="BN33" s="689">
        <f t="shared" si="33"/>
        <v>0</v>
      </c>
      <c r="BO33" s="689">
        <f t="shared" si="33"/>
        <v>0</v>
      </c>
      <c r="BP33" s="689">
        <f t="shared" si="33"/>
        <v>0</v>
      </c>
      <c r="BQ33" s="689">
        <f t="shared" si="33"/>
        <v>0</v>
      </c>
      <c r="BR33" s="689">
        <f t="shared" si="33"/>
        <v>0</v>
      </c>
      <c r="BS33" s="689">
        <f t="shared" si="33"/>
        <v>0</v>
      </c>
      <c r="BT33" s="689">
        <f t="shared" ref="BT33:DE33" si="34">SUM(BT34:BT38)</f>
        <v>0</v>
      </c>
      <c r="BU33" s="689">
        <f t="shared" si="34"/>
        <v>0</v>
      </c>
      <c r="BV33" s="689">
        <f t="shared" si="34"/>
        <v>0</v>
      </c>
      <c r="BW33" s="689">
        <f t="shared" si="34"/>
        <v>0</v>
      </c>
      <c r="BX33" s="689">
        <f t="shared" si="34"/>
        <v>2668275</v>
      </c>
      <c r="BY33" s="689">
        <f t="shared" si="34"/>
        <v>2668275</v>
      </c>
      <c r="BZ33" s="689">
        <f t="shared" si="34"/>
        <v>5336550</v>
      </c>
      <c r="CA33" s="689">
        <f t="shared" si="34"/>
        <v>3557700</v>
      </c>
      <c r="CB33" s="689">
        <f t="shared" si="34"/>
        <v>2668275</v>
      </c>
      <c r="CC33" s="689">
        <f t="shared" si="34"/>
        <v>3557700</v>
      </c>
      <c r="CD33" s="689">
        <f t="shared" si="34"/>
        <v>9783675</v>
      </c>
      <c r="CE33" s="689">
        <f t="shared" si="34"/>
        <v>2668275</v>
      </c>
      <c r="CF33" s="689">
        <f t="shared" si="34"/>
        <v>0</v>
      </c>
      <c r="CG33" s="689">
        <f t="shared" si="34"/>
        <v>0</v>
      </c>
      <c r="CH33" s="689">
        <f t="shared" si="34"/>
        <v>2668275</v>
      </c>
      <c r="CI33" s="689">
        <f t="shared" si="34"/>
        <v>17788500</v>
      </c>
      <c r="CJ33" s="689">
        <f t="shared" si="34"/>
        <v>0</v>
      </c>
      <c r="CK33" s="689">
        <f t="shared" si="34"/>
        <v>0</v>
      </c>
      <c r="CL33" s="689">
        <f t="shared" si="34"/>
        <v>0</v>
      </c>
      <c r="CM33" s="689">
        <f t="shared" si="34"/>
        <v>0</v>
      </c>
      <c r="CN33" s="689">
        <f t="shared" si="34"/>
        <v>0</v>
      </c>
      <c r="CO33" s="689">
        <f t="shared" si="34"/>
        <v>0</v>
      </c>
      <c r="CP33" s="689">
        <f t="shared" si="34"/>
        <v>2668500</v>
      </c>
      <c r="CQ33" s="689">
        <f t="shared" si="34"/>
        <v>2668500</v>
      </c>
      <c r="CR33" s="689">
        <f t="shared" si="34"/>
        <v>5337000</v>
      </c>
      <c r="CS33" s="689">
        <f t="shared" si="34"/>
        <v>3557500</v>
      </c>
      <c r="CT33" s="689">
        <f t="shared" si="34"/>
        <v>2668500</v>
      </c>
      <c r="CU33" s="689">
        <f t="shared" si="34"/>
        <v>3557500</v>
      </c>
      <c r="CV33" s="689">
        <f t="shared" si="34"/>
        <v>9783500</v>
      </c>
      <c r="CW33" s="689">
        <f t="shared" si="34"/>
        <v>2668000</v>
      </c>
      <c r="CX33" s="689">
        <f t="shared" si="34"/>
        <v>0</v>
      </c>
      <c r="CY33" s="689">
        <f t="shared" si="34"/>
        <v>0</v>
      </c>
      <c r="CZ33" s="689">
        <f t="shared" si="34"/>
        <v>2668000</v>
      </c>
      <c r="DA33" s="689">
        <f t="shared" si="34"/>
        <v>17788500</v>
      </c>
      <c r="DB33" s="689">
        <f t="shared" si="34"/>
        <v>0</v>
      </c>
      <c r="DC33" s="689">
        <f t="shared" si="34"/>
        <v>0</v>
      </c>
      <c r="DD33" s="689">
        <f t="shared" si="34"/>
        <v>5</v>
      </c>
      <c r="DE33" s="689">
        <f t="shared" si="34"/>
        <v>17788500</v>
      </c>
    </row>
    <row r="34" spans="1:109" s="17" customFormat="1" ht="51" customHeight="1">
      <c r="A34" s="111">
        <v>7</v>
      </c>
      <c r="B34" s="111">
        <f>B33+1</f>
        <v>1</v>
      </c>
      <c r="C34" s="885" t="s">
        <v>1692</v>
      </c>
      <c r="D34" s="111">
        <v>8732</v>
      </c>
      <c r="E34" s="886">
        <v>3557700</v>
      </c>
      <c r="F34" s="886">
        <v>3557700</v>
      </c>
      <c r="G34" s="111">
        <v>1</v>
      </c>
      <c r="H34" s="142">
        <f>G34*F34</f>
        <v>3557700</v>
      </c>
      <c r="I34" s="884">
        <f>F34-H34</f>
        <v>0</v>
      </c>
      <c r="J34" s="281">
        <f>I34+H34</f>
        <v>3557700</v>
      </c>
      <c r="K34" s="131" t="s">
        <v>466</v>
      </c>
      <c r="L34" s="131" t="s">
        <v>1417</v>
      </c>
      <c r="M34" s="823" t="s">
        <v>464</v>
      </c>
      <c r="N34" s="4"/>
      <c r="O34" s="4"/>
      <c r="P34" s="142"/>
      <c r="Q34" s="111">
        <f>$G34</f>
        <v>1</v>
      </c>
      <c r="R34" s="305">
        <f>$H34</f>
        <v>3557700</v>
      </c>
      <c r="S34" s="142">
        <f>$H34+$I34</f>
        <v>3557700</v>
      </c>
      <c r="T34" s="10"/>
      <c r="U34" s="10"/>
      <c r="V34" s="10"/>
      <c r="W34" s="10">
        <v>1</v>
      </c>
      <c r="X34" s="10"/>
      <c r="Y34" s="10"/>
      <c r="Z34" s="27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10"/>
      <c r="BA34" s="279"/>
      <c r="BB34" s="10"/>
      <c r="BC34" s="10"/>
      <c r="BD34" s="283"/>
      <c r="BE34" s="900">
        <f>F34-J34</f>
        <v>0</v>
      </c>
      <c r="BF34" s="4"/>
      <c r="BG34" s="4"/>
      <c r="BH34" s="10">
        <f>$G34</f>
        <v>1</v>
      </c>
      <c r="BI34" s="279">
        <f>$H34</f>
        <v>3557700</v>
      </c>
      <c r="BJ34" s="4"/>
      <c r="BK34" s="4"/>
      <c r="BL34" s="4"/>
      <c r="BM34" s="4"/>
      <c r="BN34" s="4"/>
      <c r="BO34" s="659"/>
      <c r="BP34" s="240"/>
      <c r="BQ34" s="1634">
        <f t="shared" si="18"/>
        <v>0</v>
      </c>
      <c r="BR34" s="240"/>
      <c r="BS34" s="1042"/>
      <c r="BT34" s="1042"/>
      <c r="BU34" s="1042"/>
      <c r="BV34" s="1037">
        <f t="shared" si="4"/>
        <v>0</v>
      </c>
      <c r="BW34" s="1041"/>
      <c r="BX34" s="1041">
        <f t="shared" ref="BX34:BY38" si="35">15/100*$H34</f>
        <v>533655</v>
      </c>
      <c r="BY34" s="1041">
        <f t="shared" si="35"/>
        <v>533655</v>
      </c>
      <c r="BZ34" s="1037">
        <f t="shared" si="5"/>
        <v>1067310</v>
      </c>
      <c r="CA34" s="1041">
        <f>20/100*$H34</f>
        <v>711540</v>
      </c>
      <c r="CB34" s="1041">
        <f>15/100*$H34</f>
        <v>533655</v>
      </c>
      <c r="CC34" s="1041">
        <f>20/100*$H34</f>
        <v>711540</v>
      </c>
      <c r="CD34" s="1037">
        <f t="shared" si="6"/>
        <v>1956735</v>
      </c>
      <c r="CE34" s="1041">
        <f>15/100*$H34</f>
        <v>533655</v>
      </c>
      <c r="CF34" s="1041"/>
      <c r="CG34" s="1042"/>
      <c r="CH34" s="1037">
        <f t="shared" si="7"/>
        <v>533655</v>
      </c>
      <c r="CI34" s="1042">
        <f t="shared" si="8"/>
        <v>3557700</v>
      </c>
      <c r="CJ34" s="1053">
        <v>0</v>
      </c>
      <c r="CK34" s="1041">
        <f t="shared" si="9"/>
        <v>0</v>
      </c>
      <c r="CL34" s="1041">
        <f t="shared" si="9"/>
        <v>0</v>
      </c>
      <c r="CM34" s="1041">
        <f t="shared" si="9"/>
        <v>0</v>
      </c>
      <c r="CN34" s="1037">
        <f t="shared" si="10"/>
        <v>0</v>
      </c>
      <c r="CO34" s="1041">
        <f t="shared" si="11"/>
        <v>0</v>
      </c>
      <c r="CP34" s="1041">
        <f t="shared" si="11"/>
        <v>533700</v>
      </c>
      <c r="CQ34" s="1041">
        <f t="shared" si="11"/>
        <v>533700</v>
      </c>
      <c r="CR34" s="1037">
        <f t="shared" si="12"/>
        <v>1067400</v>
      </c>
      <c r="CS34" s="1041">
        <f t="shared" si="30"/>
        <v>711500</v>
      </c>
      <c r="CT34" s="1041">
        <f t="shared" si="30"/>
        <v>533700</v>
      </c>
      <c r="CU34" s="1041">
        <f t="shared" si="30"/>
        <v>711500</v>
      </c>
      <c r="CV34" s="1037">
        <f t="shared" si="14"/>
        <v>1956700</v>
      </c>
      <c r="CW34" s="1041">
        <f>ROUND(CE34,-2)-100</f>
        <v>533600</v>
      </c>
      <c r="CX34" s="1041">
        <f t="shared" si="15"/>
        <v>0</v>
      </c>
      <c r="CY34" s="1041">
        <f t="shared" si="15"/>
        <v>0</v>
      </c>
      <c r="CZ34" s="1037">
        <f t="shared" si="16"/>
        <v>533600</v>
      </c>
      <c r="DA34" s="1042">
        <f t="shared" si="17"/>
        <v>3557700</v>
      </c>
      <c r="DB34" s="1053">
        <f>DA34-H34</f>
        <v>0</v>
      </c>
      <c r="DC34" s="131" t="s">
        <v>1417</v>
      </c>
      <c r="DD34" s="4">
        <f t="shared" si="21"/>
        <v>1</v>
      </c>
      <c r="DE34" s="1977">
        <f t="shared" si="22"/>
        <v>3557700</v>
      </c>
    </row>
    <row r="35" spans="1:109" s="17" customFormat="1" ht="51" customHeight="1">
      <c r="A35" s="111">
        <v>7</v>
      </c>
      <c r="B35" s="111">
        <f>B34+1</f>
        <v>2</v>
      </c>
      <c r="C35" s="885" t="s">
        <v>1693</v>
      </c>
      <c r="D35" s="111">
        <v>8732</v>
      </c>
      <c r="E35" s="886">
        <v>3557700</v>
      </c>
      <c r="F35" s="886">
        <v>3557700</v>
      </c>
      <c r="G35" s="111">
        <v>1</v>
      </c>
      <c r="H35" s="142">
        <f>G35*F35</f>
        <v>3557700</v>
      </c>
      <c r="I35" s="884">
        <f>F35-H35</f>
        <v>0</v>
      </c>
      <c r="J35" s="281">
        <f>I35+H35</f>
        <v>3557700</v>
      </c>
      <c r="K35" s="4" t="s">
        <v>468</v>
      </c>
      <c r="L35" s="4" t="s">
        <v>1410</v>
      </c>
      <c r="M35" s="820" t="s">
        <v>467</v>
      </c>
      <c r="N35" s="4"/>
      <c r="O35" s="4"/>
      <c r="P35" s="142"/>
      <c r="Q35" s="111">
        <f>$G35</f>
        <v>1</v>
      </c>
      <c r="R35" s="305">
        <f>$H35</f>
        <v>3557700</v>
      </c>
      <c r="S35" s="142">
        <f>$H35+$I35</f>
        <v>3557700</v>
      </c>
      <c r="T35" s="10"/>
      <c r="U35" s="10"/>
      <c r="V35" s="10"/>
      <c r="W35" s="10">
        <v>1</v>
      </c>
      <c r="X35" s="10">
        <v>30</v>
      </c>
      <c r="Y35" s="10"/>
      <c r="Z35" s="27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279"/>
      <c r="AP35" s="279"/>
      <c r="AQ35" s="279"/>
      <c r="AR35" s="279"/>
      <c r="AS35" s="279"/>
      <c r="AT35" s="279"/>
      <c r="AU35" s="279"/>
      <c r="AV35" s="279"/>
      <c r="AW35" s="279"/>
      <c r="AX35" s="279"/>
      <c r="AY35" s="279"/>
      <c r="AZ35" s="10"/>
      <c r="BA35" s="279"/>
      <c r="BB35" s="10"/>
      <c r="BC35" s="10"/>
      <c r="BD35" s="283"/>
      <c r="BE35" s="900">
        <f>F35-J35</f>
        <v>0</v>
      </c>
      <c r="BF35" s="4"/>
      <c r="BG35" s="4"/>
      <c r="BH35" s="10">
        <f>$G35</f>
        <v>1</v>
      </c>
      <c r="BI35" s="279">
        <f>$H35</f>
        <v>3557700</v>
      </c>
      <c r="BJ35" s="4"/>
      <c r="BK35" s="4"/>
      <c r="BL35" s="4"/>
      <c r="BM35" s="4"/>
      <c r="BN35" s="4"/>
      <c r="BO35" s="659"/>
      <c r="BP35" s="240"/>
      <c r="BQ35" s="1634">
        <f t="shared" si="18"/>
        <v>0</v>
      </c>
      <c r="BR35" s="240"/>
      <c r="BS35" s="1042"/>
      <c r="BT35" s="1042"/>
      <c r="BU35" s="1042"/>
      <c r="BV35" s="1037">
        <f t="shared" si="4"/>
        <v>0</v>
      </c>
      <c r="BW35" s="1041"/>
      <c r="BX35" s="1041">
        <f t="shared" si="35"/>
        <v>533655</v>
      </c>
      <c r="BY35" s="1041">
        <f t="shared" si="35"/>
        <v>533655</v>
      </c>
      <c r="BZ35" s="1037">
        <f t="shared" si="5"/>
        <v>1067310</v>
      </c>
      <c r="CA35" s="1041">
        <f>20/100*$H35</f>
        <v>711540</v>
      </c>
      <c r="CB35" s="1041">
        <f>15/100*$H35</f>
        <v>533655</v>
      </c>
      <c r="CC35" s="1041">
        <f>20/100*$H35</f>
        <v>711540</v>
      </c>
      <c r="CD35" s="1037">
        <f t="shared" si="6"/>
        <v>1956735</v>
      </c>
      <c r="CE35" s="1041">
        <f>15/100*$H35</f>
        <v>533655</v>
      </c>
      <c r="CF35" s="1041"/>
      <c r="CG35" s="1042"/>
      <c r="CH35" s="1037">
        <f t="shared" si="7"/>
        <v>533655</v>
      </c>
      <c r="CI35" s="1042">
        <f t="shared" si="8"/>
        <v>3557700</v>
      </c>
      <c r="CJ35" s="1053">
        <v>0</v>
      </c>
      <c r="CK35" s="1041">
        <f t="shared" si="9"/>
        <v>0</v>
      </c>
      <c r="CL35" s="1041">
        <f t="shared" si="9"/>
        <v>0</v>
      </c>
      <c r="CM35" s="1041">
        <f t="shared" si="9"/>
        <v>0</v>
      </c>
      <c r="CN35" s="1037">
        <f t="shared" si="10"/>
        <v>0</v>
      </c>
      <c r="CO35" s="1041">
        <f t="shared" si="11"/>
        <v>0</v>
      </c>
      <c r="CP35" s="1041">
        <f t="shared" si="11"/>
        <v>533700</v>
      </c>
      <c r="CQ35" s="1041">
        <f t="shared" si="11"/>
        <v>533700</v>
      </c>
      <c r="CR35" s="1037">
        <f t="shared" si="12"/>
        <v>1067400</v>
      </c>
      <c r="CS35" s="1041">
        <f t="shared" si="30"/>
        <v>711500</v>
      </c>
      <c r="CT35" s="1041">
        <f t="shared" si="30"/>
        <v>533700</v>
      </c>
      <c r="CU35" s="1041">
        <f t="shared" si="30"/>
        <v>711500</v>
      </c>
      <c r="CV35" s="1037">
        <f t="shared" si="14"/>
        <v>1956700</v>
      </c>
      <c r="CW35" s="1041">
        <f>ROUND(CE35,-2)-100</f>
        <v>533600</v>
      </c>
      <c r="CX35" s="1041">
        <f t="shared" si="15"/>
        <v>0</v>
      </c>
      <c r="CY35" s="1041">
        <f t="shared" si="15"/>
        <v>0</v>
      </c>
      <c r="CZ35" s="1037">
        <f t="shared" si="16"/>
        <v>533600</v>
      </c>
      <c r="DA35" s="1042">
        <f t="shared" si="17"/>
        <v>3557700</v>
      </c>
      <c r="DB35" s="1053">
        <f>DA35-H35</f>
        <v>0</v>
      </c>
      <c r="DC35" s="4" t="s">
        <v>1410</v>
      </c>
      <c r="DD35" s="4">
        <f>SUM(G35:G36)</f>
        <v>2</v>
      </c>
      <c r="DE35" s="4">
        <f>SUM(H35:H36)</f>
        <v>7115400</v>
      </c>
    </row>
    <row r="36" spans="1:109" s="17" customFormat="1" ht="51" customHeight="1">
      <c r="A36" s="111">
        <v>7</v>
      </c>
      <c r="B36" s="111">
        <f>B35+1</f>
        <v>3</v>
      </c>
      <c r="C36" s="885" t="s">
        <v>1689</v>
      </c>
      <c r="D36" s="111">
        <v>8732</v>
      </c>
      <c r="E36" s="886">
        <v>3557700</v>
      </c>
      <c r="F36" s="886">
        <v>3557700</v>
      </c>
      <c r="G36" s="280">
        <v>1</v>
      </c>
      <c r="H36" s="142">
        <f>G36*F36</f>
        <v>3557700</v>
      </c>
      <c r="I36" s="884">
        <f>F36-H36</f>
        <v>0</v>
      </c>
      <c r="J36" s="281">
        <f>I36+H36</f>
        <v>3557700</v>
      </c>
      <c r="K36" s="4" t="s">
        <v>237</v>
      </c>
      <c r="L36" s="4" t="s">
        <v>1410</v>
      </c>
      <c r="M36" s="4" t="s">
        <v>459</v>
      </c>
      <c r="N36" s="4"/>
      <c r="O36" s="4"/>
      <c r="P36" s="142"/>
      <c r="Q36" s="111">
        <v>1</v>
      </c>
      <c r="R36" s="305">
        <f>$H36</f>
        <v>3557700</v>
      </c>
      <c r="S36" s="142">
        <f>$G36*$F36</f>
        <v>3557700</v>
      </c>
      <c r="T36" s="288"/>
      <c r="U36" s="288"/>
      <c r="V36" s="288"/>
      <c r="W36" s="288">
        <v>1</v>
      </c>
      <c r="X36" s="288"/>
      <c r="Y36" s="10"/>
      <c r="Z36" s="27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279"/>
      <c r="AP36" s="279"/>
      <c r="AQ36" s="279"/>
      <c r="AR36" s="279"/>
      <c r="AS36" s="279"/>
      <c r="AT36" s="279"/>
      <c r="AU36" s="279"/>
      <c r="AV36" s="279"/>
      <c r="AW36" s="279"/>
      <c r="AX36" s="279"/>
      <c r="AY36" s="279"/>
      <c r="AZ36" s="10"/>
      <c r="BA36" s="279"/>
      <c r="BB36" s="10"/>
      <c r="BC36" s="10"/>
      <c r="BD36" s="283"/>
      <c r="BE36" s="900">
        <f>F36-J36</f>
        <v>0</v>
      </c>
      <c r="BF36" s="4"/>
      <c r="BG36" s="4"/>
      <c r="BH36" s="10">
        <f>$G36</f>
        <v>1</v>
      </c>
      <c r="BI36" s="279">
        <f>$H36</f>
        <v>3557700</v>
      </c>
      <c r="BJ36" s="4"/>
      <c r="BK36" s="4"/>
      <c r="BL36" s="10"/>
      <c r="BM36" s="4"/>
      <c r="BN36" s="4"/>
      <c r="BO36" s="659"/>
      <c r="BP36" s="240"/>
      <c r="BQ36" s="1634">
        <f t="shared" si="18"/>
        <v>0</v>
      </c>
      <c r="BR36" s="240"/>
      <c r="BS36" s="1042"/>
      <c r="BT36" s="1042"/>
      <c r="BU36" s="1042"/>
      <c r="BV36" s="1037">
        <f t="shared" si="4"/>
        <v>0</v>
      </c>
      <c r="BW36" s="1041"/>
      <c r="BX36" s="1041">
        <f t="shared" si="35"/>
        <v>533655</v>
      </c>
      <c r="BY36" s="1041">
        <f t="shared" si="35"/>
        <v>533655</v>
      </c>
      <c r="BZ36" s="1037">
        <f t="shared" si="5"/>
        <v>1067310</v>
      </c>
      <c r="CA36" s="1041">
        <f>20/100*$H36</f>
        <v>711540</v>
      </c>
      <c r="CB36" s="1041">
        <f>15/100*$H36</f>
        <v>533655</v>
      </c>
      <c r="CC36" s="1041">
        <f>20/100*$H36</f>
        <v>711540</v>
      </c>
      <c r="CD36" s="1037">
        <f t="shared" si="6"/>
        <v>1956735</v>
      </c>
      <c r="CE36" s="1041">
        <f>15/100*$H36</f>
        <v>533655</v>
      </c>
      <c r="CF36" s="1041"/>
      <c r="CG36" s="1042"/>
      <c r="CH36" s="1037">
        <f t="shared" si="7"/>
        <v>533655</v>
      </c>
      <c r="CI36" s="1042">
        <f t="shared" si="8"/>
        <v>3557700</v>
      </c>
      <c r="CJ36" s="1053">
        <v>0</v>
      </c>
      <c r="CK36" s="1041">
        <f t="shared" si="9"/>
        <v>0</v>
      </c>
      <c r="CL36" s="1041">
        <f t="shared" si="9"/>
        <v>0</v>
      </c>
      <c r="CM36" s="1041">
        <f t="shared" si="9"/>
        <v>0</v>
      </c>
      <c r="CN36" s="1037">
        <f t="shared" si="10"/>
        <v>0</v>
      </c>
      <c r="CO36" s="1041">
        <f t="shared" si="11"/>
        <v>0</v>
      </c>
      <c r="CP36" s="1041">
        <f t="shared" si="11"/>
        <v>533700</v>
      </c>
      <c r="CQ36" s="1041">
        <f t="shared" si="11"/>
        <v>533700</v>
      </c>
      <c r="CR36" s="1037">
        <f t="shared" si="12"/>
        <v>1067400</v>
      </c>
      <c r="CS36" s="1041">
        <f t="shared" si="30"/>
        <v>711500</v>
      </c>
      <c r="CT36" s="1041">
        <f t="shared" si="30"/>
        <v>533700</v>
      </c>
      <c r="CU36" s="1041">
        <f t="shared" si="30"/>
        <v>711500</v>
      </c>
      <c r="CV36" s="1037">
        <f t="shared" si="14"/>
        <v>1956700</v>
      </c>
      <c r="CW36" s="1041">
        <f>ROUND(CE36,-2)-100</f>
        <v>533600</v>
      </c>
      <c r="CX36" s="1041">
        <f t="shared" si="15"/>
        <v>0</v>
      </c>
      <c r="CY36" s="1041">
        <f t="shared" si="15"/>
        <v>0</v>
      </c>
      <c r="CZ36" s="1037">
        <f t="shared" si="16"/>
        <v>533600</v>
      </c>
      <c r="DA36" s="1042">
        <f t="shared" si="17"/>
        <v>3557700</v>
      </c>
      <c r="DB36" s="1053">
        <f>DA36-H36</f>
        <v>0</v>
      </c>
      <c r="DC36" s="4"/>
      <c r="DD36" s="4"/>
      <c r="DE36" s="4"/>
    </row>
    <row r="37" spans="1:109" s="17" customFormat="1" ht="51" customHeight="1">
      <c r="A37" s="111">
        <v>7</v>
      </c>
      <c r="B37" s="111">
        <f>B36+1</f>
        <v>4</v>
      </c>
      <c r="C37" s="885" t="s">
        <v>1690</v>
      </c>
      <c r="D37" s="111">
        <v>8732</v>
      </c>
      <c r="E37" s="886">
        <v>3557700</v>
      </c>
      <c r="F37" s="886">
        <v>3557700</v>
      </c>
      <c r="G37" s="280">
        <v>1</v>
      </c>
      <c r="H37" s="142">
        <f>G37*F37</f>
        <v>3557700</v>
      </c>
      <c r="I37" s="884">
        <f>F37-H37</f>
        <v>0</v>
      </c>
      <c r="J37" s="281">
        <f>I37+H37</f>
        <v>3557700</v>
      </c>
      <c r="K37" s="131" t="s">
        <v>460</v>
      </c>
      <c r="L37" s="131" t="s">
        <v>526</v>
      </c>
      <c r="M37" s="131" t="s">
        <v>461</v>
      </c>
      <c r="N37" s="4"/>
      <c r="O37" s="4"/>
      <c r="P37" s="142"/>
      <c r="Q37" s="111">
        <v>1</v>
      </c>
      <c r="R37" s="305">
        <f>$H37</f>
        <v>3557700</v>
      </c>
      <c r="S37" s="142">
        <f>$G37*$F37</f>
        <v>3557700</v>
      </c>
      <c r="T37" s="288"/>
      <c r="U37" s="288"/>
      <c r="V37" s="288"/>
      <c r="W37" s="288">
        <v>1</v>
      </c>
      <c r="X37" s="288"/>
      <c r="Y37" s="10"/>
      <c r="Z37" s="27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10"/>
      <c r="BA37" s="279"/>
      <c r="BB37" s="10"/>
      <c r="BC37" s="10"/>
      <c r="BD37" s="283"/>
      <c r="BE37" s="900">
        <f>F37-J37</f>
        <v>0</v>
      </c>
      <c r="BF37" s="4"/>
      <c r="BG37" s="4"/>
      <c r="BH37" s="10">
        <f>$G37</f>
        <v>1</v>
      </c>
      <c r="BI37" s="279">
        <f>$H37</f>
        <v>3557700</v>
      </c>
      <c r="BJ37" s="4"/>
      <c r="BK37" s="4"/>
      <c r="BL37" s="10"/>
      <c r="BM37" s="4"/>
      <c r="BN37" s="4"/>
      <c r="BO37" s="659"/>
      <c r="BP37" s="240"/>
      <c r="BQ37" s="1634">
        <f t="shared" si="18"/>
        <v>0</v>
      </c>
      <c r="BR37" s="240"/>
      <c r="BS37" s="1042"/>
      <c r="BT37" s="1042"/>
      <c r="BU37" s="1042"/>
      <c r="BV37" s="1037">
        <f t="shared" si="4"/>
        <v>0</v>
      </c>
      <c r="BW37" s="1041"/>
      <c r="BX37" s="1041">
        <f t="shared" si="35"/>
        <v>533655</v>
      </c>
      <c r="BY37" s="1041">
        <f t="shared" si="35"/>
        <v>533655</v>
      </c>
      <c r="BZ37" s="1037">
        <f t="shared" si="5"/>
        <v>1067310</v>
      </c>
      <c r="CA37" s="1041">
        <f>20/100*$H37</f>
        <v>711540</v>
      </c>
      <c r="CB37" s="1041">
        <f>15/100*$H37</f>
        <v>533655</v>
      </c>
      <c r="CC37" s="1041">
        <f>20/100*$H37</f>
        <v>711540</v>
      </c>
      <c r="CD37" s="1037">
        <f t="shared" si="6"/>
        <v>1956735</v>
      </c>
      <c r="CE37" s="1041">
        <f>15/100*$H37</f>
        <v>533655</v>
      </c>
      <c r="CF37" s="1041"/>
      <c r="CG37" s="1042"/>
      <c r="CH37" s="1037">
        <f t="shared" si="7"/>
        <v>533655</v>
      </c>
      <c r="CI37" s="1042">
        <f t="shared" si="8"/>
        <v>3557700</v>
      </c>
      <c r="CJ37" s="1053">
        <v>0</v>
      </c>
      <c r="CK37" s="1041">
        <f t="shared" si="9"/>
        <v>0</v>
      </c>
      <c r="CL37" s="1041">
        <f t="shared" si="9"/>
        <v>0</v>
      </c>
      <c r="CM37" s="1041">
        <f t="shared" si="9"/>
        <v>0</v>
      </c>
      <c r="CN37" s="1037">
        <f t="shared" si="10"/>
        <v>0</v>
      </c>
      <c r="CO37" s="1041">
        <f t="shared" si="11"/>
        <v>0</v>
      </c>
      <c r="CP37" s="1041">
        <f t="shared" si="11"/>
        <v>533700</v>
      </c>
      <c r="CQ37" s="1041">
        <f t="shared" si="11"/>
        <v>533700</v>
      </c>
      <c r="CR37" s="1037">
        <f t="shared" si="12"/>
        <v>1067400</v>
      </c>
      <c r="CS37" s="1041">
        <f t="shared" si="30"/>
        <v>711500</v>
      </c>
      <c r="CT37" s="1041">
        <f t="shared" si="30"/>
        <v>533700</v>
      </c>
      <c r="CU37" s="1041">
        <f t="shared" si="30"/>
        <v>711500</v>
      </c>
      <c r="CV37" s="1037">
        <f t="shared" si="14"/>
        <v>1956700</v>
      </c>
      <c r="CW37" s="1041">
        <f>ROUND(CE37,-2)-100</f>
        <v>533600</v>
      </c>
      <c r="CX37" s="1041">
        <f t="shared" si="15"/>
        <v>0</v>
      </c>
      <c r="CY37" s="1041">
        <f t="shared" si="15"/>
        <v>0</v>
      </c>
      <c r="CZ37" s="1037">
        <f t="shared" si="16"/>
        <v>533600</v>
      </c>
      <c r="DA37" s="1042">
        <f t="shared" si="17"/>
        <v>3557700</v>
      </c>
      <c r="DB37" s="1053">
        <f>DA37-H37</f>
        <v>0</v>
      </c>
      <c r="DC37" s="131" t="s">
        <v>526</v>
      </c>
      <c r="DD37" s="4">
        <f t="shared" ref="DD37:DD43" si="36">$G37</f>
        <v>1</v>
      </c>
      <c r="DE37" s="1977">
        <f t="shared" ref="DE37:DE43" si="37">$H37</f>
        <v>3557700</v>
      </c>
    </row>
    <row r="38" spans="1:109" s="17" customFormat="1" ht="51" customHeight="1">
      <c r="A38" s="111">
        <v>7</v>
      </c>
      <c r="B38" s="111">
        <f>B37+1</f>
        <v>5</v>
      </c>
      <c r="C38" s="885" t="s">
        <v>1691</v>
      </c>
      <c r="D38" s="111">
        <v>8732</v>
      </c>
      <c r="E38" s="886">
        <v>3557700</v>
      </c>
      <c r="F38" s="886">
        <v>3557700</v>
      </c>
      <c r="G38" s="280">
        <v>1</v>
      </c>
      <c r="H38" s="142">
        <f>G38*F38</f>
        <v>3557700</v>
      </c>
      <c r="I38" s="884">
        <f>F38-H38</f>
        <v>0</v>
      </c>
      <c r="J38" s="281">
        <f>I38+H38</f>
        <v>3557700</v>
      </c>
      <c r="K38" s="4" t="s">
        <v>462</v>
      </c>
      <c r="L38" s="131" t="s">
        <v>825</v>
      </c>
      <c r="M38" s="131" t="s">
        <v>463</v>
      </c>
      <c r="N38" s="4"/>
      <c r="O38" s="4"/>
      <c r="P38" s="142"/>
      <c r="Q38" s="111">
        <v>1</v>
      </c>
      <c r="R38" s="305">
        <f>$H38</f>
        <v>3557700</v>
      </c>
      <c r="S38" s="142">
        <f>$G38*$F38</f>
        <v>3557700</v>
      </c>
      <c r="T38" s="10"/>
      <c r="U38" s="10"/>
      <c r="V38" s="10">
        <v>1</v>
      </c>
      <c r="W38" s="10"/>
      <c r="X38" s="10">
        <v>25</v>
      </c>
      <c r="Y38" s="10"/>
      <c r="Z38" s="27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10"/>
      <c r="BA38" s="279"/>
      <c r="BB38" s="10"/>
      <c r="BC38" s="10"/>
      <c r="BD38" s="283"/>
      <c r="BE38" s="900">
        <f>F38-J38</f>
        <v>0</v>
      </c>
      <c r="BF38" s="4"/>
      <c r="BG38" s="4"/>
      <c r="BH38" s="10">
        <f>$G38</f>
        <v>1</v>
      </c>
      <c r="BI38" s="279">
        <f>$H38</f>
        <v>3557700</v>
      </c>
      <c r="BJ38" s="4"/>
      <c r="BK38" s="4"/>
      <c r="BL38" s="10"/>
      <c r="BM38" s="4"/>
      <c r="BN38" s="4"/>
      <c r="BO38" s="659"/>
      <c r="BP38" s="240"/>
      <c r="BQ38" s="1634">
        <f t="shared" si="18"/>
        <v>0</v>
      </c>
      <c r="BR38" s="240"/>
      <c r="BS38" s="1042"/>
      <c r="BT38" s="1042"/>
      <c r="BU38" s="1042"/>
      <c r="BV38" s="1037">
        <f t="shared" si="4"/>
        <v>0</v>
      </c>
      <c r="BW38" s="1041"/>
      <c r="BX38" s="1041">
        <f t="shared" si="35"/>
        <v>533655</v>
      </c>
      <c r="BY38" s="1041">
        <f t="shared" si="35"/>
        <v>533655</v>
      </c>
      <c r="BZ38" s="1037">
        <f t="shared" si="5"/>
        <v>1067310</v>
      </c>
      <c r="CA38" s="1041">
        <f>20/100*$H38</f>
        <v>711540</v>
      </c>
      <c r="CB38" s="1041">
        <f>15/100*$H38</f>
        <v>533655</v>
      </c>
      <c r="CC38" s="1041">
        <f>20/100*$H38</f>
        <v>711540</v>
      </c>
      <c r="CD38" s="1037">
        <f t="shared" si="6"/>
        <v>1956735</v>
      </c>
      <c r="CE38" s="1041">
        <f>15/100*$H38</f>
        <v>533655</v>
      </c>
      <c r="CF38" s="1041"/>
      <c r="CG38" s="1042"/>
      <c r="CH38" s="1037">
        <f t="shared" si="7"/>
        <v>533655</v>
      </c>
      <c r="CI38" s="1042">
        <f t="shared" si="8"/>
        <v>3557700</v>
      </c>
      <c r="CJ38" s="1053">
        <v>0</v>
      </c>
      <c r="CK38" s="1041">
        <f t="shared" si="9"/>
        <v>0</v>
      </c>
      <c r="CL38" s="1041">
        <f t="shared" si="9"/>
        <v>0</v>
      </c>
      <c r="CM38" s="1041">
        <f t="shared" si="9"/>
        <v>0</v>
      </c>
      <c r="CN38" s="1037">
        <f t="shared" si="10"/>
        <v>0</v>
      </c>
      <c r="CO38" s="1041">
        <f t="shared" si="11"/>
        <v>0</v>
      </c>
      <c r="CP38" s="1041">
        <f t="shared" si="11"/>
        <v>533700</v>
      </c>
      <c r="CQ38" s="1041">
        <f t="shared" si="11"/>
        <v>533700</v>
      </c>
      <c r="CR38" s="1037">
        <f t="shared" si="12"/>
        <v>1067400</v>
      </c>
      <c r="CS38" s="1041">
        <f t="shared" si="30"/>
        <v>711500</v>
      </c>
      <c r="CT38" s="1041">
        <f t="shared" si="30"/>
        <v>533700</v>
      </c>
      <c r="CU38" s="1041">
        <f t="shared" si="30"/>
        <v>711500</v>
      </c>
      <c r="CV38" s="1037">
        <f t="shared" si="14"/>
        <v>1956700</v>
      </c>
      <c r="CW38" s="1041">
        <f>ROUND(CE38,-2)-100</f>
        <v>533600</v>
      </c>
      <c r="CX38" s="1041">
        <f t="shared" si="15"/>
        <v>0</v>
      </c>
      <c r="CY38" s="1041">
        <f t="shared" si="15"/>
        <v>0</v>
      </c>
      <c r="CZ38" s="1037">
        <f t="shared" si="16"/>
        <v>533600</v>
      </c>
      <c r="DA38" s="1042">
        <f t="shared" si="17"/>
        <v>3557700</v>
      </c>
      <c r="DB38" s="1053">
        <f>DA38-H38</f>
        <v>0</v>
      </c>
      <c r="DC38" s="131" t="s">
        <v>825</v>
      </c>
      <c r="DD38" s="4">
        <f t="shared" si="36"/>
        <v>1</v>
      </c>
      <c r="DE38" s="1977">
        <f t="shared" si="37"/>
        <v>3557700</v>
      </c>
    </row>
    <row r="39" spans="1:109" s="138" customFormat="1" ht="21" customHeight="1">
      <c r="A39" s="687"/>
      <c r="B39" s="653"/>
      <c r="C39" s="687" t="s">
        <v>1441</v>
      </c>
      <c r="D39" s="688"/>
      <c r="E39" s="689"/>
      <c r="F39" s="689"/>
      <c r="G39" s="851">
        <f>SUM(G40:G43)</f>
        <v>4</v>
      </c>
      <c r="H39" s="689">
        <f t="shared" ref="H39:BS39" si="38">SUM(H40:H43)</f>
        <v>14230800</v>
      </c>
      <c r="I39" s="689">
        <f t="shared" si="38"/>
        <v>0</v>
      </c>
      <c r="J39" s="689">
        <f t="shared" si="38"/>
        <v>14230800</v>
      </c>
      <c r="K39" s="689">
        <f t="shared" si="38"/>
        <v>0</v>
      </c>
      <c r="L39" s="689">
        <f t="shared" si="38"/>
        <v>0</v>
      </c>
      <c r="M39" s="689">
        <f t="shared" si="38"/>
        <v>0</v>
      </c>
      <c r="N39" s="689">
        <f t="shared" si="38"/>
        <v>0</v>
      </c>
      <c r="O39" s="689">
        <f t="shared" si="38"/>
        <v>0</v>
      </c>
      <c r="P39" s="689">
        <f t="shared" si="38"/>
        <v>0</v>
      </c>
      <c r="Q39" s="689">
        <f t="shared" si="38"/>
        <v>4</v>
      </c>
      <c r="R39" s="689">
        <f t="shared" si="38"/>
        <v>14230800</v>
      </c>
      <c r="S39" s="689">
        <f t="shared" si="38"/>
        <v>14230800</v>
      </c>
      <c r="T39" s="689">
        <f t="shared" si="38"/>
        <v>0</v>
      </c>
      <c r="U39" s="689">
        <f t="shared" si="38"/>
        <v>0</v>
      </c>
      <c r="V39" s="689">
        <f t="shared" si="38"/>
        <v>3</v>
      </c>
      <c r="W39" s="689">
        <f t="shared" si="38"/>
        <v>1</v>
      </c>
      <c r="X39" s="689">
        <f t="shared" si="38"/>
        <v>25</v>
      </c>
      <c r="Y39" s="689">
        <f t="shared" si="38"/>
        <v>0</v>
      </c>
      <c r="Z39" s="689">
        <f t="shared" si="38"/>
        <v>0</v>
      </c>
      <c r="AA39" s="689">
        <f t="shared" si="38"/>
        <v>0</v>
      </c>
      <c r="AB39" s="689">
        <f t="shared" si="38"/>
        <v>0</v>
      </c>
      <c r="AC39" s="689">
        <f t="shared" si="38"/>
        <v>0</v>
      </c>
      <c r="AD39" s="689">
        <f t="shared" si="38"/>
        <v>0</v>
      </c>
      <c r="AE39" s="689">
        <f t="shared" si="38"/>
        <v>0</v>
      </c>
      <c r="AF39" s="689">
        <f t="shared" si="38"/>
        <v>0</v>
      </c>
      <c r="AG39" s="689">
        <f t="shared" si="38"/>
        <v>0</v>
      </c>
      <c r="AH39" s="689">
        <f t="shared" si="38"/>
        <v>0</v>
      </c>
      <c r="AI39" s="689">
        <f t="shared" si="38"/>
        <v>0</v>
      </c>
      <c r="AJ39" s="689">
        <f t="shared" si="38"/>
        <v>0</v>
      </c>
      <c r="AK39" s="689">
        <f t="shared" si="38"/>
        <v>0</v>
      </c>
      <c r="AL39" s="689">
        <f t="shared" si="38"/>
        <v>0</v>
      </c>
      <c r="AM39" s="689">
        <f t="shared" si="38"/>
        <v>0</v>
      </c>
      <c r="AN39" s="689">
        <f t="shared" si="38"/>
        <v>0</v>
      </c>
      <c r="AO39" s="689">
        <f t="shared" si="38"/>
        <v>0</v>
      </c>
      <c r="AP39" s="689">
        <f t="shared" si="38"/>
        <v>0</v>
      </c>
      <c r="AQ39" s="689">
        <f t="shared" si="38"/>
        <v>0</v>
      </c>
      <c r="AR39" s="689">
        <f t="shared" si="38"/>
        <v>0</v>
      </c>
      <c r="AS39" s="689">
        <f t="shared" si="38"/>
        <v>0</v>
      </c>
      <c r="AT39" s="689">
        <f t="shared" si="38"/>
        <v>0</v>
      </c>
      <c r="AU39" s="689">
        <f t="shared" si="38"/>
        <v>0</v>
      </c>
      <c r="AV39" s="689">
        <f t="shared" si="38"/>
        <v>0</v>
      </c>
      <c r="AW39" s="689">
        <f t="shared" si="38"/>
        <v>0</v>
      </c>
      <c r="AX39" s="689">
        <f t="shared" si="38"/>
        <v>0</v>
      </c>
      <c r="AY39" s="689">
        <f t="shared" si="38"/>
        <v>0</v>
      </c>
      <c r="AZ39" s="689">
        <f t="shared" si="38"/>
        <v>0</v>
      </c>
      <c r="BA39" s="689">
        <f t="shared" si="38"/>
        <v>0</v>
      </c>
      <c r="BB39" s="689">
        <f t="shared" si="38"/>
        <v>0</v>
      </c>
      <c r="BC39" s="689">
        <f t="shared" si="38"/>
        <v>0</v>
      </c>
      <c r="BD39" s="689">
        <f t="shared" si="38"/>
        <v>0</v>
      </c>
      <c r="BE39" s="689">
        <f t="shared" si="38"/>
        <v>0</v>
      </c>
      <c r="BF39" s="689">
        <f t="shared" si="38"/>
        <v>0</v>
      </c>
      <c r="BG39" s="689">
        <f t="shared" si="38"/>
        <v>0</v>
      </c>
      <c r="BH39" s="689">
        <f t="shared" si="38"/>
        <v>4</v>
      </c>
      <c r="BI39" s="689">
        <f t="shared" si="38"/>
        <v>14230800</v>
      </c>
      <c r="BJ39" s="689">
        <f t="shared" si="38"/>
        <v>0</v>
      </c>
      <c r="BK39" s="689">
        <f t="shared" si="38"/>
        <v>0</v>
      </c>
      <c r="BL39" s="689">
        <f t="shared" si="38"/>
        <v>0</v>
      </c>
      <c r="BM39" s="689">
        <f t="shared" si="38"/>
        <v>0</v>
      </c>
      <c r="BN39" s="689">
        <f t="shared" si="38"/>
        <v>0</v>
      </c>
      <c r="BO39" s="689">
        <f t="shared" si="38"/>
        <v>0</v>
      </c>
      <c r="BP39" s="689">
        <f t="shared" si="38"/>
        <v>0</v>
      </c>
      <c r="BQ39" s="689">
        <f t="shared" si="38"/>
        <v>0</v>
      </c>
      <c r="BR39" s="689">
        <f t="shared" si="38"/>
        <v>0</v>
      </c>
      <c r="BS39" s="689">
        <f t="shared" si="38"/>
        <v>0</v>
      </c>
      <c r="BT39" s="689">
        <f t="shared" ref="BT39:DE39" si="39">SUM(BT40:BT43)</f>
        <v>0</v>
      </c>
      <c r="BU39" s="689">
        <f t="shared" si="39"/>
        <v>0</v>
      </c>
      <c r="BV39" s="689">
        <f t="shared" si="39"/>
        <v>0</v>
      </c>
      <c r="BW39" s="689">
        <f t="shared" si="39"/>
        <v>0</v>
      </c>
      <c r="BX39" s="689">
        <f t="shared" si="39"/>
        <v>2134620</v>
      </c>
      <c r="BY39" s="689">
        <f t="shared" si="39"/>
        <v>2134620</v>
      </c>
      <c r="BZ39" s="689">
        <f t="shared" si="39"/>
        <v>4269240</v>
      </c>
      <c r="CA39" s="689">
        <f t="shared" si="39"/>
        <v>2846160</v>
      </c>
      <c r="CB39" s="689">
        <f t="shared" si="39"/>
        <v>2134620</v>
      </c>
      <c r="CC39" s="689">
        <f t="shared" si="39"/>
        <v>2846160</v>
      </c>
      <c r="CD39" s="689">
        <f t="shared" si="39"/>
        <v>7826940</v>
      </c>
      <c r="CE39" s="689">
        <f t="shared" si="39"/>
        <v>2134620</v>
      </c>
      <c r="CF39" s="689">
        <f t="shared" si="39"/>
        <v>0</v>
      </c>
      <c r="CG39" s="689">
        <f t="shared" si="39"/>
        <v>0</v>
      </c>
      <c r="CH39" s="689">
        <f t="shared" si="39"/>
        <v>2134620</v>
      </c>
      <c r="CI39" s="689">
        <f t="shared" si="39"/>
        <v>14230800</v>
      </c>
      <c r="CJ39" s="689">
        <f t="shared" si="39"/>
        <v>0</v>
      </c>
      <c r="CK39" s="689">
        <f t="shared" si="39"/>
        <v>0</v>
      </c>
      <c r="CL39" s="689">
        <f t="shared" si="39"/>
        <v>0</v>
      </c>
      <c r="CM39" s="689">
        <f t="shared" si="39"/>
        <v>0</v>
      </c>
      <c r="CN39" s="689">
        <f t="shared" si="39"/>
        <v>0</v>
      </c>
      <c r="CO39" s="689">
        <f t="shared" si="39"/>
        <v>0</v>
      </c>
      <c r="CP39" s="689">
        <f t="shared" si="39"/>
        <v>2134800</v>
      </c>
      <c r="CQ39" s="689">
        <f t="shared" si="39"/>
        <v>2134800</v>
      </c>
      <c r="CR39" s="689">
        <f t="shared" si="39"/>
        <v>4269600</v>
      </c>
      <c r="CS39" s="689">
        <f t="shared" si="39"/>
        <v>2846000</v>
      </c>
      <c r="CT39" s="689">
        <f t="shared" si="39"/>
        <v>2134800</v>
      </c>
      <c r="CU39" s="689">
        <f t="shared" si="39"/>
        <v>2846000</v>
      </c>
      <c r="CV39" s="689">
        <f t="shared" si="39"/>
        <v>7826800</v>
      </c>
      <c r="CW39" s="689">
        <f t="shared" si="39"/>
        <v>2134500</v>
      </c>
      <c r="CX39" s="689">
        <f t="shared" si="39"/>
        <v>0</v>
      </c>
      <c r="CY39" s="689">
        <f t="shared" si="39"/>
        <v>0</v>
      </c>
      <c r="CZ39" s="689">
        <f t="shared" si="39"/>
        <v>2134500</v>
      </c>
      <c r="DA39" s="689">
        <f t="shared" si="39"/>
        <v>14230900</v>
      </c>
      <c r="DB39" s="689">
        <f t="shared" si="39"/>
        <v>100</v>
      </c>
      <c r="DC39" s="689">
        <f t="shared" si="39"/>
        <v>0</v>
      </c>
      <c r="DD39" s="689">
        <f t="shared" si="39"/>
        <v>4</v>
      </c>
      <c r="DE39" s="689">
        <f t="shared" si="39"/>
        <v>14230800</v>
      </c>
    </row>
    <row r="40" spans="1:109" s="17" customFormat="1" ht="52.5" customHeight="1">
      <c r="A40" s="145">
        <v>8</v>
      </c>
      <c r="B40" s="111">
        <f>B39+1</f>
        <v>1</v>
      </c>
      <c r="C40" s="885" t="s">
        <v>1697</v>
      </c>
      <c r="D40" s="111">
        <v>8732</v>
      </c>
      <c r="E40" s="886">
        <v>3557700</v>
      </c>
      <c r="F40" s="886">
        <v>3557700</v>
      </c>
      <c r="G40" s="360">
        <v>1</v>
      </c>
      <c r="H40" s="142">
        <f>G40*F40</f>
        <v>3557700</v>
      </c>
      <c r="I40" s="884">
        <f>F40-H40</f>
        <v>0</v>
      </c>
      <c r="J40" s="281">
        <f>I40+H40</f>
        <v>3557700</v>
      </c>
      <c r="K40" s="4" t="s">
        <v>624</v>
      </c>
      <c r="L40" s="131" t="s">
        <v>1298</v>
      </c>
      <c r="M40" s="294" t="s">
        <v>622</v>
      </c>
      <c r="N40" s="4"/>
      <c r="O40" s="4"/>
      <c r="P40" s="142"/>
      <c r="Q40" s="111">
        <v>1</v>
      </c>
      <c r="R40" s="305">
        <f>$H40</f>
        <v>3557700</v>
      </c>
      <c r="S40" s="142">
        <f>$G40*$F40</f>
        <v>3557700</v>
      </c>
      <c r="T40" s="10"/>
      <c r="U40" s="10"/>
      <c r="V40" s="10">
        <v>1</v>
      </c>
      <c r="W40" s="10"/>
      <c r="X40" s="10">
        <v>25</v>
      </c>
      <c r="Y40" s="10"/>
      <c r="Z40" s="27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279"/>
      <c r="AP40" s="279"/>
      <c r="AQ40" s="279"/>
      <c r="AR40" s="279"/>
      <c r="AS40" s="279"/>
      <c r="AT40" s="279"/>
      <c r="AU40" s="279"/>
      <c r="AV40" s="279"/>
      <c r="AW40" s="279"/>
      <c r="AX40" s="279"/>
      <c r="AY40" s="279"/>
      <c r="AZ40" s="10"/>
      <c r="BA40" s="279"/>
      <c r="BB40" s="10"/>
      <c r="BC40" s="10"/>
      <c r="BD40" s="283"/>
      <c r="BE40" s="900">
        <f>F40-J40</f>
        <v>0</v>
      </c>
      <c r="BF40" s="4"/>
      <c r="BG40" s="4"/>
      <c r="BH40" s="10">
        <f>$G40</f>
        <v>1</v>
      </c>
      <c r="BI40" s="279">
        <f>$H40</f>
        <v>3557700</v>
      </c>
      <c r="BJ40" s="4"/>
      <c r="BK40" s="4"/>
      <c r="BL40" s="10"/>
      <c r="BM40" s="4"/>
      <c r="BN40" s="4"/>
      <c r="BO40" s="659"/>
      <c r="BP40" s="240"/>
      <c r="BQ40" s="1634">
        <f t="shared" si="18"/>
        <v>0</v>
      </c>
      <c r="BR40" s="240"/>
      <c r="BS40" s="1042"/>
      <c r="BT40" s="1042"/>
      <c r="BU40" s="1042"/>
      <c r="BV40" s="1037">
        <f t="shared" si="4"/>
        <v>0</v>
      </c>
      <c r="BW40" s="1041"/>
      <c r="BX40" s="1041">
        <f t="shared" ref="BX40:BY43" si="40">15/100*$H40</f>
        <v>533655</v>
      </c>
      <c r="BY40" s="1041">
        <f t="shared" si="40"/>
        <v>533655</v>
      </c>
      <c r="BZ40" s="1037">
        <f t="shared" si="5"/>
        <v>1067310</v>
      </c>
      <c r="CA40" s="1041">
        <f>20/100*$H40</f>
        <v>711540</v>
      </c>
      <c r="CB40" s="1041">
        <f>15/100*$H40</f>
        <v>533655</v>
      </c>
      <c r="CC40" s="1041">
        <f>20/100*$H40</f>
        <v>711540</v>
      </c>
      <c r="CD40" s="1037">
        <f t="shared" si="6"/>
        <v>1956735</v>
      </c>
      <c r="CE40" s="1041">
        <f>15/100*$H40</f>
        <v>533655</v>
      </c>
      <c r="CF40" s="1041"/>
      <c r="CG40" s="1042"/>
      <c r="CH40" s="1037">
        <f t="shared" si="7"/>
        <v>533655</v>
      </c>
      <c r="CI40" s="1042">
        <f t="shared" si="8"/>
        <v>3557700</v>
      </c>
      <c r="CJ40" s="1053">
        <v>0</v>
      </c>
      <c r="CK40" s="1041">
        <f t="shared" si="9"/>
        <v>0</v>
      </c>
      <c r="CL40" s="1041">
        <f t="shared" si="9"/>
        <v>0</v>
      </c>
      <c r="CM40" s="1041">
        <f t="shared" si="9"/>
        <v>0</v>
      </c>
      <c r="CN40" s="1037">
        <f t="shared" si="10"/>
        <v>0</v>
      </c>
      <c r="CO40" s="1041">
        <f t="shared" si="11"/>
        <v>0</v>
      </c>
      <c r="CP40" s="1041">
        <f t="shared" si="11"/>
        <v>533700</v>
      </c>
      <c r="CQ40" s="1041">
        <f t="shared" si="11"/>
        <v>533700</v>
      </c>
      <c r="CR40" s="1037">
        <f t="shared" si="12"/>
        <v>1067400</v>
      </c>
      <c r="CS40" s="1041">
        <f t="shared" si="30"/>
        <v>711500</v>
      </c>
      <c r="CT40" s="1041">
        <f t="shared" si="30"/>
        <v>533700</v>
      </c>
      <c r="CU40" s="1041">
        <f t="shared" si="30"/>
        <v>711500</v>
      </c>
      <c r="CV40" s="1037">
        <f t="shared" si="14"/>
        <v>1956700</v>
      </c>
      <c r="CW40" s="1041">
        <f>ROUND(CE40,-2)-100</f>
        <v>533600</v>
      </c>
      <c r="CX40" s="1041">
        <f t="shared" si="15"/>
        <v>0</v>
      </c>
      <c r="CY40" s="1041">
        <f t="shared" si="15"/>
        <v>0</v>
      </c>
      <c r="CZ40" s="1037">
        <f t="shared" si="16"/>
        <v>533600</v>
      </c>
      <c r="DA40" s="1042">
        <f t="shared" si="17"/>
        <v>3557700</v>
      </c>
      <c r="DB40" s="1053">
        <f>DA40-H40</f>
        <v>0</v>
      </c>
      <c r="DC40" s="131" t="s">
        <v>1298</v>
      </c>
      <c r="DD40" s="4">
        <f t="shared" si="36"/>
        <v>1</v>
      </c>
      <c r="DE40" s="1977">
        <f t="shared" si="37"/>
        <v>3557700</v>
      </c>
    </row>
    <row r="41" spans="1:109" s="17" customFormat="1" ht="52.5" customHeight="1">
      <c r="A41" s="145">
        <v>8</v>
      </c>
      <c r="B41" s="111">
        <f>B40+1</f>
        <v>2</v>
      </c>
      <c r="C41" s="885" t="s">
        <v>1695</v>
      </c>
      <c r="D41" s="111">
        <v>8732</v>
      </c>
      <c r="E41" s="886">
        <v>3557700</v>
      </c>
      <c r="F41" s="886">
        <v>3557700</v>
      </c>
      <c r="G41" s="360">
        <v>1</v>
      </c>
      <c r="H41" s="142">
        <f>G41*F41</f>
        <v>3557700</v>
      </c>
      <c r="I41" s="884">
        <f>F41-H41</f>
        <v>0</v>
      </c>
      <c r="J41" s="281">
        <f>I41+H41</f>
        <v>3557700</v>
      </c>
      <c r="K41" s="4" t="s">
        <v>617</v>
      </c>
      <c r="L41" s="131" t="s">
        <v>1308</v>
      </c>
      <c r="M41" s="293" t="s">
        <v>618</v>
      </c>
      <c r="N41" s="4"/>
      <c r="O41" s="4"/>
      <c r="P41" s="142"/>
      <c r="Q41" s="111">
        <v>1</v>
      </c>
      <c r="R41" s="305">
        <f>$H41</f>
        <v>3557700</v>
      </c>
      <c r="S41" s="142">
        <f>$G41*$F41</f>
        <v>3557700</v>
      </c>
      <c r="T41" s="288"/>
      <c r="U41" s="288"/>
      <c r="V41" s="288">
        <v>1</v>
      </c>
      <c r="W41" s="288"/>
      <c r="X41" s="288"/>
      <c r="Y41" s="10"/>
      <c r="Z41" s="27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279"/>
      <c r="AP41" s="279"/>
      <c r="AQ41" s="279"/>
      <c r="AR41" s="279"/>
      <c r="AS41" s="279"/>
      <c r="AT41" s="279"/>
      <c r="AU41" s="279"/>
      <c r="AV41" s="279"/>
      <c r="AW41" s="279"/>
      <c r="AX41" s="279"/>
      <c r="AY41" s="279"/>
      <c r="AZ41" s="10"/>
      <c r="BA41" s="279"/>
      <c r="BB41" s="10"/>
      <c r="BC41" s="10"/>
      <c r="BD41" s="283"/>
      <c r="BE41" s="900">
        <f>F41-J41</f>
        <v>0</v>
      </c>
      <c r="BF41" s="4"/>
      <c r="BG41" s="4"/>
      <c r="BH41" s="10">
        <f>$G41</f>
        <v>1</v>
      </c>
      <c r="BI41" s="279">
        <f>$H41</f>
        <v>3557700</v>
      </c>
      <c r="BJ41" s="4"/>
      <c r="BK41" s="4"/>
      <c r="BL41" s="10"/>
      <c r="BM41" s="4"/>
      <c r="BN41" s="4"/>
      <c r="BO41" s="659"/>
      <c r="BP41" s="240"/>
      <c r="BQ41" s="1634">
        <f t="shared" si="18"/>
        <v>0</v>
      </c>
      <c r="BR41" s="240"/>
      <c r="BS41" s="1042"/>
      <c r="BT41" s="1042"/>
      <c r="BU41" s="1042"/>
      <c r="BV41" s="1037">
        <f t="shared" si="4"/>
        <v>0</v>
      </c>
      <c r="BW41" s="1041"/>
      <c r="BX41" s="1041">
        <f t="shared" si="40"/>
        <v>533655</v>
      </c>
      <c r="BY41" s="1041">
        <f t="shared" si="40"/>
        <v>533655</v>
      </c>
      <c r="BZ41" s="1037">
        <f t="shared" si="5"/>
        <v>1067310</v>
      </c>
      <c r="CA41" s="1041">
        <f>20/100*$H41</f>
        <v>711540</v>
      </c>
      <c r="CB41" s="1041">
        <f>15/100*$H41</f>
        <v>533655</v>
      </c>
      <c r="CC41" s="1041">
        <f>20/100*$H41</f>
        <v>711540</v>
      </c>
      <c r="CD41" s="1037">
        <f t="shared" si="6"/>
        <v>1956735</v>
      </c>
      <c r="CE41" s="1041">
        <f>15/100*$H41</f>
        <v>533655</v>
      </c>
      <c r="CF41" s="1041"/>
      <c r="CG41" s="1042"/>
      <c r="CH41" s="1037">
        <f t="shared" si="7"/>
        <v>533655</v>
      </c>
      <c r="CI41" s="1042">
        <f t="shared" si="8"/>
        <v>3557700</v>
      </c>
      <c r="CJ41" s="1053">
        <v>0</v>
      </c>
      <c r="CK41" s="1041">
        <f t="shared" si="9"/>
        <v>0</v>
      </c>
      <c r="CL41" s="1041">
        <f t="shared" si="9"/>
        <v>0</v>
      </c>
      <c r="CM41" s="1041">
        <f t="shared" si="9"/>
        <v>0</v>
      </c>
      <c r="CN41" s="1037">
        <f t="shared" si="10"/>
        <v>0</v>
      </c>
      <c r="CO41" s="1041">
        <f t="shared" si="11"/>
        <v>0</v>
      </c>
      <c r="CP41" s="1041">
        <f t="shared" si="11"/>
        <v>533700</v>
      </c>
      <c r="CQ41" s="1041">
        <f t="shared" si="11"/>
        <v>533700</v>
      </c>
      <c r="CR41" s="1037">
        <f t="shared" si="12"/>
        <v>1067400</v>
      </c>
      <c r="CS41" s="1041">
        <f t="shared" si="30"/>
        <v>711500</v>
      </c>
      <c r="CT41" s="1041">
        <f t="shared" si="30"/>
        <v>533700</v>
      </c>
      <c r="CU41" s="1041">
        <f t="shared" si="30"/>
        <v>711500</v>
      </c>
      <c r="CV41" s="1037">
        <f t="shared" si="14"/>
        <v>1956700</v>
      </c>
      <c r="CW41" s="1041">
        <f>ROUND(CE41,-2)-100</f>
        <v>533600</v>
      </c>
      <c r="CX41" s="1041">
        <f t="shared" si="15"/>
        <v>0</v>
      </c>
      <c r="CY41" s="1041">
        <f t="shared" si="15"/>
        <v>0</v>
      </c>
      <c r="CZ41" s="1037">
        <f t="shared" si="16"/>
        <v>533600</v>
      </c>
      <c r="DA41" s="1042">
        <f t="shared" si="17"/>
        <v>3557700</v>
      </c>
      <c r="DB41" s="1053">
        <f>DA41-H41</f>
        <v>0</v>
      </c>
      <c r="DC41" s="131" t="s">
        <v>1308</v>
      </c>
      <c r="DD41" s="4">
        <f t="shared" si="36"/>
        <v>1</v>
      </c>
      <c r="DE41" s="1977">
        <f t="shared" si="37"/>
        <v>3557700</v>
      </c>
    </row>
    <row r="42" spans="1:109" s="17" customFormat="1" ht="52.5" customHeight="1">
      <c r="A42" s="145">
        <v>8</v>
      </c>
      <c r="B42" s="111">
        <f>B41+1</f>
        <v>3</v>
      </c>
      <c r="C42" s="885" t="s">
        <v>1694</v>
      </c>
      <c r="D42" s="111">
        <v>8732</v>
      </c>
      <c r="E42" s="886">
        <v>3557700</v>
      </c>
      <c r="F42" s="886">
        <v>3557700</v>
      </c>
      <c r="G42" s="360">
        <v>1</v>
      </c>
      <c r="H42" s="142">
        <f>G42*F42</f>
        <v>3557700</v>
      </c>
      <c r="I42" s="884">
        <f>F42-H42</f>
        <v>0</v>
      </c>
      <c r="J42" s="281">
        <f>I42+H42</f>
        <v>3557700</v>
      </c>
      <c r="K42" s="4" t="s">
        <v>615</v>
      </c>
      <c r="L42" s="131" t="s">
        <v>914</v>
      </c>
      <c r="M42" s="149" t="s">
        <v>616</v>
      </c>
      <c r="N42" s="4"/>
      <c r="O42" s="4"/>
      <c r="P42" s="142"/>
      <c r="Q42" s="111">
        <v>1</v>
      </c>
      <c r="R42" s="305">
        <f>$H42</f>
        <v>3557700</v>
      </c>
      <c r="S42" s="142">
        <f>$G42*$F42</f>
        <v>3557700</v>
      </c>
      <c r="T42" s="288"/>
      <c r="U42" s="288"/>
      <c r="V42" s="288"/>
      <c r="W42" s="288">
        <v>1</v>
      </c>
      <c r="X42" s="288"/>
      <c r="Y42" s="10"/>
      <c r="Z42" s="27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279"/>
      <c r="AP42" s="279"/>
      <c r="AQ42" s="279"/>
      <c r="AR42" s="279"/>
      <c r="AS42" s="279"/>
      <c r="AT42" s="279"/>
      <c r="AU42" s="279"/>
      <c r="AV42" s="279"/>
      <c r="AW42" s="279"/>
      <c r="AX42" s="279"/>
      <c r="AY42" s="279"/>
      <c r="AZ42" s="10"/>
      <c r="BA42" s="279"/>
      <c r="BB42" s="10"/>
      <c r="BC42" s="10"/>
      <c r="BD42" s="283"/>
      <c r="BE42" s="900">
        <f>F42-J42</f>
        <v>0</v>
      </c>
      <c r="BF42" s="4"/>
      <c r="BG42" s="4"/>
      <c r="BH42" s="10">
        <f>$G42</f>
        <v>1</v>
      </c>
      <c r="BI42" s="279">
        <f>$H42</f>
        <v>3557700</v>
      </c>
      <c r="BJ42" s="4"/>
      <c r="BK42" s="4"/>
      <c r="BL42" s="10"/>
      <c r="BM42" s="4"/>
      <c r="BN42" s="4"/>
      <c r="BO42" s="659"/>
      <c r="BP42" s="240"/>
      <c r="BQ42" s="1634">
        <f t="shared" si="18"/>
        <v>0</v>
      </c>
      <c r="BR42" s="240"/>
      <c r="BS42" s="1042"/>
      <c r="BT42" s="1042"/>
      <c r="BU42" s="1042"/>
      <c r="BV42" s="1037">
        <f t="shared" si="4"/>
        <v>0</v>
      </c>
      <c r="BW42" s="1041"/>
      <c r="BX42" s="1041">
        <f t="shared" si="40"/>
        <v>533655</v>
      </c>
      <c r="BY42" s="1041">
        <f t="shared" si="40"/>
        <v>533655</v>
      </c>
      <c r="BZ42" s="1037">
        <f t="shared" si="5"/>
        <v>1067310</v>
      </c>
      <c r="CA42" s="1041">
        <f>20/100*$H42</f>
        <v>711540</v>
      </c>
      <c r="CB42" s="1041">
        <f>15/100*$H42</f>
        <v>533655</v>
      </c>
      <c r="CC42" s="1041">
        <f>20/100*$H42</f>
        <v>711540</v>
      </c>
      <c r="CD42" s="1037">
        <f t="shared" si="6"/>
        <v>1956735</v>
      </c>
      <c r="CE42" s="1041">
        <f>15/100*$H42</f>
        <v>533655</v>
      </c>
      <c r="CF42" s="1041"/>
      <c r="CG42" s="1042"/>
      <c r="CH42" s="1037">
        <f t="shared" si="7"/>
        <v>533655</v>
      </c>
      <c r="CI42" s="1042">
        <f t="shared" si="8"/>
        <v>3557700</v>
      </c>
      <c r="CJ42" s="1053">
        <v>0</v>
      </c>
      <c r="CK42" s="1041">
        <f t="shared" si="9"/>
        <v>0</v>
      </c>
      <c r="CL42" s="1041">
        <f t="shared" si="9"/>
        <v>0</v>
      </c>
      <c r="CM42" s="1041">
        <f t="shared" si="9"/>
        <v>0</v>
      </c>
      <c r="CN42" s="1037">
        <f t="shared" si="10"/>
        <v>0</v>
      </c>
      <c r="CO42" s="1041">
        <f t="shared" si="11"/>
        <v>0</v>
      </c>
      <c r="CP42" s="1041">
        <f t="shared" si="11"/>
        <v>533700</v>
      </c>
      <c r="CQ42" s="1041">
        <f t="shared" si="11"/>
        <v>533700</v>
      </c>
      <c r="CR42" s="1037">
        <f t="shared" si="12"/>
        <v>1067400</v>
      </c>
      <c r="CS42" s="1041">
        <f t="shared" si="30"/>
        <v>711500</v>
      </c>
      <c r="CT42" s="1041">
        <f t="shared" si="30"/>
        <v>533700</v>
      </c>
      <c r="CU42" s="1041">
        <f t="shared" si="30"/>
        <v>711500</v>
      </c>
      <c r="CV42" s="1037">
        <f t="shared" si="14"/>
        <v>1956700</v>
      </c>
      <c r="CW42" s="1041">
        <f>ROUND(CE42,-2)-100</f>
        <v>533600</v>
      </c>
      <c r="CX42" s="1041">
        <f t="shared" si="15"/>
        <v>0</v>
      </c>
      <c r="CY42" s="1041">
        <f t="shared" si="15"/>
        <v>0</v>
      </c>
      <c r="CZ42" s="1037">
        <f t="shared" si="16"/>
        <v>533600</v>
      </c>
      <c r="DA42" s="1042">
        <f t="shared" si="17"/>
        <v>3557700</v>
      </c>
      <c r="DB42" s="1053">
        <f>DA42-H42</f>
        <v>0</v>
      </c>
      <c r="DC42" s="131" t="s">
        <v>914</v>
      </c>
      <c r="DD42" s="4">
        <f t="shared" si="36"/>
        <v>1</v>
      </c>
      <c r="DE42" s="1977">
        <f t="shared" si="37"/>
        <v>3557700</v>
      </c>
    </row>
    <row r="43" spans="1:109" s="17" customFormat="1" ht="52.5" customHeight="1">
      <c r="A43" s="145">
        <v>8</v>
      </c>
      <c r="B43" s="111">
        <f>B42+1</f>
        <v>4</v>
      </c>
      <c r="C43" s="885" t="s">
        <v>1696</v>
      </c>
      <c r="D43" s="111">
        <v>8732</v>
      </c>
      <c r="E43" s="886">
        <v>3557700</v>
      </c>
      <c r="F43" s="886">
        <v>3557700</v>
      </c>
      <c r="G43" s="360">
        <v>1</v>
      </c>
      <c r="H43" s="142">
        <f>G43*F43</f>
        <v>3557700</v>
      </c>
      <c r="I43" s="884">
        <f>F43-H43</f>
        <v>0</v>
      </c>
      <c r="J43" s="281">
        <f>I43+H43</f>
        <v>3557700</v>
      </c>
      <c r="K43" s="4" t="s">
        <v>621</v>
      </c>
      <c r="L43" s="131" t="s">
        <v>917</v>
      </c>
      <c r="M43" s="149" t="s">
        <v>619</v>
      </c>
      <c r="N43" s="356"/>
      <c r="O43" s="356"/>
      <c r="P43" s="357"/>
      <c r="Q43" s="355">
        <f>$G43</f>
        <v>1</v>
      </c>
      <c r="R43" s="340">
        <f>$H43</f>
        <v>3557700</v>
      </c>
      <c r="S43" s="357">
        <f>$G43*$F43</f>
        <v>3557700</v>
      </c>
      <c r="T43" s="288"/>
      <c r="U43" s="288"/>
      <c r="V43" s="288">
        <v>1</v>
      </c>
      <c r="W43" s="288"/>
      <c r="X43" s="288"/>
      <c r="Y43" s="10"/>
      <c r="Z43" s="27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279"/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10"/>
      <c r="BA43" s="279"/>
      <c r="BB43" s="10"/>
      <c r="BC43" s="10"/>
      <c r="BD43" s="283"/>
      <c r="BE43" s="900">
        <f>F43-J43</f>
        <v>0</v>
      </c>
      <c r="BF43" s="4"/>
      <c r="BG43" s="4"/>
      <c r="BH43" s="10">
        <f>$G43</f>
        <v>1</v>
      </c>
      <c r="BI43" s="279">
        <f>$H43</f>
        <v>3557700</v>
      </c>
      <c r="BJ43" s="4"/>
      <c r="BK43" s="4"/>
      <c r="BL43" s="10"/>
      <c r="BM43" s="4"/>
      <c r="BN43" s="4"/>
      <c r="BO43" s="659"/>
      <c r="BP43" s="240"/>
      <c r="BQ43" s="1634">
        <f t="shared" si="18"/>
        <v>0</v>
      </c>
      <c r="BR43" s="240"/>
      <c r="BS43" s="1042"/>
      <c r="BT43" s="1042"/>
      <c r="BU43" s="1042"/>
      <c r="BV43" s="1037">
        <f t="shared" si="4"/>
        <v>0</v>
      </c>
      <c r="BW43" s="1041"/>
      <c r="BX43" s="1041">
        <f t="shared" si="40"/>
        <v>533655</v>
      </c>
      <c r="BY43" s="1041">
        <f t="shared" si="40"/>
        <v>533655</v>
      </c>
      <c r="BZ43" s="1037">
        <f t="shared" si="5"/>
        <v>1067310</v>
      </c>
      <c r="CA43" s="1041">
        <f>20/100*$H43</f>
        <v>711540</v>
      </c>
      <c r="CB43" s="1041">
        <f>15/100*$H43</f>
        <v>533655</v>
      </c>
      <c r="CC43" s="1041">
        <f>20/100*$H43</f>
        <v>711540</v>
      </c>
      <c r="CD43" s="1037">
        <f t="shared" si="6"/>
        <v>1956735</v>
      </c>
      <c r="CE43" s="1041">
        <f>15/100*$H43</f>
        <v>533655</v>
      </c>
      <c r="CF43" s="1041"/>
      <c r="CG43" s="1042"/>
      <c r="CH43" s="1037">
        <f t="shared" si="7"/>
        <v>533655</v>
      </c>
      <c r="CI43" s="1042">
        <f t="shared" si="8"/>
        <v>3557700</v>
      </c>
      <c r="CJ43" s="1053">
        <v>0</v>
      </c>
      <c r="CK43" s="1041">
        <f t="shared" ref="CK43:CM62" si="41">ROUND(BS43,-2)</f>
        <v>0</v>
      </c>
      <c r="CL43" s="1041">
        <f t="shared" si="41"/>
        <v>0</v>
      </c>
      <c r="CM43" s="1041">
        <f t="shared" si="41"/>
        <v>0</v>
      </c>
      <c r="CN43" s="1037">
        <f t="shared" si="10"/>
        <v>0</v>
      </c>
      <c r="CO43" s="1041">
        <f t="shared" ref="CO43:CQ62" si="42">ROUND(BW43,-2)</f>
        <v>0</v>
      </c>
      <c r="CP43" s="1041">
        <f t="shared" si="42"/>
        <v>533700</v>
      </c>
      <c r="CQ43" s="1041">
        <f t="shared" si="42"/>
        <v>533700</v>
      </c>
      <c r="CR43" s="1037">
        <f t="shared" si="12"/>
        <v>1067400</v>
      </c>
      <c r="CS43" s="1041">
        <f t="shared" si="30"/>
        <v>711500</v>
      </c>
      <c r="CT43" s="1041">
        <f t="shared" si="30"/>
        <v>533700</v>
      </c>
      <c r="CU43" s="1041">
        <f t="shared" si="30"/>
        <v>711500</v>
      </c>
      <c r="CV43" s="1037">
        <f t="shared" si="14"/>
        <v>1956700</v>
      </c>
      <c r="CW43" s="1041">
        <f>ROUND(CE43,-2)</f>
        <v>533700</v>
      </c>
      <c r="CX43" s="1041">
        <f t="shared" ref="CX43:CY62" si="43">ROUND(CF43,-2)</f>
        <v>0</v>
      </c>
      <c r="CY43" s="1041">
        <f t="shared" si="43"/>
        <v>0</v>
      </c>
      <c r="CZ43" s="1037">
        <f t="shared" si="16"/>
        <v>533700</v>
      </c>
      <c r="DA43" s="1042">
        <f t="shared" si="17"/>
        <v>3557800</v>
      </c>
      <c r="DB43" s="1053">
        <f>DA43-H43</f>
        <v>100</v>
      </c>
      <c r="DC43" s="131" t="s">
        <v>917</v>
      </c>
      <c r="DD43" s="4">
        <f t="shared" si="36"/>
        <v>1</v>
      </c>
      <c r="DE43" s="1977">
        <f t="shared" si="37"/>
        <v>3557700</v>
      </c>
    </row>
    <row r="44" spans="1:109" s="138" customFormat="1" ht="21" customHeight="1">
      <c r="A44" s="687"/>
      <c r="B44" s="653"/>
      <c r="C44" s="687" t="s">
        <v>1442</v>
      </c>
      <c r="D44" s="688"/>
      <c r="E44" s="689"/>
      <c r="F44" s="689"/>
      <c r="G44" s="851">
        <f>SUM(G45:G50)</f>
        <v>6</v>
      </c>
      <c r="H44" s="689">
        <f t="shared" ref="H44:BS44" si="44">SUM(H45:H50)</f>
        <v>21346200</v>
      </c>
      <c r="I44" s="689">
        <f t="shared" si="44"/>
        <v>0</v>
      </c>
      <c r="J44" s="689">
        <f t="shared" si="44"/>
        <v>21346200</v>
      </c>
      <c r="K44" s="689">
        <f t="shared" si="44"/>
        <v>0</v>
      </c>
      <c r="L44" s="689">
        <f t="shared" si="44"/>
        <v>0</v>
      </c>
      <c r="M44" s="689">
        <f t="shared" si="44"/>
        <v>0</v>
      </c>
      <c r="N44" s="689">
        <f t="shared" si="44"/>
        <v>0</v>
      </c>
      <c r="O44" s="689">
        <f t="shared" si="44"/>
        <v>0</v>
      </c>
      <c r="P44" s="689">
        <f t="shared" si="44"/>
        <v>0</v>
      </c>
      <c r="Q44" s="689">
        <f t="shared" si="44"/>
        <v>6</v>
      </c>
      <c r="R44" s="689">
        <f t="shared" si="44"/>
        <v>21346200</v>
      </c>
      <c r="S44" s="689">
        <f t="shared" si="44"/>
        <v>21346200</v>
      </c>
      <c r="T44" s="689">
        <f t="shared" si="44"/>
        <v>21346200</v>
      </c>
      <c r="U44" s="689">
        <f t="shared" si="44"/>
        <v>0</v>
      </c>
      <c r="V44" s="689">
        <f t="shared" si="44"/>
        <v>3</v>
      </c>
      <c r="W44" s="689">
        <f t="shared" si="44"/>
        <v>3</v>
      </c>
      <c r="X44" s="689">
        <f t="shared" si="44"/>
        <v>110</v>
      </c>
      <c r="Y44" s="689">
        <f t="shared" si="44"/>
        <v>0</v>
      </c>
      <c r="Z44" s="689">
        <f t="shared" si="44"/>
        <v>0</v>
      </c>
      <c r="AA44" s="689">
        <f t="shared" si="44"/>
        <v>0</v>
      </c>
      <c r="AB44" s="689">
        <f t="shared" si="44"/>
        <v>0</v>
      </c>
      <c r="AC44" s="689">
        <f t="shared" si="44"/>
        <v>0</v>
      </c>
      <c r="AD44" s="689">
        <f t="shared" si="44"/>
        <v>0</v>
      </c>
      <c r="AE44" s="689">
        <f t="shared" si="44"/>
        <v>0</v>
      </c>
      <c r="AF44" s="689">
        <f t="shared" si="44"/>
        <v>0</v>
      </c>
      <c r="AG44" s="689">
        <f t="shared" si="44"/>
        <v>0</v>
      </c>
      <c r="AH44" s="689">
        <f t="shared" si="44"/>
        <v>0</v>
      </c>
      <c r="AI44" s="689">
        <f t="shared" si="44"/>
        <v>0</v>
      </c>
      <c r="AJ44" s="689">
        <f t="shared" si="44"/>
        <v>0</v>
      </c>
      <c r="AK44" s="689">
        <f t="shared" si="44"/>
        <v>0</v>
      </c>
      <c r="AL44" s="689">
        <f t="shared" si="44"/>
        <v>0</v>
      </c>
      <c r="AM44" s="689">
        <f t="shared" si="44"/>
        <v>0</v>
      </c>
      <c r="AN44" s="689">
        <f t="shared" si="44"/>
        <v>0</v>
      </c>
      <c r="AO44" s="689">
        <f t="shared" si="44"/>
        <v>0</v>
      </c>
      <c r="AP44" s="689">
        <f t="shared" si="44"/>
        <v>0</v>
      </c>
      <c r="AQ44" s="689">
        <f t="shared" si="44"/>
        <v>0</v>
      </c>
      <c r="AR44" s="689">
        <f t="shared" si="44"/>
        <v>0</v>
      </c>
      <c r="AS44" s="689">
        <f t="shared" si="44"/>
        <v>0</v>
      </c>
      <c r="AT44" s="689">
        <f t="shared" si="44"/>
        <v>0</v>
      </c>
      <c r="AU44" s="689">
        <f t="shared" si="44"/>
        <v>0</v>
      </c>
      <c r="AV44" s="689">
        <f t="shared" si="44"/>
        <v>0</v>
      </c>
      <c r="AW44" s="689">
        <f t="shared" si="44"/>
        <v>0</v>
      </c>
      <c r="AX44" s="689">
        <f t="shared" si="44"/>
        <v>0</v>
      </c>
      <c r="AY44" s="689">
        <f t="shared" si="44"/>
        <v>0</v>
      </c>
      <c r="AZ44" s="689">
        <f t="shared" si="44"/>
        <v>0</v>
      </c>
      <c r="BA44" s="689">
        <f t="shared" si="44"/>
        <v>0</v>
      </c>
      <c r="BB44" s="689">
        <f t="shared" si="44"/>
        <v>0</v>
      </c>
      <c r="BC44" s="689">
        <f t="shared" si="44"/>
        <v>0</v>
      </c>
      <c r="BD44" s="689">
        <f t="shared" si="44"/>
        <v>0</v>
      </c>
      <c r="BE44" s="689">
        <f t="shared" si="44"/>
        <v>0</v>
      </c>
      <c r="BF44" s="689">
        <f t="shared" si="44"/>
        <v>0</v>
      </c>
      <c r="BG44" s="689">
        <f t="shared" si="44"/>
        <v>0</v>
      </c>
      <c r="BH44" s="689">
        <f t="shared" si="44"/>
        <v>6</v>
      </c>
      <c r="BI44" s="689">
        <f t="shared" si="44"/>
        <v>21346200</v>
      </c>
      <c r="BJ44" s="689">
        <f t="shared" si="44"/>
        <v>0</v>
      </c>
      <c r="BK44" s="689">
        <f t="shared" si="44"/>
        <v>0</v>
      </c>
      <c r="BL44" s="689">
        <f t="shared" si="44"/>
        <v>0</v>
      </c>
      <c r="BM44" s="689">
        <f t="shared" si="44"/>
        <v>0</v>
      </c>
      <c r="BN44" s="689">
        <f t="shared" si="44"/>
        <v>0</v>
      </c>
      <c r="BO44" s="689">
        <f t="shared" si="44"/>
        <v>0</v>
      </c>
      <c r="BP44" s="689">
        <f t="shared" si="44"/>
        <v>0</v>
      </c>
      <c r="BQ44" s="689">
        <f t="shared" si="44"/>
        <v>0</v>
      </c>
      <c r="BR44" s="689">
        <f t="shared" si="44"/>
        <v>0</v>
      </c>
      <c r="BS44" s="689">
        <f t="shared" si="44"/>
        <v>0</v>
      </c>
      <c r="BT44" s="689">
        <f t="shared" ref="BT44:DE44" si="45">SUM(BT45:BT50)</f>
        <v>0</v>
      </c>
      <c r="BU44" s="689">
        <f t="shared" si="45"/>
        <v>0</v>
      </c>
      <c r="BV44" s="689">
        <f t="shared" si="45"/>
        <v>0</v>
      </c>
      <c r="BW44" s="689">
        <f t="shared" si="45"/>
        <v>0</v>
      </c>
      <c r="BX44" s="689">
        <f t="shared" si="45"/>
        <v>3201930</v>
      </c>
      <c r="BY44" s="689">
        <f t="shared" si="45"/>
        <v>3201930</v>
      </c>
      <c r="BZ44" s="689">
        <f t="shared" si="45"/>
        <v>6403860</v>
      </c>
      <c r="CA44" s="689">
        <f t="shared" si="45"/>
        <v>4269240</v>
      </c>
      <c r="CB44" s="689">
        <f t="shared" si="45"/>
        <v>3201930</v>
      </c>
      <c r="CC44" s="689">
        <f t="shared" si="45"/>
        <v>4269240</v>
      </c>
      <c r="CD44" s="689">
        <f t="shared" si="45"/>
        <v>11740410</v>
      </c>
      <c r="CE44" s="689">
        <f t="shared" si="45"/>
        <v>3201930</v>
      </c>
      <c r="CF44" s="689">
        <f t="shared" si="45"/>
        <v>0</v>
      </c>
      <c r="CG44" s="689">
        <f t="shared" si="45"/>
        <v>0</v>
      </c>
      <c r="CH44" s="689">
        <f t="shared" si="45"/>
        <v>3201930</v>
      </c>
      <c r="CI44" s="689">
        <f t="shared" si="45"/>
        <v>21346200</v>
      </c>
      <c r="CJ44" s="689">
        <f t="shared" si="45"/>
        <v>0</v>
      </c>
      <c r="CK44" s="689">
        <f t="shared" si="45"/>
        <v>0</v>
      </c>
      <c r="CL44" s="689">
        <f t="shared" si="45"/>
        <v>0</v>
      </c>
      <c r="CM44" s="689">
        <f t="shared" si="45"/>
        <v>0</v>
      </c>
      <c r="CN44" s="689">
        <f t="shared" si="45"/>
        <v>0</v>
      </c>
      <c r="CO44" s="689">
        <f t="shared" si="45"/>
        <v>0</v>
      </c>
      <c r="CP44" s="689">
        <f t="shared" si="45"/>
        <v>3202200</v>
      </c>
      <c r="CQ44" s="689">
        <f t="shared" si="45"/>
        <v>3202200</v>
      </c>
      <c r="CR44" s="689">
        <f t="shared" si="45"/>
        <v>6404400</v>
      </c>
      <c r="CS44" s="689">
        <f t="shared" si="45"/>
        <v>4269000</v>
      </c>
      <c r="CT44" s="689">
        <f t="shared" si="45"/>
        <v>3202200</v>
      </c>
      <c r="CU44" s="689">
        <f t="shared" si="45"/>
        <v>4269000</v>
      </c>
      <c r="CV44" s="689">
        <f t="shared" si="45"/>
        <v>11740200</v>
      </c>
      <c r="CW44" s="689">
        <f t="shared" si="45"/>
        <v>3201600</v>
      </c>
      <c r="CX44" s="689">
        <f t="shared" si="45"/>
        <v>0</v>
      </c>
      <c r="CY44" s="689">
        <f t="shared" si="45"/>
        <v>0</v>
      </c>
      <c r="CZ44" s="689">
        <f t="shared" si="45"/>
        <v>3201600</v>
      </c>
      <c r="DA44" s="689">
        <f t="shared" si="45"/>
        <v>21346200</v>
      </c>
      <c r="DB44" s="689">
        <f t="shared" si="45"/>
        <v>0</v>
      </c>
      <c r="DC44" s="689">
        <f t="shared" si="45"/>
        <v>0</v>
      </c>
      <c r="DD44" s="689">
        <f t="shared" si="45"/>
        <v>6</v>
      </c>
      <c r="DE44" s="689">
        <f t="shared" si="45"/>
        <v>21346200</v>
      </c>
    </row>
    <row r="45" spans="1:109" s="17" customFormat="1" ht="46.5" customHeight="1">
      <c r="A45" s="154">
        <v>9</v>
      </c>
      <c r="B45" s="111">
        <f t="shared" ref="B45:B50" si="46">B44+1</f>
        <v>1</v>
      </c>
      <c r="C45" s="885" t="s">
        <v>1702</v>
      </c>
      <c r="D45" s="111">
        <v>8732</v>
      </c>
      <c r="E45" s="886">
        <v>3557700</v>
      </c>
      <c r="F45" s="886">
        <v>3557700</v>
      </c>
      <c r="G45" s="111">
        <v>1</v>
      </c>
      <c r="H45" s="142">
        <f t="shared" ref="H45:H50" si="47">G45*F45</f>
        <v>3557700</v>
      </c>
      <c r="I45" s="884">
        <f t="shared" ref="I45:I50" si="48">F45-H45</f>
        <v>0</v>
      </c>
      <c r="J45" s="281">
        <f>I45+H45</f>
        <v>3557700</v>
      </c>
      <c r="K45" s="131" t="s">
        <v>515</v>
      </c>
      <c r="L45" s="131" t="s">
        <v>856</v>
      </c>
      <c r="M45" s="823"/>
      <c r="N45" s="4"/>
      <c r="O45" s="142"/>
      <c r="P45" s="111"/>
      <c r="Q45" s="111">
        <f>$G45</f>
        <v>1</v>
      </c>
      <c r="R45" s="305">
        <f>$H45</f>
        <v>3557700</v>
      </c>
      <c r="S45" s="142">
        <f>$H45+$I45</f>
        <v>3557700</v>
      </c>
      <c r="T45" s="142">
        <f t="shared" ref="T45:T50" si="49">$G45*$F45</f>
        <v>3557700</v>
      </c>
      <c r="U45" s="10"/>
      <c r="V45" s="10"/>
      <c r="W45" s="10">
        <v>1</v>
      </c>
      <c r="X45" s="10"/>
      <c r="Y45" s="10"/>
      <c r="Z45" s="27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10"/>
      <c r="BA45" s="279"/>
      <c r="BB45" s="10"/>
      <c r="BC45" s="10"/>
      <c r="BD45" s="283"/>
      <c r="BE45" s="900">
        <f t="shared" ref="BE45:BE50" si="50">F45-J45</f>
        <v>0</v>
      </c>
      <c r="BF45" s="4"/>
      <c r="BG45" s="4"/>
      <c r="BH45" s="10">
        <f t="shared" ref="BH45:BH50" si="51">$G45</f>
        <v>1</v>
      </c>
      <c r="BI45" s="279">
        <f t="shared" ref="BI45:BI50" si="52">$H45</f>
        <v>3557700</v>
      </c>
      <c r="BJ45" s="4"/>
      <c r="BK45" s="4"/>
      <c r="BL45" s="4"/>
      <c r="BM45" s="4"/>
      <c r="BN45" s="4"/>
      <c r="BO45" s="659"/>
      <c r="BP45" s="240"/>
      <c r="BQ45" s="1634">
        <f t="shared" si="18"/>
        <v>0</v>
      </c>
      <c r="BR45" s="240"/>
      <c r="BS45" s="1042"/>
      <c r="BT45" s="1042"/>
      <c r="BU45" s="1042"/>
      <c r="BV45" s="1037">
        <f t="shared" si="4"/>
        <v>0</v>
      </c>
      <c r="BW45" s="1041"/>
      <c r="BX45" s="1041">
        <f t="shared" ref="BX45:BY50" si="53">15/100*$H45</f>
        <v>533655</v>
      </c>
      <c r="BY45" s="1041">
        <f t="shared" si="53"/>
        <v>533655</v>
      </c>
      <c r="BZ45" s="1037">
        <f t="shared" si="5"/>
        <v>1067310</v>
      </c>
      <c r="CA45" s="1041">
        <f t="shared" ref="CA45:CA50" si="54">20/100*$H45</f>
        <v>711540</v>
      </c>
      <c r="CB45" s="1041">
        <f t="shared" ref="CB45:CB50" si="55">15/100*$H45</f>
        <v>533655</v>
      </c>
      <c r="CC45" s="1041">
        <f t="shared" ref="CC45:CC50" si="56">20/100*$H45</f>
        <v>711540</v>
      </c>
      <c r="CD45" s="1037">
        <f t="shared" si="6"/>
        <v>1956735</v>
      </c>
      <c r="CE45" s="1041">
        <f t="shared" ref="CE45:CE50" si="57">15/100*$H45</f>
        <v>533655</v>
      </c>
      <c r="CF45" s="1041"/>
      <c r="CG45" s="1042"/>
      <c r="CH45" s="1037">
        <f t="shared" si="7"/>
        <v>533655</v>
      </c>
      <c r="CI45" s="1042">
        <f t="shared" si="8"/>
        <v>3557700</v>
      </c>
      <c r="CJ45" s="1053">
        <v>0</v>
      </c>
      <c r="CK45" s="1041">
        <f t="shared" si="41"/>
        <v>0</v>
      </c>
      <c r="CL45" s="1041">
        <f t="shared" si="41"/>
        <v>0</v>
      </c>
      <c r="CM45" s="1041">
        <f t="shared" si="41"/>
        <v>0</v>
      </c>
      <c r="CN45" s="1037">
        <f t="shared" si="10"/>
        <v>0</v>
      </c>
      <c r="CO45" s="1041">
        <f t="shared" si="42"/>
        <v>0</v>
      </c>
      <c r="CP45" s="1041">
        <f t="shared" si="42"/>
        <v>533700</v>
      </c>
      <c r="CQ45" s="1041">
        <f t="shared" si="42"/>
        <v>533700</v>
      </c>
      <c r="CR45" s="1037">
        <f t="shared" si="12"/>
        <v>1067400</v>
      </c>
      <c r="CS45" s="1041">
        <f t="shared" si="30"/>
        <v>711500</v>
      </c>
      <c r="CT45" s="1041">
        <f t="shared" si="30"/>
        <v>533700</v>
      </c>
      <c r="CU45" s="1041">
        <f t="shared" si="30"/>
        <v>711500</v>
      </c>
      <c r="CV45" s="1037">
        <f t="shared" si="14"/>
        <v>1956700</v>
      </c>
      <c r="CW45" s="1041">
        <f t="shared" ref="CW45:CW50" si="58">ROUND(CE45,-2)-100</f>
        <v>533600</v>
      </c>
      <c r="CX45" s="1041">
        <f t="shared" si="43"/>
        <v>0</v>
      </c>
      <c r="CY45" s="1041">
        <f t="shared" si="43"/>
        <v>0</v>
      </c>
      <c r="CZ45" s="1037">
        <f t="shared" si="16"/>
        <v>533600</v>
      </c>
      <c r="DA45" s="1042">
        <f t="shared" si="17"/>
        <v>3557700</v>
      </c>
      <c r="DB45" s="1053">
        <f t="shared" ref="DB45:DB50" si="59">DA45-H45</f>
        <v>0</v>
      </c>
      <c r="DC45" s="131" t="s">
        <v>856</v>
      </c>
      <c r="DD45" s="4">
        <f>SUM(G45:G46)</f>
        <v>2</v>
      </c>
      <c r="DE45" s="1803">
        <f>SUM(H45:H46)</f>
        <v>7115400</v>
      </c>
    </row>
    <row r="46" spans="1:109" s="17" customFormat="1" ht="46.5" customHeight="1">
      <c r="A46" s="154">
        <v>9</v>
      </c>
      <c r="B46" s="111">
        <f t="shared" si="46"/>
        <v>2</v>
      </c>
      <c r="C46" s="885" t="s">
        <v>1699</v>
      </c>
      <c r="D46" s="111">
        <v>8732</v>
      </c>
      <c r="E46" s="886">
        <v>3557700</v>
      </c>
      <c r="F46" s="886">
        <v>3557700</v>
      </c>
      <c r="G46" s="360">
        <v>1</v>
      </c>
      <c r="H46" s="282">
        <f t="shared" si="47"/>
        <v>3557700</v>
      </c>
      <c r="I46" s="884">
        <f t="shared" si="48"/>
        <v>0</v>
      </c>
      <c r="J46" s="281">
        <f>H46+I46</f>
        <v>3557700</v>
      </c>
      <c r="K46" s="131" t="s">
        <v>512</v>
      </c>
      <c r="L46" s="131" t="s">
        <v>856</v>
      </c>
      <c r="M46" s="4"/>
      <c r="N46" s="4"/>
      <c r="O46" s="142"/>
      <c r="P46" s="111"/>
      <c r="Q46" s="111">
        <f>G46</f>
        <v>1</v>
      </c>
      <c r="R46" s="305">
        <f>H46</f>
        <v>3557700</v>
      </c>
      <c r="S46" s="142">
        <f>J46</f>
        <v>3557700</v>
      </c>
      <c r="T46" s="142">
        <f t="shared" si="49"/>
        <v>3557700</v>
      </c>
      <c r="U46" s="10"/>
      <c r="V46" s="10"/>
      <c r="W46" s="10">
        <v>1</v>
      </c>
      <c r="X46" s="10">
        <v>30</v>
      </c>
      <c r="Y46" s="10"/>
      <c r="Z46" s="27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279"/>
      <c r="AP46" s="279"/>
      <c r="AQ46" s="279"/>
      <c r="AR46" s="279"/>
      <c r="AS46" s="279"/>
      <c r="AT46" s="279"/>
      <c r="AU46" s="279"/>
      <c r="AV46" s="279"/>
      <c r="AW46" s="279"/>
      <c r="AX46" s="279"/>
      <c r="AY46" s="279"/>
      <c r="AZ46" s="10"/>
      <c r="BA46" s="279"/>
      <c r="BB46" s="10"/>
      <c r="BC46" s="10"/>
      <c r="BD46" s="283"/>
      <c r="BE46" s="900">
        <f t="shared" si="50"/>
        <v>0</v>
      </c>
      <c r="BF46" s="4"/>
      <c r="BG46" s="4"/>
      <c r="BH46" s="10">
        <f t="shared" si="51"/>
        <v>1</v>
      </c>
      <c r="BI46" s="279">
        <f t="shared" si="52"/>
        <v>3557700</v>
      </c>
      <c r="BJ46" s="4"/>
      <c r="BK46" s="4"/>
      <c r="BL46" s="10"/>
      <c r="BM46" s="4"/>
      <c r="BN46" s="4"/>
      <c r="BO46" s="659"/>
      <c r="BP46" s="240"/>
      <c r="BQ46" s="1634">
        <f t="shared" si="18"/>
        <v>0</v>
      </c>
      <c r="BR46" s="240"/>
      <c r="BS46" s="1042"/>
      <c r="BT46" s="1042"/>
      <c r="BU46" s="1042"/>
      <c r="BV46" s="1037">
        <f t="shared" si="4"/>
        <v>0</v>
      </c>
      <c r="BW46" s="1041"/>
      <c r="BX46" s="1041">
        <f t="shared" si="53"/>
        <v>533655</v>
      </c>
      <c r="BY46" s="1041">
        <f t="shared" si="53"/>
        <v>533655</v>
      </c>
      <c r="BZ46" s="1037">
        <f t="shared" si="5"/>
        <v>1067310</v>
      </c>
      <c r="CA46" s="1041">
        <f t="shared" si="54"/>
        <v>711540</v>
      </c>
      <c r="CB46" s="1041">
        <f t="shared" si="55"/>
        <v>533655</v>
      </c>
      <c r="CC46" s="1041">
        <f t="shared" si="56"/>
        <v>711540</v>
      </c>
      <c r="CD46" s="1037">
        <f t="shared" si="6"/>
        <v>1956735</v>
      </c>
      <c r="CE46" s="1041">
        <f t="shared" si="57"/>
        <v>533655</v>
      </c>
      <c r="CF46" s="1041"/>
      <c r="CG46" s="1042"/>
      <c r="CH46" s="1037">
        <f t="shared" si="7"/>
        <v>533655</v>
      </c>
      <c r="CI46" s="1042">
        <f t="shared" si="8"/>
        <v>3557700</v>
      </c>
      <c r="CJ46" s="1053">
        <v>0</v>
      </c>
      <c r="CK46" s="1041">
        <f t="shared" si="41"/>
        <v>0</v>
      </c>
      <c r="CL46" s="1041">
        <f t="shared" si="41"/>
        <v>0</v>
      </c>
      <c r="CM46" s="1041">
        <f t="shared" si="41"/>
        <v>0</v>
      </c>
      <c r="CN46" s="1037">
        <f t="shared" si="10"/>
        <v>0</v>
      </c>
      <c r="CO46" s="1041">
        <f t="shared" si="42"/>
        <v>0</v>
      </c>
      <c r="CP46" s="1041">
        <f t="shared" si="42"/>
        <v>533700</v>
      </c>
      <c r="CQ46" s="1041">
        <f t="shared" si="42"/>
        <v>533700</v>
      </c>
      <c r="CR46" s="1037">
        <f t="shared" si="12"/>
        <v>1067400</v>
      </c>
      <c r="CS46" s="1041">
        <f t="shared" si="30"/>
        <v>711500</v>
      </c>
      <c r="CT46" s="1041">
        <f t="shared" si="30"/>
        <v>533700</v>
      </c>
      <c r="CU46" s="1041">
        <f t="shared" si="30"/>
        <v>711500</v>
      </c>
      <c r="CV46" s="1037">
        <f t="shared" si="14"/>
        <v>1956700</v>
      </c>
      <c r="CW46" s="1041">
        <f t="shared" si="58"/>
        <v>533600</v>
      </c>
      <c r="CX46" s="1041">
        <f t="shared" si="43"/>
        <v>0</v>
      </c>
      <c r="CY46" s="1041">
        <f t="shared" si="43"/>
        <v>0</v>
      </c>
      <c r="CZ46" s="1037">
        <f t="shared" si="16"/>
        <v>533600</v>
      </c>
      <c r="DA46" s="1042">
        <f t="shared" si="17"/>
        <v>3557700</v>
      </c>
      <c r="DB46" s="1053">
        <f t="shared" si="59"/>
        <v>0</v>
      </c>
      <c r="DC46" s="4"/>
      <c r="DD46" s="4"/>
      <c r="DE46" s="4"/>
    </row>
    <row r="47" spans="1:109" s="17" customFormat="1" ht="46.5" customHeight="1">
      <c r="A47" s="154">
        <v>9</v>
      </c>
      <c r="B47" s="111">
        <f t="shared" si="46"/>
        <v>3</v>
      </c>
      <c r="C47" s="885" t="s">
        <v>1703</v>
      </c>
      <c r="D47" s="111">
        <v>8732</v>
      </c>
      <c r="E47" s="886">
        <v>3557700</v>
      </c>
      <c r="F47" s="886">
        <v>3557700</v>
      </c>
      <c r="G47" s="111">
        <v>1</v>
      </c>
      <c r="H47" s="142">
        <f t="shared" si="47"/>
        <v>3557700</v>
      </c>
      <c r="I47" s="884">
        <f t="shared" si="48"/>
        <v>0</v>
      </c>
      <c r="J47" s="281">
        <f>I47+H47</f>
        <v>3557700</v>
      </c>
      <c r="K47" s="131" t="s">
        <v>752</v>
      </c>
      <c r="L47" s="131" t="s">
        <v>980</v>
      </c>
      <c r="M47" s="823"/>
      <c r="N47" s="4"/>
      <c r="O47" s="142"/>
      <c r="P47" s="111"/>
      <c r="Q47" s="111">
        <f>$G47</f>
        <v>1</v>
      </c>
      <c r="R47" s="305">
        <f>$H47</f>
        <v>3557700</v>
      </c>
      <c r="S47" s="142">
        <f>$H47+$I47</f>
        <v>3557700</v>
      </c>
      <c r="T47" s="142">
        <f t="shared" si="49"/>
        <v>3557700</v>
      </c>
      <c r="U47" s="10"/>
      <c r="V47" s="10">
        <v>1</v>
      </c>
      <c r="W47" s="10"/>
      <c r="X47" s="10">
        <v>40</v>
      </c>
      <c r="Y47" s="10"/>
      <c r="Z47" s="27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10"/>
      <c r="BA47" s="279"/>
      <c r="BB47" s="10"/>
      <c r="BC47" s="10"/>
      <c r="BD47" s="283"/>
      <c r="BE47" s="900">
        <f t="shared" si="50"/>
        <v>0</v>
      </c>
      <c r="BF47" s="4"/>
      <c r="BG47" s="4"/>
      <c r="BH47" s="10">
        <f t="shared" si="51"/>
        <v>1</v>
      </c>
      <c r="BI47" s="279">
        <f t="shared" si="52"/>
        <v>3557700</v>
      </c>
      <c r="BJ47" s="4"/>
      <c r="BK47" s="4"/>
      <c r="BL47" s="4"/>
      <c r="BM47" s="4"/>
      <c r="BN47" s="4"/>
      <c r="BO47" s="659"/>
      <c r="BP47" s="240"/>
      <c r="BQ47" s="1634">
        <f t="shared" si="18"/>
        <v>0</v>
      </c>
      <c r="BR47" s="240"/>
      <c r="BS47" s="1042"/>
      <c r="BT47" s="1042"/>
      <c r="BU47" s="1042"/>
      <c r="BV47" s="1037">
        <f t="shared" si="4"/>
        <v>0</v>
      </c>
      <c r="BW47" s="1041"/>
      <c r="BX47" s="1041">
        <f t="shared" si="53"/>
        <v>533655</v>
      </c>
      <c r="BY47" s="1041">
        <f t="shared" si="53"/>
        <v>533655</v>
      </c>
      <c r="BZ47" s="1037">
        <f t="shared" si="5"/>
        <v>1067310</v>
      </c>
      <c r="CA47" s="1041">
        <f t="shared" si="54"/>
        <v>711540</v>
      </c>
      <c r="CB47" s="1041">
        <f t="shared" si="55"/>
        <v>533655</v>
      </c>
      <c r="CC47" s="1041">
        <f t="shared" si="56"/>
        <v>711540</v>
      </c>
      <c r="CD47" s="1037">
        <f t="shared" si="6"/>
        <v>1956735</v>
      </c>
      <c r="CE47" s="1041">
        <f t="shared" si="57"/>
        <v>533655</v>
      </c>
      <c r="CF47" s="1041"/>
      <c r="CG47" s="1042"/>
      <c r="CH47" s="1037">
        <f t="shared" si="7"/>
        <v>533655</v>
      </c>
      <c r="CI47" s="1042">
        <f t="shared" si="8"/>
        <v>3557700</v>
      </c>
      <c r="CJ47" s="1053">
        <v>0</v>
      </c>
      <c r="CK47" s="1041">
        <f t="shared" si="41"/>
        <v>0</v>
      </c>
      <c r="CL47" s="1041">
        <f t="shared" si="41"/>
        <v>0</v>
      </c>
      <c r="CM47" s="1041">
        <f t="shared" si="41"/>
        <v>0</v>
      </c>
      <c r="CN47" s="1037">
        <f t="shared" si="10"/>
        <v>0</v>
      </c>
      <c r="CO47" s="1041">
        <f t="shared" si="42"/>
        <v>0</v>
      </c>
      <c r="CP47" s="1041">
        <f t="shared" si="42"/>
        <v>533700</v>
      </c>
      <c r="CQ47" s="1041">
        <f t="shared" si="42"/>
        <v>533700</v>
      </c>
      <c r="CR47" s="1037">
        <f t="shared" si="12"/>
        <v>1067400</v>
      </c>
      <c r="CS47" s="1041">
        <f t="shared" si="30"/>
        <v>711500</v>
      </c>
      <c r="CT47" s="1041">
        <f t="shared" si="30"/>
        <v>533700</v>
      </c>
      <c r="CU47" s="1041">
        <f t="shared" si="30"/>
        <v>711500</v>
      </c>
      <c r="CV47" s="1037">
        <f t="shared" si="14"/>
        <v>1956700</v>
      </c>
      <c r="CW47" s="1041">
        <f t="shared" si="58"/>
        <v>533600</v>
      </c>
      <c r="CX47" s="1041">
        <f t="shared" si="43"/>
        <v>0</v>
      </c>
      <c r="CY47" s="1041">
        <f t="shared" si="43"/>
        <v>0</v>
      </c>
      <c r="CZ47" s="1037">
        <f t="shared" si="16"/>
        <v>533600</v>
      </c>
      <c r="DA47" s="1042">
        <f t="shared" si="17"/>
        <v>3557700</v>
      </c>
      <c r="DB47" s="1053">
        <f t="shared" si="59"/>
        <v>0</v>
      </c>
      <c r="DC47" s="131" t="s">
        <v>980</v>
      </c>
      <c r="DD47" s="4">
        <f>SUM(G47:G48)</f>
        <v>2</v>
      </c>
      <c r="DE47" s="1803">
        <f>SUM(H47:H48)</f>
        <v>7115400</v>
      </c>
    </row>
    <row r="48" spans="1:109" s="17" customFormat="1" ht="46.5" customHeight="1">
      <c r="A48" s="154">
        <v>9</v>
      </c>
      <c r="B48" s="111">
        <f t="shared" si="46"/>
        <v>4</v>
      </c>
      <c r="C48" s="885" t="s">
        <v>1698</v>
      </c>
      <c r="D48" s="111">
        <v>8732</v>
      </c>
      <c r="E48" s="886">
        <v>3557700</v>
      </c>
      <c r="F48" s="886">
        <v>3557700</v>
      </c>
      <c r="G48" s="360">
        <v>1</v>
      </c>
      <c r="H48" s="282">
        <f t="shared" si="47"/>
        <v>3557700</v>
      </c>
      <c r="I48" s="884">
        <f t="shared" si="48"/>
        <v>0</v>
      </c>
      <c r="J48" s="281">
        <f>H48+I48</f>
        <v>3557700</v>
      </c>
      <c r="K48" s="131" t="s">
        <v>511</v>
      </c>
      <c r="L48" s="131" t="s">
        <v>980</v>
      </c>
      <c r="M48" s="4"/>
      <c r="N48" s="4"/>
      <c r="O48" s="142"/>
      <c r="P48" s="111"/>
      <c r="Q48" s="111">
        <f t="shared" ref="Q48:R50" si="60">G48</f>
        <v>1</v>
      </c>
      <c r="R48" s="305">
        <f t="shared" si="60"/>
        <v>3557700</v>
      </c>
      <c r="S48" s="142">
        <f>J48</f>
        <v>3557700</v>
      </c>
      <c r="T48" s="142">
        <f t="shared" si="49"/>
        <v>3557700</v>
      </c>
      <c r="U48" s="10"/>
      <c r="V48" s="10">
        <v>1</v>
      </c>
      <c r="W48" s="10"/>
      <c r="X48" s="10">
        <v>40</v>
      </c>
      <c r="Y48" s="10"/>
      <c r="Z48" s="27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279"/>
      <c r="AP48" s="279"/>
      <c r="AQ48" s="279"/>
      <c r="AR48" s="279"/>
      <c r="AS48" s="279"/>
      <c r="AT48" s="279"/>
      <c r="AU48" s="279"/>
      <c r="AV48" s="279"/>
      <c r="AW48" s="279"/>
      <c r="AX48" s="279"/>
      <c r="AY48" s="279"/>
      <c r="AZ48" s="10"/>
      <c r="BA48" s="279"/>
      <c r="BB48" s="10"/>
      <c r="BC48" s="10"/>
      <c r="BD48" s="283"/>
      <c r="BE48" s="900">
        <f t="shared" si="50"/>
        <v>0</v>
      </c>
      <c r="BF48" s="4"/>
      <c r="BG48" s="4"/>
      <c r="BH48" s="10">
        <f t="shared" si="51"/>
        <v>1</v>
      </c>
      <c r="BI48" s="279">
        <f t="shared" si="52"/>
        <v>3557700</v>
      </c>
      <c r="BJ48" s="4"/>
      <c r="BK48" s="4"/>
      <c r="BL48" s="10"/>
      <c r="BM48" s="4"/>
      <c r="BN48" s="4"/>
      <c r="BO48" s="659"/>
      <c r="BP48" s="240"/>
      <c r="BQ48" s="1634">
        <f t="shared" si="18"/>
        <v>0</v>
      </c>
      <c r="BR48" s="240"/>
      <c r="BS48" s="1042"/>
      <c r="BT48" s="1042"/>
      <c r="BU48" s="1042"/>
      <c r="BV48" s="1037">
        <f t="shared" si="4"/>
        <v>0</v>
      </c>
      <c r="BW48" s="1041"/>
      <c r="BX48" s="1041">
        <f t="shared" si="53"/>
        <v>533655</v>
      </c>
      <c r="BY48" s="1041">
        <f t="shared" si="53"/>
        <v>533655</v>
      </c>
      <c r="BZ48" s="1037">
        <f t="shared" si="5"/>
        <v>1067310</v>
      </c>
      <c r="CA48" s="1041">
        <f t="shared" si="54"/>
        <v>711540</v>
      </c>
      <c r="CB48" s="1041">
        <f t="shared" si="55"/>
        <v>533655</v>
      </c>
      <c r="CC48" s="1041">
        <f t="shared" si="56"/>
        <v>711540</v>
      </c>
      <c r="CD48" s="1037">
        <f t="shared" si="6"/>
        <v>1956735</v>
      </c>
      <c r="CE48" s="1041">
        <f t="shared" si="57"/>
        <v>533655</v>
      </c>
      <c r="CF48" s="1041"/>
      <c r="CG48" s="1042"/>
      <c r="CH48" s="1037">
        <f t="shared" si="7"/>
        <v>533655</v>
      </c>
      <c r="CI48" s="1042">
        <f t="shared" si="8"/>
        <v>3557700</v>
      </c>
      <c r="CJ48" s="1053">
        <v>0</v>
      </c>
      <c r="CK48" s="1041">
        <f t="shared" si="41"/>
        <v>0</v>
      </c>
      <c r="CL48" s="1041">
        <f t="shared" si="41"/>
        <v>0</v>
      </c>
      <c r="CM48" s="1041">
        <f t="shared" si="41"/>
        <v>0</v>
      </c>
      <c r="CN48" s="1037">
        <f t="shared" si="10"/>
        <v>0</v>
      </c>
      <c r="CO48" s="1041">
        <f t="shared" si="42"/>
        <v>0</v>
      </c>
      <c r="CP48" s="1041">
        <f t="shared" si="42"/>
        <v>533700</v>
      </c>
      <c r="CQ48" s="1041">
        <f t="shared" si="42"/>
        <v>533700</v>
      </c>
      <c r="CR48" s="1037">
        <f t="shared" si="12"/>
        <v>1067400</v>
      </c>
      <c r="CS48" s="1041">
        <f t="shared" si="30"/>
        <v>711500</v>
      </c>
      <c r="CT48" s="1041">
        <f t="shared" si="30"/>
        <v>533700</v>
      </c>
      <c r="CU48" s="1041">
        <f t="shared" si="30"/>
        <v>711500</v>
      </c>
      <c r="CV48" s="1037">
        <f t="shared" si="14"/>
        <v>1956700</v>
      </c>
      <c r="CW48" s="1041">
        <f t="shared" si="58"/>
        <v>533600</v>
      </c>
      <c r="CX48" s="1041">
        <f t="shared" si="43"/>
        <v>0</v>
      </c>
      <c r="CY48" s="1041">
        <f t="shared" si="43"/>
        <v>0</v>
      </c>
      <c r="CZ48" s="1037">
        <f t="shared" si="16"/>
        <v>533600</v>
      </c>
      <c r="DA48" s="1042">
        <f t="shared" si="17"/>
        <v>3557700</v>
      </c>
      <c r="DB48" s="1053">
        <f t="shared" si="59"/>
        <v>0</v>
      </c>
      <c r="DC48" s="4"/>
      <c r="DD48" s="4"/>
      <c r="DE48" s="4"/>
    </row>
    <row r="49" spans="1:109" s="17" customFormat="1" ht="46.5" customHeight="1">
      <c r="A49" s="154">
        <v>9</v>
      </c>
      <c r="B49" s="111">
        <f t="shared" si="46"/>
        <v>5</v>
      </c>
      <c r="C49" s="885" t="s">
        <v>1700</v>
      </c>
      <c r="D49" s="111">
        <v>8732</v>
      </c>
      <c r="E49" s="886">
        <v>3557700</v>
      </c>
      <c r="F49" s="886">
        <v>3557700</v>
      </c>
      <c r="G49" s="360">
        <v>1</v>
      </c>
      <c r="H49" s="282">
        <f t="shared" si="47"/>
        <v>3557700</v>
      </c>
      <c r="I49" s="884">
        <f t="shared" si="48"/>
        <v>0</v>
      </c>
      <c r="J49" s="281">
        <f>H49+I49</f>
        <v>3557700</v>
      </c>
      <c r="K49" s="131" t="s">
        <v>513</v>
      </c>
      <c r="L49" s="131" t="s">
        <v>873</v>
      </c>
      <c r="M49" s="4"/>
      <c r="N49" s="4"/>
      <c r="O49" s="142"/>
      <c r="P49" s="111"/>
      <c r="Q49" s="111">
        <f t="shared" si="60"/>
        <v>1</v>
      </c>
      <c r="R49" s="305">
        <f t="shared" si="60"/>
        <v>3557700</v>
      </c>
      <c r="S49" s="142">
        <f>J49</f>
        <v>3557700</v>
      </c>
      <c r="T49" s="142">
        <f t="shared" si="49"/>
        <v>3557700</v>
      </c>
      <c r="U49" s="10"/>
      <c r="V49" s="10">
        <v>1</v>
      </c>
      <c r="W49" s="10"/>
      <c r="X49" s="10"/>
      <c r="Y49" s="10"/>
      <c r="Z49" s="27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10"/>
      <c r="BA49" s="279"/>
      <c r="BB49" s="10"/>
      <c r="BC49" s="10"/>
      <c r="BD49" s="283"/>
      <c r="BE49" s="900">
        <f t="shared" si="50"/>
        <v>0</v>
      </c>
      <c r="BF49" s="4"/>
      <c r="BG49" s="4"/>
      <c r="BH49" s="10">
        <f t="shared" si="51"/>
        <v>1</v>
      </c>
      <c r="BI49" s="279">
        <f t="shared" si="52"/>
        <v>3557700</v>
      </c>
      <c r="BJ49" s="4"/>
      <c r="BK49" s="4"/>
      <c r="BL49" s="10"/>
      <c r="BM49" s="4"/>
      <c r="BN49" s="4"/>
      <c r="BO49" s="659"/>
      <c r="BP49" s="240"/>
      <c r="BQ49" s="1634">
        <f t="shared" si="18"/>
        <v>0</v>
      </c>
      <c r="BR49" s="240"/>
      <c r="BS49" s="1042"/>
      <c r="BT49" s="1042"/>
      <c r="BU49" s="1042"/>
      <c r="BV49" s="1037">
        <f t="shared" si="4"/>
        <v>0</v>
      </c>
      <c r="BW49" s="1041"/>
      <c r="BX49" s="1041">
        <f t="shared" si="53"/>
        <v>533655</v>
      </c>
      <c r="BY49" s="1041">
        <f t="shared" si="53"/>
        <v>533655</v>
      </c>
      <c r="BZ49" s="1037">
        <f t="shared" si="5"/>
        <v>1067310</v>
      </c>
      <c r="CA49" s="1041">
        <f t="shared" si="54"/>
        <v>711540</v>
      </c>
      <c r="CB49" s="1041">
        <f t="shared" si="55"/>
        <v>533655</v>
      </c>
      <c r="CC49" s="1041">
        <f t="shared" si="56"/>
        <v>711540</v>
      </c>
      <c r="CD49" s="1037">
        <f t="shared" si="6"/>
        <v>1956735</v>
      </c>
      <c r="CE49" s="1041">
        <f t="shared" si="57"/>
        <v>533655</v>
      </c>
      <c r="CF49" s="1041"/>
      <c r="CG49" s="1042"/>
      <c r="CH49" s="1037">
        <f t="shared" si="7"/>
        <v>533655</v>
      </c>
      <c r="CI49" s="1042">
        <f t="shared" si="8"/>
        <v>3557700</v>
      </c>
      <c r="CJ49" s="1053">
        <v>0</v>
      </c>
      <c r="CK49" s="1041">
        <f t="shared" si="41"/>
        <v>0</v>
      </c>
      <c r="CL49" s="1041">
        <f t="shared" si="41"/>
        <v>0</v>
      </c>
      <c r="CM49" s="1041">
        <f t="shared" si="41"/>
        <v>0</v>
      </c>
      <c r="CN49" s="1037">
        <f t="shared" si="10"/>
        <v>0</v>
      </c>
      <c r="CO49" s="1041">
        <f t="shared" si="42"/>
        <v>0</v>
      </c>
      <c r="CP49" s="1041">
        <f t="shared" si="42"/>
        <v>533700</v>
      </c>
      <c r="CQ49" s="1041">
        <f t="shared" si="42"/>
        <v>533700</v>
      </c>
      <c r="CR49" s="1037">
        <f t="shared" si="12"/>
        <v>1067400</v>
      </c>
      <c r="CS49" s="1041">
        <f t="shared" si="30"/>
        <v>711500</v>
      </c>
      <c r="CT49" s="1041">
        <f t="shared" si="30"/>
        <v>533700</v>
      </c>
      <c r="CU49" s="1041">
        <f t="shared" si="30"/>
        <v>711500</v>
      </c>
      <c r="CV49" s="1037">
        <f t="shared" si="14"/>
        <v>1956700</v>
      </c>
      <c r="CW49" s="1041">
        <f t="shared" si="58"/>
        <v>533600</v>
      </c>
      <c r="CX49" s="1041">
        <f t="shared" si="43"/>
        <v>0</v>
      </c>
      <c r="CY49" s="1041">
        <f t="shared" si="43"/>
        <v>0</v>
      </c>
      <c r="CZ49" s="1037">
        <f t="shared" si="16"/>
        <v>533600</v>
      </c>
      <c r="DA49" s="1042">
        <f t="shared" si="17"/>
        <v>3557700</v>
      </c>
      <c r="DB49" s="1053">
        <f t="shared" si="59"/>
        <v>0</v>
      </c>
      <c r="DC49" s="131" t="s">
        <v>873</v>
      </c>
      <c r="DD49" s="4">
        <f t="shared" ref="DD49:DD64" si="61">$G49</f>
        <v>1</v>
      </c>
      <c r="DE49" s="1977">
        <f t="shared" ref="DE49:DE64" si="62">$H49</f>
        <v>3557700</v>
      </c>
    </row>
    <row r="50" spans="1:109" s="17" customFormat="1" ht="46.5" customHeight="1">
      <c r="A50" s="154">
        <v>9</v>
      </c>
      <c r="B50" s="111">
        <f t="shared" si="46"/>
        <v>6</v>
      </c>
      <c r="C50" s="885" t="s">
        <v>1701</v>
      </c>
      <c r="D50" s="111">
        <v>8732</v>
      </c>
      <c r="E50" s="886">
        <v>3557700</v>
      </c>
      <c r="F50" s="886">
        <v>3557700</v>
      </c>
      <c r="G50" s="360">
        <v>1</v>
      </c>
      <c r="H50" s="282">
        <f t="shared" si="47"/>
        <v>3557700</v>
      </c>
      <c r="I50" s="884">
        <f t="shared" si="48"/>
        <v>0</v>
      </c>
      <c r="J50" s="281">
        <f>H50+I50</f>
        <v>3557700</v>
      </c>
      <c r="K50" s="131" t="s">
        <v>514</v>
      </c>
      <c r="L50" s="131" t="s">
        <v>968</v>
      </c>
      <c r="M50" s="4"/>
      <c r="N50" s="4"/>
      <c r="O50" s="142"/>
      <c r="P50" s="111"/>
      <c r="Q50" s="111">
        <f t="shared" si="60"/>
        <v>1</v>
      </c>
      <c r="R50" s="305">
        <f t="shared" si="60"/>
        <v>3557700</v>
      </c>
      <c r="S50" s="142">
        <f>J50</f>
        <v>3557700</v>
      </c>
      <c r="T50" s="142">
        <f t="shared" si="49"/>
        <v>3557700</v>
      </c>
      <c r="U50" s="10"/>
      <c r="V50" s="10"/>
      <c r="W50" s="10">
        <v>1</v>
      </c>
      <c r="X50" s="10"/>
      <c r="Y50" s="10"/>
      <c r="Z50" s="27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279"/>
      <c r="AP50" s="279"/>
      <c r="AQ50" s="279"/>
      <c r="AR50" s="279"/>
      <c r="AS50" s="279"/>
      <c r="AT50" s="279"/>
      <c r="AU50" s="279"/>
      <c r="AV50" s="279"/>
      <c r="AW50" s="279"/>
      <c r="AX50" s="279"/>
      <c r="AY50" s="279"/>
      <c r="AZ50" s="10"/>
      <c r="BA50" s="279"/>
      <c r="BB50" s="10"/>
      <c r="BC50" s="10"/>
      <c r="BD50" s="283"/>
      <c r="BE50" s="900">
        <f t="shared" si="50"/>
        <v>0</v>
      </c>
      <c r="BF50" s="4"/>
      <c r="BG50" s="4"/>
      <c r="BH50" s="10">
        <f t="shared" si="51"/>
        <v>1</v>
      </c>
      <c r="BI50" s="279">
        <f t="shared" si="52"/>
        <v>3557700</v>
      </c>
      <c r="BJ50" s="4"/>
      <c r="BK50" s="4"/>
      <c r="BL50" s="10"/>
      <c r="BM50" s="4"/>
      <c r="BN50" s="4"/>
      <c r="BO50" s="659"/>
      <c r="BP50" s="240"/>
      <c r="BQ50" s="1634">
        <f t="shared" si="18"/>
        <v>0</v>
      </c>
      <c r="BR50" s="240"/>
      <c r="BS50" s="1042"/>
      <c r="BT50" s="1042"/>
      <c r="BU50" s="1042"/>
      <c r="BV50" s="1037">
        <f t="shared" si="4"/>
        <v>0</v>
      </c>
      <c r="BW50" s="1041"/>
      <c r="BX50" s="1041">
        <f t="shared" si="53"/>
        <v>533655</v>
      </c>
      <c r="BY50" s="1041">
        <f t="shared" si="53"/>
        <v>533655</v>
      </c>
      <c r="BZ50" s="1037">
        <f t="shared" si="5"/>
        <v>1067310</v>
      </c>
      <c r="CA50" s="1041">
        <f t="shared" si="54"/>
        <v>711540</v>
      </c>
      <c r="CB50" s="1041">
        <f t="shared" si="55"/>
        <v>533655</v>
      </c>
      <c r="CC50" s="1041">
        <f t="shared" si="56"/>
        <v>711540</v>
      </c>
      <c r="CD50" s="1037">
        <f t="shared" si="6"/>
        <v>1956735</v>
      </c>
      <c r="CE50" s="1041">
        <f t="shared" si="57"/>
        <v>533655</v>
      </c>
      <c r="CF50" s="1041"/>
      <c r="CG50" s="1042"/>
      <c r="CH50" s="1037">
        <f t="shared" si="7"/>
        <v>533655</v>
      </c>
      <c r="CI50" s="1042">
        <f t="shared" si="8"/>
        <v>3557700</v>
      </c>
      <c r="CJ50" s="1053">
        <v>0</v>
      </c>
      <c r="CK50" s="1041">
        <f t="shared" si="41"/>
        <v>0</v>
      </c>
      <c r="CL50" s="1041">
        <f t="shared" si="41"/>
        <v>0</v>
      </c>
      <c r="CM50" s="1041">
        <f t="shared" si="41"/>
        <v>0</v>
      </c>
      <c r="CN50" s="1037">
        <f t="shared" si="10"/>
        <v>0</v>
      </c>
      <c r="CO50" s="1041">
        <f t="shared" si="42"/>
        <v>0</v>
      </c>
      <c r="CP50" s="1041">
        <f t="shared" si="42"/>
        <v>533700</v>
      </c>
      <c r="CQ50" s="1041">
        <f t="shared" si="42"/>
        <v>533700</v>
      </c>
      <c r="CR50" s="1037">
        <f t="shared" si="12"/>
        <v>1067400</v>
      </c>
      <c r="CS50" s="1041">
        <f t="shared" si="30"/>
        <v>711500</v>
      </c>
      <c r="CT50" s="1041">
        <f t="shared" si="30"/>
        <v>533700</v>
      </c>
      <c r="CU50" s="1041">
        <f t="shared" si="30"/>
        <v>711500</v>
      </c>
      <c r="CV50" s="1037">
        <f t="shared" si="14"/>
        <v>1956700</v>
      </c>
      <c r="CW50" s="1041">
        <f t="shared" si="58"/>
        <v>533600</v>
      </c>
      <c r="CX50" s="1041">
        <f t="shared" si="43"/>
        <v>0</v>
      </c>
      <c r="CY50" s="1041">
        <f t="shared" si="43"/>
        <v>0</v>
      </c>
      <c r="CZ50" s="1037">
        <f t="shared" si="16"/>
        <v>533600</v>
      </c>
      <c r="DA50" s="1042">
        <f t="shared" si="17"/>
        <v>3557700</v>
      </c>
      <c r="DB50" s="1053">
        <f t="shared" si="59"/>
        <v>0</v>
      </c>
      <c r="DC50" s="131" t="s">
        <v>968</v>
      </c>
      <c r="DD50" s="4">
        <f t="shared" si="61"/>
        <v>1</v>
      </c>
      <c r="DE50" s="1977">
        <f t="shared" si="62"/>
        <v>3557700</v>
      </c>
    </row>
    <row r="51" spans="1:109" s="138" customFormat="1" ht="21" customHeight="1">
      <c r="A51" s="687"/>
      <c r="B51" s="653"/>
      <c r="C51" s="687" t="s">
        <v>1443</v>
      </c>
      <c r="D51" s="688"/>
      <c r="E51" s="689"/>
      <c r="F51" s="689"/>
      <c r="G51" s="851">
        <f>SUM(G52:G54)</f>
        <v>3</v>
      </c>
      <c r="H51" s="689">
        <f t="shared" ref="H51:BS51" si="63">SUM(H52:H54)</f>
        <v>14699100</v>
      </c>
      <c r="I51" s="689">
        <f t="shared" si="63"/>
        <v>30334500</v>
      </c>
      <c r="J51" s="689">
        <f t="shared" si="63"/>
        <v>45033600</v>
      </c>
      <c r="K51" s="689">
        <f t="shared" si="63"/>
        <v>0</v>
      </c>
      <c r="L51" s="689">
        <f t="shared" si="63"/>
        <v>0</v>
      </c>
      <c r="M51" s="689">
        <f t="shared" si="63"/>
        <v>0</v>
      </c>
      <c r="N51" s="689">
        <f t="shared" si="63"/>
        <v>1</v>
      </c>
      <c r="O51" s="689">
        <f t="shared" si="63"/>
        <v>7583700</v>
      </c>
      <c r="P51" s="689">
        <f t="shared" si="63"/>
        <v>37918200</v>
      </c>
      <c r="Q51" s="689">
        <f t="shared" si="63"/>
        <v>2</v>
      </c>
      <c r="R51" s="689">
        <f t="shared" si="63"/>
        <v>7115400</v>
      </c>
      <c r="S51" s="689">
        <f t="shared" si="63"/>
        <v>7115400</v>
      </c>
      <c r="T51" s="689">
        <f t="shared" si="63"/>
        <v>0</v>
      </c>
      <c r="U51" s="689">
        <f t="shared" si="63"/>
        <v>0</v>
      </c>
      <c r="V51" s="689">
        <f t="shared" si="63"/>
        <v>2</v>
      </c>
      <c r="W51" s="689">
        <f t="shared" si="63"/>
        <v>1</v>
      </c>
      <c r="X51" s="689">
        <f t="shared" si="63"/>
        <v>81</v>
      </c>
      <c r="Y51" s="689">
        <f t="shared" si="63"/>
        <v>0</v>
      </c>
      <c r="Z51" s="689">
        <f t="shared" si="63"/>
        <v>0</v>
      </c>
      <c r="AA51" s="689">
        <f t="shared" si="63"/>
        <v>0</v>
      </c>
      <c r="AB51" s="689">
        <f t="shared" si="63"/>
        <v>0</v>
      </c>
      <c r="AC51" s="689">
        <f t="shared" si="63"/>
        <v>0</v>
      </c>
      <c r="AD51" s="689">
        <f t="shared" si="63"/>
        <v>0</v>
      </c>
      <c r="AE51" s="689">
        <f t="shared" si="63"/>
        <v>0</v>
      </c>
      <c r="AF51" s="689">
        <f t="shared" si="63"/>
        <v>0</v>
      </c>
      <c r="AG51" s="689">
        <f t="shared" si="63"/>
        <v>0</v>
      </c>
      <c r="AH51" s="689">
        <f t="shared" si="63"/>
        <v>0</v>
      </c>
      <c r="AI51" s="689">
        <f t="shared" si="63"/>
        <v>0</v>
      </c>
      <c r="AJ51" s="689">
        <f t="shared" si="63"/>
        <v>0</v>
      </c>
      <c r="AK51" s="689">
        <f t="shared" si="63"/>
        <v>0</v>
      </c>
      <c r="AL51" s="689">
        <f t="shared" si="63"/>
        <v>0</v>
      </c>
      <c r="AM51" s="689">
        <f t="shared" si="63"/>
        <v>0</v>
      </c>
      <c r="AN51" s="689">
        <f t="shared" si="63"/>
        <v>0</v>
      </c>
      <c r="AO51" s="689">
        <f t="shared" si="63"/>
        <v>0</v>
      </c>
      <c r="AP51" s="689">
        <f t="shared" si="63"/>
        <v>0</v>
      </c>
      <c r="AQ51" s="689">
        <f t="shared" si="63"/>
        <v>0</v>
      </c>
      <c r="AR51" s="689">
        <f t="shared" si="63"/>
        <v>0</v>
      </c>
      <c r="AS51" s="689">
        <f t="shared" si="63"/>
        <v>0</v>
      </c>
      <c r="AT51" s="689">
        <f t="shared" si="63"/>
        <v>0</v>
      </c>
      <c r="AU51" s="689">
        <f t="shared" si="63"/>
        <v>0</v>
      </c>
      <c r="AV51" s="689">
        <f t="shared" si="63"/>
        <v>0</v>
      </c>
      <c r="AW51" s="689">
        <f t="shared" si="63"/>
        <v>0</v>
      </c>
      <c r="AX51" s="689">
        <f t="shared" si="63"/>
        <v>0</v>
      </c>
      <c r="AY51" s="689">
        <f t="shared" si="63"/>
        <v>0</v>
      </c>
      <c r="AZ51" s="689">
        <f t="shared" si="63"/>
        <v>0</v>
      </c>
      <c r="BA51" s="689">
        <f t="shared" si="63"/>
        <v>0</v>
      </c>
      <c r="BB51" s="689">
        <f t="shared" si="63"/>
        <v>0</v>
      </c>
      <c r="BC51" s="689">
        <f t="shared" si="63"/>
        <v>0</v>
      </c>
      <c r="BD51" s="689">
        <f t="shared" si="63"/>
        <v>0</v>
      </c>
      <c r="BE51" s="689">
        <f t="shared" si="63"/>
        <v>0</v>
      </c>
      <c r="BF51" s="689">
        <f t="shared" si="63"/>
        <v>1</v>
      </c>
      <c r="BG51" s="689">
        <f t="shared" si="63"/>
        <v>7583700</v>
      </c>
      <c r="BH51" s="689">
        <f t="shared" si="63"/>
        <v>2</v>
      </c>
      <c r="BI51" s="689">
        <f t="shared" si="63"/>
        <v>7115400</v>
      </c>
      <c r="BJ51" s="689">
        <f t="shared" si="63"/>
        <v>0</v>
      </c>
      <c r="BK51" s="689">
        <f t="shared" si="63"/>
        <v>0</v>
      </c>
      <c r="BL51" s="689">
        <f t="shared" si="63"/>
        <v>0</v>
      </c>
      <c r="BM51" s="689">
        <f t="shared" si="63"/>
        <v>0</v>
      </c>
      <c r="BN51" s="689">
        <f t="shared" si="63"/>
        <v>0</v>
      </c>
      <c r="BO51" s="689">
        <f t="shared" si="63"/>
        <v>0</v>
      </c>
      <c r="BP51" s="689">
        <f t="shared" si="63"/>
        <v>0</v>
      </c>
      <c r="BQ51" s="689">
        <f t="shared" si="63"/>
        <v>0</v>
      </c>
      <c r="BR51" s="689">
        <f t="shared" si="63"/>
        <v>0</v>
      </c>
      <c r="BS51" s="689">
        <f t="shared" si="63"/>
        <v>0</v>
      </c>
      <c r="BT51" s="689">
        <f t="shared" ref="BT51:DE51" si="64">SUM(BT52:BT54)</f>
        <v>0</v>
      </c>
      <c r="BU51" s="689">
        <f t="shared" si="64"/>
        <v>0</v>
      </c>
      <c r="BV51" s="689">
        <f t="shared" si="64"/>
        <v>0</v>
      </c>
      <c r="BW51" s="689">
        <f t="shared" si="64"/>
        <v>0</v>
      </c>
      <c r="BX51" s="689">
        <f t="shared" si="64"/>
        <v>1446495</v>
      </c>
      <c r="BY51" s="689">
        <f t="shared" si="64"/>
        <v>1446495</v>
      </c>
      <c r="BZ51" s="689">
        <f t="shared" si="64"/>
        <v>2892990</v>
      </c>
      <c r="CA51" s="689">
        <f t="shared" si="64"/>
        <v>2181450</v>
      </c>
      <c r="CB51" s="689">
        <f t="shared" si="64"/>
        <v>1825680</v>
      </c>
      <c r="CC51" s="689">
        <f t="shared" si="64"/>
        <v>2560635</v>
      </c>
      <c r="CD51" s="689">
        <f t="shared" si="64"/>
        <v>6567765</v>
      </c>
      <c r="CE51" s="689">
        <f t="shared" si="64"/>
        <v>2204865</v>
      </c>
      <c r="CF51" s="689">
        <f t="shared" si="64"/>
        <v>1516740</v>
      </c>
      <c r="CG51" s="689">
        <f t="shared" si="64"/>
        <v>1516740</v>
      </c>
      <c r="CH51" s="689">
        <f t="shared" si="64"/>
        <v>5238345</v>
      </c>
      <c r="CI51" s="689">
        <f t="shared" si="64"/>
        <v>14699100</v>
      </c>
      <c r="CJ51" s="689">
        <f t="shared" si="64"/>
        <v>0</v>
      </c>
      <c r="CK51" s="689">
        <f t="shared" si="64"/>
        <v>0</v>
      </c>
      <c r="CL51" s="689">
        <f t="shared" si="64"/>
        <v>0</v>
      </c>
      <c r="CM51" s="689">
        <f t="shared" si="64"/>
        <v>0</v>
      </c>
      <c r="CN51" s="689">
        <f t="shared" si="64"/>
        <v>0</v>
      </c>
      <c r="CO51" s="689">
        <f t="shared" si="64"/>
        <v>0</v>
      </c>
      <c r="CP51" s="689">
        <f t="shared" si="64"/>
        <v>1446600</v>
      </c>
      <c r="CQ51" s="689">
        <f t="shared" si="64"/>
        <v>1446600</v>
      </c>
      <c r="CR51" s="689">
        <f t="shared" si="64"/>
        <v>2893200</v>
      </c>
      <c r="CS51" s="689">
        <f t="shared" si="64"/>
        <v>2181400</v>
      </c>
      <c r="CT51" s="689">
        <f t="shared" si="64"/>
        <v>1825800</v>
      </c>
      <c r="CU51" s="689">
        <f t="shared" si="64"/>
        <v>2560600</v>
      </c>
      <c r="CV51" s="689">
        <f t="shared" si="64"/>
        <v>6567800</v>
      </c>
      <c r="CW51" s="689">
        <f t="shared" si="64"/>
        <v>2204700</v>
      </c>
      <c r="CX51" s="689">
        <f t="shared" si="64"/>
        <v>1516700</v>
      </c>
      <c r="CY51" s="689">
        <f t="shared" si="64"/>
        <v>1516700</v>
      </c>
      <c r="CZ51" s="689">
        <f t="shared" si="64"/>
        <v>5238100</v>
      </c>
      <c r="DA51" s="689">
        <f t="shared" si="64"/>
        <v>14699100</v>
      </c>
      <c r="DB51" s="689">
        <f t="shared" si="64"/>
        <v>0</v>
      </c>
      <c r="DC51" s="689">
        <f t="shared" si="64"/>
        <v>0</v>
      </c>
      <c r="DD51" s="689">
        <f t="shared" si="64"/>
        <v>3</v>
      </c>
      <c r="DE51" s="689">
        <f t="shared" si="64"/>
        <v>14699100</v>
      </c>
    </row>
    <row r="52" spans="1:109" s="17" customFormat="1" ht="69" customHeight="1">
      <c r="A52" s="145">
        <v>10</v>
      </c>
      <c r="B52" s="111">
        <f>B51+1</f>
        <v>1</v>
      </c>
      <c r="C52" s="885" t="s">
        <v>1705</v>
      </c>
      <c r="D52" s="132">
        <v>8732</v>
      </c>
      <c r="E52" s="886">
        <v>3557700</v>
      </c>
      <c r="F52" s="886">
        <v>3557700</v>
      </c>
      <c r="G52" s="111">
        <v>1</v>
      </c>
      <c r="H52" s="144">
        <f>G52*F52</f>
        <v>3557700</v>
      </c>
      <c r="I52" s="884">
        <f>F52-H52</f>
        <v>0</v>
      </c>
      <c r="J52" s="281">
        <f>I52+H52</f>
        <v>3557700</v>
      </c>
      <c r="K52" s="131" t="s">
        <v>755</v>
      </c>
      <c r="L52" s="131" t="s">
        <v>1282</v>
      </c>
      <c r="M52" s="131" t="s">
        <v>756</v>
      </c>
      <c r="N52" s="4"/>
      <c r="O52" s="4"/>
      <c r="P52" s="142"/>
      <c r="Q52" s="111">
        <v>1</v>
      </c>
      <c r="R52" s="305">
        <f>$H52</f>
        <v>3557700</v>
      </c>
      <c r="S52" s="142">
        <f>$G52*$F52</f>
        <v>3557700</v>
      </c>
      <c r="T52" s="10"/>
      <c r="U52" s="10"/>
      <c r="V52" s="10">
        <v>1</v>
      </c>
      <c r="W52" s="10"/>
      <c r="X52" s="10">
        <v>40</v>
      </c>
      <c r="Y52" s="10"/>
      <c r="Z52" s="27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279"/>
      <c r="AP52" s="279"/>
      <c r="AQ52" s="279"/>
      <c r="AR52" s="279"/>
      <c r="AS52" s="279"/>
      <c r="AT52" s="279"/>
      <c r="AU52" s="279"/>
      <c r="AV52" s="279"/>
      <c r="AW52" s="279"/>
      <c r="AX52" s="279"/>
      <c r="AY52" s="279"/>
      <c r="AZ52" s="10"/>
      <c r="BA52" s="279"/>
      <c r="BB52" s="10"/>
      <c r="BC52" s="10"/>
      <c r="BD52" s="283"/>
      <c r="BE52" s="900">
        <f>F52-J52</f>
        <v>0</v>
      </c>
      <c r="BF52" s="4"/>
      <c r="BG52" s="4"/>
      <c r="BH52" s="10">
        <v>1</v>
      </c>
      <c r="BI52" s="662">
        <f>H52</f>
        <v>3557700</v>
      </c>
      <c r="BJ52" s="4"/>
      <c r="BK52" s="4"/>
      <c r="BL52" s="10"/>
      <c r="BM52" s="4"/>
      <c r="BN52" s="4"/>
      <c r="BO52" s="659"/>
      <c r="BP52" s="240"/>
      <c r="BQ52" s="1634">
        <f t="shared" si="18"/>
        <v>0</v>
      </c>
      <c r="BR52" s="240"/>
      <c r="BS52" s="1042"/>
      <c r="BT52" s="1042"/>
      <c r="BU52" s="1042"/>
      <c r="BV52" s="1037">
        <f t="shared" si="4"/>
        <v>0</v>
      </c>
      <c r="BW52" s="1041"/>
      <c r="BX52" s="1041">
        <f>15/100*$H52</f>
        <v>533655</v>
      </c>
      <c r="BY52" s="1041">
        <f>15/100*$H52</f>
        <v>533655</v>
      </c>
      <c r="BZ52" s="1037">
        <f t="shared" si="5"/>
        <v>1067310</v>
      </c>
      <c r="CA52" s="1041">
        <f>20/100*$H52</f>
        <v>711540</v>
      </c>
      <c r="CB52" s="1041">
        <f>15/100*$H52</f>
        <v>533655</v>
      </c>
      <c r="CC52" s="1041">
        <f>20/100*$H52</f>
        <v>711540</v>
      </c>
      <c r="CD52" s="1037">
        <f t="shared" si="6"/>
        <v>1956735</v>
      </c>
      <c r="CE52" s="1041">
        <f>15/100*$H52</f>
        <v>533655</v>
      </c>
      <c r="CF52" s="1041"/>
      <c r="CG52" s="1042"/>
      <c r="CH52" s="1037">
        <f t="shared" si="7"/>
        <v>533655</v>
      </c>
      <c r="CI52" s="1042">
        <f t="shared" si="8"/>
        <v>3557700</v>
      </c>
      <c r="CJ52" s="1053">
        <v>0</v>
      </c>
      <c r="CK52" s="1041">
        <f t="shared" si="41"/>
        <v>0</v>
      </c>
      <c r="CL52" s="1041">
        <f t="shared" si="41"/>
        <v>0</v>
      </c>
      <c r="CM52" s="1041">
        <f t="shared" si="41"/>
        <v>0</v>
      </c>
      <c r="CN52" s="1037">
        <f t="shared" si="10"/>
        <v>0</v>
      </c>
      <c r="CO52" s="1041">
        <f t="shared" si="42"/>
        <v>0</v>
      </c>
      <c r="CP52" s="1041">
        <f t="shared" si="42"/>
        <v>533700</v>
      </c>
      <c r="CQ52" s="1041">
        <f t="shared" si="42"/>
        <v>533700</v>
      </c>
      <c r="CR52" s="1037">
        <f t="shared" si="12"/>
        <v>1067400</v>
      </c>
      <c r="CS52" s="1041">
        <f t="shared" si="30"/>
        <v>711500</v>
      </c>
      <c r="CT52" s="1041">
        <f t="shared" si="30"/>
        <v>533700</v>
      </c>
      <c r="CU52" s="1041">
        <f t="shared" si="30"/>
        <v>711500</v>
      </c>
      <c r="CV52" s="1037">
        <f t="shared" si="14"/>
        <v>1956700</v>
      </c>
      <c r="CW52" s="1041">
        <f>ROUND(CE52,-2)-100</f>
        <v>533600</v>
      </c>
      <c r="CX52" s="1041">
        <f t="shared" si="43"/>
        <v>0</v>
      </c>
      <c r="CY52" s="1041">
        <f t="shared" si="43"/>
        <v>0</v>
      </c>
      <c r="CZ52" s="1037">
        <f t="shared" si="16"/>
        <v>533600</v>
      </c>
      <c r="DA52" s="1042">
        <f t="shared" si="17"/>
        <v>3557700</v>
      </c>
      <c r="DB52" s="1053">
        <f>DA52-H52</f>
        <v>0</v>
      </c>
      <c r="DC52" s="131" t="s">
        <v>1282</v>
      </c>
      <c r="DD52" s="4">
        <f t="shared" si="61"/>
        <v>1</v>
      </c>
      <c r="DE52" s="1977">
        <f t="shared" si="62"/>
        <v>3557700</v>
      </c>
    </row>
    <row r="53" spans="1:109" s="17" customFormat="1" ht="45" customHeight="1">
      <c r="A53" s="145">
        <v>10</v>
      </c>
      <c r="B53" s="111">
        <f>B52+1</f>
        <v>2</v>
      </c>
      <c r="C53" s="883" t="s">
        <v>1704</v>
      </c>
      <c r="D53" s="111">
        <v>10628</v>
      </c>
      <c r="E53" s="884">
        <v>37918200</v>
      </c>
      <c r="F53" s="884">
        <v>37918200</v>
      </c>
      <c r="G53" s="111">
        <v>1</v>
      </c>
      <c r="H53" s="884">
        <v>7583700</v>
      </c>
      <c r="I53" s="884">
        <f>F53-H53</f>
        <v>30334500</v>
      </c>
      <c r="J53" s="281">
        <f>I53+H53</f>
        <v>37918200</v>
      </c>
      <c r="K53" s="131" t="s">
        <v>753</v>
      </c>
      <c r="L53" s="131" t="s">
        <v>1285</v>
      </c>
      <c r="M53" s="131" t="s">
        <v>754</v>
      </c>
      <c r="N53" s="111">
        <v>1</v>
      </c>
      <c r="O53" s="305">
        <f>$H53</f>
        <v>7583700</v>
      </c>
      <c r="P53" s="142">
        <f>$G53*$F53</f>
        <v>37918200</v>
      </c>
      <c r="Q53" s="4"/>
      <c r="R53" s="4"/>
      <c r="S53" s="4"/>
      <c r="T53" s="10"/>
      <c r="U53" s="10"/>
      <c r="V53" s="10">
        <v>1</v>
      </c>
      <c r="W53" s="10"/>
      <c r="X53" s="10">
        <v>41</v>
      </c>
      <c r="Y53" s="10"/>
      <c r="Z53" s="270"/>
      <c r="AA53" s="270"/>
      <c r="AB53" s="27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279"/>
      <c r="AP53" s="279"/>
      <c r="AQ53" s="279"/>
      <c r="AR53" s="279"/>
      <c r="AS53" s="279"/>
      <c r="AT53" s="279"/>
      <c r="AU53" s="279"/>
      <c r="AV53" s="279"/>
      <c r="AW53" s="279"/>
      <c r="AX53" s="279"/>
      <c r="AY53" s="279"/>
      <c r="AZ53" s="10"/>
      <c r="BA53" s="279"/>
      <c r="BB53" s="10"/>
      <c r="BC53" s="10"/>
      <c r="BD53" s="283"/>
      <c r="BE53" s="900">
        <f>F53-J53</f>
        <v>0</v>
      </c>
      <c r="BF53" s="10">
        <f>$G53</f>
        <v>1</v>
      </c>
      <c r="BG53" s="939">
        <f>$H53</f>
        <v>7583700</v>
      </c>
      <c r="BH53" s="4"/>
      <c r="BI53" s="4"/>
      <c r="BJ53" s="4"/>
      <c r="BK53" s="4"/>
      <c r="BL53" s="10"/>
      <c r="BM53" s="4"/>
      <c r="BN53" s="4"/>
      <c r="BO53" s="659"/>
      <c r="BP53" s="240"/>
      <c r="BQ53" s="1634">
        <f t="shared" si="18"/>
        <v>0</v>
      </c>
      <c r="BR53" s="240"/>
      <c r="BS53" s="1042"/>
      <c r="BT53" s="1042"/>
      <c r="BU53" s="1042"/>
      <c r="BV53" s="1037">
        <f t="shared" si="4"/>
        <v>0</v>
      </c>
      <c r="BW53" s="1042"/>
      <c r="BX53" s="1041">
        <f>5/100*$H53</f>
        <v>379185</v>
      </c>
      <c r="BY53" s="1041">
        <f>5/100*$H53</f>
        <v>379185</v>
      </c>
      <c r="BZ53" s="1037">
        <f t="shared" si="5"/>
        <v>758370</v>
      </c>
      <c r="CA53" s="1041">
        <f>10/100*$H53</f>
        <v>758370</v>
      </c>
      <c r="CB53" s="1041">
        <f>10/100*$H53</f>
        <v>758370</v>
      </c>
      <c r="CC53" s="1041">
        <f>15/100*$H53</f>
        <v>1137555</v>
      </c>
      <c r="CD53" s="1037">
        <f t="shared" si="6"/>
        <v>2654295</v>
      </c>
      <c r="CE53" s="1041">
        <f>15/100*$H53</f>
        <v>1137555</v>
      </c>
      <c r="CF53" s="1041">
        <f>20/100*$H53</f>
        <v>1516740</v>
      </c>
      <c r="CG53" s="1041">
        <f>20/100*$H53</f>
        <v>1516740</v>
      </c>
      <c r="CH53" s="1037">
        <f t="shared" si="7"/>
        <v>4171035</v>
      </c>
      <c r="CI53" s="1042">
        <f t="shared" si="8"/>
        <v>7583700</v>
      </c>
      <c r="CJ53" s="1053">
        <v>0</v>
      </c>
      <c r="CK53" s="1041">
        <f t="shared" si="41"/>
        <v>0</v>
      </c>
      <c r="CL53" s="1041">
        <f t="shared" si="41"/>
        <v>0</v>
      </c>
      <c r="CM53" s="1041">
        <f t="shared" si="41"/>
        <v>0</v>
      </c>
      <c r="CN53" s="1037">
        <f t="shared" si="10"/>
        <v>0</v>
      </c>
      <c r="CO53" s="1041">
        <f t="shared" si="42"/>
        <v>0</v>
      </c>
      <c r="CP53" s="1041">
        <f t="shared" si="42"/>
        <v>379200</v>
      </c>
      <c r="CQ53" s="1041">
        <f t="shared" si="42"/>
        <v>379200</v>
      </c>
      <c r="CR53" s="1037">
        <f t="shared" si="12"/>
        <v>758400</v>
      </c>
      <c r="CS53" s="1041">
        <f t="shared" si="30"/>
        <v>758400</v>
      </c>
      <c r="CT53" s="1041">
        <f t="shared" si="30"/>
        <v>758400</v>
      </c>
      <c r="CU53" s="1041">
        <f t="shared" si="30"/>
        <v>1137600</v>
      </c>
      <c r="CV53" s="1037">
        <f t="shared" si="14"/>
        <v>2654400</v>
      </c>
      <c r="CW53" s="1041">
        <f>ROUND(CE53,-2)-100</f>
        <v>1137500</v>
      </c>
      <c r="CX53" s="1041">
        <f t="shared" si="43"/>
        <v>1516700</v>
      </c>
      <c r="CY53" s="1041">
        <f t="shared" si="43"/>
        <v>1516700</v>
      </c>
      <c r="CZ53" s="1037">
        <f t="shared" si="16"/>
        <v>4170900</v>
      </c>
      <c r="DA53" s="1042">
        <f t="shared" si="17"/>
        <v>7583700</v>
      </c>
      <c r="DB53" s="1053">
        <f>DA53-H53</f>
        <v>0</v>
      </c>
      <c r="DC53" s="131" t="s">
        <v>1285</v>
      </c>
      <c r="DD53" s="4">
        <f t="shared" si="61"/>
        <v>1</v>
      </c>
      <c r="DE53" s="1977">
        <f t="shared" si="62"/>
        <v>7583700</v>
      </c>
    </row>
    <row r="54" spans="1:109" s="17" customFormat="1" ht="47.25" customHeight="1">
      <c r="A54" s="145">
        <v>10</v>
      </c>
      <c r="B54" s="111">
        <f>B53+1</f>
        <v>3</v>
      </c>
      <c r="C54" s="885" t="s">
        <v>1706</v>
      </c>
      <c r="D54" s="111">
        <v>8732</v>
      </c>
      <c r="E54" s="886">
        <v>3557700</v>
      </c>
      <c r="F54" s="886">
        <v>3557700</v>
      </c>
      <c r="G54" s="110">
        <v>1</v>
      </c>
      <c r="H54" s="144">
        <f>G54*F54</f>
        <v>3557700</v>
      </c>
      <c r="I54" s="884">
        <f>F54-H54</f>
        <v>0</v>
      </c>
      <c r="J54" s="281">
        <f>I54+H54</f>
        <v>3557700</v>
      </c>
      <c r="K54" s="131" t="s">
        <v>757</v>
      </c>
      <c r="L54" s="131" t="s">
        <v>1280</v>
      </c>
      <c r="M54" s="131" t="s">
        <v>758</v>
      </c>
      <c r="N54" s="4"/>
      <c r="O54" s="4"/>
      <c r="P54" s="142"/>
      <c r="Q54" s="110">
        <f>G54</f>
        <v>1</v>
      </c>
      <c r="R54" s="305">
        <f>$H54</f>
        <v>3557700</v>
      </c>
      <c r="S54" s="142">
        <f>$G54*$F54</f>
        <v>3557700</v>
      </c>
      <c r="T54" s="10"/>
      <c r="U54" s="10"/>
      <c r="V54" s="10"/>
      <c r="W54" s="10">
        <v>1</v>
      </c>
      <c r="X54" s="10"/>
      <c r="Y54" s="10"/>
      <c r="Z54" s="27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279"/>
      <c r="AP54" s="279"/>
      <c r="AQ54" s="279"/>
      <c r="AR54" s="279"/>
      <c r="AS54" s="279"/>
      <c r="AT54" s="279"/>
      <c r="AU54" s="279"/>
      <c r="AV54" s="279"/>
      <c r="AW54" s="279"/>
      <c r="AX54" s="279"/>
      <c r="AY54" s="279"/>
      <c r="AZ54" s="10"/>
      <c r="BA54" s="279"/>
      <c r="BB54" s="10"/>
      <c r="BC54" s="10"/>
      <c r="BD54" s="283"/>
      <c r="BE54" s="900">
        <f>F54-J54</f>
        <v>0</v>
      </c>
      <c r="BF54" s="4"/>
      <c r="BG54" s="4"/>
      <c r="BH54" s="10">
        <v>1</v>
      </c>
      <c r="BI54" s="662">
        <f>H54</f>
        <v>3557700</v>
      </c>
      <c r="BJ54" s="4"/>
      <c r="BK54" s="4"/>
      <c r="BL54" s="10"/>
      <c r="BM54" s="4"/>
      <c r="BN54" s="4"/>
      <c r="BO54" s="659"/>
      <c r="BP54" s="240"/>
      <c r="BQ54" s="1634">
        <f t="shared" si="18"/>
        <v>0</v>
      </c>
      <c r="BR54" s="240"/>
      <c r="BS54" s="1042"/>
      <c r="BT54" s="1042"/>
      <c r="BU54" s="1042"/>
      <c r="BV54" s="1037">
        <f t="shared" si="4"/>
        <v>0</v>
      </c>
      <c r="BW54" s="1041"/>
      <c r="BX54" s="1041">
        <f>15/100*$H54</f>
        <v>533655</v>
      </c>
      <c r="BY54" s="1041">
        <f>15/100*$H54</f>
        <v>533655</v>
      </c>
      <c r="BZ54" s="1037">
        <f t="shared" si="5"/>
        <v>1067310</v>
      </c>
      <c r="CA54" s="1041">
        <f>20/100*$H54</f>
        <v>711540</v>
      </c>
      <c r="CB54" s="1041">
        <f>15/100*$H54</f>
        <v>533655</v>
      </c>
      <c r="CC54" s="1041">
        <f>20/100*$H54</f>
        <v>711540</v>
      </c>
      <c r="CD54" s="1037">
        <f t="shared" si="6"/>
        <v>1956735</v>
      </c>
      <c r="CE54" s="1041">
        <f>15/100*$H54</f>
        <v>533655</v>
      </c>
      <c r="CF54" s="1041"/>
      <c r="CG54" s="1042"/>
      <c r="CH54" s="1037">
        <f t="shared" si="7"/>
        <v>533655</v>
      </c>
      <c r="CI54" s="1042">
        <f t="shared" si="8"/>
        <v>3557700</v>
      </c>
      <c r="CJ54" s="1053">
        <v>0</v>
      </c>
      <c r="CK54" s="1041">
        <f t="shared" si="41"/>
        <v>0</v>
      </c>
      <c r="CL54" s="1041">
        <f t="shared" si="41"/>
        <v>0</v>
      </c>
      <c r="CM54" s="1041">
        <f t="shared" si="41"/>
        <v>0</v>
      </c>
      <c r="CN54" s="1037">
        <f t="shared" si="10"/>
        <v>0</v>
      </c>
      <c r="CO54" s="1041">
        <f t="shared" si="42"/>
        <v>0</v>
      </c>
      <c r="CP54" s="1041">
        <f t="shared" si="42"/>
        <v>533700</v>
      </c>
      <c r="CQ54" s="1041">
        <f t="shared" si="42"/>
        <v>533700</v>
      </c>
      <c r="CR54" s="1037">
        <f t="shared" si="12"/>
        <v>1067400</v>
      </c>
      <c r="CS54" s="1041">
        <f t="shared" si="30"/>
        <v>711500</v>
      </c>
      <c r="CT54" s="1041">
        <f t="shared" si="30"/>
        <v>533700</v>
      </c>
      <c r="CU54" s="1041">
        <f t="shared" si="30"/>
        <v>711500</v>
      </c>
      <c r="CV54" s="1037">
        <f t="shared" si="14"/>
        <v>1956700</v>
      </c>
      <c r="CW54" s="1041">
        <f>ROUND(CE54,-2)-100</f>
        <v>533600</v>
      </c>
      <c r="CX54" s="1041">
        <f t="shared" si="43"/>
        <v>0</v>
      </c>
      <c r="CY54" s="1041">
        <f t="shared" si="43"/>
        <v>0</v>
      </c>
      <c r="CZ54" s="1037">
        <f t="shared" si="16"/>
        <v>533600</v>
      </c>
      <c r="DA54" s="1042">
        <f t="shared" si="17"/>
        <v>3557700</v>
      </c>
      <c r="DB54" s="1053">
        <f>DA54-H54</f>
        <v>0</v>
      </c>
      <c r="DC54" s="131" t="s">
        <v>1280</v>
      </c>
      <c r="DD54" s="4">
        <f t="shared" si="61"/>
        <v>1</v>
      </c>
      <c r="DE54" s="1977">
        <f t="shared" si="62"/>
        <v>3557700</v>
      </c>
    </row>
    <row r="55" spans="1:109" s="138" customFormat="1" ht="24" customHeight="1">
      <c r="A55" s="687"/>
      <c r="B55" s="653"/>
      <c r="C55" s="687" t="s">
        <v>1444</v>
      </c>
      <c r="D55" s="688"/>
      <c r="E55" s="689"/>
      <c r="F55" s="689"/>
      <c r="G55" s="851">
        <f>SUM(G56:G60)</f>
        <v>5</v>
      </c>
      <c r="H55" s="851">
        <f t="shared" ref="H55:BS55" si="65">SUM(H56:H60)</f>
        <v>22164400</v>
      </c>
      <c r="I55" s="851">
        <f t="shared" si="65"/>
        <v>30400000</v>
      </c>
      <c r="J55" s="851">
        <f t="shared" si="65"/>
        <v>52564400</v>
      </c>
      <c r="K55" s="851">
        <f t="shared" si="65"/>
        <v>0</v>
      </c>
      <c r="L55" s="851">
        <f t="shared" si="65"/>
        <v>0</v>
      </c>
      <c r="M55" s="851">
        <f t="shared" si="65"/>
        <v>0</v>
      </c>
      <c r="N55" s="851">
        <f t="shared" si="65"/>
        <v>1</v>
      </c>
      <c r="O55" s="851">
        <f t="shared" si="65"/>
        <v>7600000</v>
      </c>
      <c r="P55" s="851">
        <f t="shared" si="65"/>
        <v>38000000</v>
      </c>
      <c r="Q55" s="851">
        <f t="shared" si="65"/>
        <v>4</v>
      </c>
      <c r="R55" s="851">
        <f t="shared" si="65"/>
        <v>14564400</v>
      </c>
      <c r="S55" s="851">
        <f t="shared" si="65"/>
        <v>14564400</v>
      </c>
      <c r="T55" s="851">
        <f t="shared" si="65"/>
        <v>1</v>
      </c>
      <c r="U55" s="851">
        <f t="shared" si="65"/>
        <v>0</v>
      </c>
      <c r="V55" s="851">
        <f t="shared" si="65"/>
        <v>4</v>
      </c>
      <c r="W55" s="851">
        <f t="shared" si="65"/>
        <v>1</v>
      </c>
      <c r="X55" s="851">
        <f t="shared" si="65"/>
        <v>150</v>
      </c>
      <c r="Y55" s="851">
        <f t="shared" si="65"/>
        <v>0</v>
      </c>
      <c r="Z55" s="851">
        <f t="shared" si="65"/>
        <v>0</v>
      </c>
      <c r="AA55" s="851">
        <f t="shared" si="65"/>
        <v>0</v>
      </c>
      <c r="AB55" s="851">
        <f t="shared" si="65"/>
        <v>0</v>
      </c>
      <c r="AC55" s="851">
        <f t="shared" si="65"/>
        <v>0</v>
      </c>
      <c r="AD55" s="851">
        <f t="shared" si="65"/>
        <v>0</v>
      </c>
      <c r="AE55" s="851">
        <f t="shared" si="65"/>
        <v>0</v>
      </c>
      <c r="AF55" s="851">
        <f t="shared" si="65"/>
        <v>0</v>
      </c>
      <c r="AG55" s="851">
        <f t="shared" si="65"/>
        <v>0</v>
      </c>
      <c r="AH55" s="851">
        <f t="shared" si="65"/>
        <v>0</v>
      </c>
      <c r="AI55" s="851">
        <f t="shared" si="65"/>
        <v>0</v>
      </c>
      <c r="AJ55" s="851">
        <f t="shared" si="65"/>
        <v>0</v>
      </c>
      <c r="AK55" s="851">
        <f t="shared" si="65"/>
        <v>0</v>
      </c>
      <c r="AL55" s="851">
        <f t="shared" si="65"/>
        <v>0</v>
      </c>
      <c r="AM55" s="851">
        <f t="shared" si="65"/>
        <v>0</v>
      </c>
      <c r="AN55" s="851">
        <f t="shared" si="65"/>
        <v>0</v>
      </c>
      <c r="AO55" s="851">
        <f t="shared" si="65"/>
        <v>0</v>
      </c>
      <c r="AP55" s="851">
        <f t="shared" si="65"/>
        <v>0</v>
      </c>
      <c r="AQ55" s="851">
        <f t="shared" si="65"/>
        <v>0</v>
      </c>
      <c r="AR55" s="851">
        <f t="shared" si="65"/>
        <v>0</v>
      </c>
      <c r="AS55" s="851">
        <f t="shared" si="65"/>
        <v>0</v>
      </c>
      <c r="AT55" s="851">
        <f t="shared" si="65"/>
        <v>0</v>
      </c>
      <c r="AU55" s="851">
        <f t="shared" si="65"/>
        <v>0</v>
      </c>
      <c r="AV55" s="851">
        <f t="shared" si="65"/>
        <v>0</v>
      </c>
      <c r="AW55" s="851">
        <f t="shared" si="65"/>
        <v>0</v>
      </c>
      <c r="AX55" s="851">
        <f t="shared" si="65"/>
        <v>0</v>
      </c>
      <c r="AY55" s="851">
        <f t="shared" si="65"/>
        <v>0</v>
      </c>
      <c r="AZ55" s="851">
        <f t="shared" si="65"/>
        <v>0</v>
      </c>
      <c r="BA55" s="851">
        <f t="shared" si="65"/>
        <v>0</v>
      </c>
      <c r="BB55" s="851">
        <f t="shared" si="65"/>
        <v>0</v>
      </c>
      <c r="BC55" s="851">
        <f t="shared" si="65"/>
        <v>0</v>
      </c>
      <c r="BD55" s="851">
        <f t="shared" si="65"/>
        <v>0</v>
      </c>
      <c r="BE55" s="851">
        <f t="shared" si="65"/>
        <v>0</v>
      </c>
      <c r="BF55" s="851">
        <f t="shared" si="65"/>
        <v>1</v>
      </c>
      <c r="BG55" s="851">
        <f t="shared" si="65"/>
        <v>7600000</v>
      </c>
      <c r="BH55" s="851">
        <f t="shared" si="65"/>
        <v>4</v>
      </c>
      <c r="BI55" s="851">
        <f t="shared" si="65"/>
        <v>14564400</v>
      </c>
      <c r="BJ55" s="851">
        <f t="shared" si="65"/>
        <v>0</v>
      </c>
      <c r="BK55" s="851">
        <f t="shared" si="65"/>
        <v>0</v>
      </c>
      <c r="BL55" s="851">
        <f t="shared" si="65"/>
        <v>0</v>
      </c>
      <c r="BM55" s="851">
        <f t="shared" si="65"/>
        <v>0</v>
      </c>
      <c r="BN55" s="851">
        <f t="shared" si="65"/>
        <v>0</v>
      </c>
      <c r="BO55" s="851">
        <f t="shared" si="65"/>
        <v>0</v>
      </c>
      <c r="BP55" s="851">
        <f t="shared" si="65"/>
        <v>0</v>
      </c>
      <c r="BQ55" s="851">
        <f t="shared" si="65"/>
        <v>0</v>
      </c>
      <c r="BR55" s="851">
        <f t="shared" si="65"/>
        <v>0</v>
      </c>
      <c r="BS55" s="851">
        <f t="shared" si="65"/>
        <v>0</v>
      </c>
      <c r="BT55" s="851">
        <f t="shared" ref="BT55:DE55" si="66">SUM(BT56:BT60)</f>
        <v>0</v>
      </c>
      <c r="BU55" s="851">
        <f t="shared" si="66"/>
        <v>0</v>
      </c>
      <c r="BV55" s="851">
        <f t="shared" si="66"/>
        <v>0</v>
      </c>
      <c r="BW55" s="851">
        <f t="shared" si="66"/>
        <v>0</v>
      </c>
      <c r="BX55" s="851">
        <f t="shared" si="66"/>
        <v>2564660</v>
      </c>
      <c r="BY55" s="851">
        <f t="shared" si="66"/>
        <v>2564660</v>
      </c>
      <c r="BZ55" s="851">
        <f t="shared" si="66"/>
        <v>5129320</v>
      </c>
      <c r="CA55" s="851">
        <f t="shared" si="66"/>
        <v>3672880</v>
      </c>
      <c r="CB55" s="851">
        <f t="shared" si="66"/>
        <v>2944660</v>
      </c>
      <c r="CC55" s="851">
        <f t="shared" si="66"/>
        <v>4052880</v>
      </c>
      <c r="CD55" s="851">
        <f t="shared" si="66"/>
        <v>10670420</v>
      </c>
      <c r="CE55" s="851">
        <f t="shared" si="66"/>
        <v>3324660</v>
      </c>
      <c r="CF55" s="851">
        <f t="shared" si="66"/>
        <v>1520000</v>
      </c>
      <c r="CG55" s="851">
        <f t="shared" si="66"/>
        <v>1520000</v>
      </c>
      <c r="CH55" s="851">
        <f t="shared" si="66"/>
        <v>6364660</v>
      </c>
      <c r="CI55" s="851">
        <f t="shared" si="66"/>
        <v>22164400</v>
      </c>
      <c r="CJ55" s="851">
        <f t="shared" si="66"/>
        <v>0</v>
      </c>
      <c r="CK55" s="851">
        <f t="shared" si="66"/>
        <v>0</v>
      </c>
      <c r="CL55" s="851">
        <f t="shared" si="66"/>
        <v>0</v>
      </c>
      <c r="CM55" s="851">
        <f t="shared" si="66"/>
        <v>0</v>
      </c>
      <c r="CN55" s="851">
        <f t="shared" si="66"/>
        <v>0</v>
      </c>
      <c r="CO55" s="851">
        <f t="shared" si="66"/>
        <v>0</v>
      </c>
      <c r="CP55" s="851">
        <f t="shared" si="66"/>
        <v>2564800</v>
      </c>
      <c r="CQ55" s="851">
        <f t="shared" si="66"/>
        <v>2564800</v>
      </c>
      <c r="CR55" s="851">
        <f t="shared" si="66"/>
        <v>5129600</v>
      </c>
      <c r="CS55" s="851">
        <f t="shared" si="66"/>
        <v>3672800</v>
      </c>
      <c r="CT55" s="851">
        <f t="shared" si="66"/>
        <v>2944800</v>
      </c>
      <c r="CU55" s="851">
        <f t="shared" si="66"/>
        <v>4052800</v>
      </c>
      <c r="CV55" s="851">
        <f t="shared" si="66"/>
        <v>10670400</v>
      </c>
      <c r="CW55" s="851">
        <f t="shared" si="66"/>
        <v>3324400</v>
      </c>
      <c r="CX55" s="851">
        <f t="shared" si="66"/>
        <v>1520000</v>
      </c>
      <c r="CY55" s="851">
        <f t="shared" si="66"/>
        <v>1520000</v>
      </c>
      <c r="CZ55" s="851">
        <f t="shared" si="66"/>
        <v>6364400</v>
      </c>
      <c r="DA55" s="851">
        <f t="shared" si="66"/>
        <v>22164400</v>
      </c>
      <c r="DB55" s="851">
        <f t="shared" si="66"/>
        <v>0</v>
      </c>
      <c r="DC55" s="851">
        <f t="shared" si="66"/>
        <v>0</v>
      </c>
      <c r="DD55" s="851">
        <f t="shared" si="66"/>
        <v>5</v>
      </c>
      <c r="DE55" s="851">
        <f t="shared" si="66"/>
        <v>22164400</v>
      </c>
    </row>
    <row r="56" spans="1:109" s="17" customFormat="1" ht="49.5" customHeight="1">
      <c r="A56" s="150">
        <v>11</v>
      </c>
      <c r="B56" s="111">
        <f>B55+1</f>
        <v>1</v>
      </c>
      <c r="C56" s="885" t="s">
        <v>1708</v>
      </c>
      <c r="D56" s="150" t="s">
        <v>769</v>
      </c>
      <c r="E56" s="886">
        <v>3641100</v>
      </c>
      <c r="F56" s="886">
        <v>3641100</v>
      </c>
      <c r="G56" s="134">
        <v>1</v>
      </c>
      <c r="H56" s="144">
        <f>G56*F56</f>
        <v>3641100</v>
      </c>
      <c r="I56" s="884">
        <f>F56-H56</f>
        <v>0</v>
      </c>
      <c r="J56" s="281">
        <f>I56+H56</f>
        <v>3641100</v>
      </c>
      <c r="K56" s="35" t="s">
        <v>610</v>
      </c>
      <c r="L56" s="149" t="s">
        <v>1432</v>
      </c>
      <c r="M56" s="149" t="s">
        <v>611</v>
      </c>
      <c r="N56" s="4"/>
      <c r="O56" s="4"/>
      <c r="P56" s="142"/>
      <c r="Q56" s="111">
        <v>1</v>
      </c>
      <c r="R56" s="305">
        <f>$H56</f>
        <v>3641100</v>
      </c>
      <c r="S56" s="142">
        <f>$G56*$F56</f>
        <v>3641100</v>
      </c>
      <c r="T56" s="10"/>
      <c r="U56" s="10"/>
      <c r="V56" s="10">
        <v>1</v>
      </c>
      <c r="W56" s="10"/>
      <c r="X56" s="10">
        <v>39</v>
      </c>
      <c r="Y56" s="10"/>
      <c r="Z56" s="27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279"/>
      <c r="AP56" s="279"/>
      <c r="AQ56" s="279"/>
      <c r="AR56" s="279"/>
      <c r="AS56" s="279"/>
      <c r="AT56" s="279"/>
      <c r="AU56" s="279"/>
      <c r="AV56" s="279"/>
      <c r="AW56" s="279"/>
      <c r="AX56" s="279"/>
      <c r="AY56" s="279"/>
      <c r="AZ56" s="10"/>
      <c r="BA56" s="279"/>
      <c r="BB56" s="10"/>
      <c r="BC56" s="10"/>
      <c r="BD56" s="283"/>
      <c r="BE56" s="900">
        <f>F56-J56</f>
        <v>0</v>
      </c>
      <c r="BF56" s="4"/>
      <c r="BG56" s="4"/>
      <c r="BH56" s="10">
        <f>$G56</f>
        <v>1</v>
      </c>
      <c r="BI56" s="279">
        <f>$H56</f>
        <v>3641100</v>
      </c>
      <c r="BJ56" s="4"/>
      <c r="BK56" s="4"/>
      <c r="BL56" s="10"/>
      <c r="BM56" s="4"/>
      <c r="BN56" s="4"/>
      <c r="BO56" s="659"/>
      <c r="BP56" s="240"/>
      <c r="BQ56" s="1634">
        <f t="shared" si="18"/>
        <v>0</v>
      </c>
      <c r="BR56" s="240"/>
      <c r="BS56" s="1042"/>
      <c r="BT56" s="1042"/>
      <c r="BU56" s="1042"/>
      <c r="BV56" s="1037">
        <f t="shared" si="4"/>
        <v>0</v>
      </c>
      <c r="BW56" s="1041"/>
      <c r="BX56" s="1041">
        <f t="shared" ref="BX56:BY59" si="67">15/100*$H56</f>
        <v>546165</v>
      </c>
      <c r="BY56" s="1041">
        <f t="shared" si="67"/>
        <v>546165</v>
      </c>
      <c r="BZ56" s="1037">
        <f t="shared" si="5"/>
        <v>1092330</v>
      </c>
      <c r="CA56" s="1041">
        <f>20/100*$H56</f>
        <v>728220</v>
      </c>
      <c r="CB56" s="1041">
        <f>15/100*$H56</f>
        <v>546165</v>
      </c>
      <c r="CC56" s="1041">
        <f>20/100*$H56</f>
        <v>728220</v>
      </c>
      <c r="CD56" s="1037">
        <f t="shared" si="6"/>
        <v>2002605</v>
      </c>
      <c r="CE56" s="1041">
        <f>15/100*$H56</f>
        <v>546165</v>
      </c>
      <c r="CF56" s="1041"/>
      <c r="CG56" s="1042"/>
      <c r="CH56" s="1037">
        <f t="shared" si="7"/>
        <v>546165</v>
      </c>
      <c r="CI56" s="1042">
        <f t="shared" si="8"/>
        <v>3641100</v>
      </c>
      <c r="CJ56" s="1053">
        <v>0</v>
      </c>
      <c r="CK56" s="1041">
        <f t="shared" si="41"/>
        <v>0</v>
      </c>
      <c r="CL56" s="1041">
        <f t="shared" si="41"/>
        <v>0</v>
      </c>
      <c r="CM56" s="1041">
        <f t="shared" si="41"/>
        <v>0</v>
      </c>
      <c r="CN56" s="1037">
        <f t="shared" si="10"/>
        <v>0</v>
      </c>
      <c r="CO56" s="1041">
        <f t="shared" si="42"/>
        <v>0</v>
      </c>
      <c r="CP56" s="1041">
        <f t="shared" si="42"/>
        <v>546200</v>
      </c>
      <c r="CQ56" s="1041">
        <f t="shared" si="42"/>
        <v>546200</v>
      </c>
      <c r="CR56" s="1037">
        <f t="shared" si="12"/>
        <v>1092400</v>
      </c>
      <c r="CS56" s="1041">
        <f t="shared" si="30"/>
        <v>728200</v>
      </c>
      <c r="CT56" s="1041">
        <f t="shared" si="30"/>
        <v>546200</v>
      </c>
      <c r="CU56" s="1041">
        <f t="shared" si="30"/>
        <v>728200</v>
      </c>
      <c r="CV56" s="1037">
        <f t="shared" si="14"/>
        <v>2002600</v>
      </c>
      <c r="CW56" s="1041">
        <f>ROUND(CE56,-2)-100</f>
        <v>546100</v>
      </c>
      <c r="CX56" s="1041">
        <f t="shared" si="43"/>
        <v>0</v>
      </c>
      <c r="CY56" s="1041">
        <f t="shared" si="43"/>
        <v>0</v>
      </c>
      <c r="CZ56" s="1037">
        <f t="shared" si="16"/>
        <v>546100</v>
      </c>
      <c r="DA56" s="1042">
        <f t="shared" si="17"/>
        <v>3641100</v>
      </c>
      <c r="DB56" s="1053">
        <f>DA56-H56</f>
        <v>0</v>
      </c>
      <c r="DC56" s="149" t="s">
        <v>1432</v>
      </c>
      <c r="DD56" s="4">
        <f t="shared" si="61"/>
        <v>1</v>
      </c>
      <c r="DE56" s="1977">
        <f t="shared" si="62"/>
        <v>3641100</v>
      </c>
    </row>
    <row r="57" spans="1:109" s="17" customFormat="1" ht="49.5" customHeight="1">
      <c r="A57" s="111">
        <v>11</v>
      </c>
      <c r="B57" s="111">
        <f>B56+1</f>
        <v>2</v>
      </c>
      <c r="C57" s="885" t="s">
        <v>1709</v>
      </c>
      <c r="D57" s="111" t="s">
        <v>769</v>
      </c>
      <c r="E57" s="886">
        <v>3641100</v>
      </c>
      <c r="F57" s="886">
        <v>3641100</v>
      </c>
      <c r="G57" s="111">
        <v>1</v>
      </c>
      <c r="H57" s="142">
        <f>G57*F57</f>
        <v>3641100</v>
      </c>
      <c r="I57" s="884">
        <f>F57-H57</f>
        <v>0</v>
      </c>
      <c r="J57" s="281">
        <f>I57+H57</f>
        <v>3641100</v>
      </c>
      <c r="K57" s="304" t="s">
        <v>612</v>
      </c>
      <c r="L57" s="666" t="s">
        <v>1425</v>
      </c>
      <c r="M57" s="826" t="s">
        <v>613</v>
      </c>
      <c r="N57" s="4"/>
      <c r="O57" s="4"/>
      <c r="P57" s="142"/>
      <c r="Q57" s="111">
        <f>$G57</f>
        <v>1</v>
      </c>
      <c r="R57" s="305">
        <f>$H57</f>
        <v>3641100</v>
      </c>
      <c r="S57" s="142">
        <f>$H57+$I57</f>
        <v>3641100</v>
      </c>
      <c r="T57" s="10"/>
      <c r="U57" s="10"/>
      <c r="V57" s="10">
        <v>1</v>
      </c>
      <c r="W57" s="10"/>
      <c r="X57" s="10"/>
      <c r="Y57" s="10"/>
      <c r="Z57" s="27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279"/>
      <c r="AP57" s="279"/>
      <c r="AQ57" s="279"/>
      <c r="AR57" s="279"/>
      <c r="AS57" s="279"/>
      <c r="AT57" s="279"/>
      <c r="AU57" s="279"/>
      <c r="AV57" s="279"/>
      <c r="AW57" s="279"/>
      <c r="AX57" s="279"/>
      <c r="AY57" s="279"/>
      <c r="AZ57" s="10"/>
      <c r="BA57" s="279"/>
      <c r="BB57" s="10"/>
      <c r="BC57" s="10"/>
      <c r="BD57" s="283"/>
      <c r="BE57" s="900">
        <f>F57-J57</f>
        <v>0</v>
      </c>
      <c r="BF57" s="4"/>
      <c r="BG57" s="4"/>
      <c r="BH57" s="10">
        <f>$G57</f>
        <v>1</v>
      </c>
      <c r="BI57" s="279">
        <f>$H57</f>
        <v>3641100</v>
      </c>
      <c r="BJ57" s="4"/>
      <c r="BK57" s="4"/>
      <c r="BL57" s="4"/>
      <c r="BM57" s="4"/>
      <c r="BN57" s="4"/>
      <c r="BO57" s="659"/>
      <c r="BP57" s="240"/>
      <c r="BQ57" s="1634">
        <f t="shared" si="18"/>
        <v>0</v>
      </c>
      <c r="BR57" s="240"/>
      <c r="BS57" s="1042"/>
      <c r="BT57" s="1042"/>
      <c r="BU57" s="1042"/>
      <c r="BV57" s="1037">
        <f t="shared" si="4"/>
        <v>0</v>
      </c>
      <c r="BW57" s="1041"/>
      <c r="BX57" s="1041">
        <f t="shared" si="67"/>
        <v>546165</v>
      </c>
      <c r="BY57" s="1041">
        <f t="shared" si="67"/>
        <v>546165</v>
      </c>
      <c r="BZ57" s="1037">
        <f t="shared" si="5"/>
        <v>1092330</v>
      </c>
      <c r="CA57" s="1041">
        <f>20/100*$H57</f>
        <v>728220</v>
      </c>
      <c r="CB57" s="1041">
        <f>15/100*$H57</f>
        <v>546165</v>
      </c>
      <c r="CC57" s="1041">
        <f>20/100*$H57</f>
        <v>728220</v>
      </c>
      <c r="CD57" s="1037">
        <f t="shared" si="6"/>
        <v>2002605</v>
      </c>
      <c r="CE57" s="1041">
        <f>15/100*$H57</f>
        <v>546165</v>
      </c>
      <c r="CF57" s="1041"/>
      <c r="CG57" s="1042"/>
      <c r="CH57" s="1037">
        <f t="shared" si="7"/>
        <v>546165</v>
      </c>
      <c r="CI57" s="1042">
        <f t="shared" si="8"/>
        <v>3641100</v>
      </c>
      <c r="CJ57" s="1053">
        <v>0</v>
      </c>
      <c r="CK57" s="1041">
        <f t="shared" si="41"/>
        <v>0</v>
      </c>
      <c r="CL57" s="1041">
        <f t="shared" si="41"/>
        <v>0</v>
      </c>
      <c r="CM57" s="1041">
        <f t="shared" si="41"/>
        <v>0</v>
      </c>
      <c r="CN57" s="1037">
        <f t="shared" si="10"/>
        <v>0</v>
      </c>
      <c r="CO57" s="1041">
        <f t="shared" si="42"/>
        <v>0</v>
      </c>
      <c r="CP57" s="1041">
        <f t="shared" si="42"/>
        <v>546200</v>
      </c>
      <c r="CQ57" s="1041">
        <f t="shared" si="42"/>
        <v>546200</v>
      </c>
      <c r="CR57" s="1037">
        <f t="shared" si="12"/>
        <v>1092400</v>
      </c>
      <c r="CS57" s="1041">
        <f t="shared" si="30"/>
        <v>728200</v>
      </c>
      <c r="CT57" s="1041">
        <f t="shared" si="30"/>
        <v>546200</v>
      </c>
      <c r="CU57" s="1041">
        <f t="shared" si="30"/>
        <v>728200</v>
      </c>
      <c r="CV57" s="1037">
        <f t="shared" si="14"/>
        <v>2002600</v>
      </c>
      <c r="CW57" s="1041">
        <f>ROUND(CE57,-2)-100</f>
        <v>546100</v>
      </c>
      <c r="CX57" s="1041">
        <f t="shared" si="43"/>
        <v>0</v>
      </c>
      <c r="CY57" s="1041">
        <f t="shared" si="43"/>
        <v>0</v>
      </c>
      <c r="CZ57" s="1037">
        <f t="shared" si="16"/>
        <v>546100</v>
      </c>
      <c r="DA57" s="1042">
        <f t="shared" si="17"/>
        <v>3641100</v>
      </c>
      <c r="DB57" s="1053">
        <f>DA57-H57</f>
        <v>0</v>
      </c>
      <c r="DC57" s="666" t="s">
        <v>1425</v>
      </c>
      <c r="DD57" s="4">
        <f t="shared" si="61"/>
        <v>1</v>
      </c>
      <c r="DE57" s="1977">
        <f t="shared" si="62"/>
        <v>3641100</v>
      </c>
    </row>
    <row r="58" spans="1:109" s="17" customFormat="1" ht="45.75" customHeight="1">
      <c r="A58" s="111">
        <v>11</v>
      </c>
      <c r="B58" s="111">
        <f>B57+1</f>
        <v>3</v>
      </c>
      <c r="C58" s="885" t="s">
        <v>1711</v>
      </c>
      <c r="D58" s="111" t="s">
        <v>769</v>
      </c>
      <c r="E58" s="886">
        <v>3641100</v>
      </c>
      <c r="F58" s="886">
        <v>3641100</v>
      </c>
      <c r="G58" s="111">
        <v>1</v>
      </c>
      <c r="H58" s="142">
        <f>G58*F58</f>
        <v>3641100</v>
      </c>
      <c r="I58" s="884">
        <f>F58-H58</f>
        <v>0</v>
      </c>
      <c r="J58" s="281">
        <f>I58+H58</f>
        <v>3641100</v>
      </c>
      <c r="K58" s="304" t="s">
        <v>437</v>
      </c>
      <c r="L58" s="666" t="s">
        <v>671</v>
      </c>
      <c r="M58" s="831" t="s">
        <v>438</v>
      </c>
      <c r="N58" s="4"/>
      <c r="O58" s="4"/>
      <c r="P58" s="142"/>
      <c r="Q58" s="111">
        <f>$G58</f>
        <v>1</v>
      </c>
      <c r="R58" s="305">
        <f>$H58</f>
        <v>3641100</v>
      </c>
      <c r="S58" s="142">
        <f>$H58+$I58</f>
        <v>3641100</v>
      </c>
      <c r="T58" s="10"/>
      <c r="U58" s="10"/>
      <c r="V58" s="10">
        <v>1</v>
      </c>
      <c r="W58" s="10"/>
      <c r="X58" s="10">
        <v>30</v>
      </c>
      <c r="Y58" s="10"/>
      <c r="Z58" s="27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279"/>
      <c r="AP58" s="279"/>
      <c r="AQ58" s="279"/>
      <c r="AR58" s="279"/>
      <c r="AS58" s="279"/>
      <c r="AT58" s="279"/>
      <c r="AU58" s="279"/>
      <c r="AV58" s="279"/>
      <c r="AW58" s="279"/>
      <c r="AX58" s="279"/>
      <c r="AY58" s="279"/>
      <c r="AZ58" s="10"/>
      <c r="BA58" s="279"/>
      <c r="BB58" s="10"/>
      <c r="BC58" s="10"/>
      <c r="BD58" s="283"/>
      <c r="BE58" s="900">
        <f>F58-J58</f>
        <v>0</v>
      </c>
      <c r="BF58" s="4"/>
      <c r="BG58" s="4"/>
      <c r="BH58" s="10">
        <f>$G58</f>
        <v>1</v>
      </c>
      <c r="BI58" s="279">
        <f>$H58</f>
        <v>3641100</v>
      </c>
      <c r="BJ58" s="4"/>
      <c r="BK58" s="4"/>
      <c r="BL58" s="4"/>
      <c r="BM58" s="4"/>
      <c r="BN58" s="4"/>
      <c r="BO58" s="659"/>
      <c r="BP58" s="240"/>
      <c r="BQ58" s="1634">
        <f t="shared" si="18"/>
        <v>0</v>
      </c>
      <c r="BR58" s="240"/>
      <c r="BS58" s="1042"/>
      <c r="BT58" s="1042"/>
      <c r="BU58" s="1042"/>
      <c r="BV58" s="1037">
        <f t="shared" si="4"/>
        <v>0</v>
      </c>
      <c r="BW58" s="1041"/>
      <c r="BX58" s="1041">
        <f t="shared" si="67"/>
        <v>546165</v>
      </c>
      <c r="BY58" s="1041">
        <f t="shared" si="67"/>
        <v>546165</v>
      </c>
      <c r="BZ58" s="1037">
        <f t="shared" si="5"/>
        <v>1092330</v>
      </c>
      <c r="CA58" s="1041">
        <f>20/100*$H58</f>
        <v>728220</v>
      </c>
      <c r="CB58" s="1041">
        <f>15/100*$H58</f>
        <v>546165</v>
      </c>
      <c r="CC58" s="1041">
        <f>20/100*$H58</f>
        <v>728220</v>
      </c>
      <c r="CD58" s="1037">
        <f t="shared" si="6"/>
        <v>2002605</v>
      </c>
      <c r="CE58" s="1041">
        <f>15/100*$H58</f>
        <v>546165</v>
      </c>
      <c r="CF58" s="1041"/>
      <c r="CG58" s="1042"/>
      <c r="CH58" s="1037">
        <f t="shared" si="7"/>
        <v>546165</v>
      </c>
      <c r="CI58" s="1042">
        <f t="shared" si="8"/>
        <v>3641100</v>
      </c>
      <c r="CJ58" s="1053">
        <v>0</v>
      </c>
      <c r="CK58" s="1041">
        <f t="shared" si="41"/>
        <v>0</v>
      </c>
      <c r="CL58" s="1041">
        <f t="shared" si="41"/>
        <v>0</v>
      </c>
      <c r="CM58" s="1041">
        <f t="shared" si="41"/>
        <v>0</v>
      </c>
      <c r="CN58" s="1037">
        <f t="shared" si="10"/>
        <v>0</v>
      </c>
      <c r="CO58" s="1041">
        <f t="shared" si="42"/>
        <v>0</v>
      </c>
      <c r="CP58" s="1041">
        <f t="shared" si="42"/>
        <v>546200</v>
      </c>
      <c r="CQ58" s="1041">
        <f t="shared" si="42"/>
        <v>546200</v>
      </c>
      <c r="CR58" s="1037">
        <f t="shared" si="12"/>
        <v>1092400</v>
      </c>
      <c r="CS58" s="1041">
        <f t="shared" si="30"/>
        <v>728200</v>
      </c>
      <c r="CT58" s="1041">
        <f t="shared" si="30"/>
        <v>546200</v>
      </c>
      <c r="CU58" s="1041">
        <f t="shared" si="30"/>
        <v>728200</v>
      </c>
      <c r="CV58" s="1037">
        <f t="shared" si="14"/>
        <v>2002600</v>
      </c>
      <c r="CW58" s="1041">
        <f>ROUND(CE58,-2)-100</f>
        <v>546100</v>
      </c>
      <c r="CX58" s="1041">
        <f t="shared" si="43"/>
        <v>0</v>
      </c>
      <c r="CY58" s="1041">
        <f t="shared" si="43"/>
        <v>0</v>
      </c>
      <c r="CZ58" s="1037">
        <f t="shared" si="16"/>
        <v>546100</v>
      </c>
      <c r="DA58" s="1042">
        <f t="shared" si="17"/>
        <v>3641100</v>
      </c>
      <c r="DB58" s="1053">
        <f>DA58-H58</f>
        <v>0</v>
      </c>
      <c r="DC58" s="666" t="s">
        <v>671</v>
      </c>
      <c r="DD58" s="4">
        <f t="shared" si="61"/>
        <v>1</v>
      </c>
      <c r="DE58" s="1977">
        <f t="shared" si="62"/>
        <v>3641100</v>
      </c>
    </row>
    <row r="59" spans="1:109" s="17" customFormat="1" ht="45.75" customHeight="1">
      <c r="A59" s="111">
        <v>11</v>
      </c>
      <c r="B59" s="111">
        <f>B58+1</f>
        <v>4</v>
      </c>
      <c r="C59" s="885" t="s">
        <v>1710</v>
      </c>
      <c r="D59" s="111" t="s">
        <v>769</v>
      </c>
      <c r="E59" s="886">
        <v>3641100</v>
      </c>
      <c r="F59" s="886">
        <v>3641100</v>
      </c>
      <c r="G59" s="111">
        <v>1</v>
      </c>
      <c r="H59" s="142">
        <f>G59*F59</f>
        <v>3641100</v>
      </c>
      <c r="I59" s="884">
        <f>F59-H59</f>
        <v>0</v>
      </c>
      <c r="J59" s="281">
        <f>I59+H59</f>
        <v>3641100</v>
      </c>
      <c r="K59" s="4" t="s">
        <v>436</v>
      </c>
      <c r="L59" s="4" t="s">
        <v>665</v>
      </c>
      <c r="M59" s="827" t="s">
        <v>588</v>
      </c>
      <c r="N59" s="4"/>
      <c r="O59" s="4"/>
      <c r="P59" s="142"/>
      <c r="Q59" s="111">
        <f>$G59</f>
        <v>1</v>
      </c>
      <c r="R59" s="305">
        <f>$H59</f>
        <v>3641100</v>
      </c>
      <c r="S59" s="142">
        <f>$H59+$I59</f>
        <v>3641100</v>
      </c>
      <c r="T59" s="10">
        <v>1</v>
      </c>
      <c r="U59" s="10"/>
      <c r="V59" s="10"/>
      <c r="W59" s="10">
        <v>1</v>
      </c>
      <c r="X59" s="10">
        <v>41</v>
      </c>
      <c r="Y59" s="10"/>
      <c r="Z59" s="27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279"/>
      <c r="AP59" s="279"/>
      <c r="AQ59" s="279"/>
      <c r="AR59" s="279"/>
      <c r="AS59" s="279"/>
      <c r="AT59" s="279"/>
      <c r="AU59" s="279"/>
      <c r="AV59" s="279"/>
      <c r="AW59" s="279"/>
      <c r="AX59" s="279"/>
      <c r="AY59" s="279"/>
      <c r="AZ59" s="10"/>
      <c r="BA59" s="279"/>
      <c r="BB59" s="10"/>
      <c r="BC59" s="10"/>
      <c r="BD59" s="283" t="s">
        <v>573</v>
      </c>
      <c r="BE59" s="900">
        <f>F59-J59</f>
        <v>0</v>
      </c>
      <c r="BF59" s="4"/>
      <c r="BG59" s="4"/>
      <c r="BH59" s="10">
        <f>$G59</f>
        <v>1</v>
      </c>
      <c r="BI59" s="279">
        <f>$H59</f>
        <v>3641100</v>
      </c>
      <c r="BJ59" s="4"/>
      <c r="BK59" s="4"/>
      <c r="BL59" s="4"/>
      <c r="BM59" s="4"/>
      <c r="BN59" s="4"/>
      <c r="BO59" s="659"/>
      <c r="BP59" s="240"/>
      <c r="BQ59" s="1634">
        <f t="shared" si="18"/>
        <v>0</v>
      </c>
      <c r="BR59" s="240"/>
      <c r="BS59" s="1042"/>
      <c r="BT59" s="1042"/>
      <c r="BU59" s="1042"/>
      <c r="BV59" s="1037">
        <f t="shared" si="4"/>
        <v>0</v>
      </c>
      <c r="BW59" s="1041"/>
      <c r="BX59" s="1041">
        <f t="shared" si="67"/>
        <v>546165</v>
      </c>
      <c r="BY59" s="1041">
        <f t="shared" si="67"/>
        <v>546165</v>
      </c>
      <c r="BZ59" s="1037">
        <f t="shared" si="5"/>
        <v>1092330</v>
      </c>
      <c r="CA59" s="1041">
        <f>20/100*$H59</f>
        <v>728220</v>
      </c>
      <c r="CB59" s="1041">
        <f>15/100*$H59</f>
        <v>546165</v>
      </c>
      <c r="CC59" s="1041">
        <f>20/100*$H59</f>
        <v>728220</v>
      </c>
      <c r="CD59" s="1037">
        <f t="shared" si="6"/>
        <v>2002605</v>
      </c>
      <c r="CE59" s="1041">
        <f>15/100*$H59</f>
        <v>546165</v>
      </c>
      <c r="CF59" s="1041"/>
      <c r="CG59" s="1042"/>
      <c r="CH59" s="1037">
        <f t="shared" si="7"/>
        <v>546165</v>
      </c>
      <c r="CI59" s="1042">
        <f t="shared" si="8"/>
        <v>3641100</v>
      </c>
      <c r="CJ59" s="1053">
        <v>0</v>
      </c>
      <c r="CK59" s="1041">
        <f t="shared" si="41"/>
        <v>0</v>
      </c>
      <c r="CL59" s="1041">
        <f t="shared" si="41"/>
        <v>0</v>
      </c>
      <c r="CM59" s="1041">
        <f t="shared" si="41"/>
        <v>0</v>
      </c>
      <c r="CN59" s="1037">
        <f t="shared" si="10"/>
        <v>0</v>
      </c>
      <c r="CO59" s="1041">
        <f t="shared" si="42"/>
        <v>0</v>
      </c>
      <c r="CP59" s="1041">
        <f t="shared" si="42"/>
        <v>546200</v>
      </c>
      <c r="CQ59" s="1041">
        <f t="shared" si="42"/>
        <v>546200</v>
      </c>
      <c r="CR59" s="1037">
        <f t="shared" si="12"/>
        <v>1092400</v>
      </c>
      <c r="CS59" s="1041">
        <f t="shared" si="30"/>
        <v>728200</v>
      </c>
      <c r="CT59" s="1041">
        <f t="shared" si="30"/>
        <v>546200</v>
      </c>
      <c r="CU59" s="1041">
        <f t="shared" si="30"/>
        <v>728200</v>
      </c>
      <c r="CV59" s="1037">
        <f t="shared" si="14"/>
        <v>2002600</v>
      </c>
      <c r="CW59" s="1041">
        <f>ROUND(CE59,-2)-100</f>
        <v>546100</v>
      </c>
      <c r="CX59" s="1041">
        <f t="shared" si="43"/>
        <v>0</v>
      </c>
      <c r="CY59" s="1041">
        <f t="shared" si="43"/>
        <v>0</v>
      </c>
      <c r="CZ59" s="1037">
        <f t="shared" si="16"/>
        <v>546100</v>
      </c>
      <c r="DA59" s="1042">
        <f t="shared" si="17"/>
        <v>3641100</v>
      </c>
      <c r="DB59" s="1053">
        <f>DA59-H59</f>
        <v>0</v>
      </c>
      <c r="DC59" s="4" t="s">
        <v>665</v>
      </c>
      <c r="DD59" s="4">
        <f t="shared" si="61"/>
        <v>1</v>
      </c>
      <c r="DE59" s="1977">
        <f t="shared" si="62"/>
        <v>3641100</v>
      </c>
    </row>
    <row r="60" spans="1:109" s="17" customFormat="1" ht="45.75" customHeight="1">
      <c r="A60" s="150">
        <v>11</v>
      </c>
      <c r="B60" s="111">
        <f>B59+1</f>
        <v>5</v>
      </c>
      <c r="C60" s="869" t="s">
        <v>1707</v>
      </c>
      <c r="D60" s="296">
        <v>10876</v>
      </c>
      <c r="E60" s="884">
        <v>38000000</v>
      </c>
      <c r="F60" s="884">
        <v>38000000</v>
      </c>
      <c r="G60" s="134">
        <v>1</v>
      </c>
      <c r="H60" s="144">
        <v>7600000</v>
      </c>
      <c r="I60" s="884">
        <f>F60-H60</f>
        <v>30400000</v>
      </c>
      <c r="J60" s="281">
        <f>I60+H60</f>
        <v>38000000</v>
      </c>
      <c r="K60" s="35" t="s">
        <v>608</v>
      </c>
      <c r="L60" s="149" t="s">
        <v>659</v>
      </c>
      <c r="M60" s="297" t="s">
        <v>609</v>
      </c>
      <c r="N60" s="111">
        <v>1</v>
      </c>
      <c r="O60" s="305">
        <f>$H60</f>
        <v>7600000</v>
      </c>
      <c r="P60" s="142">
        <f>$G60*$F60</f>
        <v>38000000</v>
      </c>
      <c r="Q60" s="4"/>
      <c r="R60" s="4"/>
      <c r="S60" s="4"/>
      <c r="T60" s="10"/>
      <c r="U60" s="10"/>
      <c r="V60" s="10">
        <v>1</v>
      </c>
      <c r="W60" s="10"/>
      <c r="X60" s="10">
        <v>40</v>
      </c>
      <c r="Y60" s="10"/>
      <c r="Z60" s="27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279"/>
      <c r="AP60" s="279"/>
      <c r="AQ60" s="279"/>
      <c r="AR60" s="279"/>
      <c r="AS60" s="279"/>
      <c r="AT60" s="279"/>
      <c r="AU60" s="279"/>
      <c r="AV60" s="279"/>
      <c r="AW60" s="279"/>
      <c r="AX60" s="279"/>
      <c r="AY60" s="279"/>
      <c r="AZ60" s="10"/>
      <c r="BA60" s="279"/>
      <c r="BB60" s="10"/>
      <c r="BC60" s="10"/>
      <c r="BD60" s="283"/>
      <c r="BE60" s="900">
        <f>F60-J60</f>
        <v>0</v>
      </c>
      <c r="BF60" s="10">
        <f>$G60</f>
        <v>1</v>
      </c>
      <c r="BG60" s="939">
        <f>$H60</f>
        <v>7600000</v>
      </c>
      <c r="BH60" s="4"/>
      <c r="BI60" s="4"/>
      <c r="BJ60" s="4"/>
      <c r="BK60" s="4"/>
      <c r="BL60" s="10"/>
      <c r="BM60" s="4"/>
      <c r="BN60" s="4"/>
      <c r="BO60" s="659"/>
      <c r="BP60" s="240"/>
      <c r="BQ60" s="1634">
        <f t="shared" si="18"/>
        <v>0</v>
      </c>
      <c r="BR60" s="240"/>
      <c r="BS60" s="1042"/>
      <c r="BT60" s="1042"/>
      <c r="BU60" s="1042"/>
      <c r="BV60" s="1037">
        <f t="shared" si="4"/>
        <v>0</v>
      </c>
      <c r="BW60" s="1042"/>
      <c r="BX60" s="1041">
        <f>5/100*$H60</f>
        <v>380000</v>
      </c>
      <c r="BY60" s="1041">
        <f>5/100*$H60</f>
        <v>380000</v>
      </c>
      <c r="BZ60" s="1037">
        <f t="shared" si="5"/>
        <v>760000</v>
      </c>
      <c r="CA60" s="1041">
        <f>10/100*$H60</f>
        <v>760000</v>
      </c>
      <c r="CB60" s="1041">
        <f>10/100*$H60</f>
        <v>760000</v>
      </c>
      <c r="CC60" s="1041">
        <f>15/100*$H60</f>
        <v>1140000</v>
      </c>
      <c r="CD60" s="1037">
        <f t="shared" si="6"/>
        <v>2660000</v>
      </c>
      <c r="CE60" s="1041">
        <f>15/100*$H60</f>
        <v>1140000</v>
      </c>
      <c r="CF60" s="1041">
        <f>20/100*$H60</f>
        <v>1520000</v>
      </c>
      <c r="CG60" s="1041">
        <f>20/100*$H60</f>
        <v>1520000</v>
      </c>
      <c r="CH60" s="1037">
        <f t="shared" si="7"/>
        <v>4180000</v>
      </c>
      <c r="CI60" s="1042">
        <f t="shared" si="8"/>
        <v>7600000</v>
      </c>
      <c r="CJ60" s="1053">
        <v>0</v>
      </c>
      <c r="CK60" s="1041">
        <f t="shared" si="41"/>
        <v>0</v>
      </c>
      <c r="CL60" s="1041">
        <f t="shared" si="41"/>
        <v>0</v>
      </c>
      <c r="CM60" s="1041">
        <f t="shared" si="41"/>
        <v>0</v>
      </c>
      <c r="CN60" s="1037">
        <f t="shared" si="10"/>
        <v>0</v>
      </c>
      <c r="CO60" s="1041">
        <f t="shared" si="42"/>
        <v>0</v>
      </c>
      <c r="CP60" s="1041">
        <f t="shared" si="42"/>
        <v>380000</v>
      </c>
      <c r="CQ60" s="1041">
        <f t="shared" si="42"/>
        <v>380000</v>
      </c>
      <c r="CR60" s="1037">
        <f t="shared" si="12"/>
        <v>760000</v>
      </c>
      <c r="CS60" s="1041">
        <f t="shared" si="30"/>
        <v>760000</v>
      </c>
      <c r="CT60" s="1041">
        <f t="shared" si="30"/>
        <v>760000</v>
      </c>
      <c r="CU60" s="1041">
        <f t="shared" si="30"/>
        <v>1140000</v>
      </c>
      <c r="CV60" s="1037">
        <f t="shared" si="14"/>
        <v>2660000</v>
      </c>
      <c r="CW60" s="1041">
        <f>ROUND(CE60,-2)</f>
        <v>1140000</v>
      </c>
      <c r="CX60" s="1041">
        <f t="shared" si="43"/>
        <v>1520000</v>
      </c>
      <c r="CY60" s="1041">
        <f t="shared" si="43"/>
        <v>1520000</v>
      </c>
      <c r="CZ60" s="1037">
        <f t="shared" si="16"/>
        <v>4180000</v>
      </c>
      <c r="DA60" s="1042">
        <f t="shared" si="17"/>
        <v>7600000</v>
      </c>
      <c r="DB60" s="1053">
        <f>DA60-H60</f>
        <v>0</v>
      </c>
      <c r="DC60" s="149" t="s">
        <v>659</v>
      </c>
      <c r="DD60" s="4">
        <f t="shared" si="61"/>
        <v>1</v>
      </c>
      <c r="DE60" s="1977">
        <f t="shared" si="62"/>
        <v>7600000</v>
      </c>
    </row>
    <row r="61" spans="1:109" s="138" customFormat="1" ht="25.5" customHeight="1">
      <c r="A61" s="687"/>
      <c r="B61" s="653"/>
      <c r="C61" s="687" t="s">
        <v>1445</v>
      </c>
      <c r="D61" s="688"/>
      <c r="E61" s="689"/>
      <c r="F61" s="689"/>
      <c r="G61" s="851">
        <f>SUM(G62:G62)</f>
        <v>1</v>
      </c>
      <c r="H61" s="689">
        <f t="shared" ref="H61:BS61" si="68">SUM(H62:H62)</f>
        <v>9401500</v>
      </c>
      <c r="I61" s="689">
        <f t="shared" si="68"/>
        <v>37605800</v>
      </c>
      <c r="J61" s="689">
        <f t="shared" si="68"/>
        <v>47007300</v>
      </c>
      <c r="K61" s="689">
        <f t="shared" si="68"/>
        <v>0</v>
      </c>
      <c r="L61" s="689">
        <f t="shared" si="68"/>
        <v>0</v>
      </c>
      <c r="M61" s="689">
        <f t="shared" si="68"/>
        <v>0</v>
      </c>
      <c r="N61" s="689">
        <f t="shared" si="68"/>
        <v>1</v>
      </c>
      <c r="O61" s="689">
        <f t="shared" si="68"/>
        <v>9401500</v>
      </c>
      <c r="P61" s="689">
        <f t="shared" si="68"/>
        <v>47007300</v>
      </c>
      <c r="Q61" s="689">
        <f t="shared" si="68"/>
        <v>0</v>
      </c>
      <c r="R61" s="689">
        <f t="shared" si="68"/>
        <v>0</v>
      </c>
      <c r="S61" s="689">
        <f t="shared" si="68"/>
        <v>0</v>
      </c>
      <c r="T61" s="689">
        <f t="shared" si="68"/>
        <v>0</v>
      </c>
      <c r="U61" s="689">
        <f t="shared" si="68"/>
        <v>0</v>
      </c>
      <c r="V61" s="689">
        <f t="shared" si="68"/>
        <v>0</v>
      </c>
      <c r="W61" s="689">
        <f t="shared" si="68"/>
        <v>0</v>
      </c>
      <c r="X61" s="689">
        <f t="shared" si="68"/>
        <v>1</v>
      </c>
      <c r="Y61" s="689">
        <f t="shared" si="68"/>
        <v>9401500</v>
      </c>
      <c r="Z61" s="689">
        <f t="shared" si="68"/>
        <v>0</v>
      </c>
      <c r="AA61" s="689">
        <f t="shared" si="68"/>
        <v>0</v>
      </c>
      <c r="AB61" s="689">
        <f t="shared" si="68"/>
        <v>0</v>
      </c>
      <c r="AC61" s="689">
        <f t="shared" si="68"/>
        <v>0</v>
      </c>
      <c r="AD61" s="689">
        <f t="shared" si="68"/>
        <v>0</v>
      </c>
      <c r="AE61" s="689">
        <f t="shared" si="68"/>
        <v>0</v>
      </c>
      <c r="AF61" s="689">
        <f t="shared" si="68"/>
        <v>0</v>
      </c>
      <c r="AG61" s="689">
        <f t="shared" si="68"/>
        <v>0</v>
      </c>
      <c r="AH61" s="689">
        <f t="shared" si="68"/>
        <v>0</v>
      </c>
      <c r="AI61" s="689">
        <f t="shared" si="68"/>
        <v>0</v>
      </c>
      <c r="AJ61" s="689">
        <f t="shared" si="68"/>
        <v>0</v>
      </c>
      <c r="AK61" s="689">
        <f t="shared" si="68"/>
        <v>0</v>
      </c>
      <c r="AL61" s="689">
        <f t="shared" si="68"/>
        <v>0</v>
      </c>
      <c r="AM61" s="689">
        <f t="shared" si="68"/>
        <v>0</v>
      </c>
      <c r="AN61" s="689">
        <f t="shared" si="68"/>
        <v>0</v>
      </c>
      <c r="AO61" s="689">
        <f t="shared" si="68"/>
        <v>0</v>
      </c>
      <c r="AP61" s="689">
        <f t="shared" si="68"/>
        <v>0</v>
      </c>
      <c r="AQ61" s="689">
        <f t="shared" si="68"/>
        <v>0</v>
      </c>
      <c r="AR61" s="689">
        <f t="shared" si="68"/>
        <v>0</v>
      </c>
      <c r="AS61" s="689">
        <f t="shared" si="68"/>
        <v>0</v>
      </c>
      <c r="AT61" s="689">
        <f t="shared" si="68"/>
        <v>0</v>
      </c>
      <c r="AU61" s="689">
        <f t="shared" si="68"/>
        <v>0</v>
      </c>
      <c r="AV61" s="689">
        <f t="shared" si="68"/>
        <v>0</v>
      </c>
      <c r="AW61" s="689">
        <f t="shared" si="68"/>
        <v>0</v>
      </c>
      <c r="AX61" s="689">
        <f t="shared" si="68"/>
        <v>0</v>
      </c>
      <c r="AY61" s="689">
        <f t="shared" si="68"/>
        <v>0</v>
      </c>
      <c r="AZ61" s="689">
        <f t="shared" si="68"/>
        <v>0</v>
      </c>
      <c r="BA61" s="689">
        <f t="shared" si="68"/>
        <v>0</v>
      </c>
      <c r="BB61" s="689">
        <f t="shared" si="68"/>
        <v>0</v>
      </c>
      <c r="BC61" s="689">
        <f t="shared" si="68"/>
        <v>0</v>
      </c>
      <c r="BD61" s="689">
        <f t="shared" si="68"/>
        <v>0</v>
      </c>
      <c r="BE61" s="689">
        <f t="shared" si="68"/>
        <v>0</v>
      </c>
      <c r="BF61" s="689">
        <f t="shared" si="68"/>
        <v>1</v>
      </c>
      <c r="BG61" s="689">
        <f t="shared" si="68"/>
        <v>9401500</v>
      </c>
      <c r="BH61" s="689">
        <f t="shared" si="68"/>
        <v>0</v>
      </c>
      <c r="BI61" s="689">
        <f t="shared" si="68"/>
        <v>0</v>
      </c>
      <c r="BJ61" s="689">
        <f t="shared" si="68"/>
        <v>0</v>
      </c>
      <c r="BK61" s="689">
        <f t="shared" si="68"/>
        <v>0</v>
      </c>
      <c r="BL61" s="689">
        <f t="shared" si="68"/>
        <v>0</v>
      </c>
      <c r="BM61" s="689">
        <f t="shared" si="68"/>
        <v>0</v>
      </c>
      <c r="BN61" s="689">
        <f t="shared" si="68"/>
        <v>0</v>
      </c>
      <c r="BO61" s="689">
        <f t="shared" si="68"/>
        <v>0</v>
      </c>
      <c r="BP61" s="689">
        <f t="shared" si="68"/>
        <v>0</v>
      </c>
      <c r="BQ61" s="689">
        <f t="shared" si="68"/>
        <v>0</v>
      </c>
      <c r="BR61" s="689">
        <f t="shared" si="68"/>
        <v>0</v>
      </c>
      <c r="BS61" s="689">
        <f t="shared" si="68"/>
        <v>0</v>
      </c>
      <c r="BT61" s="689">
        <f t="shared" ref="BT61:DE61" si="69">SUM(BT62:BT62)</f>
        <v>0</v>
      </c>
      <c r="BU61" s="689">
        <f t="shared" si="69"/>
        <v>0</v>
      </c>
      <c r="BV61" s="689">
        <f t="shared" si="69"/>
        <v>0</v>
      </c>
      <c r="BW61" s="689">
        <f t="shared" si="69"/>
        <v>0</v>
      </c>
      <c r="BX61" s="689">
        <f t="shared" si="69"/>
        <v>470075</v>
      </c>
      <c r="BY61" s="689">
        <f t="shared" si="69"/>
        <v>470075</v>
      </c>
      <c r="BZ61" s="689">
        <f t="shared" si="69"/>
        <v>940150</v>
      </c>
      <c r="CA61" s="689">
        <f t="shared" si="69"/>
        <v>940150</v>
      </c>
      <c r="CB61" s="689">
        <f t="shared" si="69"/>
        <v>940150</v>
      </c>
      <c r="CC61" s="689">
        <f t="shared" si="69"/>
        <v>1410225</v>
      </c>
      <c r="CD61" s="689">
        <f t="shared" si="69"/>
        <v>3290525</v>
      </c>
      <c r="CE61" s="689">
        <f t="shared" si="69"/>
        <v>1410225</v>
      </c>
      <c r="CF61" s="689">
        <f t="shared" si="69"/>
        <v>1880300</v>
      </c>
      <c r="CG61" s="689">
        <f t="shared" si="69"/>
        <v>1880300</v>
      </c>
      <c r="CH61" s="689">
        <f t="shared" si="69"/>
        <v>5170825</v>
      </c>
      <c r="CI61" s="689">
        <f t="shared" si="69"/>
        <v>9401500</v>
      </c>
      <c r="CJ61" s="689">
        <f t="shared" si="69"/>
        <v>0</v>
      </c>
      <c r="CK61" s="689">
        <f t="shared" si="69"/>
        <v>0</v>
      </c>
      <c r="CL61" s="689">
        <f t="shared" si="69"/>
        <v>0</v>
      </c>
      <c r="CM61" s="689">
        <f t="shared" si="69"/>
        <v>0</v>
      </c>
      <c r="CN61" s="689">
        <f t="shared" si="69"/>
        <v>0</v>
      </c>
      <c r="CO61" s="689">
        <f t="shared" si="69"/>
        <v>0</v>
      </c>
      <c r="CP61" s="689">
        <f t="shared" si="69"/>
        <v>470100</v>
      </c>
      <c r="CQ61" s="689">
        <f t="shared" si="69"/>
        <v>470100</v>
      </c>
      <c r="CR61" s="689">
        <f t="shared" si="69"/>
        <v>940200</v>
      </c>
      <c r="CS61" s="689">
        <f t="shared" si="69"/>
        <v>940200</v>
      </c>
      <c r="CT61" s="689">
        <f t="shared" si="69"/>
        <v>940200</v>
      </c>
      <c r="CU61" s="689">
        <f t="shared" si="69"/>
        <v>1410200</v>
      </c>
      <c r="CV61" s="689">
        <f t="shared" si="69"/>
        <v>3290600</v>
      </c>
      <c r="CW61" s="689">
        <f t="shared" si="69"/>
        <v>1410100</v>
      </c>
      <c r="CX61" s="689">
        <f t="shared" si="69"/>
        <v>1880300</v>
      </c>
      <c r="CY61" s="689">
        <f t="shared" si="69"/>
        <v>1880300</v>
      </c>
      <c r="CZ61" s="689">
        <f t="shared" si="69"/>
        <v>5170700</v>
      </c>
      <c r="DA61" s="689">
        <f t="shared" si="69"/>
        <v>9401500</v>
      </c>
      <c r="DB61" s="689">
        <f t="shared" si="69"/>
        <v>0</v>
      </c>
      <c r="DC61" s="689">
        <f t="shared" si="69"/>
        <v>0</v>
      </c>
      <c r="DD61" s="689">
        <f t="shared" si="69"/>
        <v>1</v>
      </c>
      <c r="DE61" s="689">
        <f t="shared" si="69"/>
        <v>9401500</v>
      </c>
    </row>
    <row r="62" spans="1:109" s="162" customFormat="1" ht="50.25" customHeight="1">
      <c r="A62" s="150">
        <v>12</v>
      </c>
      <c r="B62" s="111">
        <f>B61+1</f>
        <v>1</v>
      </c>
      <c r="C62" s="883" t="s">
        <v>1712</v>
      </c>
      <c r="D62" s="111">
        <v>9118</v>
      </c>
      <c r="E62" s="884">
        <v>47007300</v>
      </c>
      <c r="F62" s="884">
        <v>47007300</v>
      </c>
      <c r="G62" s="150">
        <v>1</v>
      </c>
      <c r="H62" s="144">
        <v>9401500</v>
      </c>
      <c r="I62" s="884">
        <f>F62-H62</f>
        <v>37605800</v>
      </c>
      <c r="J62" s="281">
        <f>I62+H62</f>
        <v>47007300</v>
      </c>
      <c r="K62" s="131" t="s">
        <v>440</v>
      </c>
      <c r="L62" s="131" t="s">
        <v>984</v>
      </c>
      <c r="M62" s="131" t="s">
        <v>441</v>
      </c>
      <c r="N62" s="111">
        <f>G62</f>
        <v>1</v>
      </c>
      <c r="O62" s="305">
        <f>H62</f>
        <v>9401500</v>
      </c>
      <c r="P62" s="142">
        <f>J62</f>
        <v>47007300</v>
      </c>
      <c r="Q62" s="111"/>
      <c r="R62" s="305"/>
      <c r="S62" s="298"/>
      <c r="T62" s="327"/>
      <c r="U62" s="333"/>
      <c r="V62" s="333"/>
      <c r="W62" s="16"/>
      <c r="X62" s="21">
        <f>G62</f>
        <v>1</v>
      </c>
      <c r="Y62" s="26">
        <f>H62</f>
        <v>9401500</v>
      </c>
      <c r="Z62" s="26" t="str">
        <f>K62</f>
        <v>สสจ.พัทลุง</v>
      </c>
      <c r="AA62" s="570"/>
      <c r="AB62" s="570"/>
      <c r="AC62" s="315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37"/>
      <c r="BA62" s="171"/>
      <c r="BB62" s="21"/>
      <c r="BC62" s="171"/>
      <c r="BD62" s="160"/>
      <c r="BE62" s="900">
        <f>F62-J62</f>
        <v>0</v>
      </c>
      <c r="BF62" s="10">
        <f>$G62</f>
        <v>1</v>
      </c>
      <c r="BG62" s="939">
        <f>$H62</f>
        <v>9401500</v>
      </c>
      <c r="BH62" s="167"/>
      <c r="BI62" s="167"/>
      <c r="BJ62" s="167"/>
      <c r="BK62" s="167"/>
      <c r="BL62" s="159"/>
      <c r="BM62" s="167"/>
      <c r="BN62" s="167"/>
      <c r="BO62" s="661"/>
      <c r="BP62" s="109"/>
      <c r="BQ62" s="1634">
        <f t="shared" si="18"/>
        <v>0</v>
      </c>
      <c r="BR62" s="109"/>
      <c r="BS62" s="1042"/>
      <c r="BT62" s="1042"/>
      <c r="BU62" s="1042"/>
      <c r="BV62" s="1037">
        <f t="shared" si="4"/>
        <v>0</v>
      </c>
      <c r="BW62" s="1042"/>
      <c r="BX62" s="1041">
        <f>5/100*$H62</f>
        <v>470075</v>
      </c>
      <c r="BY62" s="1041">
        <f>5/100*$H62</f>
        <v>470075</v>
      </c>
      <c r="BZ62" s="1037">
        <f t="shared" si="5"/>
        <v>940150</v>
      </c>
      <c r="CA62" s="1041">
        <f>10/100*$H62</f>
        <v>940150</v>
      </c>
      <c r="CB62" s="1041">
        <f>10/100*$H62</f>
        <v>940150</v>
      </c>
      <c r="CC62" s="1041">
        <f>15/100*$H62</f>
        <v>1410225</v>
      </c>
      <c r="CD62" s="1037">
        <f t="shared" si="6"/>
        <v>3290525</v>
      </c>
      <c r="CE62" s="1041">
        <f>15/100*$H62</f>
        <v>1410225</v>
      </c>
      <c r="CF62" s="1041">
        <f>20/100*$H62</f>
        <v>1880300</v>
      </c>
      <c r="CG62" s="1041">
        <f>20/100*$H62</f>
        <v>1880300</v>
      </c>
      <c r="CH62" s="1037">
        <f t="shared" si="7"/>
        <v>5170825</v>
      </c>
      <c r="CI62" s="1042">
        <f t="shared" si="8"/>
        <v>9401500</v>
      </c>
      <c r="CJ62" s="1053">
        <v>0</v>
      </c>
      <c r="CK62" s="1041">
        <f t="shared" si="41"/>
        <v>0</v>
      </c>
      <c r="CL62" s="1041">
        <f t="shared" si="41"/>
        <v>0</v>
      </c>
      <c r="CM62" s="1041">
        <f t="shared" si="41"/>
        <v>0</v>
      </c>
      <c r="CN62" s="1037">
        <f t="shared" si="10"/>
        <v>0</v>
      </c>
      <c r="CO62" s="1041">
        <f t="shared" si="42"/>
        <v>0</v>
      </c>
      <c r="CP62" s="1041">
        <f t="shared" si="42"/>
        <v>470100</v>
      </c>
      <c r="CQ62" s="1041">
        <f t="shared" si="42"/>
        <v>470100</v>
      </c>
      <c r="CR62" s="1037">
        <f t="shared" si="12"/>
        <v>940200</v>
      </c>
      <c r="CS62" s="1041">
        <f t="shared" si="30"/>
        <v>940200</v>
      </c>
      <c r="CT62" s="1041">
        <f t="shared" si="30"/>
        <v>940200</v>
      </c>
      <c r="CU62" s="1041">
        <f t="shared" si="30"/>
        <v>1410200</v>
      </c>
      <c r="CV62" s="1037">
        <f t="shared" si="14"/>
        <v>3290600</v>
      </c>
      <c r="CW62" s="1041">
        <f>ROUND(CE62,-2)-100</f>
        <v>1410100</v>
      </c>
      <c r="CX62" s="1041">
        <f t="shared" si="43"/>
        <v>1880300</v>
      </c>
      <c r="CY62" s="1041">
        <f t="shared" si="43"/>
        <v>1880300</v>
      </c>
      <c r="CZ62" s="1037">
        <f t="shared" si="16"/>
        <v>5170700</v>
      </c>
      <c r="DA62" s="1042">
        <f t="shared" si="17"/>
        <v>9401500</v>
      </c>
      <c r="DB62" s="1053">
        <f>DA62-H62</f>
        <v>0</v>
      </c>
      <c r="DC62" s="131" t="s">
        <v>984</v>
      </c>
      <c r="DD62" s="4">
        <f t="shared" si="61"/>
        <v>1</v>
      </c>
      <c r="DE62" s="1977">
        <f t="shared" si="62"/>
        <v>9401500</v>
      </c>
    </row>
    <row r="63" spans="1:109" s="138" customFormat="1">
      <c r="A63" s="687"/>
      <c r="B63" s="653"/>
      <c r="C63" s="690" t="s">
        <v>648</v>
      </c>
      <c r="D63" s="688"/>
      <c r="E63" s="689"/>
      <c r="F63" s="689"/>
      <c r="G63" s="689">
        <f>SUM(G64:G64)</f>
        <v>1</v>
      </c>
      <c r="H63" s="689">
        <f t="shared" ref="H63:BS63" si="70">SUM(H64:H64)</f>
        <v>53042800</v>
      </c>
      <c r="I63" s="689">
        <f t="shared" si="70"/>
        <v>0</v>
      </c>
      <c r="J63" s="689">
        <f t="shared" si="70"/>
        <v>53042800</v>
      </c>
      <c r="K63" s="689">
        <f t="shared" si="70"/>
        <v>0</v>
      </c>
      <c r="L63" s="689">
        <f t="shared" si="70"/>
        <v>0</v>
      </c>
      <c r="M63" s="689">
        <f t="shared" si="70"/>
        <v>0</v>
      </c>
      <c r="N63" s="689">
        <f t="shared" si="70"/>
        <v>0</v>
      </c>
      <c r="O63" s="689">
        <f t="shared" si="70"/>
        <v>0</v>
      </c>
      <c r="P63" s="689">
        <f t="shared" si="70"/>
        <v>0</v>
      </c>
      <c r="Q63" s="689">
        <f t="shared" si="70"/>
        <v>1</v>
      </c>
      <c r="R63" s="689">
        <f t="shared" si="70"/>
        <v>53042800</v>
      </c>
      <c r="S63" s="689">
        <f t="shared" si="70"/>
        <v>53042800</v>
      </c>
      <c r="T63" s="689">
        <f t="shared" si="70"/>
        <v>0</v>
      </c>
      <c r="U63" s="689">
        <f t="shared" si="70"/>
        <v>0</v>
      </c>
      <c r="V63" s="689">
        <f t="shared" si="70"/>
        <v>0</v>
      </c>
      <c r="W63" s="689">
        <f t="shared" si="70"/>
        <v>0</v>
      </c>
      <c r="X63" s="689">
        <f t="shared" si="70"/>
        <v>0</v>
      </c>
      <c r="Y63" s="689">
        <f t="shared" si="70"/>
        <v>0</v>
      </c>
      <c r="Z63" s="689">
        <f t="shared" si="70"/>
        <v>0</v>
      </c>
      <c r="AA63" s="689">
        <f t="shared" si="70"/>
        <v>0</v>
      </c>
      <c r="AB63" s="689">
        <f t="shared" si="70"/>
        <v>0</v>
      </c>
      <c r="AC63" s="689">
        <f t="shared" si="70"/>
        <v>0</v>
      </c>
      <c r="AD63" s="689">
        <f t="shared" si="70"/>
        <v>0</v>
      </c>
      <c r="AE63" s="689">
        <f t="shared" si="70"/>
        <v>0</v>
      </c>
      <c r="AF63" s="689">
        <f t="shared" si="70"/>
        <v>0</v>
      </c>
      <c r="AG63" s="689">
        <f t="shared" si="70"/>
        <v>0</v>
      </c>
      <c r="AH63" s="689">
        <f t="shared" si="70"/>
        <v>0</v>
      </c>
      <c r="AI63" s="689">
        <f t="shared" si="70"/>
        <v>0</v>
      </c>
      <c r="AJ63" s="689">
        <f t="shared" si="70"/>
        <v>0</v>
      </c>
      <c r="AK63" s="689">
        <f t="shared" si="70"/>
        <v>0</v>
      </c>
      <c r="AL63" s="689">
        <f t="shared" si="70"/>
        <v>0</v>
      </c>
      <c r="AM63" s="689">
        <f t="shared" si="70"/>
        <v>0</v>
      </c>
      <c r="AN63" s="689">
        <f t="shared" si="70"/>
        <v>0</v>
      </c>
      <c r="AO63" s="689">
        <f t="shared" si="70"/>
        <v>0</v>
      </c>
      <c r="AP63" s="689">
        <f t="shared" si="70"/>
        <v>0</v>
      </c>
      <c r="AQ63" s="689">
        <f t="shared" si="70"/>
        <v>0</v>
      </c>
      <c r="AR63" s="689">
        <f t="shared" si="70"/>
        <v>0</v>
      </c>
      <c r="AS63" s="689">
        <f t="shared" si="70"/>
        <v>0</v>
      </c>
      <c r="AT63" s="689">
        <f t="shared" si="70"/>
        <v>0</v>
      </c>
      <c r="AU63" s="689">
        <f t="shared" si="70"/>
        <v>0</v>
      </c>
      <c r="AV63" s="689">
        <f t="shared" si="70"/>
        <v>0</v>
      </c>
      <c r="AW63" s="689">
        <f t="shared" si="70"/>
        <v>0</v>
      </c>
      <c r="AX63" s="689">
        <f t="shared" si="70"/>
        <v>0</v>
      </c>
      <c r="AY63" s="689">
        <f t="shared" si="70"/>
        <v>0</v>
      </c>
      <c r="AZ63" s="689">
        <f t="shared" si="70"/>
        <v>0</v>
      </c>
      <c r="BA63" s="689">
        <f t="shared" si="70"/>
        <v>0</v>
      </c>
      <c r="BB63" s="689">
        <f t="shared" si="70"/>
        <v>0</v>
      </c>
      <c r="BC63" s="689">
        <f t="shared" si="70"/>
        <v>0</v>
      </c>
      <c r="BD63" s="689">
        <f t="shared" si="70"/>
        <v>0</v>
      </c>
      <c r="BE63" s="689">
        <f t="shared" si="70"/>
        <v>0</v>
      </c>
      <c r="BF63" s="689">
        <f t="shared" si="70"/>
        <v>0</v>
      </c>
      <c r="BG63" s="689">
        <f t="shared" si="70"/>
        <v>0</v>
      </c>
      <c r="BH63" s="689">
        <f t="shared" si="70"/>
        <v>0</v>
      </c>
      <c r="BI63" s="689">
        <f t="shared" si="70"/>
        <v>0</v>
      </c>
      <c r="BJ63" s="689">
        <f t="shared" si="70"/>
        <v>0</v>
      </c>
      <c r="BK63" s="689">
        <f t="shared" si="70"/>
        <v>0</v>
      </c>
      <c r="BL63" s="689">
        <f t="shared" si="70"/>
        <v>0</v>
      </c>
      <c r="BM63" s="689">
        <f t="shared" si="70"/>
        <v>0</v>
      </c>
      <c r="BN63" s="689">
        <f t="shared" si="70"/>
        <v>1</v>
      </c>
      <c r="BO63" s="689">
        <f t="shared" si="70"/>
        <v>53042800</v>
      </c>
      <c r="BP63" s="689">
        <f t="shared" si="70"/>
        <v>0</v>
      </c>
      <c r="BQ63" s="689">
        <f t="shared" si="70"/>
        <v>0</v>
      </c>
      <c r="BR63" s="689">
        <f t="shared" si="70"/>
        <v>0</v>
      </c>
      <c r="BS63" s="689">
        <f t="shared" si="70"/>
        <v>0</v>
      </c>
      <c r="BT63" s="689">
        <f t="shared" ref="BT63:DE63" si="71">SUM(BT64:BT64)</f>
        <v>0</v>
      </c>
      <c r="BU63" s="689">
        <f t="shared" si="71"/>
        <v>0</v>
      </c>
      <c r="BV63" s="689">
        <f t="shared" si="71"/>
        <v>0</v>
      </c>
      <c r="BW63" s="689">
        <f t="shared" si="71"/>
        <v>7956420</v>
      </c>
      <c r="BX63" s="689">
        <f t="shared" si="71"/>
        <v>7956420</v>
      </c>
      <c r="BY63" s="689">
        <f t="shared" si="71"/>
        <v>7956420</v>
      </c>
      <c r="BZ63" s="689">
        <f t="shared" si="71"/>
        <v>23869260</v>
      </c>
      <c r="CA63" s="689">
        <f t="shared" si="71"/>
        <v>7956420</v>
      </c>
      <c r="CB63" s="689">
        <f t="shared" si="71"/>
        <v>7956420</v>
      </c>
      <c r="CC63" s="689">
        <f t="shared" si="71"/>
        <v>7956420</v>
      </c>
      <c r="CD63" s="689">
        <f t="shared" si="71"/>
        <v>23869260</v>
      </c>
      <c r="CE63" s="689">
        <f t="shared" si="71"/>
        <v>5304280</v>
      </c>
      <c r="CF63" s="689">
        <f t="shared" si="71"/>
        <v>0</v>
      </c>
      <c r="CG63" s="689">
        <f t="shared" si="71"/>
        <v>0</v>
      </c>
      <c r="CH63" s="689">
        <f t="shared" si="71"/>
        <v>5304280</v>
      </c>
      <c r="CI63" s="689">
        <f t="shared" si="71"/>
        <v>53042800</v>
      </c>
      <c r="CJ63" s="689">
        <f t="shared" si="71"/>
        <v>0</v>
      </c>
      <c r="CK63" s="689">
        <f t="shared" si="71"/>
        <v>0</v>
      </c>
      <c r="CL63" s="689">
        <f t="shared" si="71"/>
        <v>0</v>
      </c>
      <c r="CM63" s="689">
        <f t="shared" si="71"/>
        <v>0</v>
      </c>
      <c r="CN63" s="689">
        <f t="shared" si="71"/>
        <v>0</v>
      </c>
      <c r="CO63" s="689">
        <f t="shared" si="71"/>
        <v>7956400</v>
      </c>
      <c r="CP63" s="689">
        <f t="shared" si="71"/>
        <v>7956400</v>
      </c>
      <c r="CQ63" s="689">
        <f t="shared" si="71"/>
        <v>7956400</v>
      </c>
      <c r="CR63" s="689">
        <f t="shared" si="71"/>
        <v>23869200</v>
      </c>
      <c r="CS63" s="689">
        <f t="shared" si="71"/>
        <v>7956400</v>
      </c>
      <c r="CT63" s="689">
        <f t="shared" si="71"/>
        <v>7956400</v>
      </c>
      <c r="CU63" s="689">
        <f t="shared" si="71"/>
        <v>7956400</v>
      </c>
      <c r="CV63" s="689">
        <f t="shared" si="71"/>
        <v>23869200</v>
      </c>
      <c r="CW63" s="689">
        <f t="shared" si="71"/>
        <v>5304400</v>
      </c>
      <c r="CX63" s="689">
        <f t="shared" si="71"/>
        <v>0</v>
      </c>
      <c r="CY63" s="689">
        <f t="shared" si="71"/>
        <v>0</v>
      </c>
      <c r="CZ63" s="689">
        <f t="shared" si="71"/>
        <v>5304400</v>
      </c>
      <c r="DA63" s="689">
        <f t="shared" si="71"/>
        <v>53042800</v>
      </c>
      <c r="DB63" s="689">
        <f t="shared" si="71"/>
        <v>0</v>
      </c>
      <c r="DC63" s="689">
        <f t="shared" si="71"/>
        <v>0</v>
      </c>
      <c r="DD63" s="689">
        <f t="shared" si="71"/>
        <v>1</v>
      </c>
      <c r="DE63" s="689">
        <f t="shared" si="71"/>
        <v>53042800</v>
      </c>
    </row>
    <row r="64" spans="1:109" s="54" customFormat="1" ht="48" customHeight="1">
      <c r="A64" s="111"/>
      <c r="B64" s="111">
        <v>1</v>
      </c>
      <c r="C64" s="131" t="s">
        <v>1715</v>
      </c>
      <c r="D64" s="280" t="s">
        <v>591</v>
      </c>
      <c r="E64" s="139"/>
      <c r="F64" s="139">
        <v>53042800</v>
      </c>
      <c r="G64" s="111">
        <v>1</v>
      </c>
      <c r="H64" s="142">
        <f>G64*F64</f>
        <v>53042800</v>
      </c>
      <c r="I64" s="884">
        <f>F64-H64</f>
        <v>0</v>
      </c>
      <c r="J64" s="281">
        <f>I64+H64</f>
        <v>53042800</v>
      </c>
      <c r="K64" s="131" t="s">
        <v>589</v>
      </c>
      <c r="L64" s="131" t="s">
        <v>590</v>
      </c>
      <c r="M64" s="131"/>
      <c r="N64" s="4"/>
      <c r="O64" s="4"/>
      <c r="P64" s="142"/>
      <c r="Q64" s="111">
        <v>1</v>
      </c>
      <c r="R64" s="305">
        <f>$H64</f>
        <v>53042800</v>
      </c>
      <c r="S64" s="142">
        <f>$G64*$F64</f>
        <v>53042800</v>
      </c>
      <c r="T64" s="10"/>
      <c r="U64" s="10"/>
      <c r="V64" s="10"/>
      <c r="W64" s="10"/>
      <c r="X64" s="10"/>
      <c r="Y64" s="61"/>
      <c r="Z64" s="291"/>
      <c r="AA64" s="61"/>
      <c r="AB64" s="61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279"/>
      <c r="AP64" s="279"/>
      <c r="AQ64" s="279"/>
      <c r="AR64" s="279"/>
      <c r="AS64" s="279"/>
      <c r="AT64" s="279"/>
      <c r="AU64" s="279"/>
      <c r="AV64" s="279"/>
      <c r="AW64" s="279"/>
      <c r="AX64" s="279"/>
      <c r="AY64" s="279"/>
      <c r="AZ64" s="61"/>
      <c r="BA64" s="279"/>
      <c r="BB64" s="10"/>
      <c r="BC64" s="279"/>
      <c r="BD64" s="649"/>
      <c r="BE64" s="900">
        <f>F64-J64</f>
        <v>0</v>
      </c>
      <c r="BF64" s="38"/>
      <c r="BG64" s="38"/>
      <c r="BH64" s="38"/>
      <c r="BI64" s="38"/>
      <c r="BJ64" s="38"/>
      <c r="BK64" s="38"/>
      <c r="BL64" s="38"/>
      <c r="BM64" s="38"/>
      <c r="BN64" s="10">
        <f>$G64</f>
        <v>1</v>
      </c>
      <c r="BO64" s="939">
        <f>$H64</f>
        <v>53042800</v>
      </c>
      <c r="BP64" s="116"/>
      <c r="BQ64" s="1634">
        <f t="shared" si="18"/>
        <v>0</v>
      </c>
      <c r="BR64" s="116"/>
      <c r="BS64" s="1042"/>
      <c r="BT64" s="1042"/>
      <c r="BU64" s="1042"/>
      <c r="BV64" s="1037">
        <f t="shared" si="4"/>
        <v>0</v>
      </c>
      <c r="BW64" s="1041">
        <f>15/100*$H64</f>
        <v>7956420</v>
      </c>
      <c r="BX64" s="1041">
        <f>15/100*$H64</f>
        <v>7956420</v>
      </c>
      <c r="BY64" s="1041">
        <f>15/100*$H64</f>
        <v>7956420</v>
      </c>
      <c r="BZ64" s="1037">
        <f t="shared" si="5"/>
        <v>23869260</v>
      </c>
      <c r="CA64" s="1041">
        <f>15/100*$H64</f>
        <v>7956420</v>
      </c>
      <c r="CB64" s="1041">
        <f>15/100*$H64</f>
        <v>7956420</v>
      </c>
      <c r="CC64" s="1041">
        <f>15/100*$H64</f>
        <v>7956420</v>
      </c>
      <c r="CD64" s="1037">
        <f t="shared" si="6"/>
        <v>23869260</v>
      </c>
      <c r="CE64" s="1041">
        <f>10/100*$H64</f>
        <v>5304280</v>
      </c>
      <c r="CF64" s="1042"/>
      <c r="CG64" s="1042"/>
      <c r="CH64" s="1037">
        <f t="shared" si="7"/>
        <v>5304280</v>
      </c>
      <c r="CI64" s="1042">
        <f t="shared" si="8"/>
        <v>53042800</v>
      </c>
      <c r="CJ64" s="1054">
        <v>0</v>
      </c>
      <c r="CK64" s="1041">
        <f>ROUND(BS64,-2)</f>
        <v>0</v>
      </c>
      <c r="CL64" s="1041">
        <f>ROUND(BT64,-2)</f>
        <v>0</v>
      </c>
      <c r="CM64" s="1041">
        <f>ROUND(BU64,-2)</f>
        <v>0</v>
      </c>
      <c r="CN64" s="1037">
        <f t="shared" si="10"/>
        <v>0</v>
      </c>
      <c r="CO64" s="1041">
        <f>ROUND(BW64,-2)</f>
        <v>7956400</v>
      </c>
      <c r="CP64" s="1041">
        <f>ROUND(BX64,-2)</f>
        <v>7956400</v>
      </c>
      <c r="CQ64" s="1041">
        <f>ROUND(BY64,-2)</f>
        <v>7956400</v>
      </c>
      <c r="CR64" s="1037">
        <f t="shared" si="12"/>
        <v>23869200</v>
      </c>
      <c r="CS64" s="1041">
        <f t="shared" si="30"/>
        <v>7956400</v>
      </c>
      <c r="CT64" s="1041">
        <f t="shared" si="30"/>
        <v>7956400</v>
      </c>
      <c r="CU64" s="1041">
        <f t="shared" si="30"/>
        <v>7956400</v>
      </c>
      <c r="CV64" s="1037">
        <f t="shared" si="14"/>
        <v>23869200</v>
      </c>
      <c r="CW64" s="1041">
        <f>ROUND(CE64,-2)+100</f>
        <v>5304400</v>
      </c>
      <c r="CX64" s="1041">
        <f>ROUND(CF64,-2)</f>
        <v>0</v>
      </c>
      <c r="CY64" s="1041">
        <f>ROUND(CG64,-2)</f>
        <v>0</v>
      </c>
      <c r="CZ64" s="1037">
        <f t="shared" si="16"/>
        <v>5304400</v>
      </c>
      <c r="DA64" s="1042">
        <f t="shared" si="17"/>
        <v>53042800</v>
      </c>
      <c r="DB64" s="1053">
        <f>DA64-H64</f>
        <v>0</v>
      </c>
      <c r="DC64" s="131" t="s">
        <v>1715</v>
      </c>
      <c r="DD64" s="4">
        <f t="shared" si="61"/>
        <v>1</v>
      </c>
      <c r="DE64" s="1977">
        <f t="shared" si="62"/>
        <v>53042800</v>
      </c>
    </row>
    <row r="65" spans="1:106" s="121" customFormat="1" hidden="1">
      <c r="A65" s="1067"/>
      <c r="B65" s="1067"/>
      <c r="C65" s="1068"/>
      <c r="D65" s="1067"/>
      <c r="E65" s="1067"/>
      <c r="F65" s="1067"/>
      <c r="G65" s="1067"/>
      <c r="H65" s="1067"/>
      <c r="I65" s="1069" t="s">
        <v>1461</v>
      </c>
      <c r="K65" s="1068"/>
      <c r="L65" s="1068"/>
      <c r="P65" s="1070"/>
      <c r="R65" s="1071"/>
      <c r="T65" s="120"/>
      <c r="U65" s="120"/>
      <c r="V65" s="120"/>
      <c r="W65" s="1069"/>
      <c r="X65" s="120"/>
      <c r="Y65" s="120"/>
      <c r="Z65" s="120"/>
      <c r="AA65" s="120"/>
      <c r="AB65" s="120"/>
      <c r="AC65" s="1072"/>
      <c r="AD65" s="1072"/>
      <c r="AE65" s="1072"/>
      <c r="AF65" s="1072"/>
      <c r="AG65" s="1072"/>
      <c r="AH65" s="1072"/>
      <c r="AI65" s="1072"/>
      <c r="AJ65" s="1072"/>
      <c r="AK65" s="1072"/>
      <c r="AL65" s="1072"/>
      <c r="AM65" s="1072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16"/>
      <c r="BE65" s="116"/>
      <c r="BF65" s="120"/>
      <c r="BH65" s="120"/>
      <c r="BL65" s="120"/>
      <c r="BO65" s="1069"/>
      <c r="BP65" s="116"/>
      <c r="BQ65" s="116"/>
      <c r="BR65" s="116"/>
      <c r="BS65" s="1075"/>
      <c r="BT65" s="1075"/>
      <c r="BU65" s="1075"/>
      <c r="BV65" s="1075"/>
      <c r="BW65" s="1075"/>
      <c r="BX65" s="1075"/>
      <c r="BY65" s="1075"/>
      <c r="BZ65" s="1075"/>
      <c r="CA65" s="1075"/>
      <c r="CB65" s="1075"/>
      <c r="CC65" s="1075"/>
      <c r="CD65" s="1075"/>
      <c r="CE65" s="1075"/>
      <c r="CF65" s="1075"/>
      <c r="CG65" s="1075"/>
      <c r="CH65" s="1075"/>
      <c r="CI65" s="1075"/>
      <c r="CJ65" s="1062"/>
      <c r="CK65" s="1062"/>
      <c r="CL65" s="1062"/>
      <c r="CM65" s="1062"/>
      <c r="CN65" s="1062"/>
      <c r="CO65" s="1062"/>
      <c r="CP65" s="1062"/>
      <c r="CQ65" s="1062"/>
      <c r="CR65" s="1062"/>
      <c r="CS65" s="1062"/>
      <c r="CT65" s="1062"/>
      <c r="CU65" s="1062"/>
      <c r="CV65" s="1062"/>
      <c r="CW65" s="1062"/>
      <c r="CX65" s="1062"/>
      <c r="CY65" s="1062"/>
      <c r="CZ65" s="1062"/>
      <c r="DA65" s="1062"/>
      <c r="DB65" s="1062"/>
    </row>
    <row r="66" spans="1:106" hidden="1">
      <c r="F66" s="215"/>
      <c r="H66" s="301"/>
      <c r="L66" s="300"/>
      <c r="O66" s="215"/>
      <c r="P66" s="254"/>
      <c r="Q66" s="215"/>
      <c r="R66" s="349"/>
      <c r="S66" s="215"/>
      <c r="V66" s="255"/>
      <c r="W66" s="214"/>
      <c r="AB66" s="255"/>
      <c r="AM66" s="256"/>
      <c r="BC66" s="255"/>
      <c r="BD66" s="257"/>
      <c r="BE66" s="116"/>
      <c r="BF66" s="255"/>
      <c r="BG66" s="215"/>
      <c r="BH66" s="255"/>
      <c r="BK66" s="215"/>
      <c r="BL66" s="255"/>
      <c r="BN66" s="215"/>
      <c r="BO66" s="214"/>
      <c r="BR66" s="108"/>
      <c r="BV66" s="1057"/>
      <c r="BW66" s="1058"/>
    </row>
    <row r="67" spans="1:106" s="805" customFormat="1" hidden="1">
      <c r="A67" s="803"/>
      <c r="B67" s="804" t="s">
        <v>1483</v>
      </c>
      <c r="C67" s="803"/>
      <c r="D67" s="803"/>
      <c r="E67" s="804"/>
      <c r="F67" s="804"/>
      <c r="G67" s="895" t="s">
        <v>1484</v>
      </c>
      <c r="H67" s="812"/>
      <c r="I67" s="813"/>
      <c r="J67" s="812"/>
      <c r="K67" s="806"/>
      <c r="L67" s="806"/>
      <c r="M67" s="806"/>
      <c r="N67" s="806"/>
      <c r="R67" s="807"/>
      <c r="T67" s="808"/>
      <c r="V67" s="809"/>
      <c r="W67" s="809"/>
      <c r="X67" s="809"/>
      <c r="Y67" s="810"/>
      <c r="Z67" s="809"/>
      <c r="AA67" s="809"/>
      <c r="AB67" s="809"/>
      <c r="AC67" s="809"/>
      <c r="AD67" s="809"/>
      <c r="AE67" s="1076" t="s">
        <v>3</v>
      </c>
      <c r="AF67" s="1077"/>
      <c r="AG67" s="1078"/>
      <c r="AH67" s="811"/>
      <c r="BE67" s="121"/>
      <c r="BS67" s="1061"/>
      <c r="BT67" s="1061"/>
      <c r="BU67" s="1061"/>
      <c r="BV67" s="1061"/>
      <c r="BW67" s="1061"/>
      <c r="BX67" s="1061"/>
      <c r="BY67" s="1061"/>
      <c r="BZ67" s="1061"/>
      <c r="CA67" s="1061"/>
      <c r="CB67" s="1061"/>
      <c r="CC67" s="1061"/>
      <c r="CD67" s="1061"/>
      <c r="CE67" s="1061"/>
      <c r="CF67" s="1061"/>
      <c r="CG67" s="1061"/>
      <c r="CH67" s="1061"/>
      <c r="CI67" s="1061"/>
      <c r="CJ67" s="1061"/>
      <c r="CK67" s="1061"/>
      <c r="CL67" s="1061"/>
      <c r="CM67" s="1061"/>
      <c r="CN67" s="1061"/>
      <c r="CO67" s="1061"/>
      <c r="CP67" s="1061"/>
      <c r="CQ67" s="1061"/>
      <c r="CR67" s="1061"/>
      <c r="CS67" s="1061"/>
      <c r="CT67" s="1061"/>
      <c r="CU67" s="1061"/>
      <c r="CV67" s="1061"/>
      <c r="CW67" s="1061"/>
      <c r="CX67" s="1061"/>
      <c r="CY67" s="1061"/>
      <c r="CZ67" s="1061"/>
      <c r="DA67" s="1061"/>
      <c r="DB67" s="1061"/>
    </row>
    <row r="68" spans="1:106" ht="21" hidden="1" customHeight="1">
      <c r="A68" s="3324" t="s">
        <v>1446</v>
      </c>
      <c r="B68" s="3324" t="s">
        <v>496</v>
      </c>
      <c r="C68" s="3324" t="s">
        <v>708</v>
      </c>
      <c r="D68" s="3325" t="s">
        <v>709</v>
      </c>
      <c r="E68" s="3326" t="s">
        <v>710</v>
      </c>
      <c r="F68" s="3326" t="s">
        <v>710</v>
      </c>
      <c r="G68" s="3331" t="s">
        <v>1271</v>
      </c>
      <c r="H68" s="3327" t="s">
        <v>693</v>
      </c>
      <c r="I68" s="3327" t="s">
        <v>720</v>
      </c>
      <c r="J68" s="3329" t="s">
        <v>712</v>
      </c>
      <c r="K68" s="3324" t="s">
        <v>713</v>
      </c>
      <c r="L68" s="3324" t="s">
        <v>715</v>
      </c>
      <c r="M68" s="3324" t="s">
        <v>718</v>
      </c>
      <c r="N68" s="3115" t="s">
        <v>497</v>
      </c>
      <c r="O68" s="3115"/>
      <c r="P68" s="3115"/>
      <c r="Q68" s="3115" t="s">
        <v>498</v>
      </c>
      <c r="R68" s="3330"/>
      <c r="S68" s="3115"/>
      <c r="T68" s="265" t="s">
        <v>563</v>
      </c>
      <c r="U68" s="272" t="s">
        <v>560</v>
      </c>
      <c r="V68" s="213" t="s">
        <v>568</v>
      </c>
      <c r="W68" s="273" t="s">
        <v>567</v>
      </c>
      <c r="X68" s="213" t="s">
        <v>569</v>
      </c>
      <c r="Y68" s="267"/>
      <c r="Z68" s="267"/>
      <c r="AA68" s="267"/>
      <c r="AB68" s="267"/>
      <c r="AC68" s="268"/>
      <c r="AD68" s="268"/>
      <c r="AE68" s="268"/>
      <c r="AF68" s="268"/>
      <c r="AG68" s="268"/>
      <c r="AH68" s="268"/>
      <c r="AI68" s="268"/>
      <c r="AJ68" s="268"/>
      <c r="AK68" s="268"/>
      <c r="AL68" s="268"/>
      <c r="AM68" s="268"/>
      <c r="AN68" s="267"/>
      <c r="AO68" s="267"/>
      <c r="AP68" s="267"/>
      <c r="AQ68" s="267"/>
      <c r="AR68" s="267"/>
      <c r="AS68" s="267"/>
      <c r="AT68" s="267"/>
      <c r="AU68" s="267"/>
      <c r="AV68" s="267"/>
      <c r="AW68" s="267"/>
      <c r="AX68" s="267"/>
      <c r="AY68" s="267"/>
      <c r="AZ68" s="267"/>
      <c r="BA68" s="267"/>
      <c r="BB68" s="267"/>
      <c r="BC68" s="267"/>
      <c r="BD68" s="274"/>
      <c r="BE68" s="116"/>
      <c r="BF68" s="255"/>
      <c r="BG68" s="336">
        <f>BG77</f>
        <v>0</v>
      </c>
      <c r="BH68" s="255"/>
      <c r="BI68" s="676">
        <f>BI70</f>
        <v>39384900</v>
      </c>
      <c r="BK68" s="215"/>
      <c r="BL68" s="255"/>
      <c r="BN68" s="215"/>
      <c r="BO68" s="676">
        <f>BO70</f>
        <v>0</v>
      </c>
      <c r="BP68" s="116"/>
      <c r="BQ68" s="116"/>
      <c r="BR68" s="116"/>
      <c r="BU68" s="1063">
        <v>150000000</v>
      </c>
      <c r="BV68" s="1057"/>
      <c r="BW68" s="1058">
        <v>250000000</v>
      </c>
      <c r="BX68" s="1057">
        <f>H70-G116</f>
        <v>39384900</v>
      </c>
    </row>
    <row r="69" spans="1:106" s="214" customFormat="1" hidden="1">
      <c r="A69" s="3324"/>
      <c r="B69" s="3324"/>
      <c r="C69" s="3324"/>
      <c r="D69" s="3325"/>
      <c r="E69" s="3326"/>
      <c r="F69" s="3326"/>
      <c r="G69" s="3331"/>
      <c r="H69" s="3328"/>
      <c r="I69" s="3328"/>
      <c r="J69" s="3329"/>
      <c r="K69" s="3324"/>
      <c r="L69" s="3324"/>
      <c r="M69" s="3324"/>
      <c r="N69" s="267" t="s">
        <v>1078</v>
      </c>
      <c r="O69" s="267" t="s">
        <v>593</v>
      </c>
      <c r="P69" s="275" t="s">
        <v>499</v>
      </c>
      <c r="Q69" s="267" t="s">
        <v>1078</v>
      </c>
      <c r="R69" s="351" t="s">
        <v>500</v>
      </c>
      <c r="S69" s="267" t="s">
        <v>499</v>
      </c>
      <c r="T69" s="267"/>
      <c r="U69" s="61"/>
      <c r="V69" s="61"/>
      <c r="W69" s="10"/>
      <c r="X69" s="61"/>
      <c r="Y69" s="61"/>
      <c r="Z69" s="10"/>
      <c r="AA69" s="61"/>
      <c r="AB69" s="61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61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61"/>
      <c r="BA69" s="61"/>
      <c r="BB69" s="61"/>
      <c r="BC69" s="61"/>
      <c r="BD69" s="276"/>
      <c r="BE69" s="116"/>
      <c r="BF69" s="3116" t="s">
        <v>1456</v>
      </c>
      <c r="BG69" s="3117"/>
      <c r="BH69" s="3116" t="s">
        <v>1457</v>
      </c>
      <c r="BI69" s="3117"/>
      <c r="BJ69" s="3116" t="s">
        <v>1458</v>
      </c>
      <c r="BK69" s="3117"/>
      <c r="BL69" s="3116" t="s">
        <v>1459</v>
      </c>
      <c r="BM69" s="3117"/>
      <c r="BN69" s="3116" t="s">
        <v>1460</v>
      </c>
      <c r="BO69" s="3117"/>
      <c r="BP69" s="116"/>
      <c r="BQ69" s="116"/>
      <c r="BR69" s="116"/>
      <c r="BS69" s="1058"/>
      <c r="BT69" s="1058"/>
      <c r="BU69" s="1058"/>
      <c r="BV69" s="1058"/>
      <c r="BW69" s="1058"/>
      <c r="BX69" s="1058"/>
      <c r="BY69" s="1058"/>
      <c r="BZ69" s="1058"/>
      <c r="CA69" s="1058"/>
      <c r="CB69" s="1058"/>
      <c r="CC69" s="1058"/>
      <c r="CD69" s="1058"/>
      <c r="CE69" s="1058"/>
      <c r="CF69" s="1058"/>
      <c r="CG69" s="1058"/>
      <c r="CH69" s="1058"/>
      <c r="CI69" s="1058"/>
      <c r="CJ69" s="1058"/>
      <c r="CK69" s="1058"/>
      <c r="CL69" s="1058"/>
      <c r="CM69" s="1058"/>
      <c r="CN69" s="1058"/>
      <c r="CO69" s="1058"/>
      <c r="CP69" s="1058"/>
      <c r="CQ69" s="1058"/>
      <c r="CR69" s="1058"/>
      <c r="CS69" s="1058"/>
      <c r="CT69" s="1058"/>
      <c r="CU69" s="1058"/>
      <c r="CV69" s="1058"/>
      <c r="CW69" s="1058"/>
      <c r="CX69" s="1058"/>
      <c r="CY69" s="1058"/>
      <c r="CZ69" s="1058"/>
      <c r="DA69" s="1058"/>
      <c r="DB69" s="1058"/>
    </row>
    <row r="70" spans="1:106" ht="23.25" hidden="1" customHeight="1">
      <c r="A70" s="114"/>
      <c r="B70" s="115"/>
      <c r="C70" s="114" t="s">
        <v>656</v>
      </c>
      <c r="D70" s="277"/>
      <c r="E70" s="278"/>
      <c r="F70" s="278"/>
      <c r="G70" s="894">
        <f>SUM(G71:G81)</f>
        <v>11</v>
      </c>
      <c r="H70" s="278">
        <f t="shared" ref="H70:BO70" si="72">SUM(H71:H81)</f>
        <v>39384900</v>
      </c>
      <c r="I70" s="278">
        <f t="shared" si="72"/>
        <v>0</v>
      </c>
      <c r="J70" s="278">
        <f t="shared" si="72"/>
        <v>39384900</v>
      </c>
      <c r="K70" s="278">
        <f t="shared" si="72"/>
        <v>0</v>
      </c>
      <c r="L70" s="278">
        <f t="shared" si="72"/>
        <v>0</v>
      </c>
      <c r="M70" s="278">
        <f t="shared" si="72"/>
        <v>0</v>
      </c>
      <c r="N70" s="278">
        <f t="shared" si="72"/>
        <v>0</v>
      </c>
      <c r="O70" s="278">
        <f t="shared" si="72"/>
        <v>0</v>
      </c>
      <c r="P70" s="278">
        <f t="shared" si="72"/>
        <v>0</v>
      </c>
      <c r="Q70" s="278">
        <f t="shared" si="72"/>
        <v>11</v>
      </c>
      <c r="R70" s="278">
        <f t="shared" si="72"/>
        <v>39384900</v>
      </c>
      <c r="S70" s="278">
        <f t="shared" si="72"/>
        <v>39384900</v>
      </c>
      <c r="T70" s="278">
        <f t="shared" si="72"/>
        <v>7115401</v>
      </c>
      <c r="U70" s="278">
        <f t="shared" si="72"/>
        <v>0</v>
      </c>
      <c r="V70" s="278">
        <f t="shared" si="72"/>
        <v>5</v>
      </c>
      <c r="W70" s="278">
        <f t="shared" si="72"/>
        <v>6</v>
      </c>
      <c r="X70" s="278">
        <f t="shared" si="72"/>
        <v>269</v>
      </c>
      <c r="Y70" s="278">
        <f t="shared" si="72"/>
        <v>0</v>
      </c>
      <c r="Z70" s="278">
        <f t="shared" si="72"/>
        <v>0</v>
      </c>
      <c r="AA70" s="278">
        <f t="shared" si="72"/>
        <v>0</v>
      </c>
      <c r="AB70" s="278">
        <f t="shared" si="72"/>
        <v>0</v>
      </c>
      <c r="AC70" s="278">
        <f t="shared" si="72"/>
        <v>0</v>
      </c>
      <c r="AD70" s="278">
        <f t="shared" si="72"/>
        <v>0</v>
      </c>
      <c r="AE70" s="278">
        <f t="shared" si="72"/>
        <v>0</v>
      </c>
      <c r="AF70" s="278">
        <f t="shared" si="72"/>
        <v>0</v>
      </c>
      <c r="AG70" s="278">
        <f t="shared" si="72"/>
        <v>0</v>
      </c>
      <c r="AH70" s="278">
        <f t="shared" si="72"/>
        <v>0</v>
      </c>
      <c r="AI70" s="278">
        <f t="shared" si="72"/>
        <v>0</v>
      </c>
      <c r="AJ70" s="278">
        <f t="shared" si="72"/>
        <v>0</v>
      </c>
      <c r="AK70" s="278">
        <f t="shared" si="72"/>
        <v>0</v>
      </c>
      <c r="AL70" s="278">
        <f t="shared" si="72"/>
        <v>0</v>
      </c>
      <c r="AM70" s="278">
        <f t="shared" si="72"/>
        <v>0</v>
      </c>
      <c r="AN70" s="278">
        <f t="shared" si="72"/>
        <v>0</v>
      </c>
      <c r="AO70" s="278">
        <f t="shared" si="72"/>
        <v>0</v>
      </c>
      <c r="AP70" s="278">
        <f t="shared" si="72"/>
        <v>0</v>
      </c>
      <c r="AQ70" s="278">
        <f t="shared" si="72"/>
        <v>0</v>
      </c>
      <c r="AR70" s="278">
        <f t="shared" si="72"/>
        <v>0</v>
      </c>
      <c r="AS70" s="278">
        <f t="shared" si="72"/>
        <v>0</v>
      </c>
      <c r="AT70" s="278">
        <f t="shared" si="72"/>
        <v>0</v>
      </c>
      <c r="AU70" s="278">
        <f t="shared" si="72"/>
        <v>0</v>
      </c>
      <c r="AV70" s="278">
        <f t="shared" si="72"/>
        <v>0</v>
      </c>
      <c r="AW70" s="278">
        <f t="shared" si="72"/>
        <v>0</v>
      </c>
      <c r="AX70" s="278">
        <f t="shared" si="72"/>
        <v>0</v>
      </c>
      <c r="AY70" s="278">
        <f t="shared" si="72"/>
        <v>0</v>
      </c>
      <c r="AZ70" s="278">
        <f t="shared" si="72"/>
        <v>0</v>
      </c>
      <c r="BA70" s="278">
        <f t="shared" si="72"/>
        <v>0</v>
      </c>
      <c r="BB70" s="278">
        <f t="shared" si="72"/>
        <v>0</v>
      </c>
      <c r="BC70" s="278">
        <f t="shared" si="72"/>
        <v>0</v>
      </c>
      <c r="BD70" s="278">
        <f t="shared" si="72"/>
        <v>0</v>
      </c>
      <c r="BE70" s="898"/>
      <c r="BF70" s="278">
        <f t="shared" si="72"/>
        <v>0</v>
      </c>
      <c r="BG70" s="278">
        <f t="shared" si="72"/>
        <v>0</v>
      </c>
      <c r="BH70" s="278">
        <f t="shared" si="72"/>
        <v>11</v>
      </c>
      <c r="BI70" s="278">
        <f t="shared" si="72"/>
        <v>39384900</v>
      </c>
      <c r="BJ70" s="278">
        <f t="shared" si="72"/>
        <v>0</v>
      </c>
      <c r="BK70" s="278">
        <f t="shared" si="72"/>
        <v>0</v>
      </c>
      <c r="BL70" s="278">
        <f t="shared" si="72"/>
        <v>0</v>
      </c>
      <c r="BM70" s="278">
        <f t="shared" si="72"/>
        <v>0</v>
      </c>
      <c r="BN70" s="278">
        <f t="shared" si="72"/>
        <v>0</v>
      </c>
      <c r="BO70" s="278">
        <f t="shared" si="72"/>
        <v>0</v>
      </c>
      <c r="BP70" s="700">
        <f>BF70+BH70+BJ70+BL70+BN70</f>
        <v>11</v>
      </c>
      <c r="BQ70" s="665">
        <f>BG70+BI70+BK70+BM70+BO70</f>
        <v>39384900</v>
      </c>
      <c r="BR70" s="664">
        <f>H70-BQ70</f>
        <v>0</v>
      </c>
      <c r="BV70" s="1057"/>
      <c r="BW70" s="1058"/>
      <c r="BX70" s="1059">
        <f>BX83+BX73+BX75+BX87+BX89+BX81+BX93+BX97+BW102+BW107+BW111+BW114+BW116</f>
        <v>0</v>
      </c>
    </row>
    <row r="71" spans="1:106" s="17" customFormat="1" ht="51" hidden="1" customHeight="1">
      <c r="A71" s="828">
        <v>4</v>
      </c>
      <c r="B71" s="819">
        <v>5</v>
      </c>
      <c r="C71" s="820" t="s">
        <v>255</v>
      </c>
      <c r="D71" s="819">
        <v>8732</v>
      </c>
      <c r="E71" s="867">
        <v>3557700</v>
      </c>
      <c r="F71" s="867">
        <v>3557700</v>
      </c>
      <c r="G71" s="823">
        <v>1</v>
      </c>
      <c r="H71" s="821">
        <f t="shared" ref="H71:H96" si="73">G71*F71</f>
        <v>3557700</v>
      </c>
      <c r="I71" s="821"/>
      <c r="J71" s="822">
        <f t="shared" ref="J71:J96" si="74">I71+H71</f>
        <v>3557700</v>
      </c>
      <c r="K71" s="820" t="s">
        <v>217</v>
      </c>
      <c r="L71" s="820" t="s">
        <v>572</v>
      </c>
      <c r="M71" s="829" t="s">
        <v>218</v>
      </c>
      <c r="N71" s="4"/>
      <c r="O71" s="4"/>
      <c r="P71" s="142"/>
      <c r="Q71" s="111">
        <f t="shared" ref="Q71:Q96" si="75">$G71</f>
        <v>1</v>
      </c>
      <c r="R71" s="305">
        <f t="shared" ref="R71:R96" si="76">$H71</f>
        <v>3557700</v>
      </c>
      <c r="S71" s="142">
        <f t="shared" ref="S71:S96" si="77">$H71+$I71</f>
        <v>3557700</v>
      </c>
      <c r="T71" s="111"/>
      <c r="U71" s="111"/>
      <c r="V71" s="111">
        <v>1</v>
      </c>
      <c r="W71" s="111"/>
      <c r="X71" s="111">
        <v>21</v>
      </c>
      <c r="Y71" s="111"/>
      <c r="Z71" s="144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282"/>
      <c r="AP71" s="282"/>
      <c r="AQ71" s="282"/>
      <c r="AR71" s="282"/>
      <c r="AS71" s="282"/>
      <c r="AT71" s="282"/>
      <c r="AU71" s="282"/>
      <c r="AV71" s="282"/>
      <c r="AW71" s="282"/>
      <c r="AX71" s="282"/>
      <c r="AY71" s="282"/>
      <c r="AZ71" s="111"/>
      <c r="BA71" s="282"/>
      <c r="BB71" s="111"/>
      <c r="BC71" s="111"/>
      <c r="BD71" s="131" t="s">
        <v>565</v>
      </c>
      <c r="BE71" s="655"/>
      <c r="BF71" s="4"/>
      <c r="BG71" s="4"/>
      <c r="BH71" s="10">
        <f t="shared" ref="BH71:BH76" si="78">$G71</f>
        <v>1</v>
      </c>
      <c r="BI71" s="279">
        <f t="shared" ref="BI71:BI76" si="79">$H71</f>
        <v>3557700</v>
      </c>
      <c r="BJ71" s="4"/>
      <c r="BK71" s="4"/>
      <c r="BL71" s="4"/>
      <c r="BM71" s="4"/>
      <c r="BN71" s="4"/>
      <c r="BO71" s="659"/>
      <c r="BP71" s="655"/>
      <c r="BQ71" s="655"/>
      <c r="BR71" s="655"/>
      <c r="BS71" s="1053"/>
      <c r="BT71" s="1053"/>
      <c r="BU71" s="1053"/>
      <c r="BV71" s="1053"/>
      <c r="BW71" s="1064"/>
      <c r="BX71" s="1053"/>
      <c r="BY71" s="1053">
        <f>R71-BX71</f>
        <v>3557700</v>
      </c>
      <c r="BZ71" s="1053"/>
      <c r="CA71" s="1053"/>
      <c r="CB71" s="1053"/>
      <c r="CC71" s="1053"/>
      <c r="CD71" s="1053"/>
      <c r="CE71" s="1053"/>
      <c r="CF71" s="1053"/>
      <c r="CG71" s="1053"/>
      <c r="CH71" s="1053"/>
      <c r="CI71" s="1053"/>
      <c r="CJ71" s="1053"/>
      <c r="CK71" s="1053"/>
      <c r="CL71" s="1053"/>
      <c r="CM71" s="1053"/>
      <c r="CN71" s="1053"/>
      <c r="CO71" s="1053"/>
      <c r="CP71" s="1053"/>
      <c r="CQ71" s="1053"/>
      <c r="CR71" s="1053"/>
      <c r="CS71" s="1053"/>
      <c r="CT71" s="1053"/>
      <c r="CU71" s="1053"/>
      <c r="CV71" s="1053"/>
      <c r="CW71" s="1053"/>
      <c r="CX71" s="1053"/>
      <c r="CY71" s="1053"/>
      <c r="CZ71" s="1053"/>
      <c r="DA71" s="1053"/>
      <c r="DB71" s="1053"/>
    </row>
    <row r="72" spans="1:106" s="17" customFormat="1" ht="50.25" hidden="1" customHeight="1">
      <c r="A72" s="819">
        <v>5</v>
      </c>
      <c r="B72" s="819">
        <v>3</v>
      </c>
      <c r="C72" s="820" t="s">
        <v>256</v>
      </c>
      <c r="D72" s="819">
        <v>8732</v>
      </c>
      <c r="E72" s="867">
        <v>3557700</v>
      </c>
      <c r="F72" s="867">
        <v>3557700</v>
      </c>
      <c r="G72" s="823">
        <v>1</v>
      </c>
      <c r="H72" s="821">
        <f t="shared" si="73"/>
        <v>3557700</v>
      </c>
      <c r="I72" s="821"/>
      <c r="J72" s="822">
        <f t="shared" si="74"/>
        <v>3557700</v>
      </c>
      <c r="K72" s="823" t="s">
        <v>225</v>
      </c>
      <c r="L72" s="823" t="s">
        <v>867</v>
      </c>
      <c r="M72" s="823" t="s">
        <v>1462</v>
      </c>
      <c r="N72" s="4"/>
      <c r="O72" s="4"/>
      <c r="P72" s="142"/>
      <c r="Q72" s="111">
        <f t="shared" si="75"/>
        <v>1</v>
      </c>
      <c r="R72" s="305">
        <f t="shared" si="76"/>
        <v>3557700</v>
      </c>
      <c r="S72" s="142">
        <f t="shared" si="77"/>
        <v>3557700</v>
      </c>
      <c r="T72" s="10"/>
      <c r="U72" s="10"/>
      <c r="V72" s="10">
        <v>1</v>
      </c>
      <c r="W72" s="10"/>
      <c r="X72" s="10">
        <v>22</v>
      </c>
      <c r="Y72" s="10"/>
      <c r="Z72" s="27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279"/>
      <c r="AP72" s="279"/>
      <c r="AQ72" s="279"/>
      <c r="AR72" s="279"/>
      <c r="AS72" s="279"/>
      <c r="AT72" s="279"/>
      <c r="AU72" s="279"/>
      <c r="AV72" s="279"/>
      <c r="AW72" s="279"/>
      <c r="AX72" s="279"/>
      <c r="AY72" s="279"/>
      <c r="AZ72" s="10"/>
      <c r="BA72" s="279"/>
      <c r="BB72" s="10"/>
      <c r="BC72" s="10"/>
      <c r="BD72" s="283" t="s">
        <v>565</v>
      </c>
      <c r="BE72" s="240"/>
      <c r="BF72" s="4"/>
      <c r="BG72" s="4"/>
      <c r="BH72" s="10">
        <f t="shared" si="78"/>
        <v>1</v>
      </c>
      <c r="BI72" s="279">
        <f t="shared" si="79"/>
        <v>3557700</v>
      </c>
      <c r="BJ72" s="4"/>
      <c r="BK72" s="4"/>
      <c r="BL72" s="4"/>
      <c r="BM72" s="4"/>
      <c r="BN72" s="4"/>
      <c r="BO72" s="659"/>
      <c r="BP72" s="240"/>
      <c r="BQ72" s="240"/>
      <c r="BR72" s="240"/>
      <c r="BS72" s="1053"/>
      <c r="BT72" s="1053"/>
      <c r="BU72" s="1053"/>
      <c r="BV72" s="1053"/>
      <c r="BW72" s="1064"/>
      <c r="BX72" s="1053"/>
      <c r="BY72" s="1053"/>
      <c r="BZ72" s="1053"/>
      <c r="CA72" s="1053"/>
      <c r="CB72" s="1053"/>
      <c r="CC72" s="1053"/>
      <c r="CD72" s="1053"/>
      <c r="CE72" s="1053"/>
      <c r="CF72" s="1053"/>
      <c r="CG72" s="1053"/>
      <c r="CH72" s="1053"/>
      <c r="CI72" s="1053"/>
      <c r="CJ72" s="1053"/>
      <c r="CK72" s="1053"/>
      <c r="CL72" s="1053"/>
      <c r="CM72" s="1053"/>
      <c r="CN72" s="1053"/>
      <c r="CO72" s="1053"/>
      <c r="CP72" s="1053"/>
      <c r="CQ72" s="1053"/>
      <c r="CR72" s="1053"/>
      <c r="CS72" s="1053"/>
      <c r="CT72" s="1053"/>
      <c r="CU72" s="1053"/>
      <c r="CV72" s="1053"/>
      <c r="CW72" s="1053"/>
      <c r="CX72" s="1053"/>
      <c r="CY72" s="1053"/>
      <c r="CZ72" s="1053"/>
      <c r="DA72" s="1053"/>
      <c r="DB72" s="1053"/>
    </row>
    <row r="73" spans="1:106" s="17" customFormat="1" ht="49.5" hidden="1" customHeight="1">
      <c r="A73" s="819">
        <v>6</v>
      </c>
      <c r="B73" s="819">
        <v>3</v>
      </c>
      <c r="C73" s="820" t="s">
        <v>252</v>
      </c>
      <c r="D73" s="819">
        <v>8732</v>
      </c>
      <c r="E73" s="867">
        <v>3557700</v>
      </c>
      <c r="F73" s="867">
        <v>3557700</v>
      </c>
      <c r="G73" s="823">
        <v>1</v>
      </c>
      <c r="H73" s="821">
        <f t="shared" si="73"/>
        <v>3557700</v>
      </c>
      <c r="I73" s="821"/>
      <c r="J73" s="822">
        <f t="shared" si="74"/>
        <v>3557700</v>
      </c>
      <c r="K73" s="824" t="s">
        <v>231</v>
      </c>
      <c r="L73" s="824" t="s">
        <v>1166</v>
      </c>
      <c r="M73" s="820" t="s">
        <v>232</v>
      </c>
      <c r="N73" s="4"/>
      <c r="O73" s="4"/>
      <c r="P73" s="142"/>
      <c r="Q73" s="111">
        <f t="shared" si="75"/>
        <v>1</v>
      </c>
      <c r="R73" s="305">
        <f t="shared" si="76"/>
        <v>3557700</v>
      </c>
      <c r="S73" s="142">
        <f t="shared" si="77"/>
        <v>3557700</v>
      </c>
      <c r="T73" s="111"/>
      <c r="U73" s="111"/>
      <c r="V73" s="111"/>
      <c r="W73" s="111">
        <v>1</v>
      </c>
      <c r="X73" s="111">
        <v>49</v>
      </c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111"/>
      <c r="BA73" s="282"/>
      <c r="BB73" s="111"/>
      <c r="BC73" s="111"/>
      <c r="BD73" s="131" t="s">
        <v>565</v>
      </c>
      <c r="BE73" s="655"/>
      <c r="BF73" s="4"/>
      <c r="BG73" s="4"/>
      <c r="BH73" s="10">
        <f t="shared" si="78"/>
        <v>1</v>
      </c>
      <c r="BI73" s="279">
        <f t="shared" si="79"/>
        <v>3557700</v>
      </c>
      <c r="BJ73" s="4"/>
      <c r="BK73" s="4"/>
      <c r="BL73" s="4"/>
      <c r="BM73" s="4"/>
      <c r="BN73" s="4"/>
      <c r="BO73" s="659"/>
      <c r="BP73" s="655"/>
      <c r="BQ73" s="655"/>
      <c r="BR73" s="655"/>
      <c r="BS73" s="1053">
        <f>BS31+H73</f>
        <v>3557700</v>
      </c>
      <c r="BT73" s="1053"/>
      <c r="BU73" s="1053"/>
      <c r="BV73" s="1053"/>
      <c r="BW73" s="1064"/>
      <c r="BX73" s="1053"/>
      <c r="BY73" s="1053"/>
      <c r="BZ73" s="1053"/>
      <c r="CA73" s="1053"/>
      <c r="CB73" s="1053"/>
      <c r="CC73" s="1053"/>
      <c r="CD73" s="1053"/>
      <c r="CE73" s="1053"/>
      <c r="CF73" s="1053"/>
      <c r="CG73" s="1053"/>
      <c r="CH73" s="1053"/>
      <c r="CI73" s="1053"/>
      <c r="CJ73" s="1053"/>
      <c r="CK73" s="1053"/>
      <c r="CL73" s="1053"/>
      <c r="CM73" s="1053"/>
      <c r="CN73" s="1053"/>
      <c r="CO73" s="1053"/>
      <c r="CP73" s="1053"/>
      <c r="CQ73" s="1053"/>
      <c r="CR73" s="1053"/>
      <c r="CS73" s="1053"/>
      <c r="CT73" s="1053"/>
      <c r="CU73" s="1053"/>
      <c r="CV73" s="1053"/>
      <c r="CW73" s="1053"/>
      <c r="CX73" s="1053"/>
      <c r="CY73" s="1053"/>
      <c r="CZ73" s="1053"/>
      <c r="DA73" s="1053"/>
      <c r="DB73" s="1053"/>
    </row>
    <row r="74" spans="1:106" s="17" customFormat="1" ht="49.5" hidden="1" customHeight="1">
      <c r="A74" s="819">
        <v>6</v>
      </c>
      <c r="B74" s="819">
        <v>5</v>
      </c>
      <c r="C74" s="820" t="s">
        <v>253</v>
      </c>
      <c r="D74" s="819">
        <v>8732</v>
      </c>
      <c r="E74" s="867">
        <v>3557700</v>
      </c>
      <c r="F74" s="867">
        <v>3557700</v>
      </c>
      <c r="G74" s="823">
        <v>1</v>
      </c>
      <c r="H74" s="821">
        <f t="shared" si="73"/>
        <v>3557700</v>
      </c>
      <c r="I74" s="821"/>
      <c r="J74" s="822">
        <f t="shared" si="74"/>
        <v>3557700</v>
      </c>
      <c r="K74" s="820" t="s">
        <v>6</v>
      </c>
      <c r="L74" s="820" t="s">
        <v>1406</v>
      </c>
      <c r="M74" s="823" t="s">
        <v>7</v>
      </c>
      <c r="N74" s="4"/>
      <c r="O74" s="4"/>
      <c r="P74" s="142"/>
      <c r="Q74" s="111">
        <f t="shared" si="75"/>
        <v>1</v>
      </c>
      <c r="R74" s="305">
        <f t="shared" si="76"/>
        <v>3557700</v>
      </c>
      <c r="S74" s="142">
        <f t="shared" si="77"/>
        <v>3557700</v>
      </c>
      <c r="T74" s="111"/>
      <c r="U74" s="111"/>
      <c r="V74" s="111"/>
      <c r="W74" s="111">
        <v>1</v>
      </c>
      <c r="X74" s="111">
        <v>36</v>
      </c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282"/>
      <c r="AP74" s="282"/>
      <c r="AQ74" s="282"/>
      <c r="AR74" s="282"/>
      <c r="AS74" s="282"/>
      <c r="AT74" s="282"/>
      <c r="AU74" s="282"/>
      <c r="AV74" s="282"/>
      <c r="AW74" s="282"/>
      <c r="AX74" s="282"/>
      <c r="AY74" s="282"/>
      <c r="AZ74" s="111"/>
      <c r="BA74" s="282"/>
      <c r="BB74" s="111"/>
      <c r="BC74" s="111"/>
      <c r="BD74" s="131"/>
      <c r="BE74" s="655"/>
      <c r="BF74" s="4"/>
      <c r="BG74" s="4"/>
      <c r="BH74" s="10">
        <f t="shared" si="78"/>
        <v>1</v>
      </c>
      <c r="BI74" s="279">
        <f t="shared" si="79"/>
        <v>3557700</v>
      </c>
      <c r="BJ74" s="4"/>
      <c r="BK74" s="4"/>
      <c r="BL74" s="4"/>
      <c r="BM74" s="4"/>
      <c r="BN74" s="4"/>
      <c r="BO74" s="659"/>
      <c r="BP74" s="655"/>
      <c r="BQ74" s="655"/>
      <c r="BR74" s="655"/>
      <c r="BS74" s="1053">
        <f>BS84+H74</f>
        <v>11365400</v>
      </c>
      <c r="BT74" s="1053"/>
      <c r="BU74" s="1053"/>
      <c r="BV74" s="1053"/>
      <c r="BW74" s="1064"/>
      <c r="BX74" s="1053"/>
      <c r="BY74" s="1053"/>
      <c r="BZ74" s="1053"/>
      <c r="CA74" s="1053"/>
      <c r="CB74" s="1053"/>
      <c r="CC74" s="1053"/>
      <c r="CD74" s="1053"/>
      <c r="CE74" s="1053"/>
      <c r="CF74" s="1053"/>
      <c r="CG74" s="1053"/>
      <c r="CH74" s="1053"/>
      <c r="CI74" s="1053"/>
      <c r="CJ74" s="1053"/>
      <c r="CK74" s="1053"/>
      <c r="CL74" s="1053"/>
      <c r="CM74" s="1053"/>
      <c r="CN74" s="1053"/>
      <c r="CO74" s="1053"/>
      <c r="CP74" s="1053"/>
      <c r="CQ74" s="1053"/>
      <c r="CR74" s="1053"/>
      <c r="CS74" s="1053"/>
      <c r="CT74" s="1053"/>
      <c r="CU74" s="1053"/>
      <c r="CV74" s="1053"/>
      <c r="CW74" s="1053"/>
      <c r="CX74" s="1053"/>
      <c r="CY74" s="1053"/>
      <c r="CZ74" s="1053"/>
      <c r="DA74" s="1053"/>
      <c r="DB74" s="1053"/>
    </row>
    <row r="75" spans="1:106" s="17" customFormat="1" ht="51" hidden="1" customHeight="1">
      <c r="A75" s="819">
        <v>7</v>
      </c>
      <c r="B75" s="819">
        <v>5</v>
      </c>
      <c r="C75" s="820" t="s">
        <v>190</v>
      </c>
      <c r="D75" s="819">
        <v>8732</v>
      </c>
      <c r="E75" s="867">
        <v>3557700</v>
      </c>
      <c r="F75" s="867">
        <v>3557700</v>
      </c>
      <c r="G75" s="823">
        <v>1</v>
      </c>
      <c r="H75" s="821">
        <f t="shared" si="73"/>
        <v>3557700</v>
      </c>
      <c r="I75" s="821"/>
      <c r="J75" s="822">
        <f t="shared" si="74"/>
        <v>3557700</v>
      </c>
      <c r="K75" s="820" t="s">
        <v>466</v>
      </c>
      <c r="L75" s="820" t="s">
        <v>1417</v>
      </c>
      <c r="M75" s="823" t="s">
        <v>464</v>
      </c>
      <c r="N75" s="4"/>
      <c r="O75" s="4"/>
      <c r="P75" s="142"/>
      <c r="Q75" s="111">
        <f t="shared" si="75"/>
        <v>1</v>
      </c>
      <c r="R75" s="305">
        <f t="shared" si="76"/>
        <v>3557700</v>
      </c>
      <c r="S75" s="142">
        <f t="shared" si="77"/>
        <v>3557700</v>
      </c>
      <c r="T75" s="10"/>
      <c r="U75" s="10"/>
      <c r="V75" s="10"/>
      <c r="W75" s="10">
        <v>1</v>
      </c>
      <c r="X75" s="10"/>
      <c r="Y75" s="10"/>
      <c r="Z75" s="27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279"/>
      <c r="AP75" s="279"/>
      <c r="AQ75" s="279"/>
      <c r="AR75" s="279"/>
      <c r="AS75" s="279"/>
      <c r="AT75" s="279"/>
      <c r="AU75" s="279"/>
      <c r="AV75" s="279"/>
      <c r="AW75" s="279"/>
      <c r="AX75" s="279"/>
      <c r="AY75" s="279"/>
      <c r="AZ75" s="10"/>
      <c r="BA75" s="279"/>
      <c r="BB75" s="10"/>
      <c r="BC75" s="10"/>
      <c r="BD75" s="283"/>
      <c r="BE75" s="240"/>
      <c r="BF75" s="4"/>
      <c r="BG75" s="4"/>
      <c r="BH75" s="10">
        <f t="shared" si="78"/>
        <v>1</v>
      </c>
      <c r="BI75" s="279">
        <f t="shared" si="79"/>
        <v>3557700</v>
      </c>
      <c r="BJ75" s="4"/>
      <c r="BK75" s="4"/>
      <c r="BL75" s="4"/>
      <c r="BM75" s="4"/>
      <c r="BN75" s="4"/>
      <c r="BO75" s="659"/>
      <c r="BP75" s="240"/>
      <c r="BQ75" s="240"/>
      <c r="BR75" s="240"/>
      <c r="BS75" s="1053">
        <f>BS37+H75</f>
        <v>3557700</v>
      </c>
      <c r="BT75" s="1053"/>
      <c r="BU75" s="1053"/>
      <c r="BV75" s="1053"/>
      <c r="BW75" s="1064"/>
      <c r="BX75" s="1053"/>
      <c r="BY75" s="1053"/>
      <c r="BZ75" s="1053"/>
      <c r="CA75" s="1053"/>
      <c r="CB75" s="1053"/>
      <c r="CC75" s="1053"/>
      <c r="CD75" s="1053"/>
      <c r="CE75" s="1053"/>
      <c r="CF75" s="1053"/>
      <c r="CG75" s="1053"/>
      <c r="CH75" s="1053"/>
      <c r="CI75" s="1053"/>
      <c r="CJ75" s="1053"/>
      <c r="CK75" s="1053"/>
      <c r="CL75" s="1053"/>
      <c r="CM75" s="1053"/>
      <c r="CN75" s="1053"/>
      <c r="CO75" s="1053"/>
      <c r="CP75" s="1053"/>
      <c r="CQ75" s="1053"/>
      <c r="CR75" s="1053"/>
      <c r="CS75" s="1053"/>
      <c r="CT75" s="1053"/>
      <c r="CU75" s="1053"/>
      <c r="CV75" s="1053"/>
      <c r="CW75" s="1053"/>
      <c r="CX75" s="1053"/>
      <c r="CY75" s="1053"/>
      <c r="CZ75" s="1053"/>
      <c r="DA75" s="1053"/>
      <c r="DB75" s="1053"/>
    </row>
    <row r="76" spans="1:106" s="17" customFormat="1" ht="51" hidden="1" customHeight="1">
      <c r="A76" s="819">
        <v>7</v>
      </c>
      <c r="B76" s="819">
        <v>6</v>
      </c>
      <c r="C76" s="832" t="s">
        <v>191</v>
      </c>
      <c r="D76" s="819">
        <v>8732</v>
      </c>
      <c r="E76" s="867">
        <v>3557700</v>
      </c>
      <c r="F76" s="867">
        <v>3557700</v>
      </c>
      <c r="G76" s="823">
        <v>1</v>
      </c>
      <c r="H76" s="821">
        <f t="shared" si="73"/>
        <v>3557700</v>
      </c>
      <c r="I76" s="821"/>
      <c r="J76" s="822">
        <f t="shared" si="74"/>
        <v>3557700</v>
      </c>
      <c r="K76" s="823" t="s">
        <v>468</v>
      </c>
      <c r="L76" s="823" t="s">
        <v>1410</v>
      </c>
      <c r="M76" s="820" t="s">
        <v>467</v>
      </c>
      <c r="N76" s="4"/>
      <c r="O76" s="4"/>
      <c r="P76" s="142"/>
      <c r="Q76" s="111">
        <f t="shared" si="75"/>
        <v>1</v>
      </c>
      <c r="R76" s="305">
        <f t="shared" si="76"/>
        <v>3557700</v>
      </c>
      <c r="S76" s="142">
        <f t="shared" si="77"/>
        <v>3557700</v>
      </c>
      <c r="T76" s="10"/>
      <c r="U76" s="10"/>
      <c r="V76" s="10"/>
      <c r="W76" s="10">
        <v>1</v>
      </c>
      <c r="X76" s="10">
        <v>30</v>
      </c>
      <c r="Y76" s="10"/>
      <c r="Z76" s="27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279"/>
      <c r="AP76" s="279"/>
      <c r="AQ76" s="279"/>
      <c r="AR76" s="279"/>
      <c r="AS76" s="279"/>
      <c r="AT76" s="279"/>
      <c r="AU76" s="279"/>
      <c r="AV76" s="279"/>
      <c r="AW76" s="279"/>
      <c r="AX76" s="279"/>
      <c r="AY76" s="279"/>
      <c r="AZ76" s="10"/>
      <c r="BA76" s="279"/>
      <c r="BB76" s="10"/>
      <c r="BC76" s="10"/>
      <c r="BD76" s="283"/>
      <c r="BE76" s="240"/>
      <c r="BF76" s="4"/>
      <c r="BG76" s="4"/>
      <c r="BH76" s="10">
        <f t="shared" si="78"/>
        <v>1</v>
      </c>
      <c r="BI76" s="279">
        <f t="shared" si="79"/>
        <v>3557700</v>
      </c>
      <c r="BJ76" s="4"/>
      <c r="BK76" s="4"/>
      <c r="BL76" s="4"/>
      <c r="BM76" s="4"/>
      <c r="BN76" s="4"/>
      <c r="BO76" s="659"/>
      <c r="BP76" s="240"/>
      <c r="BQ76" s="240"/>
      <c r="BR76" s="240"/>
      <c r="BS76" s="1053">
        <f>BS75+H76</f>
        <v>7115400</v>
      </c>
      <c r="BT76" s="1053"/>
      <c r="BU76" s="1053"/>
      <c r="BV76" s="1053"/>
      <c r="BW76" s="1064"/>
      <c r="BX76" s="1053"/>
      <c r="BY76" s="1053"/>
      <c r="BZ76" s="1053"/>
      <c r="CA76" s="1053"/>
      <c r="CB76" s="1053"/>
      <c r="CC76" s="1053"/>
      <c r="CD76" s="1053"/>
      <c r="CE76" s="1053"/>
      <c r="CF76" s="1053"/>
      <c r="CG76" s="1053"/>
      <c r="CH76" s="1053"/>
      <c r="CI76" s="1053"/>
      <c r="CJ76" s="1053"/>
      <c r="CK76" s="1053"/>
      <c r="CL76" s="1053"/>
      <c r="CM76" s="1053"/>
      <c r="CN76" s="1053"/>
      <c r="CO76" s="1053"/>
      <c r="CP76" s="1053"/>
      <c r="CQ76" s="1053"/>
      <c r="CR76" s="1053"/>
      <c r="CS76" s="1053"/>
      <c r="CT76" s="1053"/>
      <c r="CU76" s="1053"/>
      <c r="CV76" s="1053"/>
      <c r="CW76" s="1053"/>
      <c r="CX76" s="1053"/>
      <c r="CY76" s="1053"/>
      <c r="CZ76" s="1053"/>
      <c r="DA76" s="1053"/>
      <c r="DB76" s="1053"/>
    </row>
    <row r="77" spans="1:106" s="17" customFormat="1" ht="46.5" hidden="1" customHeight="1">
      <c r="A77" s="830">
        <v>9</v>
      </c>
      <c r="B77" s="819">
        <v>5</v>
      </c>
      <c r="C77" s="820" t="s">
        <v>412</v>
      </c>
      <c r="D77" s="819">
        <v>8732</v>
      </c>
      <c r="E77" s="867">
        <v>3557700</v>
      </c>
      <c r="F77" s="867">
        <v>3557700</v>
      </c>
      <c r="G77" s="823">
        <v>1</v>
      </c>
      <c r="H77" s="821">
        <f t="shared" si="73"/>
        <v>3557700</v>
      </c>
      <c r="I77" s="821"/>
      <c r="J77" s="822">
        <f t="shared" si="74"/>
        <v>3557700</v>
      </c>
      <c r="K77" s="820" t="s">
        <v>515</v>
      </c>
      <c r="L77" s="820" t="s">
        <v>856</v>
      </c>
      <c r="M77" s="823"/>
      <c r="N77" s="4"/>
      <c r="O77" s="142"/>
      <c r="P77" s="111"/>
      <c r="Q77" s="111">
        <f t="shared" si="75"/>
        <v>1</v>
      </c>
      <c r="R77" s="305">
        <f t="shared" si="76"/>
        <v>3557700</v>
      </c>
      <c r="S77" s="142">
        <f t="shared" si="77"/>
        <v>3557700</v>
      </c>
      <c r="T77" s="142">
        <f>$G77*$F77</f>
        <v>3557700</v>
      </c>
      <c r="U77" s="10"/>
      <c r="V77" s="10"/>
      <c r="W77" s="10">
        <v>1</v>
      </c>
      <c r="X77" s="10"/>
      <c r="Y77" s="10"/>
      <c r="Z77" s="27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279"/>
      <c r="AP77" s="279"/>
      <c r="AQ77" s="279"/>
      <c r="AR77" s="279"/>
      <c r="AS77" s="279"/>
      <c r="AT77" s="279"/>
      <c r="AU77" s="279"/>
      <c r="AV77" s="279"/>
      <c r="AW77" s="279"/>
      <c r="AX77" s="279"/>
      <c r="AY77" s="279"/>
      <c r="AZ77" s="10"/>
      <c r="BA77" s="279"/>
      <c r="BB77" s="10"/>
      <c r="BC77" s="10"/>
      <c r="BD77" s="283"/>
      <c r="BE77" s="240"/>
      <c r="BF77" s="4"/>
      <c r="BG77" s="4"/>
      <c r="BH77" s="10">
        <f>$G77</f>
        <v>1</v>
      </c>
      <c r="BI77" s="279">
        <f>$H77</f>
        <v>3557700</v>
      </c>
      <c r="BJ77" s="4"/>
      <c r="BK77" s="4"/>
      <c r="BL77" s="4"/>
      <c r="BM77" s="4"/>
      <c r="BN77" s="4"/>
      <c r="BO77" s="659"/>
      <c r="BP77" s="240"/>
      <c r="BQ77" s="240"/>
      <c r="BR77" s="240"/>
      <c r="BS77" s="1053">
        <f>BS49+H77</f>
        <v>3557700</v>
      </c>
      <c r="BT77" s="1053"/>
      <c r="BU77" s="1053"/>
      <c r="BV77" s="1053"/>
      <c r="BW77" s="1064"/>
      <c r="BX77" s="1053"/>
      <c r="BY77" s="1053">
        <f t="shared" ref="BY77:BY96" si="80">R77-BX77</f>
        <v>3557700</v>
      </c>
      <c r="BZ77" s="1053"/>
      <c r="CA77" s="1053"/>
      <c r="CB77" s="1053"/>
      <c r="CC77" s="1053"/>
      <c r="CD77" s="1053"/>
      <c r="CE77" s="1053"/>
      <c r="CF77" s="1053"/>
      <c r="CG77" s="1053"/>
      <c r="CH77" s="1053"/>
      <c r="CI77" s="1053"/>
      <c r="CJ77" s="1053"/>
      <c r="CK77" s="1053"/>
      <c r="CL77" s="1053"/>
      <c r="CM77" s="1053"/>
      <c r="CN77" s="1053"/>
      <c r="CO77" s="1053"/>
      <c r="CP77" s="1053"/>
      <c r="CQ77" s="1053"/>
      <c r="CR77" s="1053"/>
      <c r="CS77" s="1053"/>
      <c r="CT77" s="1053"/>
      <c r="CU77" s="1053"/>
      <c r="CV77" s="1053"/>
      <c r="CW77" s="1053"/>
      <c r="CX77" s="1053"/>
      <c r="CY77" s="1053"/>
      <c r="CZ77" s="1053"/>
      <c r="DA77" s="1053"/>
      <c r="DB77" s="1053"/>
    </row>
    <row r="78" spans="1:106" s="17" customFormat="1" ht="46.5" hidden="1" customHeight="1">
      <c r="A78" s="830">
        <v>9</v>
      </c>
      <c r="B78" s="819">
        <v>7</v>
      </c>
      <c r="C78" s="820" t="s">
        <v>414</v>
      </c>
      <c r="D78" s="819">
        <v>8732</v>
      </c>
      <c r="E78" s="867">
        <v>3557700</v>
      </c>
      <c r="F78" s="867">
        <v>3557700</v>
      </c>
      <c r="G78" s="823">
        <v>1</v>
      </c>
      <c r="H78" s="821">
        <f t="shared" si="73"/>
        <v>3557700</v>
      </c>
      <c r="I78" s="821"/>
      <c r="J78" s="822">
        <f t="shared" si="74"/>
        <v>3557700</v>
      </c>
      <c r="K78" s="820" t="s">
        <v>752</v>
      </c>
      <c r="L78" s="820" t="s">
        <v>980</v>
      </c>
      <c r="M78" s="823"/>
      <c r="N78" s="4"/>
      <c r="O78" s="142"/>
      <c r="P78" s="111"/>
      <c r="Q78" s="111">
        <f t="shared" si="75"/>
        <v>1</v>
      </c>
      <c r="R78" s="305">
        <f t="shared" si="76"/>
        <v>3557700</v>
      </c>
      <c r="S78" s="142">
        <f t="shared" si="77"/>
        <v>3557700</v>
      </c>
      <c r="T78" s="142">
        <f>$G78*$F78</f>
        <v>3557700</v>
      </c>
      <c r="U78" s="10"/>
      <c r="V78" s="10">
        <v>1</v>
      </c>
      <c r="W78" s="10"/>
      <c r="X78" s="10">
        <v>40</v>
      </c>
      <c r="Y78" s="10"/>
      <c r="Z78" s="27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279"/>
      <c r="AP78" s="279"/>
      <c r="AQ78" s="279"/>
      <c r="AR78" s="279"/>
      <c r="AS78" s="279"/>
      <c r="AT78" s="279"/>
      <c r="AU78" s="279"/>
      <c r="AV78" s="279"/>
      <c r="AW78" s="279"/>
      <c r="AX78" s="279"/>
      <c r="AY78" s="279"/>
      <c r="AZ78" s="10"/>
      <c r="BA78" s="279"/>
      <c r="BB78" s="10"/>
      <c r="BC78" s="10"/>
      <c r="BD78" s="283"/>
      <c r="BE78" s="240"/>
      <c r="BF78" s="4"/>
      <c r="BG78" s="4"/>
      <c r="BH78" s="10">
        <f>$G78</f>
        <v>1</v>
      </c>
      <c r="BI78" s="279">
        <f>$H78</f>
        <v>3557700</v>
      </c>
      <c r="BJ78" s="4"/>
      <c r="BK78" s="4"/>
      <c r="BL78" s="4"/>
      <c r="BM78" s="4"/>
      <c r="BN78" s="4"/>
      <c r="BO78" s="659"/>
      <c r="BP78" s="240"/>
      <c r="BQ78" s="240"/>
      <c r="BR78" s="240"/>
      <c r="BS78" s="1053">
        <f>BS88+H78</f>
        <v>10815400</v>
      </c>
      <c r="BT78" s="1053"/>
      <c r="BU78" s="1053"/>
      <c r="BV78" s="1053"/>
      <c r="BW78" s="1064"/>
      <c r="BX78" s="1053"/>
      <c r="BY78" s="1053">
        <f t="shared" si="80"/>
        <v>3557700</v>
      </c>
      <c r="BZ78" s="1053"/>
      <c r="CA78" s="1053"/>
      <c r="CB78" s="1053"/>
      <c r="CC78" s="1053"/>
      <c r="CD78" s="1053"/>
      <c r="CE78" s="1053"/>
      <c r="CF78" s="1053"/>
      <c r="CG78" s="1053"/>
      <c r="CH78" s="1053"/>
      <c r="CI78" s="1053"/>
      <c r="CJ78" s="1053"/>
      <c r="CK78" s="1053"/>
      <c r="CL78" s="1053"/>
      <c r="CM78" s="1053"/>
      <c r="CN78" s="1053"/>
      <c r="CO78" s="1053"/>
      <c r="CP78" s="1053"/>
      <c r="CQ78" s="1053"/>
      <c r="CR78" s="1053"/>
      <c r="CS78" s="1053"/>
      <c r="CT78" s="1053"/>
      <c r="CU78" s="1053"/>
      <c r="CV78" s="1053"/>
      <c r="CW78" s="1053"/>
      <c r="CX78" s="1053"/>
      <c r="CY78" s="1053"/>
      <c r="CZ78" s="1053"/>
      <c r="DA78" s="1053"/>
      <c r="DB78" s="1053"/>
    </row>
    <row r="79" spans="1:106" s="17" customFormat="1" ht="45.75" hidden="1" customHeight="1">
      <c r="A79" s="819">
        <v>11</v>
      </c>
      <c r="B79" s="819">
        <v>3</v>
      </c>
      <c r="C79" s="820" t="s">
        <v>258</v>
      </c>
      <c r="D79" s="819" t="s">
        <v>769</v>
      </c>
      <c r="E79" s="868">
        <v>3641100</v>
      </c>
      <c r="F79" s="868">
        <v>3641100</v>
      </c>
      <c r="G79" s="823">
        <v>1</v>
      </c>
      <c r="H79" s="821">
        <f t="shared" si="73"/>
        <v>3641100</v>
      </c>
      <c r="I79" s="821"/>
      <c r="J79" s="822">
        <f t="shared" si="74"/>
        <v>3641100</v>
      </c>
      <c r="K79" s="825" t="s">
        <v>612</v>
      </c>
      <c r="L79" s="826" t="s">
        <v>1425</v>
      </c>
      <c r="M79" s="826" t="s">
        <v>613</v>
      </c>
      <c r="N79" s="4"/>
      <c r="O79" s="4"/>
      <c r="P79" s="142"/>
      <c r="Q79" s="111">
        <f t="shared" si="75"/>
        <v>1</v>
      </c>
      <c r="R79" s="305">
        <f t="shared" si="76"/>
        <v>3641100</v>
      </c>
      <c r="S79" s="142">
        <f t="shared" si="77"/>
        <v>3641100</v>
      </c>
      <c r="T79" s="10"/>
      <c r="U79" s="10"/>
      <c r="V79" s="10">
        <v>1</v>
      </c>
      <c r="W79" s="10"/>
      <c r="X79" s="10"/>
      <c r="Y79" s="10"/>
      <c r="Z79" s="27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279"/>
      <c r="AP79" s="279"/>
      <c r="AQ79" s="279"/>
      <c r="AR79" s="279"/>
      <c r="AS79" s="279"/>
      <c r="AT79" s="279"/>
      <c r="AU79" s="279"/>
      <c r="AV79" s="279"/>
      <c r="AW79" s="279"/>
      <c r="AX79" s="279"/>
      <c r="AY79" s="279"/>
      <c r="AZ79" s="10"/>
      <c r="BA79" s="279"/>
      <c r="BB79" s="10"/>
      <c r="BC79" s="10"/>
      <c r="BD79" s="283"/>
      <c r="BE79" s="240"/>
      <c r="BF79" s="4"/>
      <c r="BG79" s="4"/>
      <c r="BH79" s="10">
        <f>$G79</f>
        <v>1</v>
      </c>
      <c r="BI79" s="279">
        <f>$H79</f>
        <v>3641100</v>
      </c>
      <c r="BJ79" s="4"/>
      <c r="BK79" s="4"/>
      <c r="BL79" s="4"/>
      <c r="BM79" s="4"/>
      <c r="BN79" s="4"/>
      <c r="BO79" s="659"/>
      <c r="BP79" s="240"/>
      <c r="BQ79" s="240"/>
      <c r="BR79" s="240"/>
      <c r="BS79" s="1053">
        <f>BS58+H79</f>
        <v>3641100</v>
      </c>
      <c r="BT79" s="1053"/>
      <c r="BU79" s="1053"/>
      <c r="BV79" s="1053"/>
      <c r="BW79" s="1064"/>
      <c r="BX79" s="1053"/>
      <c r="BY79" s="1053">
        <f t="shared" si="80"/>
        <v>3641100</v>
      </c>
      <c r="BZ79" s="1053"/>
      <c r="CA79" s="1053"/>
      <c r="CB79" s="1053"/>
      <c r="CC79" s="1053"/>
      <c r="CD79" s="1053"/>
      <c r="CE79" s="1053"/>
      <c r="CF79" s="1053"/>
      <c r="CG79" s="1053"/>
      <c r="CH79" s="1053"/>
      <c r="CI79" s="1053"/>
      <c r="CJ79" s="1053"/>
      <c r="CK79" s="1053"/>
      <c r="CL79" s="1053"/>
      <c r="CM79" s="1053"/>
      <c r="CN79" s="1053"/>
      <c r="CO79" s="1053"/>
      <c r="CP79" s="1053"/>
      <c r="CQ79" s="1053"/>
      <c r="CR79" s="1053"/>
      <c r="CS79" s="1053"/>
      <c r="CT79" s="1053"/>
      <c r="CU79" s="1053"/>
      <c r="CV79" s="1053"/>
      <c r="CW79" s="1053"/>
      <c r="CX79" s="1053"/>
      <c r="CY79" s="1053"/>
      <c r="CZ79" s="1053"/>
      <c r="DA79" s="1053"/>
      <c r="DB79" s="1053"/>
    </row>
    <row r="80" spans="1:106" s="17" customFormat="1" ht="45.75" hidden="1" customHeight="1">
      <c r="A80" s="819">
        <v>11</v>
      </c>
      <c r="B80" s="819">
        <v>4</v>
      </c>
      <c r="C80" s="820" t="s">
        <v>0</v>
      </c>
      <c r="D80" s="819" t="s">
        <v>769</v>
      </c>
      <c r="E80" s="868">
        <v>3641100</v>
      </c>
      <c r="F80" s="868">
        <v>3641100</v>
      </c>
      <c r="G80" s="823">
        <v>1</v>
      </c>
      <c r="H80" s="821">
        <f t="shared" si="73"/>
        <v>3641100</v>
      </c>
      <c r="I80" s="821"/>
      <c r="J80" s="822">
        <f t="shared" si="74"/>
        <v>3641100</v>
      </c>
      <c r="K80" s="823" t="s">
        <v>436</v>
      </c>
      <c r="L80" s="823" t="s">
        <v>665</v>
      </c>
      <c r="M80" s="827" t="s">
        <v>588</v>
      </c>
      <c r="N80" s="4"/>
      <c r="O80" s="4"/>
      <c r="P80" s="142"/>
      <c r="Q80" s="111">
        <f t="shared" si="75"/>
        <v>1</v>
      </c>
      <c r="R80" s="305">
        <f t="shared" si="76"/>
        <v>3641100</v>
      </c>
      <c r="S80" s="142">
        <f t="shared" si="77"/>
        <v>3641100</v>
      </c>
      <c r="T80" s="10">
        <v>1</v>
      </c>
      <c r="U80" s="10"/>
      <c r="V80" s="10"/>
      <c r="W80" s="10">
        <v>1</v>
      </c>
      <c r="X80" s="10">
        <v>41</v>
      </c>
      <c r="Y80" s="10"/>
      <c r="Z80" s="27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279"/>
      <c r="AP80" s="279"/>
      <c r="AQ80" s="279"/>
      <c r="AR80" s="279"/>
      <c r="AS80" s="279"/>
      <c r="AT80" s="279"/>
      <c r="AU80" s="279"/>
      <c r="AV80" s="279"/>
      <c r="AW80" s="279"/>
      <c r="AX80" s="279"/>
      <c r="AY80" s="279"/>
      <c r="AZ80" s="10"/>
      <c r="BA80" s="279"/>
      <c r="BB80" s="10"/>
      <c r="BC80" s="10"/>
      <c r="BD80" s="283" t="s">
        <v>573</v>
      </c>
      <c r="BE80" s="240"/>
      <c r="BF80" s="4"/>
      <c r="BG80" s="4"/>
      <c r="BH80" s="10">
        <f>$G80</f>
        <v>1</v>
      </c>
      <c r="BI80" s="279">
        <f>$H80</f>
        <v>3641100</v>
      </c>
      <c r="BJ80" s="4"/>
      <c r="BK80" s="4"/>
      <c r="BL80" s="4"/>
      <c r="BM80" s="4"/>
      <c r="BN80" s="4"/>
      <c r="BO80" s="659"/>
      <c r="BP80" s="240"/>
      <c r="BQ80" s="240"/>
      <c r="BR80" s="240"/>
      <c r="BS80" s="1053">
        <f>BS79+H80</f>
        <v>7282200</v>
      </c>
      <c r="BT80" s="1053"/>
      <c r="BU80" s="1053"/>
      <c r="BV80" s="1053"/>
      <c r="BW80" s="1064"/>
      <c r="BX80" s="1053"/>
      <c r="BY80" s="1053">
        <f t="shared" si="80"/>
        <v>3641100</v>
      </c>
      <c r="BZ80" s="1053"/>
      <c r="CA80" s="1053"/>
      <c r="CB80" s="1053"/>
      <c r="CC80" s="1053"/>
      <c r="CD80" s="1053"/>
      <c r="CE80" s="1053"/>
      <c r="CF80" s="1053"/>
      <c r="CG80" s="1053"/>
      <c r="CH80" s="1053"/>
      <c r="CI80" s="1053"/>
      <c r="CJ80" s="1053"/>
      <c r="CK80" s="1053"/>
      <c r="CL80" s="1053"/>
      <c r="CM80" s="1053"/>
      <c r="CN80" s="1053"/>
      <c r="CO80" s="1053"/>
      <c r="CP80" s="1053"/>
      <c r="CQ80" s="1053"/>
      <c r="CR80" s="1053"/>
      <c r="CS80" s="1053"/>
      <c r="CT80" s="1053"/>
      <c r="CU80" s="1053"/>
      <c r="CV80" s="1053"/>
      <c r="CW80" s="1053"/>
      <c r="CX80" s="1053"/>
      <c r="CY80" s="1053"/>
      <c r="CZ80" s="1053"/>
      <c r="DA80" s="1053"/>
      <c r="DB80" s="1053"/>
    </row>
    <row r="81" spans="1:106" s="17" customFormat="1" ht="45.75" hidden="1" customHeight="1">
      <c r="A81" s="819">
        <v>11</v>
      </c>
      <c r="B81" s="819">
        <v>5</v>
      </c>
      <c r="C81" s="820" t="s">
        <v>1</v>
      </c>
      <c r="D81" s="819" t="s">
        <v>769</v>
      </c>
      <c r="E81" s="868">
        <v>3641100</v>
      </c>
      <c r="F81" s="868">
        <v>3641100</v>
      </c>
      <c r="G81" s="823">
        <v>1</v>
      </c>
      <c r="H81" s="821">
        <f t="shared" si="73"/>
        <v>3641100</v>
      </c>
      <c r="I81" s="821"/>
      <c r="J81" s="822">
        <f t="shared" si="74"/>
        <v>3641100</v>
      </c>
      <c r="K81" s="825" t="s">
        <v>437</v>
      </c>
      <c r="L81" s="826" t="s">
        <v>671</v>
      </c>
      <c r="M81" s="831" t="s">
        <v>438</v>
      </c>
      <c r="N81" s="852"/>
      <c r="O81" s="852"/>
      <c r="P81" s="853"/>
      <c r="Q81" s="854">
        <f t="shared" si="75"/>
        <v>1</v>
      </c>
      <c r="R81" s="855">
        <f t="shared" si="76"/>
        <v>3641100</v>
      </c>
      <c r="S81" s="853">
        <f t="shared" si="77"/>
        <v>3641100</v>
      </c>
      <c r="T81" s="856"/>
      <c r="U81" s="856"/>
      <c r="V81" s="856">
        <v>1</v>
      </c>
      <c r="W81" s="856"/>
      <c r="X81" s="856">
        <v>30</v>
      </c>
      <c r="Y81" s="856"/>
      <c r="Z81" s="857"/>
      <c r="AA81" s="856"/>
      <c r="AB81" s="856"/>
      <c r="AC81" s="856"/>
      <c r="AD81" s="856"/>
      <c r="AE81" s="856"/>
      <c r="AF81" s="856"/>
      <c r="AG81" s="856"/>
      <c r="AH81" s="856"/>
      <c r="AI81" s="856"/>
      <c r="AJ81" s="856"/>
      <c r="AK81" s="856"/>
      <c r="AL81" s="856"/>
      <c r="AM81" s="856"/>
      <c r="AN81" s="856"/>
      <c r="AO81" s="858"/>
      <c r="AP81" s="858"/>
      <c r="AQ81" s="858"/>
      <c r="AR81" s="858"/>
      <c r="AS81" s="858"/>
      <c r="AT81" s="858"/>
      <c r="AU81" s="858"/>
      <c r="AV81" s="858"/>
      <c r="AW81" s="858"/>
      <c r="AX81" s="858"/>
      <c r="AY81" s="858"/>
      <c r="AZ81" s="856"/>
      <c r="BA81" s="858"/>
      <c r="BB81" s="856"/>
      <c r="BC81" s="856"/>
      <c r="BD81" s="859"/>
      <c r="BE81" s="240"/>
      <c r="BF81" s="852"/>
      <c r="BG81" s="852"/>
      <c r="BH81" s="856">
        <f>$G81</f>
        <v>1</v>
      </c>
      <c r="BI81" s="858">
        <f>$H81</f>
        <v>3641100</v>
      </c>
      <c r="BJ81" s="852"/>
      <c r="BK81" s="852"/>
      <c r="BL81" s="852"/>
      <c r="BM81" s="852"/>
      <c r="BN81" s="852"/>
      <c r="BO81" s="860"/>
      <c r="BP81" s="240"/>
      <c r="BQ81" s="240"/>
      <c r="BR81" s="240"/>
      <c r="BS81" s="1053">
        <f>BS80+H81</f>
        <v>10923300</v>
      </c>
      <c r="BT81" s="1053"/>
      <c r="BU81" s="1053"/>
      <c r="BV81" s="1053"/>
      <c r="BW81" s="1064"/>
      <c r="BX81" s="1053"/>
      <c r="BY81" s="1053">
        <f t="shared" si="80"/>
        <v>3641100</v>
      </c>
      <c r="BZ81" s="1053"/>
      <c r="CA81" s="1053"/>
      <c r="CB81" s="1053"/>
      <c r="CC81" s="1053"/>
      <c r="CD81" s="1053"/>
      <c r="CE81" s="1053"/>
      <c r="CF81" s="1053"/>
      <c r="CG81" s="1053"/>
      <c r="CH81" s="1053"/>
      <c r="CI81" s="1053"/>
      <c r="CJ81" s="1053"/>
      <c r="CK81" s="1053"/>
      <c r="CL81" s="1053"/>
      <c r="CM81" s="1053"/>
      <c r="CN81" s="1053"/>
      <c r="CO81" s="1053"/>
      <c r="CP81" s="1053"/>
      <c r="CQ81" s="1053"/>
      <c r="CR81" s="1053"/>
      <c r="CS81" s="1053"/>
      <c r="CT81" s="1053"/>
      <c r="CU81" s="1053"/>
      <c r="CV81" s="1053"/>
      <c r="CW81" s="1053"/>
      <c r="CX81" s="1053"/>
      <c r="CY81" s="1053"/>
      <c r="CZ81" s="1053"/>
      <c r="DA81" s="1053"/>
      <c r="DB81" s="1053"/>
    </row>
    <row r="82" spans="1:106" s="703" customFormat="1" hidden="1">
      <c r="A82" s="701"/>
      <c r="B82" s="702" t="s">
        <v>1481</v>
      </c>
      <c r="C82" s="701"/>
      <c r="D82" s="701"/>
      <c r="G82" s="705">
        <f>SUM(G83:G96)</f>
        <v>14</v>
      </c>
      <c r="H82" s="704">
        <f>SUM(H83:H96)</f>
        <v>48584000</v>
      </c>
      <c r="I82" s="802"/>
      <c r="J82" s="799"/>
      <c r="K82" s="799">
        <f>SUM(J83:J102)</f>
        <v>48584000</v>
      </c>
      <c r="L82" s="799">
        <f>SUM(K83:K102)</f>
        <v>0</v>
      </c>
      <c r="M82" s="799">
        <f>SUM(L83:L102)</f>
        <v>0</v>
      </c>
      <c r="N82" s="799">
        <f t="shared" ref="N82:BO82" si="81">SUM(N83:N96)</f>
        <v>0</v>
      </c>
      <c r="O82" s="799">
        <f t="shared" si="81"/>
        <v>0</v>
      </c>
      <c r="P82" s="799">
        <f t="shared" si="81"/>
        <v>0</v>
      </c>
      <c r="Q82" s="799">
        <f t="shared" si="81"/>
        <v>14</v>
      </c>
      <c r="R82" s="799">
        <f t="shared" si="81"/>
        <v>48584000</v>
      </c>
      <c r="S82" s="799">
        <f t="shared" si="81"/>
        <v>48584000</v>
      </c>
      <c r="T82" s="799">
        <f t="shared" si="81"/>
        <v>3700001</v>
      </c>
      <c r="U82" s="799">
        <f t="shared" si="81"/>
        <v>0</v>
      </c>
      <c r="V82" s="799">
        <f t="shared" si="81"/>
        <v>3</v>
      </c>
      <c r="W82" s="799">
        <f t="shared" si="81"/>
        <v>4</v>
      </c>
      <c r="X82" s="799">
        <f t="shared" si="81"/>
        <v>89</v>
      </c>
      <c r="Y82" s="799">
        <f t="shared" si="81"/>
        <v>0</v>
      </c>
      <c r="Z82" s="799">
        <f t="shared" si="81"/>
        <v>0</v>
      </c>
      <c r="AA82" s="799">
        <f t="shared" si="81"/>
        <v>0</v>
      </c>
      <c r="AB82" s="799">
        <f t="shared" si="81"/>
        <v>0</v>
      </c>
      <c r="AC82" s="799">
        <f t="shared" si="81"/>
        <v>0</v>
      </c>
      <c r="AD82" s="799">
        <f t="shared" si="81"/>
        <v>0</v>
      </c>
      <c r="AE82" s="799">
        <f t="shared" si="81"/>
        <v>0</v>
      </c>
      <c r="AF82" s="799">
        <f t="shared" si="81"/>
        <v>0</v>
      </c>
      <c r="AG82" s="799">
        <f t="shared" si="81"/>
        <v>0</v>
      </c>
      <c r="AH82" s="799">
        <f t="shared" si="81"/>
        <v>0</v>
      </c>
      <c r="AI82" s="799">
        <f t="shared" si="81"/>
        <v>0</v>
      </c>
      <c r="AJ82" s="799">
        <f t="shared" si="81"/>
        <v>0</v>
      </c>
      <c r="AK82" s="799">
        <f t="shared" si="81"/>
        <v>0</v>
      </c>
      <c r="AL82" s="799">
        <f t="shared" si="81"/>
        <v>0</v>
      </c>
      <c r="AM82" s="799">
        <f t="shared" si="81"/>
        <v>0</v>
      </c>
      <c r="AN82" s="799">
        <f t="shared" si="81"/>
        <v>0</v>
      </c>
      <c r="AO82" s="799">
        <f t="shared" si="81"/>
        <v>0</v>
      </c>
      <c r="AP82" s="799">
        <f t="shared" si="81"/>
        <v>0</v>
      </c>
      <c r="AQ82" s="799">
        <f t="shared" si="81"/>
        <v>0</v>
      </c>
      <c r="AR82" s="799">
        <f t="shared" si="81"/>
        <v>0</v>
      </c>
      <c r="AS82" s="799">
        <f t="shared" si="81"/>
        <v>0</v>
      </c>
      <c r="AT82" s="799">
        <f t="shared" si="81"/>
        <v>0</v>
      </c>
      <c r="AU82" s="799">
        <f t="shared" si="81"/>
        <v>0</v>
      </c>
      <c r="AV82" s="799">
        <f t="shared" si="81"/>
        <v>0</v>
      </c>
      <c r="AW82" s="799">
        <f t="shared" si="81"/>
        <v>0</v>
      </c>
      <c r="AX82" s="799">
        <f t="shared" si="81"/>
        <v>0</v>
      </c>
      <c r="AY82" s="799">
        <f t="shared" si="81"/>
        <v>0</v>
      </c>
      <c r="AZ82" s="799">
        <f t="shared" si="81"/>
        <v>0</v>
      </c>
      <c r="BA82" s="799">
        <f t="shared" si="81"/>
        <v>0</v>
      </c>
      <c r="BB82" s="799">
        <f t="shared" si="81"/>
        <v>0</v>
      </c>
      <c r="BC82" s="799">
        <f t="shared" si="81"/>
        <v>0</v>
      </c>
      <c r="BD82" s="799">
        <f t="shared" si="81"/>
        <v>0</v>
      </c>
      <c r="BE82" s="899"/>
      <c r="BF82" s="799">
        <f t="shared" si="81"/>
        <v>1</v>
      </c>
      <c r="BG82" s="799">
        <f t="shared" si="81"/>
        <v>10000000</v>
      </c>
      <c r="BH82" s="799">
        <f t="shared" si="81"/>
        <v>7</v>
      </c>
      <c r="BI82" s="799">
        <f t="shared" si="81"/>
        <v>31450000</v>
      </c>
      <c r="BJ82" s="799">
        <f t="shared" si="81"/>
        <v>0</v>
      </c>
      <c r="BK82" s="799">
        <f t="shared" si="81"/>
        <v>0</v>
      </c>
      <c r="BL82" s="799">
        <f t="shared" si="81"/>
        <v>6</v>
      </c>
      <c r="BM82" s="799">
        <f t="shared" si="81"/>
        <v>7134000</v>
      </c>
      <c r="BN82" s="799">
        <f t="shared" si="81"/>
        <v>0</v>
      </c>
      <c r="BO82" s="799">
        <f t="shared" si="81"/>
        <v>0</v>
      </c>
      <c r="BS82" s="1065"/>
      <c r="BT82" s="1065"/>
      <c r="BU82" s="1065"/>
      <c r="BV82" s="1065"/>
      <c r="BW82" s="1065"/>
      <c r="BX82" s="1065"/>
      <c r="BY82" s="1065"/>
      <c r="BZ82" s="1065"/>
      <c r="CA82" s="1065"/>
      <c r="CB82" s="1065"/>
      <c r="CC82" s="1065"/>
      <c r="CD82" s="1065"/>
      <c r="CE82" s="1065"/>
      <c r="CF82" s="1065"/>
      <c r="CG82" s="1065"/>
      <c r="CH82" s="1065"/>
      <c r="CI82" s="1065"/>
      <c r="CJ82" s="1065"/>
      <c r="CK82" s="1065"/>
      <c r="CL82" s="1065"/>
      <c r="CM82" s="1065"/>
      <c r="CN82" s="1065"/>
      <c r="CO82" s="1065"/>
      <c r="CP82" s="1065"/>
      <c r="CQ82" s="1065"/>
      <c r="CR82" s="1065"/>
      <c r="CS82" s="1065"/>
      <c r="CT82" s="1065"/>
      <c r="CU82" s="1065"/>
      <c r="CV82" s="1065"/>
      <c r="CW82" s="1065"/>
      <c r="CX82" s="1065"/>
      <c r="CY82" s="1065"/>
      <c r="CZ82" s="1065"/>
      <c r="DA82" s="1065"/>
      <c r="DB82" s="1065"/>
    </row>
    <row r="83" spans="1:106" s="17" customFormat="1" ht="51" hidden="1" customHeight="1">
      <c r="A83" s="833">
        <v>4</v>
      </c>
      <c r="B83" s="833">
        <v>4</v>
      </c>
      <c r="C83" s="834" t="s">
        <v>254</v>
      </c>
      <c r="D83" s="833">
        <v>8732</v>
      </c>
      <c r="E83" s="835">
        <v>3700000</v>
      </c>
      <c r="F83" s="835">
        <v>3700000</v>
      </c>
      <c r="G83" s="841">
        <v>1</v>
      </c>
      <c r="H83" s="836">
        <f t="shared" ref="H83:H89" si="82">G83*F83</f>
        <v>3700000</v>
      </c>
      <c r="I83" s="836"/>
      <c r="J83" s="837">
        <f t="shared" ref="J83:J89" si="83">I83+H83</f>
        <v>3700000</v>
      </c>
      <c r="K83" s="834" t="s">
        <v>215</v>
      </c>
      <c r="L83" s="834" t="s">
        <v>815</v>
      </c>
      <c r="M83" s="834" t="s">
        <v>216</v>
      </c>
      <c r="N83" s="342"/>
      <c r="O83" s="342"/>
      <c r="P83" s="861"/>
      <c r="Q83" s="344">
        <f t="shared" ref="Q83:Q89" si="84">$G83</f>
        <v>1</v>
      </c>
      <c r="R83" s="346">
        <f t="shared" ref="R83:R89" si="85">$H83</f>
        <v>3700000</v>
      </c>
      <c r="S83" s="861">
        <f t="shared" ref="S83:S89" si="86">$H83+$I83</f>
        <v>3700000</v>
      </c>
      <c r="T83" s="344">
        <v>1</v>
      </c>
      <c r="U83" s="344"/>
      <c r="V83" s="344"/>
      <c r="W83" s="344"/>
      <c r="X83" s="344"/>
      <c r="Y83" s="344"/>
      <c r="Z83" s="718"/>
      <c r="AA83" s="344"/>
      <c r="AB83" s="344"/>
      <c r="AC83" s="344"/>
      <c r="AD83" s="344"/>
      <c r="AE83" s="344"/>
      <c r="AF83" s="344"/>
      <c r="AG83" s="344"/>
      <c r="AH83" s="344"/>
      <c r="AI83" s="344"/>
      <c r="AJ83" s="344"/>
      <c r="AK83" s="344"/>
      <c r="AL83" s="344"/>
      <c r="AM83" s="344"/>
      <c r="AN83" s="344"/>
      <c r="AO83" s="862"/>
      <c r="AP83" s="862"/>
      <c r="AQ83" s="862"/>
      <c r="AR83" s="862"/>
      <c r="AS83" s="862"/>
      <c r="AT83" s="862"/>
      <c r="AU83" s="862"/>
      <c r="AV83" s="862"/>
      <c r="AW83" s="862"/>
      <c r="AX83" s="862"/>
      <c r="AY83" s="862"/>
      <c r="AZ83" s="344"/>
      <c r="BA83" s="862"/>
      <c r="BB83" s="344"/>
      <c r="BC83" s="344"/>
      <c r="BD83" s="863" t="s">
        <v>571</v>
      </c>
      <c r="BE83" s="655"/>
      <c r="BF83" s="342"/>
      <c r="BG83" s="342"/>
      <c r="BH83" s="864">
        <f>$G83</f>
        <v>1</v>
      </c>
      <c r="BI83" s="865">
        <f>$H83</f>
        <v>3700000</v>
      </c>
      <c r="BJ83" s="342"/>
      <c r="BK83" s="342"/>
      <c r="BL83" s="342"/>
      <c r="BM83" s="342"/>
      <c r="BN83" s="342"/>
      <c r="BO83" s="866"/>
      <c r="BP83" s="655"/>
      <c r="BQ83" s="655"/>
      <c r="BR83" s="655"/>
      <c r="BS83" s="1053"/>
      <c r="BT83" s="1053"/>
      <c r="BU83" s="1053"/>
      <c r="BV83" s="1053"/>
      <c r="BW83" s="1064"/>
      <c r="BX83" s="1053"/>
      <c r="BY83" s="1053">
        <f>R83-BX83</f>
        <v>3700000</v>
      </c>
      <c r="BZ83" s="1053"/>
      <c r="CA83" s="1053"/>
      <c r="CB83" s="1053"/>
      <c r="CC83" s="1053"/>
      <c r="CD83" s="1053"/>
      <c r="CE83" s="1053"/>
      <c r="CF83" s="1053"/>
      <c r="CG83" s="1053"/>
      <c r="CH83" s="1053"/>
      <c r="CI83" s="1053"/>
      <c r="CJ83" s="1053"/>
      <c r="CK83" s="1053"/>
      <c r="CL83" s="1053"/>
      <c r="CM83" s="1053"/>
      <c r="CN83" s="1053"/>
      <c r="CO83" s="1053"/>
      <c r="CP83" s="1053"/>
      <c r="CQ83" s="1053"/>
      <c r="CR83" s="1053"/>
      <c r="CS83" s="1053"/>
      <c r="CT83" s="1053"/>
      <c r="CU83" s="1053"/>
      <c r="CV83" s="1053"/>
      <c r="CW83" s="1053"/>
      <c r="CX83" s="1053"/>
      <c r="CY83" s="1053"/>
      <c r="CZ83" s="1053"/>
      <c r="DA83" s="1053"/>
      <c r="DB83" s="1053"/>
    </row>
    <row r="84" spans="1:106" s="17" customFormat="1" ht="49.5" hidden="1" customHeight="1">
      <c r="A84" s="833">
        <v>6</v>
      </c>
      <c r="B84" s="833">
        <v>4</v>
      </c>
      <c r="C84" s="834" t="s">
        <v>257</v>
      </c>
      <c r="D84" s="833">
        <v>8732</v>
      </c>
      <c r="E84" s="838">
        <v>4250000</v>
      </c>
      <c r="F84" s="838">
        <v>4250000</v>
      </c>
      <c r="G84" s="841">
        <v>1</v>
      </c>
      <c r="H84" s="836">
        <f t="shared" si="82"/>
        <v>4250000</v>
      </c>
      <c r="I84" s="836"/>
      <c r="J84" s="837">
        <f t="shared" si="83"/>
        <v>4250000</v>
      </c>
      <c r="K84" s="834" t="s">
        <v>233</v>
      </c>
      <c r="L84" s="834" t="s">
        <v>1405</v>
      </c>
      <c r="M84" s="834" t="s">
        <v>234</v>
      </c>
      <c r="N84" s="4"/>
      <c r="O84" s="4"/>
      <c r="P84" s="142"/>
      <c r="Q84" s="111">
        <f t="shared" si="84"/>
        <v>1</v>
      </c>
      <c r="R84" s="305">
        <f t="shared" si="85"/>
        <v>4250000</v>
      </c>
      <c r="S84" s="142">
        <f t="shared" si="86"/>
        <v>4250000</v>
      </c>
      <c r="T84" s="111"/>
      <c r="U84" s="111"/>
      <c r="V84" s="111"/>
      <c r="W84" s="111">
        <v>1</v>
      </c>
      <c r="X84" s="111">
        <v>39</v>
      </c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282"/>
      <c r="AP84" s="282"/>
      <c r="AQ84" s="282"/>
      <c r="AR84" s="282"/>
      <c r="AS84" s="282"/>
      <c r="AT84" s="282"/>
      <c r="AU84" s="282"/>
      <c r="AV84" s="282"/>
      <c r="AW84" s="282"/>
      <c r="AX84" s="282"/>
      <c r="AY84" s="282"/>
      <c r="AZ84" s="111"/>
      <c r="BA84" s="282"/>
      <c r="BB84" s="111"/>
      <c r="BC84" s="111"/>
      <c r="BD84" s="131"/>
      <c r="BE84" s="655"/>
      <c r="BF84" s="4"/>
      <c r="BG84" s="4"/>
      <c r="BH84" s="10">
        <f>$G84</f>
        <v>1</v>
      </c>
      <c r="BI84" s="279">
        <f>$H84</f>
        <v>4250000</v>
      </c>
      <c r="BJ84" s="4"/>
      <c r="BK84" s="4"/>
      <c r="BL84" s="4"/>
      <c r="BM84" s="4"/>
      <c r="BN84" s="4"/>
      <c r="BO84" s="659"/>
      <c r="BP84" s="655"/>
      <c r="BQ84" s="655"/>
      <c r="BR84" s="655"/>
      <c r="BS84" s="1053">
        <f>BS73+H84</f>
        <v>7807700</v>
      </c>
      <c r="BT84" s="1053"/>
      <c r="BU84" s="1053"/>
      <c r="BV84" s="1053"/>
      <c r="BW84" s="1064"/>
      <c r="BX84" s="1053"/>
      <c r="BY84" s="1053"/>
      <c r="BZ84" s="1053"/>
      <c r="CA84" s="1053"/>
      <c r="CB84" s="1053"/>
      <c r="CC84" s="1053"/>
      <c r="CD84" s="1053"/>
      <c r="CE84" s="1053"/>
      <c r="CF84" s="1053"/>
      <c r="CG84" s="1053"/>
      <c r="CH84" s="1053"/>
      <c r="CI84" s="1053"/>
      <c r="CJ84" s="1053"/>
      <c r="CK84" s="1053"/>
      <c r="CL84" s="1053"/>
      <c r="CM84" s="1053"/>
      <c r="CN84" s="1053"/>
      <c r="CO84" s="1053"/>
      <c r="CP84" s="1053"/>
      <c r="CQ84" s="1053"/>
      <c r="CR84" s="1053"/>
      <c r="CS84" s="1053"/>
      <c r="CT84" s="1053"/>
      <c r="CU84" s="1053"/>
      <c r="CV84" s="1053"/>
      <c r="CW84" s="1053"/>
      <c r="CX84" s="1053"/>
      <c r="CY84" s="1053"/>
      <c r="CZ84" s="1053"/>
      <c r="DA84" s="1053"/>
      <c r="DB84" s="1053"/>
    </row>
    <row r="85" spans="1:106" s="17" customFormat="1" ht="49.5" hidden="1" customHeight="1">
      <c r="A85" s="833">
        <v>6</v>
      </c>
      <c r="B85" s="833">
        <v>6</v>
      </c>
      <c r="C85" s="834" t="s">
        <v>935</v>
      </c>
      <c r="D85" s="833" t="s">
        <v>235</v>
      </c>
      <c r="E85" s="838">
        <v>9400000</v>
      </c>
      <c r="F85" s="838">
        <v>9400000</v>
      </c>
      <c r="G85" s="841">
        <v>1</v>
      </c>
      <c r="H85" s="836">
        <f t="shared" si="82"/>
        <v>9400000</v>
      </c>
      <c r="I85" s="836"/>
      <c r="J85" s="837">
        <f t="shared" si="83"/>
        <v>9400000</v>
      </c>
      <c r="K85" s="834" t="s">
        <v>230</v>
      </c>
      <c r="L85" s="834" t="s">
        <v>875</v>
      </c>
      <c r="M85" s="834" t="s">
        <v>236</v>
      </c>
      <c r="N85" s="4"/>
      <c r="O85" s="4"/>
      <c r="P85" s="142"/>
      <c r="Q85" s="111">
        <f t="shared" si="84"/>
        <v>1</v>
      </c>
      <c r="R85" s="305">
        <f t="shared" si="85"/>
        <v>9400000</v>
      </c>
      <c r="S85" s="142">
        <f t="shared" si="86"/>
        <v>9400000</v>
      </c>
      <c r="T85" s="111"/>
      <c r="U85" s="111"/>
      <c r="V85" s="111">
        <v>1</v>
      </c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111"/>
      <c r="BA85" s="282"/>
      <c r="BB85" s="111"/>
      <c r="BC85" s="111"/>
      <c r="BD85" s="131"/>
      <c r="BE85" s="655"/>
      <c r="BF85" s="4"/>
      <c r="BG85" s="4"/>
      <c r="BH85" s="10">
        <f>$G85</f>
        <v>1</v>
      </c>
      <c r="BI85" s="279">
        <f>$H85</f>
        <v>9400000</v>
      </c>
      <c r="BJ85" s="4"/>
      <c r="BK85" s="4"/>
      <c r="BL85" s="4"/>
      <c r="BM85" s="4"/>
      <c r="BN85" s="4"/>
      <c r="BO85" s="659"/>
      <c r="BP85" s="655"/>
      <c r="BQ85" s="655"/>
      <c r="BR85" s="655"/>
      <c r="BS85" s="1053">
        <f>BS74+H85</f>
        <v>20765400</v>
      </c>
      <c r="BT85" s="1053"/>
      <c r="BU85" s="1053"/>
      <c r="BV85" s="1053"/>
      <c r="BW85" s="1064"/>
      <c r="BX85" s="1053"/>
      <c r="BY85" s="1053"/>
      <c r="BZ85" s="1053"/>
      <c r="CA85" s="1053"/>
      <c r="CB85" s="1053"/>
      <c r="CC85" s="1053"/>
      <c r="CD85" s="1053"/>
      <c r="CE85" s="1053"/>
      <c r="CF85" s="1053"/>
      <c r="CG85" s="1053"/>
      <c r="CH85" s="1053"/>
      <c r="CI85" s="1053"/>
      <c r="CJ85" s="1053"/>
      <c r="CK85" s="1053"/>
      <c r="CL85" s="1053"/>
      <c r="CM85" s="1053"/>
      <c r="CN85" s="1053"/>
      <c r="CO85" s="1053"/>
      <c r="CP85" s="1053"/>
      <c r="CQ85" s="1053"/>
      <c r="CR85" s="1053"/>
      <c r="CS85" s="1053"/>
      <c r="CT85" s="1053"/>
      <c r="CU85" s="1053"/>
      <c r="CV85" s="1053"/>
      <c r="CW85" s="1053"/>
      <c r="CX85" s="1053"/>
      <c r="CY85" s="1053"/>
      <c r="CZ85" s="1053"/>
      <c r="DA85" s="1053"/>
      <c r="DB85" s="1053"/>
    </row>
    <row r="86" spans="1:106" s="17" customFormat="1" ht="52.5" hidden="1" customHeight="1">
      <c r="A86" s="839">
        <v>8</v>
      </c>
      <c r="B86" s="839">
        <v>10</v>
      </c>
      <c r="C86" s="840" t="s">
        <v>1043</v>
      </c>
      <c r="D86" s="839" t="s">
        <v>934</v>
      </c>
      <c r="E86" s="838">
        <v>10000000</v>
      </c>
      <c r="F86" s="838">
        <v>10000000</v>
      </c>
      <c r="G86" s="841">
        <v>1</v>
      </c>
      <c r="H86" s="836">
        <f t="shared" si="82"/>
        <v>10000000</v>
      </c>
      <c r="I86" s="836"/>
      <c r="J86" s="837">
        <f t="shared" si="83"/>
        <v>10000000</v>
      </c>
      <c r="K86" s="841" t="s">
        <v>509</v>
      </c>
      <c r="L86" s="834" t="s">
        <v>827</v>
      </c>
      <c r="M86" s="842" t="s">
        <v>623</v>
      </c>
      <c r="N86" s="4"/>
      <c r="O86" s="4"/>
      <c r="P86" s="142"/>
      <c r="Q86" s="111">
        <f t="shared" si="84"/>
        <v>1</v>
      </c>
      <c r="R86" s="305">
        <f t="shared" si="85"/>
        <v>10000000</v>
      </c>
      <c r="S86" s="142">
        <f t="shared" si="86"/>
        <v>10000000</v>
      </c>
      <c r="T86" s="10"/>
      <c r="U86" s="10"/>
      <c r="V86" s="10"/>
      <c r="W86" s="10">
        <v>1</v>
      </c>
      <c r="X86" s="10"/>
      <c r="Y86" s="10"/>
      <c r="Z86" s="27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279"/>
      <c r="AP86" s="279"/>
      <c r="AQ86" s="279"/>
      <c r="AR86" s="279"/>
      <c r="AS86" s="279"/>
      <c r="AT86" s="279"/>
      <c r="AU86" s="279"/>
      <c r="AV86" s="279"/>
      <c r="AW86" s="279"/>
      <c r="AX86" s="279"/>
      <c r="AY86" s="279"/>
      <c r="AZ86" s="10"/>
      <c r="BA86" s="279"/>
      <c r="BB86" s="10"/>
      <c r="BC86" s="10"/>
      <c r="BD86" s="283"/>
      <c r="BE86" s="240"/>
      <c r="BF86" s="10">
        <f>$G86</f>
        <v>1</v>
      </c>
      <c r="BG86" s="279">
        <f>$H86</f>
        <v>10000000</v>
      </c>
      <c r="BH86" s="4"/>
      <c r="BI86" s="4"/>
      <c r="BJ86" s="4"/>
      <c r="BK86" s="4"/>
      <c r="BL86" s="4"/>
      <c r="BM86" s="4"/>
      <c r="BN86" s="4"/>
      <c r="BO86" s="659"/>
      <c r="BP86" s="240"/>
      <c r="BQ86" s="240"/>
      <c r="BR86" s="240"/>
      <c r="BS86" s="1053">
        <f>BS44+H86</f>
        <v>10000000</v>
      </c>
      <c r="BT86" s="1053"/>
      <c r="BU86" s="1053"/>
      <c r="BV86" s="1053"/>
      <c r="BW86" s="1064"/>
      <c r="BX86" s="1053"/>
      <c r="BY86" s="1053"/>
      <c r="BZ86" s="1053"/>
      <c r="CA86" s="1053"/>
      <c r="CB86" s="1053"/>
      <c r="CC86" s="1053"/>
      <c r="CD86" s="1053"/>
      <c r="CE86" s="1053"/>
      <c r="CF86" s="1053"/>
      <c r="CG86" s="1053"/>
      <c r="CH86" s="1053"/>
      <c r="CI86" s="1053"/>
      <c r="CJ86" s="1053"/>
      <c r="CK86" s="1053"/>
      <c r="CL86" s="1053"/>
      <c r="CM86" s="1053"/>
      <c r="CN86" s="1053"/>
      <c r="CO86" s="1053"/>
      <c r="CP86" s="1053"/>
      <c r="CQ86" s="1053"/>
      <c r="CR86" s="1053"/>
      <c r="CS86" s="1053"/>
      <c r="CT86" s="1053"/>
      <c r="CU86" s="1053"/>
      <c r="CV86" s="1053"/>
      <c r="CW86" s="1053"/>
      <c r="CX86" s="1053"/>
      <c r="CY86" s="1053"/>
      <c r="CZ86" s="1053"/>
      <c r="DA86" s="1053"/>
      <c r="DB86" s="1053"/>
    </row>
    <row r="87" spans="1:106" s="17" customFormat="1" ht="52.5" hidden="1" customHeight="1">
      <c r="A87" s="839">
        <v>8</v>
      </c>
      <c r="B87" s="839">
        <v>17</v>
      </c>
      <c r="C87" s="834" t="s">
        <v>251</v>
      </c>
      <c r="D87" s="833">
        <v>8732</v>
      </c>
      <c r="E87" s="835">
        <v>3700000</v>
      </c>
      <c r="F87" s="835">
        <v>3700000</v>
      </c>
      <c r="G87" s="841">
        <v>1</v>
      </c>
      <c r="H87" s="836">
        <f t="shared" si="82"/>
        <v>3700000</v>
      </c>
      <c r="I87" s="836"/>
      <c r="J87" s="837">
        <f t="shared" si="83"/>
        <v>3700000</v>
      </c>
      <c r="K87" s="841" t="s">
        <v>510</v>
      </c>
      <c r="L87" s="834" t="s">
        <v>912</v>
      </c>
      <c r="M87" s="842" t="s">
        <v>623</v>
      </c>
      <c r="N87" s="4"/>
      <c r="O87" s="4"/>
      <c r="P87" s="142"/>
      <c r="Q87" s="111">
        <f t="shared" si="84"/>
        <v>1</v>
      </c>
      <c r="R87" s="305">
        <f t="shared" si="85"/>
        <v>3700000</v>
      </c>
      <c r="S87" s="142">
        <f t="shared" si="86"/>
        <v>3700000</v>
      </c>
      <c r="T87" s="10"/>
      <c r="U87" s="10"/>
      <c r="V87" s="10"/>
      <c r="W87" s="10">
        <v>1</v>
      </c>
      <c r="X87" s="10"/>
      <c r="Y87" s="10"/>
      <c r="Z87" s="27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279"/>
      <c r="AP87" s="279"/>
      <c r="AQ87" s="279"/>
      <c r="AR87" s="279"/>
      <c r="AS87" s="279"/>
      <c r="AT87" s="279"/>
      <c r="AU87" s="279"/>
      <c r="AV87" s="279"/>
      <c r="AW87" s="279"/>
      <c r="AX87" s="279"/>
      <c r="AY87" s="279"/>
      <c r="AZ87" s="10"/>
      <c r="BA87" s="279"/>
      <c r="BB87" s="10"/>
      <c r="BC87" s="10"/>
      <c r="BD87" s="283"/>
      <c r="BE87" s="240"/>
      <c r="BF87" s="4"/>
      <c r="BG87" s="4"/>
      <c r="BH87" s="10">
        <f>$G87</f>
        <v>1</v>
      </c>
      <c r="BI87" s="279">
        <f>$H87</f>
        <v>3700000</v>
      </c>
      <c r="BJ87" s="4"/>
      <c r="BK87" s="4"/>
      <c r="BL87" s="4"/>
      <c r="BM87" s="4"/>
      <c r="BN87" s="4"/>
      <c r="BO87" s="659"/>
      <c r="BP87" s="240"/>
      <c r="BQ87" s="240"/>
      <c r="BR87" s="240"/>
      <c r="BS87" s="1053">
        <f>BS86+H87</f>
        <v>13700000</v>
      </c>
      <c r="BT87" s="1053"/>
      <c r="BU87" s="1053"/>
      <c r="BV87" s="1053"/>
      <c r="BW87" s="1064"/>
      <c r="BX87" s="1053"/>
      <c r="BY87" s="1053"/>
      <c r="BZ87" s="1053"/>
      <c r="CA87" s="1053"/>
      <c r="CB87" s="1053"/>
      <c r="CC87" s="1053"/>
      <c r="CD87" s="1053"/>
      <c r="CE87" s="1053"/>
      <c r="CF87" s="1053"/>
      <c r="CG87" s="1053"/>
      <c r="CH87" s="1053"/>
      <c r="CI87" s="1053"/>
      <c r="CJ87" s="1053"/>
      <c r="CK87" s="1053"/>
      <c r="CL87" s="1053"/>
      <c r="CM87" s="1053"/>
      <c r="CN87" s="1053"/>
      <c r="CO87" s="1053"/>
      <c r="CP87" s="1053"/>
      <c r="CQ87" s="1053"/>
      <c r="CR87" s="1053"/>
      <c r="CS87" s="1053"/>
      <c r="CT87" s="1053"/>
      <c r="CU87" s="1053"/>
      <c r="CV87" s="1053"/>
      <c r="CW87" s="1053"/>
      <c r="CX87" s="1053"/>
      <c r="CY87" s="1053"/>
      <c r="CZ87" s="1053"/>
      <c r="DA87" s="1053"/>
      <c r="DB87" s="1053"/>
    </row>
    <row r="88" spans="1:106" s="17" customFormat="1" ht="46.5" hidden="1" customHeight="1">
      <c r="A88" s="843">
        <v>9</v>
      </c>
      <c r="B88" s="833">
        <v>6</v>
      </c>
      <c r="C88" s="834" t="s">
        <v>413</v>
      </c>
      <c r="D88" s="833">
        <v>8732</v>
      </c>
      <c r="E88" s="835">
        <v>3700000</v>
      </c>
      <c r="F88" s="835">
        <v>3700000</v>
      </c>
      <c r="G88" s="841">
        <v>1</v>
      </c>
      <c r="H88" s="836">
        <f t="shared" si="82"/>
        <v>3700000</v>
      </c>
      <c r="I88" s="836"/>
      <c r="J88" s="837">
        <f t="shared" si="83"/>
        <v>3700000</v>
      </c>
      <c r="K88" s="834" t="s">
        <v>516</v>
      </c>
      <c r="L88" s="834" t="s">
        <v>968</v>
      </c>
      <c r="M88" s="841"/>
      <c r="N88" s="4"/>
      <c r="O88" s="142"/>
      <c r="P88" s="111"/>
      <c r="Q88" s="111">
        <f t="shared" si="84"/>
        <v>1</v>
      </c>
      <c r="R88" s="305">
        <f t="shared" si="85"/>
        <v>3700000</v>
      </c>
      <c r="S88" s="142">
        <f t="shared" si="86"/>
        <v>3700000</v>
      </c>
      <c r="T88" s="142">
        <f>$G88*$F88</f>
        <v>3700000</v>
      </c>
      <c r="U88" s="10"/>
      <c r="V88" s="10">
        <v>1</v>
      </c>
      <c r="W88" s="10"/>
      <c r="X88" s="10">
        <v>20</v>
      </c>
      <c r="Y88" s="10"/>
      <c r="Z88" s="27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10"/>
      <c r="BA88" s="279"/>
      <c r="BB88" s="10"/>
      <c r="BC88" s="10"/>
      <c r="BD88" s="283" t="s">
        <v>565</v>
      </c>
      <c r="BE88" s="240"/>
      <c r="BF88" s="4"/>
      <c r="BG88" s="4"/>
      <c r="BH88" s="10">
        <f>$G88</f>
        <v>1</v>
      </c>
      <c r="BI88" s="279">
        <f>$H88</f>
        <v>3700000</v>
      </c>
      <c r="BJ88" s="4"/>
      <c r="BK88" s="4"/>
      <c r="BL88" s="4"/>
      <c r="BM88" s="4"/>
      <c r="BN88" s="4"/>
      <c r="BO88" s="659"/>
      <c r="BP88" s="240"/>
      <c r="BQ88" s="240"/>
      <c r="BR88" s="240"/>
      <c r="BS88" s="1053">
        <f>BS77+H88</f>
        <v>7257700</v>
      </c>
      <c r="BT88" s="1053"/>
      <c r="BU88" s="1053"/>
      <c r="BV88" s="1053"/>
      <c r="BW88" s="1064"/>
      <c r="BX88" s="1053"/>
      <c r="BY88" s="1053">
        <f>R88-BX88</f>
        <v>3700000</v>
      </c>
      <c r="BZ88" s="1053"/>
      <c r="CA88" s="1053"/>
      <c r="CB88" s="1053"/>
      <c r="CC88" s="1053"/>
      <c r="CD88" s="1053"/>
      <c r="CE88" s="1053"/>
      <c r="CF88" s="1053"/>
      <c r="CG88" s="1053"/>
      <c r="CH88" s="1053"/>
      <c r="CI88" s="1053"/>
      <c r="CJ88" s="1053"/>
      <c r="CK88" s="1053"/>
      <c r="CL88" s="1053"/>
      <c r="CM88" s="1053"/>
      <c r="CN88" s="1053"/>
      <c r="CO88" s="1053"/>
      <c r="CP88" s="1053"/>
      <c r="CQ88" s="1053"/>
      <c r="CR88" s="1053"/>
      <c r="CS88" s="1053"/>
      <c r="CT88" s="1053"/>
      <c r="CU88" s="1053"/>
      <c r="CV88" s="1053"/>
      <c r="CW88" s="1053"/>
      <c r="CX88" s="1053"/>
      <c r="CY88" s="1053"/>
      <c r="CZ88" s="1053"/>
      <c r="DA88" s="1053"/>
      <c r="DB88" s="1053"/>
    </row>
    <row r="89" spans="1:106" s="17" customFormat="1" ht="46.5" hidden="1" customHeight="1">
      <c r="A89" s="839">
        <v>10</v>
      </c>
      <c r="B89" s="839">
        <v>4</v>
      </c>
      <c r="C89" s="844" t="s">
        <v>249</v>
      </c>
      <c r="D89" s="845" t="s">
        <v>759</v>
      </c>
      <c r="E89" s="838">
        <v>3000000</v>
      </c>
      <c r="F89" s="838">
        <v>3000000</v>
      </c>
      <c r="G89" s="841">
        <v>1</v>
      </c>
      <c r="H89" s="836">
        <f t="shared" si="82"/>
        <v>3000000</v>
      </c>
      <c r="I89" s="836"/>
      <c r="J89" s="837">
        <f t="shared" si="83"/>
        <v>3000000</v>
      </c>
      <c r="K89" s="834" t="s">
        <v>760</v>
      </c>
      <c r="L89" s="834" t="s">
        <v>1275</v>
      </c>
      <c r="M89" s="841" t="s">
        <v>265</v>
      </c>
      <c r="N89" s="4"/>
      <c r="O89" s="4"/>
      <c r="P89" s="142"/>
      <c r="Q89" s="111">
        <f t="shared" si="84"/>
        <v>1</v>
      </c>
      <c r="R89" s="305">
        <f t="shared" si="85"/>
        <v>3000000</v>
      </c>
      <c r="S89" s="142">
        <f t="shared" si="86"/>
        <v>3000000</v>
      </c>
      <c r="T89" s="10"/>
      <c r="U89" s="10"/>
      <c r="V89" s="10"/>
      <c r="W89" s="10">
        <v>1</v>
      </c>
      <c r="X89" s="10"/>
      <c r="Y89" s="10"/>
      <c r="Z89" s="27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279"/>
      <c r="AP89" s="279"/>
      <c r="AQ89" s="279"/>
      <c r="AR89" s="279"/>
      <c r="AS89" s="279"/>
      <c r="AT89" s="279"/>
      <c r="AU89" s="279"/>
      <c r="AV89" s="279"/>
      <c r="AW89" s="279"/>
      <c r="AX89" s="279"/>
      <c r="AY89" s="279"/>
      <c r="AZ89" s="10"/>
      <c r="BA89" s="279"/>
      <c r="BB89" s="10"/>
      <c r="BC89" s="10"/>
      <c r="BD89" s="283"/>
      <c r="BE89" s="240"/>
      <c r="BF89" s="4"/>
      <c r="BG89" s="4"/>
      <c r="BH89" s="10">
        <f>$G89</f>
        <v>1</v>
      </c>
      <c r="BI89" s="279">
        <f>$H89</f>
        <v>3000000</v>
      </c>
      <c r="BJ89" s="4"/>
      <c r="BK89" s="4"/>
      <c r="BL89" s="4"/>
      <c r="BM89" s="4"/>
      <c r="BN89" s="4"/>
      <c r="BO89" s="659"/>
      <c r="BP89" s="240"/>
      <c r="BQ89" s="240"/>
      <c r="BR89" s="240"/>
      <c r="BS89" s="1053">
        <f>BS55+H89</f>
        <v>3000000</v>
      </c>
      <c r="BT89" s="1053"/>
      <c r="BU89" s="1053"/>
      <c r="BV89" s="1053"/>
      <c r="BW89" s="1064"/>
      <c r="BX89" s="1053"/>
      <c r="BY89" s="1053">
        <f>R89-BX89</f>
        <v>3000000</v>
      </c>
      <c r="BZ89" s="1053"/>
      <c r="CA89" s="1053"/>
      <c r="CB89" s="1053"/>
      <c r="CC89" s="1053"/>
      <c r="CD89" s="1053"/>
      <c r="CE89" s="1053"/>
      <c r="CF89" s="1053"/>
      <c r="CG89" s="1053"/>
      <c r="CH89" s="1053"/>
      <c r="CI89" s="1053"/>
      <c r="CJ89" s="1053"/>
      <c r="CK89" s="1053"/>
      <c r="CL89" s="1053"/>
      <c r="CM89" s="1053"/>
      <c r="CN89" s="1053"/>
      <c r="CO89" s="1053"/>
      <c r="CP89" s="1053"/>
      <c r="CQ89" s="1053"/>
      <c r="CR89" s="1053"/>
      <c r="CS89" s="1053"/>
      <c r="CT89" s="1053"/>
      <c r="CU89" s="1053"/>
      <c r="CV89" s="1053"/>
      <c r="CW89" s="1053"/>
      <c r="CX89" s="1053"/>
      <c r="CY89" s="1053"/>
      <c r="CZ89" s="1053"/>
      <c r="DA89" s="1053"/>
      <c r="DB89" s="1053"/>
    </row>
    <row r="90" spans="1:106" s="17" customFormat="1" ht="53.25" hidden="1" customHeight="1">
      <c r="A90" s="614">
        <v>2</v>
      </c>
      <c r="B90" s="614">
        <f>B15+1</f>
        <v>3</v>
      </c>
      <c r="C90" s="936" t="s">
        <v>1038</v>
      </c>
      <c r="D90" s="615" t="s">
        <v>580</v>
      </c>
      <c r="E90" s="616">
        <v>1211000</v>
      </c>
      <c r="F90" s="616">
        <v>1211000</v>
      </c>
      <c r="G90" s="617">
        <v>1</v>
      </c>
      <c r="H90" s="618">
        <f>G90*F90</f>
        <v>1211000</v>
      </c>
      <c r="I90" s="937">
        <f>F90-H90</f>
        <v>0</v>
      </c>
      <c r="J90" s="619">
        <f>I90+H90</f>
        <v>1211000</v>
      </c>
      <c r="K90" s="620" t="s">
        <v>605</v>
      </c>
      <c r="L90" s="131" t="s">
        <v>879</v>
      </c>
      <c r="M90" s="131" t="s">
        <v>581</v>
      </c>
      <c r="N90" s="4"/>
      <c r="O90" s="4"/>
      <c r="P90" s="142"/>
      <c r="Q90" s="111">
        <v>1</v>
      </c>
      <c r="R90" s="305">
        <f>$H90</f>
        <v>1211000</v>
      </c>
      <c r="S90" s="142">
        <f>$G90*$F90</f>
        <v>1211000</v>
      </c>
      <c r="T90" s="10"/>
      <c r="U90" s="10"/>
      <c r="V90" s="10"/>
      <c r="W90" s="10"/>
      <c r="X90" s="10"/>
      <c r="Y90" s="10"/>
      <c r="Z90" s="27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279"/>
      <c r="AP90" s="279"/>
      <c r="AQ90" s="279"/>
      <c r="AR90" s="279"/>
      <c r="AS90" s="279"/>
      <c r="AT90" s="279"/>
      <c r="AU90" s="279"/>
      <c r="AV90" s="279"/>
      <c r="AW90" s="279"/>
      <c r="AX90" s="279"/>
      <c r="AY90" s="279"/>
      <c r="AZ90" s="10"/>
      <c r="BA90" s="279"/>
      <c r="BB90" s="10"/>
      <c r="BC90" s="10"/>
      <c r="BD90" s="283"/>
      <c r="BE90" s="900">
        <f>F90-P90-R90</f>
        <v>0</v>
      </c>
      <c r="BF90" s="4"/>
      <c r="BG90" s="4"/>
      <c r="BH90" s="4"/>
      <c r="BI90" s="4"/>
      <c r="BJ90" s="4"/>
      <c r="BK90" s="4"/>
      <c r="BL90" s="10">
        <f t="shared" ref="BL90:BL95" si="87">$G90</f>
        <v>1</v>
      </c>
      <c r="BM90" s="279">
        <f t="shared" ref="BM90:BM95" si="88">$H90</f>
        <v>1211000</v>
      </c>
      <c r="BN90" s="4"/>
      <c r="BO90" s="659"/>
      <c r="BP90" s="240"/>
      <c r="BQ90" s="240"/>
      <c r="BR90" s="240"/>
      <c r="BS90" s="1042"/>
      <c r="BT90" s="1042"/>
      <c r="BU90" s="1042"/>
      <c r="BV90" s="1037">
        <f>BS90+BT90+BU90</f>
        <v>0</v>
      </c>
      <c r="BW90" s="1042"/>
      <c r="BX90" s="1042"/>
      <c r="BY90" s="1042"/>
      <c r="BZ90" s="1037">
        <f>BW90+BX90+BY90</f>
        <v>0</v>
      </c>
      <c r="CA90" s="1042"/>
      <c r="CB90" s="1042"/>
      <c r="CC90" s="1042"/>
      <c r="CD90" s="1037">
        <f>CA90+CB90+CC90</f>
        <v>0</v>
      </c>
      <c r="CE90" s="1042"/>
      <c r="CF90" s="1042"/>
      <c r="CG90" s="1042"/>
      <c r="CH90" s="1037">
        <f>CE90+CF90+CG90</f>
        <v>0</v>
      </c>
      <c r="CI90" s="1042">
        <f>BV90+BZ90+CD90+CH90</f>
        <v>0</v>
      </c>
      <c r="CJ90" s="1053"/>
      <c r="CK90" s="1053"/>
      <c r="CL90" s="1053"/>
      <c r="CM90" s="1053"/>
      <c r="CN90" s="1053"/>
      <c r="CO90" s="1053"/>
      <c r="CP90" s="1053"/>
      <c r="CQ90" s="1053"/>
      <c r="CR90" s="1053"/>
      <c r="CS90" s="1053"/>
      <c r="CT90" s="1053"/>
      <c r="CU90" s="1053"/>
      <c r="CV90" s="1053"/>
      <c r="CW90" s="1053"/>
      <c r="CX90" s="1053"/>
      <c r="CY90" s="1053"/>
      <c r="CZ90" s="1053"/>
      <c r="DA90" s="1053"/>
      <c r="DB90" s="1053"/>
    </row>
    <row r="91" spans="1:106" s="17" customFormat="1" ht="53.25" hidden="1" customHeight="1">
      <c r="A91" s="833">
        <v>2</v>
      </c>
      <c r="B91" s="833">
        <v>4</v>
      </c>
      <c r="C91" s="846" t="s">
        <v>1039</v>
      </c>
      <c r="D91" s="847" t="s">
        <v>580</v>
      </c>
      <c r="E91" s="838">
        <v>1211000</v>
      </c>
      <c r="F91" s="838">
        <v>1211000</v>
      </c>
      <c r="G91" s="841">
        <v>1</v>
      </c>
      <c r="H91" s="836">
        <f t="shared" si="73"/>
        <v>1211000</v>
      </c>
      <c r="I91" s="836"/>
      <c r="J91" s="837">
        <f t="shared" si="74"/>
        <v>1211000</v>
      </c>
      <c r="K91" s="834" t="s">
        <v>606</v>
      </c>
      <c r="L91" s="834" t="s">
        <v>879</v>
      </c>
      <c r="M91" s="834" t="s">
        <v>582</v>
      </c>
      <c r="N91" s="4"/>
      <c r="O91" s="4"/>
      <c r="P91" s="142"/>
      <c r="Q91" s="111">
        <f t="shared" si="75"/>
        <v>1</v>
      </c>
      <c r="R91" s="305">
        <f t="shared" si="76"/>
        <v>1211000</v>
      </c>
      <c r="S91" s="142">
        <f t="shared" si="77"/>
        <v>1211000</v>
      </c>
      <c r="T91" s="10"/>
      <c r="U91" s="10"/>
      <c r="V91" s="10"/>
      <c r="W91" s="10"/>
      <c r="X91" s="10"/>
      <c r="Y91" s="10"/>
      <c r="Z91" s="27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279"/>
      <c r="AP91" s="279"/>
      <c r="AQ91" s="279"/>
      <c r="AR91" s="279"/>
      <c r="AS91" s="279"/>
      <c r="AT91" s="279"/>
      <c r="AU91" s="279"/>
      <c r="AV91" s="279"/>
      <c r="AW91" s="279"/>
      <c r="AX91" s="279"/>
      <c r="AY91" s="279"/>
      <c r="AZ91" s="10"/>
      <c r="BA91" s="279"/>
      <c r="BB91" s="10"/>
      <c r="BC91" s="10"/>
      <c r="BD91" s="283"/>
      <c r="BE91" s="240"/>
      <c r="BF91" s="4"/>
      <c r="BG91" s="4"/>
      <c r="BH91" s="4"/>
      <c r="BI91" s="4"/>
      <c r="BJ91" s="4"/>
      <c r="BK91" s="4"/>
      <c r="BL91" s="10">
        <f t="shared" si="87"/>
        <v>1</v>
      </c>
      <c r="BM91" s="279">
        <f t="shared" si="88"/>
        <v>1211000</v>
      </c>
      <c r="BN91" s="4"/>
      <c r="BO91" s="659"/>
      <c r="BP91" s="240"/>
      <c r="BQ91" s="240"/>
      <c r="BR91" s="240"/>
      <c r="BS91" s="1053"/>
      <c r="BT91" s="1053"/>
      <c r="BU91" s="1053"/>
      <c r="BV91" s="1053"/>
      <c r="BW91" s="1064"/>
      <c r="BX91" s="1053"/>
      <c r="BY91" s="1053">
        <f t="shared" si="80"/>
        <v>1211000</v>
      </c>
      <c r="BZ91" s="1053"/>
      <c r="CA91" s="1053"/>
      <c r="CB91" s="1053"/>
      <c r="CC91" s="1053"/>
      <c r="CD91" s="1053"/>
      <c r="CE91" s="1053"/>
      <c r="CF91" s="1053"/>
      <c r="CG91" s="1053"/>
      <c r="CH91" s="1053"/>
      <c r="CI91" s="1053"/>
      <c r="CJ91" s="1053"/>
      <c r="CK91" s="1053"/>
      <c r="CL91" s="1053"/>
      <c r="CM91" s="1053"/>
      <c r="CN91" s="1053"/>
      <c r="CO91" s="1053"/>
      <c r="CP91" s="1053"/>
      <c r="CQ91" s="1053"/>
      <c r="CR91" s="1053"/>
      <c r="CS91" s="1053"/>
      <c r="CT91" s="1053"/>
      <c r="CU91" s="1053"/>
      <c r="CV91" s="1053"/>
      <c r="CW91" s="1053"/>
      <c r="CX91" s="1053"/>
      <c r="CY91" s="1053"/>
      <c r="CZ91" s="1053"/>
      <c r="DA91" s="1053"/>
      <c r="DB91" s="1053"/>
    </row>
    <row r="92" spans="1:106" s="17" customFormat="1" ht="53.25" hidden="1" customHeight="1">
      <c r="A92" s="833">
        <v>2</v>
      </c>
      <c r="B92" s="833">
        <v>5</v>
      </c>
      <c r="C92" s="846" t="s">
        <v>1040</v>
      </c>
      <c r="D92" s="847" t="s">
        <v>578</v>
      </c>
      <c r="E92" s="848">
        <v>1178000</v>
      </c>
      <c r="F92" s="848">
        <v>1178000</v>
      </c>
      <c r="G92" s="841">
        <v>1</v>
      </c>
      <c r="H92" s="836">
        <f t="shared" si="73"/>
        <v>1178000</v>
      </c>
      <c r="I92" s="836"/>
      <c r="J92" s="837">
        <f t="shared" si="74"/>
        <v>1178000</v>
      </c>
      <c r="K92" s="834" t="s">
        <v>585</v>
      </c>
      <c r="L92" s="834" t="s">
        <v>883</v>
      </c>
      <c r="M92" s="834" t="s">
        <v>987</v>
      </c>
      <c r="N92" s="4"/>
      <c r="O92" s="4"/>
      <c r="P92" s="142"/>
      <c r="Q92" s="111">
        <f t="shared" si="75"/>
        <v>1</v>
      </c>
      <c r="R92" s="305">
        <f t="shared" si="76"/>
        <v>1178000</v>
      </c>
      <c r="S92" s="142">
        <f t="shared" si="77"/>
        <v>1178000</v>
      </c>
      <c r="T92" s="10"/>
      <c r="U92" s="10"/>
      <c r="V92" s="10"/>
      <c r="W92" s="10"/>
      <c r="X92" s="10"/>
      <c r="Y92" s="10"/>
      <c r="Z92" s="27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279"/>
      <c r="AP92" s="279"/>
      <c r="AQ92" s="279"/>
      <c r="AR92" s="279"/>
      <c r="AS92" s="279"/>
      <c r="AT92" s="279"/>
      <c r="AU92" s="279"/>
      <c r="AV92" s="279"/>
      <c r="AW92" s="279"/>
      <c r="AX92" s="279"/>
      <c r="AY92" s="279"/>
      <c r="AZ92" s="10"/>
      <c r="BA92" s="279"/>
      <c r="BB92" s="10"/>
      <c r="BC92" s="10"/>
      <c r="BD92" s="283"/>
      <c r="BE92" s="240"/>
      <c r="BF92" s="4"/>
      <c r="BG92" s="4"/>
      <c r="BH92" s="4"/>
      <c r="BI92" s="4"/>
      <c r="BJ92" s="4"/>
      <c r="BK92" s="4"/>
      <c r="BL92" s="10">
        <f t="shared" si="87"/>
        <v>1</v>
      </c>
      <c r="BM92" s="279">
        <f t="shared" si="88"/>
        <v>1178000</v>
      </c>
      <c r="BN92" s="4"/>
      <c r="BO92" s="659"/>
      <c r="BP92" s="240"/>
      <c r="BQ92" s="240"/>
      <c r="BR92" s="240"/>
      <c r="BS92" s="1053"/>
      <c r="BT92" s="1053"/>
      <c r="BU92" s="1053"/>
      <c r="BV92" s="1053"/>
      <c r="BW92" s="1064"/>
      <c r="BX92" s="1053"/>
      <c r="BY92" s="1053">
        <f t="shared" si="80"/>
        <v>1178000</v>
      </c>
      <c r="BZ92" s="1053"/>
      <c r="CA92" s="1053"/>
      <c r="CB92" s="1053"/>
      <c r="CC92" s="1053"/>
      <c r="CD92" s="1053"/>
      <c r="CE92" s="1053"/>
      <c r="CF92" s="1053"/>
      <c r="CG92" s="1053"/>
      <c r="CH92" s="1053"/>
      <c r="CI92" s="1053"/>
      <c r="CJ92" s="1053"/>
      <c r="CK92" s="1053"/>
      <c r="CL92" s="1053"/>
      <c r="CM92" s="1053"/>
      <c r="CN92" s="1053"/>
      <c r="CO92" s="1053"/>
      <c r="CP92" s="1053"/>
      <c r="CQ92" s="1053"/>
      <c r="CR92" s="1053"/>
      <c r="CS92" s="1053"/>
      <c r="CT92" s="1053"/>
      <c r="CU92" s="1053"/>
      <c r="CV92" s="1053"/>
      <c r="CW92" s="1053"/>
      <c r="CX92" s="1053"/>
      <c r="CY92" s="1053"/>
      <c r="CZ92" s="1053"/>
      <c r="DA92" s="1053"/>
      <c r="DB92" s="1053"/>
    </row>
    <row r="93" spans="1:106" s="17" customFormat="1" ht="53.25" hidden="1" customHeight="1">
      <c r="A93" s="833">
        <v>2</v>
      </c>
      <c r="B93" s="833">
        <v>6</v>
      </c>
      <c r="C93" s="846" t="s">
        <v>614</v>
      </c>
      <c r="D93" s="847" t="s">
        <v>1407</v>
      </c>
      <c r="E93" s="848">
        <v>1178000</v>
      </c>
      <c r="F93" s="848">
        <v>1178000</v>
      </c>
      <c r="G93" s="841">
        <v>1</v>
      </c>
      <c r="H93" s="836">
        <f t="shared" si="73"/>
        <v>1178000</v>
      </c>
      <c r="I93" s="836"/>
      <c r="J93" s="837">
        <f t="shared" si="74"/>
        <v>1178000</v>
      </c>
      <c r="K93" s="834" t="s">
        <v>586</v>
      </c>
      <c r="L93" s="834" t="s">
        <v>883</v>
      </c>
      <c r="M93" s="834" t="s">
        <v>582</v>
      </c>
      <c r="N93" s="4"/>
      <c r="O93" s="4"/>
      <c r="P93" s="142"/>
      <c r="Q93" s="111">
        <f t="shared" si="75"/>
        <v>1</v>
      </c>
      <c r="R93" s="305">
        <f t="shared" si="76"/>
        <v>1178000</v>
      </c>
      <c r="S93" s="142">
        <f t="shared" si="77"/>
        <v>1178000</v>
      </c>
      <c r="T93" s="10"/>
      <c r="U93" s="10"/>
      <c r="V93" s="10"/>
      <c r="W93" s="10"/>
      <c r="X93" s="10"/>
      <c r="Y93" s="10"/>
      <c r="Z93" s="27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279"/>
      <c r="AP93" s="279"/>
      <c r="AQ93" s="279"/>
      <c r="AR93" s="279"/>
      <c r="AS93" s="279"/>
      <c r="AT93" s="279"/>
      <c r="AU93" s="279"/>
      <c r="AV93" s="279"/>
      <c r="AW93" s="279"/>
      <c r="AX93" s="279"/>
      <c r="AY93" s="279"/>
      <c r="AZ93" s="10"/>
      <c r="BA93" s="279"/>
      <c r="BB93" s="10"/>
      <c r="BC93" s="10"/>
      <c r="BD93" s="283"/>
      <c r="BE93" s="240"/>
      <c r="BF93" s="4"/>
      <c r="BG93" s="4"/>
      <c r="BH93" s="4"/>
      <c r="BI93" s="4"/>
      <c r="BJ93" s="4"/>
      <c r="BK93" s="4"/>
      <c r="BL93" s="10">
        <f t="shared" si="87"/>
        <v>1</v>
      </c>
      <c r="BM93" s="279">
        <f t="shared" si="88"/>
        <v>1178000</v>
      </c>
      <c r="BN93" s="4"/>
      <c r="BO93" s="659"/>
      <c r="BP93" s="240"/>
      <c r="BQ93" s="240"/>
      <c r="BR93" s="240"/>
      <c r="BS93" s="1053"/>
      <c r="BT93" s="1053"/>
      <c r="BU93" s="1053"/>
      <c r="BV93" s="1053"/>
      <c r="BW93" s="1064"/>
      <c r="BX93" s="1053"/>
      <c r="BY93" s="1053">
        <f t="shared" si="80"/>
        <v>1178000</v>
      </c>
      <c r="BZ93" s="1053"/>
      <c r="CA93" s="1053"/>
      <c r="CB93" s="1053"/>
      <c r="CC93" s="1053"/>
      <c r="CD93" s="1053"/>
      <c r="CE93" s="1053"/>
      <c r="CF93" s="1053"/>
      <c r="CG93" s="1053"/>
      <c r="CH93" s="1053"/>
      <c r="CI93" s="1053"/>
      <c r="CJ93" s="1053"/>
      <c r="CK93" s="1053"/>
      <c r="CL93" s="1053"/>
      <c r="CM93" s="1053"/>
      <c r="CN93" s="1053"/>
      <c r="CO93" s="1053"/>
      <c r="CP93" s="1053"/>
      <c r="CQ93" s="1053"/>
      <c r="CR93" s="1053"/>
      <c r="CS93" s="1053"/>
      <c r="CT93" s="1053"/>
      <c r="CU93" s="1053"/>
      <c r="CV93" s="1053"/>
      <c r="CW93" s="1053"/>
      <c r="CX93" s="1053"/>
      <c r="CY93" s="1053"/>
      <c r="CZ93" s="1053"/>
      <c r="DA93" s="1053"/>
      <c r="DB93" s="1053"/>
    </row>
    <row r="94" spans="1:106" s="17" customFormat="1" ht="53.25" hidden="1" customHeight="1">
      <c r="A94" s="833">
        <v>2</v>
      </c>
      <c r="B94" s="833">
        <v>7</v>
      </c>
      <c r="C94" s="846" t="s">
        <v>1041</v>
      </c>
      <c r="D94" s="847" t="s">
        <v>578</v>
      </c>
      <c r="E94" s="848">
        <v>1178000</v>
      </c>
      <c r="F94" s="848">
        <v>1178000</v>
      </c>
      <c r="G94" s="841">
        <v>1</v>
      </c>
      <c r="H94" s="836">
        <f t="shared" si="73"/>
        <v>1178000</v>
      </c>
      <c r="I94" s="836"/>
      <c r="J94" s="837">
        <f t="shared" si="74"/>
        <v>1178000</v>
      </c>
      <c r="K94" s="834" t="s">
        <v>583</v>
      </c>
      <c r="L94" s="849" t="s">
        <v>1145</v>
      </c>
      <c r="M94" s="850" t="s">
        <v>584</v>
      </c>
      <c r="N94" s="4"/>
      <c r="O94" s="4"/>
      <c r="P94" s="142"/>
      <c r="Q94" s="111">
        <f t="shared" si="75"/>
        <v>1</v>
      </c>
      <c r="R94" s="305">
        <f t="shared" si="76"/>
        <v>1178000</v>
      </c>
      <c r="S94" s="142">
        <f t="shared" si="77"/>
        <v>1178000</v>
      </c>
      <c r="T94" s="10"/>
      <c r="U94" s="10"/>
      <c r="V94" s="10"/>
      <c r="W94" s="10"/>
      <c r="X94" s="10"/>
      <c r="Y94" s="10"/>
      <c r="Z94" s="27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279"/>
      <c r="AP94" s="279"/>
      <c r="AQ94" s="279"/>
      <c r="AR94" s="279"/>
      <c r="AS94" s="279"/>
      <c r="AT94" s="279"/>
      <c r="AU94" s="279"/>
      <c r="AV94" s="279"/>
      <c r="AW94" s="279"/>
      <c r="AX94" s="279"/>
      <c r="AY94" s="279"/>
      <c r="AZ94" s="10"/>
      <c r="BA94" s="279"/>
      <c r="BB94" s="10"/>
      <c r="BC94" s="10"/>
      <c r="BD94" s="283"/>
      <c r="BE94" s="240"/>
      <c r="BF94" s="4"/>
      <c r="BG94" s="4"/>
      <c r="BH94" s="4"/>
      <c r="BI94" s="4"/>
      <c r="BJ94" s="4"/>
      <c r="BK94" s="4"/>
      <c r="BL94" s="10">
        <f t="shared" si="87"/>
        <v>1</v>
      </c>
      <c r="BM94" s="279">
        <f t="shared" si="88"/>
        <v>1178000</v>
      </c>
      <c r="BN94" s="4"/>
      <c r="BO94" s="659"/>
      <c r="BP94" s="240"/>
      <c r="BQ94" s="240"/>
      <c r="BR94" s="240"/>
      <c r="BS94" s="1053"/>
      <c r="BT94" s="1053"/>
      <c r="BU94" s="1053"/>
      <c r="BV94" s="1053"/>
      <c r="BW94" s="1064"/>
      <c r="BX94" s="1053"/>
      <c r="BY94" s="1053">
        <f t="shared" si="80"/>
        <v>1178000</v>
      </c>
      <c r="BZ94" s="1053"/>
      <c r="CA94" s="1053"/>
      <c r="CB94" s="1053"/>
      <c r="CC94" s="1053"/>
      <c r="CD94" s="1053"/>
      <c r="CE94" s="1053"/>
      <c r="CF94" s="1053"/>
      <c r="CG94" s="1053"/>
      <c r="CH94" s="1053"/>
      <c r="CI94" s="1053"/>
      <c r="CJ94" s="1053"/>
      <c r="CK94" s="1053"/>
      <c r="CL94" s="1053"/>
      <c r="CM94" s="1053"/>
      <c r="CN94" s="1053"/>
      <c r="CO94" s="1053"/>
      <c r="CP94" s="1053"/>
      <c r="CQ94" s="1053"/>
      <c r="CR94" s="1053"/>
      <c r="CS94" s="1053"/>
      <c r="CT94" s="1053"/>
      <c r="CU94" s="1053"/>
      <c r="CV94" s="1053"/>
      <c r="CW94" s="1053"/>
      <c r="CX94" s="1053"/>
      <c r="CY94" s="1053"/>
      <c r="CZ94" s="1053"/>
      <c r="DA94" s="1053"/>
      <c r="DB94" s="1053"/>
    </row>
    <row r="95" spans="1:106" s="17" customFormat="1" ht="53.25" hidden="1" customHeight="1">
      <c r="A95" s="833">
        <v>2</v>
      </c>
      <c r="B95" s="833">
        <v>8</v>
      </c>
      <c r="C95" s="846" t="s">
        <v>1042</v>
      </c>
      <c r="D95" s="847" t="s">
        <v>578</v>
      </c>
      <c r="E95" s="848">
        <v>1178000</v>
      </c>
      <c r="F95" s="848">
        <v>1178000</v>
      </c>
      <c r="G95" s="841">
        <v>1</v>
      </c>
      <c r="H95" s="836">
        <f t="shared" si="73"/>
        <v>1178000</v>
      </c>
      <c r="I95" s="836"/>
      <c r="J95" s="837">
        <f t="shared" si="74"/>
        <v>1178000</v>
      </c>
      <c r="K95" s="834" t="s">
        <v>504</v>
      </c>
      <c r="L95" s="849" t="s">
        <v>1145</v>
      </c>
      <c r="M95" s="834" t="s">
        <v>587</v>
      </c>
      <c r="N95" s="4"/>
      <c r="O95" s="4"/>
      <c r="P95" s="142"/>
      <c r="Q95" s="111">
        <f t="shared" si="75"/>
        <v>1</v>
      </c>
      <c r="R95" s="305">
        <f t="shared" si="76"/>
        <v>1178000</v>
      </c>
      <c r="S95" s="142">
        <f t="shared" si="77"/>
        <v>1178000</v>
      </c>
      <c r="T95" s="10"/>
      <c r="U95" s="10"/>
      <c r="V95" s="10"/>
      <c r="W95" s="10"/>
      <c r="X95" s="10"/>
      <c r="Y95" s="10"/>
      <c r="Z95" s="27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279"/>
      <c r="AP95" s="279"/>
      <c r="AQ95" s="279"/>
      <c r="AR95" s="279"/>
      <c r="AS95" s="279"/>
      <c r="AT95" s="279"/>
      <c r="AU95" s="279"/>
      <c r="AV95" s="279"/>
      <c r="AW95" s="279"/>
      <c r="AX95" s="279"/>
      <c r="AY95" s="279"/>
      <c r="AZ95" s="10"/>
      <c r="BA95" s="279"/>
      <c r="BB95" s="10"/>
      <c r="BC95" s="10"/>
      <c r="BD95" s="283"/>
      <c r="BE95" s="240"/>
      <c r="BF95" s="4"/>
      <c r="BG95" s="4"/>
      <c r="BH95" s="4"/>
      <c r="BI95" s="4"/>
      <c r="BJ95" s="4"/>
      <c r="BK95" s="4"/>
      <c r="BL95" s="10">
        <f t="shared" si="87"/>
        <v>1</v>
      </c>
      <c r="BM95" s="279">
        <f t="shared" si="88"/>
        <v>1178000</v>
      </c>
      <c r="BN95" s="4"/>
      <c r="BO95" s="659"/>
      <c r="BP95" s="240"/>
      <c r="BQ95" s="240"/>
      <c r="BR95" s="240"/>
      <c r="BS95" s="1053"/>
      <c r="BT95" s="1053"/>
      <c r="BU95" s="1053"/>
      <c r="BV95" s="1053"/>
      <c r="BW95" s="1064"/>
      <c r="BX95" s="1053"/>
      <c r="BY95" s="1053">
        <f t="shared" si="80"/>
        <v>1178000</v>
      </c>
      <c r="BZ95" s="1053"/>
      <c r="CA95" s="1053"/>
      <c r="CB95" s="1053"/>
      <c r="CC95" s="1053"/>
      <c r="CD95" s="1053"/>
      <c r="CE95" s="1053"/>
      <c r="CF95" s="1053"/>
      <c r="CG95" s="1053"/>
      <c r="CH95" s="1053"/>
      <c r="CI95" s="1053"/>
      <c r="CJ95" s="1053"/>
      <c r="CK95" s="1053"/>
      <c r="CL95" s="1053"/>
      <c r="CM95" s="1053"/>
      <c r="CN95" s="1053"/>
      <c r="CO95" s="1053"/>
      <c r="CP95" s="1053"/>
      <c r="CQ95" s="1053"/>
      <c r="CR95" s="1053"/>
      <c r="CS95" s="1053"/>
      <c r="CT95" s="1053"/>
      <c r="CU95" s="1053"/>
      <c r="CV95" s="1053"/>
      <c r="CW95" s="1053"/>
      <c r="CX95" s="1053"/>
      <c r="CY95" s="1053"/>
      <c r="CZ95" s="1053"/>
      <c r="DA95" s="1053"/>
      <c r="DB95" s="1053"/>
    </row>
    <row r="96" spans="1:106" s="141" customFormat="1" ht="52.5" hidden="1" customHeight="1">
      <c r="A96" s="833">
        <v>3</v>
      </c>
      <c r="B96" s="833">
        <v>3</v>
      </c>
      <c r="C96" s="834" t="s">
        <v>241</v>
      </c>
      <c r="D96" s="833">
        <v>8732</v>
      </c>
      <c r="E96" s="835">
        <v>3700000</v>
      </c>
      <c r="F96" s="835">
        <v>3700000</v>
      </c>
      <c r="G96" s="841">
        <v>1</v>
      </c>
      <c r="H96" s="836">
        <f t="shared" si="73"/>
        <v>3700000</v>
      </c>
      <c r="I96" s="836"/>
      <c r="J96" s="837">
        <f t="shared" si="74"/>
        <v>3700000</v>
      </c>
      <c r="K96" s="841" t="s">
        <v>457</v>
      </c>
      <c r="L96" s="841" t="s">
        <v>1037</v>
      </c>
      <c r="M96" s="841" t="s">
        <v>1268</v>
      </c>
      <c r="N96" s="286"/>
      <c r="O96" s="286"/>
      <c r="P96" s="287"/>
      <c r="Q96" s="111">
        <f t="shared" si="75"/>
        <v>1</v>
      </c>
      <c r="R96" s="305">
        <f t="shared" si="76"/>
        <v>3700000</v>
      </c>
      <c r="S96" s="142">
        <f t="shared" si="77"/>
        <v>3700000</v>
      </c>
      <c r="T96" s="10"/>
      <c r="U96" s="10"/>
      <c r="V96" s="10">
        <v>1</v>
      </c>
      <c r="W96" s="10"/>
      <c r="X96" s="10">
        <v>30</v>
      </c>
      <c r="Y96" s="61"/>
      <c r="Z96" s="291"/>
      <c r="AA96" s="61"/>
      <c r="AB96" s="61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279"/>
      <c r="AP96" s="279"/>
      <c r="AQ96" s="279"/>
      <c r="AR96" s="279"/>
      <c r="AS96" s="279"/>
      <c r="AT96" s="279"/>
      <c r="AU96" s="279"/>
      <c r="AV96" s="279"/>
      <c r="AW96" s="279"/>
      <c r="AX96" s="279"/>
      <c r="AY96" s="279"/>
      <c r="AZ96" s="61"/>
      <c r="BA96" s="279"/>
      <c r="BB96" s="10"/>
      <c r="BC96" s="61"/>
      <c r="BD96" s="699"/>
      <c r="BE96" s="658"/>
      <c r="BF96" s="286"/>
      <c r="BG96" s="286"/>
      <c r="BH96" s="10">
        <f>$G96</f>
        <v>1</v>
      </c>
      <c r="BI96" s="279">
        <f>$H96</f>
        <v>3700000</v>
      </c>
      <c r="BJ96" s="286"/>
      <c r="BK96" s="286"/>
      <c r="BL96" s="286"/>
      <c r="BM96" s="286"/>
      <c r="BN96" s="286"/>
      <c r="BO96" s="660"/>
      <c r="BP96" s="658"/>
      <c r="BQ96" s="658"/>
      <c r="BR96" s="658"/>
      <c r="BS96" s="1053"/>
      <c r="BT96" s="1053"/>
      <c r="BU96" s="1053"/>
      <c r="BV96" s="1060"/>
      <c r="BW96" s="1066"/>
      <c r="BX96" s="1060"/>
      <c r="BY96" s="1053">
        <f t="shared" si="80"/>
        <v>3700000</v>
      </c>
      <c r="BZ96" s="1060"/>
      <c r="CA96" s="1060"/>
      <c r="CB96" s="1060"/>
      <c r="CC96" s="1060"/>
      <c r="CD96" s="1060"/>
      <c r="CE96" s="1060"/>
      <c r="CF96" s="1060"/>
      <c r="CG96" s="1060"/>
      <c r="CH96" s="1060"/>
      <c r="CI96" s="1060"/>
      <c r="CJ96" s="1060"/>
      <c r="CK96" s="1060"/>
      <c r="CL96" s="1060"/>
      <c r="CM96" s="1060"/>
      <c r="CN96" s="1060"/>
      <c r="CO96" s="1060"/>
      <c r="CP96" s="1060"/>
      <c r="CQ96" s="1060"/>
      <c r="CR96" s="1060"/>
      <c r="CS96" s="1060"/>
      <c r="CT96" s="1060"/>
      <c r="CU96" s="1060"/>
      <c r="CV96" s="1060"/>
      <c r="CW96" s="1060"/>
      <c r="CX96" s="1060"/>
      <c r="CY96" s="1060"/>
      <c r="CZ96" s="1060"/>
      <c r="DA96" s="1060"/>
      <c r="DB96" s="1060"/>
    </row>
    <row r="97" spans="6:75">
      <c r="F97" s="215"/>
      <c r="L97" s="300"/>
      <c r="O97" s="215"/>
      <c r="P97" s="254"/>
      <c r="Q97" s="215"/>
      <c r="R97" s="349"/>
      <c r="S97" s="215"/>
      <c r="V97" s="255"/>
      <c r="W97" s="214"/>
      <c r="AB97" s="255"/>
      <c r="AM97" s="256"/>
      <c r="BC97" s="255"/>
      <c r="BD97" s="257"/>
      <c r="BE97" s="116"/>
      <c r="BG97" s="215"/>
      <c r="BK97" s="215"/>
      <c r="BN97" s="215"/>
      <c r="BO97" s="214"/>
      <c r="BR97" s="108"/>
      <c r="BV97" s="1057"/>
      <c r="BW97" s="1058"/>
    </row>
    <row r="98" spans="6:75">
      <c r="F98" s="215"/>
      <c r="L98" s="300"/>
      <c r="O98" s="215"/>
      <c r="P98" s="254"/>
      <c r="Q98" s="215"/>
      <c r="R98" s="349"/>
      <c r="S98" s="215"/>
      <c r="V98" s="255"/>
      <c r="W98" s="214"/>
      <c r="AB98" s="255"/>
      <c r="AM98" s="256"/>
      <c r="BC98" s="255"/>
      <c r="BD98" s="257"/>
      <c r="BE98" s="116"/>
      <c r="BG98" s="215"/>
      <c r="BK98" s="215"/>
      <c r="BN98" s="215"/>
      <c r="BO98" s="214"/>
      <c r="BR98" s="108"/>
      <c r="BV98" s="1057"/>
      <c r="BW98" s="1058"/>
    </row>
    <row r="99" spans="6:75">
      <c r="F99" s="215"/>
      <c r="L99" s="300"/>
      <c r="O99" s="215"/>
      <c r="P99" s="254"/>
      <c r="Q99" s="215"/>
      <c r="R99" s="349"/>
      <c r="S99" s="215"/>
      <c r="V99" s="255"/>
      <c r="W99" s="214"/>
      <c r="AB99" s="255"/>
      <c r="AM99" s="256"/>
      <c r="BC99" s="255"/>
      <c r="BD99" s="257"/>
      <c r="BE99" s="116"/>
      <c r="BG99" s="215"/>
      <c r="BK99" s="215"/>
      <c r="BN99" s="215"/>
      <c r="BO99" s="214"/>
      <c r="BR99" s="108"/>
      <c r="BV99" s="1057"/>
      <c r="BW99" s="1058"/>
    </row>
    <row r="100" spans="6:75">
      <c r="F100" s="215"/>
      <c r="K100" s="215"/>
      <c r="L100" s="300"/>
      <c r="O100" s="215"/>
      <c r="P100" s="254"/>
      <c r="Q100" s="215"/>
      <c r="R100" s="349"/>
      <c r="S100" s="215"/>
      <c r="V100" s="255"/>
      <c r="W100" s="214"/>
      <c r="AB100" s="255"/>
      <c r="AM100" s="256"/>
      <c r="BC100" s="255"/>
      <c r="BD100" s="257"/>
      <c r="BE100" s="116"/>
      <c r="BF100" s="255"/>
      <c r="BG100" s="215"/>
      <c r="BH100" s="255"/>
      <c r="BK100" s="215"/>
      <c r="BL100" s="255"/>
      <c r="BN100" s="215"/>
      <c r="BO100" s="214"/>
      <c r="BR100" s="108"/>
      <c r="BV100" s="1057"/>
      <c r="BW100" s="1058"/>
    </row>
  </sheetData>
  <mergeCells count="51">
    <mergeCell ref="K68:K69"/>
    <mergeCell ref="L68:L69"/>
    <mergeCell ref="BL69:BM69"/>
    <mergeCell ref="BN69:BO69"/>
    <mergeCell ref="M68:M69"/>
    <mergeCell ref="N68:P68"/>
    <mergeCell ref="Q68:S68"/>
    <mergeCell ref="BF69:BG69"/>
    <mergeCell ref="BH69:BI69"/>
    <mergeCell ref="BJ69:BK69"/>
    <mergeCell ref="F68:F69"/>
    <mergeCell ref="G68:G69"/>
    <mergeCell ref="H68:H69"/>
    <mergeCell ref="I68:I69"/>
    <mergeCell ref="J68:J69"/>
    <mergeCell ref="A68:A69"/>
    <mergeCell ref="B68:B69"/>
    <mergeCell ref="C68:C69"/>
    <mergeCell ref="D68:D69"/>
    <mergeCell ref="E68:E69"/>
    <mergeCell ref="BF8:BG8"/>
    <mergeCell ref="BH8:BI8"/>
    <mergeCell ref="BJ8:BK8"/>
    <mergeCell ref="BL8:BM8"/>
    <mergeCell ref="BN8:BO8"/>
    <mergeCell ref="CE7:CH7"/>
    <mergeCell ref="CK7:CN7"/>
    <mergeCell ref="CO7:CR7"/>
    <mergeCell ref="CS7:CV7"/>
    <mergeCell ref="CW7:CZ7"/>
    <mergeCell ref="N7:P7"/>
    <mergeCell ref="Q7:S7"/>
    <mergeCell ref="BS7:BV7"/>
    <mergeCell ref="BW7:BZ7"/>
    <mergeCell ref="CA7:CD7"/>
    <mergeCell ref="A1:K1"/>
    <mergeCell ref="A2:K2"/>
    <mergeCell ref="V6:X6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filterMode="1">
    <tabColor rgb="FF7030A0"/>
  </sheetPr>
  <dimension ref="A1:BA97"/>
  <sheetViews>
    <sheetView zoomScale="80" zoomScaleNormal="80" workbookViewId="0">
      <selection activeCell="O100" sqref="O100"/>
    </sheetView>
  </sheetViews>
  <sheetFormatPr defaultColWidth="8.8984375" defaultRowHeight="24.6"/>
  <cols>
    <col min="1" max="1" width="3.796875" style="2886" customWidth="1"/>
    <col min="2" max="2" width="5.796875" style="2886" customWidth="1"/>
    <col min="3" max="3" width="28.796875" style="2871" customWidth="1"/>
    <col min="4" max="4" width="10.796875" style="2871" customWidth="1"/>
    <col min="5" max="5" width="5.296875" style="2871" bestFit="1" customWidth="1"/>
    <col min="6" max="6" width="12.796875" style="2871" customWidth="1"/>
    <col min="7" max="7" width="12.796875" style="1406" hidden="1" customWidth="1"/>
    <col min="8" max="8" width="15" style="2887" customWidth="1"/>
    <col min="9" max="9" width="11.09765625" style="2887" bestFit="1" customWidth="1"/>
    <col min="10" max="13" width="4" style="2810" customWidth="1"/>
    <col min="14" max="14" width="8.09765625" style="2871" customWidth="1"/>
    <col min="15" max="15" width="15.69921875" style="2871" customWidth="1"/>
    <col min="16" max="16" width="13.09765625" style="2871" customWidth="1"/>
    <col min="17" max="17" width="9.296875" style="2871" customWidth="1"/>
    <col min="18" max="18" width="8.09765625" style="2871" customWidth="1"/>
    <col min="19" max="19" width="13.19921875" style="2871" customWidth="1"/>
    <col min="20" max="20" width="19.69921875" style="2871" customWidth="1"/>
    <col min="21" max="21" width="17.796875" style="2871" customWidth="1"/>
    <col min="22" max="22" width="8.09765625" style="2871" customWidth="1"/>
    <col min="23" max="23" width="9.69921875" style="2871" customWidth="1"/>
    <col min="24" max="24" width="8.09765625" style="2871" customWidth="1"/>
    <col min="25" max="25" width="9.69921875" style="2871" customWidth="1"/>
    <col min="26" max="26" width="8.09765625" style="2871" customWidth="1"/>
    <col min="27" max="27" width="11" style="2871" customWidth="1"/>
    <col min="28" max="42" width="8.09765625" style="2871" customWidth="1"/>
    <col min="43" max="43" width="4.09765625" style="2871" bestFit="1" customWidth="1"/>
    <col min="44" max="44" width="3.59765625" style="2871" bestFit="1" customWidth="1"/>
    <col min="45" max="45" width="4.796875" style="2871" customWidth="1"/>
    <col min="46" max="46" width="30.3984375" style="2871" customWidth="1"/>
    <col min="47" max="47" width="13.59765625" style="2871" customWidth="1"/>
    <col min="48" max="48" width="6.296875" style="2871" customWidth="1"/>
    <col min="49" max="49" width="13.59765625" style="2871" customWidth="1"/>
    <col min="50" max="50" width="17.796875" style="2871" customWidth="1"/>
    <col min="51" max="51" width="8.19921875" style="2871" customWidth="1"/>
    <col min="52" max="52" width="20.59765625" style="2871" customWidth="1"/>
    <col min="53" max="53" width="0" style="1406" hidden="1" customWidth="1"/>
    <col min="54" max="54" width="8.09765625" style="2871" customWidth="1"/>
    <col min="55" max="16384" width="8.8984375" style="2871"/>
  </cols>
  <sheetData>
    <row r="1" spans="1:53">
      <c r="A1" s="3332" t="s">
        <v>3804</v>
      </c>
      <c r="B1" s="3332"/>
      <c r="C1" s="3332"/>
      <c r="D1" s="3332"/>
      <c r="E1" s="3332"/>
      <c r="F1" s="3332"/>
      <c r="G1" s="3333"/>
      <c r="H1" s="3332"/>
      <c r="I1" s="3332"/>
      <c r="J1" s="2787"/>
      <c r="K1" s="2787"/>
      <c r="L1" s="2787"/>
      <c r="M1" s="2787"/>
    </row>
    <row r="2" spans="1:53" ht="27.75" customHeight="1">
      <c r="A2" s="2870" t="s">
        <v>203</v>
      </c>
      <c r="B2" s="2869"/>
      <c r="C2" s="2869"/>
      <c r="D2" s="2869"/>
      <c r="E2" s="2869"/>
      <c r="F2" s="2869"/>
      <c r="G2" s="1405"/>
      <c r="H2" s="2869"/>
      <c r="I2" s="2872"/>
      <c r="J2" s="2787"/>
      <c r="K2" s="2787"/>
      <c r="L2" s="2787"/>
      <c r="M2" s="2787"/>
    </row>
    <row r="3" spans="1:53" s="2873" customFormat="1" ht="40.5" customHeight="1">
      <c r="A3" s="3334" t="s">
        <v>3831</v>
      </c>
      <c r="B3" s="3334" t="s">
        <v>3832</v>
      </c>
      <c r="C3" s="3334" t="s">
        <v>1400</v>
      </c>
      <c r="D3" s="3334" t="s">
        <v>3833</v>
      </c>
      <c r="E3" s="3334" t="s">
        <v>3834</v>
      </c>
      <c r="F3" s="3334" t="s">
        <v>3835</v>
      </c>
      <c r="G3" s="2238" t="s">
        <v>712</v>
      </c>
      <c r="H3" s="3334" t="s">
        <v>713</v>
      </c>
      <c r="I3" s="3334" t="s">
        <v>715</v>
      </c>
      <c r="J3" s="3176" t="s">
        <v>4326</v>
      </c>
      <c r="K3" s="3177"/>
      <c r="L3" s="3177"/>
      <c r="M3" s="3178"/>
      <c r="N3" s="3259" t="s">
        <v>4383</v>
      </c>
      <c r="O3" s="3259"/>
      <c r="P3" s="3181" t="s">
        <v>4402</v>
      </c>
      <c r="Q3" s="3261" t="s">
        <v>4385</v>
      </c>
      <c r="R3" s="3261"/>
      <c r="S3" s="3181" t="s">
        <v>4386</v>
      </c>
      <c r="T3" s="2819" t="s">
        <v>4302</v>
      </c>
      <c r="U3" s="2820" t="s">
        <v>4303</v>
      </c>
      <c r="V3" s="2821" t="s">
        <v>4387</v>
      </c>
      <c r="W3" s="3262" t="s">
        <v>4388</v>
      </c>
      <c r="X3" s="3263"/>
      <c r="Y3" s="3259" t="s">
        <v>4389</v>
      </c>
      <c r="Z3" s="3259"/>
      <c r="AA3" s="3256" t="s">
        <v>4390</v>
      </c>
      <c r="AB3" s="3257"/>
      <c r="AC3" s="3258"/>
      <c r="AD3" s="2820" t="s">
        <v>4391</v>
      </c>
      <c r="AE3" s="2820" t="s">
        <v>699</v>
      </c>
      <c r="BA3" s="2239"/>
    </row>
    <row r="4" spans="1:53" s="2873" customFormat="1" ht="60.75" customHeight="1">
      <c r="A4" s="3335"/>
      <c r="B4" s="3335"/>
      <c r="C4" s="3335"/>
      <c r="D4" s="3335"/>
      <c r="E4" s="3335"/>
      <c r="F4" s="3335"/>
      <c r="G4" s="2238"/>
      <c r="H4" s="3335"/>
      <c r="I4" s="3335"/>
      <c r="J4" s="2874" t="s">
        <v>4330</v>
      </c>
      <c r="K4" s="2747" t="s">
        <v>4327</v>
      </c>
      <c r="L4" s="2748" t="s">
        <v>4328</v>
      </c>
      <c r="M4" s="2747" t="s">
        <v>4329</v>
      </c>
      <c r="N4" s="2826" t="s">
        <v>4392</v>
      </c>
      <c r="O4" s="2826" t="s">
        <v>4400</v>
      </c>
      <c r="P4" s="3260"/>
      <c r="Q4" s="2820" t="s">
        <v>4393</v>
      </c>
      <c r="R4" s="2819" t="s">
        <v>4394</v>
      </c>
      <c r="S4" s="3260"/>
      <c r="T4" s="2826"/>
      <c r="U4" s="2827"/>
      <c r="V4" s="2826"/>
      <c r="W4" s="2819" t="s">
        <v>1077</v>
      </c>
      <c r="X4" s="2819" t="s">
        <v>4395</v>
      </c>
      <c r="Y4" s="2826" t="s">
        <v>1077</v>
      </c>
      <c r="Z4" s="2819" t="s">
        <v>4396</v>
      </c>
      <c r="AA4" s="2826" t="s">
        <v>4397</v>
      </c>
      <c r="AB4" s="2827" t="s">
        <v>4398</v>
      </c>
      <c r="AC4" s="2820" t="s">
        <v>4399</v>
      </c>
      <c r="AD4" s="2827"/>
      <c r="AE4" s="2827"/>
      <c r="BA4" s="2239"/>
    </row>
    <row r="5" spans="1:53" s="1411" customFormat="1" ht="24" hidden="1" customHeight="1">
      <c r="A5" s="1457"/>
      <c r="B5" s="1457"/>
      <c r="C5" s="1457" t="s">
        <v>656</v>
      </c>
      <c r="D5" s="1458"/>
      <c r="E5" s="1459">
        <f>E6+E14+E20+E27+E34+E44+E49+E56+E63+E75+E83+E93</f>
        <v>64</v>
      </c>
      <c r="F5" s="1459">
        <f>F6+F14+F20+F27+F34+F44+F49+F56+F63+F75+F83+F93</f>
        <v>62347000</v>
      </c>
      <c r="G5" s="1459">
        <f>G6+G14+G20+G27+G34+G44+G49+G56+G63+G75+G83+G93</f>
        <v>62347000</v>
      </c>
      <c r="H5" s="1460"/>
      <c r="I5" s="1460"/>
      <c r="J5" s="1459">
        <f>J6+J14+J20+J27+J34+J44+J49+J56+J63+J75+J83+J93</f>
        <v>0</v>
      </c>
      <c r="K5" s="1459">
        <f>K6+K14+K20+K27+K34+K44+K49+K56+K63+K75+K83+K93</f>
        <v>4</v>
      </c>
      <c r="L5" s="1459">
        <f>L6+L14+L20+L27+L34+L44+L49+L56+L63+L75+L83+L93</f>
        <v>0</v>
      </c>
      <c r="M5" s="1459">
        <f>M6+M14+M20+M27+M34+M44+M49+M56+M63+M75+M83+M93</f>
        <v>0</v>
      </c>
      <c r="N5" s="2709"/>
      <c r="O5" s="2709"/>
      <c r="P5" s="2709"/>
      <c r="Q5" s="2709"/>
      <c r="R5" s="2709"/>
      <c r="S5" s="2709"/>
      <c r="T5" s="2709"/>
      <c r="U5" s="2709"/>
      <c r="V5" s="2709"/>
      <c r="W5" s="2709"/>
      <c r="X5" s="2709"/>
      <c r="Y5" s="2709"/>
      <c r="Z5" s="2709"/>
      <c r="AA5" s="2709"/>
      <c r="AB5" s="2709"/>
      <c r="AC5" s="2709"/>
      <c r="AD5" s="2709"/>
      <c r="AE5" s="2709"/>
    </row>
    <row r="6" spans="1:53" s="2244" customFormat="1" hidden="1">
      <c r="A6" s="2240"/>
      <c r="B6" s="2240"/>
      <c r="C6" s="2240" t="s">
        <v>1434</v>
      </c>
      <c r="D6" s="2241"/>
      <c r="E6" s="2242">
        <f>SUM(E7:E13)</f>
        <v>5</v>
      </c>
      <c r="F6" s="2242">
        <f>SUM(F7:F13)</f>
        <v>5378000</v>
      </c>
      <c r="G6" s="2242">
        <f>SUM(G7:G13)</f>
        <v>5378000</v>
      </c>
      <c r="H6" s="2242">
        <f>SUM(H7:H13)</f>
        <v>0</v>
      </c>
      <c r="I6" s="2243"/>
      <c r="J6" s="2242">
        <f>SUM(J7:J13)</f>
        <v>0</v>
      </c>
      <c r="K6" s="2242">
        <f>SUM(K7:K13)</f>
        <v>4</v>
      </c>
      <c r="L6" s="2242">
        <f>SUM(L7:L13)</f>
        <v>0</v>
      </c>
      <c r="M6" s="2242">
        <f>SUM(M7:M13)</f>
        <v>0</v>
      </c>
      <c r="N6" s="2241"/>
      <c r="O6" s="2241"/>
      <c r="P6" s="2241"/>
      <c r="Q6" s="2241"/>
      <c r="R6" s="2241"/>
      <c r="S6" s="2241"/>
      <c r="T6" s="2241"/>
      <c r="U6" s="2241"/>
      <c r="V6" s="2241"/>
      <c r="W6" s="2241"/>
      <c r="X6" s="2241"/>
      <c r="Y6" s="2241"/>
      <c r="Z6" s="2241"/>
      <c r="AA6" s="2241"/>
      <c r="AB6" s="2241"/>
      <c r="AC6" s="2241"/>
      <c r="AD6" s="2241"/>
      <c r="AE6" s="2241"/>
    </row>
    <row r="7" spans="1:53" s="2250" customFormat="1" ht="48.75" hidden="1" customHeight="1">
      <c r="A7" s="2245">
        <v>1</v>
      </c>
      <c r="B7" s="2245">
        <v>1</v>
      </c>
      <c r="C7" s="2246" t="s">
        <v>3819</v>
      </c>
      <c r="D7" s="2247">
        <v>930000</v>
      </c>
      <c r="E7" s="2245">
        <v>1</v>
      </c>
      <c r="F7" s="2248">
        <f>E7*D7</f>
        <v>930000</v>
      </c>
      <c r="G7" s="2248">
        <f>F7</f>
        <v>930000</v>
      </c>
      <c r="H7" s="2249" t="s">
        <v>451</v>
      </c>
      <c r="I7" s="2249" t="s">
        <v>1296</v>
      </c>
      <c r="J7" s="2204"/>
      <c r="K7" s="2204"/>
      <c r="L7" s="2204"/>
      <c r="M7" s="2204"/>
      <c r="N7" s="2246"/>
      <c r="O7" s="2246"/>
      <c r="P7" s="2246"/>
      <c r="Q7" s="2246"/>
      <c r="R7" s="2246"/>
      <c r="S7" s="2246"/>
      <c r="T7" s="2246"/>
      <c r="U7" s="2246"/>
      <c r="V7" s="2246"/>
      <c r="W7" s="2246"/>
      <c r="X7" s="2246"/>
      <c r="Y7" s="2246"/>
      <c r="Z7" s="2246"/>
      <c r="AA7" s="2246"/>
      <c r="AB7" s="2246"/>
      <c r="AC7" s="2246"/>
      <c r="AD7" s="2246"/>
      <c r="AE7" s="2246"/>
    </row>
    <row r="8" spans="1:53" s="2250" customFormat="1" ht="48.75" hidden="1" customHeight="1">
      <c r="A8" s="2245">
        <v>1</v>
      </c>
      <c r="B8" s="2251">
        <v>2</v>
      </c>
      <c r="C8" s="2246" t="s">
        <v>3819</v>
      </c>
      <c r="D8" s="2247">
        <v>930000</v>
      </c>
      <c r="E8" s="2245">
        <v>1</v>
      </c>
      <c r="F8" s="2248">
        <f t="shared" ref="F8:F13" si="0">E8*D8</f>
        <v>930000</v>
      </c>
      <c r="G8" s="2248">
        <f t="shared" ref="G8:G13" si="1">F8</f>
        <v>930000</v>
      </c>
      <c r="H8" s="2249" t="s">
        <v>641</v>
      </c>
      <c r="I8" s="2249" t="s">
        <v>1411</v>
      </c>
      <c r="J8" s="2204"/>
      <c r="K8" s="2204">
        <v>1</v>
      </c>
      <c r="L8" s="2204"/>
      <c r="M8" s="2204"/>
      <c r="N8" s="2246"/>
      <c r="O8" s="2246"/>
      <c r="P8" s="2246"/>
      <c r="Q8" s="2246"/>
      <c r="R8" s="2246"/>
      <c r="S8" s="2246"/>
      <c r="T8" s="2246"/>
      <c r="U8" s="2246"/>
      <c r="V8" s="2246"/>
      <c r="W8" s="2246"/>
      <c r="X8" s="2246"/>
      <c r="Y8" s="2246"/>
      <c r="Z8" s="2246"/>
      <c r="AA8" s="2246"/>
      <c r="AB8" s="2246"/>
      <c r="AC8" s="2246"/>
      <c r="AD8" s="2246"/>
      <c r="AE8" s="2246"/>
    </row>
    <row r="9" spans="1:53" s="2250" customFormat="1" ht="25.5" hidden="1" customHeight="1">
      <c r="A9" s="2245">
        <v>1</v>
      </c>
      <c r="B9" s="2245">
        <v>3</v>
      </c>
      <c r="C9" s="2249" t="s">
        <v>3820</v>
      </c>
      <c r="D9" s="2247">
        <v>1294000</v>
      </c>
      <c r="E9" s="2245">
        <v>1</v>
      </c>
      <c r="F9" s="2248">
        <f t="shared" si="0"/>
        <v>1294000</v>
      </c>
      <c r="G9" s="2248">
        <f t="shared" si="1"/>
        <v>1294000</v>
      </c>
      <c r="H9" s="2249" t="s">
        <v>3845</v>
      </c>
      <c r="I9" s="2249" t="s">
        <v>1294</v>
      </c>
      <c r="J9" s="2204"/>
      <c r="K9" s="2204">
        <v>1</v>
      </c>
      <c r="L9" s="2204"/>
      <c r="M9" s="2204"/>
      <c r="N9" s="2246"/>
      <c r="O9" s="2246"/>
      <c r="P9" s="2246"/>
      <c r="Q9" s="2246"/>
      <c r="R9" s="2246"/>
      <c r="S9" s="2246"/>
      <c r="T9" s="2246"/>
      <c r="U9" s="2246"/>
      <c r="V9" s="2246"/>
      <c r="W9" s="2246"/>
      <c r="X9" s="2246"/>
      <c r="Y9" s="2246"/>
      <c r="Z9" s="2246"/>
      <c r="AA9" s="2246"/>
      <c r="AB9" s="2246"/>
      <c r="AC9" s="2246"/>
      <c r="AD9" s="2246"/>
      <c r="AE9" s="2246"/>
    </row>
    <row r="10" spans="1:53" s="2250" customFormat="1" ht="48.75" hidden="1" customHeight="1">
      <c r="A10" s="2245">
        <v>1</v>
      </c>
      <c r="B10" s="2251">
        <v>4</v>
      </c>
      <c r="C10" s="2246" t="s">
        <v>3819</v>
      </c>
      <c r="D10" s="2247">
        <v>930000</v>
      </c>
      <c r="E10" s="2245">
        <v>1</v>
      </c>
      <c r="F10" s="2248">
        <f t="shared" si="0"/>
        <v>930000</v>
      </c>
      <c r="G10" s="2248">
        <f t="shared" si="1"/>
        <v>930000</v>
      </c>
      <c r="H10" s="2249" t="s">
        <v>3847</v>
      </c>
      <c r="I10" s="2249" t="s">
        <v>1152</v>
      </c>
      <c r="J10" s="2204"/>
      <c r="K10" s="2204">
        <v>1</v>
      </c>
      <c r="L10" s="2204"/>
      <c r="M10" s="2204"/>
      <c r="N10" s="2246"/>
      <c r="O10" s="2246"/>
      <c r="P10" s="2246"/>
      <c r="Q10" s="2246"/>
      <c r="R10" s="2246"/>
      <c r="S10" s="2246"/>
      <c r="T10" s="2246"/>
      <c r="U10" s="2246"/>
      <c r="V10" s="2246"/>
      <c r="W10" s="2246"/>
      <c r="X10" s="2246"/>
      <c r="Y10" s="2246"/>
      <c r="Z10" s="2246"/>
      <c r="AA10" s="2246"/>
      <c r="AB10" s="2246"/>
      <c r="AC10" s="2246"/>
      <c r="AD10" s="2246"/>
      <c r="AE10" s="2246"/>
    </row>
    <row r="11" spans="1:53" s="2250" customFormat="1" ht="25.5" hidden="1" customHeight="1">
      <c r="A11" s="2245">
        <v>1</v>
      </c>
      <c r="B11" s="2245">
        <v>5</v>
      </c>
      <c r="C11" s="2249" t="s">
        <v>3820</v>
      </c>
      <c r="D11" s="2247">
        <v>1294000</v>
      </c>
      <c r="E11" s="2245">
        <v>1</v>
      </c>
      <c r="F11" s="2248">
        <f t="shared" si="0"/>
        <v>1294000</v>
      </c>
      <c r="G11" s="2248">
        <f t="shared" si="1"/>
        <v>1294000</v>
      </c>
      <c r="H11" s="2249" t="s">
        <v>3850</v>
      </c>
      <c r="I11" s="2249" t="s">
        <v>1154</v>
      </c>
      <c r="J11" s="2204"/>
      <c r="K11" s="2204">
        <v>1</v>
      </c>
      <c r="L11" s="2204"/>
      <c r="M11" s="2204"/>
      <c r="N11" s="2246"/>
      <c r="O11" s="2246"/>
      <c r="P11" s="2246"/>
      <c r="Q11" s="2246"/>
      <c r="R11" s="2246"/>
      <c r="S11" s="2246"/>
      <c r="T11" s="2246"/>
      <c r="U11" s="2246"/>
      <c r="V11" s="2246"/>
      <c r="W11" s="2246"/>
      <c r="X11" s="2246"/>
      <c r="Y11" s="2246"/>
      <c r="Z11" s="2246"/>
      <c r="AA11" s="2246"/>
      <c r="AB11" s="2246"/>
      <c r="AC11" s="2246"/>
      <c r="AD11" s="2246"/>
      <c r="AE11" s="2246"/>
    </row>
    <row r="12" spans="1:53" s="2250" customFormat="1" ht="25.5" hidden="1" customHeight="1">
      <c r="A12" s="2245">
        <v>1</v>
      </c>
      <c r="B12" s="2251">
        <v>6</v>
      </c>
      <c r="C12" s="2249" t="s">
        <v>3820</v>
      </c>
      <c r="D12" s="2247">
        <v>1294000</v>
      </c>
      <c r="E12" s="2251"/>
      <c r="F12" s="2252">
        <f t="shared" si="0"/>
        <v>0</v>
      </c>
      <c r="G12" s="2248">
        <f t="shared" si="1"/>
        <v>0</v>
      </c>
      <c r="H12" s="2253" t="s">
        <v>768</v>
      </c>
      <c r="I12" s="2253" t="s">
        <v>1297</v>
      </c>
      <c r="J12" s="2204"/>
      <c r="K12" s="2204"/>
      <c r="L12" s="2204"/>
      <c r="M12" s="2204"/>
      <c r="N12" s="2246"/>
      <c r="O12" s="2246"/>
      <c r="P12" s="2246"/>
      <c r="Q12" s="2246"/>
      <c r="R12" s="2246"/>
      <c r="S12" s="2246"/>
      <c r="T12" s="2246"/>
      <c r="U12" s="2246"/>
      <c r="V12" s="2246"/>
      <c r="W12" s="2246"/>
      <c r="X12" s="2246"/>
      <c r="Y12" s="2246"/>
      <c r="Z12" s="2246"/>
      <c r="AA12" s="2246"/>
      <c r="AB12" s="2246"/>
      <c r="AC12" s="2246"/>
      <c r="AD12" s="2246"/>
      <c r="AE12" s="2246"/>
    </row>
    <row r="13" spans="1:53" s="2250" customFormat="1" ht="25.5" hidden="1" customHeight="1">
      <c r="A13" s="2245">
        <v>1</v>
      </c>
      <c r="B13" s="2245">
        <v>7</v>
      </c>
      <c r="C13" s="2249" t="s">
        <v>3820</v>
      </c>
      <c r="D13" s="2247">
        <v>1294000</v>
      </c>
      <c r="E13" s="2245"/>
      <c r="F13" s="2252">
        <f t="shared" si="0"/>
        <v>0</v>
      </c>
      <c r="G13" s="2248">
        <f t="shared" si="1"/>
        <v>0</v>
      </c>
      <c r="H13" s="2249" t="s">
        <v>3854</v>
      </c>
      <c r="I13" s="2249" t="s">
        <v>1152</v>
      </c>
      <c r="J13" s="2204"/>
      <c r="K13" s="2204"/>
      <c r="L13" s="2204"/>
      <c r="M13" s="2204"/>
      <c r="N13" s="2246"/>
      <c r="O13" s="2246"/>
      <c r="P13" s="2246"/>
      <c r="Q13" s="2246"/>
      <c r="R13" s="2246"/>
      <c r="S13" s="2246"/>
      <c r="T13" s="2246"/>
      <c r="U13" s="2246"/>
      <c r="V13" s="2246"/>
      <c r="W13" s="2246"/>
      <c r="X13" s="2246"/>
      <c r="Y13" s="2246"/>
      <c r="Z13" s="2246"/>
      <c r="AA13" s="2246"/>
      <c r="AB13" s="2246"/>
      <c r="AC13" s="2246"/>
      <c r="AD13" s="2246"/>
      <c r="AE13" s="2246"/>
    </row>
    <row r="14" spans="1:53" s="2244" customFormat="1" ht="21" hidden="1" customHeight="1">
      <c r="A14" s="2240"/>
      <c r="B14" s="2240"/>
      <c r="C14" s="2240" t="s">
        <v>1435</v>
      </c>
      <c r="D14" s="2241"/>
      <c r="E14" s="2242">
        <f>SUM(E15:E19)</f>
        <v>5</v>
      </c>
      <c r="F14" s="2254">
        <f>SUM(F15:F19)</f>
        <v>5167000</v>
      </c>
      <c r="G14" s="2242">
        <f>SUM(G15:G19)</f>
        <v>5167000</v>
      </c>
      <c r="H14" s="2242">
        <f>SUM(H15:H19)</f>
        <v>0</v>
      </c>
      <c r="I14" s="2243"/>
      <c r="J14" s="2204"/>
      <c r="K14" s="2204"/>
      <c r="L14" s="2204"/>
      <c r="M14" s="2204"/>
      <c r="N14" s="2241"/>
      <c r="O14" s="2241"/>
      <c r="P14" s="2241"/>
      <c r="Q14" s="2241"/>
      <c r="R14" s="2241"/>
      <c r="S14" s="2241"/>
      <c r="T14" s="2241"/>
      <c r="U14" s="2241"/>
      <c r="V14" s="2241"/>
      <c r="W14" s="2241"/>
      <c r="X14" s="2241"/>
      <c r="Y14" s="2241"/>
      <c r="Z14" s="2241"/>
      <c r="AA14" s="2241"/>
      <c r="AB14" s="2241"/>
      <c r="AC14" s="2241"/>
      <c r="AD14" s="2241"/>
      <c r="AE14" s="2241"/>
    </row>
    <row r="15" spans="1:53" s="2250" customFormat="1" ht="48.75" hidden="1" customHeight="1">
      <c r="A15" s="1891">
        <v>2</v>
      </c>
      <c r="B15" s="1891">
        <v>1</v>
      </c>
      <c r="C15" s="2246" t="s">
        <v>3821</v>
      </c>
      <c r="D15" s="2255">
        <v>896000</v>
      </c>
      <c r="E15" s="2251">
        <v>1</v>
      </c>
      <c r="F15" s="2256">
        <f>E15*D15</f>
        <v>896000</v>
      </c>
      <c r="G15" s="2170">
        <f>F15</f>
        <v>896000</v>
      </c>
      <c r="H15" s="2175" t="s">
        <v>3856</v>
      </c>
      <c r="I15" s="2175" t="s">
        <v>883</v>
      </c>
      <c r="J15" s="2204"/>
      <c r="K15" s="2204"/>
      <c r="L15" s="2204"/>
      <c r="M15" s="2204"/>
      <c r="N15" s="2246"/>
      <c r="O15" s="2246"/>
      <c r="P15" s="2246"/>
      <c r="Q15" s="2246"/>
      <c r="R15" s="2246"/>
      <c r="S15" s="2246"/>
      <c r="T15" s="2246"/>
      <c r="U15" s="2246"/>
      <c r="V15" s="2246"/>
      <c r="W15" s="2246"/>
      <c r="X15" s="2246"/>
      <c r="Y15" s="2246"/>
      <c r="Z15" s="2246"/>
      <c r="AA15" s="2246"/>
      <c r="AB15" s="2246"/>
      <c r="AC15" s="2246"/>
      <c r="AD15" s="2246"/>
      <c r="AE15" s="2246"/>
    </row>
    <row r="16" spans="1:53" s="2250" customFormat="1" ht="30" hidden="1" customHeight="1">
      <c r="A16" s="1891">
        <v>2</v>
      </c>
      <c r="B16" s="1891">
        <v>2</v>
      </c>
      <c r="C16" s="2249" t="s">
        <v>3820</v>
      </c>
      <c r="D16" s="2255">
        <v>1294000</v>
      </c>
      <c r="E16" s="2251">
        <v>1</v>
      </c>
      <c r="F16" s="2256">
        <f>E16*D16</f>
        <v>1294000</v>
      </c>
      <c r="G16" s="2170">
        <f>F16</f>
        <v>1294000</v>
      </c>
      <c r="H16" s="2175" t="s">
        <v>3858</v>
      </c>
      <c r="I16" s="2175" t="s">
        <v>1382</v>
      </c>
      <c r="J16" s="2204"/>
      <c r="K16" s="2204"/>
      <c r="L16" s="2204"/>
      <c r="M16" s="2204"/>
      <c r="N16" s="2246"/>
      <c r="O16" s="2246"/>
      <c r="P16" s="2246"/>
      <c r="Q16" s="2246"/>
      <c r="R16" s="2246"/>
      <c r="S16" s="2246"/>
      <c r="T16" s="2246"/>
      <c r="U16" s="2246"/>
      <c r="V16" s="2246"/>
      <c r="W16" s="2246"/>
      <c r="X16" s="2246"/>
      <c r="Y16" s="2246"/>
      <c r="Z16" s="2246"/>
      <c r="AA16" s="2246"/>
      <c r="AB16" s="2246"/>
      <c r="AC16" s="2246"/>
      <c r="AD16" s="2246"/>
      <c r="AE16" s="2246"/>
    </row>
    <row r="17" spans="1:31" s="2250" customFormat="1" ht="30" hidden="1" customHeight="1">
      <c r="A17" s="1891">
        <v>2</v>
      </c>
      <c r="B17" s="1891">
        <v>3</v>
      </c>
      <c r="C17" s="2249" t="s">
        <v>3820</v>
      </c>
      <c r="D17" s="2255">
        <v>1294000</v>
      </c>
      <c r="E17" s="2251">
        <v>1</v>
      </c>
      <c r="F17" s="2256">
        <f>E17*D17</f>
        <v>1294000</v>
      </c>
      <c r="G17" s="2170">
        <f>F17</f>
        <v>1294000</v>
      </c>
      <c r="H17" s="2175" t="s">
        <v>603</v>
      </c>
      <c r="I17" s="2175" t="s">
        <v>879</v>
      </c>
      <c r="J17" s="2204"/>
      <c r="K17" s="2204"/>
      <c r="L17" s="2204"/>
      <c r="M17" s="2204"/>
      <c r="N17" s="2246"/>
      <c r="O17" s="2246"/>
      <c r="P17" s="2246"/>
      <c r="Q17" s="2246"/>
      <c r="R17" s="2246"/>
      <c r="S17" s="2246"/>
      <c r="T17" s="2246"/>
      <c r="U17" s="2246"/>
      <c r="V17" s="2246"/>
      <c r="W17" s="2246"/>
      <c r="X17" s="2246"/>
      <c r="Y17" s="2246"/>
      <c r="Z17" s="2246"/>
      <c r="AA17" s="2246"/>
      <c r="AB17" s="2246"/>
      <c r="AC17" s="2246"/>
      <c r="AD17" s="2246"/>
      <c r="AE17" s="2246"/>
    </row>
    <row r="18" spans="1:31" s="2250" customFormat="1" ht="48.75" hidden="1" customHeight="1">
      <c r="A18" s="1891">
        <v>2</v>
      </c>
      <c r="B18" s="1891">
        <v>4</v>
      </c>
      <c r="C18" s="2246" t="s">
        <v>3822</v>
      </c>
      <c r="D18" s="2255">
        <v>787000</v>
      </c>
      <c r="E18" s="2251">
        <v>1</v>
      </c>
      <c r="F18" s="2256">
        <f>E18*D18</f>
        <v>787000</v>
      </c>
      <c r="G18" s="2170">
        <f>F18</f>
        <v>787000</v>
      </c>
      <c r="H18" s="2257" t="s">
        <v>3861</v>
      </c>
      <c r="I18" s="2257" t="s">
        <v>1083</v>
      </c>
      <c r="J18" s="2204"/>
      <c r="K18" s="2204"/>
      <c r="L18" s="2204"/>
      <c r="M18" s="2204"/>
      <c r="N18" s="2246"/>
      <c r="O18" s="2246"/>
      <c r="P18" s="2246"/>
      <c r="Q18" s="2246"/>
      <c r="R18" s="2246"/>
      <c r="S18" s="2246"/>
      <c r="T18" s="2246"/>
      <c r="U18" s="2246"/>
      <c r="V18" s="2246"/>
      <c r="W18" s="2246"/>
      <c r="X18" s="2246"/>
      <c r="Y18" s="2246"/>
      <c r="Z18" s="2246"/>
      <c r="AA18" s="2246"/>
      <c r="AB18" s="2246"/>
      <c r="AC18" s="2246"/>
      <c r="AD18" s="2246"/>
      <c r="AE18" s="2246"/>
    </row>
    <row r="19" spans="1:31" s="2250" customFormat="1" ht="48.75" hidden="1" customHeight="1">
      <c r="A19" s="1891">
        <v>2</v>
      </c>
      <c r="B19" s="1891">
        <v>5</v>
      </c>
      <c r="C19" s="2246" t="s">
        <v>3821</v>
      </c>
      <c r="D19" s="2255">
        <v>896000</v>
      </c>
      <c r="E19" s="2251">
        <v>1</v>
      </c>
      <c r="F19" s="2256">
        <f>E19*D19</f>
        <v>896000</v>
      </c>
      <c r="G19" s="2170">
        <f>F19</f>
        <v>896000</v>
      </c>
      <c r="H19" s="2258" t="s">
        <v>3863</v>
      </c>
      <c r="I19" s="2259" t="s">
        <v>1145</v>
      </c>
      <c r="J19" s="2204"/>
      <c r="K19" s="2204"/>
      <c r="L19" s="2204"/>
      <c r="M19" s="2204"/>
      <c r="N19" s="2246"/>
      <c r="O19" s="2246"/>
      <c r="P19" s="2246"/>
      <c r="Q19" s="2246"/>
      <c r="R19" s="2246"/>
      <c r="S19" s="2246"/>
      <c r="T19" s="2246"/>
      <c r="U19" s="2246"/>
      <c r="V19" s="2246"/>
      <c r="W19" s="2246"/>
      <c r="X19" s="2246"/>
      <c r="Y19" s="2246"/>
      <c r="Z19" s="2246"/>
      <c r="AA19" s="2246"/>
      <c r="AB19" s="2246"/>
      <c r="AC19" s="2246"/>
      <c r="AD19" s="2246"/>
      <c r="AE19" s="2246"/>
    </row>
    <row r="20" spans="1:31" s="2244" customFormat="1" hidden="1">
      <c r="A20" s="2240"/>
      <c r="B20" s="2240"/>
      <c r="C20" s="2240" t="s">
        <v>1436</v>
      </c>
      <c r="D20" s="2241"/>
      <c r="E20" s="2242">
        <f>SUM(E21:E26)</f>
        <v>6</v>
      </c>
      <c r="F20" s="2254">
        <f>SUM(F21:F26)</f>
        <v>5263000</v>
      </c>
      <c r="G20" s="2242">
        <f>SUM(G21:G26)</f>
        <v>5263000</v>
      </c>
      <c r="H20" s="2242">
        <f>SUM(H21:H26)</f>
        <v>0</v>
      </c>
      <c r="I20" s="2243"/>
      <c r="J20" s="2204"/>
      <c r="K20" s="2204"/>
      <c r="L20" s="2204"/>
      <c r="M20" s="2204"/>
      <c r="N20" s="2241"/>
      <c r="O20" s="2241"/>
      <c r="P20" s="2241"/>
      <c r="Q20" s="2241"/>
      <c r="R20" s="2241"/>
      <c r="S20" s="2241"/>
      <c r="T20" s="2241"/>
      <c r="U20" s="2241"/>
      <c r="V20" s="2241"/>
      <c r="W20" s="2241"/>
      <c r="X20" s="2241"/>
      <c r="Y20" s="2241"/>
      <c r="Z20" s="2241"/>
      <c r="AA20" s="2241"/>
      <c r="AB20" s="2241"/>
      <c r="AC20" s="2241"/>
      <c r="AD20" s="2241"/>
      <c r="AE20" s="2241"/>
    </row>
    <row r="21" spans="1:31" s="2250" customFormat="1" ht="49.5" hidden="1" customHeight="1">
      <c r="A21" s="1891">
        <v>3</v>
      </c>
      <c r="B21" s="1891">
        <v>1</v>
      </c>
      <c r="C21" s="2246" t="s">
        <v>3822</v>
      </c>
      <c r="D21" s="2255">
        <v>787000</v>
      </c>
      <c r="E21" s="2251">
        <v>1</v>
      </c>
      <c r="F21" s="2252">
        <f t="shared" ref="F21:F26" si="2">E21*D21</f>
        <v>787000</v>
      </c>
      <c r="G21" s="2255">
        <f t="shared" ref="G21:G26" si="3">F21</f>
        <v>787000</v>
      </c>
      <c r="H21" s="2260" t="s">
        <v>3865</v>
      </c>
      <c r="I21" s="2175" t="s">
        <v>1044</v>
      </c>
      <c r="J21" s="2204"/>
      <c r="K21" s="2204"/>
      <c r="L21" s="2204"/>
      <c r="M21" s="2204"/>
      <c r="N21" s="2246"/>
      <c r="O21" s="2246"/>
      <c r="P21" s="2246"/>
      <c r="Q21" s="2246"/>
      <c r="R21" s="2246"/>
      <c r="S21" s="2246"/>
      <c r="T21" s="2246"/>
      <c r="U21" s="2246"/>
      <c r="V21" s="2246"/>
      <c r="W21" s="2246"/>
      <c r="X21" s="2246"/>
      <c r="Y21" s="2246"/>
      <c r="Z21" s="2246"/>
      <c r="AA21" s="2246"/>
      <c r="AB21" s="2246"/>
      <c r="AC21" s="2246"/>
      <c r="AD21" s="2246"/>
      <c r="AE21" s="2246"/>
    </row>
    <row r="22" spans="1:31" s="2250" customFormat="1" ht="49.5" hidden="1" customHeight="1">
      <c r="A22" s="2261">
        <v>3</v>
      </c>
      <c r="B22" s="2261">
        <v>2</v>
      </c>
      <c r="C22" s="2246" t="s">
        <v>3822</v>
      </c>
      <c r="D22" s="2255">
        <v>787000</v>
      </c>
      <c r="E22" s="2251">
        <v>1</v>
      </c>
      <c r="F22" s="2252">
        <f t="shared" si="2"/>
        <v>787000</v>
      </c>
      <c r="G22" s="2255">
        <f t="shared" si="3"/>
        <v>787000</v>
      </c>
      <c r="H22" s="893" t="s">
        <v>458</v>
      </c>
      <c r="I22" s="2175" t="s">
        <v>830</v>
      </c>
      <c r="J22" s="2236"/>
      <c r="K22" s="2236"/>
      <c r="L22" s="2236"/>
      <c r="M22" s="2236"/>
      <c r="N22" s="2246"/>
      <c r="O22" s="2246"/>
      <c r="P22" s="2246"/>
      <c r="Q22" s="2246"/>
      <c r="R22" s="2246"/>
      <c r="S22" s="2246"/>
      <c r="T22" s="2246"/>
      <c r="U22" s="2246"/>
      <c r="V22" s="2246"/>
      <c r="W22" s="2246"/>
      <c r="X22" s="2246"/>
      <c r="Y22" s="2246"/>
      <c r="Z22" s="2246"/>
      <c r="AA22" s="2246"/>
      <c r="AB22" s="2246"/>
      <c r="AC22" s="2246"/>
      <c r="AD22" s="2246"/>
      <c r="AE22" s="2246"/>
    </row>
    <row r="23" spans="1:31" s="2250" customFormat="1" ht="50.25" hidden="1" customHeight="1">
      <c r="A23" s="1891">
        <v>3</v>
      </c>
      <c r="B23" s="1891">
        <v>3</v>
      </c>
      <c r="C23" s="2246" t="s">
        <v>3823</v>
      </c>
      <c r="D23" s="2255">
        <v>821000</v>
      </c>
      <c r="E23" s="2251">
        <v>1</v>
      </c>
      <c r="F23" s="2252">
        <f t="shared" si="2"/>
        <v>821000</v>
      </c>
      <c r="G23" s="2255">
        <f t="shared" si="3"/>
        <v>821000</v>
      </c>
      <c r="H23" s="2262" t="s">
        <v>454</v>
      </c>
      <c r="I23" s="2175" t="s">
        <v>1037</v>
      </c>
      <c r="J23" s="2204"/>
      <c r="K23" s="2204"/>
      <c r="L23" s="2204"/>
      <c r="M23" s="2204"/>
      <c r="N23" s="2246"/>
      <c r="O23" s="2246"/>
      <c r="P23" s="2246"/>
      <c r="Q23" s="2246"/>
      <c r="R23" s="2246"/>
      <c r="S23" s="2246"/>
      <c r="T23" s="2246"/>
      <c r="U23" s="2246"/>
      <c r="V23" s="2246"/>
      <c r="W23" s="2246"/>
      <c r="X23" s="2246"/>
      <c r="Y23" s="2246"/>
      <c r="Z23" s="2246"/>
      <c r="AA23" s="2246"/>
      <c r="AB23" s="2246"/>
      <c r="AC23" s="2246"/>
      <c r="AD23" s="2246"/>
      <c r="AE23" s="2246"/>
    </row>
    <row r="24" spans="1:31" s="2250" customFormat="1" ht="30" hidden="1" customHeight="1">
      <c r="A24" s="1891">
        <v>3</v>
      </c>
      <c r="B24" s="2261">
        <v>4</v>
      </c>
      <c r="C24" s="2249" t="s">
        <v>3820</v>
      </c>
      <c r="D24" s="2255">
        <v>1294000</v>
      </c>
      <c r="E24" s="2251">
        <v>1</v>
      </c>
      <c r="F24" s="2252">
        <f t="shared" si="2"/>
        <v>1294000</v>
      </c>
      <c r="G24" s="2255">
        <f t="shared" si="3"/>
        <v>1294000</v>
      </c>
      <c r="H24" s="2175" t="s">
        <v>3869</v>
      </c>
      <c r="I24" s="2175" t="s">
        <v>1090</v>
      </c>
      <c r="J24" s="2204"/>
      <c r="K24" s="2204"/>
      <c r="L24" s="2204"/>
      <c r="M24" s="2204"/>
      <c r="N24" s="2246"/>
      <c r="O24" s="2246"/>
      <c r="P24" s="2246"/>
      <c r="Q24" s="2246"/>
      <c r="R24" s="2246"/>
      <c r="S24" s="2246"/>
      <c r="T24" s="2246"/>
      <c r="U24" s="2246"/>
      <c r="V24" s="2246"/>
      <c r="W24" s="2246"/>
      <c r="X24" s="2246"/>
      <c r="Y24" s="2246"/>
      <c r="Z24" s="2246"/>
      <c r="AA24" s="2246"/>
      <c r="AB24" s="2246"/>
      <c r="AC24" s="2246"/>
      <c r="AD24" s="2246"/>
      <c r="AE24" s="2246"/>
    </row>
    <row r="25" spans="1:31" s="2250" customFormat="1" ht="49.5" hidden="1" customHeight="1">
      <c r="A25" s="1891">
        <v>3</v>
      </c>
      <c r="B25" s="1891">
        <v>5</v>
      </c>
      <c r="C25" s="2246" t="s">
        <v>3822</v>
      </c>
      <c r="D25" s="2255">
        <v>787000</v>
      </c>
      <c r="E25" s="2251">
        <v>1</v>
      </c>
      <c r="F25" s="2252">
        <f t="shared" si="2"/>
        <v>787000</v>
      </c>
      <c r="G25" s="2255">
        <f t="shared" si="3"/>
        <v>787000</v>
      </c>
      <c r="H25" s="2175" t="s">
        <v>3871</v>
      </c>
      <c r="I25" s="2175" t="s">
        <v>1044</v>
      </c>
      <c r="J25" s="2204"/>
      <c r="K25" s="2204"/>
      <c r="L25" s="2204"/>
      <c r="M25" s="2204"/>
      <c r="N25" s="2246"/>
      <c r="O25" s="2246"/>
      <c r="P25" s="2246"/>
      <c r="Q25" s="2246"/>
      <c r="R25" s="2246"/>
      <c r="S25" s="2246"/>
      <c r="T25" s="2246"/>
      <c r="U25" s="2246"/>
      <c r="V25" s="2246"/>
      <c r="W25" s="2246"/>
      <c r="X25" s="2246"/>
      <c r="Y25" s="2246"/>
      <c r="Z25" s="2246"/>
      <c r="AA25" s="2246"/>
      <c r="AB25" s="2246"/>
      <c r="AC25" s="2246"/>
      <c r="AD25" s="2246"/>
      <c r="AE25" s="2246"/>
    </row>
    <row r="26" spans="1:31" s="2250" customFormat="1" ht="49.5" hidden="1" customHeight="1">
      <c r="A26" s="1891">
        <v>3</v>
      </c>
      <c r="B26" s="2261">
        <v>6</v>
      </c>
      <c r="C26" s="2246" t="s">
        <v>3822</v>
      </c>
      <c r="D26" s="2255">
        <v>787000</v>
      </c>
      <c r="E26" s="2251">
        <v>1</v>
      </c>
      <c r="F26" s="2252">
        <f t="shared" si="2"/>
        <v>787000</v>
      </c>
      <c r="G26" s="2255">
        <f t="shared" si="3"/>
        <v>787000</v>
      </c>
      <c r="H26" s="2175" t="s">
        <v>3873</v>
      </c>
      <c r="I26" s="2175" t="s">
        <v>1142</v>
      </c>
      <c r="J26" s="2204"/>
      <c r="K26" s="2204"/>
      <c r="L26" s="2204"/>
      <c r="M26" s="2204"/>
      <c r="N26" s="2246"/>
      <c r="O26" s="2246"/>
      <c r="P26" s="2246"/>
      <c r="Q26" s="2246"/>
      <c r="R26" s="2246"/>
      <c r="S26" s="2246"/>
      <c r="T26" s="2246"/>
      <c r="U26" s="2246"/>
      <c r="V26" s="2246"/>
      <c r="W26" s="2246"/>
      <c r="X26" s="2246"/>
      <c r="Y26" s="2246"/>
      <c r="Z26" s="2246"/>
      <c r="AA26" s="2246"/>
      <c r="AB26" s="2246"/>
      <c r="AC26" s="2246"/>
      <c r="AD26" s="2246"/>
      <c r="AE26" s="2246"/>
    </row>
    <row r="27" spans="1:31" s="2266" customFormat="1" ht="21" hidden="1" customHeight="1">
      <c r="A27" s="2263"/>
      <c r="B27" s="2263"/>
      <c r="C27" s="2263" t="s">
        <v>1437</v>
      </c>
      <c r="D27" s="2264"/>
      <c r="E27" s="2168">
        <f>SUM(E28:E33)</f>
        <v>5</v>
      </c>
      <c r="F27" s="2254">
        <f>SUM(F28:F33)</f>
        <v>5058000</v>
      </c>
      <c r="G27" s="2168">
        <f>SUM(G28:G33)</f>
        <v>5058000</v>
      </c>
      <c r="H27" s="2168">
        <f>SUM(H28:H33)</f>
        <v>0</v>
      </c>
      <c r="I27" s="2265"/>
      <c r="J27" s="2168">
        <f>SUM(J28:J33)</f>
        <v>0</v>
      </c>
      <c r="K27" s="2168">
        <f>SUM(K28:K33)</f>
        <v>0</v>
      </c>
      <c r="L27" s="2168">
        <f>SUM(L28:L33)</f>
        <v>0</v>
      </c>
      <c r="M27" s="2168">
        <f>SUM(M28:M33)</f>
        <v>0</v>
      </c>
      <c r="N27" s="2710"/>
      <c r="O27" s="2710"/>
      <c r="P27" s="2710"/>
      <c r="Q27" s="2710"/>
      <c r="R27" s="2710"/>
      <c r="S27" s="2710"/>
      <c r="T27" s="2710"/>
      <c r="U27" s="2710"/>
      <c r="V27" s="2710"/>
      <c r="W27" s="2710"/>
      <c r="X27" s="2710"/>
      <c r="Y27" s="2710"/>
      <c r="Z27" s="2710"/>
      <c r="AA27" s="2710"/>
      <c r="AB27" s="2710"/>
      <c r="AC27" s="2710"/>
      <c r="AD27" s="2710"/>
      <c r="AE27" s="2710"/>
    </row>
    <row r="28" spans="1:31" s="2250" customFormat="1" ht="51" hidden="1" customHeight="1">
      <c r="A28" s="2261">
        <v>4</v>
      </c>
      <c r="B28" s="2261">
        <v>1</v>
      </c>
      <c r="C28" s="2246" t="s">
        <v>3822</v>
      </c>
      <c r="D28" s="2255">
        <v>787000</v>
      </c>
      <c r="E28" s="2251">
        <v>1</v>
      </c>
      <c r="F28" s="2252">
        <f t="shared" ref="F28:F48" si="4">E28*D28</f>
        <v>787000</v>
      </c>
      <c r="G28" s="1900">
        <f t="shared" ref="G28:G48" si="5">F28</f>
        <v>787000</v>
      </c>
      <c r="H28" s="2260" t="s">
        <v>3875</v>
      </c>
      <c r="I28" s="2260" t="s">
        <v>978</v>
      </c>
      <c r="J28" s="2204"/>
      <c r="K28" s="2204"/>
      <c r="L28" s="2204"/>
      <c r="M28" s="2204"/>
      <c r="N28" s="2246"/>
      <c r="O28" s="2246"/>
      <c r="P28" s="2246"/>
      <c r="Q28" s="2246"/>
      <c r="R28" s="2246"/>
      <c r="S28" s="2246"/>
      <c r="T28" s="2246"/>
      <c r="U28" s="2246"/>
      <c r="V28" s="2246"/>
      <c r="W28" s="2246"/>
      <c r="X28" s="2246"/>
      <c r="Y28" s="2246"/>
      <c r="Z28" s="2246"/>
      <c r="AA28" s="2246"/>
      <c r="AB28" s="2246"/>
      <c r="AC28" s="2246"/>
      <c r="AD28" s="2246"/>
      <c r="AE28" s="2246"/>
    </row>
    <row r="29" spans="1:31" s="2250" customFormat="1" ht="30" hidden="1" customHeight="1">
      <c r="A29" s="1891">
        <v>4</v>
      </c>
      <c r="B29" s="1891">
        <v>2</v>
      </c>
      <c r="C29" s="2249" t="s">
        <v>3820</v>
      </c>
      <c r="D29" s="2255">
        <v>1294000</v>
      </c>
      <c r="E29" s="2251">
        <v>1</v>
      </c>
      <c r="F29" s="2252">
        <f t="shared" si="4"/>
        <v>1294000</v>
      </c>
      <c r="G29" s="1900">
        <f t="shared" si="5"/>
        <v>1294000</v>
      </c>
      <c r="H29" s="2175" t="s">
        <v>3877</v>
      </c>
      <c r="I29" s="2175" t="s">
        <v>847</v>
      </c>
      <c r="J29" s="2204"/>
      <c r="K29" s="2204"/>
      <c r="L29" s="2204"/>
      <c r="M29" s="2204"/>
      <c r="N29" s="2246"/>
      <c r="O29" s="2246"/>
      <c r="P29" s="2246"/>
      <c r="Q29" s="2246"/>
      <c r="R29" s="2246"/>
      <c r="S29" s="2246"/>
      <c r="T29" s="2246"/>
      <c r="U29" s="2246"/>
      <c r="V29" s="2246"/>
      <c r="W29" s="2246"/>
      <c r="X29" s="2246"/>
      <c r="Y29" s="2246"/>
      <c r="Z29" s="2246"/>
      <c r="AA29" s="2246"/>
      <c r="AB29" s="2246"/>
      <c r="AC29" s="2246"/>
      <c r="AD29" s="2246"/>
      <c r="AE29" s="2246"/>
    </row>
    <row r="30" spans="1:31" s="2250" customFormat="1" ht="52.5" hidden="1" customHeight="1">
      <c r="A30" s="1891">
        <v>4</v>
      </c>
      <c r="B30" s="2261">
        <v>3</v>
      </c>
      <c r="C30" s="2246" t="s">
        <v>3821</v>
      </c>
      <c r="D30" s="2255">
        <v>896000</v>
      </c>
      <c r="E30" s="2251">
        <v>1</v>
      </c>
      <c r="F30" s="2252">
        <f t="shared" si="4"/>
        <v>896000</v>
      </c>
      <c r="G30" s="1900">
        <f t="shared" si="5"/>
        <v>896000</v>
      </c>
      <c r="H30" s="2175" t="s">
        <v>3879</v>
      </c>
      <c r="I30" s="2175" t="s">
        <v>843</v>
      </c>
      <c r="J30" s="2204"/>
      <c r="K30" s="2204"/>
      <c r="L30" s="2204"/>
      <c r="M30" s="2204"/>
      <c r="N30" s="2246"/>
      <c r="O30" s="2246"/>
      <c r="P30" s="2246"/>
      <c r="Q30" s="2246"/>
      <c r="R30" s="2246"/>
      <c r="S30" s="2246"/>
      <c r="T30" s="2246"/>
      <c r="U30" s="2246"/>
      <c r="V30" s="2246"/>
      <c r="W30" s="2246"/>
      <c r="X30" s="2246"/>
      <c r="Y30" s="2246"/>
      <c r="Z30" s="2246"/>
      <c r="AA30" s="2246"/>
      <c r="AB30" s="2246"/>
      <c r="AC30" s="2246"/>
      <c r="AD30" s="2246"/>
      <c r="AE30" s="2246"/>
    </row>
    <row r="31" spans="1:31" s="2250" customFormat="1" ht="50.25" hidden="1" customHeight="1">
      <c r="A31" s="887">
        <v>4</v>
      </c>
      <c r="B31" s="1891">
        <v>4</v>
      </c>
      <c r="C31" s="2246" t="s">
        <v>3822</v>
      </c>
      <c r="D31" s="2255">
        <v>787000</v>
      </c>
      <c r="E31" s="2251"/>
      <c r="F31" s="2252">
        <f t="shared" si="4"/>
        <v>0</v>
      </c>
      <c r="G31" s="1900">
        <f t="shared" si="5"/>
        <v>0</v>
      </c>
      <c r="H31" s="893" t="s">
        <v>3881</v>
      </c>
      <c r="I31" s="893" t="s">
        <v>3882</v>
      </c>
      <c r="J31" s="2204"/>
      <c r="K31" s="2204"/>
      <c r="L31" s="2204"/>
      <c r="M31" s="2204"/>
      <c r="N31" s="2246"/>
      <c r="O31" s="2246"/>
      <c r="P31" s="2246"/>
      <c r="Q31" s="2246"/>
      <c r="R31" s="2246"/>
      <c r="S31" s="2246"/>
      <c r="T31" s="2246"/>
      <c r="U31" s="2246"/>
      <c r="V31" s="2246"/>
      <c r="W31" s="2246"/>
      <c r="X31" s="2246"/>
      <c r="Y31" s="2246"/>
      <c r="Z31" s="2246"/>
      <c r="AA31" s="2246"/>
      <c r="AB31" s="2246"/>
      <c r="AC31" s="2246"/>
      <c r="AD31" s="2246"/>
      <c r="AE31" s="2246"/>
    </row>
    <row r="32" spans="1:31" s="2250" customFormat="1" ht="30" hidden="1" customHeight="1">
      <c r="A32" s="1891">
        <v>4</v>
      </c>
      <c r="B32" s="2261">
        <v>5</v>
      </c>
      <c r="C32" s="2249" t="s">
        <v>3820</v>
      </c>
      <c r="D32" s="2255">
        <v>1294000</v>
      </c>
      <c r="E32" s="2251">
        <v>1</v>
      </c>
      <c r="F32" s="2252">
        <f t="shared" si="4"/>
        <v>1294000</v>
      </c>
      <c r="G32" s="1900">
        <f t="shared" si="5"/>
        <v>1294000</v>
      </c>
      <c r="H32" s="2175" t="s">
        <v>214</v>
      </c>
      <c r="I32" s="2175" t="s">
        <v>965</v>
      </c>
      <c r="J32" s="2204"/>
      <c r="K32" s="2204"/>
      <c r="L32" s="2204"/>
      <c r="M32" s="2204"/>
      <c r="N32" s="2246"/>
      <c r="O32" s="2246"/>
      <c r="P32" s="2246"/>
      <c r="Q32" s="2246"/>
      <c r="R32" s="2246"/>
      <c r="S32" s="2246"/>
      <c r="T32" s="2246"/>
      <c r="U32" s="2246"/>
      <c r="V32" s="2246"/>
      <c r="W32" s="2246"/>
      <c r="X32" s="2246"/>
      <c r="Y32" s="2246"/>
      <c r="Z32" s="2246"/>
      <c r="AA32" s="2246"/>
      <c r="AB32" s="2246"/>
      <c r="AC32" s="2246"/>
      <c r="AD32" s="2246"/>
      <c r="AE32" s="2246"/>
    </row>
    <row r="33" spans="1:31" s="2250" customFormat="1" ht="53.25" hidden="1" customHeight="1">
      <c r="A33" s="2261">
        <v>4</v>
      </c>
      <c r="B33" s="1891">
        <v>6</v>
      </c>
      <c r="C33" s="2246" t="s">
        <v>3822</v>
      </c>
      <c r="D33" s="2255">
        <v>787000</v>
      </c>
      <c r="E33" s="2251">
        <v>1</v>
      </c>
      <c r="F33" s="2252">
        <f t="shared" si="4"/>
        <v>787000</v>
      </c>
      <c r="G33" s="1900">
        <f t="shared" si="5"/>
        <v>787000</v>
      </c>
      <c r="H33" s="2267" t="s">
        <v>3885</v>
      </c>
      <c r="I33" s="2260" t="s">
        <v>978</v>
      </c>
      <c r="J33" s="2204"/>
      <c r="K33" s="2204"/>
      <c r="L33" s="2204"/>
      <c r="M33" s="2204"/>
      <c r="N33" s="2246"/>
      <c r="O33" s="2246"/>
      <c r="P33" s="2246"/>
      <c r="Q33" s="2246"/>
      <c r="R33" s="2246"/>
      <c r="S33" s="2246"/>
      <c r="T33" s="2246"/>
      <c r="U33" s="2246"/>
      <c r="V33" s="2246"/>
      <c r="W33" s="2246"/>
      <c r="X33" s="2246"/>
      <c r="Y33" s="2246"/>
      <c r="Z33" s="2246"/>
      <c r="AA33" s="2246"/>
      <c r="AB33" s="2246"/>
      <c r="AC33" s="2246"/>
      <c r="AD33" s="2246"/>
      <c r="AE33" s="2246"/>
    </row>
    <row r="34" spans="1:31" s="2266" customFormat="1" ht="21" hidden="1" customHeight="1">
      <c r="A34" s="2263"/>
      <c r="B34" s="2263"/>
      <c r="C34" s="2263" t="s">
        <v>1438</v>
      </c>
      <c r="D34" s="2264"/>
      <c r="E34" s="2168">
        <f>SUM(E35:E43)</f>
        <v>9</v>
      </c>
      <c r="F34" s="2254">
        <f>SUM(F35:F43)</f>
        <v>8642000</v>
      </c>
      <c r="G34" s="2168">
        <f>SUM(G35:G43)</f>
        <v>8642000</v>
      </c>
      <c r="H34" s="2168">
        <f>SUM(H35:H43)</f>
        <v>0</v>
      </c>
      <c r="I34" s="2168">
        <f>SUM(I35:I43)</f>
        <v>0</v>
      </c>
      <c r="J34" s="2204"/>
      <c r="K34" s="2204"/>
      <c r="L34" s="2204"/>
      <c r="M34" s="2204"/>
      <c r="N34" s="2710"/>
      <c r="O34" s="2710"/>
      <c r="P34" s="2710"/>
      <c r="Q34" s="2710"/>
      <c r="R34" s="2710"/>
      <c r="S34" s="2710"/>
      <c r="T34" s="2710"/>
      <c r="U34" s="2710"/>
      <c r="V34" s="2710"/>
      <c r="W34" s="2710"/>
      <c r="X34" s="2710"/>
      <c r="Y34" s="2710"/>
      <c r="Z34" s="2710"/>
      <c r="AA34" s="2710"/>
      <c r="AB34" s="2710"/>
      <c r="AC34" s="2710"/>
      <c r="AD34" s="2710"/>
      <c r="AE34" s="2710"/>
    </row>
    <row r="35" spans="1:31" s="2250" customFormat="1" ht="47.25" hidden="1" customHeight="1">
      <c r="A35" s="1891">
        <v>5</v>
      </c>
      <c r="B35" s="1891">
        <v>1</v>
      </c>
      <c r="C35" s="2246" t="s">
        <v>3821</v>
      </c>
      <c r="D35" s="2255">
        <v>896000</v>
      </c>
      <c r="E35" s="1891">
        <v>1</v>
      </c>
      <c r="F35" s="2252">
        <f t="shared" si="4"/>
        <v>896000</v>
      </c>
      <c r="G35" s="2248">
        <f t="shared" si="5"/>
        <v>896000</v>
      </c>
      <c r="H35" s="2175" t="s">
        <v>3887</v>
      </c>
      <c r="I35" s="2175" t="s">
        <v>867</v>
      </c>
      <c r="J35" s="2204"/>
      <c r="K35" s="2204"/>
      <c r="L35" s="2204"/>
      <c r="M35" s="2204"/>
      <c r="N35" s="2246"/>
      <c r="O35" s="2246"/>
      <c r="P35" s="2246"/>
      <c r="Q35" s="2246"/>
      <c r="R35" s="2246"/>
      <c r="S35" s="2246"/>
      <c r="T35" s="2246"/>
      <c r="U35" s="2246"/>
      <c r="V35" s="2246"/>
      <c r="W35" s="2246"/>
      <c r="X35" s="2246"/>
      <c r="Y35" s="2246"/>
      <c r="Z35" s="2246"/>
      <c r="AA35" s="2246"/>
      <c r="AB35" s="2246"/>
      <c r="AC35" s="2246"/>
      <c r="AD35" s="2246"/>
      <c r="AE35" s="2246"/>
    </row>
    <row r="36" spans="1:31" s="2250" customFormat="1" ht="47.25" hidden="1" customHeight="1">
      <c r="A36" s="1891">
        <v>5</v>
      </c>
      <c r="B36" s="1891">
        <v>2</v>
      </c>
      <c r="C36" s="2246" t="s">
        <v>3821</v>
      </c>
      <c r="D36" s="2255">
        <v>896000</v>
      </c>
      <c r="E36" s="1891">
        <v>1</v>
      </c>
      <c r="F36" s="2252">
        <f t="shared" si="4"/>
        <v>896000</v>
      </c>
      <c r="G36" s="2248">
        <f t="shared" si="5"/>
        <v>896000</v>
      </c>
      <c r="H36" s="2175" t="s">
        <v>3889</v>
      </c>
      <c r="I36" s="2175" t="s">
        <v>863</v>
      </c>
      <c r="J36" s="2204"/>
      <c r="K36" s="2204"/>
      <c r="L36" s="2204"/>
      <c r="M36" s="2204"/>
      <c r="N36" s="2246"/>
      <c r="O36" s="2246"/>
      <c r="P36" s="2246"/>
      <c r="Q36" s="2246"/>
      <c r="R36" s="2246"/>
      <c r="S36" s="2246"/>
      <c r="T36" s="2246"/>
      <c r="U36" s="2246"/>
      <c r="V36" s="2246"/>
      <c r="W36" s="2246"/>
      <c r="X36" s="2246"/>
      <c r="Y36" s="2246"/>
      <c r="Z36" s="2246"/>
      <c r="AA36" s="2246"/>
      <c r="AB36" s="2246"/>
      <c r="AC36" s="2246"/>
      <c r="AD36" s="2246"/>
      <c r="AE36" s="2246"/>
    </row>
    <row r="37" spans="1:31" s="2250" customFormat="1" ht="47.25" hidden="1" customHeight="1">
      <c r="A37" s="1891">
        <v>5</v>
      </c>
      <c r="B37" s="1891">
        <v>3</v>
      </c>
      <c r="C37" s="2246" t="s">
        <v>3822</v>
      </c>
      <c r="D37" s="2255">
        <v>787000</v>
      </c>
      <c r="E37" s="1891">
        <v>1</v>
      </c>
      <c r="F37" s="2252">
        <f t="shared" si="4"/>
        <v>787000</v>
      </c>
      <c r="G37" s="2248">
        <f t="shared" si="5"/>
        <v>787000</v>
      </c>
      <c r="H37" s="2175" t="s">
        <v>222</v>
      </c>
      <c r="I37" s="893" t="s">
        <v>1071</v>
      </c>
      <c r="J37" s="2235"/>
      <c r="K37" s="2235"/>
      <c r="L37" s="2235"/>
      <c r="M37" s="2235"/>
      <c r="N37" s="2246"/>
      <c r="O37" s="2246"/>
      <c r="P37" s="2246"/>
      <c r="Q37" s="2246"/>
      <c r="R37" s="2246"/>
      <c r="S37" s="2246"/>
      <c r="T37" s="2246"/>
      <c r="U37" s="2246"/>
      <c r="V37" s="2246"/>
      <c r="W37" s="2246"/>
      <c r="X37" s="2246"/>
      <c r="Y37" s="2246"/>
      <c r="Z37" s="2246"/>
      <c r="AA37" s="2246"/>
      <c r="AB37" s="2246"/>
      <c r="AC37" s="2246"/>
      <c r="AD37" s="2246"/>
      <c r="AE37" s="2246"/>
    </row>
    <row r="38" spans="1:31" s="2250" customFormat="1" ht="27.75" hidden="1" customHeight="1">
      <c r="A38" s="1891">
        <v>5</v>
      </c>
      <c r="B38" s="1891">
        <v>4</v>
      </c>
      <c r="C38" s="2249" t="s">
        <v>3820</v>
      </c>
      <c r="D38" s="2255">
        <v>1294000</v>
      </c>
      <c r="E38" s="1891">
        <v>1</v>
      </c>
      <c r="F38" s="2252">
        <f t="shared" si="4"/>
        <v>1294000</v>
      </c>
      <c r="G38" s="2248">
        <f t="shared" si="5"/>
        <v>1294000</v>
      </c>
      <c r="H38" s="2175" t="s">
        <v>3892</v>
      </c>
      <c r="I38" s="2175" t="s">
        <v>866</v>
      </c>
      <c r="J38" s="2172"/>
      <c r="K38" s="2172"/>
      <c r="L38" s="2172"/>
      <c r="M38" s="2172"/>
      <c r="N38" s="2246"/>
      <c r="O38" s="2246"/>
      <c r="P38" s="2246"/>
      <c r="Q38" s="2246"/>
      <c r="R38" s="2246"/>
      <c r="S38" s="2246"/>
      <c r="T38" s="2246"/>
      <c r="U38" s="2246"/>
      <c r="V38" s="2246"/>
      <c r="W38" s="2246"/>
      <c r="X38" s="2246"/>
      <c r="Y38" s="2246"/>
      <c r="Z38" s="2246"/>
      <c r="AA38" s="2246"/>
      <c r="AB38" s="2246"/>
      <c r="AC38" s="2246"/>
      <c r="AD38" s="2246"/>
      <c r="AE38" s="2246"/>
    </row>
    <row r="39" spans="1:31" s="2250" customFormat="1" ht="46.5" hidden="1" customHeight="1">
      <c r="A39" s="1891">
        <v>5</v>
      </c>
      <c r="B39" s="1891">
        <v>5</v>
      </c>
      <c r="C39" s="2246" t="s">
        <v>3821</v>
      </c>
      <c r="D39" s="2255">
        <v>896000</v>
      </c>
      <c r="E39" s="1891">
        <v>1</v>
      </c>
      <c r="F39" s="2252">
        <f t="shared" si="4"/>
        <v>896000</v>
      </c>
      <c r="G39" s="2248">
        <f t="shared" si="5"/>
        <v>896000</v>
      </c>
      <c r="H39" s="2175" t="s">
        <v>3894</v>
      </c>
      <c r="I39" s="2175" t="s">
        <v>1251</v>
      </c>
      <c r="J39" s="2172"/>
      <c r="K39" s="2172"/>
      <c r="L39" s="2172"/>
      <c r="M39" s="2172"/>
      <c r="N39" s="2246"/>
      <c r="O39" s="2246"/>
      <c r="P39" s="2246"/>
      <c r="Q39" s="2246"/>
      <c r="R39" s="2246"/>
      <c r="S39" s="2246"/>
      <c r="T39" s="2246"/>
      <c r="U39" s="2246"/>
      <c r="V39" s="2246"/>
      <c r="W39" s="2246"/>
      <c r="X39" s="2246"/>
      <c r="Y39" s="2246"/>
      <c r="Z39" s="2246"/>
      <c r="AA39" s="2246"/>
      <c r="AB39" s="2246"/>
      <c r="AC39" s="2246"/>
      <c r="AD39" s="2246"/>
      <c r="AE39" s="2246"/>
    </row>
    <row r="40" spans="1:31" s="2250" customFormat="1" ht="35.25" hidden="1" customHeight="1">
      <c r="A40" s="1891">
        <v>5</v>
      </c>
      <c r="B40" s="1891">
        <v>6</v>
      </c>
      <c r="C40" s="2249" t="s">
        <v>3820</v>
      </c>
      <c r="D40" s="2255">
        <v>1294000</v>
      </c>
      <c r="E40" s="1891">
        <v>1</v>
      </c>
      <c r="F40" s="2252">
        <f t="shared" si="4"/>
        <v>1294000</v>
      </c>
      <c r="G40" s="2248">
        <f t="shared" si="5"/>
        <v>1294000</v>
      </c>
      <c r="H40" s="2175" t="s">
        <v>220</v>
      </c>
      <c r="I40" s="2175" t="s">
        <v>861</v>
      </c>
      <c r="J40" s="2172"/>
      <c r="K40" s="2172"/>
      <c r="L40" s="2172"/>
      <c r="M40" s="2172"/>
      <c r="N40" s="2246"/>
      <c r="O40" s="2246"/>
      <c r="P40" s="2246"/>
      <c r="Q40" s="2246"/>
      <c r="R40" s="2246"/>
      <c r="S40" s="2246"/>
      <c r="T40" s="2246"/>
      <c r="U40" s="2246"/>
      <c r="V40" s="2246"/>
      <c r="W40" s="2246"/>
      <c r="X40" s="2246"/>
      <c r="Y40" s="2246"/>
      <c r="Z40" s="2246"/>
      <c r="AA40" s="2246"/>
      <c r="AB40" s="2246"/>
      <c r="AC40" s="2246"/>
      <c r="AD40" s="2246"/>
      <c r="AE40" s="2246"/>
    </row>
    <row r="41" spans="1:31" s="2250" customFormat="1" ht="50.25" hidden="1" customHeight="1">
      <c r="A41" s="1891">
        <v>5</v>
      </c>
      <c r="B41" s="1891">
        <v>7</v>
      </c>
      <c r="C41" s="2246" t="s">
        <v>3822</v>
      </c>
      <c r="D41" s="2255">
        <v>787000</v>
      </c>
      <c r="E41" s="1891">
        <v>1</v>
      </c>
      <c r="F41" s="2252">
        <f t="shared" si="4"/>
        <v>787000</v>
      </c>
      <c r="G41" s="2248">
        <f t="shared" si="5"/>
        <v>787000</v>
      </c>
      <c r="H41" s="2175" t="s">
        <v>3897</v>
      </c>
      <c r="I41" s="2175" t="s">
        <v>867</v>
      </c>
      <c r="J41" s="2172"/>
      <c r="K41" s="2172"/>
      <c r="L41" s="2172"/>
      <c r="M41" s="2172"/>
      <c r="N41" s="2246"/>
      <c r="O41" s="2246"/>
      <c r="P41" s="2246"/>
      <c r="Q41" s="2246"/>
      <c r="R41" s="2246"/>
      <c r="S41" s="2246"/>
      <c r="T41" s="2246"/>
      <c r="U41" s="2246"/>
      <c r="V41" s="2246"/>
      <c r="W41" s="2246"/>
      <c r="X41" s="2246"/>
      <c r="Y41" s="2246"/>
      <c r="Z41" s="2246"/>
      <c r="AA41" s="2246"/>
      <c r="AB41" s="2246"/>
      <c r="AC41" s="2246"/>
      <c r="AD41" s="2246"/>
      <c r="AE41" s="2246"/>
    </row>
    <row r="42" spans="1:31" s="2250" customFormat="1" ht="48.75" hidden="1" customHeight="1">
      <c r="A42" s="1891">
        <v>5</v>
      </c>
      <c r="B42" s="1891">
        <v>9</v>
      </c>
      <c r="C42" s="2246" t="s">
        <v>3821</v>
      </c>
      <c r="D42" s="2255">
        <v>896000</v>
      </c>
      <c r="E42" s="1891">
        <v>1</v>
      </c>
      <c r="F42" s="2252">
        <f t="shared" si="4"/>
        <v>896000</v>
      </c>
      <c r="G42" s="2248">
        <f t="shared" si="5"/>
        <v>896000</v>
      </c>
      <c r="H42" s="2268" t="s">
        <v>3899</v>
      </c>
      <c r="I42" s="2175" t="s">
        <v>863</v>
      </c>
      <c r="J42" s="2172"/>
      <c r="K42" s="2172"/>
      <c r="L42" s="2172"/>
      <c r="M42" s="2172"/>
      <c r="N42" s="2246"/>
      <c r="O42" s="2246"/>
      <c r="P42" s="2246"/>
      <c r="Q42" s="2246"/>
      <c r="R42" s="2246"/>
      <c r="S42" s="2246"/>
      <c r="T42" s="2246"/>
      <c r="U42" s="2246"/>
      <c r="V42" s="2246"/>
      <c r="W42" s="2246"/>
      <c r="X42" s="2246"/>
      <c r="Y42" s="2246"/>
      <c r="Z42" s="2246"/>
      <c r="AA42" s="2246"/>
      <c r="AB42" s="2246"/>
      <c r="AC42" s="2246"/>
      <c r="AD42" s="2246"/>
      <c r="AE42" s="2246"/>
    </row>
    <row r="43" spans="1:31" s="2250" customFormat="1" ht="48.75" hidden="1" customHeight="1">
      <c r="A43" s="1891">
        <v>5</v>
      </c>
      <c r="B43" s="1891">
        <v>10</v>
      </c>
      <c r="C43" s="2246" t="s">
        <v>3821</v>
      </c>
      <c r="D43" s="2255">
        <v>896000</v>
      </c>
      <c r="E43" s="1891">
        <v>1</v>
      </c>
      <c r="F43" s="2252">
        <f t="shared" si="4"/>
        <v>896000</v>
      </c>
      <c r="G43" s="2248">
        <f t="shared" si="5"/>
        <v>896000</v>
      </c>
      <c r="H43" s="893" t="s">
        <v>3900</v>
      </c>
      <c r="I43" s="2175" t="s">
        <v>863</v>
      </c>
      <c r="J43" s="2172"/>
      <c r="K43" s="2172"/>
      <c r="L43" s="2172"/>
      <c r="M43" s="2172"/>
      <c r="N43" s="2246"/>
      <c r="O43" s="2246"/>
      <c r="P43" s="2246"/>
      <c r="Q43" s="2246"/>
      <c r="R43" s="2246"/>
      <c r="S43" s="2246"/>
      <c r="T43" s="2246"/>
      <c r="U43" s="2246"/>
      <c r="V43" s="2246"/>
      <c r="W43" s="2246"/>
      <c r="X43" s="2246"/>
      <c r="Y43" s="2246"/>
      <c r="Z43" s="2246"/>
      <c r="AA43" s="2246"/>
      <c r="AB43" s="2246"/>
      <c r="AC43" s="2246"/>
      <c r="AD43" s="2246"/>
      <c r="AE43" s="2246"/>
    </row>
    <row r="44" spans="1:31" s="2266" customFormat="1" ht="21" hidden="1" customHeight="1">
      <c r="A44" s="2263"/>
      <c r="B44" s="2263"/>
      <c r="C44" s="2263" t="s">
        <v>1439</v>
      </c>
      <c r="D44" s="2264"/>
      <c r="E44" s="2168">
        <f>SUM(E45:E48)</f>
        <v>3</v>
      </c>
      <c r="F44" s="2254">
        <f>SUM(F45:F48)</f>
        <v>2647000</v>
      </c>
      <c r="G44" s="2168">
        <f>SUM(G45:G48)</f>
        <v>2647000</v>
      </c>
      <c r="H44" s="2168">
        <f>SUM(H45:H48)</f>
        <v>0</v>
      </c>
      <c r="I44" s="2265"/>
      <c r="J44" s="2172"/>
      <c r="K44" s="2172"/>
      <c r="L44" s="2172"/>
      <c r="M44" s="2172"/>
      <c r="N44" s="2710"/>
      <c r="O44" s="2710"/>
      <c r="P44" s="2710"/>
      <c r="Q44" s="2710"/>
      <c r="R44" s="2710"/>
      <c r="S44" s="2710"/>
      <c r="T44" s="2710"/>
      <c r="U44" s="2710"/>
      <c r="V44" s="2710"/>
      <c r="W44" s="2710"/>
      <c r="X44" s="2710"/>
      <c r="Y44" s="2710"/>
      <c r="Z44" s="2710"/>
      <c r="AA44" s="2710"/>
      <c r="AB44" s="2710"/>
      <c r="AC44" s="2710"/>
      <c r="AD44" s="2710"/>
      <c r="AE44" s="2710"/>
    </row>
    <row r="45" spans="1:31" s="2250" customFormat="1" ht="51" hidden="1" customHeight="1">
      <c r="A45" s="1891">
        <v>6</v>
      </c>
      <c r="B45" s="1891">
        <v>1</v>
      </c>
      <c r="C45" s="2246" t="s">
        <v>3822</v>
      </c>
      <c r="D45" s="2255">
        <v>787000</v>
      </c>
      <c r="E45" s="2269">
        <v>1</v>
      </c>
      <c r="F45" s="2252">
        <f t="shared" si="4"/>
        <v>787000</v>
      </c>
      <c r="G45" s="2248">
        <f t="shared" si="5"/>
        <v>787000</v>
      </c>
      <c r="H45" s="2175" t="s">
        <v>3901</v>
      </c>
      <c r="I45" s="2175" t="s">
        <v>877</v>
      </c>
      <c r="J45" s="2172"/>
      <c r="K45" s="2172"/>
      <c r="L45" s="2172"/>
      <c r="M45" s="2172"/>
      <c r="N45" s="2246"/>
      <c r="O45" s="2246"/>
      <c r="P45" s="2246"/>
      <c r="Q45" s="2246"/>
      <c r="R45" s="2246"/>
      <c r="S45" s="2246"/>
      <c r="T45" s="2246"/>
      <c r="U45" s="2246"/>
      <c r="V45" s="2246"/>
      <c r="W45" s="2246"/>
      <c r="X45" s="2246"/>
      <c r="Y45" s="2246"/>
      <c r="Z45" s="2246"/>
      <c r="AA45" s="2246"/>
      <c r="AB45" s="2246"/>
      <c r="AC45" s="2246"/>
      <c r="AD45" s="2246"/>
      <c r="AE45" s="2246"/>
    </row>
    <row r="46" spans="1:31" s="2250" customFormat="1" ht="50.25" hidden="1" customHeight="1">
      <c r="A46" s="1891">
        <v>6</v>
      </c>
      <c r="B46" s="1891">
        <v>2</v>
      </c>
      <c r="C46" s="2246" t="s">
        <v>3819</v>
      </c>
      <c r="D46" s="2247">
        <v>930000</v>
      </c>
      <c r="E46" s="2269">
        <v>1</v>
      </c>
      <c r="F46" s="2252">
        <f t="shared" si="4"/>
        <v>930000</v>
      </c>
      <c r="G46" s="2248">
        <f t="shared" si="5"/>
        <v>930000</v>
      </c>
      <c r="H46" s="2175" t="s">
        <v>3903</v>
      </c>
      <c r="I46" s="2175" t="s">
        <v>1406</v>
      </c>
      <c r="J46" s="2172"/>
      <c r="K46" s="2172"/>
      <c r="L46" s="2172"/>
      <c r="M46" s="2172"/>
      <c r="N46" s="2246"/>
      <c r="O46" s="2246"/>
      <c r="P46" s="2246"/>
      <c r="Q46" s="2246"/>
      <c r="R46" s="2246"/>
      <c r="S46" s="2246"/>
      <c r="T46" s="2246"/>
      <c r="U46" s="2246"/>
      <c r="V46" s="2246"/>
      <c r="W46" s="2246"/>
      <c r="X46" s="2246"/>
      <c r="Y46" s="2246"/>
      <c r="Z46" s="2246"/>
      <c r="AA46" s="2246"/>
      <c r="AB46" s="2246"/>
      <c r="AC46" s="2246"/>
      <c r="AD46" s="2246"/>
      <c r="AE46" s="2246"/>
    </row>
    <row r="47" spans="1:31" s="2250" customFormat="1" ht="24.75" hidden="1" customHeight="1">
      <c r="A47" s="1891">
        <v>6</v>
      </c>
      <c r="B47" s="1891">
        <v>3</v>
      </c>
      <c r="C47" s="2246" t="s">
        <v>3824</v>
      </c>
      <c r="D47" s="2255">
        <v>1375000</v>
      </c>
      <c r="E47" s="2269"/>
      <c r="F47" s="2252">
        <f t="shared" si="4"/>
        <v>0</v>
      </c>
      <c r="G47" s="2248">
        <f t="shared" si="5"/>
        <v>0</v>
      </c>
      <c r="H47" s="2175" t="s">
        <v>228</v>
      </c>
      <c r="I47" s="2175" t="s">
        <v>876</v>
      </c>
      <c r="J47" s="2172"/>
      <c r="K47" s="2172"/>
      <c r="L47" s="2172"/>
      <c r="M47" s="2172"/>
      <c r="N47" s="2246"/>
      <c r="O47" s="2246"/>
      <c r="P47" s="2246"/>
      <c r="Q47" s="2246"/>
      <c r="R47" s="2246"/>
      <c r="S47" s="2246"/>
      <c r="T47" s="2246"/>
      <c r="U47" s="2246"/>
      <c r="V47" s="2246"/>
      <c r="W47" s="2246"/>
      <c r="X47" s="2246"/>
      <c r="Y47" s="2246"/>
      <c r="Z47" s="2246"/>
      <c r="AA47" s="2246"/>
      <c r="AB47" s="2246"/>
      <c r="AC47" s="2246"/>
      <c r="AD47" s="2246"/>
      <c r="AE47" s="2246"/>
    </row>
    <row r="48" spans="1:31" s="2250" customFormat="1" ht="46.5" hidden="1" customHeight="1">
      <c r="A48" s="1891">
        <v>6</v>
      </c>
      <c r="B48" s="1891">
        <v>4</v>
      </c>
      <c r="C48" s="2246" t="s">
        <v>3819</v>
      </c>
      <c r="D48" s="2247">
        <v>930000</v>
      </c>
      <c r="E48" s="2269">
        <v>1</v>
      </c>
      <c r="F48" s="2252">
        <f t="shared" si="4"/>
        <v>930000</v>
      </c>
      <c r="G48" s="2248">
        <f t="shared" si="5"/>
        <v>930000</v>
      </c>
      <c r="H48" s="2175" t="s">
        <v>3905</v>
      </c>
      <c r="I48" s="2175" t="s">
        <v>876</v>
      </c>
      <c r="J48" s="2172"/>
      <c r="K48" s="2172"/>
      <c r="L48" s="2172"/>
      <c r="M48" s="2172"/>
      <c r="N48" s="2246"/>
      <c r="O48" s="2246"/>
      <c r="P48" s="2246"/>
      <c r="Q48" s="2246"/>
      <c r="R48" s="2246"/>
      <c r="S48" s="2246"/>
      <c r="T48" s="2246"/>
      <c r="U48" s="2246"/>
      <c r="V48" s="2246"/>
      <c r="W48" s="2246"/>
      <c r="X48" s="2246"/>
      <c r="Y48" s="2246"/>
      <c r="Z48" s="2246"/>
      <c r="AA48" s="2246"/>
      <c r="AB48" s="2246"/>
      <c r="AC48" s="2246"/>
      <c r="AD48" s="2246"/>
      <c r="AE48" s="2246"/>
    </row>
    <row r="49" spans="1:31" s="2266" customFormat="1" ht="21" hidden="1" customHeight="1">
      <c r="A49" s="2263"/>
      <c r="B49" s="2263"/>
      <c r="C49" s="2263" t="s">
        <v>1440</v>
      </c>
      <c r="D49" s="2264"/>
      <c r="E49" s="2168">
        <f>SUM(E50:E55)</f>
        <v>0</v>
      </c>
      <c r="F49" s="2254">
        <f>SUM(F50:F55)</f>
        <v>0</v>
      </c>
      <c r="G49" s="2168">
        <f>SUM(G50:G55)</f>
        <v>0</v>
      </c>
      <c r="H49" s="2168">
        <f>SUM(H50:H55)</f>
        <v>0</v>
      </c>
      <c r="I49" s="2168">
        <f>SUM(I50:I55)</f>
        <v>0</v>
      </c>
      <c r="J49" s="2172"/>
      <c r="K49" s="2172"/>
      <c r="L49" s="2172"/>
      <c r="M49" s="2172"/>
      <c r="N49" s="2710"/>
      <c r="O49" s="2710"/>
      <c r="P49" s="2710"/>
      <c r="Q49" s="2710"/>
      <c r="R49" s="2710"/>
      <c r="S49" s="2710"/>
      <c r="T49" s="2710"/>
      <c r="U49" s="2710"/>
      <c r="V49" s="2710"/>
      <c r="W49" s="2710"/>
      <c r="X49" s="2710"/>
      <c r="Y49" s="2710"/>
      <c r="Z49" s="2710"/>
      <c r="AA49" s="2710"/>
      <c r="AB49" s="2710"/>
      <c r="AC49" s="2710"/>
      <c r="AD49" s="2710"/>
      <c r="AE49" s="2710"/>
    </row>
    <row r="50" spans="1:31" s="2250" customFormat="1" ht="48" hidden="1" customHeight="1">
      <c r="A50" s="1891">
        <v>7</v>
      </c>
      <c r="B50" s="1891">
        <v>1</v>
      </c>
      <c r="C50" s="2246" t="s">
        <v>3821</v>
      </c>
      <c r="D50" s="2255">
        <v>896000</v>
      </c>
      <c r="E50" s="2270"/>
      <c r="F50" s="2252">
        <f t="shared" ref="F50:F55" si="6">E50*D50</f>
        <v>0</v>
      </c>
      <c r="G50" s="2248">
        <f t="shared" ref="G50:G55" si="7">F50</f>
        <v>0</v>
      </c>
      <c r="H50" s="2175" t="s">
        <v>3907</v>
      </c>
      <c r="I50" s="2175" t="s">
        <v>1417</v>
      </c>
      <c r="J50" s="2172"/>
      <c r="K50" s="2172"/>
      <c r="L50" s="2172"/>
      <c r="M50" s="2172"/>
      <c r="N50" s="2246"/>
      <c r="O50" s="2246"/>
      <c r="P50" s="2246"/>
      <c r="Q50" s="2246"/>
      <c r="R50" s="2246"/>
      <c r="S50" s="2246"/>
      <c r="T50" s="2246"/>
      <c r="U50" s="2246"/>
      <c r="V50" s="2246"/>
      <c r="W50" s="2246"/>
      <c r="X50" s="2246"/>
      <c r="Y50" s="2246"/>
      <c r="Z50" s="2246"/>
      <c r="AA50" s="2246"/>
      <c r="AB50" s="2246"/>
      <c r="AC50" s="2246"/>
      <c r="AD50" s="2246"/>
      <c r="AE50" s="2246"/>
    </row>
    <row r="51" spans="1:31" s="2250" customFormat="1" ht="30" hidden="1" customHeight="1">
      <c r="A51" s="1891">
        <v>7</v>
      </c>
      <c r="B51" s="1891">
        <v>2</v>
      </c>
      <c r="C51" s="2249" t="s">
        <v>3820</v>
      </c>
      <c r="D51" s="2255">
        <v>1294000</v>
      </c>
      <c r="E51" s="2270"/>
      <c r="F51" s="2252">
        <f t="shared" si="6"/>
        <v>0</v>
      </c>
      <c r="G51" s="2248">
        <f t="shared" si="7"/>
        <v>0</v>
      </c>
      <c r="H51" s="2175" t="s">
        <v>465</v>
      </c>
      <c r="I51" s="2175" t="s">
        <v>526</v>
      </c>
      <c r="J51" s="2172"/>
      <c r="K51" s="2172"/>
      <c r="L51" s="2172"/>
      <c r="M51" s="2172"/>
      <c r="N51" s="2246"/>
      <c r="O51" s="2246"/>
      <c r="P51" s="2246"/>
      <c r="Q51" s="2246"/>
      <c r="R51" s="2246"/>
      <c r="S51" s="2246"/>
      <c r="T51" s="2246"/>
      <c r="U51" s="2246"/>
      <c r="V51" s="2246"/>
      <c r="W51" s="2246"/>
      <c r="X51" s="2246"/>
      <c r="Y51" s="2246"/>
      <c r="Z51" s="2246"/>
      <c r="AA51" s="2246"/>
      <c r="AB51" s="2246"/>
      <c r="AC51" s="2246"/>
      <c r="AD51" s="2246"/>
      <c r="AE51" s="2246"/>
    </row>
    <row r="52" spans="1:31" s="2250" customFormat="1" ht="48" hidden="1" customHeight="1">
      <c r="A52" s="1891">
        <v>7</v>
      </c>
      <c r="B52" s="1891">
        <v>3</v>
      </c>
      <c r="C52" s="2246" t="s">
        <v>3821</v>
      </c>
      <c r="D52" s="2255">
        <v>896000</v>
      </c>
      <c r="E52" s="2270"/>
      <c r="F52" s="2252">
        <f t="shared" si="6"/>
        <v>0</v>
      </c>
      <c r="G52" s="2248">
        <f t="shared" si="7"/>
        <v>0</v>
      </c>
      <c r="H52" s="2175" t="s">
        <v>3908</v>
      </c>
      <c r="I52" s="2175" t="s">
        <v>1417</v>
      </c>
      <c r="J52" s="2172"/>
      <c r="K52" s="2172"/>
      <c r="L52" s="2172"/>
      <c r="M52" s="2172"/>
      <c r="N52" s="2246"/>
      <c r="O52" s="2246"/>
      <c r="P52" s="2246"/>
      <c r="Q52" s="2246"/>
      <c r="R52" s="2246"/>
      <c r="S52" s="2246"/>
      <c r="T52" s="2246"/>
      <c r="U52" s="2246"/>
      <c r="V52" s="2246"/>
      <c r="W52" s="2246"/>
      <c r="X52" s="2246"/>
      <c r="Y52" s="2246"/>
      <c r="Z52" s="2246"/>
      <c r="AA52" s="2246"/>
      <c r="AB52" s="2246"/>
      <c r="AC52" s="2246"/>
      <c r="AD52" s="2246"/>
      <c r="AE52" s="2246"/>
    </row>
    <row r="53" spans="1:31" s="2250" customFormat="1" ht="48" hidden="1" customHeight="1">
      <c r="A53" s="1891">
        <v>7</v>
      </c>
      <c r="B53" s="1891">
        <v>4</v>
      </c>
      <c r="C53" s="2246" t="s">
        <v>3822</v>
      </c>
      <c r="D53" s="2255">
        <v>787000</v>
      </c>
      <c r="E53" s="2270"/>
      <c r="F53" s="2252">
        <f t="shared" si="6"/>
        <v>0</v>
      </c>
      <c r="G53" s="2248">
        <f t="shared" si="7"/>
        <v>0</v>
      </c>
      <c r="H53" s="2175" t="s">
        <v>3909</v>
      </c>
      <c r="I53" s="2175" t="s">
        <v>1410</v>
      </c>
      <c r="J53" s="2172"/>
      <c r="K53" s="2172"/>
      <c r="L53" s="2172"/>
      <c r="M53" s="2172"/>
      <c r="N53" s="2246"/>
      <c r="O53" s="2246"/>
      <c r="P53" s="2246"/>
      <c r="Q53" s="2246"/>
      <c r="R53" s="2246"/>
      <c r="S53" s="2246"/>
      <c r="T53" s="2246"/>
      <c r="U53" s="2246"/>
      <c r="V53" s="2246"/>
      <c r="W53" s="2246"/>
      <c r="X53" s="2246"/>
      <c r="Y53" s="2246"/>
      <c r="Z53" s="2246"/>
      <c r="AA53" s="2246"/>
      <c r="AB53" s="2246"/>
      <c r="AC53" s="2246"/>
      <c r="AD53" s="2246"/>
      <c r="AE53" s="2246"/>
    </row>
    <row r="54" spans="1:31" s="2250" customFormat="1" ht="48" hidden="1" customHeight="1">
      <c r="A54" s="1891">
        <v>7</v>
      </c>
      <c r="B54" s="1891">
        <v>6</v>
      </c>
      <c r="C54" s="2246" t="s">
        <v>3821</v>
      </c>
      <c r="D54" s="2255">
        <v>896000</v>
      </c>
      <c r="E54" s="2270"/>
      <c r="F54" s="2252">
        <f t="shared" si="6"/>
        <v>0</v>
      </c>
      <c r="G54" s="2248">
        <f t="shared" si="7"/>
        <v>0</v>
      </c>
      <c r="H54" s="2175" t="s">
        <v>3910</v>
      </c>
      <c r="I54" s="2175" t="s">
        <v>1417</v>
      </c>
      <c r="J54" s="2172"/>
      <c r="K54" s="2172"/>
      <c r="L54" s="2172"/>
      <c r="M54" s="2172"/>
      <c r="N54" s="2246"/>
      <c r="O54" s="2246"/>
      <c r="P54" s="2246"/>
      <c r="Q54" s="2246"/>
      <c r="R54" s="2246"/>
      <c r="S54" s="2246"/>
      <c r="T54" s="2246"/>
      <c r="U54" s="2246"/>
      <c r="V54" s="2246"/>
      <c r="W54" s="2246"/>
      <c r="X54" s="2246"/>
      <c r="Y54" s="2246"/>
      <c r="Z54" s="2246"/>
      <c r="AA54" s="2246"/>
      <c r="AB54" s="2246"/>
      <c r="AC54" s="2246"/>
      <c r="AD54" s="2246"/>
      <c r="AE54" s="2246"/>
    </row>
    <row r="55" spans="1:31" s="2250" customFormat="1" ht="48" hidden="1" customHeight="1">
      <c r="A55" s="1891">
        <v>7</v>
      </c>
      <c r="B55" s="1891">
        <v>7</v>
      </c>
      <c r="C55" s="2246" t="s">
        <v>3821</v>
      </c>
      <c r="D55" s="2255">
        <v>896000</v>
      </c>
      <c r="E55" s="2270"/>
      <c r="F55" s="2252">
        <f t="shared" si="6"/>
        <v>0</v>
      </c>
      <c r="G55" s="2248">
        <f t="shared" si="7"/>
        <v>0</v>
      </c>
      <c r="H55" s="2175" t="s">
        <v>3911</v>
      </c>
      <c r="I55" s="2175" t="s">
        <v>1417</v>
      </c>
      <c r="J55" s="2172"/>
      <c r="K55" s="2172"/>
      <c r="L55" s="2172"/>
      <c r="M55" s="2172"/>
      <c r="N55" s="2246"/>
      <c r="O55" s="2246"/>
      <c r="P55" s="2246"/>
      <c r="Q55" s="2246"/>
      <c r="R55" s="2246"/>
      <c r="S55" s="2246"/>
      <c r="T55" s="2246"/>
      <c r="U55" s="2246"/>
      <c r="V55" s="2246"/>
      <c r="W55" s="2246"/>
      <c r="X55" s="2246"/>
      <c r="Y55" s="2246"/>
      <c r="Z55" s="2246"/>
      <c r="AA55" s="2246"/>
      <c r="AB55" s="2246"/>
      <c r="AC55" s="2246"/>
      <c r="AD55" s="2246"/>
      <c r="AE55" s="2246"/>
    </row>
    <row r="56" spans="1:31" s="2266" customFormat="1" ht="21" hidden="1" customHeight="1">
      <c r="A56" s="2263"/>
      <c r="B56" s="2263"/>
      <c r="C56" s="2263" t="s">
        <v>1441</v>
      </c>
      <c r="D56" s="2264"/>
      <c r="E56" s="2168">
        <f>SUM(E57:E62)</f>
        <v>6</v>
      </c>
      <c r="F56" s="2254">
        <f>SUM(F57:F62)</f>
        <v>5736000</v>
      </c>
      <c r="G56" s="2168">
        <f>SUM(G57:G62)</f>
        <v>5736000</v>
      </c>
      <c r="H56" s="2168">
        <f>SUM(H57:H62)</f>
        <v>0</v>
      </c>
      <c r="I56" s="2265"/>
      <c r="J56" s="2172"/>
      <c r="K56" s="2172"/>
      <c r="L56" s="2172"/>
      <c r="M56" s="2172"/>
      <c r="N56" s="2710"/>
      <c r="O56" s="2710"/>
      <c r="P56" s="2710"/>
      <c r="Q56" s="2710"/>
      <c r="R56" s="2710"/>
      <c r="S56" s="2710"/>
      <c r="T56" s="2710"/>
      <c r="U56" s="2710"/>
      <c r="V56" s="2710"/>
      <c r="W56" s="2710"/>
      <c r="X56" s="2710"/>
      <c r="Y56" s="2710"/>
      <c r="Z56" s="2710"/>
      <c r="AA56" s="2710"/>
      <c r="AB56" s="2710"/>
      <c r="AC56" s="2710"/>
      <c r="AD56" s="2710"/>
      <c r="AE56" s="2710"/>
    </row>
    <row r="57" spans="1:31" s="1894" customFormat="1" ht="27" hidden="1" customHeight="1">
      <c r="A57" s="2271">
        <v>8</v>
      </c>
      <c r="B57" s="2271">
        <v>1</v>
      </c>
      <c r="C57" s="2249" t="s">
        <v>3820</v>
      </c>
      <c r="D57" s="2255">
        <v>1294000</v>
      </c>
      <c r="E57" s="2270">
        <v>1</v>
      </c>
      <c r="F57" s="2252">
        <f t="shared" ref="F57:F62" si="8">E57*D57</f>
        <v>1294000</v>
      </c>
      <c r="G57" s="891">
        <f t="shared" ref="G57:G62" si="9">F57</f>
        <v>1294000</v>
      </c>
      <c r="H57" s="2175" t="s">
        <v>765</v>
      </c>
      <c r="I57" s="2175" t="s">
        <v>914</v>
      </c>
      <c r="J57" s="2172"/>
      <c r="K57" s="2172"/>
      <c r="L57" s="2172"/>
      <c r="M57" s="2172"/>
      <c r="N57" s="1895"/>
      <c r="O57" s="1895"/>
      <c r="P57" s="1895"/>
      <c r="Q57" s="1895"/>
      <c r="R57" s="1895"/>
      <c r="S57" s="1895"/>
      <c r="T57" s="1895"/>
      <c r="U57" s="1895"/>
      <c r="V57" s="1895"/>
      <c r="W57" s="1895"/>
      <c r="X57" s="1895"/>
      <c r="Y57" s="1895"/>
      <c r="Z57" s="1895"/>
      <c r="AA57" s="1895"/>
      <c r="AB57" s="1895"/>
      <c r="AC57" s="1895"/>
      <c r="AD57" s="1895"/>
      <c r="AE57" s="1895"/>
    </row>
    <row r="58" spans="1:31" s="1894" customFormat="1" ht="49.5" hidden="1" customHeight="1">
      <c r="A58" s="2271">
        <v>8</v>
      </c>
      <c r="B58" s="2271">
        <v>2</v>
      </c>
      <c r="C58" s="2246" t="s">
        <v>3822</v>
      </c>
      <c r="D58" s="2255">
        <v>787000</v>
      </c>
      <c r="E58" s="2270">
        <v>1</v>
      </c>
      <c r="F58" s="2252">
        <f t="shared" si="8"/>
        <v>787000</v>
      </c>
      <c r="G58" s="891">
        <f t="shared" si="9"/>
        <v>787000</v>
      </c>
      <c r="H58" s="2175" t="s">
        <v>3913</v>
      </c>
      <c r="I58" s="2175" t="s">
        <v>914</v>
      </c>
      <c r="J58" s="2172"/>
      <c r="K58" s="2172"/>
      <c r="L58" s="2172"/>
      <c r="M58" s="2172"/>
      <c r="N58" s="1895"/>
      <c r="O58" s="1895"/>
      <c r="P58" s="1895"/>
      <c r="Q58" s="1895"/>
      <c r="R58" s="1895"/>
      <c r="S58" s="1895"/>
      <c r="T58" s="1895"/>
      <c r="U58" s="1895"/>
      <c r="V58" s="1895"/>
      <c r="W58" s="1895"/>
      <c r="X58" s="1895"/>
      <c r="Y58" s="1895"/>
      <c r="Z58" s="1895"/>
      <c r="AA58" s="1895"/>
      <c r="AB58" s="1895"/>
      <c r="AC58" s="1895"/>
      <c r="AD58" s="1895"/>
      <c r="AE58" s="1895"/>
    </row>
    <row r="59" spans="1:31" s="1894" customFormat="1" ht="48.75" hidden="1" customHeight="1">
      <c r="A59" s="2271">
        <v>8</v>
      </c>
      <c r="B59" s="2271">
        <v>5</v>
      </c>
      <c r="C59" s="2246" t="s">
        <v>3822</v>
      </c>
      <c r="D59" s="2255">
        <v>787000</v>
      </c>
      <c r="E59" s="2270">
        <v>1</v>
      </c>
      <c r="F59" s="2252">
        <f t="shared" si="8"/>
        <v>787000</v>
      </c>
      <c r="G59" s="891">
        <f t="shared" si="9"/>
        <v>787000</v>
      </c>
      <c r="H59" s="2175" t="s">
        <v>3915</v>
      </c>
      <c r="I59" s="2175" t="s">
        <v>914</v>
      </c>
      <c r="J59" s="2172"/>
      <c r="K59" s="2172"/>
      <c r="L59" s="2172"/>
      <c r="M59" s="2172"/>
      <c r="N59" s="1895"/>
      <c r="O59" s="1895"/>
      <c r="P59" s="1895"/>
      <c r="Q59" s="1895"/>
      <c r="R59" s="1895"/>
      <c r="S59" s="1895"/>
      <c r="T59" s="1895"/>
      <c r="U59" s="1895"/>
      <c r="V59" s="1895"/>
      <c r="W59" s="1895"/>
      <c r="X59" s="1895"/>
      <c r="Y59" s="1895"/>
      <c r="Z59" s="1895"/>
      <c r="AA59" s="1895"/>
      <c r="AB59" s="1895"/>
      <c r="AC59" s="1895"/>
      <c r="AD59" s="1895"/>
      <c r="AE59" s="1895"/>
    </row>
    <row r="60" spans="1:31" s="1894" customFormat="1" ht="27" hidden="1" customHeight="1">
      <c r="A60" s="2271">
        <v>8</v>
      </c>
      <c r="B60" s="2271">
        <v>6</v>
      </c>
      <c r="C60" s="2249" t="s">
        <v>3820</v>
      </c>
      <c r="D60" s="2255">
        <v>1294000</v>
      </c>
      <c r="E60" s="2270">
        <v>1</v>
      </c>
      <c r="F60" s="2252">
        <f t="shared" si="8"/>
        <v>1294000</v>
      </c>
      <c r="G60" s="891">
        <f t="shared" si="9"/>
        <v>1294000</v>
      </c>
      <c r="H60" s="2175" t="s">
        <v>620</v>
      </c>
      <c r="I60" s="2175" t="s">
        <v>1308</v>
      </c>
      <c r="J60" s="2172"/>
      <c r="K60" s="2172"/>
      <c r="L60" s="2172"/>
      <c r="M60" s="2172"/>
      <c r="N60" s="1895"/>
      <c r="O60" s="1895"/>
      <c r="P60" s="1895"/>
      <c r="Q60" s="1895"/>
      <c r="R60" s="1895"/>
      <c r="S60" s="1895"/>
      <c r="T60" s="1895"/>
      <c r="U60" s="1895"/>
      <c r="V60" s="1895"/>
      <c r="W60" s="1895"/>
      <c r="X60" s="1895"/>
      <c r="Y60" s="1895"/>
      <c r="Z60" s="1895"/>
      <c r="AA60" s="1895"/>
      <c r="AB60" s="1895"/>
      <c r="AC60" s="1895"/>
      <c r="AD60" s="1895"/>
      <c r="AE60" s="1895"/>
    </row>
    <row r="61" spans="1:31" s="1894" customFormat="1" ht="50.25" hidden="1" customHeight="1">
      <c r="A61" s="2271">
        <v>8</v>
      </c>
      <c r="B61" s="2271">
        <v>7</v>
      </c>
      <c r="C61" s="2246" t="s">
        <v>3822</v>
      </c>
      <c r="D61" s="2255">
        <v>787000</v>
      </c>
      <c r="E61" s="2270">
        <v>1</v>
      </c>
      <c r="F61" s="2252">
        <f t="shared" si="8"/>
        <v>787000</v>
      </c>
      <c r="G61" s="891">
        <f t="shared" si="9"/>
        <v>787000</v>
      </c>
      <c r="H61" s="2175" t="s">
        <v>3918</v>
      </c>
      <c r="I61" s="2175" t="s">
        <v>1308</v>
      </c>
      <c r="J61" s="2172"/>
      <c r="K61" s="2172"/>
      <c r="L61" s="2172"/>
      <c r="M61" s="2172"/>
      <c r="N61" s="1895"/>
      <c r="O61" s="1895"/>
      <c r="P61" s="1895"/>
      <c r="Q61" s="1895"/>
      <c r="R61" s="1895"/>
      <c r="S61" s="1895"/>
      <c r="T61" s="1895"/>
      <c r="U61" s="1895"/>
      <c r="V61" s="1895"/>
      <c r="W61" s="1895"/>
      <c r="X61" s="1895"/>
      <c r="Y61" s="1895"/>
      <c r="Z61" s="1895"/>
      <c r="AA61" s="1895"/>
      <c r="AB61" s="1895"/>
      <c r="AC61" s="1895"/>
      <c r="AD61" s="1895"/>
      <c r="AE61" s="1895"/>
    </row>
    <row r="62" spans="1:31" s="1894" customFormat="1" ht="47.25" hidden="1" customHeight="1">
      <c r="A62" s="2271">
        <v>8</v>
      </c>
      <c r="B62" s="2271">
        <v>8</v>
      </c>
      <c r="C62" s="2246" t="s">
        <v>3822</v>
      </c>
      <c r="D62" s="2255">
        <v>787000</v>
      </c>
      <c r="E62" s="2270">
        <v>1</v>
      </c>
      <c r="F62" s="2252">
        <f t="shared" si="8"/>
        <v>787000</v>
      </c>
      <c r="G62" s="891">
        <f t="shared" si="9"/>
        <v>787000</v>
      </c>
      <c r="H62" s="2175" t="s">
        <v>517</v>
      </c>
      <c r="I62" s="2175" t="s">
        <v>1308</v>
      </c>
      <c r="J62" s="2172"/>
      <c r="K62" s="2172"/>
      <c r="L62" s="2172"/>
      <c r="M62" s="2172"/>
      <c r="N62" s="1895"/>
      <c r="O62" s="1895"/>
      <c r="P62" s="1895"/>
      <c r="Q62" s="1895"/>
      <c r="R62" s="1895"/>
      <c r="S62" s="1895"/>
      <c r="T62" s="1895"/>
      <c r="U62" s="1895"/>
      <c r="V62" s="1895"/>
      <c r="W62" s="1895"/>
      <c r="X62" s="1895"/>
      <c r="Y62" s="1895"/>
      <c r="Z62" s="1895"/>
      <c r="AA62" s="1895"/>
      <c r="AB62" s="1895"/>
      <c r="AC62" s="1895"/>
      <c r="AD62" s="1895"/>
      <c r="AE62" s="1895"/>
    </row>
    <row r="63" spans="1:31" s="2266" customFormat="1" ht="21" hidden="1" customHeight="1">
      <c r="A63" s="2263"/>
      <c r="B63" s="2263"/>
      <c r="C63" s="2263" t="s">
        <v>1442</v>
      </c>
      <c r="D63" s="2264"/>
      <c r="E63" s="2168">
        <f>SUM(E64:E74)</f>
        <v>11</v>
      </c>
      <c r="F63" s="2254">
        <f>SUM(F64:F74)</f>
        <v>10178000</v>
      </c>
      <c r="G63" s="2168">
        <f>SUM(G64:G74)</f>
        <v>10178000</v>
      </c>
      <c r="H63" s="2168">
        <f>SUM(H64:H74)</f>
        <v>0</v>
      </c>
      <c r="I63" s="2265"/>
      <c r="J63" s="2172"/>
      <c r="K63" s="2172"/>
      <c r="L63" s="2172"/>
      <c r="M63" s="2172"/>
      <c r="N63" s="2710"/>
      <c r="O63" s="2710"/>
      <c r="P63" s="2710"/>
      <c r="Q63" s="2710"/>
      <c r="R63" s="2710"/>
      <c r="S63" s="2710"/>
      <c r="T63" s="2710"/>
      <c r="U63" s="2710"/>
      <c r="V63" s="2710"/>
      <c r="W63" s="2710"/>
      <c r="X63" s="2710"/>
      <c r="Y63" s="2710"/>
      <c r="Z63" s="2710"/>
      <c r="AA63" s="2710"/>
      <c r="AB63" s="2710"/>
      <c r="AC63" s="2710"/>
      <c r="AD63" s="2710"/>
      <c r="AE63" s="2710"/>
    </row>
    <row r="64" spans="1:31" s="2250" customFormat="1" ht="31.5" hidden="1" customHeight="1">
      <c r="A64" s="1891">
        <v>9</v>
      </c>
      <c r="B64" s="1891">
        <v>1</v>
      </c>
      <c r="C64" s="2249" t="s">
        <v>3820</v>
      </c>
      <c r="D64" s="2255">
        <v>1294000</v>
      </c>
      <c r="E64" s="1891">
        <v>1</v>
      </c>
      <c r="F64" s="2252">
        <f t="shared" ref="F64:F74" si="10">E64*D64</f>
        <v>1294000</v>
      </c>
      <c r="G64" s="2248">
        <f t="shared" ref="G64:G74" si="11">F64</f>
        <v>1294000</v>
      </c>
      <c r="H64" s="2175" t="s">
        <v>647</v>
      </c>
      <c r="I64" s="2175" t="s">
        <v>968</v>
      </c>
      <c r="J64" s="2172"/>
      <c r="K64" s="2172"/>
      <c r="L64" s="2172"/>
      <c r="M64" s="2172"/>
      <c r="N64" s="2246"/>
      <c r="O64" s="2246"/>
      <c r="P64" s="2246"/>
      <c r="Q64" s="2246"/>
      <c r="R64" s="2246"/>
      <c r="S64" s="2246"/>
      <c r="T64" s="2246"/>
      <c r="U64" s="2246"/>
      <c r="V64" s="2246"/>
      <c r="W64" s="2246"/>
      <c r="X64" s="2246"/>
      <c r="Y64" s="2246"/>
      <c r="Z64" s="2246"/>
      <c r="AA64" s="2246"/>
      <c r="AB64" s="2246"/>
      <c r="AC64" s="2246"/>
      <c r="AD64" s="2246"/>
      <c r="AE64" s="2246"/>
    </row>
    <row r="65" spans="1:53" s="2250" customFormat="1" ht="31.5" hidden="1" customHeight="1">
      <c r="A65" s="1891">
        <v>9</v>
      </c>
      <c r="B65" s="1891">
        <v>2</v>
      </c>
      <c r="C65" s="2249" t="s">
        <v>3820</v>
      </c>
      <c r="D65" s="2255">
        <v>1294000</v>
      </c>
      <c r="E65" s="1891">
        <v>1</v>
      </c>
      <c r="F65" s="2252">
        <f t="shared" si="10"/>
        <v>1294000</v>
      </c>
      <c r="G65" s="2248">
        <f t="shared" si="11"/>
        <v>1294000</v>
      </c>
      <c r="H65" s="2175" t="s">
        <v>3920</v>
      </c>
      <c r="I65" s="2175" t="s">
        <v>980</v>
      </c>
      <c r="J65" s="2172"/>
      <c r="K65" s="2172"/>
      <c r="L65" s="2172"/>
      <c r="M65" s="2172"/>
      <c r="N65" s="2246"/>
      <c r="O65" s="2246"/>
      <c r="P65" s="2246"/>
      <c r="Q65" s="2246"/>
      <c r="R65" s="2246"/>
      <c r="S65" s="2246"/>
      <c r="T65" s="2246"/>
      <c r="U65" s="2246"/>
      <c r="V65" s="2246"/>
      <c r="W65" s="2246"/>
      <c r="X65" s="2246"/>
      <c r="Y65" s="2246"/>
      <c r="Z65" s="2246"/>
      <c r="AA65" s="2246"/>
      <c r="AB65" s="2246"/>
      <c r="AC65" s="2246"/>
      <c r="AD65" s="2246"/>
      <c r="AE65" s="2246"/>
    </row>
    <row r="66" spans="1:53" s="2250" customFormat="1" ht="31.5" hidden="1" customHeight="1">
      <c r="A66" s="1891">
        <v>9</v>
      </c>
      <c r="B66" s="1891">
        <v>3</v>
      </c>
      <c r="C66" s="2249" t="s">
        <v>3820</v>
      </c>
      <c r="D66" s="2255">
        <v>1294000</v>
      </c>
      <c r="E66" s="1891">
        <v>1</v>
      </c>
      <c r="F66" s="2252">
        <f t="shared" si="10"/>
        <v>1294000</v>
      </c>
      <c r="G66" s="2248">
        <f t="shared" si="11"/>
        <v>1294000</v>
      </c>
      <c r="H66" s="2175" t="s">
        <v>3922</v>
      </c>
      <c r="I66" s="893" t="s">
        <v>873</v>
      </c>
      <c r="J66" s="2172"/>
      <c r="K66" s="2172"/>
      <c r="L66" s="2172"/>
      <c r="M66" s="2172"/>
      <c r="N66" s="2246"/>
      <c r="O66" s="2246"/>
      <c r="P66" s="2246"/>
      <c r="Q66" s="2246"/>
      <c r="R66" s="2246"/>
      <c r="S66" s="2246"/>
      <c r="T66" s="2246"/>
      <c r="U66" s="2246"/>
      <c r="V66" s="2246"/>
      <c r="W66" s="2246"/>
      <c r="X66" s="2246"/>
      <c r="Y66" s="2246"/>
      <c r="Z66" s="2246"/>
      <c r="AA66" s="2246"/>
      <c r="AB66" s="2246"/>
      <c r="AC66" s="2246"/>
      <c r="AD66" s="2246"/>
      <c r="AE66" s="2246"/>
    </row>
    <row r="67" spans="1:53" s="2250" customFormat="1" ht="50.25" hidden="1" customHeight="1">
      <c r="A67" s="1891">
        <v>9</v>
      </c>
      <c r="B67" s="1891">
        <v>4</v>
      </c>
      <c r="C67" s="2246" t="s">
        <v>3822</v>
      </c>
      <c r="D67" s="2255">
        <v>787000</v>
      </c>
      <c r="E67" s="1891">
        <v>1</v>
      </c>
      <c r="F67" s="2252">
        <f t="shared" si="10"/>
        <v>787000</v>
      </c>
      <c r="G67" s="2248">
        <f t="shared" si="11"/>
        <v>787000</v>
      </c>
      <c r="H67" s="2175" t="s">
        <v>3924</v>
      </c>
      <c r="I67" s="2175" t="s">
        <v>968</v>
      </c>
      <c r="J67" s="2172"/>
      <c r="K67" s="2172"/>
      <c r="L67" s="2172"/>
      <c r="M67" s="2172"/>
      <c r="N67" s="2246"/>
      <c r="O67" s="2246"/>
      <c r="P67" s="2246"/>
      <c r="Q67" s="2246"/>
      <c r="R67" s="2246"/>
      <c r="S67" s="2246"/>
      <c r="T67" s="2246"/>
      <c r="U67" s="2246"/>
      <c r="V67" s="2246"/>
      <c r="W67" s="2246"/>
      <c r="X67" s="2246"/>
      <c r="Y67" s="2246"/>
      <c r="Z67" s="2246"/>
      <c r="AA67" s="2246"/>
      <c r="AB67" s="2246"/>
      <c r="AC67" s="2246"/>
      <c r="AD67" s="2246"/>
      <c r="AE67" s="2246"/>
    </row>
    <row r="68" spans="1:53" s="2250" customFormat="1" ht="50.25" hidden="1" customHeight="1">
      <c r="A68" s="1891">
        <v>9</v>
      </c>
      <c r="B68" s="1891">
        <v>5</v>
      </c>
      <c r="C68" s="2246" t="s">
        <v>3822</v>
      </c>
      <c r="D68" s="2255">
        <v>787000</v>
      </c>
      <c r="E68" s="1891">
        <v>1</v>
      </c>
      <c r="F68" s="2252">
        <f t="shared" si="10"/>
        <v>787000</v>
      </c>
      <c r="G68" s="2248">
        <f t="shared" si="11"/>
        <v>787000</v>
      </c>
      <c r="H68" s="2175" t="s">
        <v>3925</v>
      </c>
      <c r="I68" s="2175" t="s">
        <v>980</v>
      </c>
      <c r="J68" s="2172"/>
      <c r="K68" s="2172"/>
      <c r="L68" s="2172"/>
      <c r="M68" s="2172"/>
      <c r="N68" s="2246"/>
      <c r="O68" s="2246"/>
      <c r="P68" s="2246"/>
      <c r="Q68" s="2246"/>
      <c r="R68" s="2246"/>
      <c r="S68" s="2246"/>
      <c r="T68" s="2246"/>
      <c r="U68" s="2246"/>
      <c r="V68" s="2246"/>
      <c r="W68" s="2246"/>
      <c r="X68" s="2246"/>
      <c r="Y68" s="2246"/>
      <c r="Z68" s="2246"/>
      <c r="AA68" s="2246"/>
      <c r="AB68" s="2246"/>
      <c r="AC68" s="2246"/>
      <c r="AD68" s="2246"/>
      <c r="AE68" s="2246"/>
    </row>
    <row r="69" spans="1:53" s="2250" customFormat="1" ht="50.25" hidden="1" customHeight="1">
      <c r="A69" s="1891">
        <v>9</v>
      </c>
      <c r="B69" s="1891">
        <v>6</v>
      </c>
      <c r="C69" s="2246" t="s">
        <v>3822</v>
      </c>
      <c r="D69" s="2255">
        <v>787000</v>
      </c>
      <c r="E69" s="1891">
        <v>1</v>
      </c>
      <c r="F69" s="2252">
        <f t="shared" si="10"/>
        <v>787000</v>
      </c>
      <c r="G69" s="2248">
        <f t="shared" si="11"/>
        <v>787000</v>
      </c>
      <c r="H69" s="2175" t="s">
        <v>3927</v>
      </c>
      <c r="I69" s="893" t="s">
        <v>873</v>
      </c>
      <c r="J69" s="2172"/>
      <c r="K69" s="2172"/>
      <c r="L69" s="2172"/>
      <c r="M69" s="2172"/>
      <c r="N69" s="2246"/>
      <c r="O69" s="2246"/>
      <c r="P69" s="2246"/>
      <c r="Q69" s="2246"/>
      <c r="R69" s="2246"/>
      <c r="S69" s="2246"/>
      <c r="T69" s="2246"/>
      <c r="U69" s="2246"/>
      <c r="V69" s="2246"/>
      <c r="W69" s="2246"/>
      <c r="X69" s="2246"/>
      <c r="Y69" s="2246"/>
      <c r="Z69" s="2246"/>
      <c r="AA69" s="2246"/>
      <c r="AB69" s="2246"/>
      <c r="AC69" s="2246"/>
      <c r="AD69" s="2246"/>
      <c r="AE69" s="2246"/>
    </row>
    <row r="70" spans="1:53" s="2250" customFormat="1" ht="50.25" hidden="1" customHeight="1">
      <c r="A70" s="1891">
        <v>9</v>
      </c>
      <c r="B70" s="1891">
        <v>7</v>
      </c>
      <c r="C70" s="2246" t="s">
        <v>3822</v>
      </c>
      <c r="D70" s="2255">
        <v>787000</v>
      </c>
      <c r="E70" s="1891">
        <v>1</v>
      </c>
      <c r="F70" s="2252">
        <f t="shared" si="10"/>
        <v>787000</v>
      </c>
      <c r="G70" s="2248">
        <f t="shared" si="11"/>
        <v>787000</v>
      </c>
      <c r="H70" s="2175" t="s">
        <v>3929</v>
      </c>
      <c r="I70" s="2175" t="s">
        <v>980</v>
      </c>
      <c r="J70" s="2172"/>
      <c r="K70" s="2172"/>
      <c r="L70" s="2172"/>
      <c r="M70" s="2172"/>
      <c r="N70" s="2246"/>
      <c r="O70" s="2246"/>
      <c r="P70" s="2246"/>
      <c r="Q70" s="2246"/>
      <c r="R70" s="2246"/>
      <c r="S70" s="2246"/>
      <c r="T70" s="2246"/>
      <c r="U70" s="2246"/>
      <c r="V70" s="2246"/>
      <c r="W70" s="2246"/>
      <c r="X70" s="2246"/>
      <c r="Y70" s="2246"/>
      <c r="Z70" s="2246"/>
      <c r="AA70" s="2246"/>
      <c r="AB70" s="2246"/>
      <c r="AC70" s="2246"/>
      <c r="AD70" s="2246"/>
      <c r="AE70" s="2246"/>
    </row>
    <row r="71" spans="1:53" s="2250" customFormat="1" ht="46.5" hidden="1" customHeight="1">
      <c r="A71" s="1891">
        <v>9</v>
      </c>
      <c r="B71" s="1891">
        <v>8</v>
      </c>
      <c r="C71" s="2246" t="s">
        <v>3822</v>
      </c>
      <c r="D71" s="2255">
        <v>787000</v>
      </c>
      <c r="E71" s="1891">
        <v>1</v>
      </c>
      <c r="F71" s="2252">
        <f t="shared" si="10"/>
        <v>787000</v>
      </c>
      <c r="G71" s="2248">
        <f t="shared" si="11"/>
        <v>787000</v>
      </c>
      <c r="H71" s="2175" t="s">
        <v>3930</v>
      </c>
      <c r="I71" s="893" t="s">
        <v>873</v>
      </c>
      <c r="J71" s="2172"/>
      <c r="K71" s="2172"/>
      <c r="L71" s="2172"/>
      <c r="M71" s="2172"/>
      <c r="N71" s="2246"/>
      <c r="O71" s="2246"/>
      <c r="P71" s="2246"/>
      <c r="Q71" s="2246"/>
      <c r="R71" s="2246"/>
      <c r="S71" s="2246"/>
      <c r="T71" s="2246"/>
      <c r="U71" s="2246"/>
      <c r="V71" s="2246"/>
      <c r="W71" s="2246"/>
      <c r="X71" s="2246"/>
      <c r="Y71" s="2246"/>
      <c r="Z71" s="2246"/>
      <c r="AA71" s="2246"/>
      <c r="AB71" s="2246"/>
      <c r="AC71" s="2246"/>
      <c r="AD71" s="2246"/>
      <c r="AE71" s="2246"/>
    </row>
    <row r="72" spans="1:53" s="2250" customFormat="1" ht="46.5" hidden="1" customHeight="1">
      <c r="A72" s="1891">
        <v>9</v>
      </c>
      <c r="B72" s="1891">
        <v>9</v>
      </c>
      <c r="C72" s="2246" t="s">
        <v>3822</v>
      </c>
      <c r="D72" s="2255">
        <v>787000</v>
      </c>
      <c r="E72" s="1891">
        <v>1</v>
      </c>
      <c r="F72" s="2252">
        <f t="shared" si="10"/>
        <v>787000</v>
      </c>
      <c r="G72" s="2248">
        <f t="shared" si="11"/>
        <v>787000</v>
      </c>
      <c r="H72" s="2175" t="s">
        <v>898</v>
      </c>
      <c r="I72" s="2175" t="s">
        <v>968</v>
      </c>
      <c r="J72" s="2172"/>
      <c r="K72" s="2172"/>
      <c r="L72" s="2172"/>
      <c r="M72" s="2172"/>
      <c r="N72" s="2246"/>
      <c r="O72" s="2246"/>
      <c r="P72" s="2246"/>
      <c r="Q72" s="2246"/>
      <c r="R72" s="2246"/>
      <c r="S72" s="2246"/>
      <c r="T72" s="2246"/>
      <c r="U72" s="2246"/>
      <c r="V72" s="2246"/>
      <c r="W72" s="2246"/>
      <c r="X72" s="2246"/>
      <c r="Y72" s="2246"/>
      <c r="Z72" s="2246"/>
      <c r="AA72" s="2246"/>
      <c r="AB72" s="2246"/>
      <c r="AC72" s="2246"/>
      <c r="AD72" s="2246"/>
      <c r="AE72" s="2246"/>
    </row>
    <row r="73" spans="1:53" s="2250" customFormat="1" ht="49.5" hidden="1" customHeight="1">
      <c r="A73" s="1891">
        <v>9</v>
      </c>
      <c r="B73" s="1891">
        <v>10</v>
      </c>
      <c r="C73" s="2246" t="s">
        <v>3822</v>
      </c>
      <c r="D73" s="2255">
        <v>787000</v>
      </c>
      <c r="E73" s="1891">
        <v>1</v>
      </c>
      <c r="F73" s="2252">
        <f t="shared" si="10"/>
        <v>787000</v>
      </c>
      <c r="G73" s="2248">
        <f t="shared" si="11"/>
        <v>787000</v>
      </c>
      <c r="H73" s="2175" t="s">
        <v>3931</v>
      </c>
      <c r="I73" s="2175" t="s">
        <v>980</v>
      </c>
      <c r="J73" s="2172"/>
      <c r="K73" s="2172"/>
      <c r="L73" s="2172"/>
      <c r="M73" s="2172"/>
      <c r="N73" s="2246"/>
      <c r="O73" s="2246"/>
      <c r="P73" s="2246"/>
      <c r="Q73" s="2246"/>
      <c r="R73" s="2246"/>
      <c r="S73" s="2246"/>
      <c r="T73" s="2246"/>
      <c r="U73" s="2246"/>
      <c r="V73" s="2246"/>
      <c r="W73" s="2246"/>
      <c r="X73" s="2246"/>
      <c r="Y73" s="2246"/>
      <c r="Z73" s="2246"/>
      <c r="AA73" s="2246"/>
      <c r="AB73" s="2246"/>
      <c r="AC73" s="2246"/>
      <c r="AD73" s="2246"/>
      <c r="AE73" s="2246"/>
    </row>
    <row r="74" spans="1:53" s="2250" customFormat="1" ht="49.5" hidden="1" customHeight="1">
      <c r="A74" s="1891">
        <v>9</v>
      </c>
      <c r="B74" s="1891">
        <v>11</v>
      </c>
      <c r="C74" s="2246" t="s">
        <v>3822</v>
      </c>
      <c r="D74" s="2255">
        <v>787000</v>
      </c>
      <c r="E74" s="1891">
        <v>1</v>
      </c>
      <c r="F74" s="2252">
        <f t="shared" si="10"/>
        <v>787000</v>
      </c>
      <c r="G74" s="2248">
        <f t="shared" si="11"/>
        <v>787000</v>
      </c>
      <c r="H74" s="2175" t="s">
        <v>3933</v>
      </c>
      <c r="I74" s="893" t="s">
        <v>873</v>
      </c>
      <c r="J74" s="2172"/>
      <c r="K74" s="2172"/>
      <c r="L74" s="2172"/>
      <c r="M74" s="2172"/>
      <c r="N74" s="2246"/>
      <c r="O74" s="2246"/>
      <c r="P74" s="2246"/>
      <c r="Q74" s="2246"/>
      <c r="R74" s="2246"/>
      <c r="S74" s="2246"/>
      <c r="T74" s="2246"/>
      <c r="U74" s="2246"/>
      <c r="V74" s="2246"/>
      <c r="W74" s="2246"/>
      <c r="X74" s="2246"/>
      <c r="Y74" s="2246"/>
      <c r="Z74" s="2246"/>
      <c r="AA74" s="2246"/>
      <c r="AB74" s="2246"/>
      <c r="AC74" s="2246"/>
      <c r="AD74" s="2246"/>
      <c r="AE74" s="2246"/>
    </row>
    <row r="75" spans="1:53" s="2266" customFormat="1" ht="21" hidden="1" customHeight="1">
      <c r="A75" s="2263"/>
      <c r="B75" s="2263"/>
      <c r="C75" s="2263" t="s">
        <v>1443</v>
      </c>
      <c r="D75" s="2264"/>
      <c r="E75" s="2168">
        <f>SUM(E76:E82)</f>
        <v>7</v>
      </c>
      <c r="F75" s="2254">
        <f>SUM(F76:F82)</f>
        <v>6523000</v>
      </c>
      <c r="G75" s="2168">
        <f>SUM(G76:G82)</f>
        <v>6523000</v>
      </c>
      <c r="H75" s="2168">
        <f>SUM(H76:H82)</f>
        <v>0</v>
      </c>
      <c r="I75" s="2265"/>
      <c r="J75" s="2172"/>
      <c r="K75" s="2172"/>
      <c r="L75" s="2172"/>
      <c r="M75" s="2172"/>
      <c r="N75" s="2710"/>
      <c r="O75" s="2710"/>
      <c r="P75" s="2710"/>
      <c r="Q75" s="2710"/>
      <c r="R75" s="2710"/>
      <c r="S75" s="2710"/>
      <c r="T75" s="2710"/>
      <c r="U75" s="2710"/>
      <c r="V75" s="2710"/>
      <c r="W75" s="2710"/>
      <c r="X75" s="2710"/>
      <c r="Y75" s="2710"/>
      <c r="Z75" s="2710"/>
      <c r="AA75" s="2710"/>
      <c r="AB75" s="2710"/>
      <c r="AC75" s="2710"/>
      <c r="AD75" s="2710"/>
      <c r="AE75" s="2710"/>
    </row>
    <row r="76" spans="1:53" s="2885" customFormat="1" ht="34.5" customHeight="1">
      <c r="A76" s="2875">
        <v>10</v>
      </c>
      <c r="B76" s="2876">
        <v>1</v>
      </c>
      <c r="C76" s="2877" t="s">
        <v>3820</v>
      </c>
      <c r="D76" s="2878">
        <v>1294000</v>
      </c>
      <c r="E76" s="2879">
        <v>1</v>
      </c>
      <c r="F76" s="2880">
        <f t="shared" ref="F76:F82" si="12">E76*D76</f>
        <v>1294000</v>
      </c>
      <c r="G76" s="2273">
        <f t="shared" ref="G76:G82" si="13">F76</f>
        <v>1294000</v>
      </c>
      <c r="H76" s="2882" t="s">
        <v>267</v>
      </c>
      <c r="I76" s="2883" t="s">
        <v>1275</v>
      </c>
      <c r="J76" s="2884"/>
      <c r="K76" s="2884">
        <v>1</v>
      </c>
      <c r="L76" s="2884"/>
      <c r="M76" s="2884"/>
      <c r="N76" s="36">
        <v>7</v>
      </c>
      <c r="O76" s="941" t="s">
        <v>4486</v>
      </c>
      <c r="P76" s="2899">
        <v>21121</v>
      </c>
      <c r="Q76" s="2881">
        <v>1</v>
      </c>
      <c r="R76" s="2881"/>
      <c r="S76" s="2881"/>
      <c r="T76" s="2881"/>
      <c r="U76" s="2881"/>
      <c r="V76" s="2881">
        <v>1</v>
      </c>
      <c r="W76" s="2881"/>
      <c r="X76" s="2881"/>
      <c r="Y76" s="2933">
        <v>1293000</v>
      </c>
      <c r="Z76" s="2934">
        <f>-(D76-Y76)*100/D76</f>
        <v>-7.7279752704791344E-2</v>
      </c>
      <c r="AA76" s="2933">
        <v>1293000</v>
      </c>
      <c r="AB76" s="2246"/>
      <c r="AC76" s="2246"/>
      <c r="AD76" s="2245" t="s">
        <v>4463</v>
      </c>
      <c r="AE76" s="2246" t="s">
        <v>4446</v>
      </c>
      <c r="BA76" s="2250"/>
    </row>
    <row r="77" spans="1:53" s="2949" customFormat="1" ht="45" customHeight="1">
      <c r="A77" s="2796">
        <v>10</v>
      </c>
      <c r="B77" s="2796">
        <v>2</v>
      </c>
      <c r="C77" s="2942" t="s">
        <v>3822</v>
      </c>
      <c r="D77" s="2943">
        <v>787000</v>
      </c>
      <c r="E77" s="2801">
        <v>1</v>
      </c>
      <c r="F77" s="2944">
        <f t="shared" si="12"/>
        <v>787000</v>
      </c>
      <c r="G77" s="2273">
        <f t="shared" si="13"/>
        <v>787000</v>
      </c>
      <c r="H77" s="2800" t="s">
        <v>592</v>
      </c>
      <c r="I77" s="2800" t="s">
        <v>1274</v>
      </c>
      <c r="J77" s="2947"/>
      <c r="K77" s="2947">
        <v>1</v>
      </c>
      <c r="L77" s="2947"/>
      <c r="M77" s="2947"/>
      <c r="N77" s="2991">
        <v>7</v>
      </c>
      <c r="O77" s="2992" t="s">
        <v>4551</v>
      </c>
      <c r="P77" s="2991" t="s">
        <v>4480</v>
      </c>
      <c r="Q77" s="2989">
        <v>1</v>
      </c>
      <c r="R77" s="2989"/>
      <c r="S77" s="2989"/>
      <c r="T77" s="2990"/>
      <c r="U77" s="2990"/>
      <c r="V77" s="2990">
        <v>1</v>
      </c>
      <c r="W77" s="2993">
        <v>787000</v>
      </c>
      <c r="X77" s="2992"/>
      <c r="Y77" s="2993">
        <v>783000</v>
      </c>
      <c r="Z77" s="2994">
        <v>-4000</v>
      </c>
      <c r="AA77" s="2993">
        <v>783000</v>
      </c>
      <c r="AB77" s="2992"/>
      <c r="AC77" s="2992"/>
      <c r="AD77" s="2992" t="s">
        <v>4552</v>
      </c>
      <c r="AE77" s="2992" t="s">
        <v>4553</v>
      </c>
      <c r="BA77" s="2250"/>
    </row>
    <row r="78" spans="1:53" s="2949" customFormat="1" ht="32.25" customHeight="1">
      <c r="A78" s="2796">
        <v>10</v>
      </c>
      <c r="B78" s="2796">
        <v>3</v>
      </c>
      <c r="C78" s="2945" t="s">
        <v>3820</v>
      </c>
      <c r="D78" s="2946">
        <v>1294000</v>
      </c>
      <c r="E78" s="2801">
        <v>1</v>
      </c>
      <c r="F78" s="2944">
        <f t="shared" si="12"/>
        <v>1294000</v>
      </c>
      <c r="G78" s="2273">
        <f t="shared" si="13"/>
        <v>1294000</v>
      </c>
      <c r="H78" s="2800" t="s">
        <v>753</v>
      </c>
      <c r="I78" s="2800" t="s">
        <v>1285</v>
      </c>
      <c r="J78" s="2192"/>
      <c r="K78" s="2192">
        <v>1</v>
      </c>
      <c r="L78" s="2192"/>
      <c r="M78" s="2192"/>
      <c r="N78" s="2246">
        <v>7</v>
      </c>
      <c r="O78" s="2245" t="s">
        <v>4561</v>
      </c>
      <c r="P78" s="2996">
        <v>21134</v>
      </c>
      <c r="Q78" s="2246">
        <v>1</v>
      </c>
      <c r="R78" s="2246"/>
      <c r="S78" s="2246"/>
      <c r="T78" s="2246"/>
      <c r="U78" s="2246"/>
      <c r="V78" s="2246">
        <v>1</v>
      </c>
      <c r="W78" s="2246"/>
      <c r="X78" s="2246"/>
      <c r="Y78" s="2248" t="s">
        <v>4563</v>
      </c>
      <c r="Z78" s="2997">
        <v>-0.05</v>
      </c>
      <c r="AA78" s="2248" t="s">
        <v>4563</v>
      </c>
      <c r="AB78" s="2996">
        <v>21510</v>
      </c>
      <c r="AC78" s="2246" t="s">
        <v>4564</v>
      </c>
      <c r="AD78" s="2246" t="s">
        <v>4562</v>
      </c>
      <c r="AE78" s="2942"/>
      <c r="BA78" s="2250"/>
    </row>
    <row r="79" spans="1:53" s="2949" customFormat="1" ht="47.25" customHeight="1">
      <c r="A79" s="2796">
        <v>10</v>
      </c>
      <c r="B79" s="2796">
        <v>4</v>
      </c>
      <c r="C79" s="2942" t="s">
        <v>3822</v>
      </c>
      <c r="D79" s="2943">
        <v>787000</v>
      </c>
      <c r="E79" s="2801">
        <v>1</v>
      </c>
      <c r="F79" s="2944">
        <f t="shared" si="12"/>
        <v>787000</v>
      </c>
      <c r="G79" s="2273">
        <f t="shared" si="13"/>
        <v>787000</v>
      </c>
      <c r="H79" s="2800" t="s">
        <v>266</v>
      </c>
      <c r="I79" s="2800" t="s">
        <v>1280</v>
      </c>
      <c r="J79" s="2947"/>
      <c r="K79" s="2947">
        <v>1</v>
      </c>
      <c r="L79" s="2947"/>
      <c r="M79" s="2947"/>
      <c r="N79" s="1476">
        <v>7</v>
      </c>
      <c r="O79" s="1477" t="s">
        <v>4491</v>
      </c>
      <c r="P79" s="2948" t="s">
        <v>4467</v>
      </c>
      <c r="Q79" s="2948">
        <v>1</v>
      </c>
      <c r="R79" s="2948"/>
      <c r="S79" s="1477"/>
      <c r="T79" s="2942"/>
      <c r="U79" s="2942"/>
      <c r="V79" s="2942"/>
      <c r="W79" s="2942"/>
      <c r="X79" s="2942"/>
      <c r="Y79" s="2950">
        <v>785000</v>
      </c>
      <c r="Z79" s="2942">
        <f>785000-787000</f>
        <v>-2000</v>
      </c>
      <c r="AA79" s="2942"/>
      <c r="AB79" s="2942"/>
      <c r="AC79" s="2942"/>
      <c r="AD79" s="2942" t="s">
        <v>4493</v>
      </c>
      <c r="AE79" s="2942" t="s">
        <v>4494</v>
      </c>
      <c r="BA79" s="2250"/>
    </row>
    <row r="80" spans="1:53" s="2949" customFormat="1" ht="47.25" customHeight="1">
      <c r="A80" s="2796">
        <v>10</v>
      </c>
      <c r="B80" s="2796">
        <v>6</v>
      </c>
      <c r="C80" s="2942" t="s">
        <v>3822</v>
      </c>
      <c r="D80" s="2943">
        <v>787000</v>
      </c>
      <c r="E80" s="2801">
        <v>1</v>
      </c>
      <c r="F80" s="2944">
        <f t="shared" si="12"/>
        <v>787000</v>
      </c>
      <c r="G80" s="2273">
        <f t="shared" si="13"/>
        <v>787000</v>
      </c>
      <c r="H80" s="2800" t="s">
        <v>757</v>
      </c>
      <c r="I80" s="2800" t="s">
        <v>1280</v>
      </c>
      <c r="J80" s="2947"/>
      <c r="K80" s="2947">
        <v>1</v>
      </c>
      <c r="L80" s="2947"/>
      <c r="M80" s="2947"/>
      <c r="N80" s="1476">
        <v>7</v>
      </c>
      <c r="O80" s="1477" t="s">
        <v>4491</v>
      </c>
      <c r="P80" s="2948" t="s">
        <v>4467</v>
      </c>
      <c r="Q80" s="2948">
        <v>1</v>
      </c>
      <c r="R80" s="2948"/>
      <c r="S80" s="1477"/>
      <c r="T80" s="2942"/>
      <c r="U80" s="2942"/>
      <c r="V80" s="2942"/>
      <c r="W80" s="2942"/>
      <c r="X80" s="2942"/>
      <c r="Y80" s="2950">
        <v>785000</v>
      </c>
      <c r="Z80" s="2942">
        <f>785000-787000</f>
        <v>-2000</v>
      </c>
      <c r="AA80" s="2942"/>
      <c r="AB80" s="2942"/>
      <c r="AC80" s="2942"/>
      <c r="AD80" s="2942" t="s">
        <v>4493</v>
      </c>
      <c r="AE80" s="2942" t="s">
        <v>4494</v>
      </c>
      <c r="BA80" s="2250"/>
    </row>
    <row r="81" spans="1:53" s="2885" customFormat="1" ht="47.25" customHeight="1">
      <c r="A81" s="2876">
        <v>10</v>
      </c>
      <c r="B81" s="2876">
        <v>8</v>
      </c>
      <c r="C81" s="2881" t="s">
        <v>3822</v>
      </c>
      <c r="D81" s="2882">
        <v>787000</v>
      </c>
      <c r="E81" s="2879">
        <v>1</v>
      </c>
      <c r="F81" s="2880">
        <f t="shared" si="12"/>
        <v>787000</v>
      </c>
      <c r="G81" s="2273">
        <f t="shared" si="13"/>
        <v>787000</v>
      </c>
      <c r="H81" s="2883" t="s">
        <v>3938</v>
      </c>
      <c r="I81" s="2883" t="s">
        <v>1285</v>
      </c>
      <c r="J81" s="2172"/>
      <c r="K81" s="2172">
        <v>1</v>
      </c>
      <c r="L81" s="2172"/>
      <c r="M81" s="2172"/>
      <c r="N81" s="2246">
        <v>7</v>
      </c>
      <c r="O81" s="2246" t="s">
        <v>4561</v>
      </c>
      <c r="P81" s="2996">
        <v>21134</v>
      </c>
      <c r="Q81" s="2246">
        <v>1</v>
      </c>
      <c r="R81" s="2246"/>
      <c r="S81" s="2246"/>
      <c r="T81" s="2246"/>
      <c r="U81" s="2246"/>
      <c r="V81" s="2246">
        <v>1</v>
      </c>
      <c r="W81" s="2246"/>
      <c r="X81" s="2246"/>
      <c r="Y81" s="2246" t="s">
        <v>4565</v>
      </c>
      <c r="Z81" s="2997">
        <v>-0.05</v>
      </c>
      <c r="AA81" s="2246" t="s">
        <v>4565</v>
      </c>
      <c r="AB81" s="2996">
        <v>21510</v>
      </c>
      <c r="AC81" s="2246" t="s">
        <v>4566</v>
      </c>
      <c r="AD81" s="2246" t="s">
        <v>4562</v>
      </c>
      <c r="AE81" s="2881"/>
      <c r="BA81" s="2250"/>
    </row>
    <row r="82" spans="1:53" s="2885" customFormat="1" ht="47.25" customHeight="1">
      <c r="A82" s="2876">
        <v>10</v>
      </c>
      <c r="B82" s="2876">
        <v>9</v>
      </c>
      <c r="C82" s="2881" t="s">
        <v>3822</v>
      </c>
      <c r="D82" s="2882">
        <v>787000</v>
      </c>
      <c r="E82" s="2879">
        <v>1</v>
      </c>
      <c r="F82" s="2880">
        <f t="shared" si="12"/>
        <v>787000</v>
      </c>
      <c r="G82" s="2273">
        <f t="shared" si="13"/>
        <v>787000</v>
      </c>
      <c r="H82" s="2883" t="s">
        <v>268</v>
      </c>
      <c r="I82" s="2883" t="s">
        <v>1285</v>
      </c>
      <c r="J82" s="2172"/>
      <c r="K82" s="2172">
        <v>1</v>
      </c>
      <c r="L82" s="2172"/>
      <c r="M82" s="2172"/>
      <c r="N82" s="2246">
        <v>7</v>
      </c>
      <c r="O82" s="2246" t="s">
        <v>4561</v>
      </c>
      <c r="P82" s="2996">
        <v>21134</v>
      </c>
      <c r="Q82" s="2246">
        <v>1</v>
      </c>
      <c r="R82" s="2246"/>
      <c r="S82" s="2246"/>
      <c r="T82" s="2246"/>
      <c r="U82" s="2246"/>
      <c r="V82" s="2246">
        <v>1</v>
      </c>
      <c r="W82" s="2246"/>
      <c r="X82" s="2246"/>
      <c r="Y82" s="2246" t="s">
        <v>4565</v>
      </c>
      <c r="Z82" s="2997">
        <v>-0.05</v>
      </c>
      <c r="AA82" s="2246" t="s">
        <v>4565</v>
      </c>
      <c r="AB82" s="2996">
        <v>21510</v>
      </c>
      <c r="AC82" s="2246" t="s">
        <v>4568</v>
      </c>
      <c r="AD82" s="2246" t="s">
        <v>4567</v>
      </c>
      <c r="AE82" s="2881"/>
      <c r="BA82" s="2250"/>
    </row>
    <row r="83" spans="1:53" s="2266" customFormat="1" ht="21" hidden="1" customHeight="1">
      <c r="A83" s="2263"/>
      <c r="B83" s="2263"/>
      <c r="C83" s="2263" t="s">
        <v>1444</v>
      </c>
      <c r="D83" s="2264"/>
      <c r="E83" s="2168">
        <f>SUM(E84:E92)</f>
        <v>7</v>
      </c>
      <c r="F83" s="2254">
        <f>SUM(F84:F92)</f>
        <v>7755000</v>
      </c>
      <c r="G83" s="2168">
        <f>SUM(G84:G92)</f>
        <v>7755000</v>
      </c>
      <c r="H83" s="2168">
        <f>SUM(H84:H92)</f>
        <v>0</v>
      </c>
      <c r="I83" s="2265"/>
      <c r="J83" s="2172"/>
      <c r="K83" s="2172"/>
      <c r="L83" s="2172"/>
      <c r="M83" s="2172"/>
      <c r="N83" s="2710"/>
      <c r="O83" s="2710"/>
      <c r="P83" s="2710"/>
      <c r="Q83" s="2710"/>
      <c r="R83" s="2710"/>
      <c r="S83" s="2710"/>
      <c r="T83" s="2710"/>
      <c r="U83" s="2710"/>
      <c r="V83" s="2710"/>
      <c r="W83" s="2710"/>
      <c r="X83" s="2710"/>
      <c r="Y83" s="2710"/>
      <c r="Z83" s="2710"/>
      <c r="AA83" s="2710"/>
      <c r="AB83" s="2710"/>
      <c r="AC83" s="2710"/>
      <c r="AD83" s="2710"/>
      <c r="AE83" s="2710"/>
    </row>
    <row r="84" spans="1:53" s="2250" customFormat="1" ht="25.5" hidden="1" customHeight="1">
      <c r="A84" s="1891">
        <v>11</v>
      </c>
      <c r="B84" s="1891">
        <v>1</v>
      </c>
      <c r="C84" s="2249" t="s">
        <v>3820</v>
      </c>
      <c r="D84" s="2255">
        <v>1294000</v>
      </c>
      <c r="E84" s="1891">
        <v>1</v>
      </c>
      <c r="F84" s="2252">
        <f t="shared" ref="F84:F92" si="14">E84*D84</f>
        <v>1294000</v>
      </c>
      <c r="G84" s="2248">
        <f t="shared" ref="G84:G92" si="15">F84</f>
        <v>1294000</v>
      </c>
      <c r="H84" s="2175" t="s">
        <v>608</v>
      </c>
      <c r="I84" s="2175" t="s">
        <v>659</v>
      </c>
      <c r="J84" s="2172"/>
      <c r="K84" s="2172"/>
      <c r="L84" s="2172"/>
      <c r="M84" s="2172"/>
      <c r="N84" s="2246"/>
      <c r="O84" s="2246"/>
      <c r="P84" s="2246"/>
      <c r="Q84" s="2246"/>
      <c r="R84" s="2246"/>
      <c r="S84" s="2246"/>
      <c r="T84" s="2246"/>
      <c r="U84" s="2246"/>
      <c r="V84" s="2246"/>
      <c r="W84" s="2246"/>
      <c r="X84" s="2246"/>
      <c r="Y84" s="2246"/>
      <c r="Z84" s="2246"/>
      <c r="AA84" s="2246"/>
      <c r="AB84" s="2246"/>
      <c r="AC84" s="2246"/>
      <c r="AD84" s="2246"/>
      <c r="AE84" s="2246"/>
    </row>
    <row r="85" spans="1:53" s="2250" customFormat="1" ht="25.5" hidden="1" customHeight="1">
      <c r="A85" s="1891">
        <v>11</v>
      </c>
      <c r="B85" s="1891">
        <v>2</v>
      </c>
      <c r="C85" s="2249" t="s">
        <v>3820</v>
      </c>
      <c r="D85" s="2255">
        <v>1294000</v>
      </c>
      <c r="E85" s="1891">
        <v>1</v>
      </c>
      <c r="F85" s="2252">
        <f t="shared" si="14"/>
        <v>1294000</v>
      </c>
      <c r="G85" s="2248">
        <f t="shared" si="15"/>
        <v>1294000</v>
      </c>
      <c r="H85" s="2175" t="s">
        <v>900</v>
      </c>
      <c r="I85" s="2175" t="s">
        <v>663</v>
      </c>
      <c r="J85" s="2172"/>
      <c r="K85" s="2172"/>
      <c r="L85" s="2172"/>
      <c r="M85" s="2172"/>
      <c r="N85" s="2246"/>
      <c r="O85" s="2246"/>
      <c r="P85" s="2246"/>
      <c r="Q85" s="2246"/>
      <c r="R85" s="2246"/>
      <c r="S85" s="2246"/>
      <c r="T85" s="2246"/>
      <c r="U85" s="2246"/>
      <c r="V85" s="2246"/>
      <c r="W85" s="2246"/>
      <c r="X85" s="2246"/>
      <c r="Y85" s="2246"/>
      <c r="Z85" s="2246"/>
      <c r="AA85" s="2246"/>
      <c r="AB85" s="2246"/>
      <c r="AC85" s="2246"/>
      <c r="AD85" s="2246"/>
      <c r="AE85" s="2246"/>
    </row>
    <row r="86" spans="1:53" s="2250" customFormat="1" ht="25.5" hidden="1" customHeight="1">
      <c r="A86" s="1891">
        <v>11</v>
      </c>
      <c r="B86" s="1891">
        <v>3</v>
      </c>
      <c r="C86" s="2249" t="s">
        <v>3820</v>
      </c>
      <c r="D86" s="2255">
        <v>1294000</v>
      </c>
      <c r="E86" s="1891">
        <v>1</v>
      </c>
      <c r="F86" s="2252">
        <f t="shared" si="14"/>
        <v>1294000</v>
      </c>
      <c r="G86" s="2248">
        <f t="shared" si="15"/>
        <v>1294000</v>
      </c>
      <c r="H86" s="893" t="s">
        <v>439</v>
      </c>
      <c r="I86" s="893" t="s">
        <v>671</v>
      </c>
      <c r="J86" s="2172"/>
      <c r="K86" s="2172"/>
      <c r="L86" s="2172"/>
      <c r="M86" s="2172"/>
      <c r="N86" s="2246"/>
      <c r="O86" s="2246"/>
      <c r="P86" s="2246"/>
      <c r="Q86" s="2246"/>
      <c r="R86" s="2246"/>
      <c r="S86" s="2246"/>
      <c r="T86" s="2246"/>
      <c r="U86" s="2246"/>
      <c r="V86" s="2246"/>
      <c r="W86" s="2246"/>
      <c r="X86" s="2246"/>
      <c r="Y86" s="2246"/>
      <c r="Z86" s="2246"/>
      <c r="AA86" s="2246"/>
      <c r="AB86" s="2246"/>
      <c r="AC86" s="2246"/>
      <c r="AD86" s="2246"/>
      <c r="AE86" s="2246"/>
    </row>
    <row r="87" spans="1:53" s="2250" customFormat="1" ht="25.5" hidden="1" customHeight="1">
      <c r="A87" s="1891">
        <v>11</v>
      </c>
      <c r="B87" s="1891">
        <v>4</v>
      </c>
      <c r="C87" s="2249" t="s">
        <v>3820</v>
      </c>
      <c r="D87" s="2255">
        <v>1294000</v>
      </c>
      <c r="E87" s="1891">
        <v>1</v>
      </c>
      <c r="F87" s="2252">
        <f t="shared" si="14"/>
        <v>1294000</v>
      </c>
      <c r="G87" s="2248">
        <f t="shared" si="15"/>
        <v>1294000</v>
      </c>
      <c r="H87" s="2175" t="s">
        <v>3943</v>
      </c>
      <c r="I87" s="2175" t="s">
        <v>665</v>
      </c>
      <c r="J87" s="2172"/>
      <c r="K87" s="2172"/>
      <c r="L87" s="2172"/>
      <c r="M87" s="2172"/>
      <c r="N87" s="2246"/>
      <c r="O87" s="2246"/>
      <c r="P87" s="2246"/>
      <c r="Q87" s="2246"/>
      <c r="R87" s="2246"/>
      <c r="S87" s="2246"/>
      <c r="T87" s="2246"/>
      <c r="U87" s="2246"/>
      <c r="V87" s="2246"/>
      <c r="W87" s="2246"/>
      <c r="X87" s="2246"/>
      <c r="Y87" s="2246"/>
      <c r="Z87" s="2246"/>
      <c r="AA87" s="2246"/>
      <c r="AB87" s="2246"/>
      <c r="AC87" s="2246"/>
      <c r="AD87" s="2246"/>
      <c r="AE87" s="2246"/>
    </row>
    <row r="88" spans="1:53" s="2250" customFormat="1" ht="46.5" hidden="1" customHeight="1">
      <c r="A88" s="1891">
        <v>11</v>
      </c>
      <c r="B88" s="1891">
        <v>5</v>
      </c>
      <c r="C88" s="2246" t="s">
        <v>3822</v>
      </c>
      <c r="D88" s="2255">
        <v>787000</v>
      </c>
      <c r="E88" s="1891">
        <v>1</v>
      </c>
      <c r="F88" s="2252">
        <f t="shared" si="14"/>
        <v>787000</v>
      </c>
      <c r="G88" s="2248">
        <f t="shared" si="15"/>
        <v>787000</v>
      </c>
      <c r="H88" s="2175" t="s">
        <v>3945</v>
      </c>
      <c r="I88" s="2175" t="s">
        <v>662</v>
      </c>
      <c r="J88" s="2172"/>
      <c r="K88" s="2172"/>
      <c r="L88" s="2172"/>
      <c r="M88" s="2172"/>
      <c r="N88" s="2246"/>
      <c r="O88" s="2246"/>
      <c r="P88" s="2246"/>
      <c r="Q88" s="2246"/>
      <c r="R88" s="2246"/>
      <c r="S88" s="2246"/>
      <c r="T88" s="2246"/>
      <c r="U88" s="2246"/>
      <c r="V88" s="2246"/>
      <c r="W88" s="2246"/>
      <c r="X88" s="2246"/>
      <c r="Y88" s="2246"/>
      <c r="Z88" s="2246"/>
      <c r="AA88" s="2246"/>
      <c r="AB88" s="2246"/>
      <c r="AC88" s="2246"/>
      <c r="AD88" s="2246"/>
      <c r="AE88" s="2246"/>
    </row>
    <row r="89" spans="1:53" s="2250" customFormat="1" ht="46.5" hidden="1" customHeight="1">
      <c r="A89" s="1891">
        <v>11</v>
      </c>
      <c r="B89" s="1891">
        <v>6</v>
      </c>
      <c r="C89" s="2246" t="s">
        <v>3821</v>
      </c>
      <c r="D89" s="2255">
        <v>896000</v>
      </c>
      <c r="E89" s="1891">
        <v>1</v>
      </c>
      <c r="F89" s="2252">
        <f t="shared" si="14"/>
        <v>896000</v>
      </c>
      <c r="G89" s="2248">
        <f t="shared" si="15"/>
        <v>896000</v>
      </c>
      <c r="H89" s="2262" t="s">
        <v>3947</v>
      </c>
      <c r="I89" s="2175" t="s">
        <v>663</v>
      </c>
      <c r="J89" s="2172"/>
      <c r="K89" s="2172"/>
      <c r="L89" s="2172"/>
      <c r="M89" s="2172"/>
      <c r="N89" s="2246"/>
      <c r="O89" s="2246"/>
      <c r="P89" s="2246"/>
      <c r="Q89" s="2246"/>
      <c r="R89" s="2246"/>
      <c r="S89" s="2246"/>
      <c r="T89" s="2246"/>
      <c r="U89" s="2246"/>
      <c r="V89" s="2246"/>
      <c r="W89" s="2246"/>
      <c r="X89" s="2246"/>
      <c r="Y89" s="2246"/>
      <c r="Z89" s="2246"/>
      <c r="AA89" s="2246"/>
      <c r="AB89" s="2246"/>
      <c r="AC89" s="2246"/>
      <c r="AD89" s="2246"/>
      <c r="AE89" s="2246"/>
    </row>
    <row r="90" spans="1:53" s="2250" customFormat="1" ht="46.5" hidden="1" customHeight="1">
      <c r="A90" s="1891">
        <v>11</v>
      </c>
      <c r="B90" s="1891">
        <v>7</v>
      </c>
      <c r="C90" s="2246" t="s">
        <v>3821</v>
      </c>
      <c r="D90" s="2255">
        <v>896000</v>
      </c>
      <c r="E90" s="1891">
        <v>1</v>
      </c>
      <c r="F90" s="2252">
        <f t="shared" si="14"/>
        <v>896000</v>
      </c>
      <c r="G90" s="2248">
        <f t="shared" si="15"/>
        <v>896000</v>
      </c>
      <c r="H90" s="2175" t="s">
        <v>3949</v>
      </c>
      <c r="I90" s="2175" t="s">
        <v>659</v>
      </c>
      <c r="J90" s="2235"/>
      <c r="K90" s="2235"/>
      <c r="L90" s="2235"/>
      <c r="M90" s="2235"/>
      <c r="N90" s="2246"/>
      <c r="O90" s="2246"/>
      <c r="P90" s="2246"/>
      <c r="Q90" s="2246"/>
      <c r="R90" s="2246"/>
      <c r="S90" s="2246"/>
      <c r="T90" s="2246"/>
      <c r="U90" s="2246"/>
      <c r="V90" s="2246"/>
      <c r="W90" s="2246"/>
      <c r="X90" s="2246"/>
      <c r="Y90" s="2246"/>
      <c r="Z90" s="2246"/>
      <c r="AA90" s="2246"/>
      <c r="AB90" s="2246"/>
      <c r="AC90" s="2246"/>
      <c r="AD90" s="2246"/>
      <c r="AE90" s="2246"/>
    </row>
    <row r="91" spans="1:53" s="2250" customFormat="1" ht="46.5" hidden="1" customHeight="1">
      <c r="A91" s="1891">
        <v>11</v>
      </c>
      <c r="B91" s="1891">
        <v>8</v>
      </c>
      <c r="C91" s="2246" t="s">
        <v>3821</v>
      </c>
      <c r="D91" s="2255">
        <v>896000</v>
      </c>
      <c r="E91" s="1891"/>
      <c r="F91" s="2252">
        <f t="shared" si="14"/>
        <v>0</v>
      </c>
      <c r="G91" s="2248">
        <f t="shared" si="15"/>
        <v>0</v>
      </c>
      <c r="H91" s="2175" t="s">
        <v>610</v>
      </c>
      <c r="I91" s="2175" t="s">
        <v>1432</v>
      </c>
      <c r="J91" s="2172"/>
      <c r="K91" s="2172"/>
      <c r="L91" s="2172"/>
      <c r="M91" s="2172"/>
      <c r="N91" s="2246"/>
      <c r="O91" s="2246"/>
      <c r="P91" s="2246"/>
      <c r="Q91" s="2246"/>
      <c r="R91" s="2246"/>
      <c r="S91" s="2246"/>
      <c r="T91" s="2246"/>
      <c r="U91" s="2246"/>
      <c r="V91" s="2246"/>
      <c r="W91" s="2246"/>
      <c r="X91" s="2246"/>
      <c r="Y91" s="2246"/>
      <c r="Z91" s="2246"/>
      <c r="AA91" s="2246"/>
      <c r="AB91" s="2246"/>
      <c r="AC91" s="2246"/>
      <c r="AD91" s="2246"/>
      <c r="AE91" s="2246"/>
    </row>
    <row r="92" spans="1:53" s="2250" customFormat="1" ht="45.75" hidden="1" customHeight="1">
      <c r="A92" s="1891">
        <v>11</v>
      </c>
      <c r="B92" s="1891">
        <v>12</v>
      </c>
      <c r="C92" s="2246" t="s">
        <v>3821</v>
      </c>
      <c r="D92" s="2255">
        <v>896000</v>
      </c>
      <c r="E92" s="1891"/>
      <c r="F92" s="2252">
        <f t="shared" si="14"/>
        <v>0</v>
      </c>
      <c r="G92" s="2248">
        <f t="shared" si="15"/>
        <v>0</v>
      </c>
      <c r="H92" s="2175" t="s">
        <v>3952</v>
      </c>
      <c r="I92" s="2175" t="s">
        <v>665</v>
      </c>
      <c r="J92" s="2172"/>
      <c r="K92" s="2172"/>
      <c r="L92" s="2172"/>
      <c r="M92" s="2172"/>
      <c r="N92" s="2246"/>
      <c r="O92" s="2246"/>
      <c r="P92" s="2246"/>
      <c r="Q92" s="2246"/>
      <c r="R92" s="2246"/>
      <c r="S92" s="2246"/>
      <c r="T92" s="2246"/>
      <c r="U92" s="2246"/>
      <c r="V92" s="2246"/>
      <c r="W92" s="2246"/>
      <c r="X92" s="2246"/>
      <c r="Y92" s="2246"/>
      <c r="Z92" s="2246"/>
      <c r="AA92" s="2246"/>
      <c r="AB92" s="2246"/>
      <c r="AC92" s="2246"/>
      <c r="AD92" s="2246"/>
      <c r="AE92" s="2246"/>
    </row>
    <row r="93" spans="1:53" s="2266" customFormat="1" ht="21" hidden="1" customHeight="1">
      <c r="A93" s="2263"/>
      <c r="B93" s="2263"/>
      <c r="C93" s="2263" t="s">
        <v>1445</v>
      </c>
      <c r="D93" s="2264"/>
      <c r="E93" s="2168">
        <f>SUM(E94:E95)</f>
        <v>0</v>
      </c>
      <c r="F93" s="2254">
        <f>SUM(F94:F95)</f>
        <v>0</v>
      </c>
      <c r="G93" s="2168">
        <f>SUM(G94:G95)</f>
        <v>0</v>
      </c>
      <c r="H93" s="2168">
        <f>SUM(H94:H95)</f>
        <v>0</v>
      </c>
      <c r="I93" s="2265"/>
      <c r="J93" s="2172"/>
      <c r="K93" s="2172"/>
      <c r="L93" s="2172"/>
      <c r="M93" s="2172"/>
      <c r="N93" s="2710"/>
      <c r="O93" s="2710"/>
      <c r="P93" s="2710"/>
      <c r="Q93" s="2710"/>
      <c r="R93" s="2710"/>
      <c r="S93" s="2710"/>
      <c r="T93" s="2710"/>
      <c r="U93" s="2710"/>
      <c r="V93" s="2710"/>
      <c r="W93" s="2710"/>
      <c r="X93" s="2710"/>
      <c r="Y93" s="2710"/>
      <c r="Z93" s="2710"/>
      <c r="AA93" s="2710"/>
      <c r="AB93" s="2710"/>
      <c r="AC93" s="2710"/>
      <c r="AD93" s="2710"/>
      <c r="AE93" s="2710"/>
    </row>
    <row r="94" spans="1:53" s="2250" customFormat="1" ht="28.5" hidden="1" customHeight="1">
      <c r="A94" s="2274">
        <v>12</v>
      </c>
      <c r="B94" s="2274">
        <v>1</v>
      </c>
      <c r="C94" s="2249" t="s">
        <v>3820</v>
      </c>
      <c r="D94" s="2255">
        <v>1294000</v>
      </c>
      <c r="E94" s="1891"/>
      <c r="F94" s="2272">
        <f>E94*D94</f>
        <v>0</v>
      </c>
      <c r="G94" s="2273">
        <f>F94</f>
        <v>0</v>
      </c>
      <c r="H94" s="2275" t="s">
        <v>440</v>
      </c>
      <c r="I94" s="2275" t="s">
        <v>984</v>
      </c>
      <c r="J94" s="2172"/>
      <c r="K94" s="2172"/>
      <c r="L94" s="2172"/>
      <c r="M94" s="2172"/>
      <c r="N94" s="2246"/>
      <c r="O94" s="2246"/>
      <c r="P94" s="2246"/>
      <c r="Q94" s="2246"/>
      <c r="R94" s="2246"/>
      <c r="S94" s="2246"/>
      <c r="T94" s="2246"/>
      <c r="U94" s="2246"/>
      <c r="V94" s="2246"/>
      <c r="W94" s="2246"/>
      <c r="X94" s="2246"/>
      <c r="Y94" s="2246"/>
      <c r="Z94" s="2246"/>
      <c r="AA94" s="2246"/>
      <c r="AB94" s="2246"/>
      <c r="AC94" s="2246"/>
      <c r="AD94" s="2246"/>
      <c r="AE94" s="2246"/>
    </row>
    <row r="95" spans="1:53" s="2250" customFormat="1" ht="47.25" hidden="1" customHeight="1">
      <c r="A95" s="1891">
        <v>12</v>
      </c>
      <c r="B95" s="2274">
        <v>26</v>
      </c>
      <c r="C95" s="2246" t="s">
        <v>3822</v>
      </c>
      <c r="D95" s="2255">
        <v>787000</v>
      </c>
      <c r="E95" s="1891"/>
      <c r="F95" s="2272">
        <f>E95*D95</f>
        <v>0</v>
      </c>
      <c r="G95" s="2273">
        <f>F95</f>
        <v>0</v>
      </c>
      <c r="H95" s="2276" t="s">
        <v>3954</v>
      </c>
      <c r="I95" s="2175" t="s">
        <v>932</v>
      </c>
      <c r="J95" s="2172"/>
      <c r="K95" s="2172"/>
      <c r="L95" s="2172"/>
      <c r="M95" s="2172"/>
      <c r="N95" s="2246"/>
      <c r="O95" s="2246"/>
      <c r="P95" s="2246"/>
      <c r="Q95" s="2246"/>
      <c r="R95" s="2246"/>
      <c r="S95" s="2246"/>
      <c r="T95" s="2246"/>
      <c r="U95" s="2246"/>
      <c r="V95" s="2246"/>
      <c r="W95" s="2246"/>
      <c r="X95" s="2246"/>
      <c r="Y95" s="2246"/>
      <c r="Z95" s="2246"/>
      <c r="AA95" s="2246"/>
      <c r="AB95" s="2246"/>
      <c r="AC95" s="2246"/>
      <c r="AD95" s="2246"/>
      <c r="AE95" s="2246"/>
    </row>
    <row r="96" spans="1:53">
      <c r="J96" s="2807"/>
      <c r="K96" s="2807"/>
      <c r="L96" s="2807"/>
      <c r="M96" s="2808"/>
    </row>
    <row r="97" spans="10:13">
      <c r="J97" s="2809"/>
      <c r="K97" s="2809"/>
      <c r="L97" s="2809"/>
      <c r="M97" s="2809"/>
    </row>
  </sheetData>
  <protectedRanges>
    <protectedRange password="C53C" sqref="H1579 H1572" name="Range1_27_1_2_2_1_2_1"/>
    <protectedRange password="C53C" sqref="G1510" name="Range1_16_1_1_2_1_2_1"/>
    <protectedRange password="C53C" sqref="G1540" name="Range1_8_3_1_2_1_2_1"/>
    <protectedRange password="C53C" sqref="G1577" name="Range1_17_2_2_1_2_1"/>
    <protectedRange password="C53C" sqref="G1578" name="Range1_25_1_1_2_1_2_1"/>
    <protectedRange password="C53C" sqref="G1538" name="Range1_33_1_2_1_2_1"/>
  </protectedRanges>
  <autoFilter ref="A4:AE95">
    <filterColumn colId="0">
      <filters>
        <filter val="10"/>
      </filters>
    </filterColumn>
    <filterColumn colId="8"/>
  </autoFilter>
  <mergeCells count="17">
    <mergeCell ref="AA3:AC3"/>
    <mergeCell ref="N3:O3"/>
    <mergeCell ref="P3:P4"/>
    <mergeCell ref="Q3:R3"/>
    <mergeCell ref="S3:S4"/>
    <mergeCell ref="W3:X3"/>
    <mergeCell ref="Y3:Z3"/>
    <mergeCell ref="J3:M3"/>
    <mergeCell ref="A1:I1"/>
    <mergeCell ref="H3:H4"/>
    <mergeCell ref="I3:I4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7030A0"/>
  </sheetPr>
  <dimension ref="A1:IV97"/>
  <sheetViews>
    <sheetView workbookViewId="0">
      <selection activeCell="E7" sqref="E7"/>
    </sheetView>
  </sheetViews>
  <sheetFormatPr defaultColWidth="8.8984375" defaultRowHeight="24.6"/>
  <cols>
    <col min="1" max="1" width="3.796875" style="1553" customWidth="1"/>
    <col min="2" max="2" width="5.796875" style="1553" customWidth="1"/>
    <col min="3" max="3" width="28.796875" style="1406" customWidth="1"/>
    <col min="4" max="4" width="10.796875" style="1406" customWidth="1"/>
    <col min="5" max="5" width="5.296875" style="1406" bestFit="1" customWidth="1"/>
    <col min="6" max="6" width="12.796875" style="1406" customWidth="1"/>
    <col min="7" max="7" width="12.796875" style="1406" hidden="1" customWidth="1"/>
    <col min="8" max="8" width="15" style="1554" customWidth="1"/>
    <col min="9" max="9" width="11.296875" style="1554" customWidth="1"/>
    <col min="10" max="10" width="15.796875" style="1406" hidden="1" customWidth="1"/>
    <col min="11" max="11" width="12.296875" style="1406" hidden="1" customWidth="1"/>
    <col min="12" max="16" width="10.59765625" style="1407" hidden="1" customWidth="1"/>
    <col min="17" max="17" width="6.296875" style="1408" customWidth="1"/>
    <col min="18" max="18" width="3.59765625" style="1405" customWidth="1"/>
    <col min="19" max="19" width="17.09765625" style="1405" customWidth="1"/>
    <col min="20" max="20" width="4.8984375" style="1405" customWidth="1"/>
    <col min="21" max="21" width="9.796875" style="1405" customWidth="1"/>
    <col min="22" max="22" width="3.69921875" style="1405" bestFit="1" customWidth="1"/>
    <col min="23" max="23" width="13.19921875" style="1405" customWidth="1"/>
    <col min="24" max="24" width="3.69921875" style="1405" customWidth="1"/>
    <col min="25" max="25" width="12.59765625" style="1405" customWidth="1"/>
    <col min="26" max="26" width="3.59765625" style="1405" customWidth="1"/>
    <col min="27" max="27" width="11.09765625" style="1405" customWidth="1"/>
    <col min="28" max="28" width="3.59765625" style="1405" customWidth="1"/>
    <col min="29" max="29" width="9" style="1405" customWidth="1"/>
    <col min="30" max="30" width="5.09765625" style="1405" hidden="1" customWidth="1"/>
    <col min="31" max="31" width="9.8984375" style="1407" hidden="1" customWidth="1"/>
    <col min="32" max="32" width="5.8984375" style="1407" hidden="1" customWidth="1"/>
    <col min="33" max="33" width="3.59765625" style="1407" hidden="1" customWidth="1"/>
    <col min="34" max="34" width="3.59765625" style="1406" hidden="1" customWidth="1"/>
    <col min="35" max="35" width="3.59765625" style="1411" hidden="1" customWidth="1"/>
    <col min="36" max="36" width="9.296875" style="1406" hidden="1" customWidth="1"/>
    <col min="37" max="37" width="12.09765625" style="1406" hidden="1" customWidth="1"/>
    <col min="38" max="39" width="3.59765625" style="1406" hidden="1" customWidth="1"/>
    <col min="40" max="40" width="12.09765625" style="1406" hidden="1" customWidth="1"/>
    <col min="41" max="41" width="3.69921875" style="1406" hidden="1" customWidth="1"/>
    <col min="42" max="43" width="3.59765625" style="1406" hidden="1" customWidth="1"/>
    <col min="44" max="44" width="9.296875" style="1406" hidden="1" customWidth="1"/>
    <col min="45" max="47" width="3.59765625" style="1406" hidden="1" customWidth="1"/>
    <col min="48" max="48" width="9.296875" style="1406" hidden="1" customWidth="1"/>
    <col min="49" max="49" width="12.09765625" style="1406" hidden="1" customWidth="1"/>
    <col min="50" max="50" width="6.796875" style="1406" hidden="1" customWidth="1"/>
    <col min="51" max="51" width="8.69921875" style="1406" hidden="1" customWidth="1"/>
    <col min="52" max="52" width="3.69921875" style="1406" hidden="1" customWidth="1"/>
    <col min="53" max="53" width="9.8984375" style="1406" hidden="1" customWidth="1"/>
    <col min="54" max="54" width="11.19921875" style="1406" hidden="1" customWidth="1"/>
    <col min="55" max="55" width="3.69921875" style="1406" hidden="1" customWidth="1"/>
    <col min="56" max="56" width="9.8984375" style="1406" hidden="1" customWidth="1"/>
    <col min="57" max="57" width="8.09765625" style="1406" hidden="1" customWidth="1"/>
    <col min="58" max="58" width="16.19921875" style="1406" hidden="1" customWidth="1"/>
    <col min="59" max="60" width="8.09765625" style="1406" hidden="1" customWidth="1"/>
    <col min="61" max="61" width="6.3984375" style="1406" hidden="1" customWidth="1"/>
    <col min="62" max="62" width="12.19921875" style="1406" hidden="1" customWidth="1"/>
    <col min="63" max="63" width="30.8984375" style="1406" hidden="1" customWidth="1"/>
    <col min="64" max="65" width="8.09765625" style="1406" hidden="1" customWidth="1"/>
    <col min="66" max="127" width="8.09765625" style="1406" customWidth="1"/>
    <col min="128" max="128" width="4.09765625" style="1406" bestFit="1" customWidth="1"/>
    <col min="129" max="129" width="3.59765625" style="1406" bestFit="1" customWidth="1"/>
    <col min="130" max="130" width="4.796875" style="1406" customWidth="1"/>
    <col min="131" max="131" width="30.3984375" style="1406" customWidth="1"/>
    <col min="132" max="132" width="13.59765625" style="1406" customWidth="1"/>
    <col min="133" max="133" width="6.296875" style="1406" customWidth="1"/>
    <col min="134" max="134" width="13.59765625" style="1406" customWidth="1"/>
    <col min="135" max="135" width="17.796875" style="1406" customWidth="1"/>
    <col min="136" max="136" width="8.19921875" style="1406" customWidth="1"/>
    <col min="137" max="137" width="20.59765625" style="1406" customWidth="1"/>
    <col min="138" max="138" width="0" style="1406" hidden="1" customWidth="1"/>
    <col min="139" max="139" width="8.09765625" style="1406" customWidth="1"/>
    <col min="140" max="16384" width="8.8984375" style="1406"/>
  </cols>
  <sheetData>
    <row r="1" spans="1:64">
      <c r="A1" s="3333" t="s">
        <v>3804</v>
      </c>
      <c r="B1" s="3333"/>
      <c r="C1" s="3333"/>
      <c r="D1" s="3333"/>
      <c r="E1" s="3333"/>
      <c r="F1" s="3333"/>
      <c r="G1" s="3333"/>
      <c r="H1" s="3333"/>
      <c r="I1" s="3333"/>
      <c r="J1" s="3333"/>
      <c r="R1" s="1409"/>
      <c r="S1" s="1410" t="s">
        <v>3805</v>
      </c>
    </row>
    <row r="2" spans="1:64" ht="27.75" customHeight="1" thickBot="1">
      <c r="A2" s="223" t="s">
        <v>203</v>
      </c>
      <c r="B2" s="1405"/>
      <c r="C2" s="1405"/>
      <c r="D2" s="1405"/>
      <c r="E2" s="1405"/>
      <c r="F2" s="1405"/>
      <c r="G2" s="1405"/>
      <c r="H2" s="1405"/>
      <c r="I2" s="1412"/>
      <c r="J2" s="1405"/>
      <c r="Q2" s="1413"/>
      <c r="R2" s="1414"/>
      <c r="S2" s="1414"/>
    </row>
    <row r="3" spans="1:64" ht="49.2">
      <c r="A3" s="223" t="s">
        <v>204</v>
      </c>
      <c r="B3" s="1405"/>
      <c r="C3" s="1405"/>
      <c r="D3" s="1405"/>
      <c r="E3" s="1405"/>
      <c r="F3" s="1405"/>
      <c r="G3" s="1405"/>
      <c r="H3" s="1405"/>
      <c r="I3" s="1412"/>
      <c r="J3" s="1405"/>
      <c r="R3" s="1631">
        <f>R7+T3+V3+X3+Z7+AB7</f>
        <v>64</v>
      </c>
      <c r="S3" s="1414"/>
      <c r="T3" s="1415">
        <f>T7-T4</f>
        <v>20</v>
      </c>
      <c r="U3" s="1416" t="s">
        <v>3806</v>
      </c>
      <c r="V3" s="1415">
        <f>V7-V4</f>
        <v>10</v>
      </c>
      <c r="W3" s="1416" t="s">
        <v>3806</v>
      </c>
      <c r="X3" s="1415">
        <f>X7-X4</f>
        <v>28</v>
      </c>
      <c r="Y3" s="1416" t="s">
        <v>3806</v>
      </c>
      <c r="AF3" s="1417"/>
      <c r="AX3" s="1418" t="s">
        <v>325</v>
      </c>
      <c r="AY3" s="1419" t="s">
        <v>3807</v>
      </c>
      <c r="AZ3" s="1420">
        <f>R7+V7+X7+Z7</f>
        <v>44</v>
      </c>
      <c r="BA3" s="1420">
        <f>S7+W7+Y7+AA7</f>
        <v>36467000</v>
      </c>
      <c r="BB3" s="1872" t="s">
        <v>3808</v>
      </c>
      <c r="BC3" s="1872">
        <v>44</v>
      </c>
      <c r="BD3" s="1421">
        <v>36467000</v>
      </c>
      <c r="BE3" s="1422" t="s">
        <v>3809</v>
      </c>
      <c r="BF3" s="1423" t="s">
        <v>3810</v>
      </c>
      <c r="BG3" s="1423"/>
      <c r="BH3" s="1423"/>
      <c r="BI3" s="1424" t="s">
        <v>3811</v>
      </c>
      <c r="BJ3" s="1425">
        <f>4*1294000</f>
        <v>5176000</v>
      </c>
      <c r="BK3" s="1426" t="s">
        <v>3812</v>
      </c>
      <c r="BL3" s="1427"/>
    </row>
    <row r="4" spans="1:64" ht="73.8">
      <c r="A4" s="223" t="s">
        <v>205</v>
      </c>
      <c r="B4" s="1405"/>
      <c r="C4" s="1405"/>
      <c r="D4" s="1405"/>
      <c r="E4" s="1405"/>
      <c r="F4" s="1405"/>
      <c r="G4" s="1405"/>
      <c r="H4" s="1405"/>
      <c r="I4" s="1412"/>
      <c r="J4" s="1405"/>
      <c r="S4" s="1428" t="s">
        <v>3813</v>
      </c>
      <c r="T4" s="1415">
        <f>T7-20</f>
        <v>0</v>
      </c>
      <c r="U4" s="1416" t="s">
        <v>3814</v>
      </c>
      <c r="V4" s="1415">
        <f>V7-10</f>
        <v>0</v>
      </c>
      <c r="W4" s="1416" t="s">
        <v>3814</v>
      </c>
      <c r="X4" s="1415">
        <f>X7-28</f>
        <v>0</v>
      </c>
      <c r="Y4" s="1416" t="s">
        <v>3814</v>
      </c>
      <c r="Z4" s="1429"/>
      <c r="AA4" s="1430" t="s">
        <v>3813</v>
      </c>
      <c r="AB4" s="1415"/>
      <c r="AC4" s="1416" t="s">
        <v>3814</v>
      </c>
      <c r="AF4" s="1417"/>
      <c r="AY4" s="1419" t="s">
        <v>3815</v>
      </c>
      <c r="AZ4" s="1420">
        <f>T7+AB7</f>
        <v>20</v>
      </c>
      <c r="BA4" s="1420">
        <f>U7+AC7</f>
        <v>25880000</v>
      </c>
      <c r="BB4" s="1872" t="s">
        <v>3808</v>
      </c>
      <c r="BC4" s="1872">
        <v>20</v>
      </c>
      <c r="BD4" s="1421">
        <f>BC4*1294000</f>
        <v>25880000</v>
      </c>
      <c r="BE4" s="1431"/>
      <c r="BF4" s="1432" t="s">
        <v>3816</v>
      </c>
      <c r="BG4" s="1433"/>
      <c r="BH4" s="1433"/>
      <c r="BI4" s="1434" t="s">
        <v>3817</v>
      </c>
      <c r="BJ4" s="1435">
        <f>6*896000</f>
        <v>5376000</v>
      </c>
      <c r="BK4" s="1436" t="s">
        <v>3818</v>
      </c>
      <c r="BL4" s="1437"/>
    </row>
    <row r="5" spans="1:64" ht="27.75" customHeight="1">
      <c r="A5" s="650" t="s">
        <v>1738</v>
      </c>
      <c r="B5" s="674"/>
      <c r="C5" s="1438"/>
      <c r="D5" s="212"/>
      <c r="E5" s="1405"/>
      <c r="F5" s="1405"/>
      <c r="G5" s="1405"/>
      <c r="H5" s="1412"/>
      <c r="I5" s="1412"/>
      <c r="J5" s="1405"/>
      <c r="R5" s="3138" t="s">
        <v>3819</v>
      </c>
      <c r="S5" s="3138"/>
      <c r="T5" s="3336" t="s">
        <v>3820</v>
      </c>
      <c r="U5" s="3336"/>
      <c r="V5" s="3336" t="s">
        <v>3821</v>
      </c>
      <c r="W5" s="3336"/>
      <c r="X5" s="3336" t="s">
        <v>3822</v>
      </c>
      <c r="Y5" s="3336"/>
      <c r="Z5" s="3138" t="s">
        <v>3823</v>
      </c>
      <c r="AA5" s="3138"/>
      <c r="AB5" s="3338" t="s">
        <v>3824</v>
      </c>
      <c r="AC5" s="3338"/>
      <c r="AE5" s="1349" t="s">
        <v>3825</v>
      </c>
      <c r="AF5" s="1440"/>
      <c r="AG5" s="3339" t="s">
        <v>1739</v>
      </c>
      <c r="AH5" s="3339"/>
      <c r="AI5" s="3339"/>
      <c r="AJ5" s="3339"/>
      <c r="AK5" s="3340" t="s">
        <v>1740</v>
      </c>
      <c r="AL5" s="3340"/>
      <c r="AM5" s="3340"/>
      <c r="AN5" s="3340"/>
      <c r="AO5" s="3341" t="s">
        <v>1741</v>
      </c>
      <c r="AP5" s="3341"/>
      <c r="AQ5" s="3341"/>
      <c r="AR5" s="3341"/>
      <c r="AS5" s="3337" t="s">
        <v>1742</v>
      </c>
      <c r="AT5" s="3337"/>
      <c r="AU5" s="3337"/>
      <c r="AV5" s="3337"/>
      <c r="AW5" s="1079" t="s">
        <v>712</v>
      </c>
      <c r="AY5" s="1441" t="s">
        <v>3826</v>
      </c>
      <c r="AZ5" s="1420">
        <f>AZ3+AZ4</f>
        <v>64</v>
      </c>
      <c r="BA5" s="1442">
        <f>BA3+BA4</f>
        <v>62347000</v>
      </c>
      <c r="BB5" s="1872" t="s">
        <v>3827</v>
      </c>
      <c r="BC5" s="1443">
        <f>BC3+BC4</f>
        <v>64</v>
      </c>
      <c r="BD5" s="1444">
        <f>BD3+BD4</f>
        <v>62347000</v>
      </c>
      <c r="BE5" s="1431"/>
      <c r="BF5" s="1432" t="s">
        <v>3828</v>
      </c>
      <c r="BG5" s="1433"/>
      <c r="BH5" s="1433"/>
      <c r="BI5" s="1434" t="s">
        <v>3829</v>
      </c>
      <c r="BJ5" s="1435">
        <f>3*787000</f>
        <v>2361000</v>
      </c>
      <c r="BK5" s="1436" t="s">
        <v>3830</v>
      </c>
      <c r="BL5" s="1437"/>
    </row>
    <row r="6" spans="1:64" ht="40.5" customHeight="1" thickBot="1">
      <c r="A6" s="1445" t="s">
        <v>3831</v>
      </c>
      <c r="B6" s="1445" t="s">
        <v>3832</v>
      </c>
      <c r="C6" s="1445" t="s">
        <v>1400</v>
      </c>
      <c r="D6" s="1445" t="s">
        <v>3833</v>
      </c>
      <c r="E6" s="1445" t="s">
        <v>3834</v>
      </c>
      <c r="F6" s="1445" t="s">
        <v>3835</v>
      </c>
      <c r="G6" s="130" t="s">
        <v>712</v>
      </c>
      <c r="H6" s="1445" t="s">
        <v>713</v>
      </c>
      <c r="I6" s="1445" t="s">
        <v>715</v>
      </c>
      <c r="J6" s="1439" t="s">
        <v>3836</v>
      </c>
      <c r="K6" s="1446" t="s">
        <v>3837</v>
      </c>
      <c r="R6" s="3138"/>
      <c r="S6" s="3138"/>
      <c r="T6" s="3336"/>
      <c r="U6" s="3336"/>
      <c r="V6" s="3336"/>
      <c r="W6" s="3336"/>
      <c r="X6" s="3336"/>
      <c r="Y6" s="3336"/>
      <c r="Z6" s="3138"/>
      <c r="AA6" s="3138"/>
      <c r="AB6" s="3338"/>
      <c r="AC6" s="3338"/>
      <c r="AD6" s="1413"/>
      <c r="AE6" s="1351" t="s">
        <v>2559</v>
      </c>
      <c r="AF6" s="1440"/>
      <c r="AG6" s="1868" t="s">
        <v>1743</v>
      </c>
      <c r="AH6" s="1868" t="s">
        <v>1744</v>
      </c>
      <c r="AI6" s="1868" t="s">
        <v>1745</v>
      </c>
      <c r="AJ6" s="1868" t="s">
        <v>1746</v>
      </c>
      <c r="AK6" s="1869" t="s">
        <v>1747</v>
      </c>
      <c r="AL6" s="1869" t="s">
        <v>1748</v>
      </c>
      <c r="AM6" s="1869" t="s">
        <v>1749</v>
      </c>
      <c r="AN6" s="1869" t="s">
        <v>1750</v>
      </c>
      <c r="AO6" s="1870" t="s">
        <v>1751</v>
      </c>
      <c r="AP6" s="1870" t="s">
        <v>1752</v>
      </c>
      <c r="AQ6" s="1870" t="s">
        <v>1753</v>
      </c>
      <c r="AR6" s="1870" t="s">
        <v>1754</v>
      </c>
      <c r="AS6" s="1871" t="s">
        <v>1755</v>
      </c>
      <c r="AT6" s="1871" t="s">
        <v>1756</v>
      </c>
      <c r="AU6" s="1871" t="s">
        <v>1757</v>
      </c>
      <c r="AV6" s="1871" t="s">
        <v>1758</v>
      </c>
      <c r="AW6" s="1080" t="s">
        <v>1759</v>
      </c>
      <c r="AX6" s="1354" t="s">
        <v>1157</v>
      </c>
      <c r="BB6" s="1447" t="s">
        <v>3838</v>
      </c>
      <c r="BC6" s="1448">
        <f>AZ5-BC5</f>
        <v>0</v>
      </c>
      <c r="BD6" s="1449">
        <f>BA5-BD5</f>
        <v>0</v>
      </c>
      <c r="BE6" s="1450"/>
      <c r="BF6" s="1451" t="s">
        <v>3839</v>
      </c>
      <c r="BG6" s="1452"/>
      <c r="BH6" s="1452"/>
      <c r="BI6" s="1453" t="s">
        <v>3840</v>
      </c>
      <c r="BJ6" s="1454">
        <f>1*1375000</f>
        <v>1375000</v>
      </c>
      <c r="BK6" s="1455" t="s">
        <v>876</v>
      </c>
      <c r="BL6" s="1456"/>
    </row>
    <row r="7" spans="1:64" s="1411" customFormat="1" ht="24" customHeight="1" thickBot="1">
      <c r="A7" s="1457"/>
      <c r="B7" s="1457"/>
      <c r="C7" s="1457" t="s">
        <v>656</v>
      </c>
      <c r="D7" s="1458"/>
      <c r="E7" s="1459">
        <f>E8+E16+E22+E29+E36+E46+E51+E58+E65+E77+E85+E95</f>
        <v>64</v>
      </c>
      <c r="F7" s="1459">
        <f>F8+F16+F22+F29+F36+F46+F51+F58+F65+F77+F85+F95</f>
        <v>62347000</v>
      </c>
      <c r="G7" s="1459">
        <f>G8+G16+G22+G29+G36+G46+G51+G58+G65+G77+G85+G95</f>
        <v>62347000</v>
      </c>
      <c r="H7" s="1460"/>
      <c r="I7" s="1460"/>
      <c r="J7" s="1458"/>
      <c r="K7" s="1461"/>
      <c r="L7" s="1462"/>
      <c r="M7" s="1462"/>
      <c r="N7" s="1462"/>
      <c r="O7" s="1462"/>
      <c r="P7" s="1462"/>
      <c r="Q7" s="1413"/>
      <c r="R7" s="1463">
        <f t="shared" ref="R7:AC7" si="0">R8+R16+R22+R29+R36+R46+R51+R58+R65+R77+R85+R95</f>
        <v>5</v>
      </c>
      <c r="S7" s="1463">
        <f t="shared" si="0"/>
        <v>4650000</v>
      </c>
      <c r="T7" s="1463">
        <f t="shared" si="0"/>
        <v>20</v>
      </c>
      <c r="U7" s="1463">
        <f t="shared" si="0"/>
        <v>25880000</v>
      </c>
      <c r="V7" s="1463">
        <f t="shared" si="0"/>
        <v>10</v>
      </c>
      <c r="W7" s="1463">
        <f t="shared" si="0"/>
        <v>8960000</v>
      </c>
      <c r="X7" s="1463">
        <f t="shared" si="0"/>
        <v>28</v>
      </c>
      <c r="Y7" s="1463">
        <f t="shared" si="0"/>
        <v>22036000</v>
      </c>
      <c r="Z7" s="1463">
        <f t="shared" si="0"/>
        <v>1</v>
      </c>
      <c r="AA7" s="1463">
        <f t="shared" si="0"/>
        <v>821000</v>
      </c>
      <c r="AB7" s="1463">
        <f t="shared" si="0"/>
        <v>0</v>
      </c>
      <c r="AC7" s="1463">
        <f t="shared" si="0"/>
        <v>0</v>
      </c>
      <c r="AD7" s="1459">
        <f>R7+T7+V7+X7+Z7+AB7</f>
        <v>64</v>
      </c>
      <c r="AE7" s="1463">
        <f>S7+U7+W7+Y7+AA7+AC7</f>
        <v>62347000</v>
      </c>
      <c r="AF7" s="1464"/>
      <c r="AG7" s="1082">
        <f>SUM(AG8:AG97)</f>
        <v>0</v>
      </c>
      <c r="AH7" s="1082">
        <f t="shared" ref="AH7:AW7" si="1">SUM(AH8:AH97)</f>
        <v>0</v>
      </c>
      <c r="AI7" s="1082">
        <f t="shared" si="1"/>
        <v>0</v>
      </c>
      <c r="AJ7" s="1082">
        <f t="shared" si="1"/>
        <v>0</v>
      </c>
      <c r="AK7" s="1082">
        <f t="shared" si="1"/>
        <v>62347000</v>
      </c>
      <c r="AL7" s="1082">
        <f t="shared" si="1"/>
        <v>0</v>
      </c>
      <c r="AM7" s="1082">
        <f t="shared" si="1"/>
        <v>0</v>
      </c>
      <c r="AN7" s="1082">
        <f t="shared" si="1"/>
        <v>62347000</v>
      </c>
      <c r="AO7" s="1082">
        <f t="shared" si="1"/>
        <v>0</v>
      </c>
      <c r="AP7" s="1082">
        <f t="shared" si="1"/>
        <v>0</v>
      </c>
      <c r="AQ7" s="1082">
        <f t="shared" si="1"/>
        <v>0</v>
      </c>
      <c r="AR7" s="1082">
        <f t="shared" si="1"/>
        <v>0</v>
      </c>
      <c r="AS7" s="1082">
        <f t="shared" si="1"/>
        <v>0</v>
      </c>
      <c r="AT7" s="1082">
        <f t="shared" si="1"/>
        <v>0</v>
      </c>
      <c r="AU7" s="1082">
        <f t="shared" si="1"/>
        <v>0</v>
      </c>
      <c r="AV7" s="1082">
        <f t="shared" si="1"/>
        <v>0</v>
      </c>
      <c r="AW7" s="1082">
        <f t="shared" si="1"/>
        <v>62347000</v>
      </c>
      <c r="BH7" s="1465" t="s">
        <v>3841</v>
      </c>
      <c r="BI7" s="1466" t="s">
        <v>3842</v>
      </c>
      <c r="BJ7" s="1467">
        <f>BJ3+BJ4+BJ5+BJ6</f>
        <v>14288000</v>
      </c>
    </row>
    <row r="8" spans="1:64" s="1411" customFormat="1">
      <c r="A8" s="1468"/>
      <c r="B8" s="1468"/>
      <c r="C8" s="1468" t="s">
        <v>1434</v>
      </c>
      <c r="D8" s="1469"/>
      <c r="E8" s="1470">
        <f>SUM(E9:E15)</f>
        <v>5</v>
      </c>
      <c r="F8" s="1470">
        <f>SUM(F9:F15)</f>
        <v>5378000</v>
      </c>
      <c r="G8" s="1470">
        <f>SUM(G9:G15)</f>
        <v>5378000</v>
      </c>
      <c r="H8" s="1470">
        <f>SUM(H9:H15)</f>
        <v>0</v>
      </c>
      <c r="I8" s="1471"/>
      <c r="J8" s="1469"/>
      <c r="K8" s="1461"/>
      <c r="L8" s="1462"/>
      <c r="M8" s="1462"/>
      <c r="N8" s="1462"/>
      <c r="O8" s="1462"/>
      <c r="P8" s="1462"/>
      <c r="Q8" s="1472"/>
      <c r="R8" s="1470">
        <f t="shared" ref="R8:AC8" si="2">SUM(R9:R15)</f>
        <v>3</v>
      </c>
      <c r="S8" s="1470">
        <f t="shared" si="2"/>
        <v>2790000</v>
      </c>
      <c r="T8" s="1470">
        <f t="shared" si="2"/>
        <v>2</v>
      </c>
      <c r="U8" s="1470">
        <f t="shared" si="2"/>
        <v>2588000</v>
      </c>
      <c r="V8" s="1470">
        <f t="shared" si="2"/>
        <v>0</v>
      </c>
      <c r="W8" s="1470">
        <f t="shared" si="2"/>
        <v>0</v>
      </c>
      <c r="X8" s="1470">
        <f t="shared" si="2"/>
        <v>0</v>
      </c>
      <c r="Y8" s="1470">
        <f t="shared" si="2"/>
        <v>0</v>
      </c>
      <c r="Z8" s="1470">
        <f t="shared" si="2"/>
        <v>0</v>
      </c>
      <c r="AA8" s="1470">
        <f t="shared" si="2"/>
        <v>0</v>
      </c>
      <c r="AB8" s="1470">
        <f t="shared" si="2"/>
        <v>0</v>
      </c>
      <c r="AC8" s="1470">
        <f t="shared" si="2"/>
        <v>0</v>
      </c>
      <c r="AD8" s="1473"/>
      <c r="AE8" s="1474"/>
      <c r="AF8" s="1475"/>
      <c r="AG8" s="1083"/>
      <c r="AH8" s="1083"/>
      <c r="AI8" s="1083"/>
      <c r="AJ8" s="1084">
        <f>AG8+AH8+AI8</f>
        <v>0</v>
      </c>
      <c r="AK8" s="1083"/>
      <c r="AL8" s="1083"/>
      <c r="AM8" s="1083"/>
      <c r="AN8" s="1084">
        <f>AK8+AL8+AM8</f>
        <v>0</v>
      </c>
      <c r="AO8" s="1083"/>
      <c r="AP8" s="1083"/>
      <c r="AQ8" s="1083"/>
      <c r="AR8" s="1084">
        <f>AO8+AP8+AQ8</f>
        <v>0</v>
      </c>
      <c r="AS8" s="1083"/>
      <c r="AT8" s="1083"/>
      <c r="AU8" s="1083"/>
      <c r="AV8" s="1084">
        <f>AS8+AT8+AU8</f>
        <v>0</v>
      </c>
      <c r="AW8" s="1083">
        <f>AJ8+AN8+AR8+AV8</f>
        <v>0</v>
      </c>
    </row>
    <row r="9" spans="1:64" s="1484" customFormat="1" ht="48.75" customHeight="1">
      <c r="A9" s="1476">
        <v>1</v>
      </c>
      <c r="B9" s="1476">
        <v>1</v>
      </c>
      <c r="C9" s="1477" t="s">
        <v>3819</v>
      </c>
      <c r="D9" s="1478">
        <v>930000</v>
      </c>
      <c r="E9" s="1476">
        <v>1</v>
      </c>
      <c r="F9" s="1479">
        <f>E9*D9</f>
        <v>930000</v>
      </c>
      <c r="G9" s="1479">
        <f>F9</f>
        <v>930000</v>
      </c>
      <c r="H9" s="1480" t="s">
        <v>451</v>
      </c>
      <c r="I9" s="1480" t="s">
        <v>1296</v>
      </c>
      <c r="J9" s="1477" t="s">
        <v>3843</v>
      </c>
      <c r="K9" s="1481"/>
      <c r="L9" s="1407"/>
      <c r="M9" s="1407"/>
      <c r="N9" s="1407"/>
      <c r="O9" s="1407"/>
      <c r="P9" s="1407"/>
      <c r="Q9" s="1408"/>
      <c r="R9" s="1439">
        <f>$E9</f>
        <v>1</v>
      </c>
      <c r="S9" s="1482">
        <f>F9</f>
        <v>930000</v>
      </c>
      <c r="T9" s="1439"/>
      <c r="U9" s="1439"/>
      <c r="V9" s="1439"/>
      <c r="W9" s="1439"/>
      <c r="X9" s="1439"/>
      <c r="Y9" s="1439"/>
      <c r="Z9" s="1439"/>
      <c r="AA9" s="1439"/>
      <c r="AB9" s="1439"/>
      <c r="AC9" s="1439"/>
      <c r="AD9" s="1413"/>
      <c r="AE9" s="1407"/>
      <c r="AF9" s="1440"/>
      <c r="AG9" s="1083"/>
      <c r="AH9" s="1083"/>
      <c r="AI9" s="1083"/>
      <c r="AJ9" s="1084">
        <f>AG9+AH9+AI9</f>
        <v>0</v>
      </c>
      <c r="AK9" s="1085">
        <f t="shared" ref="AK9:AK15" si="3">$F9</f>
        <v>930000</v>
      </c>
      <c r="AL9" s="1083"/>
      <c r="AM9" s="1083"/>
      <c r="AN9" s="1084">
        <f>AK9+AL9+AM9</f>
        <v>930000</v>
      </c>
      <c r="AO9" s="1083"/>
      <c r="AP9" s="1083"/>
      <c r="AQ9" s="1083"/>
      <c r="AR9" s="1084">
        <f>AO9+AP9+AQ9</f>
        <v>0</v>
      </c>
      <c r="AS9" s="1083"/>
      <c r="AT9" s="1083"/>
      <c r="AU9" s="1083"/>
      <c r="AV9" s="1084">
        <f>AS9+AT9+AU9</f>
        <v>0</v>
      </c>
      <c r="AW9" s="1083">
        <f>AJ9+AN9+AR9+AV9</f>
        <v>930000</v>
      </c>
      <c r="AX9" s="1483">
        <f>AW9-F9</f>
        <v>0</v>
      </c>
    </row>
    <row r="10" spans="1:64" s="1484" customFormat="1" ht="48.75" customHeight="1">
      <c r="A10" s="1476">
        <v>1</v>
      </c>
      <c r="B10" s="1485">
        <v>2</v>
      </c>
      <c r="C10" s="1477" t="s">
        <v>3819</v>
      </c>
      <c r="D10" s="1478">
        <v>930000</v>
      </c>
      <c r="E10" s="1476">
        <v>1</v>
      </c>
      <c r="F10" s="1479">
        <f t="shared" ref="F10:F15" si="4">E10*D10</f>
        <v>930000</v>
      </c>
      <c r="G10" s="1479">
        <f t="shared" ref="G10:G15" si="5">F10</f>
        <v>930000</v>
      </c>
      <c r="H10" s="1480" t="s">
        <v>641</v>
      </c>
      <c r="I10" s="1480" t="s">
        <v>1411</v>
      </c>
      <c r="J10" s="1477" t="s">
        <v>3844</v>
      </c>
      <c r="K10" s="1481"/>
      <c r="L10" s="1407"/>
      <c r="M10" s="1407"/>
      <c r="N10" s="1407"/>
      <c r="O10" s="1407"/>
      <c r="P10" s="1407"/>
      <c r="Q10" s="1408"/>
      <c r="R10" s="1439">
        <f>$E10</f>
        <v>1</v>
      </c>
      <c r="S10" s="1482">
        <f>F10</f>
        <v>930000</v>
      </c>
      <c r="T10" s="1439"/>
      <c r="U10" s="1439"/>
      <c r="V10" s="1439"/>
      <c r="W10" s="1439"/>
      <c r="X10" s="1439"/>
      <c r="Y10" s="1439"/>
      <c r="Z10" s="1439"/>
      <c r="AA10" s="1439"/>
      <c r="AB10" s="1439"/>
      <c r="AC10" s="1439"/>
      <c r="AD10" s="1413"/>
      <c r="AE10" s="1407"/>
      <c r="AF10" s="1440"/>
      <c r="AG10" s="1083"/>
      <c r="AH10" s="1083"/>
      <c r="AI10" s="1083"/>
      <c r="AJ10" s="1084">
        <f t="shared" ref="AJ10:AJ73" si="6">AG10+AH10+AI10</f>
        <v>0</v>
      </c>
      <c r="AK10" s="1085">
        <f t="shared" si="3"/>
        <v>930000</v>
      </c>
      <c r="AL10" s="1083"/>
      <c r="AM10" s="1083"/>
      <c r="AN10" s="1084">
        <f t="shared" ref="AN10:AN73" si="7">AK10+AL10+AM10</f>
        <v>930000</v>
      </c>
      <c r="AO10" s="1083"/>
      <c r="AP10" s="1083"/>
      <c r="AQ10" s="1083"/>
      <c r="AR10" s="1084">
        <f t="shared" ref="AR10:AR73" si="8">AO10+AP10+AQ10</f>
        <v>0</v>
      </c>
      <c r="AS10" s="1083"/>
      <c r="AT10" s="1083"/>
      <c r="AU10" s="1083"/>
      <c r="AV10" s="1084">
        <f t="shared" ref="AV10:AV73" si="9">AS10+AT10+AU10</f>
        <v>0</v>
      </c>
      <c r="AW10" s="1083">
        <f t="shared" ref="AW10:AW73" si="10">AJ10+AN10+AR10+AV10</f>
        <v>930000</v>
      </c>
      <c r="AX10" s="1486">
        <f t="shared" ref="AX10:AX73" si="11">AW10-F10</f>
        <v>0</v>
      </c>
    </row>
    <row r="11" spans="1:64" s="1484" customFormat="1" ht="25.5" customHeight="1">
      <c r="A11" s="1476">
        <v>1</v>
      </c>
      <c r="B11" s="1476">
        <v>3</v>
      </c>
      <c r="C11" s="1480" t="s">
        <v>3820</v>
      </c>
      <c r="D11" s="1478">
        <v>1294000</v>
      </c>
      <c r="E11" s="1476">
        <v>1</v>
      </c>
      <c r="F11" s="1479">
        <f t="shared" si="4"/>
        <v>1294000</v>
      </c>
      <c r="G11" s="1479">
        <f t="shared" si="5"/>
        <v>1294000</v>
      </c>
      <c r="H11" s="1480" t="s">
        <v>3845</v>
      </c>
      <c r="I11" s="1480" t="s">
        <v>1294</v>
      </c>
      <c r="J11" s="1477" t="s">
        <v>3846</v>
      </c>
      <c r="L11" s="1407"/>
      <c r="M11" s="1407"/>
      <c r="N11" s="1407"/>
      <c r="O11" s="1407"/>
      <c r="P11" s="1407"/>
      <c r="Q11" s="1408"/>
      <c r="R11" s="1439"/>
      <c r="S11" s="1439"/>
      <c r="T11" s="1439">
        <f>$E11</f>
        <v>1</v>
      </c>
      <c r="U11" s="1482">
        <f>F11</f>
        <v>1294000</v>
      </c>
      <c r="V11" s="1439"/>
      <c r="W11" s="1439"/>
      <c r="X11" s="1439"/>
      <c r="Y11" s="1439"/>
      <c r="Z11" s="1439"/>
      <c r="AA11" s="1439"/>
      <c r="AB11" s="1439"/>
      <c r="AC11" s="1439"/>
      <c r="AD11" s="1413"/>
      <c r="AE11" s="1407"/>
      <c r="AF11" s="1487"/>
      <c r="AG11" s="1083"/>
      <c r="AH11" s="1083"/>
      <c r="AI11" s="1083"/>
      <c r="AJ11" s="1084">
        <f t="shared" si="6"/>
        <v>0</v>
      </c>
      <c r="AK11" s="1085">
        <f t="shared" si="3"/>
        <v>1294000</v>
      </c>
      <c r="AL11" s="1083"/>
      <c r="AM11" s="1083"/>
      <c r="AN11" s="1084">
        <f t="shared" si="7"/>
        <v>1294000</v>
      </c>
      <c r="AO11" s="1083"/>
      <c r="AP11" s="1083"/>
      <c r="AQ11" s="1083"/>
      <c r="AR11" s="1084">
        <f t="shared" si="8"/>
        <v>0</v>
      </c>
      <c r="AS11" s="1083"/>
      <c r="AT11" s="1083"/>
      <c r="AU11" s="1083"/>
      <c r="AV11" s="1084">
        <f t="shared" si="9"/>
        <v>0</v>
      </c>
      <c r="AW11" s="1083">
        <f t="shared" si="10"/>
        <v>1294000</v>
      </c>
      <c r="AX11" s="1486">
        <f t="shared" si="11"/>
        <v>0</v>
      </c>
    </row>
    <row r="12" spans="1:64" s="1484" customFormat="1" ht="48.75" customHeight="1">
      <c r="A12" s="1476">
        <v>1</v>
      </c>
      <c r="B12" s="1485">
        <v>4</v>
      </c>
      <c r="C12" s="1477" t="s">
        <v>3819</v>
      </c>
      <c r="D12" s="1478">
        <v>930000</v>
      </c>
      <c r="E12" s="1476">
        <v>1</v>
      </c>
      <c r="F12" s="1479">
        <f t="shared" si="4"/>
        <v>930000</v>
      </c>
      <c r="G12" s="1479">
        <f t="shared" si="5"/>
        <v>930000</v>
      </c>
      <c r="H12" s="1480" t="s">
        <v>3847</v>
      </c>
      <c r="I12" s="1480" t="s">
        <v>1152</v>
      </c>
      <c r="J12" s="1477" t="s">
        <v>3848</v>
      </c>
      <c r="K12" s="1481" t="s">
        <v>3849</v>
      </c>
      <c r="L12" s="1407"/>
      <c r="M12" s="1407"/>
      <c r="N12" s="1407"/>
      <c r="O12" s="1407"/>
      <c r="P12" s="1407"/>
      <c r="Q12" s="1408"/>
      <c r="R12" s="1439">
        <f>$E12</f>
        <v>1</v>
      </c>
      <c r="S12" s="1482">
        <f>F12</f>
        <v>930000</v>
      </c>
      <c r="T12" s="1439"/>
      <c r="U12" s="1439"/>
      <c r="V12" s="1439"/>
      <c r="W12" s="1439"/>
      <c r="X12" s="1439"/>
      <c r="Y12" s="1439"/>
      <c r="Z12" s="1439"/>
      <c r="AA12" s="1439"/>
      <c r="AB12" s="1439"/>
      <c r="AC12" s="1439"/>
      <c r="AD12" s="1413"/>
      <c r="AE12" s="1407"/>
      <c r="AF12" s="1440"/>
      <c r="AG12" s="1083"/>
      <c r="AH12" s="1083"/>
      <c r="AI12" s="1083"/>
      <c r="AJ12" s="1084">
        <f t="shared" si="6"/>
        <v>0</v>
      </c>
      <c r="AK12" s="1085">
        <f t="shared" si="3"/>
        <v>930000</v>
      </c>
      <c r="AL12" s="1083"/>
      <c r="AM12" s="1083"/>
      <c r="AN12" s="1084">
        <f t="shared" si="7"/>
        <v>930000</v>
      </c>
      <c r="AO12" s="1083"/>
      <c r="AP12" s="1083"/>
      <c r="AQ12" s="1083"/>
      <c r="AR12" s="1084">
        <f t="shared" si="8"/>
        <v>0</v>
      </c>
      <c r="AS12" s="1083"/>
      <c r="AT12" s="1083"/>
      <c r="AU12" s="1083"/>
      <c r="AV12" s="1084">
        <f t="shared" si="9"/>
        <v>0</v>
      </c>
      <c r="AW12" s="1083">
        <f t="shared" si="10"/>
        <v>930000</v>
      </c>
      <c r="AX12" s="1486">
        <f t="shared" si="11"/>
        <v>0</v>
      </c>
    </row>
    <row r="13" spans="1:64" s="1484" customFormat="1" ht="25.5" customHeight="1">
      <c r="A13" s="1476">
        <v>1</v>
      </c>
      <c r="B13" s="1476">
        <v>5</v>
      </c>
      <c r="C13" s="1480" t="s">
        <v>3820</v>
      </c>
      <c r="D13" s="1478">
        <v>1294000</v>
      </c>
      <c r="E13" s="1476">
        <v>1</v>
      </c>
      <c r="F13" s="1479">
        <f t="shared" si="4"/>
        <v>1294000</v>
      </c>
      <c r="G13" s="1479">
        <f t="shared" si="5"/>
        <v>1294000</v>
      </c>
      <c r="H13" s="1480" t="s">
        <v>3850</v>
      </c>
      <c r="I13" s="1480" t="s">
        <v>1154</v>
      </c>
      <c r="J13" s="1477" t="s">
        <v>3851</v>
      </c>
      <c r="L13" s="1407"/>
      <c r="M13" s="1407"/>
      <c r="N13" s="1407"/>
      <c r="O13" s="1407"/>
      <c r="P13" s="1407"/>
      <c r="Q13" s="1408"/>
      <c r="R13" s="1439"/>
      <c r="S13" s="1439"/>
      <c r="T13" s="1439">
        <f>$E13</f>
        <v>1</v>
      </c>
      <c r="U13" s="1482">
        <f>F13</f>
        <v>1294000</v>
      </c>
      <c r="V13" s="1439"/>
      <c r="W13" s="1439"/>
      <c r="X13" s="1439"/>
      <c r="Y13" s="1439"/>
      <c r="Z13" s="1439"/>
      <c r="AA13" s="1439"/>
      <c r="AB13" s="1439"/>
      <c r="AC13" s="1439"/>
      <c r="AD13" s="1413"/>
      <c r="AE13" s="1407"/>
      <c r="AF13" s="1487"/>
      <c r="AG13" s="1083"/>
      <c r="AH13" s="1083"/>
      <c r="AI13" s="1083"/>
      <c r="AJ13" s="1084">
        <f t="shared" si="6"/>
        <v>0</v>
      </c>
      <c r="AK13" s="1085">
        <f t="shared" si="3"/>
        <v>1294000</v>
      </c>
      <c r="AL13" s="1083"/>
      <c r="AM13" s="1083"/>
      <c r="AN13" s="1084">
        <f t="shared" si="7"/>
        <v>1294000</v>
      </c>
      <c r="AO13" s="1083"/>
      <c r="AP13" s="1083"/>
      <c r="AQ13" s="1083"/>
      <c r="AR13" s="1084">
        <f t="shared" si="8"/>
        <v>0</v>
      </c>
      <c r="AS13" s="1083"/>
      <c r="AT13" s="1083"/>
      <c r="AU13" s="1083"/>
      <c r="AV13" s="1084">
        <f t="shared" si="9"/>
        <v>0</v>
      </c>
      <c r="AW13" s="1083">
        <f t="shared" si="10"/>
        <v>1294000</v>
      </c>
      <c r="AX13" s="1486">
        <f t="shared" si="11"/>
        <v>0</v>
      </c>
    </row>
    <row r="14" spans="1:64" s="1506" customFormat="1" ht="25.5" customHeight="1">
      <c r="A14" s="1488">
        <v>1</v>
      </c>
      <c r="B14" s="1489">
        <v>6</v>
      </c>
      <c r="C14" s="1490" t="s">
        <v>3820</v>
      </c>
      <c r="D14" s="1491">
        <v>1294000</v>
      </c>
      <c r="E14" s="1489"/>
      <c r="F14" s="1492">
        <f t="shared" si="4"/>
        <v>0</v>
      </c>
      <c r="G14" s="1493">
        <f t="shared" si="5"/>
        <v>0</v>
      </c>
      <c r="H14" s="1494" t="s">
        <v>768</v>
      </c>
      <c r="I14" s="1494" t="s">
        <v>1297</v>
      </c>
      <c r="J14" s="1495" t="s">
        <v>3852</v>
      </c>
      <c r="K14" s="1496"/>
      <c r="L14" s="1497"/>
      <c r="M14" s="1497"/>
      <c r="N14" s="1497"/>
      <c r="O14" s="1497"/>
      <c r="P14" s="1497"/>
      <c r="Q14" s="1498" t="s">
        <v>3853</v>
      </c>
      <c r="R14" s="1499"/>
      <c r="S14" s="1499"/>
      <c r="T14" s="1499">
        <f>$E14</f>
        <v>0</v>
      </c>
      <c r="U14" s="1500">
        <f>F14</f>
        <v>0</v>
      </c>
      <c r="V14" s="1499"/>
      <c r="W14" s="1499"/>
      <c r="X14" s="1499"/>
      <c r="Y14" s="1499"/>
      <c r="Z14" s="1499"/>
      <c r="AA14" s="1499"/>
      <c r="AB14" s="1499"/>
      <c r="AC14" s="1499"/>
      <c r="AD14" s="1501"/>
      <c r="AE14" s="1497"/>
      <c r="AF14" s="1502"/>
      <c r="AG14" s="1503"/>
      <c r="AH14" s="1503"/>
      <c r="AI14" s="1503"/>
      <c r="AJ14" s="1503">
        <f t="shared" si="6"/>
        <v>0</v>
      </c>
      <c r="AK14" s="1504">
        <f t="shared" si="3"/>
        <v>0</v>
      </c>
      <c r="AL14" s="1503"/>
      <c r="AM14" s="1503"/>
      <c r="AN14" s="1503">
        <f t="shared" si="7"/>
        <v>0</v>
      </c>
      <c r="AO14" s="1503"/>
      <c r="AP14" s="1503"/>
      <c r="AQ14" s="1503"/>
      <c r="AR14" s="1503">
        <f t="shared" si="8"/>
        <v>0</v>
      </c>
      <c r="AS14" s="1503"/>
      <c r="AT14" s="1503"/>
      <c r="AU14" s="1503"/>
      <c r="AV14" s="1503">
        <f t="shared" si="9"/>
        <v>0</v>
      </c>
      <c r="AW14" s="1503">
        <f t="shared" si="10"/>
        <v>0</v>
      </c>
      <c r="AX14" s="1505">
        <f t="shared" si="11"/>
        <v>0</v>
      </c>
    </row>
    <row r="15" spans="1:64" s="1506" customFormat="1" ht="25.5" customHeight="1">
      <c r="A15" s="1488">
        <v>1</v>
      </c>
      <c r="B15" s="1488">
        <v>7</v>
      </c>
      <c r="C15" s="1490" t="s">
        <v>3820</v>
      </c>
      <c r="D15" s="1491">
        <v>1294000</v>
      </c>
      <c r="E15" s="1488"/>
      <c r="F15" s="1492">
        <f t="shared" si="4"/>
        <v>0</v>
      </c>
      <c r="G15" s="1493">
        <f t="shared" si="5"/>
        <v>0</v>
      </c>
      <c r="H15" s="1490" t="s">
        <v>3854</v>
      </c>
      <c r="I15" s="1490" t="s">
        <v>1152</v>
      </c>
      <c r="J15" s="1495" t="s">
        <v>3852</v>
      </c>
      <c r="K15" s="1507" t="s">
        <v>3855</v>
      </c>
      <c r="L15" s="1497"/>
      <c r="M15" s="1497"/>
      <c r="N15" s="1497"/>
      <c r="O15" s="1497"/>
      <c r="P15" s="1497"/>
      <c r="Q15" s="1498" t="s">
        <v>3853</v>
      </c>
      <c r="R15" s="1499"/>
      <c r="S15" s="1499"/>
      <c r="T15" s="1499">
        <f>$E15</f>
        <v>0</v>
      </c>
      <c r="U15" s="1500">
        <f>F15</f>
        <v>0</v>
      </c>
      <c r="V15" s="1499"/>
      <c r="W15" s="1499"/>
      <c r="X15" s="1499"/>
      <c r="Y15" s="1499"/>
      <c r="Z15" s="1499"/>
      <c r="AA15" s="1499"/>
      <c r="AB15" s="1499"/>
      <c r="AC15" s="1499"/>
      <c r="AD15" s="1501"/>
      <c r="AE15" s="1497"/>
      <c r="AF15" s="1502"/>
      <c r="AG15" s="1503"/>
      <c r="AH15" s="1503"/>
      <c r="AI15" s="1503"/>
      <c r="AJ15" s="1503">
        <f t="shared" si="6"/>
        <v>0</v>
      </c>
      <c r="AK15" s="1504">
        <f t="shared" si="3"/>
        <v>0</v>
      </c>
      <c r="AL15" s="1503"/>
      <c r="AM15" s="1503"/>
      <c r="AN15" s="1503">
        <f t="shared" si="7"/>
        <v>0</v>
      </c>
      <c r="AO15" s="1503"/>
      <c r="AP15" s="1503"/>
      <c r="AQ15" s="1503"/>
      <c r="AR15" s="1503">
        <f t="shared" si="8"/>
        <v>0</v>
      </c>
      <c r="AS15" s="1503"/>
      <c r="AT15" s="1503"/>
      <c r="AU15" s="1503"/>
      <c r="AV15" s="1503">
        <f t="shared" si="9"/>
        <v>0</v>
      </c>
      <c r="AW15" s="1503">
        <f t="shared" si="10"/>
        <v>0</v>
      </c>
      <c r="AX15" s="1505">
        <f t="shared" si="11"/>
        <v>0</v>
      </c>
    </row>
    <row r="16" spans="1:64" s="1411" customFormat="1" ht="21" customHeight="1">
      <c r="A16" s="1468"/>
      <c r="B16" s="1468"/>
      <c r="C16" s="1468" t="s">
        <v>1435</v>
      </c>
      <c r="D16" s="1469"/>
      <c r="E16" s="1470">
        <f>SUM(E17:E21)</f>
        <v>5</v>
      </c>
      <c r="F16" s="1508">
        <f>SUM(F17:F21)</f>
        <v>5167000</v>
      </c>
      <c r="G16" s="1470">
        <f>SUM(G17:G21)</f>
        <v>5167000</v>
      </c>
      <c r="H16" s="1470">
        <f>SUM(H17:H21)</f>
        <v>0</v>
      </c>
      <c r="I16" s="1471"/>
      <c r="J16" s="1469"/>
      <c r="K16" s="1461"/>
      <c r="L16" s="1462"/>
      <c r="M16" s="1462"/>
      <c r="N16" s="1462"/>
      <c r="O16" s="1462"/>
      <c r="P16" s="1462"/>
      <c r="Q16" s="1472"/>
      <c r="R16" s="1470">
        <f t="shared" ref="R16:AC16" si="12">SUM(R17:R21)</f>
        <v>0</v>
      </c>
      <c r="S16" s="1470">
        <f t="shared" si="12"/>
        <v>0</v>
      </c>
      <c r="T16" s="1470">
        <f t="shared" si="12"/>
        <v>2</v>
      </c>
      <c r="U16" s="1470">
        <f t="shared" si="12"/>
        <v>2588000</v>
      </c>
      <c r="V16" s="1470">
        <f t="shared" si="12"/>
        <v>2</v>
      </c>
      <c r="W16" s="1470">
        <f t="shared" si="12"/>
        <v>1792000</v>
      </c>
      <c r="X16" s="1470">
        <f t="shared" si="12"/>
        <v>1</v>
      </c>
      <c r="Y16" s="1470">
        <f t="shared" si="12"/>
        <v>787000</v>
      </c>
      <c r="Z16" s="1470">
        <f t="shared" si="12"/>
        <v>0</v>
      </c>
      <c r="AA16" s="1470">
        <f t="shared" si="12"/>
        <v>0</v>
      </c>
      <c r="AB16" s="1470">
        <f t="shared" si="12"/>
        <v>0</v>
      </c>
      <c r="AC16" s="1470">
        <f t="shared" si="12"/>
        <v>0</v>
      </c>
      <c r="AD16" s="1473"/>
      <c r="AE16" s="1474"/>
      <c r="AF16" s="1475"/>
      <c r="AG16" s="1083"/>
      <c r="AH16" s="1083"/>
      <c r="AI16" s="1083"/>
      <c r="AJ16" s="1084">
        <f t="shared" si="6"/>
        <v>0</v>
      </c>
      <c r="AK16" s="1083"/>
      <c r="AL16" s="1083"/>
      <c r="AM16" s="1083"/>
      <c r="AN16" s="1084">
        <f t="shared" si="7"/>
        <v>0</v>
      </c>
      <c r="AO16" s="1083"/>
      <c r="AP16" s="1083"/>
      <c r="AQ16" s="1083"/>
      <c r="AR16" s="1084">
        <f t="shared" si="8"/>
        <v>0</v>
      </c>
      <c r="AS16" s="1083"/>
      <c r="AT16" s="1083"/>
      <c r="AU16" s="1083"/>
      <c r="AV16" s="1084">
        <f t="shared" si="9"/>
        <v>0</v>
      </c>
      <c r="AW16" s="1083">
        <f t="shared" si="10"/>
        <v>0</v>
      </c>
    </row>
    <row r="17" spans="1:50" s="1484" customFormat="1" ht="48.75" customHeight="1">
      <c r="A17" s="13">
        <v>2</v>
      </c>
      <c r="B17" s="13">
        <v>1</v>
      </c>
      <c r="C17" s="1477" t="s">
        <v>3821</v>
      </c>
      <c r="D17" s="31">
        <v>896000</v>
      </c>
      <c r="E17" s="1485">
        <v>1</v>
      </c>
      <c r="F17" s="1509">
        <f>E17*D17</f>
        <v>896000</v>
      </c>
      <c r="G17" s="26">
        <f>F17</f>
        <v>896000</v>
      </c>
      <c r="H17" s="14" t="s">
        <v>3856</v>
      </c>
      <c r="I17" s="14" t="s">
        <v>883</v>
      </c>
      <c r="J17" s="14" t="s">
        <v>3857</v>
      </c>
      <c r="K17" s="1481"/>
      <c r="L17" s="1510"/>
      <c r="M17" s="1510"/>
      <c r="N17" s="1510"/>
      <c r="O17" s="1510"/>
      <c r="P17" s="1510"/>
      <c r="Q17" s="1511"/>
      <c r="R17" s="1439"/>
      <c r="S17" s="1439"/>
      <c r="T17" s="1439"/>
      <c r="U17" s="1439"/>
      <c r="V17" s="1439">
        <f>$E17</f>
        <v>1</v>
      </c>
      <c r="W17" s="1512">
        <f>F17</f>
        <v>896000</v>
      </c>
      <c r="X17" s="1439"/>
      <c r="Y17" s="1439"/>
      <c r="Z17" s="1439"/>
      <c r="AA17" s="1439"/>
      <c r="AB17" s="1439"/>
      <c r="AC17" s="1439"/>
      <c r="AD17" s="1413"/>
      <c r="AE17" s="1510"/>
      <c r="AF17" s="1440"/>
      <c r="AG17" s="1083"/>
      <c r="AH17" s="1083"/>
      <c r="AI17" s="1083"/>
      <c r="AJ17" s="1084">
        <f t="shared" si="6"/>
        <v>0</v>
      </c>
      <c r="AK17" s="1085">
        <f>$F17</f>
        <v>896000</v>
      </c>
      <c r="AL17" s="1083"/>
      <c r="AM17" s="1083"/>
      <c r="AN17" s="1084">
        <f t="shared" si="7"/>
        <v>896000</v>
      </c>
      <c r="AO17" s="1083"/>
      <c r="AP17" s="1083"/>
      <c r="AQ17" s="1083"/>
      <c r="AR17" s="1084">
        <f t="shared" si="8"/>
        <v>0</v>
      </c>
      <c r="AS17" s="1083"/>
      <c r="AT17" s="1083"/>
      <c r="AU17" s="1083"/>
      <c r="AV17" s="1084">
        <f t="shared" si="9"/>
        <v>0</v>
      </c>
      <c r="AW17" s="1083">
        <f t="shared" si="10"/>
        <v>896000</v>
      </c>
      <c r="AX17" s="1486">
        <f t="shared" si="11"/>
        <v>0</v>
      </c>
    </row>
    <row r="18" spans="1:50" s="1484" customFormat="1" ht="30" customHeight="1">
      <c r="A18" s="13">
        <v>2</v>
      </c>
      <c r="B18" s="13">
        <v>2</v>
      </c>
      <c r="C18" s="1480" t="s">
        <v>3820</v>
      </c>
      <c r="D18" s="31">
        <v>1294000</v>
      </c>
      <c r="E18" s="1485">
        <v>1</v>
      </c>
      <c r="F18" s="1509">
        <f>E18*D18</f>
        <v>1294000</v>
      </c>
      <c r="G18" s="26">
        <f>F18</f>
        <v>1294000</v>
      </c>
      <c r="H18" s="14" t="s">
        <v>3858</v>
      </c>
      <c r="I18" s="14" t="s">
        <v>1382</v>
      </c>
      <c r="J18" s="14" t="s">
        <v>3859</v>
      </c>
      <c r="K18" s="1481"/>
      <c r="L18" s="1510"/>
      <c r="M18" s="1510"/>
      <c r="N18" s="1510"/>
      <c r="O18" s="1510"/>
      <c r="P18" s="1510"/>
      <c r="Q18" s="1511"/>
      <c r="R18" s="1439"/>
      <c r="S18" s="1439"/>
      <c r="T18" s="1439">
        <f>$E18</f>
        <v>1</v>
      </c>
      <c r="U18" s="1482">
        <f>F18</f>
        <v>1294000</v>
      </c>
      <c r="V18" s="1439"/>
      <c r="W18" s="1439"/>
      <c r="X18" s="1439"/>
      <c r="Y18" s="1439"/>
      <c r="Z18" s="1439"/>
      <c r="AA18" s="1439"/>
      <c r="AB18" s="1439"/>
      <c r="AC18" s="1439"/>
      <c r="AD18" s="1413"/>
      <c r="AE18" s="1510"/>
      <c r="AF18" s="1513"/>
      <c r="AG18" s="1083"/>
      <c r="AH18" s="1083"/>
      <c r="AI18" s="1083"/>
      <c r="AJ18" s="1084">
        <f t="shared" si="6"/>
        <v>0</v>
      </c>
      <c r="AK18" s="1085">
        <f>$F18</f>
        <v>1294000</v>
      </c>
      <c r="AL18" s="1083"/>
      <c r="AM18" s="1083"/>
      <c r="AN18" s="1084">
        <f t="shared" si="7"/>
        <v>1294000</v>
      </c>
      <c r="AO18" s="1083"/>
      <c r="AP18" s="1083"/>
      <c r="AQ18" s="1083"/>
      <c r="AR18" s="1084">
        <f t="shared" si="8"/>
        <v>0</v>
      </c>
      <c r="AS18" s="1083"/>
      <c r="AT18" s="1083"/>
      <c r="AU18" s="1083"/>
      <c r="AV18" s="1084">
        <f t="shared" si="9"/>
        <v>0</v>
      </c>
      <c r="AW18" s="1083">
        <f t="shared" si="10"/>
        <v>1294000</v>
      </c>
      <c r="AX18" s="1486">
        <f t="shared" si="11"/>
        <v>0</v>
      </c>
    </row>
    <row r="19" spans="1:50" s="1484" customFormat="1" ht="30" customHeight="1">
      <c r="A19" s="13">
        <v>2</v>
      </c>
      <c r="B19" s="13">
        <v>3</v>
      </c>
      <c r="C19" s="1480" t="s">
        <v>3820</v>
      </c>
      <c r="D19" s="31">
        <v>1294000</v>
      </c>
      <c r="E19" s="1485">
        <v>1</v>
      </c>
      <c r="F19" s="1509">
        <f>E19*D19</f>
        <v>1294000</v>
      </c>
      <c r="G19" s="26">
        <f>F19</f>
        <v>1294000</v>
      </c>
      <c r="H19" s="14" t="s">
        <v>603</v>
      </c>
      <c r="I19" s="14" t="s">
        <v>879</v>
      </c>
      <c r="J19" s="14" t="s">
        <v>3860</v>
      </c>
      <c r="K19" s="1481"/>
      <c r="L19" s="1510"/>
      <c r="M19" s="1510"/>
      <c r="N19" s="1510"/>
      <c r="O19" s="1510"/>
      <c r="P19" s="1510"/>
      <c r="Q19" s="1511"/>
      <c r="R19" s="1439"/>
      <c r="S19" s="1439"/>
      <c r="T19" s="1439">
        <f>$E19</f>
        <v>1</v>
      </c>
      <c r="U19" s="1482">
        <f>F19</f>
        <v>1294000</v>
      </c>
      <c r="V19" s="1439"/>
      <c r="W19" s="1439"/>
      <c r="X19" s="1439"/>
      <c r="Y19" s="1439"/>
      <c r="Z19" s="1439"/>
      <c r="AA19" s="1439"/>
      <c r="AB19" s="1439"/>
      <c r="AC19" s="1439"/>
      <c r="AD19" s="1413"/>
      <c r="AE19" s="1510"/>
      <c r="AF19" s="1513"/>
      <c r="AG19" s="1083"/>
      <c r="AH19" s="1083"/>
      <c r="AI19" s="1083"/>
      <c r="AJ19" s="1084">
        <f t="shared" si="6"/>
        <v>0</v>
      </c>
      <c r="AK19" s="1085">
        <f>$F19</f>
        <v>1294000</v>
      </c>
      <c r="AL19" s="1083"/>
      <c r="AM19" s="1083"/>
      <c r="AN19" s="1084">
        <f t="shared" si="7"/>
        <v>1294000</v>
      </c>
      <c r="AO19" s="1083"/>
      <c r="AP19" s="1083"/>
      <c r="AQ19" s="1083"/>
      <c r="AR19" s="1084">
        <f t="shared" si="8"/>
        <v>0</v>
      </c>
      <c r="AS19" s="1083"/>
      <c r="AT19" s="1083"/>
      <c r="AU19" s="1083"/>
      <c r="AV19" s="1084">
        <f t="shared" si="9"/>
        <v>0</v>
      </c>
      <c r="AW19" s="1083">
        <f t="shared" si="10"/>
        <v>1294000</v>
      </c>
      <c r="AX19" s="1486">
        <f t="shared" si="11"/>
        <v>0</v>
      </c>
    </row>
    <row r="20" spans="1:50" s="1484" customFormat="1" ht="48.75" customHeight="1">
      <c r="A20" s="13">
        <v>2</v>
      </c>
      <c r="B20" s="13">
        <v>4</v>
      </c>
      <c r="C20" s="1477" t="s">
        <v>3822</v>
      </c>
      <c r="D20" s="31">
        <v>787000</v>
      </c>
      <c r="E20" s="1485">
        <v>1</v>
      </c>
      <c r="F20" s="1509">
        <f>E20*D20</f>
        <v>787000</v>
      </c>
      <c r="G20" s="26">
        <f>F20</f>
        <v>787000</v>
      </c>
      <c r="H20" s="1514" t="s">
        <v>3861</v>
      </c>
      <c r="I20" s="1514" t="s">
        <v>1083</v>
      </c>
      <c r="J20" s="14" t="s">
        <v>3862</v>
      </c>
      <c r="K20" s="1481"/>
      <c r="L20" s="1510"/>
      <c r="M20" s="1510"/>
      <c r="N20" s="1510"/>
      <c r="O20" s="1510"/>
      <c r="P20" s="1510"/>
      <c r="Q20" s="1511"/>
      <c r="R20" s="1439"/>
      <c r="S20" s="1439"/>
      <c r="T20" s="1439"/>
      <c r="U20" s="1439"/>
      <c r="V20" s="1439"/>
      <c r="W20" s="1439"/>
      <c r="X20" s="1439">
        <f>$E20</f>
        <v>1</v>
      </c>
      <c r="Y20" s="1512">
        <f>F20</f>
        <v>787000</v>
      </c>
      <c r="Z20" s="1439"/>
      <c r="AA20" s="1439"/>
      <c r="AB20" s="1439"/>
      <c r="AC20" s="1439"/>
      <c r="AD20" s="1413"/>
      <c r="AE20" s="1510"/>
      <c r="AF20" s="1440"/>
      <c r="AG20" s="1083"/>
      <c r="AH20" s="1083"/>
      <c r="AI20" s="1083"/>
      <c r="AJ20" s="1084">
        <f t="shared" si="6"/>
        <v>0</v>
      </c>
      <c r="AK20" s="1085">
        <f>$F20</f>
        <v>787000</v>
      </c>
      <c r="AL20" s="1083"/>
      <c r="AM20" s="1083"/>
      <c r="AN20" s="1084">
        <f t="shared" si="7"/>
        <v>787000</v>
      </c>
      <c r="AO20" s="1083"/>
      <c r="AP20" s="1083"/>
      <c r="AQ20" s="1083"/>
      <c r="AR20" s="1084">
        <f t="shared" si="8"/>
        <v>0</v>
      </c>
      <c r="AS20" s="1083"/>
      <c r="AT20" s="1083"/>
      <c r="AU20" s="1083"/>
      <c r="AV20" s="1084">
        <f t="shared" si="9"/>
        <v>0</v>
      </c>
      <c r="AW20" s="1083">
        <f t="shared" si="10"/>
        <v>787000</v>
      </c>
      <c r="AX20" s="1486">
        <f t="shared" si="11"/>
        <v>0</v>
      </c>
    </row>
    <row r="21" spans="1:50" s="1484" customFormat="1" ht="48.75" customHeight="1">
      <c r="A21" s="13">
        <v>2</v>
      </c>
      <c r="B21" s="13">
        <v>5</v>
      </c>
      <c r="C21" s="1477" t="s">
        <v>3821</v>
      </c>
      <c r="D21" s="31">
        <v>896000</v>
      </c>
      <c r="E21" s="1485">
        <v>1</v>
      </c>
      <c r="F21" s="1509">
        <f>E21*D21</f>
        <v>896000</v>
      </c>
      <c r="G21" s="26">
        <f>F21</f>
        <v>896000</v>
      </c>
      <c r="H21" s="593" t="s">
        <v>3863</v>
      </c>
      <c r="I21" s="594" t="s">
        <v>1145</v>
      </c>
      <c r="J21" s="14" t="s">
        <v>3864</v>
      </c>
      <c r="K21" s="1481"/>
      <c r="L21" s="1510"/>
      <c r="M21" s="1510"/>
      <c r="N21" s="1510"/>
      <c r="O21" s="1510"/>
      <c r="P21" s="1510"/>
      <c r="Q21" s="1511"/>
      <c r="R21" s="1439"/>
      <c r="S21" s="1439"/>
      <c r="T21" s="1439"/>
      <c r="U21" s="1439"/>
      <c r="V21" s="1439">
        <f>$E21</f>
        <v>1</v>
      </c>
      <c r="W21" s="1512">
        <f>F21</f>
        <v>896000</v>
      </c>
      <c r="X21" s="1439"/>
      <c r="Y21" s="1439"/>
      <c r="Z21" s="1439"/>
      <c r="AA21" s="1439"/>
      <c r="AB21" s="1439"/>
      <c r="AC21" s="1439"/>
      <c r="AD21" s="1413"/>
      <c r="AE21" s="1510"/>
      <c r="AF21" s="1440"/>
      <c r="AG21" s="1083"/>
      <c r="AH21" s="1083"/>
      <c r="AI21" s="1083"/>
      <c r="AJ21" s="1084">
        <f t="shared" si="6"/>
        <v>0</v>
      </c>
      <c r="AK21" s="1085">
        <f>$F21</f>
        <v>896000</v>
      </c>
      <c r="AL21" s="1083"/>
      <c r="AM21" s="1083"/>
      <c r="AN21" s="1084">
        <f t="shared" si="7"/>
        <v>896000</v>
      </c>
      <c r="AO21" s="1083"/>
      <c r="AP21" s="1083"/>
      <c r="AQ21" s="1083"/>
      <c r="AR21" s="1084">
        <f t="shared" si="8"/>
        <v>0</v>
      </c>
      <c r="AS21" s="1083"/>
      <c r="AT21" s="1083"/>
      <c r="AU21" s="1083"/>
      <c r="AV21" s="1084">
        <f t="shared" si="9"/>
        <v>0</v>
      </c>
      <c r="AW21" s="1083">
        <f t="shared" si="10"/>
        <v>896000</v>
      </c>
      <c r="AX21" s="1486">
        <f t="shared" si="11"/>
        <v>0</v>
      </c>
    </row>
    <row r="22" spans="1:50" s="1411" customFormat="1">
      <c r="A22" s="1468"/>
      <c r="B22" s="1468"/>
      <c r="C22" s="1468" t="s">
        <v>1436</v>
      </c>
      <c r="D22" s="1469"/>
      <c r="E22" s="1470">
        <f>SUM(E23:E28)</f>
        <v>6</v>
      </c>
      <c r="F22" s="1508">
        <f>SUM(F23:F28)</f>
        <v>5263000</v>
      </c>
      <c r="G22" s="1470">
        <f>SUM(G23:G28)</f>
        <v>5263000</v>
      </c>
      <c r="H22" s="1470">
        <f>SUM(H23:H28)</f>
        <v>0</v>
      </c>
      <c r="I22" s="1471"/>
      <c r="J22" s="1469"/>
      <c r="K22" s="1461"/>
      <c r="L22" s="1462"/>
      <c r="M22" s="1462"/>
      <c r="N22" s="1462"/>
      <c r="O22" s="1462"/>
      <c r="P22" s="1462"/>
      <c r="Q22" s="1472"/>
      <c r="R22" s="1470">
        <f t="shared" ref="R22:AC22" si="13">SUM(R23:R28)</f>
        <v>0</v>
      </c>
      <c r="S22" s="1470">
        <f t="shared" si="13"/>
        <v>0</v>
      </c>
      <c r="T22" s="1470">
        <f t="shared" si="13"/>
        <v>1</v>
      </c>
      <c r="U22" s="1470">
        <f t="shared" si="13"/>
        <v>1294000</v>
      </c>
      <c r="V22" s="1470">
        <f t="shared" si="13"/>
        <v>0</v>
      </c>
      <c r="W22" s="1470">
        <f t="shared" si="13"/>
        <v>0</v>
      </c>
      <c r="X22" s="1470">
        <f t="shared" si="13"/>
        <v>4</v>
      </c>
      <c r="Y22" s="1470">
        <f t="shared" si="13"/>
        <v>3148000</v>
      </c>
      <c r="Z22" s="1470">
        <f t="shared" si="13"/>
        <v>1</v>
      </c>
      <c r="AA22" s="1470">
        <f t="shared" si="13"/>
        <v>821000</v>
      </c>
      <c r="AB22" s="1470">
        <f t="shared" si="13"/>
        <v>0</v>
      </c>
      <c r="AC22" s="1470">
        <f t="shared" si="13"/>
        <v>0</v>
      </c>
      <c r="AD22" s="1473"/>
      <c r="AE22" s="1474"/>
      <c r="AF22" s="1475"/>
      <c r="AG22" s="1083"/>
      <c r="AH22" s="1083"/>
      <c r="AI22" s="1083"/>
      <c r="AJ22" s="1084">
        <f t="shared" si="6"/>
        <v>0</v>
      </c>
      <c r="AK22" s="1083"/>
      <c r="AL22" s="1083"/>
      <c r="AM22" s="1083"/>
      <c r="AN22" s="1084">
        <f t="shared" si="7"/>
        <v>0</v>
      </c>
      <c r="AO22" s="1083"/>
      <c r="AP22" s="1083"/>
      <c r="AQ22" s="1083"/>
      <c r="AR22" s="1084">
        <f t="shared" si="8"/>
        <v>0</v>
      </c>
      <c r="AS22" s="1083"/>
      <c r="AT22" s="1083"/>
      <c r="AU22" s="1083"/>
      <c r="AV22" s="1084">
        <f t="shared" si="9"/>
        <v>0</v>
      </c>
      <c r="AW22" s="1083">
        <f t="shared" si="10"/>
        <v>0</v>
      </c>
    </row>
    <row r="23" spans="1:50" s="1484" customFormat="1" ht="49.5" customHeight="1">
      <c r="A23" s="13">
        <v>3</v>
      </c>
      <c r="B23" s="13">
        <v>1</v>
      </c>
      <c r="C23" s="1477" t="s">
        <v>3822</v>
      </c>
      <c r="D23" s="31">
        <v>787000</v>
      </c>
      <c r="E23" s="1485">
        <v>1</v>
      </c>
      <c r="F23" s="307">
        <f t="shared" ref="F23:F28" si="14">E23*D23</f>
        <v>787000</v>
      </c>
      <c r="G23" s="31">
        <f t="shared" ref="G23:G28" si="15">F23</f>
        <v>787000</v>
      </c>
      <c r="H23" s="595" t="s">
        <v>3865</v>
      </c>
      <c r="I23" s="14" t="s">
        <v>1044</v>
      </c>
      <c r="J23" s="16" t="s">
        <v>3866</v>
      </c>
      <c r="L23" s="1510"/>
      <c r="M23" s="1510"/>
      <c r="N23" s="1510"/>
      <c r="O23" s="1510"/>
      <c r="P23" s="1510"/>
      <c r="Q23" s="1511"/>
      <c r="R23" s="1439"/>
      <c r="S23" s="1439"/>
      <c r="T23" s="1439"/>
      <c r="U23" s="1439"/>
      <c r="V23" s="1439"/>
      <c r="W23" s="1439"/>
      <c r="X23" s="1439">
        <f>$E23</f>
        <v>1</v>
      </c>
      <c r="Y23" s="1512">
        <f>F23</f>
        <v>787000</v>
      </c>
      <c r="Z23" s="1439"/>
      <c r="AA23" s="1439"/>
      <c r="AB23" s="1439"/>
      <c r="AC23" s="1439"/>
      <c r="AD23" s="1413"/>
      <c r="AE23" s="1510"/>
      <c r="AF23" s="1440"/>
      <c r="AG23" s="1083"/>
      <c r="AH23" s="1083"/>
      <c r="AI23" s="1083"/>
      <c r="AJ23" s="1084">
        <f t="shared" si="6"/>
        <v>0</v>
      </c>
      <c r="AK23" s="1085">
        <f t="shared" ref="AK23:AK28" si="16">$F23</f>
        <v>787000</v>
      </c>
      <c r="AL23" s="1083"/>
      <c r="AM23" s="1083"/>
      <c r="AN23" s="1084">
        <f t="shared" si="7"/>
        <v>787000</v>
      </c>
      <c r="AO23" s="1083"/>
      <c r="AP23" s="1083"/>
      <c r="AQ23" s="1083"/>
      <c r="AR23" s="1084">
        <f t="shared" si="8"/>
        <v>0</v>
      </c>
      <c r="AS23" s="1083"/>
      <c r="AT23" s="1083"/>
      <c r="AU23" s="1083"/>
      <c r="AV23" s="1084">
        <f t="shared" si="9"/>
        <v>0</v>
      </c>
      <c r="AW23" s="1083">
        <f t="shared" si="10"/>
        <v>787000</v>
      </c>
      <c r="AX23" s="1486">
        <f t="shared" si="11"/>
        <v>0</v>
      </c>
    </row>
    <row r="24" spans="1:50" s="1484" customFormat="1" ht="49.5" customHeight="1">
      <c r="A24" s="147">
        <v>3</v>
      </c>
      <c r="B24" s="147">
        <v>2</v>
      </c>
      <c r="C24" s="1477" t="s">
        <v>3822</v>
      </c>
      <c r="D24" s="31">
        <v>787000</v>
      </c>
      <c r="E24" s="1485">
        <v>1</v>
      </c>
      <c r="F24" s="307">
        <f t="shared" si="14"/>
        <v>787000</v>
      </c>
      <c r="G24" s="31">
        <f t="shared" si="15"/>
        <v>787000</v>
      </c>
      <c r="H24" s="15" t="s">
        <v>458</v>
      </c>
      <c r="I24" s="14" t="s">
        <v>830</v>
      </c>
      <c r="J24" s="16" t="s">
        <v>3867</v>
      </c>
      <c r="L24" s="1510"/>
      <c r="M24" s="1510"/>
      <c r="N24" s="1510"/>
      <c r="O24" s="1510"/>
      <c r="P24" s="1510"/>
      <c r="Q24" s="1511"/>
      <c r="R24" s="1439"/>
      <c r="S24" s="1439"/>
      <c r="T24" s="1439"/>
      <c r="U24" s="1439"/>
      <c r="V24" s="1439"/>
      <c r="W24" s="1439"/>
      <c r="X24" s="1439">
        <f>$E24</f>
        <v>1</v>
      </c>
      <c r="Y24" s="1512">
        <f>F24</f>
        <v>787000</v>
      </c>
      <c r="Z24" s="1439"/>
      <c r="AA24" s="1439"/>
      <c r="AB24" s="1439"/>
      <c r="AC24" s="1439"/>
      <c r="AD24" s="1413"/>
      <c r="AE24" s="1510"/>
      <c r="AF24" s="1440"/>
      <c r="AG24" s="1083"/>
      <c r="AH24" s="1083"/>
      <c r="AI24" s="1083"/>
      <c r="AJ24" s="1084">
        <f t="shared" si="6"/>
        <v>0</v>
      </c>
      <c r="AK24" s="1085">
        <f t="shared" si="16"/>
        <v>787000</v>
      </c>
      <c r="AL24" s="1083"/>
      <c r="AM24" s="1083"/>
      <c r="AN24" s="1084">
        <f t="shared" si="7"/>
        <v>787000</v>
      </c>
      <c r="AO24" s="1083"/>
      <c r="AP24" s="1083"/>
      <c r="AQ24" s="1083"/>
      <c r="AR24" s="1084">
        <f t="shared" si="8"/>
        <v>0</v>
      </c>
      <c r="AS24" s="1083"/>
      <c r="AT24" s="1083"/>
      <c r="AU24" s="1083"/>
      <c r="AV24" s="1084">
        <f t="shared" si="9"/>
        <v>0</v>
      </c>
      <c r="AW24" s="1083">
        <f t="shared" si="10"/>
        <v>787000</v>
      </c>
      <c r="AX24" s="1486">
        <f t="shared" si="11"/>
        <v>0</v>
      </c>
    </row>
    <row r="25" spans="1:50" s="1484" customFormat="1" ht="50.25" customHeight="1">
      <c r="A25" s="13">
        <v>3</v>
      </c>
      <c r="B25" s="13">
        <v>3</v>
      </c>
      <c r="C25" s="1477" t="s">
        <v>3823</v>
      </c>
      <c r="D25" s="31">
        <v>821000</v>
      </c>
      <c r="E25" s="1485">
        <v>1</v>
      </c>
      <c r="F25" s="307">
        <f t="shared" si="14"/>
        <v>821000</v>
      </c>
      <c r="G25" s="31">
        <f t="shared" si="15"/>
        <v>821000</v>
      </c>
      <c r="H25" s="1515" t="s">
        <v>454</v>
      </c>
      <c r="I25" s="14" t="s">
        <v>1037</v>
      </c>
      <c r="J25" s="1516" t="s">
        <v>3868</v>
      </c>
      <c r="L25" s="1510"/>
      <c r="M25" s="1510"/>
      <c r="N25" s="1510"/>
      <c r="O25" s="1510"/>
      <c r="P25" s="1510"/>
      <c r="Q25" s="1511"/>
      <c r="R25" s="1439"/>
      <c r="S25" s="1439"/>
      <c r="T25" s="1439"/>
      <c r="U25" s="1439"/>
      <c r="V25" s="1439"/>
      <c r="W25" s="1439"/>
      <c r="X25" s="1439"/>
      <c r="Y25" s="1439"/>
      <c r="Z25" s="1439">
        <v>1</v>
      </c>
      <c r="AA25" s="1512">
        <f>F25</f>
        <v>821000</v>
      </c>
      <c r="AB25" s="1439"/>
      <c r="AC25" s="1439"/>
      <c r="AD25" s="1413"/>
      <c r="AE25" s="1510"/>
      <c r="AF25" s="1440"/>
      <c r="AG25" s="1083"/>
      <c r="AH25" s="1083"/>
      <c r="AI25" s="1083"/>
      <c r="AJ25" s="1084">
        <f t="shared" si="6"/>
        <v>0</v>
      </c>
      <c r="AK25" s="1085">
        <f t="shared" si="16"/>
        <v>821000</v>
      </c>
      <c r="AL25" s="1083"/>
      <c r="AM25" s="1083"/>
      <c r="AN25" s="1084">
        <f t="shared" si="7"/>
        <v>821000</v>
      </c>
      <c r="AO25" s="1083"/>
      <c r="AP25" s="1083"/>
      <c r="AQ25" s="1083"/>
      <c r="AR25" s="1084">
        <f t="shared" si="8"/>
        <v>0</v>
      </c>
      <c r="AS25" s="1083"/>
      <c r="AT25" s="1083"/>
      <c r="AU25" s="1083"/>
      <c r="AV25" s="1084">
        <f t="shared" si="9"/>
        <v>0</v>
      </c>
      <c r="AW25" s="1083">
        <f t="shared" si="10"/>
        <v>821000</v>
      </c>
      <c r="AX25" s="1486">
        <f t="shared" si="11"/>
        <v>0</v>
      </c>
    </row>
    <row r="26" spans="1:50" s="1484" customFormat="1" ht="30" customHeight="1">
      <c r="A26" s="13">
        <v>3</v>
      </c>
      <c r="B26" s="147">
        <v>4</v>
      </c>
      <c r="C26" s="1480" t="s">
        <v>3820</v>
      </c>
      <c r="D26" s="31">
        <v>1294000</v>
      </c>
      <c r="E26" s="1485">
        <v>1</v>
      </c>
      <c r="F26" s="307">
        <f t="shared" si="14"/>
        <v>1294000</v>
      </c>
      <c r="G26" s="31">
        <f t="shared" si="15"/>
        <v>1294000</v>
      </c>
      <c r="H26" s="14" t="s">
        <v>3869</v>
      </c>
      <c r="I26" s="14" t="s">
        <v>1090</v>
      </c>
      <c r="J26" s="16" t="s">
        <v>3870</v>
      </c>
      <c r="L26" s="1510"/>
      <c r="M26" s="1510"/>
      <c r="N26" s="1510"/>
      <c r="O26" s="1510"/>
      <c r="P26" s="1510"/>
      <c r="Q26" s="1511"/>
      <c r="R26" s="1439"/>
      <c r="S26" s="1439"/>
      <c r="T26" s="1439">
        <f>$E26</f>
        <v>1</v>
      </c>
      <c r="U26" s="1482">
        <f>F26</f>
        <v>1294000</v>
      </c>
      <c r="V26" s="1439"/>
      <c r="W26" s="1439"/>
      <c r="X26" s="1439"/>
      <c r="Y26" s="1439"/>
      <c r="Z26" s="1439"/>
      <c r="AA26" s="1439"/>
      <c r="AB26" s="1439"/>
      <c r="AC26" s="1439"/>
      <c r="AD26" s="1413"/>
      <c r="AE26" s="1510"/>
      <c r="AF26" s="1513"/>
      <c r="AG26" s="1083"/>
      <c r="AH26" s="1083"/>
      <c r="AI26" s="1083"/>
      <c r="AJ26" s="1084">
        <f t="shared" si="6"/>
        <v>0</v>
      </c>
      <c r="AK26" s="1085">
        <f t="shared" si="16"/>
        <v>1294000</v>
      </c>
      <c r="AL26" s="1083"/>
      <c r="AM26" s="1083"/>
      <c r="AN26" s="1084">
        <f t="shared" si="7"/>
        <v>1294000</v>
      </c>
      <c r="AO26" s="1083"/>
      <c r="AP26" s="1083"/>
      <c r="AQ26" s="1083"/>
      <c r="AR26" s="1084">
        <f t="shared" si="8"/>
        <v>0</v>
      </c>
      <c r="AS26" s="1083"/>
      <c r="AT26" s="1083"/>
      <c r="AU26" s="1083"/>
      <c r="AV26" s="1084">
        <f t="shared" si="9"/>
        <v>0</v>
      </c>
      <c r="AW26" s="1083">
        <f t="shared" si="10"/>
        <v>1294000</v>
      </c>
      <c r="AX26" s="1486">
        <f t="shared" si="11"/>
        <v>0</v>
      </c>
    </row>
    <row r="27" spans="1:50" s="1484" customFormat="1" ht="49.5" customHeight="1">
      <c r="A27" s="13">
        <v>3</v>
      </c>
      <c r="B27" s="13">
        <v>5</v>
      </c>
      <c r="C27" s="1477" t="s">
        <v>3822</v>
      </c>
      <c r="D27" s="31">
        <v>787000</v>
      </c>
      <c r="E27" s="1485">
        <v>1</v>
      </c>
      <c r="F27" s="307">
        <f t="shared" si="14"/>
        <v>787000</v>
      </c>
      <c r="G27" s="31">
        <f t="shared" si="15"/>
        <v>787000</v>
      </c>
      <c r="H27" s="14" t="s">
        <v>3871</v>
      </c>
      <c r="I27" s="14" t="s">
        <v>1044</v>
      </c>
      <c r="J27" s="1477" t="s">
        <v>3872</v>
      </c>
      <c r="L27" s="1510"/>
      <c r="M27" s="1510"/>
      <c r="N27" s="1510"/>
      <c r="O27" s="1510"/>
      <c r="P27" s="1510"/>
      <c r="Q27" s="1511"/>
      <c r="R27" s="1439"/>
      <c r="S27" s="1439"/>
      <c r="T27" s="1439"/>
      <c r="U27" s="1439"/>
      <c r="V27" s="1439"/>
      <c r="W27" s="1439"/>
      <c r="X27" s="1439">
        <f>$E27</f>
        <v>1</v>
      </c>
      <c r="Y27" s="1512">
        <f>F27</f>
        <v>787000</v>
      </c>
      <c r="Z27" s="1439"/>
      <c r="AA27" s="1439"/>
      <c r="AB27" s="1439"/>
      <c r="AC27" s="1439"/>
      <c r="AD27" s="1413"/>
      <c r="AE27" s="1510"/>
      <c r="AF27" s="1440"/>
      <c r="AG27" s="1083"/>
      <c r="AH27" s="1083"/>
      <c r="AI27" s="1083"/>
      <c r="AJ27" s="1084">
        <f t="shared" si="6"/>
        <v>0</v>
      </c>
      <c r="AK27" s="1085">
        <f t="shared" si="16"/>
        <v>787000</v>
      </c>
      <c r="AL27" s="1083"/>
      <c r="AM27" s="1083"/>
      <c r="AN27" s="1084">
        <f t="shared" si="7"/>
        <v>787000</v>
      </c>
      <c r="AO27" s="1083"/>
      <c r="AP27" s="1083"/>
      <c r="AQ27" s="1083"/>
      <c r="AR27" s="1084">
        <f t="shared" si="8"/>
        <v>0</v>
      </c>
      <c r="AS27" s="1083"/>
      <c r="AT27" s="1083"/>
      <c r="AU27" s="1083"/>
      <c r="AV27" s="1084">
        <f t="shared" si="9"/>
        <v>0</v>
      </c>
      <c r="AW27" s="1083">
        <f t="shared" si="10"/>
        <v>787000</v>
      </c>
      <c r="AX27" s="1486">
        <f t="shared" si="11"/>
        <v>0</v>
      </c>
    </row>
    <row r="28" spans="1:50" s="1484" customFormat="1" ht="49.5" customHeight="1">
      <c r="A28" s="13">
        <v>3</v>
      </c>
      <c r="B28" s="147">
        <v>6</v>
      </c>
      <c r="C28" s="1477" t="s">
        <v>3822</v>
      </c>
      <c r="D28" s="31">
        <v>787000</v>
      </c>
      <c r="E28" s="1485">
        <v>1</v>
      </c>
      <c r="F28" s="307">
        <f t="shared" si="14"/>
        <v>787000</v>
      </c>
      <c r="G28" s="31">
        <f t="shared" si="15"/>
        <v>787000</v>
      </c>
      <c r="H28" s="14" t="s">
        <v>3873</v>
      </c>
      <c r="I28" s="14" t="s">
        <v>1142</v>
      </c>
      <c r="J28" s="16" t="s">
        <v>3874</v>
      </c>
      <c r="L28" s="1510"/>
      <c r="M28" s="1510"/>
      <c r="N28" s="1510"/>
      <c r="O28" s="1510"/>
      <c r="P28" s="1510"/>
      <c r="Q28" s="1511"/>
      <c r="R28" s="1439"/>
      <c r="S28" s="1439"/>
      <c r="T28" s="1439"/>
      <c r="U28" s="1439"/>
      <c r="V28" s="1439"/>
      <c r="W28" s="1439"/>
      <c r="X28" s="1439">
        <f>$E28</f>
        <v>1</v>
      </c>
      <c r="Y28" s="1512">
        <f>F28</f>
        <v>787000</v>
      </c>
      <c r="Z28" s="1439"/>
      <c r="AA28" s="1439"/>
      <c r="AB28" s="1439"/>
      <c r="AC28" s="1439"/>
      <c r="AD28" s="1413"/>
      <c r="AE28" s="1510"/>
      <c r="AF28" s="1440"/>
      <c r="AG28" s="1083"/>
      <c r="AH28" s="1083"/>
      <c r="AI28" s="1083"/>
      <c r="AJ28" s="1084">
        <f t="shared" si="6"/>
        <v>0</v>
      </c>
      <c r="AK28" s="1085">
        <f t="shared" si="16"/>
        <v>787000</v>
      </c>
      <c r="AL28" s="1083"/>
      <c r="AM28" s="1083"/>
      <c r="AN28" s="1084">
        <f t="shared" si="7"/>
        <v>787000</v>
      </c>
      <c r="AO28" s="1083"/>
      <c r="AP28" s="1083"/>
      <c r="AQ28" s="1083"/>
      <c r="AR28" s="1084">
        <f t="shared" si="8"/>
        <v>0</v>
      </c>
      <c r="AS28" s="1083"/>
      <c r="AT28" s="1083"/>
      <c r="AU28" s="1083"/>
      <c r="AV28" s="1084">
        <f t="shared" si="9"/>
        <v>0</v>
      </c>
      <c r="AW28" s="1083">
        <f t="shared" si="10"/>
        <v>787000</v>
      </c>
      <c r="AX28" s="1486">
        <f t="shared" si="11"/>
        <v>0</v>
      </c>
    </row>
    <row r="29" spans="1:50" s="1522" customFormat="1" ht="21" customHeight="1">
      <c r="A29" s="694"/>
      <c r="B29" s="694"/>
      <c r="C29" s="694" t="s">
        <v>1437</v>
      </c>
      <c r="D29" s="1517"/>
      <c r="E29" s="698">
        <f>SUM(E30:E35)</f>
        <v>5</v>
      </c>
      <c r="F29" s="1508">
        <f>SUM(F30:F35)</f>
        <v>5058000</v>
      </c>
      <c r="G29" s="698">
        <f>SUM(G30:G35)</f>
        <v>5058000</v>
      </c>
      <c r="H29" s="698">
        <f>SUM(H30:H35)</f>
        <v>0</v>
      </c>
      <c r="I29" s="1518"/>
      <c r="J29" s="1519"/>
      <c r="K29" s="1520"/>
      <c r="L29" s="221"/>
      <c r="M29" s="221"/>
      <c r="N29" s="221"/>
      <c r="O29" s="221"/>
      <c r="P29" s="221"/>
      <c r="Q29" s="1472"/>
      <c r="R29" s="698">
        <f t="shared" ref="R29:AC29" si="17">SUM(R30:R35)</f>
        <v>0</v>
      </c>
      <c r="S29" s="698">
        <f t="shared" si="17"/>
        <v>0</v>
      </c>
      <c r="T29" s="698">
        <f t="shared" si="17"/>
        <v>2</v>
      </c>
      <c r="U29" s="698">
        <f t="shared" si="17"/>
        <v>2588000</v>
      </c>
      <c r="V29" s="698">
        <f t="shared" si="17"/>
        <v>1</v>
      </c>
      <c r="W29" s="698">
        <f t="shared" si="17"/>
        <v>896000</v>
      </c>
      <c r="X29" s="698">
        <f t="shared" si="17"/>
        <v>2</v>
      </c>
      <c r="Y29" s="698">
        <f t="shared" si="17"/>
        <v>1574000</v>
      </c>
      <c r="Z29" s="698">
        <f t="shared" si="17"/>
        <v>0</v>
      </c>
      <c r="AA29" s="698">
        <f t="shared" si="17"/>
        <v>0</v>
      </c>
      <c r="AB29" s="698">
        <f t="shared" si="17"/>
        <v>0</v>
      </c>
      <c r="AC29" s="698">
        <f t="shared" si="17"/>
        <v>0</v>
      </c>
      <c r="AD29" s="1521"/>
      <c r="AE29" s="1474"/>
      <c r="AF29" s="1475"/>
      <c r="AG29" s="1083"/>
      <c r="AH29" s="1083"/>
      <c r="AI29" s="1083"/>
      <c r="AJ29" s="1084">
        <f t="shared" si="6"/>
        <v>0</v>
      </c>
      <c r="AK29" s="1083"/>
      <c r="AL29" s="1083"/>
      <c r="AM29" s="1083"/>
      <c r="AN29" s="1084">
        <f t="shared" si="7"/>
        <v>0</v>
      </c>
      <c r="AO29" s="1083"/>
      <c r="AP29" s="1083"/>
      <c r="AQ29" s="1083"/>
      <c r="AR29" s="1084">
        <f t="shared" si="8"/>
        <v>0</v>
      </c>
      <c r="AS29" s="1083"/>
      <c r="AT29" s="1083"/>
      <c r="AU29" s="1083"/>
      <c r="AV29" s="1084">
        <f t="shared" si="9"/>
        <v>0</v>
      </c>
      <c r="AW29" s="1083">
        <f t="shared" si="10"/>
        <v>0</v>
      </c>
    </row>
    <row r="30" spans="1:50" s="1484" customFormat="1" ht="51" customHeight="1">
      <c r="A30" s="147">
        <v>4</v>
      </c>
      <c r="B30" s="147">
        <v>1</v>
      </c>
      <c r="C30" s="1477" t="s">
        <v>3822</v>
      </c>
      <c r="D30" s="31">
        <v>787000</v>
      </c>
      <c r="E30" s="1485">
        <v>1</v>
      </c>
      <c r="F30" s="307">
        <f t="shared" ref="F30:F50" si="18">E30*D30</f>
        <v>787000</v>
      </c>
      <c r="G30" s="18">
        <f t="shared" ref="G30:G50" si="19">F30</f>
        <v>787000</v>
      </c>
      <c r="H30" s="595" t="s">
        <v>3875</v>
      </c>
      <c r="I30" s="595" t="s">
        <v>978</v>
      </c>
      <c r="J30" s="595" t="s">
        <v>3876</v>
      </c>
      <c r="L30" s="1510"/>
      <c r="M30" s="1510"/>
      <c r="N30" s="1510"/>
      <c r="O30" s="1510"/>
      <c r="P30" s="1510"/>
      <c r="Q30" s="1511"/>
      <c r="R30" s="1439"/>
      <c r="S30" s="1439"/>
      <c r="T30" s="1439"/>
      <c r="U30" s="1439"/>
      <c r="V30" s="1439"/>
      <c r="W30" s="1439"/>
      <c r="X30" s="1439">
        <f>$E30</f>
        <v>1</v>
      </c>
      <c r="Y30" s="1512">
        <f>F30</f>
        <v>787000</v>
      </c>
      <c r="Z30" s="1439"/>
      <c r="AA30" s="1439"/>
      <c r="AB30" s="1439"/>
      <c r="AC30" s="1439"/>
      <c r="AD30" s="1413"/>
      <c r="AE30" s="1510"/>
      <c r="AF30" s="1440"/>
      <c r="AG30" s="1083"/>
      <c r="AH30" s="1083"/>
      <c r="AI30" s="1083"/>
      <c r="AJ30" s="1084">
        <f t="shared" si="6"/>
        <v>0</v>
      </c>
      <c r="AK30" s="1085">
        <f t="shared" ref="AK30:AK35" si="20">$F30</f>
        <v>787000</v>
      </c>
      <c r="AL30" s="1083"/>
      <c r="AM30" s="1083"/>
      <c r="AN30" s="1084">
        <f t="shared" si="7"/>
        <v>787000</v>
      </c>
      <c r="AO30" s="1083"/>
      <c r="AP30" s="1083"/>
      <c r="AQ30" s="1083"/>
      <c r="AR30" s="1084">
        <f t="shared" si="8"/>
        <v>0</v>
      </c>
      <c r="AS30" s="1083"/>
      <c r="AT30" s="1083"/>
      <c r="AU30" s="1083"/>
      <c r="AV30" s="1084">
        <f t="shared" si="9"/>
        <v>0</v>
      </c>
      <c r="AW30" s="1083">
        <f t="shared" si="10"/>
        <v>787000</v>
      </c>
      <c r="AX30" s="1486">
        <f t="shared" si="11"/>
        <v>0</v>
      </c>
    </row>
    <row r="31" spans="1:50" s="1484" customFormat="1" ht="30" customHeight="1">
      <c r="A31" s="13">
        <v>4</v>
      </c>
      <c r="B31" s="13">
        <v>2</v>
      </c>
      <c r="C31" s="1480" t="s">
        <v>3820</v>
      </c>
      <c r="D31" s="31">
        <v>1294000</v>
      </c>
      <c r="E31" s="1485">
        <v>1</v>
      </c>
      <c r="F31" s="307">
        <f t="shared" si="18"/>
        <v>1294000</v>
      </c>
      <c r="G31" s="18">
        <f t="shared" si="19"/>
        <v>1294000</v>
      </c>
      <c r="H31" s="14" t="s">
        <v>3877</v>
      </c>
      <c r="I31" s="14" t="s">
        <v>847</v>
      </c>
      <c r="J31" s="16" t="s">
        <v>3878</v>
      </c>
      <c r="L31" s="1510"/>
      <c r="M31" s="1510"/>
      <c r="N31" s="1510"/>
      <c r="O31" s="1510"/>
      <c r="P31" s="1510"/>
      <c r="Q31" s="1511"/>
      <c r="R31" s="1439"/>
      <c r="S31" s="1439"/>
      <c r="T31" s="1439">
        <f>$E31</f>
        <v>1</v>
      </c>
      <c r="U31" s="1482">
        <f>F31</f>
        <v>1294000</v>
      </c>
      <c r="V31" s="1439"/>
      <c r="W31" s="1439"/>
      <c r="X31" s="1439"/>
      <c r="Y31" s="1439"/>
      <c r="Z31" s="1439"/>
      <c r="AA31" s="1439"/>
      <c r="AB31" s="1439"/>
      <c r="AC31" s="1439"/>
      <c r="AD31" s="1413"/>
      <c r="AE31" s="1510"/>
      <c r="AF31" s="1513"/>
      <c r="AG31" s="1083"/>
      <c r="AH31" s="1083"/>
      <c r="AI31" s="1083"/>
      <c r="AJ31" s="1084">
        <f t="shared" si="6"/>
        <v>0</v>
      </c>
      <c r="AK31" s="1085">
        <f t="shared" si="20"/>
        <v>1294000</v>
      </c>
      <c r="AL31" s="1083"/>
      <c r="AM31" s="1083"/>
      <c r="AN31" s="1084">
        <f t="shared" si="7"/>
        <v>1294000</v>
      </c>
      <c r="AO31" s="1083"/>
      <c r="AP31" s="1083"/>
      <c r="AQ31" s="1083"/>
      <c r="AR31" s="1084">
        <f t="shared" si="8"/>
        <v>0</v>
      </c>
      <c r="AS31" s="1083"/>
      <c r="AT31" s="1083"/>
      <c r="AU31" s="1083"/>
      <c r="AV31" s="1084">
        <f t="shared" si="9"/>
        <v>0</v>
      </c>
      <c r="AW31" s="1083">
        <f t="shared" si="10"/>
        <v>1294000</v>
      </c>
      <c r="AX31" s="1486">
        <f t="shared" si="11"/>
        <v>0</v>
      </c>
    </row>
    <row r="32" spans="1:50" s="1484" customFormat="1" ht="52.5" customHeight="1">
      <c r="A32" s="13">
        <v>4</v>
      </c>
      <c r="B32" s="147">
        <v>3</v>
      </c>
      <c r="C32" s="1477" t="s">
        <v>3821</v>
      </c>
      <c r="D32" s="31">
        <v>896000</v>
      </c>
      <c r="E32" s="1485">
        <v>1</v>
      </c>
      <c r="F32" s="307">
        <f t="shared" si="18"/>
        <v>896000</v>
      </c>
      <c r="G32" s="18">
        <f t="shared" si="19"/>
        <v>896000</v>
      </c>
      <c r="H32" s="14" t="s">
        <v>3879</v>
      </c>
      <c r="I32" s="14" t="s">
        <v>843</v>
      </c>
      <c r="J32" s="16" t="s">
        <v>3880</v>
      </c>
      <c r="L32" s="1510"/>
      <c r="M32" s="1510"/>
      <c r="N32" s="1510"/>
      <c r="O32" s="1510"/>
      <c r="P32" s="1510"/>
      <c r="Q32" s="1511"/>
      <c r="R32" s="1439"/>
      <c r="S32" s="1482"/>
      <c r="T32" s="1439"/>
      <c r="U32" s="1439"/>
      <c r="V32" s="1439">
        <f>$E32</f>
        <v>1</v>
      </c>
      <c r="W32" s="1512">
        <f>F32</f>
        <v>896000</v>
      </c>
      <c r="X32" s="1439"/>
      <c r="Y32" s="1439"/>
      <c r="Z32" s="1439"/>
      <c r="AA32" s="1439"/>
      <c r="AB32" s="1439"/>
      <c r="AC32" s="1439"/>
      <c r="AD32" s="1413"/>
      <c r="AE32" s="1510"/>
      <c r="AF32" s="1440"/>
      <c r="AG32" s="1083"/>
      <c r="AH32" s="1083"/>
      <c r="AI32" s="1083"/>
      <c r="AJ32" s="1084">
        <f t="shared" si="6"/>
        <v>0</v>
      </c>
      <c r="AK32" s="1085">
        <f t="shared" si="20"/>
        <v>896000</v>
      </c>
      <c r="AL32" s="1083"/>
      <c r="AM32" s="1083"/>
      <c r="AN32" s="1084">
        <f t="shared" si="7"/>
        <v>896000</v>
      </c>
      <c r="AO32" s="1083"/>
      <c r="AP32" s="1083"/>
      <c r="AQ32" s="1083"/>
      <c r="AR32" s="1084">
        <f t="shared" si="8"/>
        <v>0</v>
      </c>
      <c r="AS32" s="1083"/>
      <c r="AT32" s="1083"/>
      <c r="AU32" s="1083"/>
      <c r="AV32" s="1084">
        <f t="shared" si="9"/>
        <v>0</v>
      </c>
      <c r="AW32" s="1083">
        <f t="shared" si="10"/>
        <v>896000</v>
      </c>
      <c r="AX32" s="1486">
        <f t="shared" si="11"/>
        <v>0</v>
      </c>
    </row>
    <row r="33" spans="1:50" s="1506" customFormat="1" ht="50.25" customHeight="1">
      <c r="A33" s="1523">
        <v>4</v>
      </c>
      <c r="B33" s="1524">
        <v>4</v>
      </c>
      <c r="C33" s="1525" t="s">
        <v>3822</v>
      </c>
      <c r="D33" s="1526">
        <v>787000</v>
      </c>
      <c r="E33" s="1489"/>
      <c r="F33" s="1492">
        <f t="shared" si="18"/>
        <v>0</v>
      </c>
      <c r="G33" s="1527">
        <f t="shared" si="19"/>
        <v>0</v>
      </c>
      <c r="H33" s="1528" t="s">
        <v>3881</v>
      </c>
      <c r="I33" s="1528" t="s">
        <v>3882</v>
      </c>
      <c r="J33" s="1528" t="s">
        <v>3883</v>
      </c>
      <c r="L33" s="1529"/>
      <c r="M33" s="1529"/>
      <c r="N33" s="1529"/>
      <c r="O33" s="1529"/>
      <c r="P33" s="1529"/>
      <c r="Q33" s="1498" t="s">
        <v>3853</v>
      </c>
      <c r="R33" s="1499"/>
      <c r="S33" s="1500"/>
      <c r="T33" s="1499"/>
      <c r="U33" s="1499"/>
      <c r="V33" s="1499"/>
      <c r="W33" s="1499"/>
      <c r="X33" s="1499">
        <f>$E33</f>
        <v>0</v>
      </c>
      <c r="Y33" s="1530">
        <f>F33</f>
        <v>0</v>
      </c>
      <c r="Z33" s="1499"/>
      <c r="AA33" s="1499"/>
      <c r="AB33" s="1499"/>
      <c r="AC33" s="1499"/>
      <c r="AD33" s="1501"/>
      <c r="AE33" s="1529"/>
      <c r="AF33" s="1531"/>
      <c r="AG33" s="1503"/>
      <c r="AH33" s="1503"/>
      <c r="AI33" s="1503"/>
      <c r="AJ33" s="1503">
        <f t="shared" si="6"/>
        <v>0</v>
      </c>
      <c r="AK33" s="1504">
        <f t="shared" si="20"/>
        <v>0</v>
      </c>
      <c r="AL33" s="1503"/>
      <c r="AM33" s="1503"/>
      <c r="AN33" s="1503">
        <f t="shared" si="7"/>
        <v>0</v>
      </c>
      <c r="AO33" s="1503"/>
      <c r="AP33" s="1503"/>
      <c r="AQ33" s="1503"/>
      <c r="AR33" s="1503">
        <f t="shared" si="8"/>
        <v>0</v>
      </c>
      <c r="AS33" s="1503"/>
      <c r="AT33" s="1503"/>
      <c r="AU33" s="1503"/>
      <c r="AV33" s="1503">
        <f t="shared" si="9"/>
        <v>0</v>
      </c>
      <c r="AW33" s="1503">
        <f t="shared" si="10"/>
        <v>0</v>
      </c>
      <c r="AX33" s="1505">
        <f t="shared" si="11"/>
        <v>0</v>
      </c>
    </row>
    <row r="34" spans="1:50" s="1484" customFormat="1" ht="30" customHeight="1">
      <c r="A34" s="13">
        <v>4</v>
      </c>
      <c r="B34" s="147">
        <v>5</v>
      </c>
      <c r="C34" s="1480" t="s">
        <v>3820</v>
      </c>
      <c r="D34" s="31">
        <v>1294000</v>
      </c>
      <c r="E34" s="1485">
        <v>1</v>
      </c>
      <c r="F34" s="307">
        <f t="shared" si="18"/>
        <v>1294000</v>
      </c>
      <c r="G34" s="18">
        <f t="shared" si="19"/>
        <v>1294000</v>
      </c>
      <c r="H34" s="14" t="s">
        <v>214</v>
      </c>
      <c r="I34" s="14" t="s">
        <v>965</v>
      </c>
      <c r="J34" s="16" t="s">
        <v>3884</v>
      </c>
      <c r="L34" s="1510"/>
      <c r="M34" s="1510"/>
      <c r="N34" s="1510"/>
      <c r="O34" s="1510"/>
      <c r="P34" s="1510"/>
      <c r="Q34" s="1511"/>
      <c r="R34" s="1439"/>
      <c r="S34" s="1439"/>
      <c r="T34" s="1439">
        <f>$E34</f>
        <v>1</v>
      </c>
      <c r="U34" s="1482">
        <f>F34</f>
        <v>1294000</v>
      </c>
      <c r="V34" s="1439"/>
      <c r="W34" s="1439"/>
      <c r="X34" s="1439"/>
      <c r="Y34" s="1439"/>
      <c r="Z34" s="1439"/>
      <c r="AA34" s="1439"/>
      <c r="AB34" s="1439"/>
      <c r="AC34" s="1439"/>
      <c r="AD34" s="1413"/>
      <c r="AE34" s="1510"/>
      <c r="AF34" s="1513"/>
      <c r="AG34" s="1083"/>
      <c r="AH34" s="1083"/>
      <c r="AI34" s="1083"/>
      <c r="AJ34" s="1084">
        <f t="shared" si="6"/>
        <v>0</v>
      </c>
      <c r="AK34" s="1085">
        <f t="shared" si="20"/>
        <v>1294000</v>
      </c>
      <c r="AL34" s="1083"/>
      <c r="AM34" s="1083"/>
      <c r="AN34" s="1084">
        <f t="shared" si="7"/>
        <v>1294000</v>
      </c>
      <c r="AO34" s="1083"/>
      <c r="AP34" s="1083"/>
      <c r="AQ34" s="1083"/>
      <c r="AR34" s="1084">
        <f t="shared" si="8"/>
        <v>0</v>
      </c>
      <c r="AS34" s="1083"/>
      <c r="AT34" s="1083"/>
      <c r="AU34" s="1083"/>
      <c r="AV34" s="1084">
        <f t="shared" si="9"/>
        <v>0</v>
      </c>
      <c r="AW34" s="1083">
        <f t="shared" si="10"/>
        <v>1294000</v>
      </c>
      <c r="AX34" s="1486">
        <f t="shared" si="11"/>
        <v>0</v>
      </c>
    </row>
    <row r="35" spans="1:50" s="1484" customFormat="1" ht="53.25" customHeight="1">
      <c r="A35" s="147">
        <v>4</v>
      </c>
      <c r="B35" s="13">
        <v>6</v>
      </c>
      <c r="C35" s="1477" t="s">
        <v>3822</v>
      </c>
      <c r="D35" s="31">
        <v>787000</v>
      </c>
      <c r="E35" s="1485">
        <v>1</v>
      </c>
      <c r="F35" s="307">
        <f t="shared" si="18"/>
        <v>787000</v>
      </c>
      <c r="G35" s="18">
        <f t="shared" si="19"/>
        <v>787000</v>
      </c>
      <c r="H35" s="1532" t="s">
        <v>3885</v>
      </c>
      <c r="I35" s="595" t="s">
        <v>978</v>
      </c>
      <c r="J35" s="595" t="s">
        <v>3886</v>
      </c>
      <c r="L35" s="1510"/>
      <c r="M35" s="1510"/>
      <c r="N35" s="1510"/>
      <c r="O35" s="1510"/>
      <c r="P35" s="1510"/>
      <c r="Q35" s="1511"/>
      <c r="R35" s="1439"/>
      <c r="S35" s="1439"/>
      <c r="T35" s="1439"/>
      <c r="U35" s="1439"/>
      <c r="V35" s="1439"/>
      <c r="W35" s="1439"/>
      <c r="X35" s="1439">
        <f>$E35</f>
        <v>1</v>
      </c>
      <c r="Y35" s="1512">
        <f>F35</f>
        <v>787000</v>
      </c>
      <c r="Z35" s="1439"/>
      <c r="AA35" s="1439"/>
      <c r="AB35" s="1439"/>
      <c r="AC35" s="1439"/>
      <c r="AD35" s="1413"/>
      <c r="AE35" s="1510"/>
      <c r="AF35" s="1440"/>
      <c r="AG35" s="1083"/>
      <c r="AH35" s="1083"/>
      <c r="AI35" s="1083"/>
      <c r="AJ35" s="1084">
        <f t="shared" si="6"/>
        <v>0</v>
      </c>
      <c r="AK35" s="1085">
        <f t="shared" si="20"/>
        <v>787000</v>
      </c>
      <c r="AL35" s="1083"/>
      <c r="AM35" s="1083"/>
      <c r="AN35" s="1084">
        <f t="shared" si="7"/>
        <v>787000</v>
      </c>
      <c r="AO35" s="1083"/>
      <c r="AP35" s="1083"/>
      <c r="AQ35" s="1083"/>
      <c r="AR35" s="1084">
        <f t="shared" si="8"/>
        <v>0</v>
      </c>
      <c r="AS35" s="1083"/>
      <c r="AT35" s="1083"/>
      <c r="AU35" s="1083"/>
      <c r="AV35" s="1084">
        <f t="shared" si="9"/>
        <v>0</v>
      </c>
      <c r="AW35" s="1083">
        <f t="shared" si="10"/>
        <v>787000</v>
      </c>
      <c r="AX35" s="1486">
        <f t="shared" si="11"/>
        <v>0</v>
      </c>
    </row>
    <row r="36" spans="1:50" s="1522" customFormat="1" ht="21" customHeight="1">
      <c r="A36" s="694"/>
      <c r="B36" s="694"/>
      <c r="C36" s="694" t="s">
        <v>1438</v>
      </c>
      <c r="D36" s="1517"/>
      <c r="E36" s="698">
        <f>SUM(E37:E45)</f>
        <v>9</v>
      </c>
      <c r="F36" s="1508">
        <f>SUM(F37:F45)</f>
        <v>8642000</v>
      </c>
      <c r="G36" s="698">
        <f>SUM(G37:G45)</f>
        <v>8642000</v>
      </c>
      <c r="H36" s="698">
        <f>SUM(H37:H45)</f>
        <v>0</v>
      </c>
      <c r="I36" s="698">
        <f>SUM(I37:I45)</f>
        <v>0</v>
      </c>
      <c r="J36" s="1519"/>
      <c r="K36" s="1520"/>
      <c r="L36" s="221"/>
      <c r="M36" s="221"/>
      <c r="N36" s="221"/>
      <c r="O36" s="221"/>
      <c r="P36" s="221"/>
      <c r="Q36" s="1472"/>
      <c r="R36" s="698">
        <f t="shared" ref="R36:AC36" si="21">SUM(R37:R45)</f>
        <v>0</v>
      </c>
      <c r="S36" s="698">
        <f t="shared" si="21"/>
        <v>0</v>
      </c>
      <c r="T36" s="698">
        <f t="shared" si="21"/>
        <v>2</v>
      </c>
      <c r="U36" s="698">
        <f t="shared" si="21"/>
        <v>2588000</v>
      </c>
      <c r="V36" s="698">
        <f t="shared" si="21"/>
        <v>5</v>
      </c>
      <c r="W36" s="698">
        <f t="shared" si="21"/>
        <v>4480000</v>
      </c>
      <c r="X36" s="698">
        <f t="shared" si="21"/>
        <v>2</v>
      </c>
      <c r="Y36" s="698">
        <f t="shared" si="21"/>
        <v>1574000</v>
      </c>
      <c r="Z36" s="698">
        <f t="shared" si="21"/>
        <v>0</v>
      </c>
      <c r="AA36" s="698">
        <f t="shared" si="21"/>
        <v>0</v>
      </c>
      <c r="AB36" s="698">
        <f t="shared" si="21"/>
        <v>0</v>
      </c>
      <c r="AC36" s="698">
        <f t="shared" si="21"/>
        <v>0</v>
      </c>
      <c r="AD36" s="1521"/>
      <c r="AE36" s="1474"/>
      <c r="AF36" s="1475"/>
      <c r="AG36" s="1083"/>
      <c r="AH36" s="1083"/>
      <c r="AI36" s="1083"/>
      <c r="AJ36" s="1084">
        <f t="shared" si="6"/>
        <v>0</v>
      </c>
      <c r="AK36" s="1083"/>
      <c r="AL36" s="1083"/>
      <c r="AM36" s="1083"/>
      <c r="AN36" s="1084">
        <f t="shared" si="7"/>
        <v>0</v>
      </c>
      <c r="AO36" s="1083"/>
      <c r="AP36" s="1083"/>
      <c r="AQ36" s="1083"/>
      <c r="AR36" s="1084">
        <f t="shared" si="8"/>
        <v>0</v>
      </c>
      <c r="AS36" s="1083"/>
      <c r="AT36" s="1083"/>
      <c r="AU36" s="1083"/>
      <c r="AV36" s="1084">
        <f t="shared" si="9"/>
        <v>0</v>
      </c>
      <c r="AW36" s="1083">
        <f t="shared" si="10"/>
        <v>0</v>
      </c>
    </row>
    <row r="37" spans="1:50" s="1484" customFormat="1" ht="47.25" customHeight="1">
      <c r="A37" s="13">
        <v>5</v>
      </c>
      <c r="B37" s="13">
        <v>1</v>
      </c>
      <c r="C37" s="1477" t="s">
        <v>3821</v>
      </c>
      <c r="D37" s="31">
        <v>896000</v>
      </c>
      <c r="E37" s="13">
        <v>1</v>
      </c>
      <c r="F37" s="307">
        <f t="shared" si="18"/>
        <v>896000</v>
      </c>
      <c r="G37" s="1479">
        <f t="shared" si="19"/>
        <v>896000</v>
      </c>
      <c r="H37" s="14" t="s">
        <v>3887</v>
      </c>
      <c r="I37" s="14" t="s">
        <v>867</v>
      </c>
      <c r="J37" s="16" t="s">
        <v>3888</v>
      </c>
      <c r="L37" s="1510"/>
      <c r="M37" s="1510"/>
      <c r="N37" s="1510"/>
      <c r="O37" s="1510"/>
      <c r="P37" s="1510"/>
      <c r="Q37" s="1511"/>
      <c r="R37" s="1439"/>
      <c r="S37" s="1439"/>
      <c r="T37" s="1439"/>
      <c r="U37" s="1439"/>
      <c r="V37" s="1439">
        <f>$E37</f>
        <v>1</v>
      </c>
      <c r="W37" s="1512">
        <f>F37</f>
        <v>896000</v>
      </c>
      <c r="X37" s="1439"/>
      <c r="Y37" s="1439"/>
      <c r="Z37" s="1439"/>
      <c r="AA37" s="1439"/>
      <c r="AB37" s="1439"/>
      <c r="AC37" s="1439"/>
      <c r="AD37" s="1413"/>
      <c r="AE37" s="1510"/>
      <c r="AF37" s="1440"/>
      <c r="AG37" s="1083"/>
      <c r="AH37" s="1083"/>
      <c r="AI37" s="1083"/>
      <c r="AJ37" s="1084">
        <f t="shared" si="6"/>
        <v>0</v>
      </c>
      <c r="AK37" s="1085">
        <f t="shared" ref="AK37:AK45" si="22">$F37</f>
        <v>896000</v>
      </c>
      <c r="AL37" s="1083"/>
      <c r="AM37" s="1083"/>
      <c r="AN37" s="1084">
        <f t="shared" si="7"/>
        <v>896000</v>
      </c>
      <c r="AO37" s="1083"/>
      <c r="AP37" s="1083"/>
      <c r="AQ37" s="1083"/>
      <c r="AR37" s="1084">
        <f t="shared" si="8"/>
        <v>0</v>
      </c>
      <c r="AS37" s="1083"/>
      <c r="AT37" s="1083"/>
      <c r="AU37" s="1083"/>
      <c r="AV37" s="1084">
        <f t="shared" si="9"/>
        <v>0</v>
      </c>
      <c r="AW37" s="1083">
        <f t="shared" si="10"/>
        <v>896000</v>
      </c>
      <c r="AX37" s="1486">
        <f t="shared" si="11"/>
        <v>0</v>
      </c>
    </row>
    <row r="38" spans="1:50" s="1484" customFormat="1" ht="47.25" customHeight="1">
      <c r="A38" s="13">
        <v>5</v>
      </c>
      <c r="B38" s="13">
        <v>2</v>
      </c>
      <c r="C38" s="1477" t="s">
        <v>3821</v>
      </c>
      <c r="D38" s="31">
        <v>896000</v>
      </c>
      <c r="E38" s="13">
        <v>1</v>
      </c>
      <c r="F38" s="307">
        <f t="shared" si="18"/>
        <v>896000</v>
      </c>
      <c r="G38" s="1479">
        <f t="shared" si="19"/>
        <v>896000</v>
      </c>
      <c r="H38" s="14" t="s">
        <v>3889</v>
      </c>
      <c r="I38" s="14" t="s">
        <v>863</v>
      </c>
      <c r="J38" s="16" t="s">
        <v>3890</v>
      </c>
      <c r="L38" s="1510"/>
      <c r="M38" s="1510"/>
      <c r="N38" s="1510"/>
      <c r="O38" s="1510"/>
      <c r="P38" s="1510"/>
      <c r="Q38" s="1511"/>
      <c r="R38" s="1439"/>
      <c r="S38" s="1439"/>
      <c r="T38" s="1439"/>
      <c r="U38" s="1439"/>
      <c r="V38" s="1439">
        <f>$E38</f>
        <v>1</v>
      </c>
      <c r="W38" s="1512">
        <f>F38</f>
        <v>896000</v>
      </c>
      <c r="X38" s="1439"/>
      <c r="Y38" s="1439"/>
      <c r="Z38" s="1439"/>
      <c r="AA38" s="1439"/>
      <c r="AB38" s="1439"/>
      <c r="AC38" s="1439"/>
      <c r="AD38" s="1413"/>
      <c r="AE38" s="1510"/>
      <c r="AF38" s="1440"/>
      <c r="AG38" s="1083"/>
      <c r="AH38" s="1083"/>
      <c r="AI38" s="1083"/>
      <c r="AJ38" s="1084">
        <f t="shared" si="6"/>
        <v>0</v>
      </c>
      <c r="AK38" s="1085">
        <f t="shared" si="22"/>
        <v>896000</v>
      </c>
      <c r="AL38" s="1083"/>
      <c r="AM38" s="1083"/>
      <c r="AN38" s="1084">
        <f t="shared" si="7"/>
        <v>896000</v>
      </c>
      <c r="AO38" s="1083"/>
      <c r="AP38" s="1083"/>
      <c r="AQ38" s="1083"/>
      <c r="AR38" s="1084">
        <f t="shared" si="8"/>
        <v>0</v>
      </c>
      <c r="AS38" s="1083"/>
      <c r="AT38" s="1083"/>
      <c r="AU38" s="1083"/>
      <c r="AV38" s="1084">
        <f t="shared" si="9"/>
        <v>0</v>
      </c>
      <c r="AW38" s="1083">
        <f t="shared" si="10"/>
        <v>896000</v>
      </c>
      <c r="AX38" s="1486">
        <f t="shared" si="11"/>
        <v>0</v>
      </c>
    </row>
    <row r="39" spans="1:50" s="1484" customFormat="1" ht="47.25" customHeight="1">
      <c r="A39" s="13">
        <v>5</v>
      </c>
      <c r="B39" s="13">
        <v>3</v>
      </c>
      <c r="C39" s="1477" t="s">
        <v>3822</v>
      </c>
      <c r="D39" s="31">
        <v>787000</v>
      </c>
      <c r="E39" s="13">
        <v>1</v>
      </c>
      <c r="F39" s="307">
        <f t="shared" si="18"/>
        <v>787000</v>
      </c>
      <c r="G39" s="1479">
        <f t="shared" si="19"/>
        <v>787000</v>
      </c>
      <c r="H39" s="14" t="s">
        <v>222</v>
      </c>
      <c r="I39" s="15" t="s">
        <v>1071</v>
      </c>
      <c r="J39" s="16" t="s">
        <v>3891</v>
      </c>
      <c r="L39" s="1510"/>
      <c r="M39" s="1510"/>
      <c r="N39" s="1510"/>
      <c r="O39" s="1510"/>
      <c r="P39" s="1510"/>
      <c r="Q39" s="1511"/>
      <c r="R39" s="1439"/>
      <c r="S39" s="1439"/>
      <c r="T39" s="1439"/>
      <c r="U39" s="1439"/>
      <c r="V39" s="1439"/>
      <c r="W39" s="1439"/>
      <c r="X39" s="1439">
        <f>$E39</f>
        <v>1</v>
      </c>
      <c r="Y39" s="1512">
        <f>F39</f>
        <v>787000</v>
      </c>
      <c r="Z39" s="1439"/>
      <c r="AA39" s="1439"/>
      <c r="AB39" s="1439"/>
      <c r="AC39" s="1439"/>
      <c r="AD39" s="1413"/>
      <c r="AE39" s="1510"/>
      <c r="AF39" s="1440"/>
      <c r="AG39" s="1083"/>
      <c r="AH39" s="1083"/>
      <c r="AI39" s="1083"/>
      <c r="AJ39" s="1084">
        <f t="shared" si="6"/>
        <v>0</v>
      </c>
      <c r="AK39" s="1085">
        <f t="shared" si="22"/>
        <v>787000</v>
      </c>
      <c r="AL39" s="1083"/>
      <c r="AM39" s="1083"/>
      <c r="AN39" s="1084">
        <f t="shared" si="7"/>
        <v>787000</v>
      </c>
      <c r="AO39" s="1083"/>
      <c r="AP39" s="1083"/>
      <c r="AQ39" s="1083"/>
      <c r="AR39" s="1084">
        <f t="shared" si="8"/>
        <v>0</v>
      </c>
      <c r="AS39" s="1083"/>
      <c r="AT39" s="1083"/>
      <c r="AU39" s="1083"/>
      <c r="AV39" s="1084">
        <f t="shared" si="9"/>
        <v>0</v>
      </c>
      <c r="AW39" s="1083">
        <f t="shared" si="10"/>
        <v>787000</v>
      </c>
      <c r="AX39" s="1486">
        <f t="shared" si="11"/>
        <v>0</v>
      </c>
    </row>
    <row r="40" spans="1:50" s="1484" customFormat="1" ht="27.75" customHeight="1">
      <c r="A40" s="13">
        <v>5</v>
      </c>
      <c r="B40" s="13">
        <v>4</v>
      </c>
      <c r="C40" s="1480" t="s">
        <v>3820</v>
      </c>
      <c r="D40" s="31">
        <v>1294000</v>
      </c>
      <c r="E40" s="13">
        <v>1</v>
      </c>
      <c r="F40" s="307">
        <f t="shared" si="18"/>
        <v>1294000</v>
      </c>
      <c r="G40" s="1479">
        <f t="shared" si="19"/>
        <v>1294000</v>
      </c>
      <c r="H40" s="14" t="s">
        <v>3892</v>
      </c>
      <c r="I40" s="14" t="s">
        <v>866</v>
      </c>
      <c r="J40" s="16" t="s">
        <v>3893</v>
      </c>
      <c r="L40" s="1510"/>
      <c r="M40" s="1510"/>
      <c r="N40" s="1510"/>
      <c r="O40" s="1510"/>
      <c r="P40" s="1510"/>
      <c r="Q40" s="1511"/>
      <c r="R40" s="1439"/>
      <c r="S40" s="1439"/>
      <c r="T40" s="1439">
        <f>$E40</f>
        <v>1</v>
      </c>
      <c r="U40" s="1482">
        <f>F40</f>
        <v>1294000</v>
      </c>
      <c r="V40" s="1439"/>
      <c r="W40" s="1439"/>
      <c r="X40" s="1439"/>
      <c r="Y40" s="1439"/>
      <c r="Z40" s="1439"/>
      <c r="AA40" s="1439"/>
      <c r="AB40" s="1439"/>
      <c r="AC40" s="1439"/>
      <c r="AD40" s="1413"/>
      <c r="AE40" s="1510"/>
      <c r="AF40" s="1513"/>
      <c r="AG40" s="1083"/>
      <c r="AH40" s="1083"/>
      <c r="AI40" s="1083"/>
      <c r="AJ40" s="1084">
        <f t="shared" si="6"/>
        <v>0</v>
      </c>
      <c r="AK40" s="1085">
        <f t="shared" si="22"/>
        <v>1294000</v>
      </c>
      <c r="AL40" s="1083"/>
      <c r="AM40" s="1083"/>
      <c r="AN40" s="1084">
        <f t="shared" si="7"/>
        <v>1294000</v>
      </c>
      <c r="AO40" s="1083"/>
      <c r="AP40" s="1083"/>
      <c r="AQ40" s="1083"/>
      <c r="AR40" s="1084">
        <f t="shared" si="8"/>
        <v>0</v>
      </c>
      <c r="AS40" s="1083"/>
      <c r="AT40" s="1083"/>
      <c r="AU40" s="1083"/>
      <c r="AV40" s="1084">
        <f t="shared" si="9"/>
        <v>0</v>
      </c>
      <c r="AW40" s="1083">
        <f t="shared" si="10"/>
        <v>1294000</v>
      </c>
      <c r="AX40" s="1486">
        <f t="shared" si="11"/>
        <v>0</v>
      </c>
    </row>
    <row r="41" spans="1:50" s="1484" customFormat="1" ht="46.5" customHeight="1">
      <c r="A41" s="13">
        <v>5</v>
      </c>
      <c r="B41" s="13">
        <v>5</v>
      </c>
      <c r="C41" s="1477" t="s">
        <v>3821</v>
      </c>
      <c r="D41" s="31">
        <v>896000</v>
      </c>
      <c r="E41" s="13">
        <v>1</v>
      </c>
      <c r="F41" s="307">
        <f t="shared" si="18"/>
        <v>896000</v>
      </c>
      <c r="G41" s="1479">
        <f t="shared" si="19"/>
        <v>896000</v>
      </c>
      <c r="H41" s="14" t="s">
        <v>3894</v>
      </c>
      <c r="I41" s="14" t="s">
        <v>1251</v>
      </c>
      <c r="J41" s="16" t="s">
        <v>3895</v>
      </c>
      <c r="L41" s="1510"/>
      <c r="M41" s="1510"/>
      <c r="N41" s="1510"/>
      <c r="O41" s="1510"/>
      <c r="P41" s="1510"/>
      <c r="Q41" s="1511"/>
      <c r="R41" s="1439"/>
      <c r="S41" s="1439"/>
      <c r="T41" s="1439"/>
      <c r="U41" s="1439"/>
      <c r="V41" s="1439">
        <f>$E41</f>
        <v>1</v>
      </c>
      <c r="W41" s="1512">
        <f>F41</f>
        <v>896000</v>
      </c>
      <c r="X41" s="1439"/>
      <c r="Y41" s="1439"/>
      <c r="Z41" s="1439"/>
      <c r="AA41" s="1439"/>
      <c r="AB41" s="1439"/>
      <c r="AC41" s="1439"/>
      <c r="AD41" s="1413"/>
      <c r="AE41" s="1510"/>
      <c r="AF41" s="1440"/>
      <c r="AG41" s="1083"/>
      <c r="AH41" s="1083"/>
      <c r="AI41" s="1083"/>
      <c r="AJ41" s="1084">
        <f t="shared" si="6"/>
        <v>0</v>
      </c>
      <c r="AK41" s="1085">
        <f t="shared" si="22"/>
        <v>896000</v>
      </c>
      <c r="AL41" s="1083"/>
      <c r="AM41" s="1083"/>
      <c r="AN41" s="1084">
        <f t="shared" si="7"/>
        <v>896000</v>
      </c>
      <c r="AO41" s="1083"/>
      <c r="AP41" s="1083"/>
      <c r="AQ41" s="1083"/>
      <c r="AR41" s="1084">
        <f t="shared" si="8"/>
        <v>0</v>
      </c>
      <c r="AS41" s="1083"/>
      <c r="AT41" s="1083"/>
      <c r="AU41" s="1083"/>
      <c r="AV41" s="1084">
        <f t="shared" si="9"/>
        <v>0</v>
      </c>
      <c r="AW41" s="1083">
        <f t="shared" si="10"/>
        <v>896000</v>
      </c>
      <c r="AX41" s="1486">
        <f t="shared" si="11"/>
        <v>0</v>
      </c>
    </row>
    <row r="42" spans="1:50" s="1484" customFormat="1" ht="35.25" customHeight="1">
      <c r="A42" s="13">
        <v>5</v>
      </c>
      <c r="B42" s="13">
        <v>6</v>
      </c>
      <c r="C42" s="1480" t="s">
        <v>3820</v>
      </c>
      <c r="D42" s="31">
        <v>1294000</v>
      </c>
      <c r="E42" s="13">
        <v>1</v>
      </c>
      <c r="F42" s="307">
        <f t="shared" si="18"/>
        <v>1294000</v>
      </c>
      <c r="G42" s="1479">
        <f t="shared" si="19"/>
        <v>1294000</v>
      </c>
      <c r="H42" s="14" t="s">
        <v>220</v>
      </c>
      <c r="I42" s="14" t="s">
        <v>861</v>
      </c>
      <c r="J42" s="14" t="s">
        <v>3896</v>
      </c>
      <c r="L42" s="1510"/>
      <c r="M42" s="1510"/>
      <c r="N42" s="1510"/>
      <c r="O42" s="1510"/>
      <c r="P42" s="1510"/>
      <c r="Q42" s="1511"/>
      <c r="R42" s="1439"/>
      <c r="S42" s="1439"/>
      <c r="T42" s="1439">
        <f>$E42</f>
        <v>1</v>
      </c>
      <c r="U42" s="1482">
        <f>F42</f>
        <v>1294000</v>
      </c>
      <c r="V42" s="1439"/>
      <c r="W42" s="1439"/>
      <c r="X42" s="1439"/>
      <c r="Y42" s="1439"/>
      <c r="Z42" s="1439"/>
      <c r="AA42" s="1439"/>
      <c r="AB42" s="1439"/>
      <c r="AC42" s="1439"/>
      <c r="AD42" s="1413"/>
      <c r="AE42" s="1510"/>
      <c r="AF42" s="1513"/>
      <c r="AG42" s="1083"/>
      <c r="AH42" s="1083"/>
      <c r="AI42" s="1083"/>
      <c r="AJ42" s="1084">
        <f t="shared" si="6"/>
        <v>0</v>
      </c>
      <c r="AK42" s="1085">
        <f t="shared" si="22"/>
        <v>1294000</v>
      </c>
      <c r="AL42" s="1083"/>
      <c r="AM42" s="1083"/>
      <c r="AN42" s="1084">
        <f t="shared" si="7"/>
        <v>1294000</v>
      </c>
      <c r="AO42" s="1083"/>
      <c r="AP42" s="1083"/>
      <c r="AQ42" s="1083"/>
      <c r="AR42" s="1084">
        <f t="shared" si="8"/>
        <v>0</v>
      </c>
      <c r="AS42" s="1083"/>
      <c r="AT42" s="1083"/>
      <c r="AU42" s="1083"/>
      <c r="AV42" s="1084">
        <f t="shared" si="9"/>
        <v>0</v>
      </c>
      <c r="AW42" s="1083">
        <f t="shared" si="10"/>
        <v>1294000</v>
      </c>
      <c r="AX42" s="1486">
        <f t="shared" si="11"/>
        <v>0</v>
      </c>
    </row>
    <row r="43" spans="1:50" s="1484" customFormat="1" ht="50.25" customHeight="1">
      <c r="A43" s="13">
        <v>5</v>
      </c>
      <c r="B43" s="13">
        <v>7</v>
      </c>
      <c r="C43" s="1477" t="s">
        <v>3822</v>
      </c>
      <c r="D43" s="31">
        <v>787000</v>
      </c>
      <c r="E43" s="13">
        <v>1</v>
      </c>
      <c r="F43" s="307">
        <f t="shared" si="18"/>
        <v>787000</v>
      </c>
      <c r="G43" s="1479">
        <f t="shared" si="19"/>
        <v>787000</v>
      </c>
      <c r="H43" s="14" t="s">
        <v>3897</v>
      </c>
      <c r="I43" s="14" t="s">
        <v>867</v>
      </c>
      <c r="J43" s="16" t="s">
        <v>3898</v>
      </c>
      <c r="L43" s="1510"/>
      <c r="M43" s="1510"/>
      <c r="N43" s="1510"/>
      <c r="O43" s="1510"/>
      <c r="P43" s="1510"/>
      <c r="Q43" s="1511"/>
      <c r="R43" s="1439"/>
      <c r="S43" s="1439"/>
      <c r="T43" s="1439"/>
      <c r="U43" s="1439"/>
      <c r="V43" s="1439"/>
      <c r="W43" s="1439"/>
      <c r="X43" s="1439">
        <f>$E43</f>
        <v>1</v>
      </c>
      <c r="Y43" s="1512">
        <f>F43</f>
        <v>787000</v>
      </c>
      <c r="Z43" s="1439"/>
      <c r="AA43" s="1439"/>
      <c r="AB43" s="1439"/>
      <c r="AC43" s="1439"/>
      <c r="AD43" s="1413"/>
      <c r="AE43" s="1510"/>
      <c r="AF43" s="1440"/>
      <c r="AG43" s="1083"/>
      <c r="AH43" s="1083"/>
      <c r="AI43" s="1083"/>
      <c r="AJ43" s="1084">
        <f t="shared" si="6"/>
        <v>0</v>
      </c>
      <c r="AK43" s="1085">
        <f t="shared" si="22"/>
        <v>787000</v>
      </c>
      <c r="AL43" s="1083"/>
      <c r="AM43" s="1083"/>
      <c r="AN43" s="1084">
        <f t="shared" si="7"/>
        <v>787000</v>
      </c>
      <c r="AO43" s="1083"/>
      <c r="AP43" s="1083"/>
      <c r="AQ43" s="1083"/>
      <c r="AR43" s="1084">
        <f t="shared" si="8"/>
        <v>0</v>
      </c>
      <c r="AS43" s="1083"/>
      <c r="AT43" s="1083"/>
      <c r="AU43" s="1083"/>
      <c r="AV43" s="1084">
        <f t="shared" si="9"/>
        <v>0</v>
      </c>
      <c r="AW43" s="1083">
        <f t="shared" si="10"/>
        <v>787000</v>
      </c>
      <c r="AX43" s="1486">
        <f t="shared" si="11"/>
        <v>0</v>
      </c>
    </row>
    <row r="44" spans="1:50" s="1484" customFormat="1" ht="48.75" customHeight="1">
      <c r="A44" s="13">
        <v>5</v>
      </c>
      <c r="B44" s="13">
        <v>9</v>
      </c>
      <c r="C44" s="1477" t="s">
        <v>3821</v>
      </c>
      <c r="D44" s="31">
        <v>896000</v>
      </c>
      <c r="E44" s="13">
        <v>1</v>
      </c>
      <c r="F44" s="307">
        <f t="shared" si="18"/>
        <v>896000</v>
      </c>
      <c r="G44" s="1479">
        <f t="shared" si="19"/>
        <v>896000</v>
      </c>
      <c r="H44" s="1533" t="s">
        <v>3899</v>
      </c>
      <c r="I44" s="14" t="s">
        <v>863</v>
      </c>
      <c r="J44" s="16" t="s">
        <v>3890</v>
      </c>
      <c r="L44" s="1510"/>
      <c r="M44" s="1510"/>
      <c r="N44" s="1510"/>
      <c r="O44" s="1510"/>
      <c r="P44" s="1510"/>
      <c r="Q44" s="1511"/>
      <c r="R44" s="1439"/>
      <c r="S44" s="1439"/>
      <c r="T44" s="1439"/>
      <c r="U44" s="1439"/>
      <c r="V44" s="1439">
        <f>$E44</f>
        <v>1</v>
      </c>
      <c r="W44" s="1512">
        <f>F44</f>
        <v>896000</v>
      </c>
      <c r="X44" s="1439"/>
      <c r="Y44" s="1439"/>
      <c r="Z44" s="1439"/>
      <c r="AA44" s="1439"/>
      <c r="AB44" s="1439"/>
      <c r="AC44" s="1439"/>
      <c r="AD44" s="1413"/>
      <c r="AE44" s="1510"/>
      <c r="AF44" s="1440"/>
      <c r="AG44" s="1083"/>
      <c r="AH44" s="1083"/>
      <c r="AI44" s="1083"/>
      <c r="AJ44" s="1084">
        <f t="shared" si="6"/>
        <v>0</v>
      </c>
      <c r="AK44" s="1085">
        <f t="shared" si="22"/>
        <v>896000</v>
      </c>
      <c r="AL44" s="1083"/>
      <c r="AM44" s="1083"/>
      <c r="AN44" s="1084">
        <f t="shared" si="7"/>
        <v>896000</v>
      </c>
      <c r="AO44" s="1083"/>
      <c r="AP44" s="1083"/>
      <c r="AQ44" s="1083"/>
      <c r="AR44" s="1084">
        <f t="shared" si="8"/>
        <v>0</v>
      </c>
      <c r="AS44" s="1083"/>
      <c r="AT44" s="1083"/>
      <c r="AU44" s="1083"/>
      <c r="AV44" s="1084">
        <f t="shared" si="9"/>
        <v>0</v>
      </c>
      <c r="AW44" s="1083">
        <f t="shared" si="10"/>
        <v>896000</v>
      </c>
      <c r="AX44" s="1486">
        <f t="shared" si="11"/>
        <v>0</v>
      </c>
    </row>
    <row r="45" spans="1:50" s="1484" customFormat="1" ht="48.75" customHeight="1">
      <c r="A45" s="13">
        <v>5</v>
      </c>
      <c r="B45" s="13">
        <v>10</v>
      </c>
      <c r="C45" s="1477" t="s">
        <v>3821</v>
      </c>
      <c r="D45" s="31">
        <v>896000</v>
      </c>
      <c r="E45" s="13">
        <v>1</v>
      </c>
      <c r="F45" s="307">
        <f t="shared" si="18"/>
        <v>896000</v>
      </c>
      <c r="G45" s="1479">
        <f t="shared" si="19"/>
        <v>896000</v>
      </c>
      <c r="H45" s="15" t="s">
        <v>3900</v>
      </c>
      <c r="I45" s="14" t="s">
        <v>863</v>
      </c>
      <c r="J45" s="16" t="s">
        <v>3890</v>
      </c>
      <c r="L45" s="1510"/>
      <c r="M45" s="1510"/>
      <c r="N45" s="1510"/>
      <c r="O45" s="1510"/>
      <c r="P45" s="1510"/>
      <c r="Q45" s="1511"/>
      <c r="R45" s="1439"/>
      <c r="S45" s="1439"/>
      <c r="T45" s="1439"/>
      <c r="U45" s="1439"/>
      <c r="V45" s="1439">
        <f>$E45</f>
        <v>1</v>
      </c>
      <c r="W45" s="1512">
        <f>F45</f>
        <v>896000</v>
      </c>
      <c r="X45" s="1439"/>
      <c r="Y45" s="1439"/>
      <c r="Z45" s="1439"/>
      <c r="AA45" s="1439"/>
      <c r="AB45" s="1439"/>
      <c r="AC45" s="1439"/>
      <c r="AD45" s="1413"/>
      <c r="AE45" s="1510"/>
      <c r="AF45" s="1440"/>
      <c r="AG45" s="1083"/>
      <c r="AH45" s="1083"/>
      <c r="AI45" s="1083"/>
      <c r="AJ45" s="1084">
        <f t="shared" si="6"/>
        <v>0</v>
      </c>
      <c r="AK45" s="1085">
        <f t="shared" si="22"/>
        <v>896000</v>
      </c>
      <c r="AL45" s="1083"/>
      <c r="AM45" s="1083"/>
      <c r="AN45" s="1084">
        <f t="shared" si="7"/>
        <v>896000</v>
      </c>
      <c r="AO45" s="1083"/>
      <c r="AP45" s="1083"/>
      <c r="AQ45" s="1083"/>
      <c r="AR45" s="1084">
        <f t="shared" si="8"/>
        <v>0</v>
      </c>
      <c r="AS45" s="1083"/>
      <c r="AT45" s="1083"/>
      <c r="AU45" s="1083"/>
      <c r="AV45" s="1084">
        <f t="shared" si="9"/>
        <v>0</v>
      </c>
      <c r="AW45" s="1083">
        <f t="shared" si="10"/>
        <v>896000</v>
      </c>
      <c r="AX45" s="1486">
        <f t="shared" si="11"/>
        <v>0</v>
      </c>
    </row>
    <row r="46" spans="1:50" s="1522" customFormat="1" ht="21" customHeight="1">
      <c r="A46" s="694"/>
      <c r="B46" s="694"/>
      <c r="C46" s="694" t="s">
        <v>1439</v>
      </c>
      <c r="D46" s="1517"/>
      <c r="E46" s="698">
        <f>SUM(E47:E50)</f>
        <v>3</v>
      </c>
      <c r="F46" s="1508">
        <f>SUM(F47:F50)</f>
        <v>2647000</v>
      </c>
      <c r="G46" s="698">
        <f>SUM(G47:G50)</f>
        <v>2647000</v>
      </c>
      <c r="H46" s="698">
        <f>SUM(H47:H50)</f>
        <v>0</v>
      </c>
      <c r="I46" s="1518"/>
      <c r="J46" s="1519"/>
      <c r="K46" s="1520"/>
      <c r="L46" s="1510"/>
      <c r="M46" s="1510"/>
      <c r="N46" s="1510"/>
      <c r="O46" s="1510"/>
      <c r="P46" s="1510"/>
      <c r="Q46" s="1472"/>
      <c r="R46" s="698">
        <f t="shared" ref="R46:AC46" si="23">SUM(R47:R50)</f>
        <v>2</v>
      </c>
      <c r="S46" s="698">
        <f t="shared" si="23"/>
        <v>1860000</v>
      </c>
      <c r="T46" s="698">
        <f t="shared" si="23"/>
        <v>0</v>
      </c>
      <c r="U46" s="698">
        <f t="shared" si="23"/>
        <v>0</v>
      </c>
      <c r="V46" s="698">
        <f t="shared" si="23"/>
        <v>0</v>
      </c>
      <c r="W46" s="698">
        <f t="shared" si="23"/>
        <v>0</v>
      </c>
      <c r="X46" s="698">
        <f t="shared" si="23"/>
        <v>1</v>
      </c>
      <c r="Y46" s="698">
        <f t="shared" si="23"/>
        <v>787000</v>
      </c>
      <c r="Z46" s="698">
        <f t="shared" si="23"/>
        <v>0</v>
      </c>
      <c r="AA46" s="698">
        <f t="shared" si="23"/>
        <v>0</v>
      </c>
      <c r="AB46" s="698">
        <f t="shared" si="23"/>
        <v>0</v>
      </c>
      <c r="AC46" s="698">
        <f t="shared" si="23"/>
        <v>0</v>
      </c>
      <c r="AD46" s="1521"/>
      <c r="AE46" s="1474"/>
      <c r="AF46" s="1475"/>
      <c r="AG46" s="1083"/>
      <c r="AH46" s="1083"/>
      <c r="AI46" s="1083"/>
      <c r="AJ46" s="1084">
        <f t="shared" si="6"/>
        <v>0</v>
      </c>
      <c r="AK46" s="1083"/>
      <c r="AL46" s="1083"/>
      <c r="AM46" s="1083"/>
      <c r="AN46" s="1084">
        <f t="shared" si="7"/>
        <v>0</v>
      </c>
      <c r="AO46" s="1083"/>
      <c r="AP46" s="1083"/>
      <c r="AQ46" s="1083"/>
      <c r="AR46" s="1084">
        <f t="shared" si="8"/>
        <v>0</v>
      </c>
      <c r="AS46" s="1083"/>
      <c r="AT46" s="1083"/>
      <c r="AU46" s="1083"/>
      <c r="AV46" s="1084">
        <f t="shared" si="9"/>
        <v>0</v>
      </c>
      <c r="AW46" s="1083">
        <f t="shared" si="10"/>
        <v>0</v>
      </c>
    </row>
    <row r="47" spans="1:50" s="1484" customFormat="1" ht="51" customHeight="1">
      <c r="A47" s="13">
        <v>6</v>
      </c>
      <c r="B47" s="13">
        <v>1</v>
      </c>
      <c r="C47" s="1477" t="s">
        <v>3822</v>
      </c>
      <c r="D47" s="31">
        <v>787000</v>
      </c>
      <c r="E47" s="1534">
        <v>1</v>
      </c>
      <c r="F47" s="307">
        <f t="shared" si="18"/>
        <v>787000</v>
      </c>
      <c r="G47" s="1479">
        <f t="shared" si="19"/>
        <v>787000</v>
      </c>
      <c r="H47" s="14" t="s">
        <v>3901</v>
      </c>
      <c r="I47" s="14" t="s">
        <v>877</v>
      </c>
      <c r="J47" s="16" t="s">
        <v>3902</v>
      </c>
      <c r="L47" s="1510"/>
      <c r="M47" s="1510"/>
      <c r="N47" s="1510"/>
      <c r="O47" s="1510"/>
      <c r="P47" s="1510"/>
      <c r="Q47" s="1511"/>
      <c r="R47" s="1439"/>
      <c r="S47" s="1439"/>
      <c r="T47" s="1439"/>
      <c r="U47" s="1439"/>
      <c r="V47" s="1439"/>
      <c r="W47" s="1439"/>
      <c r="X47" s="1439">
        <f>$E47</f>
        <v>1</v>
      </c>
      <c r="Y47" s="1512">
        <f>F47</f>
        <v>787000</v>
      </c>
      <c r="Z47" s="1439"/>
      <c r="AA47" s="1439"/>
      <c r="AB47" s="1439"/>
      <c r="AC47" s="1439"/>
      <c r="AD47" s="1413"/>
      <c r="AE47" s="1510"/>
      <c r="AF47" s="1440"/>
      <c r="AG47" s="1083"/>
      <c r="AH47" s="1083"/>
      <c r="AI47" s="1083"/>
      <c r="AJ47" s="1084">
        <f t="shared" si="6"/>
        <v>0</v>
      </c>
      <c r="AK47" s="1085">
        <f>$F47</f>
        <v>787000</v>
      </c>
      <c r="AL47" s="1083"/>
      <c r="AM47" s="1083"/>
      <c r="AN47" s="1084">
        <f t="shared" si="7"/>
        <v>787000</v>
      </c>
      <c r="AO47" s="1083"/>
      <c r="AP47" s="1083"/>
      <c r="AQ47" s="1083"/>
      <c r="AR47" s="1084">
        <f t="shared" si="8"/>
        <v>0</v>
      </c>
      <c r="AS47" s="1083"/>
      <c r="AT47" s="1083"/>
      <c r="AU47" s="1083"/>
      <c r="AV47" s="1084">
        <f t="shared" si="9"/>
        <v>0</v>
      </c>
      <c r="AW47" s="1083">
        <f t="shared" si="10"/>
        <v>787000</v>
      </c>
      <c r="AX47" s="1486">
        <f t="shared" si="11"/>
        <v>0</v>
      </c>
    </row>
    <row r="48" spans="1:50" s="1484" customFormat="1" ht="50.25" customHeight="1">
      <c r="A48" s="13">
        <v>6</v>
      </c>
      <c r="B48" s="13">
        <v>2</v>
      </c>
      <c r="C48" s="1477" t="s">
        <v>3819</v>
      </c>
      <c r="D48" s="1478">
        <v>930000</v>
      </c>
      <c r="E48" s="1534">
        <v>1</v>
      </c>
      <c r="F48" s="307">
        <f t="shared" si="18"/>
        <v>930000</v>
      </c>
      <c r="G48" s="1479">
        <f t="shared" si="19"/>
        <v>930000</v>
      </c>
      <c r="H48" s="14" t="s">
        <v>3903</v>
      </c>
      <c r="I48" s="14" t="s">
        <v>1406</v>
      </c>
      <c r="J48" s="16" t="s">
        <v>3904</v>
      </c>
      <c r="L48" s="1510"/>
      <c r="M48" s="1510"/>
      <c r="N48" s="1510"/>
      <c r="O48" s="1510"/>
      <c r="P48" s="1510"/>
      <c r="Q48" s="1511"/>
      <c r="R48" s="1439">
        <f>$E48</f>
        <v>1</v>
      </c>
      <c r="S48" s="1482">
        <f>F48</f>
        <v>930000</v>
      </c>
      <c r="T48" s="1439"/>
      <c r="U48" s="1439"/>
      <c r="V48" s="1439"/>
      <c r="W48" s="1439"/>
      <c r="X48" s="1439"/>
      <c r="Y48" s="1439"/>
      <c r="Z48" s="1439"/>
      <c r="AA48" s="1439"/>
      <c r="AB48" s="1439"/>
      <c r="AC48" s="1439"/>
      <c r="AD48" s="1413"/>
      <c r="AE48" s="1510"/>
      <c r="AF48" s="1440"/>
      <c r="AG48" s="1083"/>
      <c r="AH48" s="1083"/>
      <c r="AI48" s="1083"/>
      <c r="AJ48" s="1084">
        <f t="shared" si="6"/>
        <v>0</v>
      </c>
      <c r="AK48" s="1085">
        <f>$F48</f>
        <v>930000</v>
      </c>
      <c r="AL48" s="1083"/>
      <c r="AM48" s="1083"/>
      <c r="AN48" s="1084">
        <f t="shared" si="7"/>
        <v>930000</v>
      </c>
      <c r="AO48" s="1083"/>
      <c r="AP48" s="1083"/>
      <c r="AQ48" s="1083"/>
      <c r="AR48" s="1084">
        <f t="shared" si="8"/>
        <v>0</v>
      </c>
      <c r="AS48" s="1083"/>
      <c r="AT48" s="1083"/>
      <c r="AU48" s="1083"/>
      <c r="AV48" s="1084">
        <f t="shared" si="9"/>
        <v>0</v>
      </c>
      <c r="AW48" s="1083">
        <f t="shared" si="10"/>
        <v>930000</v>
      </c>
      <c r="AX48" s="1486">
        <f t="shared" si="11"/>
        <v>0</v>
      </c>
    </row>
    <row r="49" spans="1:256" s="1484" customFormat="1" ht="24.75" customHeight="1">
      <c r="A49" s="1524">
        <v>6</v>
      </c>
      <c r="B49" s="1524">
        <v>3</v>
      </c>
      <c r="C49" s="1525" t="s">
        <v>3824</v>
      </c>
      <c r="D49" s="1526">
        <v>1375000</v>
      </c>
      <c r="E49" s="1535"/>
      <c r="F49" s="1492">
        <f t="shared" si="18"/>
        <v>0</v>
      </c>
      <c r="G49" s="1479">
        <f t="shared" si="19"/>
        <v>0</v>
      </c>
      <c r="H49" s="1536" t="s">
        <v>228</v>
      </c>
      <c r="I49" s="1536" t="s">
        <v>876</v>
      </c>
      <c r="J49" s="16" t="s">
        <v>3904</v>
      </c>
      <c r="L49" s="1510"/>
      <c r="M49" s="1510"/>
      <c r="N49" s="1510"/>
      <c r="O49" s="1510"/>
      <c r="P49" s="1510"/>
      <c r="Q49" s="1498" t="s">
        <v>3853</v>
      </c>
      <c r="R49" s="1499"/>
      <c r="S49" s="1499"/>
      <c r="T49" s="1499"/>
      <c r="U49" s="1499"/>
      <c r="V49" s="1499"/>
      <c r="W49" s="1499"/>
      <c r="X49" s="1499"/>
      <c r="Y49" s="1499"/>
      <c r="Z49" s="1499"/>
      <c r="AA49" s="1499"/>
      <c r="AB49" s="1499">
        <f>$E49</f>
        <v>0</v>
      </c>
      <c r="AC49" s="1530">
        <f>F49</f>
        <v>0</v>
      </c>
      <c r="AD49" s="1472"/>
      <c r="AE49" s="1510"/>
      <c r="AF49" s="1513"/>
      <c r="AG49" s="1503"/>
      <c r="AH49" s="1503"/>
      <c r="AI49" s="1503"/>
      <c r="AJ49" s="1503">
        <f t="shared" si="6"/>
        <v>0</v>
      </c>
      <c r="AK49" s="1504">
        <f>$F49</f>
        <v>0</v>
      </c>
      <c r="AL49" s="1503"/>
      <c r="AM49" s="1503"/>
      <c r="AN49" s="1503">
        <f t="shared" si="7"/>
        <v>0</v>
      </c>
      <c r="AO49" s="1503"/>
      <c r="AP49" s="1503"/>
      <c r="AQ49" s="1503"/>
      <c r="AR49" s="1503">
        <f t="shared" si="8"/>
        <v>0</v>
      </c>
      <c r="AS49" s="1503"/>
      <c r="AT49" s="1503"/>
      <c r="AU49" s="1503"/>
      <c r="AV49" s="1503">
        <f t="shared" si="9"/>
        <v>0</v>
      </c>
      <c r="AW49" s="1503">
        <f t="shared" si="10"/>
        <v>0</v>
      </c>
      <c r="AX49" s="1505">
        <f t="shared" si="11"/>
        <v>0</v>
      </c>
      <c r="AY49" s="1506"/>
      <c r="AZ49" s="1506"/>
      <c r="BA49" s="1506"/>
      <c r="BB49" s="1506"/>
      <c r="BC49" s="1506"/>
      <c r="BD49" s="1506"/>
      <c r="BE49" s="1506"/>
      <c r="BF49" s="1506"/>
      <c r="BG49" s="1506"/>
      <c r="BH49" s="1506"/>
      <c r="BI49" s="1506"/>
      <c r="BJ49" s="1506"/>
      <c r="BK49" s="1506"/>
      <c r="BL49" s="1506"/>
      <c r="BM49" s="1506"/>
      <c r="BN49" s="1506"/>
      <c r="BO49" s="1506"/>
      <c r="BP49" s="1506"/>
      <c r="BQ49" s="1506"/>
      <c r="BR49" s="1506"/>
      <c r="BS49" s="1506"/>
      <c r="BT49" s="1506"/>
      <c r="BU49" s="1506"/>
      <c r="BV49" s="1506"/>
      <c r="BW49" s="1506"/>
      <c r="BX49" s="1506"/>
      <c r="BY49" s="1506"/>
      <c r="BZ49" s="1506"/>
      <c r="CA49" s="1506"/>
      <c r="CB49" s="1506"/>
      <c r="CC49" s="1506"/>
      <c r="CD49" s="1506"/>
      <c r="CE49" s="1506"/>
      <c r="CF49" s="1506"/>
      <c r="CG49" s="1506"/>
      <c r="CH49" s="1506"/>
      <c r="CI49" s="1506"/>
      <c r="CJ49" s="1506"/>
      <c r="CK49" s="1506"/>
      <c r="CL49" s="1506"/>
      <c r="CM49" s="1506"/>
      <c r="CN49" s="1506"/>
      <c r="CO49" s="1506"/>
      <c r="CP49" s="1506"/>
      <c r="CQ49" s="1506"/>
      <c r="CR49" s="1506"/>
      <c r="CS49" s="1506"/>
      <c r="CT49" s="1506"/>
      <c r="CU49" s="1506"/>
      <c r="CV49" s="1506"/>
      <c r="CW49" s="1506"/>
      <c r="CX49" s="1506"/>
      <c r="CY49" s="1506"/>
      <c r="CZ49" s="1506"/>
      <c r="DA49" s="1506"/>
      <c r="DB49" s="1506"/>
      <c r="DC49" s="1506"/>
      <c r="DD49" s="1506"/>
      <c r="DE49" s="1506"/>
      <c r="DF49" s="1506"/>
      <c r="DG49" s="1506"/>
      <c r="DH49" s="1506"/>
      <c r="DI49" s="1506"/>
      <c r="DJ49" s="1506"/>
      <c r="DK49" s="1506"/>
      <c r="DL49" s="1506"/>
      <c r="DM49" s="1506"/>
      <c r="DN49" s="1506"/>
      <c r="DO49" s="1506"/>
      <c r="DP49" s="1506"/>
      <c r="DQ49" s="1506"/>
      <c r="DR49" s="1506"/>
      <c r="DS49" s="1506"/>
      <c r="DT49" s="1506"/>
      <c r="DU49" s="1506"/>
      <c r="DV49" s="1506"/>
      <c r="DW49" s="1506"/>
      <c r="DX49" s="1506"/>
      <c r="DY49" s="1506"/>
      <c r="DZ49" s="1506"/>
      <c r="EA49" s="1506"/>
      <c r="EB49" s="1506"/>
      <c r="EC49" s="1506"/>
      <c r="ED49" s="1506"/>
      <c r="EE49" s="1506"/>
      <c r="EF49" s="1506"/>
      <c r="EG49" s="1506"/>
      <c r="EI49" s="1506"/>
      <c r="EJ49" s="1506"/>
      <c r="EK49" s="1506"/>
      <c r="EL49" s="1506"/>
      <c r="EM49" s="1506"/>
      <c r="EN49" s="1506"/>
      <c r="EO49" s="1506"/>
      <c r="EP49" s="1506"/>
      <c r="EQ49" s="1506"/>
      <c r="ER49" s="1506"/>
      <c r="ES49" s="1506"/>
      <c r="ET49" s="1506"/>
      <c r="EU49" s="1506"/>
      <c r="EV49" s="1506"/>
      <c r="EW49" s="1506"/>
      <c r="EX49" s="1506"/>
      <c r="EY49" s="1506"/>
      <c r="EZ49" s="1506"/>
      <c r="FA49" s="1506"/>
      <c r="FB49" s="1506"/>
      <c r="FC49" s="1506"/>
      <c r="FD49" s="1506"/>
      <c r="FE49" s="1506"/>
      <c r="FF49" s="1506"/>
      <c r="FG49" s="1506"/>
      <c r="FH49" s="1506"/>
      <c r="FI49" s="1506"/>
      <c r="FJ49" s="1506"/>
      <c r="FK49" s="1506"/>
      <c r="FL49" s="1506"/>
      <c r="FM49" s="1506"/>
      <c r="FN49" s="1506"/>
      <c r="FO49" s="1506"/>
      <c r="FP49" s="1506"/>
      <c r="FQ49" s="1506"/>
      <c r="FR49" s="1506"/>
      <c r="FS49" s="1506"/>
      <c r="FT49" s="1506"/>
      <c r="FU49" s="1506"/>
      <c r="FV49" s="1506"/>
      <c r="FW49" s="1506"/>
      <c r="FX49" s="1506"/>
      <c r="FY49" s="1506"/>
      <c r="FZ49" s="1506"/>
      <c r="GA49" s="1506"/>
      <c r="GB49" s="1506"/>
      <c r="GC49" s="1506"/>
      <c r="GD49" s="1506"/>
      <c r="GE49" s="1506"/>
      <c r="GF49" s="1506"/>
      <c r="GG49" s="1506"/>
      <c r="GH49" s="1506"/>
      <c r="GI49" s="1506"/>
      <c r="GJ49" s="1506"/>
      <c r="GK49" s="1506"/>
      <c r="GL49" s="1506"/>
      <c r="GM49" s="1506"/>
      <c r="GN49" s="1506"/>
      <c r="GO49" s="1506"/>
      <c r="GP49" s="1506"/>
      <c r="GQ49" s="1506"/>
      <c r="GR49" s="1506"/>
      <c r="GS49" s="1506"/>
      <c r="GT49" s="1506"/>
      <c r="GU49" s="1506"/>
      <c r="GV49" s="1506"/>
      <c r="GW49" s="1506"/>
      <c r="GX49" s="1506"/>
      <c r="GY49" s="1506"/>
      <c r="GZ49" s="1506"/>
      <c r="HA49" s="1506"/>
      <c r="HB49" s="1506"/>
      <c r="HC49" s="1506"/>
      <c r="HD49" s="1506"/>
      <c r="HE49" s="1506"/>
      <c r="HF49" s="1506"/>
      <c r="HG49" s="1506"/>
      <c r="HH49" s="1506"/>
      <c r="HI49" s="1506"/>
      <c r="HJ49" s="1506"/>
      <c r="HK49" s="1506"/>
      <c r="HL49" s="1506"/>
      <c r="HM49" s="1506"/>
      <c r="HN49" s="1506"/>
      <c r="HO49" s="1506"/>
      <c r="HP49" s="1506"/>
      <c r="HQ49" s="1506"/>
      <c r="HR49" s="1506"/>
      <c r="HS49" s="1506"/>
      <c r="HT49" s="1506"/>
      <c r="HU49" s="1506"/>
      <c r="HV49" s="1506"/>
      <c r="HW49" s="1506"/>
      <c r="HX49" s="1506"/>
      <c r="HY49" s="1506"/>
      <c r="HZ49" s="1506"/>
      <c r="IA49" s="1506"/>
      <c r="IB49" s="1506"/>
      <c r="IC49" s="1506"/>
      <c r="ID49" s="1506"/>
      <c r="IE49" s="1506"/>
      <c r="IF49" s="1506"/>
      <c r="IG49" s="1506"/>
      <c r="IH49" s="1506"/>
      <c r="II49" s="1506"/>
      <c r="IJ49" s="1506"/>
      <c r="IK49" s="1506"/>
      <c r="IL49" s="1506"/>
      <c r="IM49" s="1506"/>
      <c r="IN49" s="1506"/>
      <c r="IO49" s="1506"/>
      <c r="IP49" s="1506"/>
      <c r="IQ49" s="1506"/>
      <c r="IR49" s="1506"/>
      <c r="IS49" s="1506"/>
      <c r="IT49" s="1506"/>
      <c r="IU49" s="1506"/>
      <c r="IV49" s="1506"/>
    </row>
    <row r="50" spans="1:256" s="1484" customFormat="1" ht="46.5" customHeight="1">
      <c r="A50" s="13">
        <v>6</v>
      </c>
      <c r="B50" s="13">
        <v>4</v>
      </c>
      <c r="C50" s="1477" t="s">
        <v>3819</v>
      </c>
      <c r="D50" s="1478">
        <v>930000</v>
      </c>
      <c r="E50" s="1534">
        <v>1</v>
      </c>
      <c r="F50" s="307">
        <f t="shared" si="18"/>
        <v>930000</v>
      </c>
      <c r="G50" s="1479">
        <f t="shared" si="19"/>
        <v>930000</v>
      </c>
      <c r="H50" s="14" t="s">
        <v>3905</v>
      </c>
      <c r="I50" s="14" t="s">
        <v>876</v>
      </c>
      <c r="J50" s="16" t="s">
        <v>3906</v>
      </c>
      <c r="L50" s="1510"/>
      <c r="M50" s="1510"/>
      <c r="N50" s="1510"/>
      <c r="O50" s="1510"/>
      <c r="P50" s="1510"/>
      <c r="Q50" s="1511"/>
      <c r="R50" s="1439">
        <f>$E50</f>
        <v>1</v>
      </c>
      <c r="S50" s="1482">
        <f>F50</f>
        <v>930000</v>
      </c>
      <c r="T50" s="1439"/>
      <c r="U50" s="1439"/>
      <c r="V50" s="1439"/>
      <c r="W50" s="1439"/>
      <c r="X50" s="1439"/>
      <c r="Y50" s="1439"/>
      <c r="Z50" s="1439"/>
      <c r="AA50" s="1439"/>
      <c r="AB50" s="1439"/>
      <c r="AC50" s="1439"/>
      <c r="AD50" s="1413"/>
      <c r="AE50" s="1510"/>
      <c r="AF50" s="1440"/>
      <c r="AG50" s="1083"/>
      <c r="AH50" s="1083"/>
      <c r="AI50" s="1083"/>
      <c r="AJ50" s="1084">
        <f t="shared" si="6"/>
        <v>0</v>
      </c>
      <c r="AK50" s="1085">
        <f>$F50</f>
        <v>930000</v>
      </c>
      <c r="AL50" s="1083"/>
      <c r="AM50" s="1083"/>
      <c r="AN50" s="1084">
        <f t="shared" si="7"/>
        <v>930000</v>
      </c>
      <c r="AO50" s="1083"/>
      <c r="AP50" s="1083"/>
      <c r="AQ50" s="1083"/>
      <c r="AR50" s="1084">
        <f t="shared" si="8"/>
        <v>0</v>
      </c>
      <c r="AS50" s="1083"/>
      <c r="AT50" s="1083"/>
      <c r="AU50" s="1083"/>
      <c r="AV50" s="1084">
        <f t="shared" si="9"/>
        <v>0</v>
      </c>
      <c r="AW50" s="1083">
        <f t="shared" si="10"/>
        <v>930000</v>
      </c>
      <c r="AX50" s="1486">
        <f t="shared" si="11"/>
        <v>0</v>
      </c>
    </row>
    <row r="51" spans="1:256" s="1522" customFormat="1" ht="21" customHeight="1">
      <c r="A51" s="694"/>
      <c r="B51" s="694"/>
      <c r="C51" s="694" t="s">
        <v>1440</v>
      </c>
      <c r="D51" s="1517"/>
      <c r="E51" s="698">
        <f>SUM(E52:E57)</f>
        <v>0</v>
      </c>
      <c r="F51" s="1508">
        <f>SUM(F52:F57)</f>
        <v>0</v>
      </c>
      <c r="G51" s="698">
        <f>SUM(G52:G57)</f>
        <v>0</v>
      </c>
      <c r="H51" s="698">
        <f>SUM(H52:H57)</f>
        <v>0</v>
      </c>
      <c r="I51" s="698">
        <f>SUM(I52:I57)</f>
        <v>0</v>
      </c>
      <c r="J51" s="1519"/>
      <c r="K51" s="1520"/>
      <c r="L51" s="1510"/>
      <c r="M51" s="1510"/>
      <c r="N51" s="1510"/>
      <c r="O51" s="1510"/>
      <c r="P51" s="1510"/>
      <c r="Q51" s="1472"/>
      <c r="R51" s="698">
        <f t="shared" ref="R51:AC51" si="24">SUM(R52:R57)</f>
        <v>0</v>
      </c>
      <c r="S51" s="698">
        <f t="shared" si="24"/>
        <v>0</v>
      </c>
      <c r="T51" s="698">
        <f t="shared" si="24"/>
        <v>0</v>
      </c>
      <c r="U51" s="698">
        <f t="shared" si="24"/>
        <v>0</v>
      </c>
      <c r="V51" s="698">
        <f t="shared" si="24"/>
        <v>0</v>
      </c>
      <c r="W51" s="698">
        <f t="shared" si="24"/>
        <v>0</v>
      </c>
      <c r="X51" s="698">
        <f t="shared" si="24"/>
        <v>0</v>
      </c>
      <c r="Y51" s="698">
        <f t="shared" si="24"/>
        <v>0</v>
      </c>
      <c r="Z51" s="698">
        <f t="shared" si="24"/>
        <v>0</v>
      </c>
      <c r="AA51" s="698">
        <f t="shared" si="24"/>
        <v>0</v>
      </c>
      <c r="AB51" s="698">
        <f t="shared" si="24"/>
        <v>0</v>
      </c>
      <c r="AC51" s="698">
        <f t="shared" si="24"/>
        <v>0</v>
      </c>
      <c r="AD51" s="1521"/>
      <c r="AE51" s="1474"/>
      <c r="AF51" s="1475"/>
      <c r="AG51" s="1083"/>
      <c r="AH51" s="1083"/>
      <c r="AI51" s="1083"/>
      <c r="AJ51" s="1084">
        <f t="shared" si="6"/>
        <v>0</v>
      </c>
      <c r="AK51" s="1083"/>
      <c r="AL51" s="1083"/>
      <c r="AM51" s="1083"/>
      <c r="AN51" s="1084">
        <f t="shared" si="7"/>
        <v>0</v>
      </c>
      <c r="AO51" s="1083"/>
      <c r="AP51" s="1083"/>
      <c r="AQ51" s="1083"/>
      <c r="AR51" s="1084">
        <f t="shared" si="8"/>
        <v>0</v>
      </c>
      <c r="AS51" s="1083"/>
      <c r="AT51" s="1083"/>
      <c r="AU51" s="1083"/>
      <c r="AV51" s="1084">
        <f t="shared" si="9"/>
        <v>0</v>
      </c>
      <c r="AW51" s="1083">
        <f t="shared" si="10"/>
        <v>0</v>
      </c>
    </row>
    <row r="52" spans="1:256" s="1506" customFormat="1" ht="48" customHeight="1">
      <c r="A52" s="1524">
        <v>7</v>
      </c>
      <c r="B52" s="1524">
        <v>1</v>
      </c>
      <c r="C52" s="1525" t="s">
        <v>3821</v>
      </c>
      <c r="D52" s="1526">
        <v>896000</v>
      </c>
      <c r="E52" s="1537"/>
      <c r="F52" s="1492">
        <f t="shared" ref="F52:F57" si="25">E52*D52</f>
        <v>0</v>
      </c>
      <c r="G52" s="1493">
        <f t="shared" ref="G52:G57" si="26">F52</f>
        <v>0</v>
      </c>
      <c r="H52" s="1536" t="s">
        <v>3907</v>
      </c>
      <c r="I52" s="1536" t="s">
        <v>1417</v>
      </c>
      <c r="J52" s="1529"/>
      <c r="K52" s="1538">
        <v>0</v>
      </c>
      <c r="L52" s="1529"/>
      <c r="M52" s="1529"/>
      <c r="N52" s="1529"/>
      <c r="O52" s="1529"/>
      <c r="P52" s="1529"/>
      <c r="Q52" s="1498" t="s">
        <v>3853</v>
      </c>
      <c r="R52" s="1499"/>
      <c r="S52" s="1499"/>
      <c r="T52" s="1499"/>
      <c r="U52" s="1499"/>
      <c r="V52" s="1499">
        <f>$E52</f>
        <v>0</v>
      </c>
      <c r="W52" s="1530">
        <f>F52</f>
        <v>0</v>
      </c>
      <c r="X52" s="1499"/>
      <c r="Y52" s="1499"/>
      <c r="Z52" s="1499"/>
      <c r="AA52" s="1499"/>
      <c r="AB52" s="1499"/>
      <c r="AC52" s="1499"/>
      <c r="AD52" s="1501"/>
      <c r="AE52" s="1529"/>
      <c r="AF52" s="1531"/>
      <c r="AG52" s="1503"/>
      <c r="AH52" s="1503"/>
      <c r="AI52" s="1503"/>
      <c r="AJ52" s="1503">
        <f t="shared" si="6"/>
        <v>0</v>
      </c>
      <c r="AK52" s="1504">
        <f t="shared" ref="AK52:AK57" si="27">$F52</f>
        <v>0</v>
      </c>
      <c r="AL52" s="1503"/>
      <c r="AM52" s="1503"/>
      <c r="AN52" s="1503">
        <f t="shared" si="7"/>
        <v>0</v>
      </c>
      <c r="AO52" s="1503"/>
      <c r="AP52" s="1503"/>
      <c r="AQ52" s="1503"/>
      <c r="AR52" s="1503">
        <f t="shared" si="8"/>
        <v>0</v>
      </c>
      <c r="AS52" s="1503"/>
      <c r="AT52" s="1503"/>
      <c r="AU52" s="1503"/>
      <c r="AV52" s="1503">
        <f t="shared" si="9"/>
        <v>0</v>
      </c>
      <c r="AW52" s="1503">
        <f t="shared" si="10"/>
        <v>0</v>
      </c>
      <c r="AX52" s="1505">
        <f t="shared" si="11"/>
        <v>0</v>
      </c>
    </row>
    <row r="53" spans="1:256" s="1506" customFormat="1" ht="30" customHeight="1">
      <c r="A53" s="1524">
        <v>7</v>
      </c>
      <c r="B53" s="1524">
        <v>2</v>
      </c>
      <c r="C53" s="1490" t="s">
        <v>3820</v>
      </c>
      <c r="D53" s="1526">
        <v>1294000</v>
      </c>
      <c r="E53" s="1537"/>
      <c r="F53" s="1492">
        <f t="shared" si="25"/>
        <v>0</v>
      </c>
      <c r="G53" s="1493">
        <f t="shared" si="26"/>
        <v>0</v>
      </c>
      <c r="H53" s="1536" t="s">
        <v>465</v>
      </c>
      <c r="I53" s="1536" t="s">
        <v>526</v>
      </c>
      <c r="J53" s="1529"/>
      <c r="K53" s="1538">
        <v>0</v>
      </c>
      <c r="L53" s="1529"/>
      <c r="M53" s="1529"/>
      <c r="N53" s="1529"/>
      <c r="O53" s="1529"/>
      <c r="P53" s="1529"/>
      <c r="Q53" s="1498" t="s">
        <v>3853</v>
      </c>
      <c r="R53" s="1499"/>
      <c r="S53" s="1499"/>
      <c r="T53" s="1499">
        <f>$E53</f>
        <v>0</v>
      </c>
      <c r="U53" s="1539">
        <f>F53</f>
        <v>0</v>
      </c>
      <c r="V53" s="1499"/>
      <c r="W53" s="1499"/>
      <c r="X53" s="1499"/>
      <c r="Y53" s="1499"/>
      <c r="Z53" s="1499"/>
      <c r="AA53" s="1499"/>
      <c r="AB53" s="1499"/>
      <c r="AC53" s="1499"/>
      <c r="AD53" s="1501"/>
      <c r="AE53" s="1529"/>
      <c r="AF53" s="1540"/>
      <c r="AG53" s="1503"/>
      <c r="AH53" s="1503"/>
      <c r="AI53" s="1503"/>
      <c r="AJ53" s="1503">
        <f t="shared" si="6"/>
        <v>0</v>
      </c>
      <c r="AK53" s="1504">
        <f t="shared" si="27"/>
        <v>0</v>
      </c>
      <c r="AL53" s="1503"/>
      <c r="AM53" s="1503"/>
      <c r="AN53" s="1503">
        <f t="shared" si="7"/>
        <v>0</v>
      </c>
      <c r="AO53" s="1503"/>
      <c r="AP53" s="1503"/>
      <c r="AQ53" s="1503"/>
      <c r="AR53" s="1503">
        <f t="shared" si="8"/>
        <v>0</v>
      </c>
      <c r="AS53" s="1503"/>
      <c r="AT53" s="1503"/>
      <c r="AU53" s="1503"/>
      <c r="AV53" s="1503">
        <f t="shared" si="9"/>
        <v>0</v>
      </c>
      <c r="AW53" s="1503">
        <f t="shared" si="10"/>
        <v>0</v>
      </c>
      <c r="AX53" s="1505">
        <f t="shared" si="11"/>
        <v>0</v>
      </c>
    </row>
    <row r="54" spans="1:256" s="1506" customFormat="1" ht="48" customHeight="1">
      <c r="A54" s="1524">
        <v>7</v>
      </c>
      <c r="B54" s="1524">
        <v>3</v>
      </c>
      <c r="C54" s="1525" t="s">
        <v>3821</v>
      </c>
      <c r="D54" s="1526">
        <v>896000</v>
      </c>
      <c r="E54" s="1537"/>
      <c r="F54" s="1492">
        <f t="shared" si="25"/>
        <v>0</v>
      </c>
      <c r="G54" s="1493">
        <f t="shared" si="26"/>
        <v>0</v>
      </c>
      <c r="H54" s="1536" t="s">
        <v>3908</v>
      </c>
      <c r="I54" s="1536" t="s">
        <v>1417</v>
      </c>
      <c r="J54" s="1529"/>
      <c r="K54" s="1538">
        <v>0</v>
      </c>
      <c r="L54" s="1529"/>
      <c r="M54" s="1529"/>
      <c r="N54" s="1529"/>
      <c r="O54" s="1529"/>
      <c r="P54" s="1529"/>
      <c r="Q54" s="1498" t="s">
        <v>3853</v>
      </c>
      <c r="R54" s="1499"/>
      <c r="S54" s="1499"/>
      <c r="T54" s="1499"/>
      <c r="U54" s="1499"/>
      <c r="V54" s="1499">
        <f>$E54</f>
        <v>0</v>
      </c>
      <c r="W54" s="1530">
        <f>F54</f>
        <v>0</v>
      </c>
      <c r="X54" s="1499"/>
      <c r="Y54" s="1499"/>
      <c r="Z54" s="1499"/>
      <c r="AA54" s="1499"/>
      <c r="AB54" s="1499"/>
      <c r="AC54" s="1499"/>
      <c r="AD54" s="1501"/>
      <c r="AE54" s="1529"/>
      <c r="AF54" s="1531"/>
      <c r="AG54" s="1503"/>
      <c r="AH54" s="1503"/>
      <c r="AI54" s="1503"/>
      <c r="AJ54" s="1503">
        <f t="shared" si="6"/>
        <v>0</v>
      </c>
      <c r="AK54" s="1504">
        <f t="shared" si="27"/>
        <v>0</v>
      </c>
      <c r="AL54" s="1503"/>
      <c r="AM54" s="1503"/>
      <c r="AN54" s="1503">
        <f t="shared" si="7"/>
        <v>0</v>
      </c>
      <c r="AO54" s="1503"/>
      <c r="AP54" s="1503"/>
      <c r="AQ54" s="1503"/>
      <c r="AR54" s="1503">
        <f t="shared" si="8"/>
        <v>0</v>
      </c>
      <c r="AS54" s="1503"/>
      <c r="AT54" s="1503"/>
      <c r="AU54" s="1503"/>
      <c r="AV54" s="1503">
        <f t="shared" si="9"/>
        <v>0</v>
      </c>
      <c r="AW54" s="1503">
        <f t="shared" si="10"/>
        <v>0</v>
      </c>
      <c r="AX54" s="1505">
        <f t="shared" si="11"/>
        <v>0</v>
      </c>
    </row>
    <row r="55" spans="1:256" s="1506" customFormat="1" ht="48" customHeight="1">
      <c r="A55" s="1524">
        <v>7</v>
      </c>
      <c r="B55" s="1524">
        <v>4</v>
      </c>
      <c r="C55" s="1525" t="s">
        <v>3822</v>
      </c>
      <c r="D55" s="1526">
        <v>787000</v>
      </c>
      <c r="E55" s="1537"/>
      <c r="F55" s="1492">
        <f t="shared" si="25"/>
        <v>0</v>
      </c>
      <c r="G55" s="1493">
        <f t="shared" si="26"/>
        <v>0</v>
      </c>
      <c r="H55" s="1536" t="s">
        <v>3909</v>
      </c>
      <c r="I55" s="1536" t="s">
        <v>1410</v>
      </c>
      <c r="J55" s="1529"/>
      <c r="K55" s="1538">
        <v>0</v>
      </c>
      <c r="L55" s="1529"/>
      <c r="M55" s="1529"/>
      <c r="N55" s="1529"/>
      <c r="O55" s="1529"/>
      <c r="P55" s="1529"/>
      <c r="Q55" s="1498" t="s">
        <v>3853</v>
      </c>
      <c r="R55" s="1499"/>
      <c r="S55" s="1499"/>
      <c r="T55" s="1499"/>
      <c r="U55" s="1499"/>
      <c r="V55" s="1499"/>
      <c r="W55" s="1499"/>
      <c r="X55" s="1499">
        <f>$E55</f>
        <v>0</v>
      </c>
      <c r="Y55" s="1530">
        <f>F55</f>
        <v>0</v>
      </c>
      <c r="Z55" s="1499"/>
      <c r="AA55" s="1499"/>
      <c r="AB55" s="1499"/>
      <c r="AC55" s="1499"/>
      <c r="AD55" s="1501"/>
      <c r="AE55" s="1529"/>
      <c r="AF55" s="1531"/>
      <c r="AG55" s="1503"/>
      <c r="AH55" s="1503"/>
      <c r="AI55" s="1503"/>
      <c r="AJ55" s="1503">
        <f t="shared" si="6"/>
        <v>0</v>
      </c>
      <c r="AK55" s="1504">
        <f t="shared" si="27"/>
        <v>0</v>
      </c>
      <c r="AL55" s="1503"/>
      <c r="AM55" s="1503"/>
      <c r="AN55" s="1503">
        <f t="shared" si="7"/>
        <v>0</v>
      </c>
      <c r="AO55" s="1503"/>
      <c r="AP55" s="1503"/>
      <c r="AQ55" s="1503"/>
      <c r="AR55" s="1503">
        <f t="shared" si="8"/>
        <v>0</v>
      </c>
      <c r="AS55" s="1503"/>
      <c r="AT55" s="1503"/>
      <c r="AU55" s="1503"/>
      <c r="AV55" s="1503">
        <f t="shared" si="9"/>
        <v>0</v>
      </c>
      <c r="AW55" s="1503">
        <f t="shared" si="10"/>
        <v>0</v>
      </c>
      <c r="AX55" s="1505">
        <f t="shared" si="11"/>
        <v>0</v>
      </c>
    </row>
    <row r="56" spans="1:256" s="1506" customFormat="1" ht="48" customHeight="1">
      <c r="A56" s="1524">
        <v>7</v>
      </c>
      <c r="B56" s="1524">
        <v>6</v>
      </c>
      <c r="C56" s="1525" t="s">
        <v>3821</v>
      </c>
      <c r="D56" s="1526">
        <v>896000</v>
      </c>
      <c r="E56" s="1537"/>
      <c r="F56" s="1492">
        <f t="shared" si="25"/>
        <v>0</v>
      </c>
      <c r="G56" s="1493">
        <f t="shared" si="26"/>
        <v>0</v>
      </c>
      <c r="H56" s="1536" t="s">
        <v>3910</v>
      </c>
      <c r="I56" s="1536" t="s">
        <v>1417</v>
      </c>
      <c r="J56" s="1529"/>
      <c r="K56" s="1538">
        <v>0</v>
      </c>
      <c r="L56" s="1529"/>
      <c r="M56" s="1529"/>
      <c r="N56" s="1529"/>
      <c r="O56" s="1529"/>
      <c r="P56" s="1529"/>
      <c r="Q56" s="1498" t="s">
        <v>3853</v>
      </c>
      <c r="R56" s="1499"/>
      <c r="S56" s="1499"/>
      <c r="T56" s="1499"/>
      <c r="U56" s="1499"/>
      <c r="V56" s="1499">
        <f>$E56</f>
        <v>0</v>
      </c>
      <c r="W56" s="1530">
        <f>F56</f>
        <v>0</v>
      </c>
      <c r="X56" s="1499"/>
      <c r="Y56" s="1499"/>
      <c r="Z56" s="1499"/>
      <c r="AA56" s="1499"/>
      <c r="AB56" s="1499"/>
      <c r="AC56" s="1499"/>
      <c r="AD56" s="1501"/>
      <c r="AE56" s="1529"/>
      <c r="AF56" s="1531"/>
      <c r="AG56" s="1503"/>
      <c r="AH56" s="1503"/>
      <c r="AI56" s="1503"/>
      <c r="AJ56" s="1503">
        <f t="shared" si="6"/>
        <v>0</v>
      </c>
      <c r="AK56" s="1504">
        <f t="shared" si="27"/>
        <v>0</v>
      </c>
      <c r="AL56" s="1503"/>
      <c r="AM56" s="1503"/>
      <c r="AN56" s="1503">
        <f t="shared" si="7"/>
        <v>0</v>
      </c>
      <c r="AO56" s="1503"/>
      <c r="AP56" s="1503"/>
      <c r="AQ56" s="1503"/>
      <c r="AR56" s="1503">
        <f t="shared" si="8"/>
        <v>0</v>
      </c>
      <c r="AS56" s="1503"/>
      <c r="AT56" s="1503"/>
      <c r="AU56" s="1503"/>
      <c r="AV56" s="1503">
        <f t="shared" si="9"/>
        <v>0</v>
      </c>
      <c r="AW56" s="1503">
        <f t="shared" si="10"/>
        <v>0</v>
      </c>
      <c r="AX56" s="1505">
        <f t="shared" si="11"/>
        <v>0</v>
      </c>
    </row>
    <row r="57" spans="1:256" s="1506" customFormat="1" ht="48" customHeight="1">
      <c r="A57" s="1524">
        <v>7</v>
      </c>
      <c r="B57" s="1524">
        <v>7</v>
      </c>
      <c r="C57" s="1525" t="s">
        <v>3821</v>
      </c>
      <c r="D57" s="1526">
        <v>896000</v>
      </c>
      <c r="E57" s="1537"/>
      <c r="F57" s="1492">
        <f t="shared" si="25"/>
        <v>0</v>
      </c>
      <c r="G57" s="1493">
        <f t="shared" si="26"/>
        <v>0</v>
      </c>
      <c r="H57" s="1536" t="s">
        <v>3911</v>
      </c>
      <c r="I57" s="1536" t="s">
        <v>1417</v>
      </c>
      <c r="J57" s="1529"/>
      <c r="K57" s="1538">
        <v>0</v>
      </c>
      <c r="L57" s="1529"/>
      <c r="M57" s="1529"/>
      <c r="N57" s="1529"/>
      <c r="O57" s="1529"/>
      <c r="P57" s="1529"/>
      <c r="Q57" s="1498" t="s">
        <v>3853</v>
      </c>
      <c r="R57" s="1499"/>
      <c r="S57" s="1499"/>
      <c r="T57" s="1499"/>
      <c r="U57" s="1499"/>
      <c r="V57" s="1499">
        <f>$E57</f>
        <v>0</v>
      </c>
      <c r="W57" s="1530">
        <f>F57</f>
        <v>0</v>
      </c>
      <c r="X57" s="1499"/>
      <c r="Y57" s="1499"/>
      <c r="Z57" s="1499"/>
      <c r="AA57" s="1499"/>
      <c r="AB57" s="1499"/>
      <c r="AC57" s="1499"/>
      <c r="AD57" s="1501"/>
      <c r="AE57" s="1529"/>
      <c r="AF57" s="1531"/>
      <c r="AG57" s="1503"/>
      <c r="AH57" s="1503"/>
      <c r="AI57" s="1503"/>
      <c r="AJ57" s="1503">
        <f t="shared" si="6"/>
        <v>0</v>
      </c>
      <c r="AK57" s="1504">
        <f t="shared" si="27"/>
        <v>0</v>
      </c>
      <c r="AL57" s="1503"/>
      <c r="AM57" s="1503"/>
      <c r="AN57" s="1503">
        <f t="shared" si="7"/>
        <v>0</v>
      </c>
      <c r="AO57" s="1503"/>
      <c r="AP57" s="1503"/>
      <c r="AQ57" s="1503"/>
      <c r="AR57" s="1503">
        <f t="shared" si="8"/>
        <v>0</v>
      </c>
      <c r="AS57" s="1503"/>
      <c r="AT57" s="1503"/>
      <c r="AU57" s="1503"/>
      <c r="AV57" s="1503">
        <f t="shared" si="9"/>
        <v>0</v>
      </c>
      <c r="AW57" s="1503">
        <f t="shared" si="10"/>
        <v>0</v>
      </c>
      <c r="AX57" s="1505">
        <f t="shared" si="11"/>
        <v>0</v>
      </c>
    </row>
    <row r="58" spans="1:256" s="1522" customFormat="1" ht="21" customHeight="1">
      <c r="A58" s="694"/>
      <c r="B58" s="694"/>
      <c r="C58" s="694" t="s">
        <v>1441</v>
      </c>
      <c r="D58" s="1517"/>
      <c r="E58" s="698">
        <f>SUM(E59:E64)</f>
        <v>6</v>
      </c>
      <c r="F58" s="1508">
        <f>SUM(F59:F64)</f>
        <v>5736000</v>
      </c>
      <c r="G58" s="698">
        <f>SUM(G59:G64)</f>
        <v>5736000</v>
      </c>
      <c r="H58" s="698">
        <f>SUM(H59:H64)</f>
        <v>0</v>
      </c>
      <c r="I58" s="1518"/>
      <c r="J58" s="1519"/>
      <c r="K58" s="1520"/>
      <c r="L58" s="1510"/>
      <c r="M58" s="1510"/>
      <c r="N58" s="1510"/>
      <c r="O58" s="1510"/>
      <c r="P58" s="1510"/>
      <c r="Q58" s="1472"/>
      <c r="R58" s="698">
        <f t="shared" ref="R58:AC58" si="28">SUM(R59:R64)</f>
        <v>0</v>
      </c>
      <c r="S58" s="698">
        <f t="shared" si="28"/>
        <v>0</v>
      </c>
      <c r="T58" s="698">
        <f t="shared" si="28"/>
        <v>2</v>
      </c>
      <c r="U58" s="698">
        <f t="shared" si="28"/>
        <v>2588000</v>
      </c>
      <c r="V58" s="698">
        <f t="shared" si="28"/>
        <v>0</v>
      </c>
      <c r="W58" s="698">
        <f t="shared" si="28"/>
        <v>0</v>
      </c>
      <c r="X58" s="698">
        <f t="shared" si="28"/>
        <v>4</v>
      </c>
      <c r="Y58" s="698">
        <f t="shared" si="28"/>
        <v>3148000</v>
      </c>
      <c r="Z58" s="698">
        <f t="shared" si="28"/>
        <v>0</v>
      </c>
      <c r="AA58" s="698">
        <f t="shared" si="28"/>
        <v>0</v>
      </c>
      <c r="AB58" s="698">
        <f t="shared" si="28"/>
        <v>0</v>
      </c>
      <c r="AC58" s="698">
        <f t="shared" si="28"/>
        <v>0</v>
      </c>
      <c r="AD58" s="1521"/>
      <c r="AE58" s="1474"/>
      <c r="AF58" s="1475"/>
      <c r="AG58" s="1083"/>
      <c r="AH58" s="1083"/>
      <c r="AI58" s="1083"/>
      <c r="AJ58" s="1084">
        <f t="shared" si="6"/>
        <v>0</v>
      </c>
      <c r="AK58" s="1083"/>
      <c r="AL58" s="1083"/>
      <c r="AM58" s="1083"/>
      <c r="AN58" s="1084">
        <f t="shared" si="7"/>
        <v>0</v>
      </c>
      <c r="AO58" s="1083"/>
      <c r="AP58" s="1083"/>
      <c r="AQ58" s="1083"/>
      <c r="AR58" s="1084">
        <f t="shared" si="8"/>
        <v>0</v>
      </c>
      <c r="AS58" s="1083"/>
      <c r="AT58" s="1083"/>
      <c r="AU58" s="1083"/>
      <c r="AV58" s="1084">
        <f t="shared" si="9"/>
        <v>0</v>
      </c>
      <c r="AW58" s="1083">
        <f t="shared" si="10"/>
        <v>0</v>
      </c>
    </row>
    <row r="59" spans="1:256" s="22" customFormat="1" ht="27" customHeight="1">
      <c r="A59" s="152">
        <v>8</v>
      </c>
      <c r="B59" s="152">
        <v>1</v>
      </c>
      <c r="C59" s="1480" t="s">
        <v>3820</v>
      </c>
      <c r="D59" s="31">
        <v>1294000</v>
      </c>
      <c r="E59" s="1541">
        <v>1</v>
      </c>
      <c r="F59" s="307">
        <f t="shared" ref="F59:F64" si="29">E59*D59</f>
        <v>1294000</v>
      </c>
      <c r="G59" s="32">
        <f t="shared" ref="G59:G64" si="30">F59</f>
        <v>1294000</v>
      </c>
      <c r="H59" s="14" t="s">
        <v>765</v>
      </c>
      <c r="I59" s="14" t="s">
        <v>914</v>
      </c>
      <c r="J59" s="9" t="s">
        <v>3912</v>
      </c>
      <c r="K59" s="353"/>
      <c r="L59" s="1510"/>
      <c r="M59" s="1510"/>
      <c r="N59" s="1510"/>
      <c r="O59" s="1510"/>
      <c r="P59" s="1510"/>
      <c r="Q59" s="1511"/>
      <c r="R59" s="21"/>
      <c r="S59" s="21"/>
      <c r="T59" s="1439">
        <f>$E59</f>
        <v>1</v>
      </c>
      <c r="U59" s="1482">
        <f>F59</f>
        <v>1294000</v>
      </c>
      <c r="V59" s="21"/>
      <c r="W59" s="21"/>
      <c r="X59" s="21"/>
      <c r="Y59" s="21"/>
      <c r="Z59" s="21"/>
      <c r="AA59" s="21"/>
      <c r="AB59" s="21"/>
      <c r="AC59" s="21"/>
      <c r="AD59" s="203"/>
      <c r="AE59" s="1510"/>
      <c r="AF59" s="1513"/>
      <c r="AG59" s="1083"/>
      <c r="AH59" s="1083"/>
      <c r="AI59" s="1083"/>
      <c r="AJ59" s="1084">
        <f t="shared" si="6"/>
        <v>0</v>
      </c>
      <c r="AK59" s="1085">
        <f t="shared" ref="AK59:AK64" si="31">$F59</f>
        <v>1294000</v>
      </c>
      <c r="AL59" s="1083"/>
      <c r="AM59" s="1083"/>
      <c r="AN59" s="1084">
        <f t="shared" si="7"/>
        <v>1294000</v>
      </c>
      <c r="AO59" s="1083"/>
      <c r="AP59" s="1083"/>
      <c r="AQ59" s="1083"/>
      <c r="AR59" s="1084">
        <f t="shared" si="8"/>
        <v>0</v>
      </c>
      <c r="AS59" s="1083"/>
      <c r="AT59" s="1083"/>
      <c r="AU59" s="1083"/>
      <c r="AV59" s="1084">
        <f t="shared" si="9"/>
        <v>0</v>
      </c>
      <c r="AW59" s="1083">
        <f t="shared" si="10"/>
        <v>1294000</v>
      </c>
      <c r="AX59" s="1486">
        <f t="shared" si="11"/>
        <v>0</v>
      </c>
    </row>
    <row r="60" spans="1:256" s="22" customFormat="1" ht="49.5" customHeight="1">
      <c r="A60" s="152">
        <v>8</v>
      </c>
      <c r="B60" s="152">
        <v>2</v>
      </c>
      <c r="C60" s="1477" t="s">
        <v>3822</v>
      </c>
      <c r="D60" s="31">
        <v>787000</v>
      </c>
      <c r="E60" s="1541">
        <v>1</v>
      </c>
      <c r="F60" s="307">
        <f t="shared" si="29"/>
        <v>787000</v>
      </c>
      <c r="G60" s="32">
        <f t="shared" si="30"/>
        <v>787000</v>
      </c>
      <c r="H60" s="14" t="s">
        <v>3913</v>
      </c>
      <c r="I60" s="14" t="s">
        <v>914</v>
      </c>
      <c r="J60" s="9" t="s">
        <v>3914</v>
      </c>
      <c r="K60" s="353"/>
      <c r="L60" s="1510"/>
      <c r="M60" s="1510"/>
      <c r="N60" s="1510"/>
      <c r="O60" s="1510"/>
      <c r="P60" s="1510"/>
      <c r="Q60" s="1511"/>
      <c r="R60" s="21"/>
      <c r="S60" s="21"/>
      <c r="T60" s="21"/>
      <c r="U60" s="21"/>
      <c r="V60" s="21"/>
      <c r="W60" s="21"/>
      <c r="X60" s="1439">
        <f>$E60</f>
        <v>1</v>
      </c>
      <c r="Y60" s="1512">
        <f>F60</f>
        <v>787000</v>
      </c>
      <c r="Z60" s="21"/>
      <c r="AA60" s="21"/>
      <c r="AB60" s="21"/>
      <c r="AC60" s="21"/>
      <c r="AD60" s="203"/>
      <c r="AE60" s="1510"/>
      <c r="AF60" s="1440"/>
      <c r="AG60" s="1083"/>
      <c r="AH60" s="1083"/>
      <c r="AI60" s="1083"/>
      <c r="AJ60" s="1084">
        <f t="shared" si="6"/>
        <v>0</v>
      </c>
      <c r="AK60" s="1085">
        <f t="shared" si="31"/>
        <v>787000</v>
      </c>
      <c r="AL60" s="1083"/>
      <c r="AM60" s="1083"/>
      <c r="AN60" s="1084">
        <f t="shared" si="7"/>
        <v>787000</v>
      </c>
      <c r="AO60" s="1083"/>
      <c r="AP60" s="1083"/>
      <c r="AQ60" s="1083"/>
      <c r="AR60" s="1084">
        <f t="shared" si="8"/>
        <v>0</v>
      </c>
      <c r="AS60" s="1083"/>
      <c r="AT60" s="1083"/>
      <c r="AU60" s="1083"/>
      <c r="AV60" s="1084">
        <f t="shared" si="9"/>
        <v>0</v>
      </c>
      <c r="AW60" s="1083">
        <f t="shared" si="10"/>
        <v>787000</v>
      </c>
      <c r="AX60" s="1486">
        <f t="shared" si="11"/>
        <v>0</v>
      </c>
    </row>
    <row r="61" spans="1:256" s="22" customFormat="1" ht="48.75" customHeight="1">
      <c r="A61" s="1542">
        <v>8</v>
      </c>
      <c r="B61" s="1542">
        <v>5</v>
      </c>
      <c r="C61" s="1477" t="s">
        <v>3822</v>
      </c>
      <c r="D61" s="31">
        <v>787000</v>
      </c>
      <c r="E61" s="1543">
        <v>1</v>
      </c>
      <c r="F61" s="1544">
        <f t="shared" si="29"/>
        <v>787000</v>
      </c>
      <c r="G61" s="891">
        <f t="shared" si="30"/>
        <v>787000</v>
      </c>
      <c r="H61" s="9" t="s">
        <v>3915</v>
      </c>
      <c r="I61" s="9" t="s">
        <v>914</v>
      </c>
      <c r="J61" s="9" t="s">
        <v>3916</v>
      </c>
      <c r="K61" s="353"/>
      <c r="L61" s="1510"/>
      <c r="M61" s="1510"/>
      <c r="N61" s="1510"/>
      <c r="O61" s="1510"/>
      <c r="P61" s="1510"/>
      <c r="Q61" s="1511"/>
      <c r="R61" s="21"/>
      <c r="S61" s="21"/>
      <c r="T61" s="21"/>
      <c r="U61" s="21"/>
      <c r="V61" s="21"/>
      <c r="W61" s="21"/>
      <c r="X61" s="1439">
        <f>$E61</f>
        <v>1</v>
      </c>
      <c r="Y61" s="1512">
        <f>F61</f>
        <v>787000</v>
      </c>
      <c r="Z61" s="21"/>
      <c r="AA61" s="21"/>
      <c r="AB61" s="21"/>
      <c r="AC61" s="21"/>
      <c r="AD61" s="203"/>
      <c r="AE61" s="1510"/>
      <c r="AF61" s="1440"/>
      <c r="AG61" s="1083"/>
      <c r="AH61" s="1083"/>
      <c r="AI61" s="1083"/>
      <c r="AJ61" s="1084">
        <f t="shared" si="6"/>
        <v>0</v>
      </c>
      <c r="AK61" s="1085">
        <f t="shared" si="31"/>
        <v>787000</v>
      </c>
      <c r="AL61" s="1083"/>
      <c r="AM61" s="1083"/>
      <c r="AN61" s="1084">
        <f t="shared" si="7"/>
        <v>787000</v>
      </c>
      <c r="AO61" s="1083"/>
      <c r="AP61" s="1083"/>
      <c r="AQ61" s="1083"/>
      <c r="AR61" s="1084">
        <f t="shared" si="8"/>
        <v>0</v>
      </c>
      <c r="AS61" s="1083"/>
      <c r="AT61" s="1083"/>
      <c r="AU61" s="1083"/>
      <c r="AV61" s="1084">
        <f t="shared" si="9"/>
        <v>0</v>
      </c>
      <c r="AW61" s="1083">
        <f t="shared" si="10"/>
        <v>787000</v>
      </c>
      <c r="AX61" s="1486">
        <f t="shared" si="11"/>
        <v>0</v>
      </c>
    </row>
    <row r="62" spans="1:256" s="22" customFormat="1" ht="27" customHeight="1">
      <c r="A62" s="152">
        <v>8</v>
      </c>
      <c r="B62" s="152">
        <v>6</v>
      </c>
      <c r="C62" s="1480" t="s">
        <v>3820</v>
      </c>
      <c r="D62" s="31">
        <v>1294000</v>
      </c>
      <c r="E62" s="1541">
        <v>1</v>
      </c>
      <c r="F62" s="307">
        <f t="shared" si="29"/>
        <v>1294000</v>
      </c>
      <c r="G62" s="32">
        <f t="shared" si="30"/>
        <v>1294000</v>
      </c>
      <c r="H62" s="14" t="s">
        <v>620</v>
      </c>
      <c r="I62" s="14" t="s">
        <v>1308</v>
      </c>
      <c r="J62" s="14" t="s">
        <v>3917</v>
      </c>
      <c r="K62" s="353"/>
      <c r="L62" s="1510"/>
      <c r="M62" s="1510"/>
      <c r="N62" s="1510"/>
      <c r="O62" s="1510"/>
      <c r="P62" s="1510"/>
      <c r="Q62" s="1511"/>
      <c r="R62" s="21"/>
      <c r="S62" s="21"/>
      <c r="T62" s="1439">
        <f>$E62</f>
        <v>1</v>
      </c>
      <c r="U62" s="1482">
        <f>F62</f>
        <v>1294000</v>
      </c>
      <c r="V62" s="21"/>
      <c r="W62" s="21"/>
      <c r="X62" s="21"/>
      <c r="Y62" s="21"/>
      <c r="Z62" s="21"/>
      <c r="AA62" s="21"/>
      <c r="AB62" s="21"/>
      <c r="AC62" s="21"/>
      <c r="AD62" s="203"/>
      <c r="AE62" s="1510"/>
      <c r="AF62" s="1513"/>
      <c r="AG62" s="1083"/>
      <c r="AH62" s="1083"/>
      <c r="AI62" s="1083"/>
      <c r="AJ62" s="1084">
        <f t="shared" si="6"/>
        <v>0</v>
      </c>
      <c r="AK62" s="1085">
        <f t="shared" si="31"/>
        <v>1294000</v>
      </c>
      <c r="AL62" s="1083"/>
      <c r="AM62" s="1083"/>
      <c r="AN62" s="1084">
        <f t="shared" si="7"/>
        <v>1294000</v>
      </c>
      <c r="AO62" s="1083"/>
      <c r="AP62" s="1083"/>
      <c r="AQ62" s="1083"/>
      <c r="AR62" s="1084">
        <f t="shared" si="8"/>
        <v>0</v>
      </c>
      <c r="AS62" s="1083"/>
      <c r="AT62" s="1083"/>
      <c r="AU62" s="1083"/>
      <c r="AV62" s="1084">
        <f t="shared" si="9"/>
        <v>0</v>
      </c>
      <c r="AW62" s="1083">
        <f t="shared" si="10"/>
        <v>1294000</v>
      </c>
      <c r="AX62" s="1486">
        <f t="shared" si="11"/>
        <v>0</v>
      </c>
    </row>
    <row r="63" spans="1:256" s="22" customFormat="1" ht="50.25" customHeight="1">
      <c r="A63" s="152">
        <v>8</v>
      </c>
      <c r="B63" s="152">
        <v>7</v>
      </c>
      <c r="C63" s="1477" t="s">
        <v>3822</v>
      </c>
      <c r="D63" s="31">
        <v>787000</v>
      </c>
      <c r="E63" s="1541">
        <v>1</v>
      </c>
      <c r="F63" s="307">
        <f t="shared" si="29"/>
        <v>787000</v>
      </c>
      <c r="G63" s="32">
        <f t="shared" si="30"/>
        <v>787000</v>
      </c>
      <c r="H63" s="14" t="s">
        <v>3918</v>
      </c>
      <c r="I63" s="14" t="s">
        <v>1308</v>
      </c>
      <c r="J63" s="14" t="s">
        <v>3917</v>
      </c>
      <c r="K63" s="353"/>
      <c r="L63" s="1510"/>
      <c r="M63" s="1510"/>
      <c r="N63" s="1510"/>
      <c r="O63" s="1510"/>
      <c r="P63" s="1510"/>
      <c r="Q63" s="1511"/>
      <c r="R63" s="21"/>
      <c r="S63" s="21"/>
      <c r="T63" s="21"/>
      <c r="U63" s="21"/>
      <c r="V63" s="21"/>
      <c r="W63" s="21"/>
      <c r="X63" s="1439">
        <f>$E63</f>
        <v>1</v>
      </c>
      <c r="Y63" s="1512">
        <f>F63</f>
        <v>787000</v>
      </c>
      <c r="Z63" s="21"/>
      <c r="AA63" s="21"/>
      <c r="AB63" s="21"/>
      <c r="AC63" s="21"/>
      <c r="AD63" s="203"/>
      <c r="AE63" s="1510"/>
      <c r="AF63" s="1440"/>
      <c r="AG63" s="1083"/>
      <c r="AH63" s="1083"/>
      <c r="AI63" s="1083"/>
      <c r="AJ63" s="1084">
        <f t="shared" si="6"/>
        <v>0</v>
      </c>
      <c r="AK63" s="1085">
        <f t="shared" si="31"/>
        <v>787000</v>
      </c>
      <c r="AL63" s="1083"/>
      <c r="AM63" s="1083"/>
      <c r="AN63" s="1084">
        <f t="shared" si="7"/>
        <v>787000</v>
      </c>
      <c r="AO63" s="1083"/>
      <c r="AP63" s="1083"/>
      <c r="AQ63" s="1083"/>
      <c r="AR63" s="1084">
        <f t="shared" si="8"/>
        <v>0</v>
      </c>
      <c r="AS63" s="1083"/>
      <c r="AT63" s="1083"/>
      <c r="AU63" s="1083"/>
      <c r="AV63" s="1084">
        <f t="shared" si="9"/>
        <v>0</v>
      </c>
      <c r="AW63" s="1083">
        <f t="shared" si="10"/>
        <v>787000</v>
      </c>
      <c r="AX63" s="1486">
        <f t="shared" si="11"/>
        <v>0</v>
      </c>
    </row>
    <row r="64" spans="1:256" s="22" customFormat="1" ht="47.25" customHeight="1">
      <c r="A64" s="152">
        <v>8</v>
      </c>
      <c r="B64" s="152">
        <v>8</v>
      </c>
      <c r="C64" s="1477" t="s">
        <v>3822</v>
      </c>
      <c r="D64" s="31">
        <v>787000</v>
      </c>
      <c r="E64" s="1541">
        <v>1</v>
      </c>
      <c r="F64" s="307">
        <f t="shared" si="29"/>
        <v>787000</v>
      </c>
      <c r="G64" s="32">
        <f t="shared" si="30"/>
        <v>787000</v>
      </c>
      <c r="H64" s="14" t="s">
        <v>517</v>
      </c>
      <c r="I64" s="14" t="s">
        <v>1308</v>
      </c>
      <c r="J64" s="14" t="s">
        <v>3917</v>
      </c>
      <c r="K64" s="353"/>
      <c r="L64" s="1510"/>
      <c r="M64" s="1510"/>
      <c r="N64" s="1510"/>
      <c r="O64" s="1510"/>
      <c r="P64" s="1510"/>
      <c r="Q64" s="1511"/>
      <c r="R64" s="21"/>
      <c r="S64" s="21"/>
      <c r="T64" s="21"/>
      <c r="U64" s="21"/>
      <c r="V64" s="21"/>
      <c r="W64" s="21"/>
      <c r="X64" s="1439">
        <f>$E64</f>
        <v>1</v>
      </c>
      <c r="Y64" s="1512">
        <f>F64</f>
        <v>787000</v>
      </c>
      <c r="Z64" s="21"/>
      <c r="AA64" s="21"/>
      <c r="AB64" s="21"/>
      <c r="AC64" s="21"/>
      <c r="AD64" s="203"/>
      <c r="AE64" s="1510"/>
      <c r="AF64" s="1440"/>
      <c r="AG64" s="1083"/>
      <c r="AH64" s="1083"/>
      <c r="AI64" s="1083"/>
      <c r="AJ64" s="1084">
        <f t="shared" si="6"/>
        <v>0</v>
      </c>
      <c r="AK64" s="1085">
        <f t="shared" si="31"/>
        <v>787000</v>
      </c>
      <c r="AL64" s="1083"/>
      <c r="AM64" s="1083"/>
      <c r="AN64" s="1084">
        <f t="shared" si="7"/>
        <v>787000</v>
      </c>
      <c r="AO64" s="1083"/>
      <c r="AP64" s="1083"/>
      <c r="AQ64" s="1083"/>
      <c r="AR64" s="1084">
        <f t="shared" si="8"/>
        <v>0</v>
      </c>
      <c r="AS64" s="1083"/>
      <c r="AT64" s="1083"/>
      <c r="AU64" s="1083"/>
      <c r="AV64" s="1084">
        <f t="shared" si="9"/>
        <v>0</v>
      </c>
      <c r="AW64" s="1083">
        <f t="shared" si="10"/>
        <v>787000</v>
      </c>
      <c r="AX64" s="1486">
        <f t="shared" si="11"/>
        <v>0</v>
      </c>
    </row>
    <row r="65" spans="1:50" s="1522" customFormat="1" ht="21" customHeight="1">
      <c r="A65" s="694"/>
      <c r="B65" s="694"/>
      <c r="C65" s="694" t="s">
        <v>1442</v>
      </c>
      <c r="D65" s="1517"/>
      <c r="E65" s="698">
        <f>SUM(E66:E76)</f>
        <v>11</v>
      </c>
      <c r="F65" s="1508">
        <f>SUM(F66:F76)</f>
        <v>10178000</v>
      </c>
      <c r="G65" s="698">
        <f>SUM(G66:G76)</f>
        <v>10178000</v>
      </c>
      <c r="H65" s="698">
        <f>SUM(H66:H76)</f>
        <v>0</v>
      </c>
      <c r="I65" s="1518"/>
      <c r="J65" s="1519"/>
      <c r="K65" s="1520"/>
      <c r="L65" s="1510"/>
      <c r="M65" s="1510"/>
      <c r="N65" s="1510"/>
      <c r="O65" s="1510"/>
      <c r="P65" s="1510"/>
      <c r="Q65" s="1472"/>
      <c r="R65" s="698">
        <f t="shared" ref="R65:AC65" si="32">SUM(R66:R76)</f>
        <v>0</v>
      </c>
      <c r="S65" s="698">
        <f t="shared" si="32"/>
        <v>0</v>
      </c>
      <c r="T65" s="698">
        <f t="shared" si="32"/>
        <v>3</v>
      </c>
      <c r="U65" s="698">
        <f t="shared" si="32"/>
        <v>3882000</v>
      </c>
      <c r="V65" s="698">
        <f t="shared" si="32"/>
        <v>0</v>
      </c>
      <c r="W65" s="698">
        <f t="shared" si="32"/>
        <v>0</v>
      </c>
      <c r="X65" s="698">
        <f t="shared" si="32"/>
        <v>8</v>
      </c>
      <c r="Y65" s="698">
        <f t="shared" si="32"/>
        <v>6296000</v>
      </c>
      <c r="Z65" s="698">
        <f t="shared" si="32"/>
        <v>0</v>
      </c>
      <c r="AA65" s="698">
        <f t="shared" si="32"/>
        <v>0</v>
      </c>
      <c r="AB65" s="698">
        <f t="shared" si="32"/>
        <v>0</v>
      </c>
      <c r="AC65" s="698">
        <f t="shared" si="32"/>
        <v>0</v>
      </c>
      <c r="AD65" s="1521"/>
      <c r="AE65" s="1474"/>
      <c r="AF65" s="1475"/>
      <c r="AG65" s="1083"/>
      <c r="AH65" s="1083"/>
      <c r="AI65" s="1083"/>
      <c r="AJ65" s="1084">
        <f t="shared" si="6"/>
        <v>0</v>
      </c>
      <c r="AK65" s="1083"/>
      <c r="AL65" s="1083"/>
      <c r="AM65" s="1083"/>
      <c r="AN65" s="1084">
        <f t="shared" si="7"/>
        <v>0</v>
      </c>
      <c r="AO65" s="1083"/>
      <c r="AP65" s="1083"/>
      <c r="AQ65" s="1083"/>
      <c r="AR65" s="1084">
        <f t="shared" si="8"/>
        <v>0</v>
      </c>
      <c r="AS65" s="1083"/>
      <c r="AT65" s="1083"/>
      <c r="AU65" s="1083"/>
      <c r="AV65" s="1084">
        <f t="shared" si="9"/>
        <v>0</v>
      </c>
      <c r="AW65" s="1083">
        <f t="shared" si="10"/>
        <v>0</v>
      </c>
    </row>
    <row r="66" spans="1:50" s="1484" customFormat="1" ht="31.5" customHeight="1">
      <c r="A66" s="13">
        <v>9</v>
      </c>
      <c r="B66" s="13">
        <v>1</v>
      </c>
      <c r="C66" s="1480" t="s">
        <v>3820</v>
      </c>
      <c r="D66" s="31">
        <v>1294000</v>
      </c>
      <c r="E66" s="13">
        <v>1</v>
      </c>
      <c r="F66" s="307">
        <f t="shared" ref="F66:F76" si="33">E66*D66</f>
        <v>1294000</v>
      </c>
      <c r="G66" s="1479">
        <f t="shared" ref="G66:G76" si="34">F66</f>
        <v>1294000</v>
      </c>
      <c r="H66" s="14" t="s">
        <v>647</v>
      </c>
      <c r="I66" s="14" t="s">
        <v>968</v>
      </c>
      <c r="J66" s="16" t="s">
        <v>3919</v>
      </c>
      <c r="L66" s="1510"/>
      <c r="M66" s="1510"/>
      <c r="N66" s="1510"/>
      <c r="O66" s="1510"/>
      <c r="P66" s="1510"/>
      <c r="Q66" s="1511"/>
      <c r="R66" s="1439"/>
      <c r="S66" s="1439"/>
      <c r="T66" s="1439">
        <f>$E66</f>
        <v>1</v>
      </c>
      <c r="U66" s="1482">
        <f>F66</f>
        <v>1294000</v>
      </c>
      <c r="V66" s="1439"/>
      <c r="W66" s="1439"/>
      <c r="X66" s="1439"/>
      <c r="Y66" s="1439"/>
      <c r="Z66" s="1439"/>
      <c r="AA66" s="1439"/>
      <c r="AB66" s="1439"/>
      <c r="AC66" s="1439"/>
      <c r="AD66" s="1413"/>
      <c r="AE66" s="1510"/>
      <c r="AF66" s="1513"/>
      <c r="AG66" s="1083"/>
      <c r="AH66" s="1083"/>
      <c r="AI66" s="1083"/>
      <c r="AJ66" s="1084">
        <f t="shared" si="6"/>
        <v>0</v>
      </c>
      <c r="AK66" s="1085">
        <f>$F66</f>
        <v>1294000</v>
      </c>
      <c r="AL66" s="1083"/>
      <c r="AM66" s="1083"/>
      <c r="AN66" s="1084">
        <f t="shared" si="7"/>
        <v>1294000</v>
      </c>
      <c r="AO66" s="1083"/>
      <c r="AP66" s="1083"/>
      <c r="AQ66" s="1083"/>
      <c r="AR66" s="1084">
        <f t="shared" si="8"/>
        <v>0</v>
      </c>
      <c r="AS66" s="1083"/>
      <c r="AT66" s="1083"/>
      <c r="AU66" s="1083"/>
      <c r="AV66" s="1084">
        <f t="shared" si="9"/>
        <v>0</v>
      </c>
      <c r="AW66" s="1083">
        <f t="shared" si="10"/>
        <v>1294000</v>
      </c>
      <c r="AX66" s="1486">
        <f t="shared" si="11"/>
        <v>0</v>
      </c>
    </row>
    <row r="67" spans="1:50" s="1484" customFormat="1" ht="31.5" customHeight="1">
      <c r="A67" s="13">
        <v>9</v>
      </c>
      <c r="B67" s="13">
        <v>2</v>
      </c>
      <c r="C67" s="1480" t="s">
        <v>3820</v>
      </c>
      <c r="D67" s="31">
        <v>1294000</v>
      </c>
      <c r="E67" s="13">
        <v>1</v>
      </c>
      <c r="F67" s="307">
        <f t="shared" si="33"/>
        <v>1294000</v>
      </c>
      <c r="G67" s="1479">
        <f t="shared" si="34"/>
        <v>1294000</v>
      </c>
      <c r="H67" s="14" t="s">
        <v>3920</v>
      </c>
      <c r="I67" s="14" t="s">
        <v>980</v>
      </c>
      <c r="J67" s="14" t="s">
        <v>3921</v>
      </c>
      <c r="L67" s="1510"/>
      <c r="M67" s="1510"/>
      <c r="N67" s="1510"/>
      <c r="O67" s="1510"/>
      <c r="P67" s="1510"/>
      <c r="Q67" s="1511"/>
      <c r="R67" s="1439"/>
      <c r="S67" s="1439"/>
      <c r="T67" s="1439">
        <f>$E67</f>
        <v>1</v>
      </c>
      <c r="U67" s="1482">
        <f>F67</f>
        <v>1294000</v>
      </c>
      <c r="V67" s="1439"/>
      <c r="W67" s="1439"/>
      <c r="X67" s="1439"/>
      <c r="Y67" s="1439"/>
      <c r="Z67" s="1439"/>
      <c r="AA67" s="1439"/>
      <c r="AB67" s="1439"/>
      <c r="AC67" s="1439"/>
      <c r="AD67" s="1413"/>
      <c r="AE67" s="1510"/>
      <c r="AF67" s="1513"/>
      <c r="AG67" s="1083"/>
      <c r="AH67" s="1083"/>
      <c r="AI67" s="1083"/>
      <c r="AJ67" s="1084">
        <f t="shared" si="6"/>
        <v>0</v>
      </c>
      <c r="AK67" s="1085">
        <f>$F67</f>
        <v>1294000</v>
      </c>
      <c r="AL67" s="1083"/>
      <c r="AM67" s="1083"/>
      <c r="AN67" s="1084">
        <f t="shared" si="7"/>
        <v>1294000</v>
      </c>
      <c r="AO67" s="1083"/>
      <c r="AP67" s="1083"/>
      <c r="AQ67" s="1083"/>
      <c r="AR67" s="1084">
        <f t="shared" si="8"/>
        <v>0</v>
      </c>
      <c r="AS67" s="1083"/>
      <c r="AT67" s="1083"/>
      <c r="AU67" s="1083"/>
      <c r="AV67" s="1084">
        <f t="shared" si="9"/>
        <v>0</v>
      </c>
      <c r="AW67" s="1083">
        <f t="shared" si="10"/>
        <v>1294000</v>
      </c>
      <c r="AX67" s="1486">
        <f t="shared" si="11"/>
        <v>0</v>
      </c>
    </row>
    <row r="68" spans="1:50" s="1484" customFormat="1" ht="31.5" customHeight="1">
      <c r="A68" s="13">
        <v>9</v>
      </c>
      <c r="B68" s="13">
        <v>3</v>
      </c>
      <c r="C68" s="1480" t="s">
        <v>3820</v>
      </c>
      <c r="D68" s="31">
        <v>1294000</v>
      </c>
      <c r="E68" s="13">
        <v>1</v>
      </c>
      <c r="F68" s="307">
        <f t="shared" si="33"/>
        <v>1294000</v>
      </c>
      <c r="G68" s="1479">
        <f t="shared" si="34"/>
        <v>1294000</v>
      </c>
      <c r="H68" s="14" t="s">
        <v>3922</v>
      </c>
      <c r="I68" s="15" t="s">
        <v>873</v>
      </c>
      <c r="J68" s="16" t="s">
        <v>3923</v>
      </c>
      <c r="L68" s="1510"/>
      <c r="M68" s="1510"/>
      <c r="N68" s="1510"/>
      <c r="O68" s="1510"/>
      <c r="P68" s="1510"/>
      <c r="Q68" s="1511"/>
      <c r="R68" s="1439"/>
      <c r="S68" s="1439"/>
      <c r="T68" s="1439">
        <f>$E68</f>
        <v>1</v>
      </c>
      <c r="U68" s="1482">
        <f>F68</f>
        <v>1294000</v>
      </c>
      <c r="V68" s="1439"/>
      <c r="W68" s="1439"/>
      <c r="X68" s="1439"/>
      <c r="Y68" s="1439"/>
      <c r="Z68" s="1439"/>
      <c r="AA68" s="1439"/>
      <c r="AB68" s="1439"/>
      <c r="AC68" s="1439"/>
      <c r="AD68" s="1413"/>
      <c r="AE68" s="1510"/>
      <c r="AF68" s="1513"/>
      <c r="AG68" s="1083"/>
      <c r="AH68" s="1083"/>
      <c r="AI68" s="1083"/>
      <c r="AJ68" s="1084">
        <f t="shared" si="6"/>
        <v>0</v>
      </c>
      <c r="AK68" s="1085">
        <f>$F68</f>
        <v>1294000</v>
      </c>
      <c r="AL68" s="1083"/>
      <c r="AM68" s="1083"/>
      <c r="AN68" s="1084">
        <f t="shared" si="7"/>
        <v>1294000</v>
      </c>
      <c r="AO68" s="1083"/>
      <c r="AP68" s="1083"/>
      <c r="AQ68" s="1083"/>
      <c r="AR68" s="1084">
        <f t="shared" si="8"/>
        <v>0</v>
      </c>
      <c r="AS68" s="1083"/>
      <c r="AT68" s="1083"/>
      <c r="AU68" s="1083"/>
      <c r="AV68" s="1084">
        <f t="shared" si="9"/>
        <v>0</v>
      </c>
      <c r="AW68" s="1083">
        <f t="shared" si="10"/>
        <v>1294000</v>
      </c>
      <c r="AX68" s="1486">
        <f t="shared" si="11"/>
        <v>0</v>
      </c>
    </row>
    <row r="69" spans="1:50" s="1484" customFormat="1" ht="50.25" customHeight="1">
      <c r="A69" s="13">
        <v>9</v>
      </c>
      <c r="B69" s="13">
        <v>4</v>
      </c>
      <c r="C69" s="1477" t="s">
        <v>3822</v>
      </c>
      <c r="D69" s="31">
        <v>787000</v>
      </c>
      <c r="E69" s="13">
        <v>1</v>
      </c>
      <c r="F69" s="307">
        <f t="shared" si="33"/>
        <v>787000</v>
      </c>
      <c r="G69" s="1479">
        <f t="shared" si="34"/>
        <v>787000</v>
      </c>
      <c r="H69" s="14" t="s">
        <v>3924</v>
      </c>
      <c r="I69" s="14" t="s">
        <v>968</v>
      </c>
      <c r="J69" s="16" t="s">
        <v>3919</v>
      </c>
      <c r="L69" s="1510"/>
      <c r="M69" s="1510"/>
      <c r="N69" s="1510"/>
      <c r="O69" s="1510"/>
      <c r="P69" s="1510"/>
      <c r="Q69" s="1511"/>
      <c r="R69" s="1439"/>
      <c r="S69" s="1439"/>
      <c r="T69" s="1439"/>
      <c r="U69" s="1439"/>
      <c r="V69" s="1439"/>
      <c r="W69" s="1439"/>
      <c r="X69" s="1439">
        <f t="shared" ref="X69:X76" si="35">$E69</f>
        <v>1</v>
      </c>
      <c r="Y69" s="1512">
        <f t="shared" ref="Y69:Y76" si="36">F69</f>
        <v>787000</v>
      </c>
      <c r="Z69" s="1439"/>
      <c r="AA69" s="1439"/>
      <c r="AB69" s="1439"/>
      <c r="AC69" s="1439"/>
      <c r="AD69" s="1413"/>
      <c r="AE69" s="1510"/>
      <c r="AF69" s="1440"/>
      <c r="AG69" s="1083"/>
      <c r="AH69" s="1083"/>
      <c r="AI69" s="1083"/>
      <c r="AJ69" s="1084">
        <f t="shared" si="6"/>
        <v>0</v>
      </c>
      <c r="AK69" s="1085">
        <f t="shared" ref="AK69:AK76" si="37">$F69</f>
        <v>787000</v>
      </c>
      <c r="AL69" s="1083"/>
      <c r="AM69" s="1083"/>
      <c r="AN69" s="1084">
        <f t="shared" si="7"/>
        <v>787000</v>
      </c>
      <c r="AO69" s="1083"/>
      <c r="AP69" s="1083"/>
      <c r="AQ69" s="1083"/>
      <c r="AR69" s="1084">
        <f t="shared" si="8"/>
        <v>0</v>
      </c>
      <c r="AS69" s="1083"/>
      <c r="AT69" s="1083"/>
      <c r="AU69" s="1083"/>
      <c r="AV69" s="1084">
        <f t="shared" si="9"/>
        <v>0</v>
      </c>
      <c r="AW69" s="1083">
        <f t="shared" si="10"/>
        <v>787000</v>
      </c>
      <c r="AX69" s="1486">
        <f t="shared" si="11"/>
        <v>0</v>
      </c>
    </row>
    <row r="70" spans="1:50" s="1484" customFormat="1" ht="50.25" customHeight="1">
      <c r="A70" s="13">
        <v>9</v>
      </c>
      <c r="B70" s="13">
        <v>5</v>
      </c>
      <c r="C70" s="1477" t="s">
        <v>3822</v>
      </c>
      <c r="D70" s="31">
        <v>787000</v>
      </c>
      <c r="E70" s="13">
        <v>1</v>
      </c>
      <c r="F70" s="307">
        <f t="shared" si="33"/>
        <v>787000</v>
      </c>
      <c r="G70" s="1479">
        <f t="shared" si="34"/>
        <v>787000</v>
      </c>
      <c r="H70" s="14" t="s">
        <v>3925</v>
      </c>
      <c r="I70" s="14" t="s">
        <v>980</v>
      </c>
      <c r="J70" s="13" t="s">
        <v>3926</v>
      </c>
      <c r="L70" s="1510"/>
      <c r="M70" s="1510"/>
      <c r="N70" s="1510"/>
      <c r="O70" s="1510"/>
      <c r="P70" s="1510"/>
      <c r="Q70" s="1511"/>
      <c r="R70" s="1439"/>
      <c r="S70" s="1439"/>
      <c r="T70" s="1439"/>
      <c r="U70" s="1439"/>
      <c r="V70" s="1439"/>
      <c r="W70" s="1439"/>
      <c r="X70" s="1439">
        <f t="shared" si="35"/>
        <v>1</v>
      </c>
      <c r="Y70" s="1512">
        <f t="shared" si="36"/>
        <v>787000</v>
      </c>
      <c r="Z70" s="1439"/>
      <c r="AA70" s="1439"/>
      <c r="AB70" s="1439"/>
      <c r="AC70" s="1439"/>
      <c r="AD70" s="1413"/>
      <c r="AE70" s="1510"/>
      <c r="AF70" s="1440"/>
      <c r="AG70" s="1083"/>
      <c r="AH70" s="1083"/>
      <c r="AI70" s="1083"/>
      <c r="AJ70" s="1084">
        <f t="shared" si="6"/>
        <v>0</v>
      </c>
      <c r="AK70" s="1085">
        <f t="shared" si="37"/>
        <v>787000</v>
      </c>
      <c r="AL70" s="1083"/>
      <c r="AM70" s="1083"/>
      <c r="AN70" s="1084">
        <f t="shared" si="7"/>
        <v>787000</v>
      </c>
      <c r="AO70" s="1083"/>
      <c r="AP70" s="1083"/>
      <c r="AQ70" s="1083"/>
      <c r="AR70" s="1084">
        <f t="shared" si="8"/>
        <v>0</v>
      </c>
      <c r="AS70" s="1083"/>
      <c r="AT70" s="1083"/>
      <c r="AU70" s="1083"/>
      <c r="AV70" s="1084">
        <f t="shared" si="9"/>
        <v>0</v>
      </c>
      <c r="AW70" s="1083">
        <f t="shared" si="10"/>
        <v>787000</v>
      </c>
      <c r="AX70" s="1486">
        <f t="shared" si="11"/>
        <v>0</v>
      </c>
    </row>
    <row r="71" spans="1:50" s="1484" customFormat="1" ht="50.25" customHeight="1">
      <c r="A71" s="13">
        <v>9</v>
      </c>
      <c r="B71" s="13">
        <v>6</v>
      </c>
      <c r="C71" s="1477" t="s">
        <v>3822</v>
      </c>
      <c r="D71" s="31">
        <v>787000</v>
      </c>
      <c r="E71" s="13">
        <v>1</v>
      </c>
      <c r="F71" s="307">
        <f t="shared" si="33"/>
        <v>787000</v>
      </c>
      <c r="G71" s="1479">
        <f t="shared" si="34"/>
        <v>787000</v>
      </c>
      <c r="H71" s="14" t="s">
        <v>3927</v>
      </c>
      <c r="I71" s="15" t="s">
        <v>873</v>
      </c>
      <c r="J71" s="16" t="s">
        <v>3928</v>
      </c>
      <c r="L71" s="1510"/>
      <c r="M71" s="1510"/>
      <c r="N71" s="1510"/>
      <c r="O71" s="1510"/>
      <c r="P71" s="1510"/>
      <c r="Q71" s="1511"/>
      <c r="R71" s="1439"/>
      <c r="S71" s="1439"/>
      <c r="T71" s="1439"/>
      <c r="U71" s="1439"/>
      <c r="V71" s="1439"/>
      <c r="W71" s="1439"/>
      <c r="X71" s="1439">
        <f t="shared" si="35"/>
        <v>1</v>
      </c>
      <c r="Y71" s="1512">
        <f t="shared" si="36"/>
        <v>787000</v>
      </c>
      <c r="Z71" s="1439"/>
      <c r="AA71" s="1439"/>
      <c r="AB71" s="1439"/>
      <c r="AC71" s="1439"/>
      <c r="AD71" s="1413"/>
      <c r="AE71" s="1510"/>
      <c r="AF71" s="1440"/>
      <c r="AG71" s="1083"/>
      <c r="AH71" s="1083"/>
      <c r="AI71" s="1083"/>
      <c r="AJ71" s="1084">
        <f t="shared" si="6"/>
        <v>0</v>
      </c>
      <c r="AK71" s="1085">
        <f t="shared" si="37"/>
        <v>787000</v>
      </c>
      <c r="AL71" s="1083"/>
      <c r="AM71" s="1083"/>
      <c r="AN71" s="1084">
        <f t="shared" si="7"/>
        <v>787000</v>
      </c>
      <c r="AO71" s="1083"/>
      <c r="AP71" s="1083"/>
      <c r="AQ71" s="1083"/>
      <c r="AR71" s="1084">
        <f t="shared" si="8"/>
        <v>0</v>
      </c>
      <c r="AS71" s="1083"/>
      <c r="AT71" s="1083"/>
      <c r="AU71" s="1083"/>
      <c r="AV71" s="1084">
        <f t="shared" si="9"/>
        <v>0</v>
      </c>
      <c r="AW71" s="1083">
        <f t="shared" si="10"/>
        <v>787000</v>
      </c>
      <c r="AX71" s="1486">
        <f t="shared" si="11"/>
        <v>0</v>
      </c>
    </row>
    <row r="72" spans="1:50" s="1484" customFormat="1" ht="50.25" customHeight="1">
      <c r="A72" s="13">
        <v>9</v>
      </c>
      <c r="B72" s="13">
        <v>7</v>
      </c>
      <c r="C72" s="1477" t="s">
        <v>3822</v>
      </c>
      <c r="D72" s="31">
        <v>787000</v>
      </c>
      <c r="E72" s="13">
        <v>1</v>
      </c>
      <c r="F72" s="307">
        <f t="shared" si="33"/>
        <v>787000</v>
      </c>
      <c r="G72" s="1479">
        <f t="shared" si="34"/>
        <v>787000</v>
      </c>
      <c r="H72" s="14" t="s">
        <v>3929</v>
      </c>
      <c r="I72" s="14" t="s">
        <v>980</v>
      </c>
      <c r="J72" s="13" t="s">
        <v>3926</v>
      </c>
      <c r="L72" s="1510"/>
      <c r="M72" s="1510"/>
      <c r="N72" s="1510"/>
      <c r="O72" s="1510"/>
      <c r="P72" s="1510"/>
      <c r="Q72" s="1511"/>
      <c r="R72" s="1439"/>
      <c r="S72" s="1439"/>
      <c r="T72" s="1439"/>
      <c r="U72" s="1439"/>
      <c r="V72" s="1439"/>
      <c r="W72" s="1439"/>
      <c r="X72" s="1439">
        <f t="shared" si="35"/>
        <v>1</v>
      </c>
      <c r="Y72" s="1512">
        <f t="shared" si="36"/>
        <v>787000</v>
      </c>
      <c r="Z72" s="1439"/>
      <c r="AA72" s="1439"/>
      <c r="AB72" s="1439"/>
      <c r="AC72" s="1439"/>
      <c r="AD72" s="1413"/>
      <c r="AE72" s="1510"/>
      <c r="AF72" s="1440"/>
      <c r="AG72" s="1083"/>
      <c r="AH72" s="1083"/>
      <c r="AI72" s="1083"/>
      <c r="AJ72" s="1084">
        <f t="shared" si="6"/>
        <v>0</v>
      </c>
      <c r="AK72" s="1085">
        <f t="shared" si="37"/>
        <v>787000</v>
      </c>
      <c r="AL72" s="1083"/>
      <c r="AM72" s="1083"/>
      <c r="AN72" s="1084">
        <f t="shared" si="7"/>
        <v>787000</v>
      </c>
      <c r="AO72" s="1083"/>
      <c r="AP72" s="1083"/>
      <c r="AQ72" s="1083"/>
      <c r="AR72" s="1084">
        <f t="shared" si="8"/>
        <v>0</v>
      </c>
      <c r="AS72" s="1083"/>
      <c r="AT72" s="1083"/>
      <c r="AU72" s="1083"/>
      <c r="AV72" s="1084">
        <f t="shared" si="9"/>
        <v>0</v>
      </c>
      <c r="AW72" s="1083">
        <f t="shared" si="10"/>
        <v>787000</v>
      </c>
      <c r="AX72" s="1486">
        <f t="shared" si="11"/>
        <v>0</v>
      </c>
    </row>
    <row r="73" spans="1:50" s="1484" customFormat="1" ht="46.5" customHeight="1">
      <c r="A73" s="13">
        <v>9</v>
      </c>
      <c r="B73" s="13">
        <v>8</v>
      </c>
      <c r="C73" s="1477" t="s">
        <v>3822</v>
      </c>
      <c r="D73" s="31">
        <v>787000</v>
      </c>
      <c r="E73" s="13">
        <v>1</v>
      </c>
      <c r="F73" s="307">
        <f t="shared" si="33"/>
        <v>787000</v>
      </c>
      <c r="G73" s="1479">
        <f t="shared" si="34"/>
        <v>787000</v>
      </c>
      <c r="H73" s="14" t="s">
        <v>3930</v>
      </c>
      <c r="I73" s="15" t="s">
        <v>873</v>
      </c>
      <c r="J73" s="16" t="s">
        <v>3928</v>
      </c>
      <c r="L73" s="1510"/>
      <c r="M73" s="1510"/>
      <c r="N73" s="1510"/>
      <c r="O73" s="1510"/>
      <c r="P73" s="1510"/>
      <c r="Q73" s="1511"/>
      <c r="R73" s="1439"/>
      <c r="S73" s="1439"/>
      <c r="T73" s="1439"/>
      <c r="U73" s="1439"/>
      <c r="V73" s="1439"/>
      <c r="W73" s="1439"/>
      <c r="X73" s="1439">
        <f t="shared" si="35"/>
        <v>1</v>
      </c>
      <c r="Y73" s="1512">
        <f t="shared" si="36"/>
        <v>787000</v>
      </c>
      <c r="Z73" s="1439"/>
      <c r="AA73" s="1439"/>
      <c r="AB73" s="1439"/>
      <c r="AC73" s="1439"/>
      <c r="AD73" s="1413"/>
      <c r="AE73" s="1510"/>
      <c r="AF73" s="1440"/>
      <c r="AG73" s="1083"/>
      <c r="AH73" s="1083"/>
      <c r="AI73" s="1083"/>
      <c r="AJ73" s="1084">
        <f t="shared" si="6"/>
        <v>0</v>
      </c>
      <c r="AK73" s="1085">
        <f t="shared" si="37"/>
        <v>787000</v>
      </c>
      <c r="AL73" s="1083"/>
      <c r="AM73" s="1083"/>
      <c r="AN73" s="1084">
        <f t="shared" si="7"/>
        <v>787000</v>
      </c>
      <c r="AO73" s="1083"/>
      <c r="AP73" s="1083"/>
      <c r="AQ73" s="1083"/>
      <c r="AR73" s="1084">
        <f t="shared" si="8"/>
        <v>0</v>
      </c>
      <c r="AS73" s="1083"/>
      <c r="AT73" s="1083"/>
      <c r="AU73" s="1083"/>
      <c r="AV73" s="1084">
        <f t="shared" si="9"/>
        <v>0</v>
      </c>
      <c r="AW73" s="1083">
        <f t="shared" si="10"/>
        <v>787000</v>
      </c>
      <c r="AX73" s="1486">
        <f t="shared" si="11"/>
        <v>0</v>
      </c>
    </row>
    <row r="74" spans="1:50" s="1484" customFormat="1" ht="46.5" customHeight="1">
      <c r="A74" s="13">
        <v>9</v>
      </c>
      <c r="B74" s="13">
        <v>9</v>
      </c>
      <c r="C74" s="1477" t="s">
        <v>3822</v>
      </c>
      <c r="D74" s="31">
        <v>787000</v>
      </c>
      <c r="E74" s="13">
        <v>1</v>
      </c>
      <c r="F74" s="307">
        <f t="shared" si="33"/>
        <v>787000</v>
      </c>
      <c r="G74" s="1479">
        <f t="shared" si="34"/>
        <v>787000</v>
      </c>
      <c r="H74" s="14" t="s">
        <v>898</v>
      </c>
      <c r="I74" s="14" t="s">
        <v>968</v>
      </c>
      <c r="J74" s="16" t="s">
        <v>737</v>
      </c>
      <c r="L74" s="1510"/>
      <c r="M74" s="1510"/>
      <c r="N74" s="1510"/>
      <c r="O74" s="1510"/>
      <c r="P74" s="1510"/>
      <c r="Q74" s="1511"/>
      <c r="R74" s="1439"/>
      <c r="S74" s="1439"/>
      <c r="T74" s="1439"/>
      <c r="U74" s="1439"/>
      <c r="V74" s="1439"/>
      <c r="W74" s="1439"/>
      <c r="X74" s="1439">
        <f t="shared" si="35"/>
        <v>1</v>
      </c>
      <c r="Y74" s="1512">
        <f t="shared" si="36"/>
        <v>787000</v>
      </c>
      <c r="Z74" s="1439"/>
      <c r="AA74" s="1439"/>
      <c r="AB74" s="1439"/>
      <c r="AC74" s="1439"/>
      <c r="AD74" s="1413"/>
      <c r="AE74" s="1510"/>
      <c r="AF74" s="1440"/>
      <c r="AG74" s="1083"/>
      <c r="AH74" s="1083"/>
      <c r="AI74" s="1083"/>
      <c r="AJ74" s="1084">
        <f t="shared" ref="AJ74:AJ97" si="38">AG74+AH74+AI74</f>
        <v>0</v>
      </c>
      <c r="AK74" s="1085">
        <f t="shared" si="37"/>
        <v>787000</v>
      </c>
      <c r="AL74" s="1083"/>
      <c r="AM74" s="1083"/>
      <c r="AN74" s="1084">
        <f t="shared" ref="AN74:AN97" si="39">AK74+AL74+AM74</f>
        <v>787000</v>
      </c>
      <c r="AO74" s="1083"/>
      <c r="AP74" s="1083"/>
      <c r="AQ74" s="1083"/>
      <c r="AR74" s="1084">
        <f t="shared" ref="AR74:AR97" si="40">AO74+AP74+AQ74</f>
        <v>0</v>
      </c>
      <c r="AS74" s="1083"/>
      <c r="AT74" s="1083"/>
      <c r="AU74" s="1083"/>
      <c r="AV74" s="1084">
        <f t="shared" ref="AV74:AV97" si="41">AS74+AT74+AU74</f>
        <v>0</v>
      </c>
      <c r="AW74" s="1083">
        <f t="shared" ref="AW74:AW97" si="42">AJ74+AN74+AR74+AV74</f>
        <v>787000</v>
      </c>
      <c r="AX74" s="1486">
        <f t="shared" ref="AX74:AX97" si="43">AW74-F74</f>
        <v>0</v>
      </c>
    </row>
    <row r="75" spans="1:50" s="1484" customFormat="1" ht="49.5" customHeight="1">
      <c r="A75" s="13">
        <v>9</v>
      </c>
      <c r="B75" s="13">
        <v>10</v>
      </c>
      <c r="C75" s="1477" t="s">
        <v>3822</v>
      </c>
      <c r="D75" s="31">
        <v>787000</v>
      </c>
      <c r="E75" s="13">
        <v>1</v>
      </c>
      <c r="F75" s="307">
        <f t="shared" si="33"/>
        <v>787000</v>
      </c>
      <c r="G75" s="1479">
        <f t="shared" si="34"/>
        <v>787000</v>
      </c>
      <c r="H75" s="14" t="s">
        <v>3931</v>
      </c>
      <c r="I75" s="14" t="s">
        <v>980</v>
      </c>
      <c r="J75" s="13" t="s">
        <v>3932</v>
      </c>
      <c r="L75" s="1510"/>
      <c r="M75" s="1510"/>
      <c r="N75" s="1510"/>
      <c r="O75" s="1510"/>
      <c r="P75" s="1510"/>
      <c r="Q75" s="1511"/>
      <c r="R75" s="1439"/>
      <c r="S75" s="1439"/>
      <c r="T75" s="1439"/>
      <c r="U75" s="1439"/>
      <c r="V75" s="1439"/>
      <c r="W75" s="1439"/>
      <c r="X75" s="1439">
        <f t="shared" si="35"/>
        <v>1</v>
      </c>
      <c r="Y75" s="1512">
        <f t="shared" si="36"/>
        <v>787000</v>
      </c>
      <c r="Z75" s="1439"/>
      <c r="AA75" s="1439"/>
      <c r="AB75" s="1439"/>
      <c r="AC75" s="1439"/>
      <c r="AD75" s="1413"/>
      <c r="AE75" s="1510"/>
      <c r="AF75" s="1440"/>
      <c r="AG75" s="1083"/>
      <c r="AH75" s="1083"/>
      <c r="AI75" s="1083"/>
      <c r="AJ75" s="1084">
        <f t="shared" si="38"/>
        <v>0</v>
      </c>
      <c r="AK75" s="1085">
        <f t="shared" si="37"/>
        <v>787000</v>
      </c>
      <c r="AL75" s="1083"/>
      <c r="AM75" s="1083"/>
      <c r="AN75" s="1084">
        <f t="shared" si="39"/>
        <v>787000</v>
      </c>
      <c r="AO75" s="1083"/>
      <c r="AP75" s="1083"/>
      <c r="AQ75" s="1083"/>
      <c r="AR75" s="1084">
        <f t="shared" si="40"/>
        <v>0</v>
      </c>
      <c r="AS75" s="1083"/>
      <c r="AT75" s="1083"/>
      <c r="AU75" s="1083"/>
      <c r="AV75" s="1084">
        <f t="shared" si="41"/>
        <v>0</v>
      </c>
      <c r="AW75" s="1083">
        <f t="shared" si="42"/>
        <v>787000</v>
      </c>
      <c r="AX75" s="1486">
        <f t="shared" si="43"/>
        <v>0</v>
      </c>
    </row>
    <row r="76" spans="1:50" s="1484" customFormat="1" ht="49.5" customHeight="1">
      <c r="A76" s="13">
        <v>9</v>
      </c>
      <c r="B76" s="13">
        <v>11</v>
      </c>
      <c r="C76" s="1477" t="s">
        <v>3822</v>
      </c>
      <c r="D76" s="31">
        <v>787000</v>
      </c>
      <c r="E76" s="13">
        <v>1</v>
      </c>
      <c r="F76" s="307">
        <f t="shared" si="33"/>
        <v>787000</v>
      </c>
      <c r="G76" s="1479">
        <f t="shared" si="34"/>
        <v>787000</v>
      </c>
      <c r="H76" s="14" t="s">
        <v>3933</v>
      </c>
      <c r="I76" s="15" t="s">
        <v>873</v>
      </c>
      <c r="J76" s="16" t="s">
        <v>3928</v>
      </c>
      <c r="L76" s="1510"/>
      <c r="M76" s="1510"/>
      <c r="N76" s="1510"/>
      <c r="O76" s="1510"/>
      <c r="P76" s="1510"/>
      <c r="Q76" s="1511"/>
      <c r="R76" s="1439"/>
      <c r="S76" s="1439"/>
      <c r="T76" s="1439"/>
      <c r="U76" s="1439"/>
      <c r="V76" s="1439"/>
      <c r="W76" s="1439"/>
      <c r="X76" s="1439">
        <f t="shared" si="35"/>
        <v>1</v>
      </c>
      <c r="Y76" s="1512">
        <f t="shared" si="36"/>
        <v>787000</v>
      </c>
      <c r="Z76" s="1439"/>
      <c r="AA76" s="1439"/>
      <c r="AB76" s="1439"/>
      <c r="AC76" s="1439"/>
      <c r="AD76" s="1413"/>
      <c r="AE76" s="1510"/>
      <c r="AF76" s="1440"/>
      <c r="AG76" s="1083"/>
      <c r="AH76" s="1083"/>
      <c r="AI76" s="1083"/>
      <c r="AJ76" s="1084">
        <f t="shared" si="38"/>
        <v>0</v>
      </c>
      <c r="AK76" s="1085">
        <f t="shared" si="37"/>
        <v>787000</v>
      </c>
      <c r="AL76" s="1083"/>
      <c r="AM76" s="1083"/>
      <c r="AN76" s="1084">
        <f t="shared" si="39"/>
        <v>787000</v>
      </c>
      <c r="AO76" s="1083"/>
      <c r="AP76" s="1083"/>
      <c r="AQ76" s="1083"/>
      <c r="AR76" s="1084">
        <f t="shared" si="40"/>
        <v>0</v>
      </c>
      <c r="AS76" s="1083"/>
      <c r="AT76" s="1083"/>
      <c r="AU76" s="1083"/>
      <c r="AV76" s="1084">
        <f t="shared" si="41"/>
        <v>0</v>
      </c>
      <c r="AW76" s="1083">
        <f t="shared" si="42"/>
        <v>787000</v>
      </c>
      <c r="AX76" s="1486">
        <f t="shared" si="43"/>
        <v>0</v>
      </c>
    </row>
    <row r="77" spans="1:50" s="1522" customFormat="1" ht="21" customHeight="1">
      <c r="A77" s="694"/>
      <c r="B77" s="694"/>
      <c r="C77" s="694" t="s">
        <v>1443</v>
      </c>
      <c r="D77" s="1517"/>
      <c r="E77" s="698">
        <f>SUM(E78:E84)</f>
        <v>7</v>
      </c>
      <c r="F77" s="1508">
        <f>SUM(F78:F84)</f>
        <v>6523000</v>
      </c>
      <c r="G77" s="698">
        <f>SUM(G78:G84)</f>
        <v>6523000</v>
      </c>
      <c r="H77" s="698">
        <f>SUM(H78:H84)</f>
        <v>0</v>
      </c>
      <c r="I77" s="1518"/>
      <c r="J77" s="1519"/>
      <c r="K77" s="1520"/>
      <c r="L77" s="1510"/>
      <c r="M77" s="1510"/>
      <c r="N77" s="1510"/>
      <c r="O77" s="1510"/>
      <c r="P77" s="1510"/>
      <c r="Q77" s="1472"/>
      <c r="R77" s="698">
        <f t="shared" ref="R77:AC77" si="44">SUM(R78:R84)</f>
        <v>0</v>
      </c>
      <c r="S77" s="698">
        <f t="shared" si="44"/>
        <v>0</v>
      </c>
      <c r="T77" s="698">
        <f t="shared" si="44"/>
        <v>2</v>
      </c>
      <c r="U77" s="698">
        <f t="shared" si="44"/>
        <v>2588000</v>
      </c>
      <c r="V77" s="698">
        <f t="shared" si="44"/>
        <v>0</v>
      </c>
      <c r="W77" s="698">
        <f t="shared" si="44"/>
        <v>0</v>
      </c>
      <c r="X77" s="698">
        <f t="shared" si="44"/>
        <v>5</v>
      </c>
      <c r="Y77" s="698">
        <f t="shared" si="44"/>
        <v>3935000</v>
      </c>
      <c r="Z77" s="698">
        <f t="shared" si="44"/>
        <v>0</v>
      </c>
      <c r="AA77" s="698">
        <f t="shared" si="44"/>
        <v>0</v>
      </c>
      <c r="AB77" s="698">
        <f t="shared" si="44"/>
        <v>0</v>
      </c>
      <c r="AC77" s="698">
        <f t="shared" si="44"/>
        <v>0</v>
      </c>
      <c r="AD77" s="1521"/>
      <c r="AE77" s="1474"/>
      <c r="AF77" s="1475"/>
      <c r="AG77" s="1083"/>
      <c r="AH77" s="1083"/>
      <c r="AI77" s="1083"/>
      <c r="AJ77" s="1084">
        <f t="shared" si="38"/>
        <v>0</v>
      </c>
      <c r="AK77" s="1083"/>
      <c r="AL77" s="1083"/>
      <c r="AM77" s="1083"/>
      <c r="AN77" s="1084">
        <f t="shared" si="39"/>
        <v>0</v>
      </c>
      <c r="AO77" s="1083"/>
      <c r="AP77" s="1083"/>
      <c r="AQ77" s="1083"/>
      <c r="AR77" s="1084">
        <f t="shared" si="40"/>
        <v>0</v>
      </c>
      <c r="AS77" s="1083"/>
      <c r="AT77" s="1083"/>
      <c r="AU77" s="1083"/>
      <c r="AV77" s="1084">
        <f t="shared" si="41"/>
        <v>0</v>
      </c>
      <c r="AW77" s="1083">
        <f t="shared" si="42"/>
        <v>0</v>
      </c>
    </row>
    <row r="78" spans="1:50" s="1484" customFormat="1" ht="30.75" customHeight="1">
      <c r="A78" s="152">
        <v>10</v>
      </c>
      <c r="B78" s="13">
        <v>1</v>
      </c>
      <c r="C78" s="1480" t="s">
        <v>3820</v>
      </c>
      <c r="D78" s="1478">
        <v>1294000</v>
      </c>
      <c r="E78" s="147">
        <v>1</v>
      </c>
      <c r="F78" s="303">
        <f t="shared" ref="F78:F84" si="45">E78*D78</f>
        <v>1294000</v>
      </c>
      <c r="G78" s="1545">
        <f t="shared" ref="G78:G84" si="46">F78</f>
        <v>1294000</v>
      </c>
      <c r="H78" s="31" t="s">
        <v>267</v>
      </c>
      <c r="I78" s="14" t="s">
        <v>1275</v>
      </c>
      <c r="J78" s="16" t="s">
        <v>3934</v>
      </c>
      <c r="L78" s="1510"/>
      <c r="M78" s="1510"/>
      <c r="N78" s="1510"/>
      <c r="O78" s="1510"/>
      <c r="P78" s="1510"/>
      <c r="Q78" s="1511"/>
      <c r="R78" s="1439"/>
      <c r="S78" s="1439"/>
      <c r="T78" s="1439">
        <f>$E78</f>
        <v>1</v>
      </c>
      <c r="U78" s="1482">
        <f>F78</f>
        <v>1294000</v>
      </c>
      <c r="V78" s="1439"/>
      <c r="W78" s="1439"/>
      <c r="X78" s="1439"/>
      <c r="Y78" s="1439"/>
      <c r="Z78" s="1439"/>
      <c r="AA78" s="1439"/>
      <c r="AB78" s="1439"/>
      <c r="AC78" s="1439"/>
      <c r="AD78" s="1413"/>
      <c r="AE78" s="1510"/>
      <c r="AF78" s="1513"/>
      <c r="AG78" s="1083"/>
      <c r="AH78" s="1083"/>
      <c r="AI78" s="1083"/>
      <c r="AJ78" s="1084">
        <f t="shared" si="38"/>
        <v>0</v>
      </c>
      <c r="AK78" s="1085">
        <f t="shared" ref="AK78:AK84" si="47">$F78</f>
        <v>1294000</v>
      </c>
      <c r="AL78" s="1083"/>
      <c r="AM78" s="1083"/>
      <c r="AN78" s="1084">
        <f t="shared" si="39"/>
        <v>1294000</v>
      </c>
      <c r="AO78" s="1083"/>
      <c r="AP78" s="1083"/>
      <c r="AQ78" s="1083"/>
      <c r="AR78" s="1084">
        <f t="shared" si="40"/>
        <v>0</v>
      </c>
      <c r="AS78" s="1083"/>
      <c r="AT78" s="1083"/>
      <c r="AU78" s="1083"/>
      <c r="AV78" s="1084">
        <f t="shared" si="41"/>
        <v>0</v>
      </c>
      <c r="AW78" s="1083">
        <f t="shared" si="42"/>
        <v>1294000</v>
      </c>
      <c r="AX78" s="1486">
        <f t="shared" si="43"/>
        <v>0</v>
      </c>
    </row>
    <row r="79" spans="1:50" s="1484" customFormat="1" ht="45" customHeight="1">
      <c r="A79" s="13">
        <v>10</v>
      </c>
      <c r="B79" s="13">
        <v>2</v>
      </c>
      <c r="C79" s="1477" t="s">
        <v>3822</v>
      </c>
      <c r="D79" s="31">
        <v>787000</v>
      </c>
      <c r="E79" s="147">
        <v>1</v>
      </c>
      <c r="F79" s="303">
        <f t="shared" si="45"/>
        <v>787000</v>
      </c>
      <c r="G79" s="1545">
        <f t="shared" si="46"/>
        <v>787000</v>
      </c>
      <c r="H79" s="14" t="s">
        <v>592</v>
      </c>
      <c r="I79" s="14" t="s">
        <v>1274</v>
      </c>
      <c r="J79" s="16" t="s">
        <v>3935</v>
      </c>
      <c r="L79" s="1510"/>
      <c r="M79" s="1510"/>
      <c r="N79" s="1510"/>
      <c r="O79" s="1510"/>
      <c r="P79" s="1510"/>
      <c r="Q79" s="1511"/>
      <c r="R79" s="1439"/>
      <c r="S79" s="1439"/>
      <c r="T79" s="1439"/>
      <c r="U79" s="1439"/>
      <c r="V79" s="1439"/>
      <c r="W79" s="1439"/>
      <c r="X79" s="1439">
        <f>$E79</f>
        <v>1</v>
      </c>
      <c r="Y79" s="1512">
        <f>F79</f>
        <v>787000</v>
      </c>
      <c r="Z79" s="1439"/>
      <c r="AA79" s="1439"/>
      <c r="AB79" s="1439"/>
      <c r="AC79" s="1439"/>
      <c r="AD79" s="1413"/>
      <c r="AE79" s="1510"/>
      <c r="AF79" s="1440"/>
      <c r="AG79" s="1083"/>
      <c r="AH79" s="1083"/>
      <c r="AI79" s="1083"/>
      <c r="AJ79" s="1084">
        <f t="shared" si="38"/>
        <v>0</v>
      </c>
      <c r="AK79" s="1085">
        <f t="shared" si="47"/>
        <v>787000</v>
      </c>
      <c r="AL79" s="1083"/>
      <c r="AM79" s="1083"/>
      <c r="AN79" s="1084">
        <f t="shared" si="39"/>
        <v>787000</v>
      </c>
      <c r="AO79" s="1083"/>
      <c r="AP79" s="1083"/>
      <c r="AQ79" s="1083"/>
      <c r="AR79" s="1084">
        <f t="shared" si="40"/>
        <v>0</v>
      </c>
      <c r="AS79" s="1083"/>
      <c r="AT79" s="1083"/>
      <c r="AU79" s="1083"/>
      <c r="AV79" s="1084">
        <f t="shared" si="41"/>
        <v>0</v>
      </c>
      <c r="AW79" s="1083">
        <f t="shared" si="42"/>
        <v>787000</v>
      </c>
      <c r="AX79" s="1486">
        <f t="shared" si="43"/>
        <v>0</v>
      </c>
    </row>
    <row r="80" spans="1:50" s="1484" customFormat="1" ht="32.25" customHeight="1">
      <c r="A80" s="13">
        <v>10</v>
      </c>
      <c r="B80" s="13">
        <v>3</v>
      </c>
      <c r="C80" s="1480" t="s">
        <v>3820</v>
      </c>
      <c r="D80" s="1478">
        <v>1294000</v>
      </c>
      <c r="E80" s="147">
        <v>1</v>
      </c>
      <c r="F80" s="303">
        <f t="shared" si="45"/>
        <v>1294000</v>
      </c>
      <c r="G80" s="1545">
        <f t="shared" si="46"/>
        <v>1294000</v>
      </c>
      <c r="H80" s="14" t="s">
        <v>753</v>
      </c>
      <c r="I80" s="14" t="s">
        <v>1285</v>
      </c>
      <c r="J80" s="16" t="s">
        <v>3936</v>
      </c>
      <c r="L80" s="1510"/>
      <c r="M80" s="1510"/>
      <c r="N80" s="1510"/>
      <c r="O80" s="1510"/>
      <c r="P80" s="1510"/>
      <c r="Q80" s="1511"/>
      <c r="R80" s="1439"/>
      <c r="S80" s="1439"/>
      <c r="T80" s="1439">
        <f>$E80</f>
        <v>1</v>
      </c>
      <c r="U80" s="1482">
        <f>F80</f>
        <v>1294000</v>
      </c>
      <c r="V80" s="1439"/>
      <c r="W80" s="1439"/>
      <c r="X80" s="1439"/>
      <c r="Y80" s="1439"/>
      <c r="Z80" s="1439"/>
      <c r="AA80" s="1439"/>
      <c r="AB80" s="1439"/>
      <c r="AC80" s="1439"/>
      <c r="AD80" s="1413"/>
      <c r="AE80" s="1510"/>
      <c r="AF80" s="1513"/>
      <c r="AG80" s="1083"/>
      <c r="AH80" s="1083"/>
      <c r="AI80" s="1083"/>
      <c r="AJ80" s="1084">
        <f t="shared" si="38"/>
        <v>0</v>
      </c>
      <c r="AK80" s="1085">
        <f t="shared" si="47"/>
        <v>1294000</v>
      </c>
      <c r="AL80" s="1083"/>
      <c r="AM80" s="1083"/>
      <c r="AN80" s="1084">
        <f t="shared" si="39"/>
        <v>1294000</v>
      </c>
      <c r="AO80" s="1083"/>
      <c r="AP80" s="1083"/>
      <c r="AQ80" s="1083"/>
      <c r="AR80" s="1084">
        <f t="shared" si="40"/>
        <v>0</v>
      </c>
      <c r="AS80" s="1083"/>
      <c r="AT80" s="1083"/>
      <c r="AU80" s="1083"/>
      <c r="AV80" s="1084">
        <f t="shared" si="41"/>
        <v>0</v>
      </c>
      <c r="AW80" s="1083">
        <f t="shared" si="42"/>
        <v>1294000</v>
      </c>
      <c r="AX80" s="1486">
        <f t="shared" si="43"/>
        <v>0</v>
      </c>
    </row>
    <row r="81" spans="1:50" s="1484" customFormat="1" ht="47.25" customHeight="1">
      <c r="A81" s="13">
        <v>10</v>
      </c>
      <c r="B81" s="13">
        <v>4</v>
      </c>
      <c r="C81" s="1477" t="s">
        <v>3822</v>
      </c>
      <c r="D81" s="31">
        <v>787000</v>
      </c>
      <c r="E81" s="147">
        <v>1</v>
      </c>
      <c r="F81" s="303">
        <f t="shared" si="45"/>
        <v>787000</v>
      </c>
      <c r="G81" s="1545">
        <f t="shared" si="46"/>
        <v>787000</v>
      </c>
      <c r="H81" s="14" t="s">
        <v>266</v>
      </c>
      <c r="I81" s="14" t="s">
        <v>1280</v>
      </c>
      <c r="J81" s="16" t="s">
        <v>3937</v>
      </c>
      <c r="L81" s="1510"/>
      <c r="M81" s="1510"/>
      <c r="N81" s="1510"/>
      <c r="O81" s="1510"/>
      <c r="P81" s="1510"/>
      <c r="Q81" s="1511"/>
      <c r="R81" s="1439"/>
      <c r="S81" s="1439"/>
      <c r="T81" s="1439"/>
      <c r="U81" s="1439"/>
      <c r="V81" s="1439"/>
      <c r="W81" s="1439"/>
      <c r="X81" s="1439">
        <f>$E81</f>
        <v>1</v>
      </c>
      <c r="Y81" s="1512">
        <f>F81</f>
        <v>787000</v>
      </c>
      <c r="Z81" s="1439"/>
      <c r="AA81" s="1439"/>
      <c r="AB81" s="1439"/>
      <c r="AC81" s="1439"/>
      <c r="AD81" s="1413"/>
      <c r="AE81" s="1510"/>
      <c r="AF81" s="1440"/>
      <c r="AG81" s="1083"/>
      <c r="AH81" s="1083"/>
      <c r="AI81" s="1083"/>
      <c r="AJ81" s="1084">
        <f t="shared" si="38"/>
        <v>0</v>
      </c>
      <c r="AK81" s="1085">
        <f t="shared" si="47"/>
        <v>787000</v>
      </c>
      <c r="AL81" s="1083"/>
      <c r="AM81" s="1083"/>
      <c r="AN81" s="1084">
        <f t="shared" si="39"/>
        <v>787000</v>
      </c>
      <c r="AO81" s="1083"/>
      <c r="AP81" s="1083"/>
      <c r="AQ81" s="1083"/>
      <c r="AR81" s="1084">
        <f t="shared" si="40"/>
        <v>0</v>
      </c>
      <c r="AS81" s="1083"/>
      <c r="AT81" s="1083"/>
      <c r="AU81" s="1083"/>
      <c r="AV81" s="1084">
        <f t="shared" si="41"/>
        <v>0</v>
      </c>
      <c r="AW81" s="1083">
        <f t="shared" si="42"/>
        <v>787000</v>
      </c>
      <c r="AX81" s="1486">
        <f t="shared" si="43"/>
        <v>0</v>
      </c>
    </row>
    <row r="82" spans="1:50" s="1484" customFormat="1" ht="47.25" customHeight="1">
      <c r="A82" s="13">
        <v>10</v>
      </c>
      <c r="B82" s="13">
        <v>6</v>
      </c>
      <c r="C82" s="1477" t="s">
        <v>3822</v>
      </c>
      <c r="D82" s="31">
        <v>787000</v>
      </c>
      <c r="E82" s="147">
        <v>1</v>
      </c>
      <c r="F82" s="303">
        <f t="shared" si="45"/>
        <v>787000</v>
      </c>
      <c r="G82" s="1545">
        <f t="shared" si="46"/>
        <v>787000</v>
      </c>
      <c r="H82" s="14" t="s">
        <v>757</v>
      </c>
      <c r="I82" s="14" t="s">
        <v>1280</v>
      </c>
      <c r="J82" s="16" t="s">
        <v>3937</v>
      </c>
      <c r="L82" s="1510"/>
      <c r="M82" s="1510"/>
      <c r="N82" s="1510"/>
      <c r="O82" s="1510"/>
      <c r="P82" s="1510"/>
      <c r="Q82" s="1511"/>
      <c r="R82" s="1439"/>
      <c r="S82" s="1439"/>
      <c r="T82" s="1439"/>
      <c r="U82" s="1439"/>
      <c r="V82" s="1439"/>
      <c r="W82" s="1439"/>
      <c r="X82" s="1439">
        <f>$E82</f>
        <v>1</v>
      </c>
      <c r="Y82" s="1512">
        <f>F82</f>
        <v>787000</v>
      </c>
      <c r="Z82" s="1439"/>
      <c r="AA82" s="1439"/>
      <c r="AB82" s="1439"/>
      <c r="AC82" s="1439"/>
      <c r="AD82" s="1413"/>
      <c r="AE82" s="1510"/>
      <c r="AF82" s="1440"/>
      <c r="AG82" s="1083"/>
      <c r="AH82" s="1083"/>
      <c r="AI82" s="1083"/>
      <c r="AJ82" s="1084">
        <f t="shared" si="38"/>
        <v>0</v>
      </c>
      <c r="AK82" s="1085">
        <f t="shared" si="47"/>
        <v>787000</v>
      </c>
      <c r="AL82" s="1083"/>
      <c r="AM82" s="1083"/>
      <c r="AN82" s="1084">
        <f t="shared" si="39"/>
        <v>787000</v>
      </c>
      <c r="AO82" s="1083"/>
      <c r="AP82" s="1083"/>
      <c r="AQ82" s="1083"/>
      <c r="AR82" s="1084">
        <f t="shared" si="40"/>
        <v>0</v>
      </c>
      <c r="AS82" s="1083"/>
      <c r="AT82" s="1083"/>
      <c r="AU82" s="1083"/>
      <c r="AV82" s="1084">
        <f t="shared" si="41"/>
        <v>0</v>
      </c>
      <c r="AW82" s="1083">
        <f t="shared" si="42"/>
        <v>787000</v>
      </c>
      <c r="AX82" s="1486">
        <f t="shared" si="43"/>
        <v>0</v>
      </c>
    </row>
    <row r="83" spans="1:50" s="1484" customFormat="1" ht="47.25" customHeight="1">
      <c r="A83" s="13">
        <v>10</v>
      </c>
      <c r="B83" s="13">
        <v>8</v>
      </c>
      <c r="C83" s="1477" t="s">
        <v>3822</v>
      </c>
      <c r="D83" s="31">
        <v>787000</v>
      </c>
      <c r="E83" s="147">
        <v>1</v>
      </c>
      <c r="F83" s="303">
        <f t="shared" si="45"/>
        <v>787000</v>
      </c>
      <c r="G83" s="1545">
        <f t="shared" si="46"/>
        <v>787000</v>
      </c>
      <c r="H83" s="14" t="s">
        <v>3938</v>
      </c>
      <c r="I83" s="14" t="s">
        <v>1285</v>
      </c>
      <c r="J83" s="16" t="s">
        <v>3939</v>
      </c>
      <c r="L83" s="1510"/>
      <c r="M83" s="1510"/>
      <c r="N83" s="1510"/>
      <c r="O83" s="1510"/>
      <c r="P83" s="1510"/>
      <c r="Q83" s="1511"/>
      <c r="R83" s="1439"/>
      <c r="S83" s="1439"/>
      <c r="T83" s="1439"/>
      <c r="U83" s="1439"/>
      <c r="V83" s="1439"/>
      <c r="W83" s="1439"/>
      <c r="X83" s="1439">
        <f>$E83</f>
        <v>1</v>
      </c>
      <c r="Y83" s="1512">
        <f>F83</f>
        <v>787000</v>
      </c>
      <c r="Z83" s="1439"/>
      <c r="AA83" s="1439"/>
      <c r="AB83" s="1439"/>
      <c r="AC83" s="1439"/>
      <c r="AD83" s="1413"/>
      <c r="AE83" s="1510"/>
      <c r="AF83" s="1440"/>
      <c r="AG83" s="1083"/>
      <c r="AH83" s="1083"/>
      <c r="AI83" s="1083"/>
      <c r="AJ83" s="1084">
        <f t="shared" si="38"/>
        <v>0</v>
      </c>
      <c r="AK83" s="1085">
        <f t="shared" si="47"/>
        <v>787000</v>
      </c>
      <c r="AL83" s="1083"/>
      <c r="AM83" s="1083"/>
      <c r="AN83" s="1084">
        <f t="shared" si="39"/>
        <v>787000</v>
      </c>
      <c r="AO83" s="1083"/>
      <c r="AP83" s="1083"/>
      <c r="AQ83" s="1083"/>
      <c r="AR83" s="1084">
        <f t="shared" si="40"/>
        <v>0</v>
      </c>
      <c r="AS83" s="1083"/>
      <c r="AT83" s="1083"/>
      <c r="AU83" s="1083"/>
      <c r="AV83" s="1084">
        <f t="shared" si="41"/>
        <v>0</v>
      </c>
      <c r="AW83" s="1083">
        <f t="shared" si="42"/>
        <v>787000</v>
      </c>
      <c r="AX83" s="1486">
        <f t="shared" si="43"/>
        <v>0</v>
      </c>
    </row>
    <row r="84" spans="1:50" s="1484" customFormat="1" ht="47.25" customHeight="1">
      <c r="A84" s="13">
        <v>10</v>
      </c>
      <c r="B84" s="13">
        <v>9</v>
      </c>
      <c r="C84" s="1477" t="s">
        <v>3822</v>
      </c>
      <c r="D84" s="31">
        <v>787000</v>
      </c>
      <c r="E84" s="147">
        <v>1</v>
      </c>
      <c r="F84" s="303">
        <f t="shared" si="45"/>
        <v>787000</v>
      </c>
      <c r="G84" s="1545">
        <f t="shared" si="46"/>
        <v>787000</v>
      </c>
      <c r="H84" s="14" t="s">
        <v>268</v>
      </c>
      <c r="I84" s="14" t="s">
        <v>1285</v>
      </c>
      <c r="J84" s="16" t="s">
        <v>3939</v>
      </c>
      <c r="L84" s="1510"/>
      <c r="M84" s="1510"/>
      <c r="N84" s="1510"/>
      <c r="O84" s="1510"/>
      <c r="P84" s="1510"/>
      <c r="Q84" s="1511"/>
      <c r="R84" s="1439"/>
      <c r="S84" s="1439"/>
      <c r="T84" s="1439"/>
      <c r="U84" s="1439"/>
      <c r="V84" s="1439"/>
      <c r="W84" s="1439"/>
      <c r="X84" s="1439">
        <f>$E84</f>
        <v>1</v>
      </c>
      <c r="Y84" s="1512">
        <f>F84</f>
        <v>787000</v>
      </c>
      <c r="Z84" s="1439"/>
      <c r="AA84" s="1439"/>
      <c r="AB84" s="1439"/>
      <c r="AC84" s="1439"/>
      <c r="AD84" s="1413"/>
      <c r="AE84" s="1510"/>
      <c r="AF84" s="1440"/>
      <c r="AG84" s="1083"/>
      <c r="AH84" s="1083"/>
      <c r="AI84" s="1083"/>
      <c r="AJ84" s="1084">
        <f t="shared" si="38"/>
        <v>0</v>
      </c>
      <c r="AK84" s="1085">
        <f t="shared" si="47"/>
        <v>787000</v>
      </c>
      <c r="AL84" s="1083"/>
      <c r="AM84" s="1083"/>
      <c r="AN84" s="1084">
        <f t="shared" si="39"/>
        <v>787000</v>
      </c>
      <c r="AO84" s="1083"/>
      <c r="AP84" s="1083"/>
      <c r="AQ84" s="1083"/>
      <c r="AR84" s="1084">
        <f t="shared" si="40"/>
        <v>0</v>
      </c>
      <c r="AS84" s="1083"/>
      <c r="AT84" s="1083"/>
      <c r="AU84" s="1083"/>
      <c r="AV84" s="1084">
        <f t="shared" si="41"/>
        <v>0</v>
      </c>
      <c r="AW84" s="1083">
        <f t="shared" si="42"/>
        <v>787000</v>
      </c>
      <c r="AX84" s="1486">
        <f t="shared" si="43"/>
        <v>0</v>
      </c>
    </row>
    <row r="85" spans="1:50" s="1522" customFormat="1" ht="21" customHeight="1">
      <c r="A85" s="694"/>
      <c r="B85" s="694"/>
      <c r="C85" s="694" t="s">
        <v>1444</v>
      </c>
      <c r="D85" s="1517"/>
      <c r="E85" s="698">
        <f>SUM(E86:E94)</f>
        <v>7</v>
      </c>
      <c r="F85" s="1508">
        <f>SUM(F86:F94)</f>
        <v>7755000</v>
      </c>
      <c r="G85" s="698">
        <f>SUM(G86:G94)</f>
        <v>7755000</v>
      </c>
      <c r="H85" s="698">
        <f>SUM(H86:H94)</f>
        <v>0</v>
      </c>
      <c r="I85" s="1518"/>
      <c r="J85" s="1519"/>
      <c r="K85" s="1520"/>
      <c r="L85" s="1510"/>
      <c r="M85" s="1510"/>
      <c r="N85" s="1510"/>
      <c r="O85" s="1510"/>
      <c r="P85" s="1510"/>
      <c r="Q85" s="1472"/>
      <c r="R85" s="698">
        <f t="shared" ref="R85:AC85" si="48">SUM(R86:R94)</f>
        <v>0</v>
      </c>
      <c r="S85" s="698">
        <f t="shared" si="48"/>
        <v>0</v>
      </c>
      <c r="T85" s="698">
        <f t="shared" si="48"/>
        <v>4</v>
      </c>
      <c r="U85" s="698">
        <f t="shared" si="48"/>
        <v>5176000</v>
      </c>
      <c r="V85" s="698">
        <f t="shared" si="48"/>
        <v>2</v>
      </c>
      <c r="W85" s="698">
        <f t="shared" si="48"/>
        <v>1792000</v>
      </c>
      <c r="X85" s="698">
        <f t="shared" si="48"/>
        <v>1</v>
      </c>
      <c r="Y85" s="698">
        <f t="shared" si="48"/>
        <v>787000</v>
      </c>
      <c r="Z85" s="698">
        <f t="shared" si="48"/>
        <v>0</v>
      </c>
      <c r="AA85" s="698">
        <f t="shared" si="48"/>
        <v>0</v>
      </c>
      <c r="AB85" s="698">
        <f t="shared" si="48"/>
        <v>0</v>
      </c>
      <c r="AC85" s="698">
        <f t="shared" si="48"/>
        <v>0</v>
      </c>
      <c r="AD85" s="1521"/>
      <c r="AE85" s="1474"/>
      <c r="AF85" s="1475"/>
      <c r="AG85" s="1083"/>
      <c r="AH85" s="1083"/>
      <c r="AI85" s="1083"/>
      <c r="AJ85" s="1084">
        <f t="shared" si="38"/>
        <v>0</v>
      </c>
      <c r="AK85" s="1083"/>
      <c r="AL85" s="1083"/>
      <c r="AM85" s="1083"/>
      <c r="AN85" s="1084">
        <f t="shared" si="39"/>
        <v>0</v>
      </c>
      <c r="AO85" s="1083"/>
      <c r="AP85" s="1083"/>
      <c r="AQ85" s="1083"/>
      <c r="AR85" s="1084">
        <f t="shared" si="40"/>
        <v>0</v>
      </c>
      <c r="AS85" s="1083"/>
      <c r="AT85" s="1083"/>
      <c r="AU85" s="1083"/>
      <c r="AV85" s="1084">
        <f t="shared" si="41"/>
        <v>0</v>
      </c>
      <c r="AW85" s="1083">
        <f t="shared" si="42"/>
        <v>0</v>
      </c>
    </row>
    <row r="86" spans="1:50" s="1484" customFormat="1" ht="25.5" customHeight="1">
      <c r="A86" s="13">
        <v>11</v>
      </c>
      <c r="B86" s="13">
        <v>1</v>
      </c>
      <c r="C86" s="1480" t="s">
        <v>3820</v>
      </c>
      <c r="D86" s="31">
        <v>1294000</v>
      </c>
      <c r="E86" s="13">
        <v>1</v>
      </c>
      <c r="F86" s="307">
        <f t="shared" ref="F86:F94" si="49">E86*D86</f>
        <v>1294000</v>
      </c>
      <c r="G86" s="1479">
        <f t="shared" ref="G86:G94" si="50">F86</f>
        <v>1294000</v>
      </c>
      <c r="H86" s="14" t="s">
        <v>608</v>
      </c>
      <c r="I86" s="14" t="s">
        <v>659</v>
      </c>
      <c r="J86" s="16" t="s">
        <v>3940</v>
      </c>
      <c r="L86" s="1510"/>
      <c r="M86" s="1510"/>
      <c r="N86" s="1510"/>
      <c r="O86" s="1510"/>
      <c r="P86" s="1510"/>
      <c r="Q86" s="1511"/>
      <c r="R86" s="1439"/>
      <c r="S86" s="1439"/>
      <c r="T86" s="1439">
        <f>$E86</f>
        <v>1</v>
      </c>
      <c r="U86" s="1482">
        <f>F86</f>
        <v>1294000</v>
      </c>
      <c r="V86" s="1439"/>
      <c r="W86" s="1439"/>
      <c r="X86" s="1439"/>
      <c r="Y86" s="1439"/>
      <c r="Z86" s="1439"/>
      <c r="AA86" s="1439"/>
      <c r="AB86" s="1439"/>
      <c r="AC86" s="1439"/>
      <c r="AD86" s="1413"/>
      <c r="AE86" s="1510"/>
      <c r="AF86" s="1513"/>
      <c r="AG86" s="1083"/>
      <c r="AH86" s="1083"/>
      <c r="AI86" s="1083"/>
      <c r="AJ86" s="1084">
        <f t="shared" si="38"/>
        <v>0</v>
      </c>
      <c r="AK86" s="1085">
        <f t="shared" ref="AK86:AK94" si="51">$F86</f>
        <v>1294000</v>
      </c>
      <c r="AL86" s="1083"/>
      <c r="AM86" s="1083"/>
      <c r="AN86" s="1084">
        <f t="shared" si="39"/>
        <v>1294000</v>
      </c>
      <c r="AO86" s="1083"/>
      <c r="AP86" s="1083"/>
      <c r="AQ86" s="1083"/>
      <c r="AR86" s="1084">
        <f t="shared" si="40"/>
        <v>0</v>
      </c>
      <c r="AS86" s="1083"/>
      <c r="AT86" s="1083"/>
      <c r="AU86" s="1083"/>
      <c r="AV86" s="1084">
        <f t="shared" si="41"/>
        <v>0</v>
      </c>
      <c r="AW86" s="1083">
        <f t="shared" si="42"/>
        <v>1294000</v>
      </c>
      <c r="AX86" s="1486">
        <f t="shared" si="43"/>
        <v>0</v>
      </c>
    </row>
    <row r="87" spans="1:50" s="1484" customFormat="1" ht="25.5" customHeight="1">
      <c r="A87" s="13">
        <v>11</v>
      </c>
      <c r="B87" s="13">
        <v>2</v>
      </c>
      <c r="C87" s="1480" t="s">
        <v>3820</v>
      </c>
      <c r="D87" s="31">
        <v>1294000</v>
      </c>
      <c r="E87" s="13">
        <v>1</v>
      </c>
      <c r="F87" s="307">
        <f t="shared" si="49"/>
        <v>1294000</v>
      </c>
      <c r="G87" s="1479">
        <f t="shared" si="50"/>
        <v>1294000</v>
      </c>
      <c r="H87" s="14" t="s">
        <v>900</v>
      </c>
      <c r="I87" s="14" t="s">
        <v>663</v>
      </c>
      <c r="J87" s="16" t="s">
        <v>3941</v>
      </c>
      <c r="L87" s="1510"/>
      <c r="M87" s="1510"/>
      <c r="N87" s="1510"/>
      <c r="O87" s="1510"/>
      <c r="P87" s="1510"/>
      <c r="Q87" s="1511"/>
      <c r="R87" s="1439"/>
      <c r="S87" s="1439"/>
      <c r="T87" s="1439">
        <f>$E87</f>
        <v>1</v>
      </c>
      <c r="U87" s="1482">
        <f>F87</f>
        <v>1294000</v>
      </c>
      <c r="V87" s="1439"/>
      <c r="W87" s="1439"/>
      <c r="X87" s="1439"/>
      <c r="Y87" s="1439"/>
      <c r="Z87" s="1439"/>
      <c r="AA87" s="1439"/>
      <c r="AB87" s="1439"/>
      <c r="AC87" s="1439"/>
      <c r="AD87" s="1413"/>
      <c r="AE87" s="1510"/>
      <c r="AF87" s="1513"/>
      <c r="AG87" s="1083"/>
      <c r="AH87" s="1083"/>
      <c r="AI87" s="1083"/>
      <c r="AJ87" s="1084">
        <f t="shared" si="38"/>
        <v>0</v>
      </c>
      <c r="AK87" s="1085">
        <f t="shared" si="51"/>
        <v>1294000</v>
      </c>
      <c r="AL87" s="1083"/>
      <c r="AM87" s="1083"/>
      <c r="AN87" s="1084">
        <f t="shared" si="39"/>
        <v>1294000</v>
      </c>
      <c r="AO87" s="1083"/>
      <c r="AP87" s="1083"/>
      <c r="AQ87" s="1083"/>
      <c r="AR87" s="1084">
        <f t="shared" si="40"/>
        <v>0</v>
      </c>
      <c r="AS87" s="1083"/>
      <c r="AT87" s="1083"/>
      <c r="AU87" s="1083"/>
      <c r="AV87" s="1084">
        <f t="shared" si="41"/>
        <v>0</v>
      </c>
      <c r="AW87" s="1083">
        <f t="shared" si="42"/>
        <v>1294000</v>
      </c>
      <c r="AX87" s="1486">
        <f t="shared" si="43"/>
        <v>0</v>
      </c>
    </row>
    <row r="88" spans="1:50" s="1484" customFormat="1" ht="25.5" customHeight="1">
      <c r="A88" s="13">
        <v>11</v>
      </c>
      <c r="B88" s="13">
        <v>3</v>
      </c>
      <c r="C88" s="1480" t="s">
        <v>3820</v>
      </c>
      <c r="D88" s="31">
        <v>1294000</v>
      </c>
      <c r="E88" s="13">
        <v>1</v>
      </c>
      <c r="F88" s="307">
        <f t="shared" si="49"/>
        <v>1294000</v>
      </c>
      <c r="G88" s="1479">
        <f t="shared" si="50"/>
        <v>1294000</v>
      </c>
      <c r="H88" s="15" t="s">
        <v>439</v>
      </c>
      <c r="I88" s="15" t="s">
        <v>671</v>
      </c>
      <c r="J88" s="11" t="s">
        <v>3942</v>
      </c>
      <c r="L88" s="1510"/>
      <c r="M88" s="1510"/>
      <c r="N88" s="1510"/>
      <c r="O88" s="1510"/>
      <c r="P88" s="1510"/>
      <c r="Q88" s="1511"/>
      <c r="R88" s="1439"/>
      <c r="S88" s="1439"/>
      <c r="T88" s="1439">
        <f>$E88</f>
        <v>1</v>
      </c>
      <c r="U88" s="1482">
        <f>F88</f>
        <v>1294000</v>
      </c>
      <c r="V88" s="1439"/>
      <c r="W88" s="1439"/>
      <c r="X88" s="1439"/>
      <c r="Y88" s="1439"/>
      <c r="Z88" s="1439"/>
      <c r="AA88" s="1439"/>
      <c r="AB88" s="1439"/>
      <c r="AC88" s="1439"/>
      <c r="AD88" s="1413"/>
      <c r="AE88" s="1510"/>
      <c r="AF88" s="1513"/>
      <c r="AG88" s="1083"/>
      <c r="AH88" s="1083"/>
      <c r="AI88" s="1083"/>
      <c r="AJ88" s="1084">
        <f t="shared" si="38"/>
        <v>0</v>
      </c>
      <c r="AK88" s="1085">
        <f t="shared" si="51"/>
        <v>1294000</v>
      </c>
      <c r="AL88" s="1083"/>
      <c r="AM88" s="1083"/>
      <c r="AN88" s="1084">
        <f t="shared" si="39"/>
        <v>1294000</v>
      </c>
      <c r="AO88" s="1083"/>
      <c r="AP88" s="1083"/>
      <c r="AQ88" s="1083"/>
      <c r="AR88" s="1084">
        <f t="shared" si="40"/>
        <v>0</v>
      </c>
      <c r="AS88" s="1083"/>
      <c r="AT88" s="1083"/>
      <c r="AU88" s="1083"/>
      <c r="AV88" s="1084">
        <f t="shared" si="41"/>
        <v>0</v>
      </c>
      <c r="AW88" s="1083">
        <f t="shared" si="42"/>
        <v>1294000</v>
      </c>
      <c r="AX88" s="1486">
        <f t="shared" si="43"/>
        <v>0</v>
      </c>
    </row>
    <row r="89" spans="1:50" s="1484" customFormat="1" ht="25.5" customHeight="1">
      <c r="A89" s="13">
        <v>11</v>
      </c>
      <c r="B89" s="13">
        <v>4</v>
      </c>
      <c r="C89" s="1480" t="s">
        <v>3820</v>
      </c>
      <c r="D89" s="31">
        <v>1294000</v>
      </c>
      <c r="E89" s="13">
        <v>1</v>
      </c>
      <c r="F89" s="307">
        <f t="shared" si="49"/>
        <v>1294000</v>
      </c>
      <c r="G89" s="1479">
        <f t="shared" si="50"/>
        <v>1294000</v>
      </c>
      <c r="H89" s="14" t="s">
        <v>3943</v>
      </c>
      <c r="I89" s="14" t="s">
        <v>665</v>
      </c>
      <c r="J89" s="16" t="s">
        <v>3944</v>
      </c>
      <c r="L89" s="1510"/>
      <c r="M89" s="1510"/>
      <c r="N89" s="1510"/>
      <c r="O89" s="1510"/>
      <c r="P89" s="1510"/>
      <c r="Q89" s="1511"/>
      <c r="R89" s="1439"/>
      <c r="S89" s="1439"/>
      <c r="T89" s="1439">
        <f>$E89</f>
        <v>1</v>
      </c>
      <c r="U89" s="1482">
        <f>F89</f>
        <v>1294000</v>
      </c>
      <c r="V89" s="1439"/>
      <c r="W89" s="1439"/>
      <c r="X89" s="1439"/>
      <c r="Y89" s="1439"/>
      <c r="Z89" s="1439"/>
      <c r="AA89" s="1439"/>
      <c r="AB89" s="1439"/>
      <c r="AC89" s="1439"/>
      <c r="AD89" s="1413"/>
      <c r="AE89" s="1510"/>
      <c r="AF89" s="1513"/>
      <c r="AG89" s="1083"/>
      <c r="AH89" s="1083"/>
      <c r="AI89" s="1083"/>
      <c r="AJ89" s="1084">
        <f t="shared" si="38"/>
        <v>0</v>
      </c>
      <c r="AK89" s="1085">
        <f t="shared" si="51"/>
        <v>1294000</v>
      </c>
      <c r="AL89" s="1083"/>
      <c r="AM89" s="1083"/>
      <c r="AN89" s="1084">
        <f t="shared" si="39"/>
        <v>1294000</v>
      </c>
      <c r="AO89" s="1083"/>
      <c r="AP89" s="1083"/>
      <c r="AQ89" s="1083"/>
      <c r="AR89" s="1084">
        <f t="shared" si="40"/>
        <v>0</v>
      </c>
      <c r="AS89" s="1083"/>
      <c r="AT89" s="1083"/>
      <c r="AU89" s="1083"/>
      <c r="AV89" s="1084">
        <f t="shared" si="41"/>
        <v>0</v>
      </c>
      <c r="AW89" s="1083">
        <f t="shared" si="42"/>
        <v>1294000</v>
      </c>
      <c r="AX89" s="1486">
        <f t="shared" si="43"/>
        <v>0</v>
      </c>
    </row>
    <row r="90" spans="1:50" s="1484" customFormat="1" ht="46.5" customHeight="1">
      <c r="A90" s="13">
        <v>11</v>
      </c>
      <c r="B90" s="13">
        <v>5</v>
      </c>
      <c r="C90" s="1477" t="s">
        <v>3822</v>
      </c>
      <c r="D90" s="31">
        <v>787000</v>
      </c>
      <c r="E90" s="13">
        <v>1</v>
      </c>
      <c r="F90" s="307">
        <f t="shared" si="49"/>
        <v>787000</v>
      </c>
      <c r="G90" s="1479">
        <f t="shared" si="50"/>
        <v>787000</v>
      </c>
      <c r="H90" s="14" t="s">
        <v>3945</v>
      </c>
      <c r="I90" s="14" t="s">
        <v>662</v>
      </c>
      <c r="J90" s="1546" t="s">
        <v>3946</v>
      </c>
      <c r="L90" s="1510"/>
      <c r="M90" s="1510"/>
      <c r="N90" s="1510"/>
      <c r="O90" s="1510"/>
      <c r="P90" s="1510"/>
      <c r="Q90" s="1511"/>
      <c r="R90" s="1439"/>
      <c r="S90" s="1439"/>
      <c r="T90" s="1439"/>
      <c r="U90" s="1439"/>
      <c r="V90" s="1439"/>
      <c r="W90" s="1439"/>
      <c r="X90" s="1439">
        <f>$E90</f>
        <v>1</v>
      </c>
      <c r="Y90" s="1512">
        <f>F90</f>
        <v>787000</v>
      </c>
      <c r="Z90" s="1439"/>
      <c r="AA90" s="1439"/>
      <c r="AB90" s="1439"/>
      <c r="AC90" s="1439"/>
      <c r="AD90" s="1413"/>
      <c r="AE90" s="1510"/>
      <c r="AF90" s="1440"/>
      <c r="AG90" s="1083"/>
      <c r="AH90" s="1083"/>
      <c r="AI90" s="1083"/>
      <c r="AJ90" s="1084">
        <f t="shared" si="38"/>
        <v>0</v>
      </c>
      <c r="AK90" s="1085">
        <f t="shared" si="51"/>
        <v>787000</v>
      </c>
      <c r="AL90" s="1083"/>
      <c r="AM90" s="1083"/>
      <c r="AN90" s="1084">
        <f t="shared" si="39"/>
        <v>787000</v>
      </c>
      <c r="AO90" s="1083"/>
      <c r="AP90" s="1083"/>
      <c r="AQ90" s="1083"/>
      <c r="AR90" s="1084">
        <f t="shared" si="40"/>
        <v>0</v>
      </c>
      <c r="AS90" s="1083"/>
      <c r="AT90" s="1083"/>
      <c r="AU90" s="1083"/>
      <c r="AV90" s="1084">
        <f t="shared" si="41"/>
        <v>0</v>
      </c>
      <c r="AW90" s="1083">
        <f t="shared" si="42"/>
        <v>787000</v>
      </c>
      <c r="AX90" s="1486">
        <f t="shared" si="43"/>
        <v>0</v>
      </c>
    </row>
    <row r="91" spans="1:50" s="1484" customFormat="1" ht="46.5" customHeight="1">
      <c r="A91" s="13">
        <v>11</v>
      </c>
      <c r="B91" s="13">
        <v>6</v>
      </c>
      <c r="C91" s="1477" t="s">
        <v>3821</v>
      </c>
      <c r="D91" s="31">
        <v>896000</v>
      </c>
      <c r="E91" s="13">
        <v>1</v>
      </c>
      <c r="F91" s="307">
        <f t="shared" si="49"/>
        <v>896000</v>
      </c>
      <c r="G91" s="1479">
        <f t="shared" si="50"/>
        <v>896000</v>
      </c>
      <c r="H91" s="1515" t="s">
        <v>3947</v>
      </c>
      <c r="I91" s="14" t="s">
        <v>663</v>
      </c>
      <c r="J91" s="16" t="s">
        <v>3948</v>
      </c>
      <c r="L91" s="1510"/>
      <c r="M91" s="1510"/>
      <c r="N91" s="1510"/>
      <c r="O91" s="1510"/>
      <c r="P91" s="1510"/>
      <c r="Q91" s="1511"/>
      <c r="R91" s="1439"/>
      <c r="S91" s="1439"/>
      <c r="T91" s="1439"/>
      <c r="U91" s="1439"/>
      <c r="V91" s="1439">
        <f>$E91</f>
        <v>1</v>
      </c>
      <c r="W91" s="1512">
        <f>F91</f>
        <v>896000</v>
      </c>
      <c r="X91" s="1439"/>
      <c r="Y91" s="1439"/>
      <c r="Z91" s="1439"/>
      <c r="AA91" s="1439"/>
      <c r="AB91" s="1439"/>
      <c r="AC91" s="1439"/>
      <c r="AD91" s="1413"/>
      <c r="AE91" s="1510"/>
      <c r="AF91" s="1440"/>
      <c r="AG91" s="1083"/>
      <c r="AH91" s="1083"/>
      <c r="AI91" s="1083"/>
      <c r="AJ91" s="1084">
        <f t="shared" si="38"/>
        <v>0</v>
      </c>
      <c r="AK91" s="1085">
        <f t="shared" si="51"/>
        <v>896000</v>
      </c>
      <c r="AL91" s="1083"/>
      <c r="AM91" s="1083"/>
      <c r="AN91" s="1084">
        <f t="shared" si="39"/>
        <v>896000</v>
      </c>
      <c r="AO91" s="1083"/>
      <c r="AP91" s="1083"/>
      <c r="AQ91" s="1083"/>
      <c r="AR91" s="1084">
        <f t="shared" si="40"/>
        <v>0</v>
      </c>
      <c r="AS91" s="1083"/>
      <c r="AT91" s="1083"/>
      <c r="AU91" s="1083"/>
      <c r="AV91" s="1084">
        <f t="shared" si="41"/>
        <v>0</v>
      </c>
      <c r="AW91" s="1083">
        <f t="shared" si="42"/>
        <v>896000</v>
      </c>
      <c r="AX91" s="1486">
        <f t="shared" si="43"/>
        <v>0</v>
      </c>
    </row>
    <row r="92" spans="1:50" s="1484" customFormat="1" ht="46.5" customHeight="1">
      <c r="A92" s="13">
        <v>11</v>
      </c>
      <c r="B92" s="13">
        <v>7</v>
      </c>
      <c r="C92" s="1477" t="s">
        <v>3821</v>
      </c>
      <c r="D92" s="31">
        <v>896000</v>
      </c>
      <c r="E92" s="13">
        <v>1</v>
      </c>
      <c r="F92" s="307">
        <f t="shared" si="49"/>
        <v>896000</v>
      </c>
      <c r="G92" s="1479">
        <f t="shared" si="50"/>
        <v>896000</v>
      </c>
      <c r="H92" s="14" t="s">
        <v>3949</v>
      </c>
      <c r="I92" s="14" t="s">
        <v>659</v>
      </c>
      <c r="J92" s="16" t="s">
        <v>3950</v>
      </c>
      <c r="L92" s="1510"/>
      <c r="M92" s="1510"/>
      <c r="N92" s="1510"/>
      <c r="O92" s="1510"/>
      <c r="P92" s="1510"/>
      <c r="Q92" s="1511"/>
      <c r="R92" s="1439"/>
      <c r="S92" s="1439"/>
      <c r="T92" s="1439"/>
      <c r="U92" s="1439"/>
      <c r="V92" s="1439">
        <f>$E92</f>
        <v>1</v>
      </c>
      <c r="W92" s="1512">
        <f>F92</f>
        <v>896000</v>
      </c>
      <c r="X92" s="1439"/>
      <c r="Y92" s="1439"/>
      <c r="Z92" s="1439"/>
      <c r="AA92" s="1439"/>
      <c r="AB92" s="1439"/>
      <c r="AC92" s="1439"/>
      <c r="AD92" s="1413"/>
      <c r="AE92" s="1510"/>
      <c r="AF92" s="1440"/>
      <c r="AG92" s="1083"/>
      <c r="AH92" s="1083"/>
      <c r="AI92" s="1083"/>
      <c r="AJ92" s="1084">
        <f t="shared" si="38"/>
        <v>0</v>
      </c>
      <c r="AK92" s="1085">
        <f t="shared" si="51"/>
        <v>896000</v>
      </c>
      <c r="AL92" s="1083"/>
      <c r="AM92" s="1083"/>
      <c r="AN92" s="1084">
        <f t="shared" si="39"/>
        <v>896000</v>
      </c>
      <c r="AO92" s="1083"/>
      <c r="AP92" s="1083"/>
      <c r="AQ92" s="1083"/>
      <c r="AR92" s="1084">
        <f t="shared" si="40"/>
        <v>0</v>
      </c>
      <c r="AS92" s="1083"/>
      <c r="AT92" s="1083"/>
      <c r="AU92" s="1083"/>
      <c r="AV92" s="1084">
        <f t="shared" si="41"/>
        <v>0</v>
      </c>
      <c r="AW92" s="1083">
        <f t="shared" si="42"/>
        <v>896000</v>
      </c>
      <c r="AX92" s="1486">
        <f t="shared" si="43"/>
        <v>0</v>
      </c>
    </row>
    <row r="93" spans="1:50" s="1506" customFormat="1" ht="46.5" customHeight="1">
      <c r="A93" s="1524">
        <v>11</v>
      </c>
      <c r="B93" s="1524">
        <v>8</v>
      </c>
      <c r="C93" s="1525" t="s">
        <v>3821</v>
      </c>
      <c r="D93" s="1526">
        <v>896000</v>
      </c>
      <c r="E93" s="1524"/>
      <c r="F93" s="1492">
        <f t="shared" si="49"/>
        <v>0</v>
      </c>
      <c r="G93" s="1493">
        <f t="shared" si="50"/>
        <v>0</v>
      </c>
      <c r="H93" s="1536" t="s">
        <v>610</v>
      </c>
      <c r="I93" s="1536" t="s">
        <v>1432</v>
      </c>
      <c r="J93" s="1536" t="s">
        <v>3951</v>
      </c>
      <c r="L93" s="1529"/>
      <c r="M93" s="1529"/>
      <c r="N93" s="1529"/>
      <c r="O93" s="1529"/>
      <c r="P93" s="1529"/>
      <c r="Q93" s="1498" t="s">
        <v>3853</v>
      </c>
      <c r="R93" s="1499"/>
      <c r="S93" s="1499"/>
      <c r="T93" s="1499"/>
      <c r="U93" s="1499"/>
      <c r="V93" s="1499">
        <f>$E93</f>
        <v>0</v>
      </c>
      <c r="W93" s="1530">
        <f>F93</f>
        <v>0</v>
      </c>
      <c r="X93" s="1499"/>
      <c r="Y93" s="1499"/>
      <c r="Z93" s="1499"/>
      <c r="AA93" s="1499"/>
      <c r="AB93" s="1499"/>
      <c r="AC93" s="1499"/>
      <c r="AD93" s="1501"/>
      <c r="AE93" s="1529"/>
      <c r="AF93" s="1531"/>
      <c r="AG93" s="1503"/>
      <c r="AH93" s="1503"/>
      <c r="AI93" s="1503"/>
      <c r="AJ93" s="1503">
        <f t="shared" si="38"/>
        <v>0</v>
      </c>
      <c r="AK93" s="1504">
        <f t="shared" si="51"/>
        <v>0</v>
      </c>
      <c r="AL93" s="1503"/>
      <c r="AM93" s="1503"/>
      <c r="AN93" s="1503">
        <f t="shared" si="39"/>
        <v>0</v>
      </c>
      <c r="AO93" s="1503"/>
      <c r="AP93" s="1503"/>
      <c r="AQ93" s="1503"/>
      <c r="AR93" s="1503">
        <f t="shared" si="40"/>
        <v>0</v>
      </c>
      <c r="AS93" s="1503"/>
      <c r="AT93" s="1503"/>
      <c r="AU93" s="1503"/>
      <c r="AV93" s="1503">
        <f t="shared" si="41"/>
        <v>0</v>
      </c>
      <c r="AW93" s="1503">
        <f t="shared" si="42"/>
        <v>0</v>
      </c>
      <c r="AX93" s="1505">
        <f t="shared" si="43"/>
        <v>0</v>
      </c>
    </row>
    <row r="94" spans="1:50" s="1506" customFormat="1" ht="45.75" customHeight="1">
      <c r="A94" s="1524">
        <v>11</v>
      </c>
      <c r="B94" s="1524">
        <v>12</v>
      </c>
      <c r="C94" s="1525" t="s">
        <v>3821</v>
      </c>
      <c r="D94" s="1526">
        <v>896000</v>
      </c>
      <c r="E94" s="1524"/>
      <c r="F94" s="1492">
        <f t="shared" si="49"/>
        <v>0</v>
      </c>
      <c r="G94" s="1493">
        <f t="shared" si="50"/>
        <v>0</v>
      </c>
      <c r="H94" s="1536" t="s">
        <v>3952</v>
      </c>
      <c r="I94" s="1536" t="s">
        <v>665</v>
      </c>
      <c r="J94" s="1547" t="s">
        <v>3953</v>
      </c>
      <c r="L94" s="1529"/>
      <c r="M94" s="1529"/>
      <c r="N94" s="1529"/>
      <c r="O94" s="1529"/>
      <c r="P94" s="1529"/>
      <c r="Q94" s="1498" t="s">
        <v>3853</v>
      </c>
      <c r="R94" s="1499"/>
      <c r="S94" s="1499"/>
      <c r="T94" s="1499"/>
      <c r="U94" s="1499"/>
      <c r="V94" s="1499">
        <f>$E94</f>
        <v>0</v>
      </c>
      <c r="W94" s="1530">
        <f>F94</f>
        <v>0</v>
      </c>
      <c r="X94" s="1499"/>
      <c r="Y94" s="1499"/>
      <c r="Z94" s="1499"/>
      <c r="AA94" s="1499"/>
      <c r="AB94" s="1499"/>
      <c r="AC94" s="1499"/>
      <c r="AD94" s="1501"/>
      <c r="AE94" s="1529"/>
      <c r="AF94" s="1531"/>
      <c r="AG94" s="1503"/>
      <c r="AH94" s="1503"/>
      <c r="AI94" s="1503"/>
      <c r="AJ94" s="1503">
        <f t="shared" si="38"/>
        <v>0</v>
      </c>
      <c r="AK94" s="1504">
        <f t="shared" si="51"/>
        <v>0</v>
      </c>
      <c r="AL94" s="1503"/>
      <c r="AM94" s="1503"/>
      <c r="AN94" s="1503">
        <f t="shared" si="39"/>
        <v>0</v>
      </c>
      <c r="AO94" s="1503"/>
      <c r="AP94" s="1503"/>
      <c r="AQ94" s="1503"/>
      <c r="AR94" s="1503">
        <f t="shared" si="40"/>
        <v>0</v>
      </c>
      <c r="AS94" s="1503"/>
      <c r="AT94" s="1503"/>
      <c r="AU94" s="1503"/>
      <c r="AV94" s="1503">
        <f t="shared" si="41"/>
        <v>0</v>
      </c>
      <c r="AW94" s="1503">
        <f t="shared" si="42"/>
        <v>0</v>
      </c>
      <c r="AX94" s="1505">
        <f t="shared" si="43"/>
        <v>0</v>
      </c>
    </row>
    <row r="95" spans="1:50" s="1522" customFormat="1" ht="21" customHeight="1">
      <c r="A95" s="694"/>
      <c r="B95" s="694"/>
      <c r="C95" s="694" t="s">
        <v>1445</v>
      </c>
      <c r="D95" s="1517"/>
      <c r="E95" s="698">
        <f>SUM(E96:E97)</f>
        <v>0</v>
      </c>
      <c r="F95" s="1508">
        <f>SUM(F96:F97)</f>
        <v>0</v>
      </c>
      <c r="G95" s="698">
        <f>SUM(G96:G97)</f>
        <v>0</v>
      </c>
      <c r="H95" s="698">
        <f>SUM(H96:H97)</f>
        <v>0</v>
      </c>
      <c r="I95" s="1518"/>
      <c r="J95" s="1519"/>
      <c r="K95" s="1520"/>
      <c r="L95" s="1510"/>
      <c r="M95" s="1510"/>
      <c r="N95" s="1510"/>
      <c r="O95" s="1510"/>
      <c r="P95" s="1510"/>
      <c r="Q95" s="1472"/>
      <c r="R95" s="698">
        <f t="shared" ref="R95:AC95" si="52">SUM(R96:R97)</f>
        <v>0</v>
      </c>
      <c r="S95" s="698">
        <f t="shared" si="52"/>
        <v>0</v>
      </c>
      <c r="T95" s="698">
        <f t="shared" si="52"/>
        <v>0</v>
      </c>
      <c r="U95" s="698">
        <f t="shared" si="52"/>
        <v>0</v>
      </c>
      <c r="V95" s="698">
        <f t="shared" si="52"/>
        <v>0</v>
      </c>
      <c r="W95" s="698">
        <f t="shared" si="52"/>
        <v>0</v>
      </c>
      <c r="X95" s="698">
        <f t="shared" si="52"/>
        <v>0</v>
      </c>
      <c r="Y95" s="698">
        <f t="shared" si="52"/>
        <v>0</v>
      </c>
      <c r="Z95" s="698">
        <f t="shared" si="52"/>
        <v>0</v>
      </c>
      <c r="AA95" s="698">
        <f t="shared" si="52"/>
        <v>0</v>
      </c>
      <c r="AB95" s="698">
        <f t="shared" si="52"/>
        <v>0</v>
      </c>
      <c r="AC95" s="698">
        <f t="shared" si="52"/>
        <v>0</v>
      </c>
      <c r="AD95" s="1521"/>
      <c r="AE95" s="1474"/>
      <c r="AF95" s="1475"/>
      <c r="AG95" s="1083"/>
      <c r="AH95" s="1083"/>
      <c r="AI95" s="1083"/>
      <c r="AJ95" s="1084">
        <f t="shared" si="38"/>
        <v>0</v>
      </c>
      <c r="AK95" s="1083"/>
      <c r="AL95" s="1083"/>
      <c r="AM95" s="1083"/>
      <c r="AN95" s="1084">
        <f t="shared" si="39"/>
        <v>0</v>
      </c>
      <c r="AO95" s="1083"/>
      <c r="AP95" s="1083"/>
      <c r="AQ95" s="1083"/>
      <c r="AR95" s="1084">
        <f t="shared" si="40"/>
        <v>0</v>
      </c>
      <c r="AS95" s="1083"/>
      <c r="AT95" s="1083"/>
      <c r="AU95" s="1083"/>
      <c r="AV95" s="1084">
        <f t="shared" si="41"/>
        <v>0</v>
      </c>
      <c r="AW95" s="1083">
        <f t="shared" si="42"/>
        <v>0</v>
      </c>
    </row>
    <row r="96" spans="1:50" s="1506" customFormat="1" ht="28.5" customHeight="1">
      <c r="A96" s="1548">
        <v>12</v>
      </c>
      <c r="B96" s="1548">
        <v>1</v>
      </c>
      <c r="C96" s="1490" t="s">
        <v>3820</v>
      </c>
      <c r="D96" s="1526">
        <v>1294000</v>
      </c>
      <c r="E96" s="1524"/>
      <c r="F96" s="1549">
        <f>E96*D96</f>
        <v>0</v>
      </c>
      <c r="G96" s="1550">
        <f>F96</f>
        <v>0</v>
      </c>
      <c r="H96" s="1551" t="s">
        <v>440</v>
      </c>
      <c r="I96" s="1551" t="s">
        <v>984</v>
      </c>
      <c r="J96" s="1529">
        <v>1294000</v>
      </c>
      <c r="L96" s="1529"/>
      <c r="M96" s="1529"/>
      <c r="N96" s="1529"/>
      <c r="O96" s="1529"/>
      <c r="P96" s="1529"/>
      <c r="Q96" s="1498" t="s">
        <v>3853</v>
      </c>
      <c r="R96" s="1499"/>
      <c r="S96" s="1499"/>
      <c r="T96" s="1499">
        <f>$E96</f>
        <v>0</v>
      </c>
      <c r="U96" s="1539">
        <f>F96</f>
        <v>0</v>
      </c>
      <c r="V96" s="1499"/>
      <c r="W96" s="1499"/>
      <c r="X96" s="1499"/>
      <c r="Y96" s="1499"/>
      <c r="Z96" s="1499"/>
      <c r="AA96" s="1499"/>
      <c r="AB96" s="1499"/>
      <c r="AC96" s="1499"/>
      <c r="AD96" s="1501"/>
      <c r="AE96" s="1529"/>
      <c r="AF96" s="1540"/>
      <c r="AG96" s="1503"/>
      <c r="AH96" s="1503"/>
      <c r="AI96" s="1503"/>
      <c r="AJ96" s="1503">
        <f t="shared" si="38"/>
        <v>0</v>
      </c>
      <c r="AK96" s="1504">
        <f>$F96</f>
        <v>0</v>
      </c>
      <c r="AL96" s="1503"/>
      <c r="AM96" s="1503"/>
      <c r="AN96" s="1503">
        <f t="shared" si="39"/>
        <v>0</v>
      </c>
      <c r="AO96" s="1503"/>
      <c r="AP96" s="1503"/>
      <c r="AQ96" s="1503"/>
      <c r="AR96" s="1503">
        <f t="shared" si="40"/>
        <v>0</v>
      </c>
      <c r="AS96" s="1503"/>
      <c r="AT96" s="1503"/>
      <c r="AU96" s="1503"/>
      <c r="AV96" s="1503">
        <f t="shared" si="41"/>
        <v>0</v>
      </c>
      <c r="AW96" s="1503">
        <f t="shared" si="42"/>
        <v>0</v>
      </c>
      <c r="AX96" s="1505">
        <f t="shared" si="43"/>
        <v>0</v>
      </c>
    </row>
    <row r="97" spans="1:50" s="1506" customFormat="1" ht="47.25" customHeight="1">
      <c r="A97" s="1524">
        <v>12</v>
      </c>
      <c r="B97" s="1548">
        <v>26</v>
      </c>
      <c r="C97" s="1525" t="s">
        <v>3822</v>
      </c>
      <c r="D97" s="1526">
        <v>787000</v>
      </c>
      <c r="E97" s="1524"/>
      <c r="F97" s="1549">
        <f>E97*D97</f>
        <v>0</v>
      </c>
      <c r="G97" s="1550">
        <f>F97</f>
        <v>0</v>
      </c>
      <c r="H97" s="1552" t="s">
        <v>3954</v>
      </c>
      <c r="I97" s="1536" t="s">
        <v>932</v>
      </c>
      <c r="J97" s="1529">
        <v>12804000</v>
      </c>
      <c r="L97" s="1529"/>
      <c r="M97" s="1529"/>
      <c r="N97" s="1529"/>
      <c r="O97" s="1529"/>
      <c r="P97" s="1529"/>
      <c r="Q97" s="1498" t="s">
        <v>3853</v>
      </c>
      <c r="R97" s="1499"/>
      <c r="S97" s="1499"/>
      <c r="T97" s="1499"/>
      <c r="U97" s="1499"/>
      <c r="V97" s="1499"/>
      <c r="W97" s="1499"/>
      <c r="X97" s="1499">
        <f>$E97</f>
        <v>0</v>
      </c>
      <c r="Y97" s="1530">
        <f>F97</f>
        <v>0</v>
      </c>
      <c r="Z97" s="1499"/>
      <c r="AA97" s="1499"/>
      <c r="AB97" s="1499"/>
      <c r="AC97" s="1499"/>
      <c r="AD97" s="1501"/>
      <c r="AE97" s="1529"/>
      <c r="AF97" s="1531"/>
      <c r="AG97" s="1503"/>
      <c r="AH97" s="1503"/>
      <c r="AI97" s="1503"/>
      <c r="AJ97" s="1503">
        <f t="shared" si="38"/>
        <v>0</v>
      </c>
      <c r="AK97" s="1504">
        <f>$F97</f>
        <v>0</v>
      </c>
      <c r="AL97" s="1503"/>
      <c r="AM97" s="1503"/>
      <c r="AN97" s="1503">
        <f t="shared" si="39"/>
        <v>0</v>
      </c>
      <c r="AO97" s="1503"/>
      <c r="AP97" s="1503"/>
      <c r="AQ97" s="1503"/>
      <c r="AR97" s="1503">
        <f t="shared" si="40"/>
        <v>0</v>
      </c>
      <c r="AS97" s="1503"/>
      <c r="AT97" s="1503"/>
      <c r="AU97" s="1503"/>
      <c r="AV97" s="1503">
        <f t="shared" si="41"/>
        <v>0</v>
      </c>
      <c r="AW97" s="1503">
        <f t="shared" si="42"/>
        <v>0</v>
      </c>
      <c r="AX97" s="1505">
        <f t="shared" si="43"/>
        <v>0</v>
      </c>
    </row>
  </sheetData>
  <protectedRanges>
    <protectedRange password="C53C" sqref="H1694 H1687" name="Range1_27_1_2_2_1_2_1"/>
    <protectedRange password="C53C" sqref="G1625" name="Range1_16_1_1_2_1_2_1"/>
    <protectedRange password="C53C" sqref="G1655" name="Range1_8_3_1_2_1_2_1"/>
    <protectedRange password="C53C" sqref="G1692" name="Range1_17_2_2_1_2_1"/>
    <protectedRange password="C53C" sqref="G1693" name="Range1_25_1_1_2_1_2_1"/>
    <protectedRange password="C53C" sqref="G1653" name="Range1_33_1_2_1_2_1"/>
  </protectedRanges>
  <mergeCells count="11">
    <mergeCell ref="AS5:AV5"/>
    <mergeCell ref="Z5:AA6"/>
    <mergeCell ref="AB5:AC6"/>
    <mergeCell ref="AG5:AJ5"/>
    <mergeCell ref="AK5:AN5"/>
    <mergeCell ref="AO5:AR5"/>
    <mergeCell ref="A1:J1"/>
    <mergeCell ref="R5:S6"/>
    <mergeCell ref="T5:U6"/>
    <mergeCell ref="V5:W6"/>
    <mergeCell ref="X5:Y6"/>
  </mergeCells>
  <dataValidations count="1">
    <dataValidation type="list" allowBlank="1" showInputMessage="1" showErrorMessage="1" sqref="J1933:J1938">
      <formula1>$AZ$1:$AZ$6</formula1>
    </dataValidation>
  </dataValidation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50"/>
  </sheetPr>
  <dimension ref="A1:DD14"/>
  <sheetViews>
    <sheetView topLeftCell="A4" workbookViewId="0">
      <pane xSplit="9" ySplit="6" topLeftCell="J13" activePane="bottomRight" state="frozen"/>
      <selection activeCell="E7" sqref="E7"/>
      <selection pane="topRight" activeCell="E7" sqref="E7"/>
      <selection pane="bottomLeft" activeCell="E7" sqref="E7"/>
      <selection pane="bottomRight" activeCell="D15" sqref="D15"/>
    </sheetView>
  </sheetViews>
  <sheetFormatPr defaultColWidth="8.8984375" defaultRowHeight="24.6"/>
  <cols>
    <col min="1" max="1" width="4.796875" style="169" customWidth="1"/>
    <col min="2" max="2" width="4.59765625" style="169" bestFit="1" customWidth="1"/>
    <col min="3" max="3" width="30.796875" style="170" customWidth="1"/>
    <col min="4" max="4" width="13.19921875" style="169" customWidth="1"/>
    <col min="5" max="5" width="10.09765625" style="162" hidden="1" customWidth="1"/>
    <col min="6" max="6" width="10.8984375" style="162" bestFit="1" customWidth="1"/>
    <col min="7" max="7" width="6" style="169" customWidth="1"/>
    <col min="8" max="8" width="10.3984375" style="162" bestFit="1" customWidth="1"/>
    <col min="9" max="9" width="7.3984375" style="162" hidden="1" customWidth="1"/>
    <col min="10" max="10" width="12.796875" style="162" customWidth="1"/>
    <col min="11" max="11" width="12.09765625" style="162" customWidth="1"/>
    <col min="12" max="12" width="12" style="170" customWidth="1"/>
    <col min="13" max="13" width="28.8984375" style="162" hidden="1" customWidth="1"/>
    <col min="14" max="14" width="5.296875" style="162" customWidth="1"/>
    <col min="15" max="15" width="5.796875" style="162" customWidth="1"/>
    <col min="16" max="16" width="10.796875" style="163" customWidth="1"/>
    <col min="17" max="17" width="5.09765625" style="162" customWidth="1"/>
    <col min="18" max="18" width="12.09765625" style="164" customWidth="1"/>
    <col min="19" max="19" width="12.09765625" style="162" customWidth="1"/>
    <col min="20" max="20" width="11.59765625" style="172" hidden="1" customWidth="1"/>
    <col min="21" max="21" width="12.8984375" style="172" hidden="1" customWidth="1"/>
    <col min="22" max="22" width="13" style="172" hidden="1" customWidth="1"/>
    <col min="23" max="23" width="14.19921875" style="173" hidden="1" customWidth="1"/>
    <col min="24" max="24" width="12.3984375" style="172" hidden="1" customWidth="1"/>
    <col min="25" max="25" width="9.19921875" style="172" hidden="1" customWidth="1"/>
    <col min="26" max="28" width="8.8984375" style="172" hidden="1" customWidth="1"/>
    <col min="29" max="30" width="11.59765625" style="44" hidden="1" customWidth="1"/>
    <col min="31" max="31" width="12.59765625" style="44" hidden="1" customWidth="1"/>
    <col min="32" max="32" width="9.19921875" style="44" hidden="1" customWidth="1"/>
    <col min="33" max="33" width="5.59765625" style="44" hidden="1" customWidth="1"/>
    <col min="34" max="34" width="7" style="44" hidden="1" customWidth="1"/>
    <col min="35" max="35" width="12.296875" style="44" hidden="1" customWidth="1"/>
    <col min="36" max="36" width="7.3984375" style="44" hidden="1" customWidth="1"/>
    <col min="37" max="37" width="8.59765625" style="44" hidden="1" customWidth="1"/>
    <col min="38" max="38" width="11.8984375" style="44" hidden="1" customWidth="1"/>
    <col min="39" max="39" width="5.8984375" style="44" hidden="1" customWidth="1"/>
    <col min="40" max="40" width="4.69921875" style="172" hidden="1" customWidth="1"/>
    <col min="41" max="42" width="13.3984375" style="172" hidden="1" customWidth="1"/>
    <col min="43" max="43" width="11" style="172" hidden="1" customWidth="1"/>
    <col min="44" max="44" width="10" style="172" hidden="1" customWidth="1"/>
    <col min="45" max="46" width="10.8984375" style="172" hidden="1" customWidth="1"/>
    <col min="47" max="47" width="14.296875" style="172" hidden="1" customWidth="1"/>
    <col min="48" max="48" width="10" style="172" hidden="1" customWidth="1"/>
    <col min="49" max="49" width="9.69921875" style="172" hidden="1" customWidth="1"/>
    <col min="50" max="51" width="13.3984375" style="172" hidden="1" customWidth="1"/>
    <col min="52" max="52" width="11" style="172" hidden="1" customWidth="1"/>
    <col min="53" max="53" width="12.296875" style="172" hidden="1" customWidth="1"/>
    <col min="54" max="54" width="8.19921875" style="172" hidden="1" customWidth="1"/>
    <col min="55" max="55" width="15.09765625" style="172" hidden="1" customWidth="1"/>
    <col min="56" max="56" width="27.296875" style="174" hidden="1" customWidth="1"/>
    <col min="57" max="57" width="14.796875" style="680" hidden="1" customWidth="1"/>
    <col min="58" max="58" width="5.09765625" style="175" hidden="1" customWidth="1"/>
    <col min="59" max="59" width="4.8984375" style="175" hidden="1" customWidth="1"/>
    <col min="60" max="60" width="4.69921875" style="199" hidden="1" customWidth="1"/>
    <col min="61" max="61" width="9.8984375" style="175" hidden="1" customWidth="1"/>
    <col min="62" max="67" width="3.59765625" style="175" hidden="1" customWidth="1"/>
    <col min="68" max="68" width="0" style="175" hidden="1" customWidth="1"/>
    <col min="69" max="69" width="9.8984375" style="175" hidden="1" customWidth="1"/>
    <col min="70" max="70" width="0" style="175" hidden="1" customWidth="1"/>
    <col min="71" max="73" width="3.3984375" style="175" hidden="1" customWidth="1"/>
    <col min="74" max="74" width="8.59765625" style="175" hidden="1" customWidth="1"/>
    <col min="75" max="75" width="3.3984375" style="175" hidden="1" customWidth="1"/>
    <col min="76" max="77" width="9.69921875" style="175" hidden="1" customWidth="1"/>
    <col min="78" max="78" width="11.19921875" style="175" hidden="1" customWidth="1"/>
    <col min="79" max="81" width="9.69921875" style="175" hidden="1" customWidth="1"/>
    <col min="82" max="82" width="11.19921875" style="175" hidden="1" customWidth="1"/>
    <col min="83" max="83" width="9.69921875" style="175" hidden="1" customWidth="1"/>
    <col min="84" max="85" width="3.3984375" style="175" hidden="1" customWidth="1"/>
    <col min="86" max="86" width="9.8984375" style="175" hidden="1" customWidth="1"/>
    <col min="87" max="87" width="11.19921875" style="175" hidden="1" customWidth="1"/>
    <col min="88" max="89" width="0" style="175" hidden="1" customWidth="1"/>
    <col min="90" max="92" width="3.3984375" style="175" hidden="1" customWidth="1"/>
    <col min="93" max="93" width="8.59765625" style="175" hidden="1" customWidth="1"/>
    <col min="94" max="94" width="3.3984375" style="175" hidden="1" customWidth="1"/>
    <col min="95" max="96" width="9.69921875" style="175" hidden="1" customWidth="1"/>
    <col min="97" max="97" width="11.19921875" style="175" hidden="1" customWidth="1"/>
    <col min="98" max="100" width="9.69921875" style="175" hidden="1" customWidth="1"/>
    <col min="101" max="101" width="11.19921875" style="175" hidden="1" customWidth="1"/>
    <col min="102" max="102" width="9.69921875" style="175" hidden="1" customWidth="1"/>
    <col min="103" max="104" width="4.19921875" style="175" hidden="1" customWidth="1"/>
    <col min="105" max="105" width="9.8984375" style="175" hidden="1" customWidth="1"/>
    <col min="106" max="106" width="11.19921875" style="175" hidden="1" customWidth="1"/>
    <col min="107" max="107" width="0" style="175" hidden="1" customWidth="1"/>
    <col min="108" max="108" width="8.796875" style="175" bestFit="1" customWidth="1"/>
    <col min="109" max="16384" width="8.8984375" style="175"/>
  </cols>
  <sheetData>
    <row r="1" spans="1:108" s="232" customFormat="1" ht="27">
      <c r="A1" s="3198" t="s">
        <v>208</v>
      </c>
      <c r="B1" s="3198"/>
      <c r="C1" s="3198"/>
      <c r="D1" s="3198"/>
      <c r="E1" s="3198"/>
      <c r="F1" s="3346"/>
      <c r="G1" s="3198"/>
      <c r="H1" s="3198"/>
      <c r="I1" s="3198"/>
      <c r="J1" s="3198"/>
      <c r="K1" s="3198"/>
      <c r="L1" s="3198"/>
      <c r="M1" s="231"/>
      <c r="P1" s="233"/>
      <c r="R1" s="234"/>
      <c r="T1" s="235"/>
      <c r="U1" s="235"/>
      <c r="V1" s="235"/>
      <c r="W1" s="236"/>
      <c r="X1" s="235"/>
      <c r="Y1" s="235"/>
      <c r="Z1" s="235"/>
      <c r="AA1" s="235"/>
      <c r="AB1" s="235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5"/>
      <c r="BD1" s="237"/>
      <c r="BE1" s="47"/>
      <c r="BH1" s="685"/>
    </row>
    <row r="2" spans="1:108" s="232" customFormat="1" ht="27">
      <c r="A2" s="3198" t="s">
        <v>202</v>
      </c>
      <c r="B2" s="3198"/>
      <c r="C2" s="3198"/>
      <c r="D2" s="3198"/>
      <c r="E2" s="3198"/>
      <c r="F2" s="3346"/>
      <c r="G2" s="3198"/>
      <c r="H2" s="3198"/>
      <c r="I2" s="3198"/>
      <c r="J2" s="3198"/>
      <c r="K2" s="3198"/>
      <c r="L2" s="3198"/>
      <c r="M2" s="231"/>
      <c r="P2" s="233"/>
      <c r="R2" s="234"/>
      <c r="T2" s="235"/>
      <c r="U2" s="235"/>
      <c r="V2" s="235"/>
      <c r="W2" s="236"/>
      <c r="X2" s="235"/>
      <c r="Y2" s="235"/>
      <c r="Z2" s="235"/>
      <c r="AA2" s="235"/>
      <c r="AB2" s="235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7"/>
      <c r="BE2" s="47"/>
      <c r="BH2" s="685"/>
    </row>
    <row r="3" spans="1:108" s="162" customFormat="1">
      <c r="A3" s="223" t="s">
        <v>199</v>
      </c>
      <c r="B3" s="217"/>
      <c r="C3" s="217"/>
      <c r="D3" s="217"/>
      <c r="E3" s="219"/>
      <c r="F3" s="219"/>
      <c r="G3" s="217"/>
      <c r="H3" s="217"/>
      <c r="I3" s="217"/>
      <c r="J3" s="217"/>
      <c r="K3" s="217"/>
      <c r="L3" s="217"/>
      <c r="M3" s="161"/>
      <c r="P3" s="163"/>
      <c r="R3" s="164"/>
      <c r="T3" s="156"/>
      <c r="U3" s="156"/>
      <c r="V3" s="156"/>
      <c r="W3" s="158"/>
      <c r="X3" s="156"/>
      <c r="Y3" s="156"/>
      <c r="Z3" s="156"/>
      <c r="AA3" s="156"/>
      <c r="AB3" s="156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33"/>
      <c r="BE3" s="53"/>
      <c r="BH3" s="169"/>
    </row>
    <row r="4" spans="1:108" s="162" customFormat="1">
      <c r="A4" s="223" t="s">
        <v>200</v>
      </c>
      <c r="B4" s="217"/>
      <c r="C4" s="217"/>
      <c r="D4" s="217"/>
      <c r="E4" s="219"/>
      <c r="F4" s="219"/>
      <c r="G4" s="217"/>
      <c r="H4" s="217"/>
      <c r="I4" s="217"/>
      <c r="J4" s="217"/>
      <c r="K4" s="217"/>
      <c r="L4" s="217"/>
      <c r="M4" s="161"/>
      <c r="P4" s="163"/>
      <c r="R4" s="164"/>
      <c r="T4" s="156"/>
      <c r="U4" s="156"/>
      <c r="V4" s="156"/>
      <c r="W4" s="158"/>
      <c r="X4" s="156"/>
      <c r="Y4" s="156"/>
      <c r="Z4" s="156"/>
      <c r="AA4" s="156"/>
      <c r="AB4" s="156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33"/>
      <c r="BE4" s="53"/>
      <c r="BH4" s="169"/>
    </row>
    <row r="5" spans="1:108" s="162" customFormat="1" hidden="1">
      <c r="A5" s="223" t="s">
        <v>201</v>
      </c>
      <c r="B5" s="218"/>
      <c r="C5" s="229"/>
      <c r="D5" s="230"/>
      <c r="E5" s="219"/>
      <c r="F5" s="219"/>
      <c r="G5" s="217"/>
      <c r="H5" s="228"/>
      <c r="I5" s="228"/>
      <c r="J5" s="228"/>
      <c r="K5" s="229"/>
      <c r="L5" s="229"/>
      <c r="M5" s="161"/>
      <c r="P5" s="163"/>
      <c r="R5" s="164"/>
      <c r="T5" s="156"/>
      <c r="U5" s="156"/>
      <c r="V5" s="156"/>
      <c r="W5" s="158"/>
      <c r="X5" s="156"/>
      <c r="Y5" s="156"/>
      <c r="Z5" s="156"/>
      <c r="AA5" s="156"/>
      <c r="AB5" s="156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33"/>
      <c r="BE5" s="53"/>
      <c r="BH5" s="169"/>
    </row>
    <row r="6" spans="1:108" s="188" customFormat="1">
      <c r="A6" s="3349" t="s">
        <v>1737</v>
      </c>
      <c r="B6" s="3350"/>
      <c r="C6" s="3350"/>
      <c r="D6" s="177"/>
      <c r="E6" s="177"/>
      <c r="F6" s="177"/>
      <c r="G6" s="177"/>
      <c r="H6" s="177"/>
      <c r="I6" s="177"/>
      <c r="J6" s="178"/>
      <c r="K6" s="179"/>
      <c r="L6" s="179"/>
      <c r="M6" s="179"/>
      <c r="N6" s="175"/>
      <c r="O6" s="175"/>
      <c r="P6" s="180"/>
      <c r="Q6" s="175"/>
      <c r="R6" s="181" t="s">
        <v>1157</v>
      </c>
      <c r="S6" s="182"/>
      <c r="T6" s="183" t="s">
        <v>562</v>
      </c>
      <c r="U6" s="184" t="s">
        <v>561</v>
      </c>
      <c r="V6" s="3354" t="s">
        <v>566</v>
      </c>
      <c r="W6" s="3354"/>
      <c r="X6" s="3354"/>
      <c r="Y6" s="185"/>
      <c r="Z6" s="185"/>
      <c r="AA6" s="185"/>
      <c r="AB6" s="185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5"/>
      <c r="AO6" s="185"/>
      <c r="AP6" s="185"/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5"/>
      <c r="BB6" s="185"/>
      <c r="BC6" s="185"/>
      <c r="BD6" s="187" t="s">
        <v>564</v>
      </c>
      <c r="BE6" s="678"/>
      <c r="BH6" s="197"/>
      <c r="BI6" s="162"/>
    </row>
    <row r="7" spans="1:108" s="176" customFormat="1" ht="21" customHeight="1">
      <c r="A7" s="3355" t="s">
        <v>1446</v>
      </c>
      <c r="B7" s="3355" t="s">
        <v>496</v>
      </c>
      <c r="C7" s="3355" t="s">
        <v>708</v>
      </c>
      <c r="D7" s="3351" t="s">
        <v>709</v>
      </c>
      <c r="E7" s="3326" t="s">
        <v>1490</v>
      </c>
      <c r="F7" s="3107" t="s">
        <v>1489</v>
      </c>
      <c r="G7" s="3357" t="s">
        <v>1271</v>
      </c>
      <c r="H7" s="3347" t="s">
        <v>693</v>
      </c>
      <c r="I7" s="3347" t="s">
        <v>720</v>
      </c>
      <c r="J7" s="3357" t="s">
        <v>712</v>
      </c>
      <c r="K7" s="3355" t="s">
        <v>713</v>
      </c>
      <c r="L7" s="3355" t="s">
        <v>715</v>
      </c>
      <c r="M7" s="3355" t="s">
        <v>718</v>
      </c>
      <c r="N7" s="3348" t="s">
        <v>497</v>
      </c>
      <c r="O7" s="3348"/>
      <c r="P7" s="3348"/>
      <c r="Q7" s="3348" t="s">
        <v>498</v>
      </c>
      <c r="R7" s="3356"/>
      <c r="S7" s="3348"/>
      <c r="T7" s="190" t="s">
        <v>563</v>
      </c>
      <c r="U7" s="191" t="s">
        <v>560</v>
      </c>
      <c r="V7" s="192" t="s">
        <v>568</v>
      </c>
      <c r="W7" s="193" t="s">
        <v>567</v>
      </c>
      <c r="X7" s="192" t="s">
        <v>569</v>
      </c>
      <c r="Y7" s="189"/>
      <c r="Z7" s="189"/>
      <c r="AA7" s="189"/>
      <c r="AB7" s="189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95"/>
      <c r="BE7" s="679"/>
      <c r="BH7" s="198"/>
      <c r="BI7" s="162"/>
      <c r="BS7" s="3342" t="s">
        <v>1739</v>
      </c>
      <c r="BT7" s="3342"/>
      <c r="BU7" s="3342"/>
      <c r="BV7" s="3342"/>
      <c r="BW7" s="3343" t="s">
        <v>1740</v>
      </c>
      <c r="BX7" s="3343"/>
      <c r="BY7" s="3343"/>
      <c r="BZ7" s="3343"/>
      <c r="CA7" s="3344" t="s">
        <v>1741</v>
      </c>
      <c r="CB7" s="3344"/>
      <c r="CC7" s="3344"/>
      <c r="CD7" s="3344"/>
      <c r="CE7" s="3345" t="s">
        <v>1742</v>
      </c>
      <c r="CF7" s="3345"/>
      <c r="CG7" s="3345"/>
      <c r="CH7" s="3345"/>
      <c r="CI7" s="922" t="s">
        <v>712</v>
      </c>
      <c r="CL7" s="3342" t="s">
        <v>1739</v>
      </c>
      <c r="CM7" s="3342"/>
      <c r="CN7" s="3342"/>
      <c r="CO7" s="3342"/>
      <c r="CP7" s="3343" t="s">
        <v>1740</v>
      </c>
      <c r="CQ7" s="3343"/>
      <c r="CR7" s="3343"/>
      <c r="CS7" s="3343"/>
      <c r="CT7" s="3344" t="s">
        <v>1741</v>
      </c>
      <c r="CU7" s="3344"/>
      <c r="CV7" s="3344"/>
      <c r="CW7" s="3344"/>
      <c r="CX7" s="3345" t="s">
        <v>1742</v>
      </c>
      <c r="CY7" s="3345"/>
      <c r="CZ7" s="3345"/>
      <c r="DA7" s="3345"/>
      <c r="DB7" s="922" t="s">
        <v>712</v>
      </c>
    </row>
    <row r="8" spans="1:108" s="158" customFormat="1" ht="48" customHeight="1">
      <c r="A8" s="3104"/>
      <c r="B8" s="3104"/>
      <c r="C8" s="3104"/>
      <c r="D8" s="3352"/>
      <c r="E8" s="3353"/>
      <c r="F8" s="3190"/>
      <c r="G8" s="3101"/>
      <c r="H8" s="3103"/>
      <c r="I8" s="3103"/>
      <c r="J8" s="3101"/>
      <c r="K8" s="3104"/>
      <c r="L8" s="3104"/>
      <c r="M8" s="3104"/>
      <c r="N8" s="159" t="s">
        <v>1078</v>
      </c>
      <c r="O8" s="159" t="s">
        <v>593</v>
      </c>
      <c r="P8" s="166" t="s">
        <v>499</v>
      </c>
      <c r="Q8" s="159" t="s">
        <v>1078</v>
      </c>
      <c r="R8" s="165" t="s">
        <v>500</v>
      </c>
      <c r="S8" s="159" t="s">
        <v>499</v>
      </c>
      <c r="T8" s="159"/>
      <c r="U8" s="37"/>
      <c r="V8" s="37"/>
      <c r="W8" s="21"/>
      <c r="X8" s="37"/>
      <c r="Y8" s="37"/>
      <c r="Z8" s="21"/>
      <c r="AA8" s="37"/>
      <c r="AB8" s="37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37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37"/>
      <c r="BA8" s="37"/>
      <c r="BB8" s="37"/>
      <c r="BC8" s="37"/>
      <c r="BD8" s="160"/>
      <c r="BE8" s="79"/>
      <c r="BF8" s="3116" t="s">
        <v>1456</v>
      </c>
      <c r="BG8" s="3117"/>
      <c r="BH8" s="3116" t="s">
        <v>1457</v>
      </c>
      <c r="BI8" s="3117"/>
      <c r="BJ8" s="3116" t="s">
        <v>1458</v>
      </c>
      <c r="BK8" s="3117"/>
      <c r="BL8" s="3116" t="s">
        <v>1459</v>
      </c>
      <c r="BM8" s="3117"/>
      <c r="BN8" s="3116" t="s">
        <v>1460</v>
      </c>
      <c r="BO8" s="3117"/>
      <c r="BP8" s="116"/>
      <c r="BQ8" s="116"/>
      <c r="BS8" s="923" t="s">
        <v>1743</v>
      </c>
      <c r="BT8" s="923" t="s">
        <v>1744</v>
      </c>
      <c r="BU8" s="923" t="s">
        <v>1745</v>
      </c>
      <c r="BV8" s="923" t="s">
        <v>1746</v>
      </c>
      <c r="BW8" s="924" t="s">
        <v>1747</v>
      </c>
      <c r="BX8" s="924" t="s">
        <v>1748</v>
      </c>
      <c r="BY8" s="924" t="s">
        <v>1749</v>
      </c>
      <c r="BZ8" s="924" t="s">
        <v>1750</v>
      </c>
      <c r="CA8" s="925" t="s">
        <v>1751</v>
      </c>
      <c r="CB8" s="925" t="s">
        <v>1752</v>
      </c>
      <c r="CC8" s="925" t="s">
        <v>1753</v>
      </c>
      <c r="CD8" s="925" t="s">
        <v>1754</v>
      </c>
      <c r="CE8" s="926" t="s">
        <v>1755</v>
      </c>
      <c r="CF8" s="926" t="s">
        <v>1756</v>
      </c>
      <c r="CG8" s="926" t="s">
        <v>1757</v>
      </c>
      <c r="CH8" s="926" t="s">
        <v>1758</v>
      </c>
      <c r="CI8" s="927" t="s">
        <v>1759</v>
      </c>
      <c r="CL8" s="1048" t="s">
        <v>1743</v>
      </c>
      <c r="CM8" s="1048" t="s">
        <v>1744</v>
      </c>
      <c r="CN8" s="1048" t="s">
        <v>1745</v>
      </c>
      <c r="CO8" s="1048" t="s">
        <v>1746</v>
      </c>
      <c r="CP8" s="1049" t="s">
        <v>1747</v>
      </c>
      <c r="CQ8" s="1049" t="s">
        <v>1748</v>
      </c>
      <c r="CR8" s="1049" t="s">
        <v>1749</v>
      </c>
      <c r="CS8" s="1049" t="s">
        <v>1750</v>
      </c>
      <c r="CT8" s="1050" t="s">
        <v>1751</v>
      </c>
      <c r="CU8" s="1050" t="s">
        <v>1752</v>
      </c>
      <c r="CV8" s="1050" t="s">
        <v>1753</v>
      </c>
      <c r="CW8" s="1050" t="s">
        <v>1754</v>
      </c>
      <c r="CX8" s="1051" t="s">
        <v>1755</v>
      </c>
      <c r="CY8" s="1051" t="s">
        <v>1756</v>
      </c>
      <c r="CZ8" s="1051" t="s">
        <v>1757</v>
      </c>
      <c r="DA8" s="1051" t="s">
        <v>1758</v>
      </c>
      <c r="DB8" s="927" t="s">
        <v>1759</v>
      </c>
      <c r="DD8" s="1706" t="s">
        <v>4024</v>
      </c>
    </row>
    <row r="9" spans="1:108" s="196" customFormat="1" ht="73.8">
      <c r="A9" s="694"/>
      <c r="B9" s="654"/>
      <c r="C9" s="695" t="s">
        <v>1445</v>
      </c>
      <c r="D9" s="696"/>
      <c r="E9" s="697"/>
      <c r="F9" s="697"/>
      <c r="G9" s="697">
        <f>SUM(G10:G14)</f>
        <v>5</v>
      </c>
      <c r="H9" s="697">
        <f t="shared" ref="H9:BS9" si="0">SUM(H10:H14)</f>
        <v>18216600</v>
      </c>
      <c r="I9" s="697">
        <f t="shared" si="0"/>
        <v>0</v>
      </c>
      <c r="J9" s="697">
        <f t="shared" si="0"/>
        <v>18216600</v>
      </c>
      <c r="K9" s="697">
        <f t="shared" si="0"/>
        <v>0</v>
      </c>
      <c r="L9" s="697">
        <f t="shared" si="0"/>
        <v>0</v>
      </c>
      <c r="M9" s="697">
        <f t="shared" si="0"/>
        <v>0</v>
      </c>
      <c r="N9" s="697">
        <f t="shared" si="0"/>
        <v>0</v>
      </c>
      <c r="O9" s="697">
        <f t="shared" si="0"/>
        <v>0</v>
      </c>
      <c r="P9" s="697">
        <f t="shared" si="0"/>
        <v>0</v>
      </c>
      <c r="Q9" s="697">
        <f t="shared" si="0"/>
        <v>5</v>
      </c>
      <c r="R9" s="697">
        <f t="shared" si="0"/>
        <v>18216600</v>
      </c>
      <c r="S9" s="697">
        <f t="shared" si="0"/>
        <v>18216600</v>
      </c>
      <c r="T9" s="697">
        <f t="shared" si="0"/>
        <v>0</v>
      </c>
      <c r="U9" s="697">
        <f t="shared" si="0"/>
        <v>0</v>
      </c>
      <c r="V9" s="697">
        <f t="shared" si="0"/>
        <v>0</v>
      </c>
      <c r="W9" s="697">
        <f t="shared" si="0"/>
        <v>0</v>
      </c>
      <c r="X9" s="697">
        <f t="shared" si="0"/>
        <v>2</v>
      </c>
      <c r="Y9" s="697">
        <f t="shared" si="0"/>
        <v>7282200</v>
      </c>
      <c r="Z9" s="697">
        <f t="shared" si="0"/>
        <v>0</v>
      </c>
      <c r="AA9" s="697">
        <f t="shared" si="0"/>
        <v>0</v>
      </c>
      <c r="AB9" s="697">
        <f t="shared" si="0"/>
        <v>0</v>
      </c>
      <c r="AC9" s="697">
        <f t="shared" si="0"/>
        <v>0</v>
      </c>
      <c r="AD9" s="697">
        <f t="shared" si="0"/>
        <v>0</v>
      </c>
      <c r="AE9" s="697">
        <f t="shared" si="0"/>
        <v>0</v>
      </c>
      <c r="AF9" s="697">
        <f t="shared" si="0"/>
        <v>0</v>
      </c>
      <c r="AG9" s="697">
        <f t="shared" si="0"/>
        <v>0</v>
      </c>
      <c r="AH9" s="697">
        <f t="shared" si="0"/>
        <v>0</v>
      </c>
      <c r="AI9" s="697">
        <f t="shared" si="0"/>
        <v>0</v>
      </c>
      <c r="AJ9" s="697">
        <f t="shared" si="0"/>
        <v>0</v>
      </c>
      <c r="AK9" s="697">
        <f t="shared" si="0"/>
        <v>0</v>
      </c>
      <c r="AL9" s="697">
        <f t="shared" si="0"/>
        <v>0</v>
      </c>
      <c r="AM9" s="697">
        <f t="shared" si="0"/>
        <v>0</v>
      </c>
      <c r="AN9" s="697">
        <f t="shared" si="0"/>
        <v>0</v>
      </c>
      <c r="AO9" s="697">
        <f t="shared" si="0"/>
        <v>0</v>
      </c>
      <c r="AP9" s="697">
        <f t="shared" si="0"/>
        <v>0</v>
      </c>
      <c r="AQ9" s="697">
        <f t="shared" si="0"/>
        <v>0</v>
      </c>
      <c r="AR9" s="697">
        <f t="shared" si="0"/>
        <v>0</v>
      </c>
      <c r="AS9" s="697">
        <f t="shared" si="0"/>
        <v>0</v>
      </c>
      <c r="AT9" s="697">
        <f t="shared" si="0"/>
        <v>0</v>
      </c>
      <c r="AU9" s="697">
        <f t="shared" si="0"/>
        <v>0</v>
      </c>
      <c r="AV9" s="697">
        <f t="shared" si="0"/>
        <v>0</v>
      </c>
      <c r="AW9" s="697">
        <f t="shared" si="0"/>
        <v>0</v>
      </c>
      <c r="AX9" s="697">
        <f t="shared" si="0"/>
        <v>0</v>
      </c>
      <c r="AY9" s="697">
        <f t="shared" si="0"/>
        <v>0</v>
      </c>
      <c r="AZ9" s="697">
        <f t="shared" si="0"/>
        <v>0</v>
      </c>
      <c r="BA9" s="697">
        <f t="shared" si="0"/>
        <v>0</v>
      </c>
      <c r="BB9" s="697">
        <f t="shared" si="0"/>
        <v>0</v>
      </c>
      <c r="BC9" s="697">
        <f t="shared" si="0"/>
        <v>0</v>
      </c>
      <c r="BD9" s="697">
        <f t="shared" si="0"/>
        <v>0</v>
      </c>
      <c r="BE9" s="1086">
        <f t="shared" si="0"/>
        <v>0</v>
      </c>
      <c r="BF9" s="1086">
        <f t="shared" si="0"/>
        <v>0</v>
      </c>
      <c r="BG9" s="1086">
        <f t="shared" si="0"/>
        <v>0</v>
      </c>
      <c r="BH9" s="1086">
        <f t="shared" si="0"/>
        <v>5</v>
      </c>
      <c r="BI9" s="1086">
        <f t="shared" si="0"/>
        <v>18216600</v>
      </c>
      <c r="BJ9" s="1086">
        <f t="shared" si="0"/>
        <v>0</v>
      </c>
      <c r="BK9" s="1086">
        <f t="shared" si="0"/>
        <v>0</v>
      </c>
      <c r="BL9" s="1086">
        <f t="shared" si="0"/>
        <v>0</v>
      </c>
      <c r="BM9" s="1086">
        <f t="shared" si="0"/>
        <v>0</v>
      </c>
      <c r="BN9" s="1086">
        <f t="shared" si="0"/>
        <v>0</v>
      </c>
      <c r="BO9" s="1086">
        <f t="shared" si="0"/>
        <v>0</v>
      </c>
      <c r="BP9" s="1086">
        <f t="shared" si="0"/>
        <v>0</v>
      </c>
      <c r="BQ9" s="1086">
        <f t="shared" si="0"/>
        <v>0</v>
      </c>
      <c r="BR9" s="1086">
        <f t="shared" si="0"/>
        <v>0</v>
      </c>
      <c r="BS9" s="1086">
        <f t="shared" si="0"/>
        <v>0</v>
      </c>
      <c r="BT9" s="1086">
        <f t="shared" ref="BT9:DB9" si="1">SUM(BT10:BT14)</f>
        <v>0</v>
      </c>
      <c r="BU9" s="1086">
        <f t="shared" si="1"/>
        <v>0</v>
      </c>
      <c r="BV9" s="1086">
        <f t="shared" si="1"/>
        <v>0</v>
      </c>
      <c r="BW9" s="1086">
        <f t="shared" si="1"/>
        <v>0</v>
      </c>
      <c r="BX9" s="1086">
        <f t="shared" si="1"/>
        <v>2732490</v>
      </c>
      <c r="BY9" s="1086">
        <f t="shared" si="1"/>
        <v>2732490</v>
      </c>
      <c r="BZ9" s="1086">
        <f t="shared" si="1"/>
        <v>5464980</v>
      </c>
      <c r="CA9" s="1086">
        <f t="shared" si="1"/>
        <v>3643320</v>
      </c>
      <c r="CB9" s="1086">
        <f t="shared" si="1"/>
        <v>2732490</v>
      </c>
      <c r="CC9" s="1086">
        <f t="shared" si="1"/>
        <v>3643320</v>
      </c>
      <c r="CD9" s="1086">
        <f t="shared" si="1"/>
        <v>10019130</v>
      </c>
      <c r="CE9" s="1086">
        <f t="shared" si="1"/>
        <v>2732490</v>
      </c>
      <c r="CF9" s="1086">
        <f t="shared" si="1"/>
        <v>0</v>
      </c>
      <c r="CG9" s="1086">
        <f t="shared" si="1"/>
        <v>0</v>
      </c>
      <c r="CH9" s="1086">
        <f t="shared" si="1"/>
        <v>2732490</v>
      </c>
      <c r="CI9" s="1086">
        <f t="shared" si="1"/>
        <v>18216600</v>
      </c>
      <c r="CJ9" s="1086">
        <f t="shared" si="1"/>
        <v>0</v>
      </c>
      <c r="CK9" s="1086">
        <f t="shared" si="1"/>
        <v>0</v>
      </c>
      <c r="CL9" s="1086">
        <f t="shared" si="1"/>
        <v>0</v>
      </c>
      <c r="CM9" s="1086">
        <f t="shared" si="1"/>
        <v>0</v>
      </c>
      <c r="CN9" s="1086">
        <f t="shared" si="1"/>
        <v>0</v>
      </c>
      <c r="CO9" s="1086">
        <f t="shared" si="1"/>
        <v>0</v>
      </c>
      <c r="CP9" s="1086">
        <f t="shared" si="1"/>
        <v>0</v>
      </c>
      <c r="CQ9" s="1086">
        <f t="shared" si="1"/>
        <v>2732600</v>
      </c>
      <c r="CR9" s="1086">
        <f t="shared" si="1"/>
        <v>2732600</v>
      </c>
      <c r="CS9" s="1086">
        <f t="shared" si="1"/>
        <v>5465200</v>
      </c>
      <c r="CT9" s="1086">
        <f t="shared" si="1"/>
        <v>3643200</v>
      </c>
      <c r="CU9" s="1086">
        <f t="shared" si="1"/>
        <v>2732600</v>
      </c>
      <c r="CV9" s="1086">
        <f t="shared" si="1"/>
        <v>3643200</v>
      </c>
      <c r="CW9" s="1086">
        <f t="shared" si="1"/>
        <v>10019000</v>
      </c>
      <c r="CX9" s="1086">
        <f t="shared" si="1"/>
        <v>2732400</v>
      </c>
      <c r="CY9" s="1086">
        <f t="shared" si="1"/>
        <v>0</v>
      </c>
      <c r="CZ9" s="1086">
        <f t="shared" si="1"/>
        <v>0</v>
      </c>
      <c r="DA9" s="1086">
        <f t="shared" si="1"/>
        <v>2732400</v>
      </c>
      <c r="DB9" s="1086">
        <f t="shared" si="1"/>
        <v>18216600</v>
      </c>
    </row>
    <row r="10" spans="1:108" s="162" customFormat="1" ht="85.5" customHeight="1">
      <c r="A10" s="13">
        <v>12</v>
      </c>
      <c r="B10" s="13">
        <v>5</v>
      </c>
      <c r="C10" s="869" t="s">
        <v>1731</v>
      </c>
      <c r="D10" s="13">
        <v>8732</v>
      </c>
      <c r="E10" s="906">
        <v>3735600</v>
      </c>
      <c r="F10" s="935">
        <v>3735600</v>
      </c>
      <c r="G10" s="13">
        <v>1</v>
      </c>
      <c r="H10" s="168">
        <f>G10*F10</f>
        <v>3735600</v>
      </c>
      <c r="I10" s="168"/>
      <c r="J10" s="32">
        <f>I10+H10</f>
        <v>3735600</v>
      </c>
      <c r="K10" s="14" t="s">
        <v>445</v>
      </c>
      <c r="L10" s="14" t="s">
        <v>927</v>
      </c>
      <c r="M10" s="15" t="s">
        <v>446</v>
      </c>
      <c r="N10" s="363"/>
      <c r="O10" s="363"/>
      <c r="P10" s="652"/>
      <c r="Q10" s="13">
        <f>G10</f>
        <v>1</v>
      </c>
      <c r="R10" s="303">
        <f>$H10</f>
        <v>3735600</v>
      </c>
      <c r="S10" s="31">
        <f>$G10*$F10</f>
        <v>3735600</v>
      </c>
      <c r="T10" s="111"/>
      <c r="U10" s="144"/>
      <c r="V10" s="144"/>
      <c r="W10" s="16"/>
      <c r="X10" s="21"/>
      <c r="Y10" s="26"/>
      <c r="Z10" s="26"/>
      <c r="AA10" s="570"/>
      <c r="AB10" s="570"/>
      <c r="AC10" s="315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279"/>
      <c r="AP10" s="279"/>
      <c r="AQ10" s="279"/>
      <c r="AR10" s="279"/>
      <c r="AS10" s="279"/>
      <c r="AT10" s="279"/>
      <c r="AU10" s="279"/>
      <c r="AV10" s="279"/>
      <c r="AW10" s="279"/>
      <c r="AX10" s="279"/>
      <c r="AY10" s="279"/>
      <c r="AZ10" s="61"/>
      <c r="BA10" s="279"/>
      <c r="BB10" s="10"/>
      <c r="BC10" s="279"/>
      <c r="BD10" s="649"/>
      <c r="BE10" s="331"/>
      <c r="BF10" s="38"/>
      <c r="BG10" s="706"/>
      <c r="BH10" s="66">
        <f>$G10</f>
        <v>1</v>
      </c>
      <c r="BI10" s="621">
        <f>$H10</f>
        <v>3735600</v>
      </c>
      <c r="BJ10" s="363"/>
      <c r="BK10" s="363"/>
      <c r="BL10" s="363"/>
      <c r="BM10" s="363"/>
      <c r="BN10" s="363"/>
      <c r="BO10" s="363"/>
      <c r="BP10" s="53"/>
      <c r="BQ10" s="53"/>
      <c r="BR10" s="53"/>
      <c r="BS10" s="929"/>
      <c r="BT10" s="929"/>
      <c r="BU10" s="929"/>
      <c r="BV10" s="930">
        <f>BS10+BT10+BU10</f>
        <v>0</v>
      </c>
      <c r="BW10" s="929"/>
      <c r="BX10" s="1041">
        <f t="shared" ref="BX10:BY14" si="2">15/100*$H10</f>
        <v>560340</v>
      </c>
      <c r="BY10" s="1041">
        <f t="shared" si="2"/>
        <v>560340</v>
      </c>
      <c r="BZ10" s="1037">
        <f>BW10+BX10+BY10</f>
        <v>1120680</v>
      </c>
      <c r="CA10" s="1041">
        <f>20/100*$H10</f>
        <v>747120</v>
      </c>
      <c r="CB10" s="1041">
        <f>15/100*$H10</f>
        <v>560340</v>
      </c>
      <c r="CC10" s="1041">
        <f>20/100*$H10</f>
        <v>747120</v>
      </c>
      <c r="CD10" s="1037">
        <f>CA10+CB10+CC10</f>
        <v>2054580</v>
      </c>
      <c r="CE10" s="1041">
        <f>15/100*$H10</f>
        <v>560340</v>
      </c>
      <c r="CF10" s="1041"/>
      <c r="CG10" s="1042"/>
      <c r="CH10" s="1037">
        <f>CE10+CF10+CG10</f>
        <v>560340</v>
      </c>
      <c r="CI10" s="1042">
        <f>BV10+BZ10+CD10+CH10</f>
        <v>3735600</v>
      </c>
      <c r="CJ10" s="1053">
        <f>CI10-H10</f>
        <v>0</v>
      </c>
      <c r="CK10" s="53"/>
      <c r="CL10" s="929"/>
      <c r="CM10" s="929"/>
      <c r="CN10" s="929"/>
      <c r="CO10" s="930">
        <f>CL10+CM10+CN10</f>
        <v>0</v>
      </c>
      <c r="CP10" s="929"/>
      <c r="CQ10" s="1041">
        <f t="shared" ref="CQ10:CR14" si="3">ROUND(BX10,-2)</f>
        <v>560300</v>
      </c>
      <c r="CR10" s="1041">
        <f t="shared" si="3"/>
        <v>560300</v>
      </c>
      <c r="CS10" s="1037">
        <f>CP10+CQ10+CR10</f>
        <v>1120600</v>
      </c>
      <c r="CT10" s="1041">
        <f t="shared" ref="CT10:CV14" si="4">ROUND(CA10,-2)</f>
        <v>747100</v>
      </c>
      <c r="CU10" s="1041">
        <f t="shared" si="4"/>
        <v>560300</v>
      </c>
      <c r="CV10" s="1041">
        <f t="shared" si="4"/>
        <v>747100</v>
      </c>
      <c r="CW10" s="1037">
        <f>CT10+CU10+CV10</f>
        <v>2054500</v>
      </c>
      <c r="CX10" s="1041">
        <f>ROUND(CE10,-2)+200</f>
        <v>560500</v>
      </c>
      <c r="CY10" s="1041">
        <f t="shared" ref="CY10:CZ14" si="5">ROUND(CF10,-2)</f>
        <v>0</v>
      </c>
      <c r="CZ10" s="1041">
        <f t="shared" si="5"/>
        <v>0</v>
      </c>
      <c r="DA10" s="1037">
        <f>CX10+CY10+CZ10</f>
        <v>560500</v>
      </c>
      <c r="DB10" s="1042">
        <f>CO10+CS10+CW10+DA10</f>
        <v>3735600</v>
      </c>
      <c r="DC10" s="164">
        <f>DB10-H10</f>
        <v>0</v>
      </c>
      <c r="DD10" s="1698">
        <v>3557700</v>
      </c>
    </row>
    <row r="11" spans="1:108" s="162" customFormat="1" ht="67.5" customHeight="1">
      <c r="A11" s="644">
        <v>12</v>
      </c>
      <c r="B11" s="644">
        <v>3</v>
      </c>
      <c r="C11" s="905" t="s">
        <v>1729</v>
      </c>
      <c r="D11" s="644">
        <v>8732</v>
      </c>
      <c r="E11" s="645">
        <v>3838800</v>
      </c>
      <c r="F11" s="907">
        <v>3641100</v>
      </c>
      <c r="G11" s="644">
        <v>1</v>
      </c>
      <c r="H11" s="682">
        <f>G11*F11</f>
        <v>3641100</v>
      </c>
      <c r="I11" s="682"/>
      <c r="J11" s="643">
        <f>I11+H11</f>
        <v>3641100</v>
      </c>
      <c r="K11" s="647" t="s">
        <v>1733</v>
      </c>
      <c r="L11" s="647" t="s">
        <v>927</v>
      </c>
      <c r="M11" s="647" t="s">
        <v>442</v>
      </c>
      <c r="N11" s="648"/>
      <c r="O11" s="648"/>
      <c r="P11" s="683"/>
      <c r="Q11" s="644">
        <v>1</v>
      </c>
      <c r="R11" s="646">
        <f>$H11</f>
        <v>3641100</v>
      </c>
      <c r="S11" s="684">
        <f>$G11*$F11</f>
        <v>3641100</v>
      </c>
      <c r="T11" s="327"/>
      <c r="U11" s="333"/>
      <c r="V11" s="333"/>
      <c r="W11" s="16"/>
      <c r="X11" s="21"/>
      <c r="Y11" s="26"/>
      <c r="Z11" s="26"/>
      <c r="AA11" s="570"/>
      <c r="AB11" s="570"/>
      <c r="AC11" s="315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9"/>
      <c r="AP11" s="359"/>
      <c r="AQ11" s="359"/>
      <c r="AR11" s="359"/>
      <c r="AS11" s="359"/>
      <c r="AT11" s="359"/>
      <c r="AU11" s="359"/>
      <c r="AV11" s="359"/>
      <c r="AW11" s="359"/>
      <c r="AX11" s="359"/>
      <c r="AY11" s="359"/>
      <c r="AZ11" s="361"/>
      <c r="BA11" s="359"/>
      <c r="BB11" s="358"/>
      <c r="BC11" s="359"/>
      <c r="BD11" s="362"/>
      <c r="BE11" s="681" t="s">
        <v>1736</v>
      </c>
      <c r="BF11" s="298"/>
      <c r="BG11" s="672"/>
      <c r="BH11" s="686">
        <f>$G11</f>
        <v>1</v>
      </c>
      <c r="BI11" s="673">
        <f>$H11</f>
        <v>3641100</v>
      </c>
      <c r="BJ11" s="167"/>
      <c r="BK11" s="167"/>
      <c r="BL11" s="167"/>
      <c r="BM11" s="167"/>
      <c r="BN11" s="167"/>
      <c r="BO11" s="167"/>
      <c r="BS11" s="929"/>
      <c r="BT11" s="929"/>
      <c r="BU11" s="929"/>
      <c r="BV11" s="930">
        <f>BS11+BT11+BU11</f>
        <v>0</v>
      </c>
      <c r="BW11" s="929"/>
      <c r="BX11" s="1041">
        <f t="shared" si="2"/>
        <v>546165</v>
      </c>
      <c r="BY11" s="1041">
        <f t="shared" si="2"/>
        <v>546165</v>
      </c>
      <c r="BZ11" s="1037">
        <f>BW11+BX11+BY11</f>
        <v>1092330</v>
      </c>
      <c r="CA11" s="1041">
        <f>20/100*$H11</f>
        <v>728220</v>
      </c>
      <c r="CB11" s="1041">
        <f>15/100*$H11</f>
        <v>546165</v>
      </c>
      <c r="CC11" s="1041">
        <f>20/100*$H11</f>
        <v>728220</v>
      </c>
      <c r="CD11" s="1037">
        <f>CA11+CB11+CC11</f>
        <v>2002605</v>
      </c>
      <c r="CE11" s="1041">
        <f>15/100*$H11</f>
        <v>546165</v>
      </c>
      <c r="CF11" s="1041"/>
      <c r="CG11" s="1042"/>
      <c r="CH11" s="1037">
        <f>CE11+CF11+CG11</f>
        <v>546165</v>
      </c>
      <c r="CI11" s="1042">
        <f>BV11+BZ11+CD11+CH11</f>
        <v>3641100</v>
      </c>
      <c r="CJ11" s="1053">
        <f>CI11-H11</f>
        <v>0</v>
      </c>
      <c r="CL11" s="929"/>
      <c r="CM11" s="929"/>
      <c r="CN11" s="929"/>
      <c r="CO11" s="930">
        <f>CL11+CM11+CN11</f>
        <v>0</v>
      </c>
      <c r="CP11" s="929"/>
      <c r="CQ11" s="1041">
        <f t="shared" si="3"/>
        <v>546200</v>
      </c>
      <c r="CR11" s="1041">
        <f t="shared" si="3"/>
        <v>546200</v>
      </c>
      <c r="CS11" s="1037">
        <f>CP11+CQ11+CR11</f>
        <v>1092400</v>
      </c>
      <c r="CT11" s="1041">
        <f t="shared" si="4"/>
        <v>728200</v>
      </c>
      <c r="CU11" s="1041">
        <f t="shared" si="4"/>
        <v>546200</v>
      </c>
      <c r="CV11" s="1041">
        <f t="shared" si="4"/>
        <v>728200</v>
      </c>
      <c r="CW11" s="1037">
        <f>CT11+CU11+CV11</f>
        <v>2002600</v>
      </c>
      <c r="CX11" s="1041">
        <f>ROUND(CE11,-2)-100</f>
        <v>546100</v>
      </c>
      <c r="CY11" s="1041">
        <f t="shared" si="5"/>
        <v>0</v>
      </c>
      <c r="CZ11" s="1041">
        <f t="shared" si="5"/>
        <v>0</v>
      </c>
      <c r="DA11" s="1037">
        <f>CX11+CY11+CZ11</f>
        <v>546100</v>
      </c>
      <c r="DB11" s="1042">
        <f>CO11+CS11+CW11+DA11</f>
        <v>3641100</v>
      </c>
      <c r="DC11" s="164">
        <f>DB11-H11</f>
        <v>0</v>
      </c>
    </row>
    <row r="12" spans="1:108" s="162" customFormat="1" ht="67.5" customHeight="1">
      <c r="A12" s="644">
        <v>12</v>
      </c>
      <c r="B12" s="644">
        <v>2</v>
      </c>
      <c r="C12" s="905" t="s">
        <v>1728</v>
      </c>
      <c r="D12" s="644">
        <v>8732</v>
      </c>
      <c r="E12" s="645">
        <v>3838800</v>
      </c>
      <c r="F12" s="907">
        <v>3641100</v>
      </c>
      <c r="G12" s="644">
        <v>1</v>
      </c>
      <c r="H12" s="682">
        <f>G12*F12</f>
        <v>3641100</v>
      </c>
      <c r="I12" s="682"/>
      <c r="J12" s="643">
        <f>I12+H12</f>
        <v>3641100</v>
      </c>
      <c r="K12" s="647" t="s">
        <v>1732</v>
      </c>
      <c r="L12" s="647" t="s">
        <v>930</v>
      </c>
      <c r="M12" s="647" t="s">
        <v>442</v>
      </c>
      <c r="N12" s="648"/>
      <c r="O12" s="648"/>
      <c r="P12" s="683"/>
      <c r="Q12" s="644">
        <v>1</v>
      </c>
      <c r="R12" s="646">
        <f>$H12</f>
        <v>3641100</v>
      </c>
      <c r="S12" s="684">
        <f>$G12*$F12</f>
        <v>3641100</v>
      </c>
      <c r="T12" s="327"/>
      <c r="U12" s="333"/>
      <c r="V12" s="333"/>
      <c r="W12" s="16"/>
      <c r="X12" s="21">
        <f>G12</f>
        <v>1</v>
      </c>
      <c r="Y12" s="26">
        <f>H12</f>
        <v>3641100</v>
      </c>
      <c r="Z12" s="26" t="str">
        <f>K12</f>
        <v>สสอ.ปะนาเระ</v>
      </c>
      <c r="AA12" s="570"/>
      <c r="AB12" s="570"/>
      <c r="AC12" s="315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9"/>
      <c r="AP12" s="359"/>
      <c r="AQ12" s="359"/>
      <c r="AR12" s="359"/>
      <c r="AS12" s="359"/>
      <c r="AT12" s="359"/>
      <c r="AU12" s="359"/>
      <c r="AV12" s="359"/>
      <c r="AW12" s="359"/>
      <c r="AX12" s="359"/>
      <c r="AY12" s="359"/>
      <c r="AZ12" s="361"/>
      <c r="BA12" s="359"/>
      <c r="BB12" s="358"/>
      <c r="BC12" s="359"/>
      <c r="BD12" s="362"/>
      <c r="BE12" s="681" t="s">
        <v>1735</v>
      </c>
      <c r="BF12" s="298"/>
      <c r="BG12" s="672"/>
      <c r="BH12" s="686">
        <f>$G12</f>
        <v>1</v>
      </c>
      <c r="BI12" s="673">
        <f>$H12</f>
        <v>3641100</v>
      </c>
      <c r="BJ12" s="167"/>
      <c r="BK12" s="167"/>
      <c r="BL12" s="167"/>
      <c r="BM12" s="167"/>
      <c r="BN12" s="167"/>
      <c r="BO12" s="167"/>
      <c r="BS12" s="929"/>
      <c r="BT12" s="929"/>
      <c r="BU12" s="929"/>
      <c r="BV12" s="930">
        <f>BS12+BT12+BU12</f>
        <v>0</v>
      </c>
      <c r="BW12" s="1041"/>
      <c r="BX12" s="1041">
        <f t="shared" si="2"/>
        <v>546165</v>
      </c>
      <c r="BY12" s="1041">
        <f t="shared" si="2"/>
        <v>546165</v>
      </c>
      <c r="BZ12" s="1037">
        <f>BW12+BX12+BY12</f>
        <v>1092330</v>
      </c>
      <c r="CA12" s="1041">
        <f>20/100*$H12</f>
        <v>728220</v>
      </c>
      <c r="CB12" s="1041">
        <f>15/100*$H12</f>
        <v>546165</v>
      </c>
      <c r="CC12" s="1041">
        <f>20/100*$H12</f>
        <v>728220</v>
      </c>
      <c r="CD12" s="1037">
        <f>CA12+CB12+CC12</f>
        <v>2002605</v>
      </c>
      <c r="CE12" s="1041">
        <f>15/100*$H12</f>
        <v>546165</v>
      </c>
      <c r="CF12" s="1041"/>
      <c r="CG12" s="1042"/>
      <c r="CH12" s="1037">
        <f>CE12+CF12+CG12</f>
        <v>546165</v>
      </c>
      <c r="CI12" s="1042">
        <f>BV12+BZ12+CD12+CH12</f>
        <v>3641100</v>
      </c>
      <c r="CJ12" s="1053">
        <f>CI12-H12</f>
        <v>0</v>
      </c>
      <c r="CL12" s="929"/>
      <c r="CM12" s="929"/>
      <c r="CN12" s="929"/>
      <c r="CO12" s="930">
        <f>CL12+CM12+CN12</f>
        <v>0</v>
      </c>
      <c r="CP12" s="1041"/>
      <c r="CQ12" s="1041">
        <f t="shared" si="3"/>
        <v>546200</v>
      </c>
      <c r="CR12" s="1041">
        <f t="shared" si="3"/>
        <v>546200</v>
      </c>
      <c r="CS12" s="1037">
        <f>CP12+CQ12+CR12</f>
        <v>1092400</v>
      </c>
      <c r="CT12" s="1041">
        <f t="shared" si="4"/>
        <v>728200</v>
      </c>
      <c r="CU12" s="1041">
        <f t="shared" si="4"/>
        <v>546200</v>
      </c>
      <c r="CV12" s="1041">
        <f t="shared" si="4"/>
        <v>728200</v>
      </c>
      <c r="CW12" s="1037">
        <f>CT12+CU12+CV12</f>
        <v>2002600</v>
      </c>
      <c r="CX12" s="1041">
        <f>ROUND(CE12,-2)-100</f>
        <v>546100</v>
      </c>
      <c r="CY12" s="1041">
        <f t="shared" si="5"/>
        <v>0</v>
      </c>
      <c r="CZ12" s="1041">
        <f t="shared" si="5"/>
        <v>0</v>
      </c>
      <c r="DA12" s="1037">
        <f>CX12+CY12+CZ12</f>
        <v>546100</v>
      </c>
      <c r="DB12" s="1042">
        <f>CO12+CS12+CW12+DA12</f>
        <v>3641100</v>
      </c>
      <c r="DC12" s="164">
        <f>DB12-H12</f>
        <v>0</v>
      </c>
    </row>
    <row r="13" spans="1:108" s="53" customFormat="1" ht="72.75" customHeight="1">
      <c r="A13" s="644">
        <v>12</v>
      </c>
      <c r="B13" s="644">
        <v>1</v>
      </c>
      <c r="C13" s="905" t="s">
        <v>1727</v>
      </c>
      <c r="D13" s="644">
        <v>8732</v>
      </c>
      <c r="E13" s="645">
        <v>3838800</v>
      </c>
      <c r="F13" s="907">
        <v>3641100</v>
      </c>
      <c r="G13" s="644">
        <v>1</v>
      </c>
      <c r="H13" s="682">
        <f>G13*F13</f>
        <v>3641100</v>
      </c>
      <c r="I13" s="682"/>
      <c r="J13" s="643">
        <f>I13+H13</f>
        <v>3641100</v>
      </c>
      <c r="K13" s="647" t="s">
        <v>450</v>
      </c>
      <c r="L13" s="1331" t="s">
        <v>997</v>
      </c>
      <c r="M13" s="647" t="s">
        <v>442</v>
      </c>
      <c r="N13" s="648"/>
      <c r="O13" s="648"/>
      <c r="P13" s="683"/>
      <c r="Q13" s="644">
        <v>1</v>
      </c>
      <c r="R13" s="646">
        <f>$H13</f>
        <v>3641100</v>
      </c>
      <c r="S13" s="684">
        <f>$G13*$F13</f>
        <v>3641100</v>
      </c>
      <c r="T13" s="327"/>
      <c r="U13" s="333"/>
      <c r="V13" s="333"/>
      <c r="W13" s="16"/>
      <c r="X13" s="21">
        <f>G13</f>
        <v>1</v>
      </c>
      <c r="Y13" s="26">
        <f>H13</f>
        <v>3641100</v>
      </c>
      <c r="Z13" s="26" t="str">
        <f>K13</f>
        <v>สสอ.กาบัง</v>
      </c>
      <c r="AA13" s="570"/>
      <c r="AB13" s="570"/>
      <c r="AC13" s="315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37"/>
      <c r="BA13" s="171"/>
      <c r="BB13" s="21"/>
      <c r="BC13" s="171"/>
      <c r="BD13" s="160"/>
      <c r="BE13" s="681" t="s">
        <v>1734</v>
      </c>
      <c r="BF13" s="167"/>
      <c r="BG13" s="671"/>
      <c r="BH13" s="686">
        <f>$G13</f>
        <v>1</v>
      </c>
      <c r="BI13" s="673">
        <f>$H13</f>
        <v>3641100</v>
      </c>
      <c r="BJ13" s="167"/>
      <c r="BK13" s="167"/>
      <c r="BL13" s="167"/>
      <c r="BM13" s="167"/>
      <c r="BN13" s="167"/>
      <c r="BO13" s="167"/>
      <c r="BP13" s="162"/>
      <c r="BQ13" s="162"/>
      <c r="BR13" s="162"/>
      <c r="BS13" s="929"/>
      <c r="BT13" s="929"/>
      <c r="BU13" s="929"/>
      <c r="BV13" s="930">
        <f>BS13+BT13+BU13</f>
        <v>0</v>
      </c>
      <c r="BW13" s="929"/>
      <c r="BX13" s="1041">
        <f t="shared" si="2"/>
        <v>546165</v>
      </c>
      <c r="BY13" s="1041">
        <f t="shared" si="2"/>
        <v>546165</v>
      </c>
      <c r="BZ13" s="1037">
        <f>BW13+BX13+BY13</f>
        <v>1092330</v>
      </c>
      <c r="CA13" s="1041">
        <f>20/100*$H13</f>
        <v>728220</v>
      </c>
      <c r="CB13" s="1041">
        <f>15/100*$H13</f>
        <v>546165</v>
      </c>
      <c r="CC13" s="1041">
        <f>20/100*$H13</f>
        <v>728220</v>
      </c>
      <c r="CD13" s="1037">
        <f>CA13+CB13+CC13</f>
        <v>2002605</v>
      </c>
      <c r="CE13" s="1041">
        <f>15/100*$H13</f>
        <v>546165</v>
      </c>
      <c r="CF13" s="1041"/>
      <c r="CG13" s="1042"/>
      <c r="CH13" s="1037">
        <f>CE13+CF13+CG13</f>
        <v>546165</v>
      </c>
      <c r="CI13" s="1042">
        <f>BV13+BZ13+CD13+CH13</f>
        <v>3641100</v>
      </c>
      <c r="CJ13" s="1053">
        <f>CI13-H13</f>
        <v>0</v>
      </c>
      <c r="CK13" s="162"/>
      <c r="CL13" s="929"/>
      <c r="CM13" s="929"/>
      <c r="CN13" s="929"/>
      <c r="CO13" s="930">
        <f>CL13+CM13+CN13</f>
        <v>0</v>
      </c>
      <c r="CP13" s="929"/>
      <c r="CQ13" s="1041">
        <f t="shared" si="3"/>
        <v>546200</v>
      </c>
      <c r="CR13" s="1041">
        <f t="shared" si="3"/>
        <v>546200</v>
      </c>
      <c r="CS13" s="1037">
        <f>CP13+CQ13+CR13</f>
        <v>1092400</v>
      </c>
      <c r="CT13" s="1041">
        <f t="shared" si="4"/>
        <v>728200</v>
      </c>
      <c r="CU13" s="1041">
        <f t="shared" si="4"/>
        <v>546200</v>
      </c>
      <c r="CV13" s="1041">
        <f t="shared" si="4"/>
        <v>728200</v>
      </c>
      <c r="CW13" s="1037">
        <f>CT13+CU13+CV13</f>
        <v>2002600</v>
      </c>
      <c r="CX13" s="1041">
        <f>ROUND(CE13,-2)-100</f>
        <v>546100</v>
      </c>
      <c r="CY13" s="1041">
        <f t="shared" si="5"/>
        <v>0</v>
      </c>
      <c r="CZ13" s="1041">
        <f t="shared" si="5"/>
        <v>0</v>
      </c>
      <c r="DA13" s="1037">
        <f>CX13+CY13+CZ13</f>
        <v>546100</v>
      </c>
      <c r="DB13" s="1042">
        <f>CO13+CS13+CW13+DA13</f>
        <v>3641100</v>
      </c>
      <c r="DC13" s="164">
        <f>DB13-H13</f>
        <v>0</v>
      </c>
    </row>
    <row r="14" spans="1:108" s="53" customFormat="1" ht="73.5" customHeight="1">
      <c r="A14" s="13">
        <v>12</v>
      </c>
      <c r="B14" s="13">
        <v>4</v>
      </c>
      <c r="C14" s="869" t="s">
        <v>1730</v>
      </c>
      <c r="D14" s="13">
        <v>8732</v>
      </c>
      <c r="E14" s="26">
        <v>3838800</v>
      </c>
      <c r="F14" s="871">
        <v>3557700</v>
      </c>
      <c r="G14" s="13">
        <v>1</v>
      </c>
      <c r="H14" s="168">
        <f>G14*F14</f>
        <v>3557700</v>
      </c>
      <c r="I14" s="168"/>
      <c r="J14" s="32">
        <f>I14+H14</f>
        <v>3557700</v>
      </c>
      <c r="K14" s="14" t="s">
        <v>443</v>
      </c>
      <c r="L14" s="14" t="s">
        <v>997</v>
      </c>
      <c r="M14" s="14" t="s">
        <v>444</v>
      </c>
      <c r="N14" s="363"/>
      <c r="O14" s="363"/>
      <c r="P14" s="652"/>
      <c r="Q14" s="13">
        <v>1</v>
      </c>
      <c r="R14" s="303">
        <f>$H14</f>
        <v>3557700</v>
      </c>
      <c r="S14" s="31">
        <f>$G14*$F14</f>
        <v>3557700</v>
      </c>
      <c r="T14" s="111"/>
      <c r="U14" s="144"/>
      <c r="V14" s="144"/>
      <c r="W14" s="16"/>
      <c r="X14" s="21"/>
      <c r="Y14" s="26"/>
      <c r="Z14" s="26"/>
      <c r="AA14" s="570"/>
      <c r="AB14" s="570"/>
      <c r="AC14" s="315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279"/>
      <c r="AP14" s="279"/>
      <c r="AQ14" s="279"/>
      <c r="AR14" s="279"/>
      <c r="AS14" s="279"/>
      <c r="AT14" s="279"/>
      <c r="AU14" s="279"/>
      <c r="AV14" s="279"/>
      <c r="AW14" s="279"/>
      <c r="AX14" s="279"/>
      <c r="AY14" s="279"/>
      <c r="AZ14" s="61"/>
      <c r="BA14" s="279"/>
      <c r="BB14" s="10"/>
      <c r="BC14" s="279"/>
      <c r="BD14" s="649"/>
      <c r="BE14" s="331"/>
      <c r="BF14" s="38"/>
      <c r="BG14" s="706"/>
      <c r="BH14" s="66">
        <f>$G14</f>
        <v>1</v>
      </c>
      <c r="BI14" s="621">
        <f>$H14</f>
        <v>3557700</v>
      </c>
      <c r="BJ14" s="363"/>
      <c r="BK14" s="363"/>
      <c r="BL14" s="363"/>
      <c r="BM14" s="363"/>
      <c r="BN14" s="363"/>
      <c r="BO14" s="363"/>
      <c r="BS14" s="929"/>
      <c r="BT14" s="929"/>
      <c r="BU14" s="929"/>
      <c r="BV14" s="930">
        <f>BS14+BT14+BU14</f>
        <v>0</v>
      </c>
      <c r="BW14" s="929"/>
      <c r="BX14" s="1041">
        <f t="shared" si="2"/>
        <v>533655</v>
      </c>
      <c r="BY14" s="1041">
        <f t="shared" si="2"/>
        <v>533655</v>
      </c>
      <c r="BZ14" s="1037">
        <f>BW14+BX14+BY14</f>
        <v>1067310</v>
      </c>
      <c r="CA14" s="1041">
        <f>20/100*$H14</f>
        <v>711540</v>
      </c>
      <c r="CB14" s="1041">
        <f>15/100*$H14</f>
        <v>533655</v>
      </c>
      <c r="CC14" s="1041">
        <f>20/100*$H14</f>
        <v>711540</v>
      </c>
      <c r="CD14" s="1037">
        <f>CA14+CB14+CC14</f>
        <v>1956735</v>
      </c>
      <c r="CE14" s="1041">
        <f>15/100*$H14</f>
        <v>533655</v>
      </c>
      <c r="CF14" s="1041"/>
      <c r="CG14" s="1042"/>
      <c r="CH14" s="1037">
        <f>CE14+CF14+CG14</f>
        <v>533655</v>
      </c>
      <c r="CI14" s="1042">
        <f>BV14+BZ14+CD14+CH14</f>
        <v>3557700</v>
      </c>
      <c r="CJ14" s="1053">
        <f>CI14-H14</f>
        <v>0</v>
      </c>
      <c r="CL14" s="929"/>
      <c r="CM14" s="929"/>
      <c r="CN14" s="929"/>
      <c r="CO14" s="930">
        <f>CL14+CM14+CN14</f>
        <v>0</v>
      </c>
      <c r="CP14" s="929"/>
      <c r="CQ14" s="1041">
        <f t="shared" si="3"/>
        <v>533700</v>
      </c>
      <c r="CR14" s="1041">
        <f t="shared" si="3"/>
        <v>533700</v>
      </c>
      <c r="CS14" s="1037">
        <f>CP14+CQ14+CR14</f>
        <v>1067400</v>
      </c>
      <c r="CT14" s="1041">
        <f t="shared" si="4"/>
        <v>711500</v>
      </c>
      <c r="CU14" s="1041">
        <f t="shared" si="4"/>
        <v>533700</v>
      </c>
      <c r="CV14" s="1041">
        <f t="shared" si="4"/>
        <v>711500</v>
      </c>
      <c r="CW14" s="1037">
        <f>CT14+CU14+CV14</f>
        <v>1956700</v>
      </c>
      <c r="CX14" s="1041">
        <f>ROUND(CE14,-2)-100</f>
        <v>533600</v>
      </c>
      <c r="CY14" s="1041">
        <f t="shared" si="5"/>
        <v>0</v>
      </c>
      <c r="CZ14" s="1041">
        <f t="shared" si="5"/>
        <v>0</v>
      </c>
      <c r="DA14" s="1037">
        <f>CX14+CY14+CZ14</f>
        <v>533600</v>
      </c>
      <c r="DB14" s="1042">
        <f>CO14+CS14+CW14+DA14</f>
        <v>3557700</v>
      </c>
      <c r="DC14" s="164">
        <f>DB14-H14</f>
        <v>0</v>
      </c>
    </row>
  </sheetData>
  <mergeCells count="32">
    <mergeCell ref="BL8:BM8"/>
    <mergeCell ref="BN8:BO8"/>
    <mergeCell ref="A1:L1"/>
    <mergeCell ref="V6:X6"/>
    <mergeCell ref="A7:A8"/>
    <mergeCell ref="B7:B8"/>
    <mergeCell ref="C7:C8"/>
    <mergeCell ref="BF8:BG8"/>
    <mergeCell ref="BH8:BI8"/>
    <mergeCell ref="BJ8:BK8"/>
    <mergeCell ref="Q7:S7"/>
    <mergeCell ref="L7:L8"/>
    <mergeCell ref="M7:M8"/>
    <mergeCell ref="G7:G8"/>
    <mergeCell ref="J7:J8"/>
    <mergeCell ref="K7:K8"/>
    <mergeCell ref="A2:L2"/>
    <mergeCell ref="H7:H8"/>
    <mergeCell ref="I7:I8"/>
    <mergeCell ref="N7:P7"/>
    <mergeCell ref="A6:C6"/>
    <mergeCell ref="D7:D8"/>
    <mergeCell ref="F7:F8"/>
    <mergeCell ref="E7:E8"/>
    <mergeCell ref="CL7:CO7"/>
    <mergeCell ref="CP7:CS7"/>
    <mergeCell ref="CT7:CW7"/>
    <mergeCell ref="CX7:DA7"/>
    <mergeCell ref="BS7:BV7"/>
    <mergeCell ref="BW7:BZ7"/>
    <mergeCell ref="CA7:CD7"/>
    <mergeCell ref="CE7:CH7"/>
  </mergeCells>
  <phoneticPr fontId="36" type="noConversion"/>
  <printOptions horizontalCentered="1"/>
  <pageMargins left="0.19685039370078741" right="0.27559055118110237" top="0.39370078740157483" bottom="0.31496062992125984" header="0.19685039370078741" footer="0.19685039370078741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F0"/>
  </sheetPr>
  <dimension ref="A1:BF849"/>
  <sheetViews>
    <sheetView workbookViewId="0">
      <pane xSplit="16" ySplit="6" topLeftCell="Q7" activePane="bottomRight" state="frozen"/>
      <selection pane="topRight" activeCell="Q1" sqref="Q1"/>
      <selection pane="bottomLeft" activeCell="A7" sqref="A7"/>
      <selection pane="bottomRight" activeCell="U391" sqref="U391"/>
    </sheetView>
  </sheetViews>
  <sheetFormatPr defaultColWidth="8.8984375" defaultRowHeight="24" outlineLevelRow="2"/>
  <cols>
    <col min="1" max="1" width="4.296875" style="1201" customWidth="1"/>
    <col min="2" max="2" width="4.3984375" style="1205" customWidth="1"/>
    <col min="3" max="3" width="46.296875" style="1217" customWidth="1"/>
    <col min="4" max="4" width="15.19921875" style="1201" hidden="1" customWidth="1"/>
    <col min="5" max="5" width="10.3984375" style="1200" hidden="1" customWidth="1"/>
    <col min="6" max="6" width="5.8984375" style="1201" hidden="1" customWidth="1"/>
    <col min="7" max="7" width="0" style="1202" hidden="1" customWidth="1"/>
    <col min="8" max="8" width="21.3984375" style="1215" hidden="1" customWidth="1"/>
    <col min="9" max="9" width="12.796875" style="1203" hidden="1" customWidth="1"/>
    <col min="10" max="10" width="6.69921875" style="1201" hidden="1" customWidth="1"/>
    <col min="11" max="11" width="10.3984375" style="1201" hidden="1" customWidth="1"/>
    <col min="12" max="12" width="4.8984375" style="1216" hidden="1" customWidth="1"/>
    <col min="13" max="13" width="10.3984375" style="1201" hidden="1" customWidth="1"/>
    <col min="14" max="14" width="4.8984375" style="1216" hidden="1" customWidth="1"/>
    <col min="15" max="15" width="12.296875" style="1201" hidden="1" customWidth="1"/>
    <col min="16" max="16" width="5" style="1216" bestFit="1" customWidth="1"/>
    <col min="17" max="17" width="14" style="1201" bestFit="1" customWidth="1"/>
    <col min="18" max="18" width="4" style="1201" hidden="1" customWidth="1"/>
    <col min="19" max="19" width="10.3984375" style="1201" hidden="1" customWidth="1"/>
    <col min="20" max="20" width="12.8984375" style="1300" bestFit="1" customWidth="1"/>
    <col min="21" max="21" width="12" bestFit="1" customWidth="1"/>
    <col min="22" max="22" width="10.3984375" style="1201" bestFit="1" customWidth="1"/>
    <col min="23" max="25" width="13" style="1294" bestFit="1" customWidth="1"/>
    <col min="26" max="26" width="14.09765625" style="1294" bestFit="1" customWidth="1"/>
    <col min="27" max="29" width="13" style="1294" bestFit="1" customWidth="1"/>
    <col min="30" max="30" width="14.09765625" style="1294" bestFit="1" customWidth="1"/>
    <col min="31" max="33" width="13" style="1294" bestFit="1" customWidth="1"/>
    <col min="34" max="34" width="14.09765625" style="1294" bestFit="1" customWidth="1"/>
    <col min="35" max="36" width="13" style="1294" bestFit="1" customWidth="1"/>
    <col min="37" max="37" width="5.59765625" style="1294" bestFit="1" customWidth="1"/>
    <col min="38" max="38" width="13" style="1294" bestFit="1" customWidth="1"/>
    <col min="39" max="39" width="14.09765625" style="1294" bestFit="1" customWidth="1"/>
    <col min="40" max="40" width="11.69921875" style="1201" customWidth="1"/>
    <col min="41" max="43" width="11.09765625" style="1201" bestFit="1" customWidth="1"/>
    <col min="44" max="44" width="14.09765625" style="1294" bestFit="1" customWidth="1"/>
    <col min="45" max="47" width="11.09765625" style="1201" bestFit="1" customWidth="1"/>
    <col min="48" max="48" width="14.09765625" style="1294" bestFit="1" customWidth="1"/>
    <col min="49" max="51" width="11.09765625" style="1201" bestFit="1" customWidth="1"/>
    <col min="52" max="52" width="14.09765625" style="1294" bestFit="1" customWidth="1"/>
    <col min="53" max="54" width="13" style="1294" bestFit="1" customWidth="1"/>
    <col min="55" max="55" width="5.59765625" style="1294" bestFit="1" customWidth="1"/>
    <col min="56" max="56" width="12.19921875" style="1201" bestFit="1" customWidth="1"/>
    <col min="57" max="57" width="14.09765625" style="1294" bestFit="1" customWidth="1"/>
    <col min="58" max="58" width="8.8984375" style="1312"/>
    <col min="59" max="16384" width="8.8984375" style="1201"/>
  </cols>
  <sheetData>
    <row r="1" spans="1:58" outlineLevel="1">
      <c r="A1" s="1234"/>
      <c r="B1" s="1231"/>
      <c r="C1" s="3370" t="s">
        <v>2414</v>
      </c>
      <c r="D1" s="3370"/>
      <c r="E1" s="1247"/>
      <c r="F1" s="1234"/>
      <c r="G1" s="1248"/>
      <c r="H1" s="1249" t="s">
        <v>2415</v>
      </c>
      <c r="I1" s="1250"/>
      <c r="J1" s="3371" t="s">
        <v>748</v>
      </c>
      <c r="K1" s="3371"/>
      <c r="L1" s="3371" t="s">
        <v>481</v>
      </c>
      <c r="M1" s="3371"/>
      <c r="N1" s="3371" t="s">
        <v>488</v>
      </c>
      <c r="O1" s="3371"/>
      <c r="P1" s="3371" t="s">
        <v>705</v>
      </c>
      <c r="Q1" s="3371"/>
      <c r="R1" s="1234"/>
      <c r="S1" s="1234"/>
      <c r="T1" s="1295"/>
      <c r="U1" s="1234"/>
      <c r="V1" s="1231" t="s">
        <v>1399</v>
      </c>
      <c r="W1" s="1301">
        <v>10</v>
      </c>
      <c r="X1" s="1301">
        <v>10</v>
      </c>
      <c r="Y1" s="1301">
        <v>10</v>
      </c>
      <c r="Z1" s="1302">
        <f>W1+X1+Y1</f>
        <v>30</v>
      </c>
      <c r="AA1" s="1301">
        <v>5</v>
      </c>
      <c r="AB1" s="1301">
        <v>10</v>
      </c>
      <c r="AC1" s="1301">
        <v>10</v>
      </c>
      <c r="AD1" s="1302">
        <f>AA1+AB1+AC1</f>
        <v>25</v>
      </c>
      <c r="AE1" s="1301">
        <v>10</v>
      </c>
      <c r="AF1" s="1301">
        <v>10</v>
      </c>
      <c r="AG1" s="1301">
        <v>10</v>
      </c>
      <c r="AH1" s="1302">
        <f>AE1+AF1+AG1</f>
        <v>30</v>
      </c>
      <c r="AI1" s="1301">
        <v>10</v>
      </c>
      <c r="AJ1" s="1301">
        <v>5</v>
      </c>
      <c r="AK1" s="1301"/>
      <c r="AL1" s="1302">
        <f>AI1+AJ1+AK1</f>
        <v>15</v>
      </c>
      <c r="AN1" s="1283" t="s">
        <v>1399</v>
      </c>
      <c r="AO1" s="1283">
        <v>10</v>
      </c>
      <c r="AP1" s="1283">
        <v>10</v>
      </c>
      <c r="AQ1" s="1283">
        <v>10</v>
      </c>
      <c r="AR1" s="1302">
        <f>AO1+AP1+AQ1</f>
        <v>30</v>
      </c>
      <c r="AS1" s="1283">
        <v>5</v>
      </c>
      <c r="AT1" s="1283">
        <v>10</v>
      </c>
      <c r="AU1" s="1283">
        <v>10</v>
      </c>
      <c r="AV1" s="1302">
        <f>AS1+AT1+AU1</f>
        <v>25</v>
      </c>
      <c r="AW1" s="1283">
        <v>10</v>
      </c>
      <c r="AX1" s="1283">
        <v>10</v>
      </c>
      <c r="AY1" s="1283">
        <v>10</v>
      </c>
      <c r="AZ1" s="1302">
        <f>AW1+AX1+AY1</f>
        <v>30</v>
      </c>
      <c r="BA1" s="1301">
        <v>10</v>
      </c>
      <c r="BB1" s="1301">
        <v>5</v>
      </c>
      <c r="BC1" s="1301"/>
      <c r="BD1" s="930">
        <f>BA1+BB1+BC1</f>
        <v>15</v>
      </c>
    </row>
    <row r="2" spans="1:58" s="1206" customFormat="1" ht="24.75" customHeight="1">
      <c r="A2" s="1251"/>
      <c r="B2" s="1204" t="s">
        <v>1446</v>
      </c>
      <c r="C2" s="1252" t="s">
        <v>680</v>
      </c>
      <c r="D2" s="1253"/>
      <c r="E2" s="1254">
        <v>78035661200</v>
      </c>
      <c r="F2" s="1255" t="s">
        <v>2416</v>
      </c>
      <c r="G2" s="1253" t="s">
        <v>2417</v>
      </c>
      <c r="H2" s="1256">
        <v>1</v>
      </c>
      <c r="I2" s="1253" t="s">
        <v>2418</v>
      </c>
      <c r="J2" s="1204" t="s">
        <v>1078</v>
      </c>
      <c r="K2" s="1204" t="s">
        <v>1077</v>
      </c>
      <c r="L2" s="1204" t="s">
        <v>1078</v>
      </c>
      <c r="M2" s="1204" t="s">
        <v>1077</v>
      </c>
      <c r="N2" s="1204" t="s">
        <v>1078</v>
      </c>
      <c r="O2" s="1204" t="s">
        <v>1077</v>
      </c>
      <c r="P2" s="1204" t="s">
        <v>1078</v>
      </c>
      <c r="Q2" s="1204" t="s">
        <v>2548</v>
      </c>
      <c r="R2" s="1251"/>
      <c r="S2" s="1251"/>
      <c r="T2" s="1296"/>
      <c r="U2" s="1251"/>
      <c r="W2" s="3369" t="s">
        <v>1739</v>
      </c>
      <c r="X2" s="3369"/>
      <c r="Y2" s="3369"/>
      <c r="Z2" s="3369"/>
      <c r="AA2" s="3366" t="s">
        <v>1740</v>
      </c>
      <c r="AB2" s="3366"/>
      <c r="AC2" s="3366"/>
      <c r="AD2" s="3366"/>
      <c r="AE2" s="3367" t="s">
        <v>1741</v>
      </c>
      <c r="AF2" s="3367"/>
      <c r="AG2" s="3367"/>
      <c r="AH2" s="3367"/>
      <c r="AI2" s="3368" t="s">
        <v>1742</v>
      </c>
      <c r="AJ2" s="3368"/>
      <c r="AK2" s="3368"/>
      <c r="AL2" s="3368"/>
      <c r="AM2" s="1303" t="s">
        <v>712</v>
      </c>
      <c r="AO2" s="3358" t="s">
        <v>1739</v>
      </c>
      <c r="AP2" s="3358"/>
      <c r="AQ2" s="3358"/>
      <c r="AR2" s="3359"/>
      <c r="AS2" s="3360" t="s">
        <v>1740</v>
      </c>
      <c r="AT2" s="3360"/>
      <c r="AU2" s="3360"/>
      <c r="AV2" s="3361"/>
      <c r="AW2" s="3362" t="s">
        <v>1741</v>
      </c>
      <c r="AX2" s="3362"/>
      <c r="AY2" s="3362"/>
      <c r="AZ2" s="3363"/>
      <c r="BA2" s="3364" t="s">
        <v>1742</v>
      </c>
      <c r="BB2" s="3364"/>
      <c r="BC2" s="3364"/>
      <c r="BD2" s="3365"/>
      <c r="BE2" s="1303" t="s">
        <v>712</v>
      </c>
      <c r="BF2" s="1312"/>
    </row>
    <row r="3" spans="1:58" s="1208" customFormat="1">
      <c r="A3" s="1257"/>
      <c r="B3" s="1258"/>
      <c r="C3" s="1259" t="s">
        <v>2419</v>
      </c>
      <c r="D3" s="1260"/>
      <c r="E3" s="1261">
        <v>8535388000</v>
      </c>
      <c r="F3" s="1262" t="s">
        <v>2416</v>
      </c>
      <c r="G3" s="1263" t="s">
        <v>2417</v>
      </c>
      <c r="H3" s="1264"/>
      <c r="I3" s="1262" t="s">
        <v>2418</v>
      </c>
      <c r="J3" s="1257"/>
      <c r="K3" s="1257"/>
      <c r="L3" s="1265"/>
      <c r="M3" s="1257"/>
      <c r="N3" s="1265"/>
      <c r="O3" s="1257"/>
      <c r="P3" s="1265"/>
      <c r="Q3" s="1257"/>
      <c r="R3" s="1257"/>
      <c r="S3" s="1257"/>
      <c r="T3" s="1297"/>
      <c r="U3" s="1257"/>
      <c r="W3" s="1304" t="s">
        <v>1743</v>
      </c>
      <c r="X3" s="1304" t="s">
        <v>1744</v>
      </c>
      <c r="Y3" s="1304" t="s">
        <v>1745</v>
      </c>
      <c r="Z3" s="1304" t="s">
        <v>1746</v>
      </c>
      <c r="AA3" s="1305" t="s">
        <v>1747</v>
      </c>
      <c r="AB3" s="1305" t="s">
        <v>1748</v>
      </c>
      <c r="AC3" s="1305" t="s">
        <v>1749</v>
      </c>
      <c r="AD3" s="1305" t="s">
        <v>1750</v>
      </c>
      <c r="AE3" s="1306" t="s">
        <v>1751</v>
      </c>
      <c r="AF3" s="1306" t="s">
        <v>1752</v>
      </c>
      <c r="AG3" s="1306" t="s">
        <v>1753</v>
      </c>
      <c r="AH3" s="1306" t="s">
        <v>1754</v>
      </c>
      <c r="AI3" s="1307" t="s">
        <v>1755</v>
      </c>
      <c r="AJ3" s="1307" t="s">
        <v>1756</v>
      </c>
      <c r="AK3" s="1307" t="s">
        <v>1757</v>
      </c>
      <c r="AL3" s="1307" t="s">
        <v>1758</v>
      </c>
      <c r="AM3" s="1308" t="s">
        <v>1759</v>
      </c>
      <c r="AO3" s="1164" t="s">
        <v>1743</v>
      </c>
      <c r="AP3" s="1164" t="s">
        <v>1744</v>
      </c>
      <c r="AQ3" s="1164" t="s">
        <v>1745</v>
      </c>
      <c r="AR3" s="1304" t="s">
        <v>1746</v>
      </c>
      <c r="AS3" s="1165" t="s">
        <v>1747</v>
      </c>
      <c r="AT3" s="1165" t="s">
        <v>1748</v>
      </c>
      <c r="AU3" s="1165" t="s">
        <v>1749</v>
      </c>
      <c r="AV3" s="1305" t="s">
        <v>1750</v>
      </c>
      <c r="AW3" s="1166" t="s">
        <v>1751</v>
      </c>
      <c r="AX3" s="1166" t="s">
        <v>1752</v>
      </c>
      <c r="AY3" s="1166" t="s">
        <v>1753</v>
      </c>
      <c r="AZ3" s="1306" t="s">
        <v>1754</v>
      </c>
      <c r="BA3" s="1307" t="s">
        <v>1755</v>
      </c>
      <c r="BB3" s="1307" t="s">
        <v>1756</v>
      </c>
      <c r="BC3" s="1307" t="s">
        <v>1757</v>
      </c>
      <c r="BD3" s="1167" t="s">
        <v>1758</v>
      </c>
      <c r="BE3" s="1308" t="s">
        <v>1759</v>
      </c>
      <c r="BF3" s="1312"/>
    </row>
    <row r="4" spans="1:58" s="1208" customFormat="1">
      <c r="A4" s="1257"/>
      <c r="B4" s="1258"/>
      <c r="C4" s="1259" t="s">
        <v>2420</v>
      </c>
      <c r="D4" s="1260"/>
      <c r="E4" s="1261">
        <v>8535388000</v>
      </c>
      <c r="F4" s="1262" t="s">
        <v>2416</v>
      </c>
      <c r="G4" s="1263" t="s">
        <v>2417</v>
      </c>
      <c r="H4" s="1264"/>
      <c r="I4" s="1262" t="s">
        <v>2418</v>
      </c>
      <c r="J4" s="1257"/>
      <c r="K4" s="1257"/>
      <c r="L4" s="1265"/>
      <c r="M4" s="1257"/>
      <c r="N4" s="1265"/>
      <c r="O4" s="1257"/>
      <c r="P4" s="1265"/>
      <c r="Q4" s="1257"/>
      <c r="R4" s="1257"/>
      <c r="S4" s="1257"/>
      <c r="T4" s="1297"/>
      <c r="U4" s="1257"/>
      <c r="W4" s="1309">
        <f t="shared" ref="W4:AM4" si="0">SUM(W5:W5)</f>
        <v>0</v>
      </c>
      <c r="X4" s="1309">
        <f t="shared" si="0"/>
        <v>0</v>
      </c>
      <c r="Y4" s="1309">
        <f t="shared" si="0"/>
        <v>0</v>
      </c>
      <c r="Z4" s="1309">
        <f t="shared" si="0"/>
        <v>0</v>
      </c>
      <c r="AA4" s="1309">
        <f t="shared" si="0"/>
        <v>0</v>
      </c>
      <c r="AB4" s="1309">
        <f t="shared" si="0"/>
        <v>0</v>
      </c>
      <c r="AC4" s="1309">
        <f t="shared" si="0"/>
        <v>0</v>
      </c>
      <c r="AD4" s="1309">
        <f t="shared" si="0"/>
        <v>0</v>
      </c>
      <c r="AE4" s="1309">
        <f t="shared" si="0"/>
        <v>0</v>
      </c>
      <c r="AF4" s="1309">
        <f t="shared" si="0"/>
        <v>0</v>
      </c>
      <c r="AG4" s="1309">
        <f t="shared" si="0"/>
        <v>0</v>
      </c>
      <c r="AH4" s="1309">
        <f t="shared" si="0"/>
        <v>0</v>
      </c>
      <c r="AI4" s="1309">
        <f t="shared" si="0"/>
        <v>0</v>
      </c>
      <c r="AJ4" s="1309">
        <f t="shared" si="0"/>
        <v>0</v>
      </c>
      <c r="AK4" s="1309">
        <f t="shared" si="0"/>
        <v>0</v>
      </c>
      <c r="AL4" s="1309">
        <f t="shared" si="0"/>
        <v>0</v>
      </c>
      <c r="AM4" s="1309">
        <f t="shared" si="0"/>
        <v>0</v>
      </c>
      <c r="AO4" s="928">
        <v>0</v>
      </c>
      <c r="AP4" s="928">
        <v>0</v>
      </c>
      <c r="AQ4" s="928">
        <v>0</v>
      </c>
      <c r="AR4" s="1309">
        <v>0</v>
      </c>
      <c r="AS4" s="928">
        <v>0</v>
      </c>
      <c r="AT4" s="928">
        <v>0</v>
      </c>
      <c r="AU4" s="928">
        <v>0</v>
      </c>
      <c r="AV4" s="1309">
        <v>0</v>
      </c>
      <c r="AW4" s="928">
        <v>0</v>
      </c>
      <c r="AX4" s="928">
        <v>0</v>
      </c>
      <c r="AY4" s="928">
        <v>0</v>
      </c>
      <c r="AZ4" s="1309">
        <v>0</v>
      </c>
      <c r="BA4" s="1309">
        <v>0</v>
      </c>
      <c r="BB4" s="1309">
        <v>0</v>
      </c>
      <c r="BC4" s="1309">
        <v>0</v>
      </c>
      <c r="BD4" s="928">
        <v>0</v>
      </c>
      <c r="BE4" s="1309">
        <v>0</v>
      </c>
      <c r="BF4" s="1312"/>
    </row>
    <row r="5" spans="1:58" s="1206" customFormat="1">
      <c r="A5" s="1251"/>
      <c r="B5" s="1204"/>
      <c r="C5" s="1266" t="s">
        <v>2421</v>
      </c>
      <c r="D5" s="1267"/>
      <c r="E5" s="1268">
        <v>7329382200</v>
      </c>
      <c r="F5" s="1252" t="s">
        <v>2416</v>
      </c>
      <c r="G5" s="1253" t="s">
        <v>2417</v>
      </c>
      <c r="H5" s="1269"/>
      <c r="I5" s="1252" t="s">
        <v>2418</v>
      </c>
      <c r="J5" s="1204">
        <f t="shared" ref="J5:Q5" si="1">SUM(J6:J846)</f>
        <v>110</v>
      </c>
      <c r="K5" s="1209">
        <f t="shared" si="1"/>
        <v>4310261400</v>
      </c>
      <c r="L5" s="1204">
        <f t="shared" si="1"/>
        <v>0</v>
      </c>
      <c r="M5" s="1209">
        <f t="shared" si="1"/>
        <v>0</v>
      </c>
      <c r="N5" s="1204">
        <f t="shared" si="1"/>
        <v>0</v>
      </c>
      <c r="O5" s="1209">
        <f t="shared" si="1"/>
        <v>0</v>
      </c>
      <c r="P5" s="1204">
        <f t="shared" si="1"/>
        <v>110</v>
      </c>
      <c r="Q5" s="1209">
        <f t="shared" si="1"/>
        <v>8620522800</v>
      </c>
      <c r="R5" s="1210">
        <f>L5+N5+P5</f>
        <v>110</v>
      </c>
      <c r="S5" s="1210">
        <f>M5+O5+Q5</f>
        <v>8620522800</v>
      </c>
      <c r="T5" s="1298" t="s">
        <v>2546</v>
      </c>
      <c r="U5" s="1270" t="s">
        <v>2547</v>
      </c>
      <c r="W5" s="1310"/>
      <c r="X5" s="1310"/>
      <c r="Y5" s="1310"/>
      <c r="Z5" s="1302">
        <f>W5+X5+Y5</f>
        <v>0</v>
      </c>
      <c r="AA5" s="1310"/>
      <c r="AB5" s="1310"/>
      <c r="AC5" s="1310"/>
      <c r="AD5" s="1302">
        <f>AA5+AB5+AC5</f>
        <v>0</v>
      </c>
      <c r="AE5" s="1310"/>
      <c r="AF5" s="1310"/>
      <c r="AG5" s="1310"/>
      <c r="AH5" s="1302">
        <f>AE5+AF5+AG5</f>
        <v>0</v>
      </c>
      <c r="AI5" s="1310"/>
      <c r="AJ5" s="1310"/>
      <c r="AK5" s="1310"/>
      <c r="AL5" s="1302">
        <f>AI5+AJ5+AK5</f>
        <v>0</v>
      </c>
      <c r="AM5" s="1310">
        <f>Z5+AD5+AH5+AL5</f>
        <v>0</v>
      </c>
      <c r="AN5" s="1207"/>
      <c r="AO5" s="929"/>
      <c r="AP5" s="929"/>
      <c r="AQ5" s="929"/>
      <c r="AR5" s="1302">
        <f>AO5+AP5+AQ5</f>
        <v>0</v>
      </c>
      <c r="AS5" s="929"/>
      <c r="AT5" s="929"/>
      <c r="AU5" s="929"/>
      <c r="AV5" s="1302">
        <f>AS5+AT5+AU5</f>
        <v>0</v>
      </c>
      <c r="AW5" s="929"/>
      <c r="AX5" s="929"/>
      <c r="AY5" s="929"/>
      <c r="AZ5" s="1302">
        <f>AW5+AX5+AY5</f>
        <v>0</v>
      </c>
      <c r="BA5" s="1310"/>
      <c r="BB5" s="1310"/>
      <c r="BC5" s="1310"/>
      <c r="BD5" s="930">
        <f>BA5+BB5+BC5</f>
        <v>0</v>
      </c>
      <c r="BE5" s="1310">
        <v>0</v>
      </c>
      <c r="BF5" s="1312"/>
    </row>
    <row r="6" spans="1:58" s="1213" customFormat="1">
      <c r="A6" s="1270" t="s">
        <v>2545</v>
      </c>
      <c r="B6" s="1270" t="s">
        <v>1446</v>
      </c>
      <c r="C6" s="1270" t="s">
        <v>2428</v>
      </c>
      <c r="D6" s="1271"/>
      <c r="E6" s="1274">
        <f>SUM(E7:E840)</f>
        <v>4310261400</v>
      </c>
      <c r="F6" s="1271"/>
      <c r="G6" s="1272"/>
      <c r="H6" s="1273"/>
      <c r="I6" s="1271"/>
      <c r="J6" s="1220"/>
      <c r="K6" s="1270"/>
      <c r="L6" s="1270"/>
      <c r="M6" s="1271"/>
      <c r="N6" s="1270"/>
      <c r="O6" s="1271"/>
      <c r="P6" s="1270"/>
      <c r="Q6" s="1274">
        <f>SUM(Q7:Q840)</f>
        <v>4310261400</v>
      </c>
      <c r="R6" s="1270"/>
      <c r="S6" s="1270"/>
      <c r="T6" s="1298">
        <f>SUM(T7:T840)</f>
        <v>153649900</v>
      </c>
      <c r="U6" s="1274">
        <f>SUM(U7:U840)</f>
        <v>4156611500</v>
      </c>
      <c r="V6" s="1319">
        <f>Q6-T6</f>
        <v>4156611500</v>
      </c>
      <c r="W6" s="1310">
        <f t="shared" ref="W6:BD6" si="2">SUM(W7:W840)</f>
        <v>415661150</v>
      </c>
      <c r="X6" s="1310">
        <f t="shared" si="2"/>
        <v>415661150</v>
      </c>
      <c r="Y6" s="1310">
        <f t="shared" si="2"/>
        <v>415661150</v>
      </c>
      <c r="Z6" s="1302">
        <f t="shared" si="2"/>
        <v>1246983450</v>
      </c>
      <c r="AA6" s="1310">
        <f t="shared" si="2"/>
        <v>207830575</v>
      </c>
      <c r="AB6" s="1310">
        <f t="shared" si="2"/>
        <v>415661150</v>
      </c>
      <c r="AC6" s="1310">
        <f t="shared" si="2"/>
        <v>415661150</v>
      </c>
      <c r="AD6" s="1302">
        <f t="shared" si="2"/>
        <v>1039152875</v>
      </c>
      <c r="AE6" s="1310">
        <f t="shared" si="2"/>
        <v>415661150</v>
      </c>
      <c r="AF6" s="1310">
        <f t="shared" si="2"/>
        <v>415661150</v>
      </c>
      <c r="AG6" s="1310">
        <f t="shared" si="2"/>
        <v>415661150</v>
      </c>
      <c r="AH6" s="1302">
        <f t="shared" si="2"/>
        <v>1246983450</v>
      </c>
      <c r="AI6" s="1310">
        <f t="shared" si="2"/>
        <v>415661150</v>
      </c>
      <c r="AJ6" s="1310">
        <f t="shared" si="2"/>
        <v>207830575</v>
      </c>
      <c r="AK6" s="1310">
        <f t="shared" si="2"/>
        <v>0</v>
      </c>
      <c r="AL6" s="1302">
        <f t="shared" si="2"/>
        <v>623491725</v>
      </c>
      <c r="AM6" s="1310">
        <f t="shared" si="2"/>
        <v>4156611500</v>
      </c>
      <c r="AN6" s="1213">
        <f t="shared" si="2"/>
        <v>0</v>
      </c>
      <c r="AO6" s="929">
        <f t="shared" si="2"/>
        <v>415662100</v>
      </c>
      <c r="AP6" s="929">
        <f t="shared" si="2"/>
        <v>415662100</v>
      </c>
      <c r="AQ6" s="929">
        <f t="shared" si="2"/>
        <v>415662100</v>
      </c>
      <c r="AR6" s="1302">
        <f t="shared" si="2"/>
        <v>1246986300</v>
      </c>
      <c r="AS6" s="929">
        <f t="shared" si="2"/>
        <v>207830700</v>
      </c>
      <c r="AT6" s="929">
        <f t="shared" si="2"/>
        <v>415662100</v>
      </c>
      <c r="AU6" s="929">
        <f t="shared" si="2"/>
        <v>415662100</v>
      </c>
      <c r="AV6" s="1302">
        <f t="shared" si="2"/>
        <v>1039154900</v>
      </c>
      <c r="AW6" s="929">
        <f t="shared" si="2"/>
        <v>415662100</v>
      </c>
      <c r="AX6" s="929">
        <f t="shared" si="2"/>
        <v>415662100</v>
      </c>
      <c r="AY6" s="929">
        <f t="shared" si="2"/>
        <v>415662100</v>
      </c>
      <c r="AZ6" s="1302">
        <f t="shared" si="2"/>
        <v>1246986300</v>
      </c>
      <c r="BA6" s="1310">
        <f t="shared" si="2"/>
        <v>415662100</v>
      </c>
      <c r="BB6" s="1310">
        <f t="shared" si="2"/>
        <v>207830400</v>
      </c>
      <c r="BC6" s="1310">
        <f t="shared" si="2"/>
        <v>0</v>
      </c>
      <c r="BD6" s="930">
        <f t="shared" si="2"/>
        <v>623492500</v>
      </c>
      <c r="BE6" s="1310">
        <f>AR6+AV6+AZ6+BD6</f>
        <v>4156620000</v>
      </c>
      <c r="BF6" s="1313">
        <f>BE6-U6</f>
        <v>8500</v>
      </c>
    </row>
    <row r="7" spans="1:58" s="1211" customFormat="1" ht="93.6">
      <c r="A7" s="1220">
        <v>1</v>
      </c>
      <c r="B7" s="1221">
        <v>6</v>
      </c>
      <c r="C7" s="1275" t="s">
        <v>2429</v>
      </c>
      <c r="D7" s="1222"/>
      <c r="E7" s="1223">
        <v>27189000</v>
      </c>
      <c r="F7" s="1224" t="s">
        <v>2416</v>
      </c>
      <c r="G7" s="1225"/>
      <c r="H7" s="1226"/>
      <c r="I7" s="1224"/>
      <c r="J7" s="1220">
        <f>L7+N7+P7</f>
        <v>1</v>
      </c>
      <c r="K7" s="1227">
        <f>M7+O7+Q7</f>
        <v>27189000</v>
      </c>
      <c r="L7" s="1220"/>
      <c r="M7" s="1224"/>
      <c r="N7" s="1220"/>
      <c r="O7" s="1224"/>
      <c r="P7" s="1220">
        <v>1</v>
      </c>
      <c r="Q7" s="1228">
        <f>$E7</f>
        <v>27189000</v>
      </c>
      <c r="R7" s="1224"/>
      <c r="S7" s="1224"/>
      <c r="T7" s="1299"/>
      <c r="U7" s="1293">
        <f>Q7-T7</f>
        <v>27189000</v>
      </c>
      <c r="W7" s="1311">
        <f>$W$1/100*$U7</f>
        <v>2718900</v>
      </c>
      <c r="X7" s="1311">
        <f>$X$1/100*$U7</f>
        <v>2718900</v>
      </c>
      <c r="Y7" s="1311">
        <f>$Y$1/100*$U7</f>
        <v>2718900</v>
      </c>
      <c r="Z7" s="1302">
        <f>W7+X7+Y7</f>
        <v>8156700</v>
      </c>
      <c r="AA7" s="1311">
        <f>$AA$1/100*$U7</f>
        <v>1359450</v>
      </c>
      <c r="AB7" s="1311">
        <f>$AB$1/100*$U7</f>
        <v>2718900</v>
      </c>
      <c r="AC7" s="1311">
        <f>$AC$1/100*$U7</f>
        <v>2718900</v>
      </c>
      <c r="AD7" s="1302">
        <f>AA7+AB7+AC7</f>
        <v>6797250</v>
      </c>
      <c r="AE7" s="1311">
        <f>$AE$1/100*$U7</f>
        <v>2718900</v>
      </c>
      <c r="AF7" s="1311">
        <f>$AF$1/100*$U7</f>
        <v>2718900</v>
      </c>
      <c r="AG7" s="1311">
        <f>$AG$1/100*$U7</f>
        <v>2718900</v>
      </c>
      <c r="AH7" s="1302">
        <f>AE7+AF7+AG7</f>
        <v>8156700</v>
      </c>
      <c r="AI7" s="1311">
        <f>$AI$1/100*$U7</f>
        <v>2718900</v>
      </c>
      <c r="AJ7" s="1311">
        <f>$AJ$1/100*$U7</f>
        <v>1359450</v>
      </c>
      <c r="AK7" s="1311">
        <f>$AK$1/100*$U7</f>
        <v>0</v>
      </c>
      <c r="AL7" s="1302">
        <f>AI7+AJ7+AK7</f>
        <v>4078350</v>
      </c>
      <c r="AM7" s="1310">
        <f>Z7+AD7+AH7+AL7</f>
        <v>27189000</v>
      </c>
      <c r="AN7" s="1282">
        <f>AM7-U7</f>
        <v>0</v>
      </c>
      <c r="AO7" s="931">
        <f>ROUND(W7,-2)</f>
        <v>2718900</v>
      </c>
      <c r="AP7" s="931">
        <f>ROUND(X7,-2)</f>
        <v>2718900</v>
      </c>
      <c r="AQ7" s="931">
        <f>ROUND(Y7,-2)</f>
        <v>2718900</v>
      </c>
      <c r="AR7" s="1302">
        <f>AO7+AP7+AQ7</f>
        <v>8156700</v>
      </c>
      <c r="AS7" s="931">
        <f>ROUND(AA7,-2)</f>
        <v>1359500</v>
      </c>
      <c r="AT7" s="931">
        <f>ROUND(AB7,-2)</f>
        <v>2718900</v>
      </c>
      <c r="AU7" s="931">
        <f>ROUND(AC7,-2)</f>
        <v>2718900</v>
      </c>
      <c r="AV7" s="1302">
        <f>AS7+AT7+AU7</f>
        <v>6797300</v>
      </c>
      <c r="AW7" s="931">
        <f>ROUND(AE7,-2)</f>
        <v>2718900</v>
      </c>
      <c r="AX7" s="931">
        <f>ROUND(AF7,-2)</f>
        <v>2718900</v>
      </c>
      <c r="AY7" s="931">
        <f>ROUND(AG7,-2)</f>
        <v>2718900</v>
      </c>
      <c r="AZ7" s="1302">
        <f>AW7+AX7+AY7</f>
        <v>8156700</v>
      </c>
      <c r="BA7" s="1311">
        <f>ROUND(AI7,-2)</f>
        <v>2718900</v>
      </c>
      <c r="BB7" s="1311">
        <f>ROUND(AJ7,-2)-100</f>
        <v>1359400</v>
      </c>
      <c r="BC7" s="1311">
        <f>ROUND(AK7,-2)</f>
        <v>0</v>
      </c>
      <c r="BD7" s="930">
        <f>BA7+BB7+BC7</f>
        <v>4078300</v>
      </c>
      <c r="BE7" s="1310">
        <f>AR7+AV7+AZ7+BD7</f>
        <v>27189000</v>
      </c>
      <c r="BF7" s="1312">
        <f t="shared" ref="BF7:BF70" si="3">BE7-U7</f>
        <v>0</v>
      </c>
    </row>
    <row r="8" spans="1:58" s="1211" customFormat="1" ht="23.25" customHeight="1">
      <c r="A8" s="1220">
        <v>2</v>
      </c>
      <c r="B8" s="1221"/>
      <c r="C8" s="1276" t="s">
        <v>2422</v>
      </c>
      <c r="D8" s="1229">
        <v>50880000</v>
      </c>
      <c r="E8" s="1230" t="s">
        <v>2416</v>
      </c>
      <c r="F8" s="1224"/>
      <c r="G8" s="1225"/>
      <c r="H8" s="1226"/>
      <c r="I8" s="1224"/>
      <c r="J8" s="1220"/>
      <c r="K8" s="1220"/>
      <c r="L8" s="1220"/>
      <c r="M8" s="1224"/>
      <c r="N8" s="1220"/>
      <c r="O8" s="1224"/>
      <c r="P8" s="1224"/>
      <c r="Q8" s="1224"/>
      <c r="R8" s="1224"/>
      <c r="S8" s="1224"/>
      <c r="T8" s="1224"/>
      <c r="U8" s="1224"/>
      <c r="W8" s="1310"/>
      <c r="X8" s="1310"/>
      <c r="Y8" s="1310"/>
      <c r="Z8" s="1302"/>
      <c r="AA8" s="1310"/>
      <c r="AB8" s="1310"/>
      <c r="AC8" s="1310"/>
      <c r="AD8" s="1302"/>
      <c r="AE8" s="1310"/>
      <c r="AF8" s="1310"/>
      <c r="AG8" s="1310"/>
      <c r="AH8" s="1302"/>
      <c r="AI8" s="1310"/>
      <c r="AJ8" s="1310"/>
      <c r="AK8" s="1310"/>
      <c r="AL8" s="1302"/>
      <c r="AM8" s="1310"/>
      <c r="AO8" s="929"/>
      <c r="AP8" s="929"/>
      <c r="AQ8" s="929"/>
      <c r="AR8" s="930"/>
      <c r="AS8" s="929"/>
      <c r="AT8" s="929"/>
      <c r="AU8" s="929"/>
      <c r="AV8" s="930"/>
      <c r="AW8" s="929"/>
      <c r="AX8" s="929"/>
      <c r="AY8" s="929"/>
      <c r="AZ8" s="930"/>
      <c r="BA8" s="929"/>
      <c r="BB8" s="929"/>
      <c r="BC8" s="929"/>
      <c r="BD8" s="930"/>
      <c r="BE8" s="929"/>
      <c r="BF8" s="1282">
        <f t="shared" si="3"/>
        <v>0</v>
      </c>
    </row>
    <row r="9" spans="1:58" s="1211" customFormat="1" ht="23.25" customHeight="1" outlineLevel="2">
      <c r="A9" s="1220">
        <v>3</v>
      </c>
      <c r="B9" s="1221"/>
      <c r="C9" s="1276" t="s">
        <v>2423</v>
      </c>
      <c r="D9" s="1229">
        <v>0</v>
      </c>
      <c r="E9" s="1230" t="s">
        <v>2416</v>
      </c>
      <c r="F9" s="1224"/>
      <c r="G9" s="1225"/>
      <c r="H9" s="1226"/>
      <c r="I9" s="1224"/>
      <c r="J9" s="1220"/>
      <c r="K9" s="1220"/>
      <c r="L9" s="1220"/>
      <c r="M9" s="1224"/>
      <c r="N9" s="1220"/>
      <c r="O9" s="1224"/>
      <c r="P9" s="1224"/>
      <c r="Q9" s="1224"/>
      <c r="R9" s="1224"/>
      <c r="S9" s="1224"/>
      <c r="T9" s="1224"/>
      <c r="U9" s="1224"/>
      <c r="W9" s="1311"/>
      <c r="X9" s="1311"/>
      <c r="Y9" s="1311"/>
      <c r="Z9" s="1302"/>
      <c r="AA9" s="1311"/>
      <c r="AB9" s="1311"/>
      <c r="AC9" s="1311"/>
      <c r="AD9" s="1302"/>
      <c r="AE9" s="1311"/>
      <c r="AF9" s="1311"/>
      <c r="AG9" s="1311"/>
      <c r="AH9" s="1302"/>
      <c r="AI9" s="1311"/>
      <c r="AJ9" s="1311"/>
      <c r="AK9" s="1311"/>
      <c r="AL9" s="1302"/>
      <c r="AM9" s="1310"/>
      <c r="AN9" s="1282"/>
      <c r="AO9" s="931"/>
      <c r="AP9" s="931"/>
      <c r="AQ9" s="931"/>
      <c r="AR9" s="930"/>
      <c r="AS9" s="931"/>
      <c r="AT9" s="931"/>
      <c r="AU9" s="931"/>
      <c r="AV9" s="930"/>
      <c r="AW9" s="931"/>
      <c r="AX9" s="931"/>
      <c r="AY9" s="931"/>
      <c r="AZ9" s="930"/>
      <c r="BA9" s="931"/>
      <c r="BB9" s="931"/>
      <c r="BC9" s="931"/>
      <c r="BD9" s="930"/>
      <c r="BE9" s="929"/>
      <c r="BF9" s="1282">
        <f t="shared" si="3"/>
        <v>0</v>
      </c>
    </row>
    <row r="10" spans="1:58" s="1211" customFormat="1" ht="23.25" customHeight="1" outlineLevel="2">
      <c r="A10" s="1220">
        <v>4</v>
      </c>
      <c r="B10" s="1221"/>
      <c r="C10" s="1276" t="s">
        <v>2424</v>
      </c>
      <c r="D10" s="1229">
        <v>50880000</v>
      </c>
      <c r="E10" s="1230" t="s">
        <v>2416</v>
      </c>
      <c r="F10" s="1224"/>
      <c r="G10" s="1225"/>
      <c r="H10" s="1226"/>
      <c r="I10" s="1224"/>
      <c r="J10" s="1220"/>
      <c r="K10" s="1220"/>
      <c r="L10" s="1220"/>
      <c r="M10" s="1224"/>
      <c r="N10" s="1220"/>
      <c r="O10" s="1224"/>
      <c r="P10" s="1224"/>
      <c r="Q10" s="1224"/>
      <c r="R10" s="1224"/>
      <c r="S10" s="1224"/>
      <c r="T10" s="1224"/>
      <c r="U10" s="1224"/>
      <c r="W10" s="1311"/>
      <c r="X10" s="1311"/>
      <c r="Y10" s="1311"/>
      <c r="Z10" s="1302"/>
      <c r="AA10" s="1311"/>
      <c r="AB10" s="1311"/>
      <c r="AC10" s="1311"/>
      <c r="AD10" s="1302"/>
      <c r="AE10" s="1311"/>
      <c r="AF10" s="1311"/>
      <c r="AG10" s="1311"/>
      <c r="AH10" s="1302"/>
      <c r="AI10" s="1311"/>
      <c r="AJ10" s="1311"/>
      <c r="AK10" s="1311"/>
      <c r="AL10" s="1302"/>
      <c r="AM10" s="1310"/>
      <c r="AN10" s="1282"/>
      <c r="AO10" s="931"/>
      <c r="AP10" s="931"/>
      <c r="AQ10" s="931"/>
      <c r="AR10" s="930"/>
      <c r="AS10" s="931"/>
      <c r="AT10" s="931"/>
      <c r="AU10" s="931"/>
      <c r="AV10" s="930"/>
      <c r="AW10" s="931"/>
      <c r="AX10" s="931"/>
      <c r="AY10" s="931"/>
      <c r="AZ10" s="930"/>
      <c r="BA10" s="931"/>
      <c r="BB10" s="931"/>
      <c r="BC10" s="931"/>
      <c r="BD10" s="930"/>
      <c r="BE10" s="929"/>
      <c r="BF10" s="1282">
        <f t="shared" si="3"/>
        <v>0</v>
      </c>
    </row>
    <row r="11" spans="1:58" s="1211" customFormat="1" ht="23.25" customHeight="1">
      <c r="A11" s="1220">
        <v>5</v>
      </c>
      <c r="B11" s="1221"/>
      <c r="C11" s="1276" t="s">
        <v>2430</v>
      </c>
      <c r="D11" s="1229">
        <v>10200000</v>
      </c>
      <c r="E11" s="1230" t="s">
        <v>2416</v>
      </c>
      <c r="F11" s="1224"/>
      <c r="G11" s="1225"/>
      <c r="H11" s="1226"/>
      <c r="I11" s="1224"/>
      <c r="J11" s="1220"/>
      <c r="K11" s="1220"/>
      <c r="L11" s="1220"/>
      <c r="M11" s="1224"/>
      <c r="N11" s="1220"/>
      <c r="O11" s="1224"/>
      <c r="P11" s="1224"/>
      <c r="Q11" s="1224"/>
      <c r="R11" s="1224"/>
      <c r="S11" s="1224"/>
      <c r="T11" s="1224"/>
      <c r="U11" s="1224"/>
      <c r="W11" s="1311"/>
      <c r="X11" s="1311"/>
      <c r="Y11" s="1311"/>
      <c r="Z11" s="1302"/>
      <c r="AA11" s="1311"/>
      <c r="AB11" s="1311"/>
      <c r="AC11" s="1311"/>
      <c r="AD11" s="1302"/>
      <c r="AE11" s="1311"/>
      <c r="AF11" s="1311"/>
      <c r="AG11" s="1311"/>
      <c r="AH11" s="1302"/>
      <c r="AI11" s="1311"/>
      <c r="AJ11" s="1311"/>
      <c r="AK11" s="1311"/>
      <c r="AL11" s="1302"/>
      <c r="AM11" s="1310"/>
      <c r="AN11" s="1282"/>
      <c r="AO11" s="931"/>
      <c r="AP11" s="931"/>
      <c r="AQ11" s="931"/>
      <c r="AR11" s="930"/>
      <c r="AS11" s="931"/>
      <c r="AT11" s="931"/>
      <c r="AU11" s="931"/>
      <c r="AV11" s="930"/>
      <c r="AW11" s="931"/>
      <c r="AX11" s="931"/>
      <c r="AY11" s="931"/>
      <c r="AZ11" s="930"/>
      <c r="BA11" s="931"/>
      <c r="BB11" s="931"/>
      <c r="BC11" s="931"/>
      <c r="BD11" s="930"/>
      <c r="BE11" s="929"/>
      <c r="BF11" s="1282">
        <f t="shared" si="3"/>
        <v>0</v>
      </c>
    </row>
    <row r="12" spans="1:58" s="1211" customFormat="1">
      <c r="A12" s="1220">
        <v>6</v>
      </c>
      <c r="B12" s="1221"/>
      <c r="C12" s="1276" t="s">
        <v>2431</v>
      </c>
      <c r="D12" s="1229">
        <v>13491000</v>
      </c>
      <c r="E12" s="1230" t="s">
        <v>2416</v>
      </c>
      <c r="F12" s="1224"/>
      <c r="G12" s="1225"/>
      <c r="H12" s="1226"/>
      <c r="I12" s="1224"/>
      <c r="J12" s="1220"/>
      <c r="K12" s="1220"/>
      <c r="L12" s="1220"/>
      <c r="M12" s="1224"/>
      <c r="N12" s="1220"/>
      <c r="O12" s="1224"/>
      <c r="P12" s="1224"/>
      <c r="Q12" s="1224"/>
      <c r="R12" s="1224"/>
      <c r="S12" s="1224"/>
      <c r="T12" s="1224"/>
      <c r="U12" s="1224"/>
      <c r="W12" s="1311"/>
      <c r="X12" s="1311"/>
      <c r="Y12" s="1311"/>
      <c r="Z12" s="1302"/>
      <c r="AA12" s="1311"/>
      <c r="AB12" s="1311"/>
      <c r="AC12" s="1311"/>
      <c r="AD12" s="1302"/>
      <c r="AE12" s="1311"/>
      <c r="AF12" s="1311"/>
      <c r="AG12" s="1311"/>
      <c r="AH12" s="1302"/>
      <c r="AI12" s="1311"/>
      <c r="AJ12" s="1311"/>
      <c r="AK12" s="1311"/>
      <c r="AL12" s="1302"/>
      <c r="AM12" s="1310"/>
      <c r="AN12" s="1282"/>
      <c r="AO12" s="931"/>
      <c r="AP12" s="931"/>
      <c r="AQ12" s="931"/>
      <c r="AR12" s="930"/>
      <c r="AS12" s="931"/>
      <c r="AT12" s="931"/>
      <c r="AU12" s="931"/>
      <c r="AV12" s="930"/>
      <c r="AW12" s="931"/>
      <c r="AX12" s="931"/>
      <c r="AY12" s="931"/>
      <c r="AZ12" s="930"/>
      <c r="BA12" s="931"/>
      <c r="BB12" s="931"/>
      <c r="BC12" s="931"/>
      <c r="BD12" s="930"/>
      <c r="BE12" s="929"/>
      <c r="BF12" s="1282">
        <f t="shared" si="3"/>
        <v>0</v>
      </c>
    </row>
    <row r="13" spans="1:58" s="1211" customFormat="1">
      <c r="A13" s="1220">
        <v>7</v>
      </c>
      <c r="B13" s="1221"/>
      <c r="C13" s="1276" t="s">
        <v>2425</v>
      </c>
      <c r="D13" s="1229">
        <v>27189000</v>
      </c>
      <c r="E13" s="1230" t="s">
        <v>2416</v>
      </c>
      <c r="F13" s="1224"/>
      <c r="G13" s="1225"/>
      <c r="H13" s="1226"/>
      <c r="I13" s="1224"/>
      <c r="J13" s="1220"/>
      <c r="K13" s="1220"/>
      <c r="L13" s="1220"/>
      <c r="M13" s="1224"/>
      <c r="N13" s="1220"/>
      <c r="O13" s="1224"/>
      <c r="P13" s="1224"/>
      <c r="Q13" s="1224"/>
      <c r="R13" s="1224"/>
      <c r="S13" s="1224"/>
      <c r="T13" s="1224"/>
      <c r="U13" s="1224"/>
      <c r="W13" s="1311"/>
      <c r="X13" s="1311"/>
      <c r="Y13" s="1311"/>
      <c r="Z13" s="1302"/>
      <c r="AA13" s="1311"/>
      <c r="AB13" s="1311"/>
      <c r="AC13" s="1311"/>
      <c r="AD13" s="1302"/>
      <c r="AE13" s="1311"/>
      <c r="AF13" s="1311"/>
      <c r="AG13" s="1311"/>
      <c r="AH13" s="1302"/>
      <c r="AI13" s="1311"/>
      <c r="AJ13" s="1311"/>
      <c r="AK13" s="1311"/>
      <c r="AL13" s="1302"/>
      <c r="AM13" s="1310"/>
      <c r="AN13" s="1282"/>
      <c r="AO13" s="931"/>
      <c r="AP13" s="931"/>
      <c r="AQ13" s="931"/>
      <c r="AR13" s="930"/>
      <c r="AS13" s="931"/>
      <c r="AT13" s="931"/>
      <c r="AU13" s="931"/>
      <c r="AV13" s="930"/>
      <c r="AW13" s="931"/>
      <c r="AX13" s="931"/>
      <c r="AY13" s="931"/>
      <c r="AZ13" s="930"/>
      <c r="BA13" s="931"/>
      <c r="BB13" s="931"/>
      <c r="BC13" s="931"/>
      <c r="BD13" s="930"/>
      <c r="BE13" s="929"/>
      <c r="BF13" s="1282">
        <f t="shared" si="3"/>
        <v>0</v>
      </c>
    </row>
    <row r="14" spans="1:58" s="1211" customFormat="1" ht="46.8">
      <c r="A14" s="1220">
        <v>8</v>
      </c>
      <c r="B14" s="1221">
        <v>8</v>
      </c>
      <c r="C14" s="1275" t="s">
        <v>2432</v>
      </c>
      <c r="D14" s="1222"/>
      <c r="E14" s="1223">
        <v>15428300</v>
      </c>
      <c r="F14" s="1224" t="s">
        <v>2416</v>
      </c>
      <c r="G14" s="1225"/>
      <c r="H14" s="1226"/>
      <c r="I14" s="1224"/>
      <c r="J14" s="1220">
        <f>L14+N14+P14</f>
        <v>1</v>
      </c>
      <c r="K14" s="1227">
        <f>M14+O14+Q14</f>
        <v>15428300</v>
      </c>
      <c r="L14" s="1220"/>
      <c r="M14" s="1224"/>
      <c r="N14" s="1220"/>
      <c r="O14" s="1224"/>
      <c r="P14" s="1220">
        <v>1</v>
      </c>
      <c r="Q14" s="1228">
        <f>$E14</f>
        <v>15428300</v>
      </c>
      <c r="R14" s="1224"/>
      <c r="S14" s="1224"/>
      <c r="T14" s="1299"/>
      <c r="U14" s="1293">
        <f>Q14-T14</f>
        <v>15428300</v>
      </c>
      <c r="W14" s="1311">
        <f>$W$1/100*$U14</f>
        <v>1542830</v>
      </c>
      <c r="X14" s="1311">
        <f>$X$1/100*$U14</f>
        <v>1542830</v>
      </c>
      <c r="Y14" s="1311">
        <f>$Y$1/100*$U14</f>
        <v>1542830</v>
      </c>
      <c r="Z14" s="1302">
        <f>W14+X14+Y14</f>
        <v>4628490</v>
      </c>
      <c r="AA14" s="1311">
        <f>$AA$1/100*$U14</f>
        <v>771415</v>
      </c>
      <c r="AB14" s="1311">
        <f>$AB$1/100*$U14</f>
        <v>1542830</v>
      </c>
      <c r="AC14" s="1311">
        <f>$AC$1/100*$U14</f>
        <v>1542830</v>
      </c>
      <c r="AD14" s="1302">
        <f>AA14+AB14+AC14</f>
        <v>3857075</v>
      </c>
      <c r="AE14" s="1311">
        <f>$AE$1/100*$U14</f>
        <v>1542830</v>
      </c>
      <c r="AF14" s="1311">
        <f>$AF$1/100*$U14</f>
        <v>1542830</v>
      </c>
      <c r="AG14" s="1311">
        <f>$AG$1/100*$U14</f>
        <v>1542830</v>
      </c>
      <c r="AH14" s="1302">
        <f>AE14+AF14+AG14</f>
        <v>4628490</v>
      </c>
      <c r="AI14" s="1311">
        <f>$AI$1/100*$U14</f>
        <v>1542830</v>
      </c>
      <c r="AJ14" s="1311">
        <f>$AJ$1/100*$U14</f>
        <v>771415</v>
      </c>
      <c r="AK14" s="1311">
        <f>$AK$1/100*$U14</f>
        <v>0</v>
      </c>
      <c r="AL14" s="1302">
        <f>AI14+AJ14+AK14</f>
        <v>2314245</v>
      </c>
      <c r="AM14" s="1310">
        <f>Z14+AD14+AH14+AL14</f>
        <v>15428300</v>
      </c>
      <c r="AN14" s="1282">
        <f>AM14-U14</f>
        <v>0</v>
      </c>
      <c r="AO14" s="931">
        <f>ROUND(W14,-2)</f>
        <v>1542800</v>
      </c>
      <c r="AP14" s="931">
        <f>ROUND(X14,-2)</f>
        <v>1542800</v>
      </c>
      <c r="AQ14" s="931">
        <f>ROUND(Y14,-2)</f>
        <v>1542800</v>
      </c>
      <c r="AR14" s="1302">
        <f>AO14+AP14+AQ14</f>
        <v>4628400</v>
      </c>
      <c r="AS14" s="931">
        <f>ROUND(AA14,-2)</f>
        <v>771400</v>
      </c>
      <c r="AT14" s="931">
        <f>ROUND(AB14,-2)</f>
        <v>1542800</v>
      </c>
      <c r="AU14" s="931">
        <f>ROUND(AC14,-2)</f>
        <v>1542800</v>
      </c>
      <c r="AV14" s="1302">
        <f>AS14+AT14+AU14</f>
        <v>3857000</v>
      </c>
      <c r="AW14" s="931">
        <f>ROUND(AE14,-2)</f>
        <v>1542800</v>
      </c>
      <c r="AX14" s="931">
        <f>ROUND(AF14,-2)</f>
        <v>1542800</v>
      </c>
      <c r="AY14" s="931">
        <f>ROUND(AG14,-2)</f>
        <v>1542800</v>
      </c>
      <c r="AZ14" s="1302">
        <f>AW14+AX14+AY14</f>
        <v>4628400</v>
      </c>
      <c r="BA14" s="1311">
        <f>ROUND(AI14,-2)</f>
        <v>1542800</v>
      </c>
      <c r="BB14" s="1311">
        <f>ROUND(AJ14,-2)+300</f>
        <v>771700</v>
      </c>
      <c r="BC14" s="1311">
        <f>ROUND(AK14,-2)</f>
        <v>0</v>
      </c>
      <c r="BD14" s="930">
        <f>BA14+BB14+BC14</f>
        <v>2314500</v>
      </c>
      <c r="BE14" s="1310">
        <f>AR14+AV14+AZ14+BD14</f>
        <v>15428300</v>
      </c>
      <c r="BF14" s="1312">
        <f t="shared" si="3"/>
        <v>0</v>
      </c>
    </row>
    <row r="15" spans="1:58" s="1211" customFormat="1">
      <c r="A15" s="1220">
        <v>9</v>
      </c>
      <c r="B15" s="1221"/>
      <c r="C15" s="1276" t="s">
        <v>2422</v>
      </c>
      <c r="D15" s="1229">
        <v>62462900</v>
      </c>
      <c r="E15" s="1230" t="s">
        <v>2416</v>
      </c>
      <c r="F15" s="1224"/>
      <c r="G15" s="1225"/>
      <c r="H15" s="1226"/>
      <c r="I15" s="1224"/>
      <c r="J15" s="1220"/>
      <c r="K15" s="1220"/>
      <c r="L15" s="1220"/>
      <c r="M15" s="1224"/>
      <c r="N15" s="1220"/>
      <c r="O15" s="1224"/>
      <c r="P15" s="1224"/>
      <c r="Q15" s="1224"/>
      <c r="R15" s="1224"/>
      <c r="S15" s="1224"/>
      <c r="T15" s="1224"/>
      <c r="U15" s="1224"/>
      <c r="W15" s="1311"/>
      <c r="X15" s="1311"/>
      <c r="Y15" s="1311"/>
      <c r="Z15" s="1302"/>
      <c r="AA15" s="1311"/>
      <c r="AB15" s="1311"/>
      <c r="AC15" s="1311"/>
      <c r="AD15" s="1302"/>
      <c r="AE15" s="1311"/>
      <c r="AF15" s="1311"/>
      <c r="AG15" s="1311"/>
      <c r="AH15" s="1302"/>
      <c r="AI15" s="1311"/>
      <c r="AJ15" s="1311"/>
      <c r="AK15" s="1311"/>
      <c r="AL15" s="1302"/>
      <c r="AM15" s="1310"/>
      <c r="AN15" s="1282"/>
      <c r="AO15" s="931"/>
      <c r="AP15" s="931"/>
      <c r="AQ15" s="931"/>
      <c r="AR15" s="930"/>
      <c r="AS15" s="931"/>
      <c r="AT15" s="931"/>
      <c r="AU15" s="931"/>
      <c r="AV15" s="930"/>
      <c r="AW15" s="931"/>
      <c r="AX15" s="931"/>
      <c r="AY15" s="931"/>
      <c r="AZ15" s="930"/>
      <c r="BA15" s="931"/>
      <c r="BB15" s="931"/>
      <c r="BC15" s="931"/>
      <c r="BD15" s="930"/>
      <c r="BE15" s="929"/>
      <c r="BF15" s="1282">
        <f t="shared" si="3"/>
        <v>0</v>
      </c>
    </row>
    <row r="16" spans="1:58" s="1211" customFormat="1" outlineLevel="2">
      <c r="A16" s="1220">
        <v>10</v>
      </c>
      <c r="B16" s="1221"/>
      <c r="C16" s="1276" t="s">
        <v>2423</v>
      </c>
      <c r="D16" s="1229">
        <v>0</v>
      </c>
      <c r="E16" s="1230" t="s">
        <v>2416</v>
      </c>
      <c r="F16" s="1224"/>
      <c r="G16" s="1225"/>
      <c r="H16" s="1226"/>
      <c r="I16" s="1224"/>
      <c r="J16" s="1220"/>
      <c r="K16" s="1220"/>
      <c r="L16" s="1220"/>
      <c r="M16" s="1224"/>
      <c r="N16" s="1220"/>
      <c r="O16" s="1224"/>
      <c r="P16" s="1224"/>
      <c r="Q16" s="1224"/>
      <c r="R16" s="1224"/>
      <c r="S16" s="1224"/>
      <c r="T16" s="1224"/>
      <c r="U16" s="1224"/>
      <c r="W16" s="1311"/>
      <c r="X16" s="1311"/>
      <c r="Y16" s="1311"/>
      <c r="Z16" s="1302"/>
      <c r="AA16" s="1311"/>
      <c r="AB16" s="1311"/>
      <c r="AC16" s="1311"/>
      <c r="AD16" s="1302"/>
      <c r="AE16" s="1311"/>
      <c r="AF16" s="1311"/>
      <c r="AG16" s="1311"/>
      <c r="AH16" s="1302"/>
      <c r="AI16" s="1311"/>
      <c r="AJ16" s="1311"/>
      <c r="AK16" s="1311"/>
      <c r="AL16" s="1302"/>
      <c r="AM16" s="1310"/>
      <c r="AN16" s="1282"/>
      <c r="AO16" s="931"/>
      <c r="AP16" s="931"/>
      <c r="AQ16" s="931"/>
      <c r="AR16" s="930"/>
      <c r="AS16" s="931"/>
      <c r="AT16" s="931"/>
      <c r="AU16" s="931"/>
      <c r="AV16" s="930"/>
      <c r="AW16" s="931"/>
      <c r="AX16" s="931"/>
      <c r="AY16" s="931"/>
      <c r="AZ16" s="930"/>
      <c r="BA16" s="931"/>
      <c r="BB16" s="931"/>
      <c r="BC16" s="931"/>
      <c r="BD16" s="930"/>
      <c r="BE16" s="929"/>
      <c r="BF16" s="1282">
        <f t="shared" si="3"/>
        <v>0</v>
      </c>
    </row>
    <row r="17" spans="1:58" s="1211" customFormat="1" outlineLevel="2">
      <c r="A17" s="1220">
        <v>11</v>
      </c>
      <c r="B17" s="1221"/>
      <c r="C17" s="1276" t="s">
        <v>2424</v>
      </c>
      <c r="D17" s="1229">
        <v>62462900</v>
      </c>
      <c r="E17" s="1230" t="s">
        <v>2416</v>
      </c>
      <c r="F17" s="1224"/>
      <c r="G17" s="1225"/>
      <c r="H17" s="1226"/>
      <c r="I17" s="1224"/>
      <c r="J17" s="1220"/>
      <c r="K17" s="1220"/>
      <c r="L17" s="1220"/>
      <c r="M17" s="1224"/>
      <c r="N17" s="1220"/>
      <c r="O17" s="1224"/>
      <c r="P17" s="1224"/>
      <c r="Q17" s="1224"/>
      <c r="R17" s="1224"/>
      <c r="S17" s="1224"/>
      <c r="T17" s="1224"/>
      <c r="U17" s="1224"/>
      <c r="W17" s="1311"/>
      <c r="X17" s="1311"/>
      <c r="Y17" s="1311"/>
      <c r="Z17" s="1302"/>
      <c r="AA17" s="1311"/>
      <c r="AB17" s="1311"/>
      <c r="AC17" s="1311"/>
      <c r="AD17" s="1302"/>
      <c r="AE17" s="1311"/>
      <c r="AF17" s="1311"/>
      <c r="AG17" s="1311"/>
      <c r="AH17" s="1302"/>
      <c r="AI17" s="1311"/>
      <c r="AJ17" s="1311"/>
      <c r="AK17" s="1311"/>
      <c r="AL17" s="1302"/>
      <c r="AM17" s="1310"/>
      <c r="AN17" s="1282"/>
      <c r="AO17" s="931"/>
      <c r="AP17" s="931"/>
      <c r="AQ17" s="931"/>
      <c r="AR17" s="930"/>
      <c r="AS17" s="931"/>
      <c r="AT17" s="931"/>
      <c r="AU17" s="931"/>
      <c r="AV17" s="930"/>
      <c r="AW17" s="931"/>
      <c r="AX17" s="931"/>
      <c r="AY17" s="931"/>
      <c r="AZ17" s="930"/>
      <c r="BA17" s="931"/>
      <c r="BB17" s="931"/>
      <c r="BC17" s="931"/>
      <c r="BD17" s="930"/>
      <c r="BE17" s="929"/>
      <c r="BF17" s="1282">
        <f t="shared" si="3"/>
        <v>0</v>
      </c>
    </row>
    <row r="18" spans="1:58" s="1211" customFormat="1">
      <c r="A18" s="1220">
        <v>12</v>
      </c>
      <c r="B18" s="1221"/>
      <c r="C18" s="1276" t="s">
        <v>2431</v>
      </c>
      <c r="D18" s="1229">
        <v>9369500</v>
      </c>
      <c r="E18" s="1230" t="s">
        <v>2416</v>
      </c>
      <c r="F18" s="1224"/>
      <c r="G18" s="1225"/>
      <c r="H18" s="1226"/>
      <c r="I18" s="1224"/>
      <c r="J18" s="1220"/>
      <c r="K18" s="1220"/>
      <c r="L18" s="1220"/>
      <c r="M18" s="1224"/>
      <c r="N18" s="1220"/>
      <c r="O18" s="1224"/>
      <c r="P18" s="1224"/>
      <c r="Q18" s="1224"/>
      <c r="R18" s="1224"/>
      <c r="S18" s="1224"/>
      <c r="T18" s="1224"/>
      <c r="U18" s="1224"/>
      <c r="W18" s="1311"/>
      <c r="X18" s="1311"/>
      <c r="Y18" s="1311"/>
      <c r="Z18" s="1302"/>
      <c r="AA18" s="1311"/>
      <c r="AB18" s="1311"/>
      <c r="AC18" s="1311"/>
      <c r="AD18" s="1302"/>
      <c r="AE18" s="1311"/>
      <c r="AF18" s="1311"/>
      <c r="AG18" s="1311"/>
      <c r="AH18" s="1302"/>
      <c r="AI18" s="1311"/>
      <c r="AJ18" s="1311"/>
      <c r="AK18" s="1311"/>
      <c r="AL18" s="1302"/>
      <c r="AM18" s="1310"/>
      <c r="AN18" s="1282"/>
      <c r="AO18" s="931"/>
      <c r="AP18" s="931"/>
      <c r="AQ18" s="931"/>
      <c r="AR18" s="930"/>
      <c r="AS18" s="931"/>
      <c r="AT18" s="931"/>
      <c r="AU18" s="931"/>
      <c r="AV18" s="930"/>
      <c r="AW18" s="931"/>
      <c r="AX18" s="931"/>
      <c r="AY18" s="931"/>
      <c r="AZ18" s="930"/>
      <c r="BA18" s="931"/>
      <c r="BB18" s="931"/>
      <c r="BC18" s="931"/>
      <c r="BD18" s="930"/>
      <c r="BE18" s="929"/>
      <c r="BF18" s="1282">
        <f t="shared" si="3"/>
        <v>0</v>
      </c>
    </row>
    <row r="19" spans="1:58" s="1211" customFormat="1">
      <c r="A19" s="1220">
        <v>13</v>
      </c>
      <c r="B19" s="1221"/>
      <c r="C19" s="1276" t="s">
        <v>2425</v>
      </c>
      <c r="D19" s="1229">
        <v>15428300</v>
      </c>
      <c r="E19" s="1230" t="s">
        <v>2416</v>
      </c>
      <c r="F19" s="1224"/>
      <c r="G19" s="1225"/>
      <c r="H19" s="1226"/>
      <c r="I19" s="1224"/>
      <c r="J19" s="1220"/>
      <c r="K19" s="1220"/>
      <c r="L19" s="1220"/>
      <c r="M19" s="1224"/>
      <c r="N19" s="1220"/>
      <c r="O19" s="1224"/>
      <c r="P19" s="1224"/>
      <c r="Q19" s="1224"/>
      <c r="R19" s="1224"/>
      <c r="S19" s="1224"/>
      <c r="T19" s="1224"/>
      <c r="U19" s="1224"/>
      <c r="W19" s="1311"/>
      <c r="X19" s="1311"/>
      <c r="Y19" s="1311"/>
      <c r="Z19" s="1302"/>
      <c r="AA19" s="1311"/>
      <c r="AB19" s="1311"/>
      <c r="AC19" s="1311"/>
      <c r="AD19" s="1302"/>
      <c r="AE19" s="1311"/>
      <c r="AF19" s="1311"/>
      <c r="AG19" s="1311"/>
      <c r="AH19" s="1302"/>
      <c r="AI19" s="1311"/>
      <c r="AJ19" s="1311"/>
      <c r="AK19" s="1311"/>
      <c r="AL19" s="1302"/>
      <c r="AM19" s="1310"/>
      <c r="AN19" s="1282"/>
      <c r="AO19" s="931"/>
      <c r="AP19" s="931"/>
      <c r="AQ19" s="931"/>
      <c r="AR19" s="930"/>
      <c r="AS19" s="931"/>
      <c r="AT19" s="931"/>
      <c r="AU19" s="931"/>
      <c r="AV19" s="930"/>
      <c r="AW19" s="931"/>
      <c r="AX19" s="931"/>
      <c r="AY19" s="931"/>
      <c r="AZ19" s="930"/>
      <c r="BA19" s="931"/>
      <c r="BB19" s="931"/>
      <c r="BC19" s="931"/>
      <c r="BD19" s="930"/>
      <c r="BE19" s="929"/>
      <c r="BF19" s="1282">
        <f t="shared" si="3"/>
        <v>0</v>
      </c>
    </row>
    <row r="20" spans="1:58" s="1211" customFormat="1">
      <c r="A20" s="1220">
        <v>14</v>
      </c>
      <c r="B20" s="1221"/>
      <c r="C20" s="1276" t="s">
        <v>2426</v>
      </c>
      <c r="D20" s="1229">
        <v>37665100</v>
      </c>
      <c r="E20" s="1230" t="s">
        <v>2416</v>
      </c>
      <c r="F20" s="1224"/>
      <c r="G20" s="1225"/>
      <c r="H20" s="1226"/>
      <c r="I20" s="1224"/>
      <c r="J20" s="1220"/>
      <c r="K20" s="1220"/>
      <c r="L20" s="1220"/>
      <c r="M20" s="1224"/>
      <c r="N20" s="1220"/>
      <c r="O20" s="1224"/>
      <c r="P20" s="1224"/>
      <c r="Q20" s="1224"/>
      <c r="R20" s="1224"/>
      <c r="S20" s="1224"/>
      <c r="T20" s="1224"/>
      <c r="U20" s="1224"/>
      <c r="W20" s="1311"/>
      <c r="X20" s="1311"/>
      <c r="Y20" s="1311"/>
      <c r="Z20" s="1302"/>
      <c r="AA20" s="1311"/>
      <c r="AB20" s="1311"/>
      <c r="AC20" s="1311"/>
      <c r="AD20" s="1302"/>
      <c r="AE20" s="1311"/>
      <c r="AF20" s="1311"/>
      <c r="AG20" s="1311"/>
      <c r="AH20" s="1302"/>
      <c r="AI20" s="1311"/>
      <c r="AJ20" s="1311"/>
      <c r="AK20" s="1311"/>
      <c r="AL20" s="1302"/>
      <c r="AM20" s="1310"/>
      <c r="AN20" s="1282"/>
      <c r="AO20" s="931"/>
      <c r="AP20" s="931"/>
      <c r="AQ20" s="931"/>
      <c r="AR20" s="930"/>
      <c r="AS20" s="931"/>
      <c r="AT20" s="931"/>
      <c r="AU20" s="931"/>
      <c r="AV20" s="930"/>
      <c r="AW20" s="931"/>
      <c r="AX20" s="931"/>
      <c r="AY20" s="931"/>
      <c r="AZ20" s="930"/>
      <c r="BA20" s="931"/>
      <c r="BB20" s="931"/>
      <c r="BC20" s="931"/>
      <c r="BD20" s="930"/>
      <c r="BE20" s="929"/>
      <c r="BF20" s="1282">
        <f t="shared" si="3"/>
        <v>0</v>
      </c>
    </row>
    <row r="21" spans="1:58" s="1211" customFormat="1" ht="70.2">
      <c r="A21" s="1220">
        <v>15</v>
      </c>
      <c r="B21" s="1221">
        <v>10</v>
      </c>
      <c r="C21" s="1275" t="s">
        <v>2433</v>
      </c>
      <c r="D21" s="1222"/>
      <c r="E21" s="1223">
        <v>6971800</v>
      </c>
      <c r="F21" s="1224" t="s">
        <v>2416</v>
      </c>
      <c r="G21" s="1225"/>
      <c r="H21" s="1226"/>
      <c r="I21" s="1224"/>
      <c r="J21" s="1220">
        <f>L21+N21+P21</f>
        <v>1</v>
      </c>
      <c r="K21" s="1227">
        <f>M21+O21+Q21</f>
        <v>6971800</v>
      </c>
      <c r="L21" s="1220"/>
      <c r="M21" s="1224"/>
      <c r="N21" s="1220"/>
      <c r="O21" s="1224"/>
      <c r="P21" s="1220">
        <v>1</v>
      </c>
      <c r="Q21" s="1228">
        <f>$E21</f>
        <v>6971800</v>
      </c>
      <c r="R21" s="1224"/>
      <c r="S21" s="1224"/>
      <c r="T21" s="1299"/>
      <c r="U21" s="1293">
        <f>Q21-T21</f>
        <v>6971800</v>
      </c>
      <c r="W21" s="1311">
        <f>$W$1/100*$U21</f>
        <v>697180</v>
      </c>
      <c r="X21" s="1311">
        <f>$X$1/100*$U21</f>
        <v>697180</v>
      </c>
      <c r="Y21" s="1311">
        <f>$Y$1/100*$U21</f>
        <v>697180</v>
      </c>
      <c r="Z21" s="1302">
        <f>W21+X21+Y21</f>
        <v>2091540</v>
      </c>
      <c r="AA21" s="1311">
        <f>$AA$1/100*$U21</f>
        <v>348590</v>
      </c>
      <c r="AB21" s="1311">
        <f>$AB$1/100*$U21</f>
        <v>697180</v>
      </c>
      <c r="AC21" s="1311">
        <f>$AC$1/100*$U21</f>
        <v>697180</v>
      </c>
      <c r="AD21" s="1302">
        <f>AA21+AB21+AC21</f>
        <v>1742950</v>
      </c>
      <c r="AE21" s="1311">
        <f>$AE$1/100*$U21</f>
        <v>697180</v>
      </c>
      <c r="AF21" s="1311">
        <f>$AF$1/100*$U21</f>
        <v>697180</v>
      </c>
      <c r="AG21" s="1311">
        <f>$AG$1/100*$U21</f>
        <v>697180</v>
      </c>
      <c r="AH21" s="1302">
        <f>AE21+AF21+AG21</f>
        <v>2091540</v>
      </c>
      <c r="AI21" s="1311">
        <f>$AI$1/100*$U21</f>
        <v>697180</v>
      </c>
      <c r="AJ21" s="1311">
        <f>$AJ$1/100*$U21</f>
        <v>348590</v>
      </c>
      <c r="AK21" s="1311">
        <f>$AK$1/100*$U21</f>
        <v>0</v>
      </c>
      <c r="AL21" s="1302">
        <f>AI21+AJ21+AK21</f>
        <v>1045770</v>
      </c>
      <c r="AM21" s="1310">
        <f>Z21+AD21+AH21+AL21</f>
        <v>6971800</v>
      </c>
      <c r="AN21" s="1282">
        <f>AM21-U21</f>
        <v>0</v>
      </c>
      <c r="AO21" s="931">
        <f>ROUND(W21,-2)</f>
        <v>697200</v>
      </c>
      <c r="AP21" s="931">
        <f>ROUND(X21,-2)</f>
        <v>697200</v>
      </c>
      <c r="AQ21" s="931">
        <f>ROUND(Y21,-2)</f>
        <v>697200</v>
      </c>
      <c r="AR21" s="1302">
        <f>AO21+AP21+AQ21</f>
        <v>2091600</v>
      </c>
      <c r="AS21" s="931">
        <f>ROUND(AA21,-2)</f>
        <v>348600</v>
      </c>
      <c r="AT21" s="931">
        <f>ROUND(AB21,-2)</f>
        <v>697200</v>
      </c>
      <c r="AU21" s="931">
        <f>ROUND(AC21,-2)</f>
        <v>697200</v>
      </c>
      <c r="AV21" s="1302">
        <f>AS21+AT21+AU21</f>
        <v>1743000</v>
      </c>
      <c r="AW21" s="931">
        <f>ROUND(AE21,-2)</f>
        <v>697200</v>
      </c>
      <c r="AX21" s="931">
        <f>ROUND(AF21,-2)</f>
        <v>697200</v>
      </c>
      <c r="AY21" s="931">
        <f>ROUND(AG21,-2)</f>
        <v>697200</v>
      </c>
      <c r="AZ21" s="1302">
        <f>AW21+AX21+AY21</f>
        <v>2091600</v>
      </c>
      <c r="BA21" s="1311">
        <f>ROUND(AI21,-2)</f>
        <v>697200</v>
      </c>
      <c r="BB21" s="1311">
        <f>ROUND(AJ21,-2)-200</f>
        <v>348400</v>
      </c>
      <c r="BC21" s="1311">
        <f>ROUND(AK21,-2)</f>
        <v>0</v>
      </c>
      <c r="BD21" s="930">
        <f>BA21+BB21+BC21</f>
        <v>1045600</v>
      </c>
      <c r="BE21" s="1310">
        <f>AR21+AV21+AZ21+BD21</f>
        <v>6971800</v>
      </c>
      <c r="BF21" s="1312">
        <f t="shared" si="3"/>
        <v>0</v>
      </c>
    </row>
    <row r="22" spans="1:58" s="1211" customFormat="1">
      <c r="A22" s="1220">
        <v>16</v>
      </c>
      <c r="B22" s="1221"/>
      <c r="C22" s="1276" t="s">
        <v>2422</v>
      </c>
      <c r="D22" s="1229">
        <v>64590000</v>
      </c>
      <c r="E22" s="1230" t="s">
        <v>2416</v>
      </c>
      <c r="F22" s="1224"/>
      <c r="G22" s="1225"/>
      <c r="H22" s="1226"/>
      <c r="I22" s="1224"/>
      <c r="J22" s="1220"/>
      <c r="K22" s="1220"/>
      <c r="L22" s="1220"/>
      <c r="M22" s="1224"/>
      <c r="N22" s="1220"/>
      <c r="O22" s="1224"/>
      <c r="P22" s="1224"/>
      <c r="Q22" s="1224"/>
      <c r="R22" s="1224"/>
      <c r="S22" s="1224"/>
      <c r="T22" s="1224"/>
      <c r="U22" s="1224"/>
      <c r="W22" s="1311"/>
      <c r="X22" s="1311"/>
      <c r="Y22" s="1311"/>
      <c r="Z22" s="1302"/>
      <c r="AA22" s="1311"/>
      <c r="AB22" s="1311"/>
      <c r="AC22" s="1311"/>
      <c r="AD22" s="1302"/>
      <c r="AE22" s="1311"/>
      <c r="AF22" s="1311"/>
      <c r="AG22" s="1311"/>
      <c r="AH22" s="1302"/>
      <c r="AI22" s="1311"/>
      <c r="AJ22" s="1311"/>
      <c r="AK22" s="1311"/>
      <c r="AL22" s="1302"/>
      <c r="AM22" s="1310"/>
      <c r="AN22" s="1282"/>
      <c r="AO22" s="931"/>
      <c r="AP22" s="931"/>
      <c r="AQ22" s="931"/>
      <c r="AR22" s="930"/>
      <c r="AS22" s="931"/>
      <c r="AT22" s="931"/>
      <c r="AU22" s="931"/>
      <c r="AV22" s="930"/>
      <c r="AW22" s="931"/>
      <c r="AX22" s="931"/>
      <c r="AY22" s="931"/>
      <c r="AZ22" s="930"/>
      <c r="BA22" s="931"/>
      <c r="BB22" s="931"/>
      <c r="BC22" s="931"/>
      <c r="BD22" s="930"/>
      <c r="BE22" s="929"/>
      <c r="BF22" s="1282">
        <f t="shared" si="3"/>
        <v>0</v>
      </c>
    </row>
    <row r="23" spans="1:58" s="1211" customFormat="1" outlineLevel="2">
      <c r="A23" s="1220">
        <v>17</v>
      </c>
      <c r="B23" s="1221"/>
      <c r="C23" s="1276" t="s">
        <v>2423</v>
      </c>
      <c r="D23" s="1229">
        <v>0</v>
      </c>
      <c r="E23" s="1230" t="s">
        <v>2416</v>
      </c>
      <c r="F23" s="1224"/>
      <c r="G23" s="1225"/>
      <c r="H23" s="1226"/>
      <c r="I23" s="1224"/>
      <c r="J23" s="1220"/>
      <c r="K23" s="1220"/>
      <c r="L23" s="1220"/>
      <c r="M23" s="1224"/>
      <c r="N23" s="1220"/>
      <c r="O23" s="1224"/>
      <c r="P23" s="1224"/>
      <c r="Q23" s="1224"/>
      <c r="R23" s="1224"/>
      <c r="S23" s="1224"/>
      <c r="T23" s="1224"/>
      <c r="U23" s="1224"/>
      <c r="W23" s="1311"/>
      <c r="X23" s="1311"/>
      <c r="Y23" s="1311"/>
      <c r="Z23" s="1302"/>
      <c r="AA23" s="1311"/>
      <c r="AB23" s="1311"/>
      <c r="AC23" s="1311"/>
      <c r="AD23" s="1302"/>
      <c r="AE23" s="1311"/>
      <c r="AF23" s="1311"/>
      <c r="AG23" s="1311"/>
      <c r="AH23" s="1302"/>
      <c r="AI23" s="1311"/>
      <c r="AJ23" s="1311"/>
      <c r="AK23" s="1311"/>
      <c r="AL23" s="1302"/>
      <c r="AM23" s="1310"/>
      <c r="AN23" s="1282"/>
      <c r="AO23" s="931"/>
      <c r="AP23" s="931"/>
      <c r="AQ23" s="931"/>
      <c r="AR23" s="930"/>
      <c r="AS23" s="931"/>
      <c r="AT23" s="931"/>
      <c r="AU23" s="931"/>
      <c r="AV23" s="930"/>
      <c r="AW23" s="931"/>
      <c r="AX23" s="931"/>
      <c r="AY23" s="931"/>
      <c r="AZ23" s="930"/>
      <c r="BA23" s="931"/>
      <c r="BB23" s="931"/>
      <c r="BC23" s="931"/>
      <c r="BD23" s="930"/>
      <c r="BE23" s="929"/>
      <c r="BF23" s="1282">
        <f t="shared" si="3"/>
        <v>0</v>
      </c>
    </row>
    <row r="24" spans="1:58" s="1211" customFormat="1" outlineLevel="2">
      <c r="A24" s="1220">
        <v>18</v>
      </c>
      <c r="B24" s="1221"/>
      <c r="C24" s="1276" t="s">
        <v>2424</v>
      </c>
      <c r="D24" s="1229">
        <v>64590000</v>
      </c>
      <c r="E24" s="1230" t="s">
        <v>2416</v>
      </c>
      <c r="F24" s="1224"/>
      <c r="G24" s="1225"/>
      <c r="H24" s="1226"/>
      <c r="I24" s="1224"/>
      <c r="J24" s="1220"/>
      <c r="K24" s="1220"/>
      <c r="L24" s="1220"/>
      <c r="M24" s="1224"/>
      <c r="N24" s="1220"/>
      <c r="O24" s="1224"/>
      <c r="P24" s="1224"/>
      <c r="Q24" s="1224"/>
      <c r="R24" s="1224"/>
      <c r="S24" s="1224"/>
      <c r="T24" s="1224"/>
      <c r="U24" s="1224"/>
      <c r="W24" s="1311"/>
      <c r="X24" s="1311"/>
      <c r="Y24" s="1311"/>
      <c r="Z24" s="1302"/>
      <c r="AA24" s="1311"/>
      <c r="AB24" s="1311"/>
      <c r="AC24" s="1311"/>
      <c r="AD24" s="1302"/>
      <c r="AE24" s="1311"/>
      <c r="AF24" s="1311"/>
      <c r="AG24" s="1311"/>
      <c r="AH24" s="1302"/>
      <c r="AI24" s="1311"/>
      <c r="AJ24" s="1311"/>
      <c r="AK24" s="1311"/>
      <c r="AL24" s="1302"/>
      <c r="AM24" s="1310"/>
      <c r="AN24" s="1282"/>
      <c r="AO24" s="931"/>
      <c r="AP24" s="931"/>
      <c r="AQ24" s="931"/>
      <c r="AR24" s="930"/>
      <c r="AS24" s="931"/>
      <c r="AT24" s="931"/>
      <c r="AU24" s="931"/>
      <c r="AV24" s="930"/>
      <c r="AW24" s="931"/>
      <c r="AX24" s="931"/>
      <c r="AY24" s="931"/>
      <c r="AZ24" s="930"/>
      <c r="BA24" s="931"/>
      <c r="BB24" s="931"/>
      <c r="BC24" s="931"/>
      <c r="BD24" s="930"/>
      <c r="BE24" s="929"/>
      <c r="BF24" s="1282">
        <f t="shared" si="3"/>
        <v>0</v>
      </c>
    </row>
    <row r="25" spans="1:58" s="1211" customFormat="1">
      <c r="A25" s="1220">
        <v>19</v>
      </c>
      <c r="B25" s="1221"/>
      <c r="C25" s="1276" t="s">
        <v>2431</v>
      </c>
      <c r="D25" s="1229">
        <v>9369500</v>
      </c>
      <c r="E25" s="1230" t="s">
        <v>2416</v>
      </c>
      <c r="F25" s="1224"/>
      <c r="G25" s="1225"/>
      <c r="H25" s="1226"/>
      <c r="I25" s="1224"/>
      <c r="J25" s="1220"/>
      <c r="K25" s="1220"/>
      <c r="L25" s="1220"/>
      <c r="M25" s="1224"/>
      <c r="N25" s="1220"/>
      <c r="O25" s="1224"/>
      <c r="P25" s="1224"/>
      <c r="Q25" s="1224"/>
      <c r="R25" s="1224"/>
      <c r="S25" s="1224"/>
      <c r="T25" s="1224"/>
      <c r="U25" s="1224"/>
      <c r="W25" s="1311"/>
      <c r="X25" s="1311"/>
      <c r="Y25" s="1311"/>
      <c r="Z25" s="1302"/>
      <c r="AA25" s="1311"/>
      <c r="AB25" s="1311"/>
      <c r="AC25" s="1311"/>
      <c r="AD25" s="1302"/>
      <c r="AE25" s="1311"/>
      <c r="AF25" s="1311"/>
      <c r="AG25" s="1311"/>
      <c r="AH25" s="1302"/>
      <c r="AI25" s="1311"/>
      <c r="AJ25" s="1311"/>
      <c r="AK25" s="1311"/>
      <c r="AL25" s="1302"/>
      <c r="AM25" s="1310"/>
      <c r="AN25" s="1282"/>
      <c r="AO25" s="931"/>
      <c r="AP25" s="931"/>
      <c r="AQ25" s="931"/>
      <c r="AR25" s="930"/>
      <c r="AS25" s="931"/>
      <c r="AT25" s="931"/>
      <c r="AU25" s="931"/>
      <c r="AV25" s="930"/>
      <c r="AW25" s="931"/>
      <c r="AX25" s="931"/>
      <c r="AY25" s="931"/>
      <c r="AZ25" s="930"/>
      <c r="BA25" s="931"/>
      <c r="BB25" s="931"/>
      <c r="BC25" s="931"/>
      <c r="BD25" s="930"/>
      <c r="BE25" s="929"/>
      <c r="BF25" s="1282">
        <f t="shared" si="3"/>
        <v>0</v>
      </c>
    </row>
    <row r="26" spans="1:58" s="1211" customFormat="1">
      <c r="A26" s="1220">
        <v>20</v>
      </c>
      <c r="B26" s="1221"/>
      <c r="C26" s="1276" t="s">
        <v>2425</v>
      </c>
      <c r="D26" s="1229">
        <v>6971800</v>
      </c>
      <c r="E26" s="1230" t="s">
        <v>2416</v>
      </c>
      <c r="F26" s="1224"/>
      <c r="G26" s="1225"/>
      <c r="H26" s="1226"/>
      <c r="I26" s="1224"/>
      <c r="J26" s="1220"/>
      <c r="K26" s="1220"/>
      <c r="L26" s="1220"/>
      <c r="M26" s="1224"/>
      <c r="N26" s="1220"/>
      <c r="O26" s="1224"/>
      <c r="P26" s="1224"/>
      <c r="Q26" s="1224"/>
      <c r="R26" s="1224"/>
      <c r="S26" s="1224"/>
      <c r="T26" s="1224"/>
      <c r="U26" s="1224"/>
      <c r="W26" s="1311"/>
      <c r="X26" s="1311"/>
      <c r="Y26" s="1311"/>
      <c r="Z26" s="1302"/>
      <c r="AA26" s="1311"/>
      <c r="AB26" s="1311"/>
      <c r="AC26" s="1311"/>
      <c r="AD26" s="1302"/>
      <c r="AE26" s="1311"/>
      <c r="AF26" s="1311"/>
      <c r="AG26" s="1311"/>
      <c r="AH26" s="1302"/>
      <c r="AI26" s="1311"/>
      <c r="AJ26" s="1311"/>
      <c r="AK26" s="1311"/>
      <c r="AL26" s="1302"/>
      <c r="AM26" s="1310"/>
      <c r="AN26" s="1282"/>
      <c r="AO26" s="931"/>
      <c r="AP26" s="931"/>
      <c r="AQ26" s="931"/>
      <c r="AR26" s="930"/>
      <c r="AS26" s="931"/>
      <c r="AT26" s="931"/>
      <c r="AU26" s="931"/>
      <c r="AV26" s="930"/>
      <c r="AW26" s="931"/>
      <c r="AX26" s="931"/>
      <c r="AY26" s="931"/>
      <c r="AZ26" s="930"/>
      <c r="BA26" s="931"/>
      <c r="BB26" s="931"/>
      <c r="BC26" s="931"/>
      <c r="BD26" s="930"/>
      <c r="BE26" s="929"/>
      <c r="BF26" s="1282">
        <f t="shared" si="3"/>
        <v>0</v>
      </c>
    </row>
    <row r="27" spans="1:58" s="1211" customFormat="1">
      <c r="A27" s="1220">
        <v>21</v>
      </c>
      <c r="B27" s="1221"/>
      <c r="C27" s="1276" t="s">
        <v>2426</v>
      </c>
      <c r="D27" s="1229">
        <v>48248700</v>
      </c>
      <c r="E27" s="1230" t="s">
        <v>2416</v>
      </c>
      <c r="F27" s="1224"/>
      <c r="G27" s="1225"/>
      <c r="H27" s="1226"/>
      <c r="I27" s="1224"/>
      <c r="J27" s="1220"/>
      <c r="K27" s="1220"/>
      <c r="L27" s="1220"/>
      <c r="M27" s="1224"/>
      <c r="N27" s="1220"/>
      <c r="O27" s="1224"/>
      <c r="P27" s="1224"/>
      <c r="Q27" s="1224"/>
      <c r="R27" s="1224"/>
      <c r="S27" s="1224"/>
      <c r="T27" s="1224"/>
      <c r="U27" s="1224"/>
      <c r="W27" s="1311"/>
      <c r="X27" s="1311"/>
      <c r="Y27" s="1311"/>
      <c r="Z27" s="1302"/>
      <c r="AA27" s="1311"/>
      <c r="AB27" s="1311"/>
      <c r="AC27" s="1311"/>
      <c r="AD27" s="1302"/>
      <c r="AE27" s="1311"/>
      <c r="AF27" s="1311"/>
      <c r="AG27" s="1311"/>
      <c r="AH27" s="1302"/>
      <c r="AI27" s="1311"/>
      <c r="AJ27" s="1311"/>
      <c r="AK27" s="1311"/>
      <c r="AL27" s="1302"/>
      <c r="AM27" s="1310"/>
      <c r="AN27" s="1282"/>
      <c r="AO27" s="931"/>
      <c r="AP27" s="931"/>
      <c r="AQ27" s="931"/>
      <c r="AR27" s="930"/>
      <c r="AS27" s="931"/>
      <c r="AT27" s="931"/>
      <c r="AU27" s="931"/>
      <c r="AV27" s="930"/>
      <c r="AW27" s="931"/>
      <c r="AX27" s="931"/>
      <c r="AY27" s="931"/>
      <c r="AZ27" s="930"/>
      <c r="BA27" s="931"/>
      <c r="BB27" s="931"/>
      <c r="BC27" s="931"/>
      <c r="BD27" s="930"/>
      <c r="BE27" s="929"/>
      <c r="BF27" s="1282">
        <f t="shared" si="3"/>
        <v>0</v>
      </c>
    </row>
    <row r="28" spans="1:58" s="1211" customFormat="1" ht="70.2">
      <c r="A28" s="1220">
        <v>22</v>
      </c>
      <c r="B28" s="1221">
        <v>11</v>
      </c>
      <c r="C28" s="1275" t="s">
        <v>2434</v>
      </c>
      <c r="D28" s="1222"/>
      <c r="E28" s="1223">
        <v>15987200</v>
      </c>
      <c r="F28" s="1224" t="s">
        <v>2416</v>
      </c>
      <c r="G28" s="1225"/>
      <c r="H28" s="1226"/>
      <c r="I28" s="1224"/>
      <c r="J28" s="1220">
        <f>L28+N28+P28</f>
        <v>1</v>
      </c>
      <c r="K28" s="1227">
        <f>M28+O28+Q28</f>
        <v>15987200</v>
      </c>
      <c r="L28" s="1220"/>
      <c r="M28" s="1224"/>
      <c r="N28" s="1220"/>
      <c r="O28" s="1224"/>
      <c r="P28" s="1220">
        <v>1</v>
      </c>
      <c r="Q28" s="1228">
        <f>$E28</f>
        <v>15987200</v>
      </c>
      <c r="R28" s="1224"/>
      <c r="S28" s="1224"/>
      <c r="T28" s="1299"/>
      <c r="U28" s="1293">
        <f>Q28-T28</f>
        <v>15987200</v>
      </c>
      <c r="W28" s="1311">
        <f>$W$1/100*$U28</f>
        <v>1598720</v>
      </c>
      <c r="X28" s="1311">
        <f>$X$1/100*$U28</f>
        <v>1598720</v>
      </c>
      <c r="Y28" s="1311">
        <f>$Y$1/100*$U28</f>
        <v>1598720</v>
      </c>
      <c r="Z28" s="1302">
        <f>W28+X28+Y28</f>
        <v>4796160</v>
      </c>
      <c r="AA28" s="1311">
        <f>$AA$1/100*$U28</f>
        <v>799360</v>
      </c>
      <c r="AB28" s="1311">
        <f>$AB$1/100*$U28</f>
        <v>1598720</v>
      </c>
      <c r="AC28" s="1311">
        <f>$AC$1/100*$U28</f>
        <v>1598720</v>
      </c>
      <c r="AD28" s="1302">
        <f>AA28+AB28+AC28</f>
        <v>3996800</v>
      </c>
      <c r="AE28" s="1311">
        <f>$AE$1/100*$U28</f>
        <v>1598720</v>
      </c>
      <c r="AF28" s="1311">
        <f>$AF$1/100*$U28</f>
        <v>1598720</v>
      </c>
      <c r="AG28" s="1311">
        <f>$AG$1/100*$U28</f>
        <v>1598720</v>
      </c>
      <c r="AH28" s="1302">
        <f>AE28+AF28+AG28</f>
        <v>4796160</v>
      </c>
      <c r="AI28" s="1311">
        <f>$AI$1/100*$U28</f>
        <v>1598720</v>
      </c>
      <c r="AJ28" s="1311">
        <f>$AJ$1/100*$U28</f>
        <v>799360</v>
      </c>
      <c r="AK28" s="1311">
        <f>$AK$1/100*$U28</f>
        <v>0</v>
      </c>
      <c r="AL28" s="1302">
        <f>AI28+AJ28+AK28</f>
        <v>2398080</v>
      </c>
      <c r="AM28" s="1310">
        <f>Z28+AD28+AH28+AL28</f>
        <v>15987200</v>
      </c>
      <c r="AN28" s="1282">
        <f>AM28-U28</f>
        <v>0</v>
      </c>
      <c r="AO28" s="931">
        <f>ROUND(W28,-2)</f>
        <v>1598700</v>
      </c>
      <c r="AP28" s="931">
        <f>ROUND(X28,-2)</f>
        <v>1598700</v>
      </c>
      <c r="AQ28" s="931">
        <f>ROUND(Y28,-2)</f>
        <v>1598700</v>
      </c>
      <c r="AR28" s="1302">
        <f>AO28+AP28+AQ28</f>
        <v>4796100</v>
      </c>
      <c r="AS28" s="931">
        <f>ROUND(AA28,-2)</f>
        <v>799400</v>
      </c>
      <c r="AT28" s="931">
        <f>ROUND(AB28,-2)</f>
        <v>1598700</v>
      </c>
      <c r="AU28" s="931">
        <f>ROUND(AC28,-2)</f>
        <v>1598700</v>
      </c>
      <c r="AV28" s="1302">
        <f>AS28+AT28+AU28</f>
        <v>3996800</v>
      </c>
      <c r="AW28" s="931">
        <f>ROUND(AE28,-2)</f>
        <v>1598700</v>
      </c>
      <c r="AX28" s="931">
        <f>ROUND(AF28,-2)</f>
        <v>1598700</v>
      </c>
      <c r="AY28" s="931">
        <f>ROUND(AG28,-2)</f>
        <v>1598700</v>
      </c>
      <c r="AZ28" s="1302">
        <f>AW28+AX28+AY28</f>
        <v>4796100</v>
      </c>
      <c r="BA28" s="1311">
        <f>ROUND(AI28,-2)</f>
        <v>1598700</v>
      </c>
      <c r="BB28" s="1311">
        <f>ROUND(AJ28,-2)+100</f>
        <v>799500</v>
      </c>
      <c r="BC28" s="1311">
        <f>ROUND(AK28,-2)</f>
        <v>0</v>
      </c>
      <c r="BD28" s="930">
        <f>BA28+BB28+BC28</f>
        <v>2398200</v>
      </c>
      <c r="BE28" s="1310">
        <f>AR28+AV28+AZ28+BD28</f>
        <v>15987200</v>
      </c>
      <c r="BF28" s="1312">
        <f t="shared" si="3"/>
        <v>0</v>
      </c>
    </row>
    <row r="29" spans="1:58" s="1211" customFormat="1">
      <c r="A29" s="1220">
        <v>23</v>
      </c>
      <c r="B29" s="1221"/>
      <c r="C29" s="1276" t="s">
        <v>2422</v>
      </c>
      <c r="D29" s="1229">
        <v>64370000</v>
      </c>
      <c r="E29" s="1230" t="s">
        <v>2416</v>
      </c>
      <c r="F29" s="1224"/>
      <c r="G29" s="1225"/>
      <c r="H29" s="1226"/>
      <c r="I29" s="1224"/>
      <c r="J29" s="1220"/>
      <c r="K29" s="1220"/>
      <c r="L29" s="1220"/>
      <c r="M29" s="1224"/>
      <c r="N29" s="1220"/>
      <c r="O29" s="1224"/>
      <c r="P29" s="1224"/>
      <c r="Q29" s="1224"/>
      <c r="R29" s="1224"/>
      <c r="S29" s="1224"/>
      <c r="T29" s="1224"/>
      <c r="U29" s="1224"/>
      <c r="W29" s="1311"/>
      <c r="X29" s="1311"/>
      <c r="Y29" s="1311"/>
      <c r="Z29" s="1302"/>
      <c r="AA29" s="1311"/>
      <c r="AB29" s="1311"/>
      <c r="AC29" s="1311"/>
      <c r="AD29" s="1302"/>
      <c r="AE29" s="1311"/>
      <c r="AF29" s="1311"/>
      <c r="AG29" s="1311"/>
      <c r="AH29" s="1302"/>
      <c r="AI29" s="1311"/>
      <c r="AJ29" s="1311"/>
      <c r="AK29" s="1311"/>
      <c r="AL29" s="1302"/>
      <c r="AM29" s="1310"/>
      <c r="AN29" s="1282"/>
      <c r="AO29" s="931"/>
      <c r="AP29" s="931"/>
      <c r="AQ29" s="931"/>
      <c r="AR29" s="930"/>
      <c r="AS29" s="931"/>
      <c r="AT29" s="931"/>
      <c r="AU29" s="931"/>
      <c r="AV29" s="930"/>
      <c r="AW29" s="931"/>
      <c r="AX29" s="931"/>
      <c r="AY29" s="931"/>
      <c r="AZ29" s="930"/>
      <c r="BA29" s="931"/>
      <c r="BB29" s="931"/>
      <c r="BC29" s="931"/>
      <c r="BD29" s="930"/>
      <c r="BE29" s="929"/>
      <c r="BF29" s="1282">
        <f t="shared" si="3"/>
        <v>0</v>
      </c>
    </row>
    <row r="30" spans="1:58" s="1211" customFormat="1" outlineLevel="2">
      <c r="A30" s="1220">
        <v>24</v>
      </c>
      <c r="B30" s="1221"/>
      <c r="C30" s="1276" t="s">
        <v>2423</v>
      </c>
      <c r="D30" s="1229">
        <v>0</v>
      </c>
      <c r="E30" s="1230" t="s">
        <v>2416</v>
      </c>
      <c r="F30" s="1224"/>
      <c r="G30" s="1225"/>
      <c r="H30" s="1226"/>
      <c r="I30" s="1224"/>
      <c r="J30" s="1220"/>
      <c r="K30" s="1220"/>
      <c r="L30" s="1220"/>
      <c r="M30" s="1224"/>
      <c r="N30" s="1220"/>
      <c r="O30" s="1224"/>
      <c r="P30" s="1224"/>
      <c r="Q30" s="1224"/>
      <c r="R30" s="1224"/>
      <c r="S30" s="1224"/>
      <c r="T30" s="1224"/>
      <c r="U30" s="1224"/>
      <c r="W30" s="1311"/>
      <c r="X30" s="1311"/>
      <c r="Y30" s="1311"/>
      <c r="Z30" s="1302"/>
      <c r="AA30" s="1311"/>
      <c r="AB30" s="1311"/>
      <c r="AC30" s="1311"/>
      <c r="AD30" s="1302"/>
      <c r="AE30" s="1311"/>
      <c r="AF30" s="1311"/>
      <c r="AG30" s="1311"/>
      <c r="AH30" s="1302"/>
      <c r="AI30" s="1311"/>
      <c r="AJ30" s="1311"/>
      <c r="AK30" s="1311"/>
      <c r="AL30" s="1302"/>
      <c r="AM30" s="1310"/>
      <c r="AN30" s="1282"/>
      <c r="AO30" s="931"/>
      <c r="AP30" s="931"/>
      <c r="AQ30" s="931"/>
      <c r="AR30" s="930"/>
      <c r="AS30" s="931"/>
      <c r="AT30" s="931"/>
      <c r="AU30" s="931"/>
      <c r="AV30" s="930"/>
      <c r="AW30" s="931"/>
      <c r="AX30" s="931"/>
      <c r="AY30" s="931"/>
      <c r="AZ30" s="930"/>
      <c r="BA30" s="931"/>
      <c r="BB30" s="931"/>
      <c r="BC30" s="931"/>
      <c r="BD30" s="930"/>
      <c r="BE30" s="929"/>
      <c r="BF30" s="1282">
        <f t="shared" si="3"/>
        <v>0</v>
      </c>
    </row>
    <row r="31" spans="1:58" s="1211" customFormat="1" outlineLevel="2">
      <c r="A31" s="1220">
        <v>25</v>
      </c>
      <c r="B31" s="1221"/>
      <c r="C31" s="1276" t="s">
        <v>2424</v>
      </c>
      <c r="D31" s="1229">
        <v>64370000</v>
      </c>
      <c r="E31" s="1230" t="s">
        <v>2416</v>
      </c>
      <c r="F31" s="1224"/>
      <c r="G31" s="1225"/>
      <c r="H31" s="1226"/>
      <c r="I31" s="1224"/>
      <c r="J31" s="1220"/>
      <c r="K31" s="1220"/>
      <c r="L31" s="1220"/>
      <c r="M31" s="1224"/>
      <c r="N31" s="1220"/>
      <c r="O31" s="1224"/>
      <c r="P31" s="1224"/>
      <c r="Q31" s="1224"/>
      <c r="R31" s="1224"/>
      <c r="S31" s="1224"/>
      <c r="T31" s="1224"/>
      <c r="U31" s="1224"/>
      <c r="W31" s="1311"/>
      <c r="X31" s="1311"/>
      <c r="Y31" s="1311"/>
      <c r="Z31" s="1302"/>
      <c r="AA31" s="1311"/>
      <c r="AB31" s="1311"/>
      <c r="AC31" s="1311"/>
      <c r="AD31" s="1302"/>
      <c r="AE31" s="1311"/>
      <c r="AF31" s="1311"/>
      <c r="AG31" s="1311"/>
      <c r="AH31" s="1302"/>
      <c r="AI31" s="1311"/>
      <c r="AJ31" s="1311"/>
      <c r="AK31" s="1311"/>
      <c r="AL31" s="1302"/>
      <c r="AM31" s="1310"/>
      <c r="AN31" s="1282"/>
      <c r="AO31" s="931"/>
      <c r="AP31" s="931"/>
      <c r="AQ31" s="931"/>
      <c r="AR31" s="930"/>
      <c r="AS31" s="931"/>
      <c r="AT31" s="931"/>
      <c r="AU31" s="931"/>
      <c r="AV31" s="930"/>
      <c r="AW31" s="931"/>
      <c r="AX31" s="931"/>
      <c r="AY31" s="931"/>
      <c r="AZ31" s="930"/>
      <c r="BA31" s="931"/>
      <c r="BB31" s="931"/>
      <c r="BC31" s="931"/>
      <c r="BD31" s="930"/>
      <c r="BE31" s="929"/>
      <c r="BF31" s="1282">
        <f t="shared" si="3"/>
        <v>0</v>
      </c>
    </row>
    <row r="32" spans="1:58" s="1211" customFormat="1">
      <c r="A32" s="1220">
        <v>26</v>
      </c>
      <c r="B32" s="1221"/>
      <c r="C32" s="1276" t="s">
        <v>2431</v>
      </c>
      <c r="D32" s="1229">
        <v>9567700</v>
      </c>
      <c r="E32" s="1230" t="s">
        <v>2416</v>
      </c>
      <c r="F32" s="1224"/>
      <c r="G32" s="1225"/>
      <c r="H32" s="1226"/>
      <c r="I32" s="1224"/>
      <c r="J32" s="1220"/>
      <c r="K32" s="1220"/>
      <c r="L32" s="1220"/>
      <c r="M32" s="1224"/>
      <c r="N32" s="1220"/>
      <c r="O32" s="1224"/>
      <c r="P32" s="1224"/>
      <c r="Q32" s="1224"/>
      <c r="R32" s="1224"/>
      <c r="S32" s="1224"/>
      <c r="T32" s="1224"/>
      <c r="U32" s="1224"/>
      <c r="W32" s="1311"/>
      <c r="X32" s="1311"/>
      <c r="Y32" s="1311"/>
      <c r="Z32" s="1302"/>
      <c r="AA32" s="1311"/>
      <c r="AB32" s="1311"/>
      <c r="AC32" s="1311"/>
      <c r="AD32" s="1302"/>
      <c r="AE32" s="1311"/>
      <c r="AF32" s="1311"/>
      <c r="AG32" s="1311"/>
      <c r="AH32" s="1302"/>
      <c r="AI32" s="1311"/>
      <c r="AJ32" s="1311"/>
      <c r="AK32" s="1311"/>
      <c r="AL32" s="1302"/>
      <c r="AM32" s="1310"/>
      <c r="AN32" s="1282"/>
      <c r="AO32" s="931"/>
      <c r="AP32" s="931"/>
      <c r="AQ32" s="931"/>
      <c r="AR32" s="930"/>
      <c r="AS32" s="931"/>
      <c r="AT32" s="931"/>
      <c r="AU32" s="931"/>
      <c r="AV32" s="930"/>
      <c r="AW32" s="931"/>
      <c r="AX32" s="931"/>
      <c r="AY32" s="931"/>
      <c r="AZ32" s="930"/>
      <c r="BA32" s="931"/>
      <c r="BB32" s="931"/>
      <c r="BC32" s="931"/>
      <c r="BD32" s="930"/>
      <c r="BE32" s="929"/>
      <c r="BF32" s="1282">
        <f t="shared" si="3"/>
        <v>0</v>
      </c>
    </row>
    <row r="33" spans="1:58" s="1211" customFormat="1">
      <c r="A33" s="1220">
        <v>27</v>
      </c>
      <c r="B33" s="1221"/>
      <c r="C33" s="1276" t="s">
        <v>2425</v>
      </c>
      <c r="D33" s="1229">
        <v>15987200</v>
      </c>
      <c r="E33" s="1230" t="s">
        <v>2416</v>
      </c>
      <c r="F33" s="1224"/>
      <c r="G33" s="1225"/>
      <c r="H33" s="1226"/>
      <c r="I33" s="1224"/>
      <c r="J33" s="1220"/>
      <c r="K33" s="1220"/>
      <c r="L33" s="1220"/>
      <c r="M33" s="1224"/>
      <c r="N33" s="1220"/>
      <c r="O33" s="1224"/>
      <c r="P33" s="1224"/>
      <c r="Q33" s="1224"/>
      <c r="R33" s="1224"/>
      <c r="S33" s="1224"/>
      <c r="T33" s="1224"/>
      <c r="U33" s="1224"/>
      <c r="W33" s="1311"/>
      <c r="X33" s="1311"/>
      <c r="Y33" s="1311"/>
      <c r="Z33" s="1302"/>
      <c r="AA33" s="1311"/>
      <c r="AB33" s="1311"/>
      <c r="AC33" s="1311"/>
      <c r="AD33" s="1302"/>
      <c r="AE33" s="1311"/>
      <c r="AF33" s="1311"/>
      <c r="AG33" s="1311"/>
      <c r="AH33" s="1302"/>
      <c r="AI33" s="1311"/>
      <c r="AJ33" s="1311"/>
      <c r="AK33" s="1311"/>
      <c r="AL33" s="1302"/>
      <c r="AM33" s="1310"/>
      <c r="AN33" s="1282"/>
      <c r="AO33" s="931"/>
      <c r="AP33" s="931"/>
      <c r="AQ33" s="931"/>
      <c r="AR33" s="930"/>
      <c r="AS33" s="931"/>
      <c r="AT33" s="931"/>
      <c r="AU33" s="931"/>
      <c r="AV33" s="930"/>
      <c r="AW33" s="931"/>
      <c r="AX33" s="931"/>
      <c r="AY33" s="931"/>
      <c r="AZ33" s="930"/>
      <c r="BA33" s="931"/>
      <c r="BB33" s="931"/>
      <c r="BC33" s="931"/>
      <c r="BD33" s="930"/>
      <c r="BE33" s="929"/>
      <c r="BF33" s="1282">
        <f t="shared" si="3"/>
        <v>0</v>
      </c>
    </row>
    <row r="34" spans="1:58" s="1211" customFormat="1">
      <c r="A34" s="1220">
        <v>28</v>
      </c>
      <c r="B34" s="1221"/>
      <c r="C34" s="1276" t="s">
        <v>2426</v>
      </c>
      <c r="D34" s="1229">
        <v>38815100</v>
      </c>
      <c r="E34" s="1230" t="s">
        <v>2416</v>
      </c>
      <c r="F34" s="1224"/>
      <c r="G34" s="1225"/>
      <c r="H34" s="1226"/>
      <c r="I34" s="1224"/>
      <c r="J34" s="1220"/>
      <c r="K34" s="1220"/>
      <c r="L34" s="1220"/>
      <c r="M34" s="1224"/>
      <c r="N34" s="1220"/>
      <c r="O34" s="1224"/>
      <c r="P34" s="1224"/>
      <c r="Q34" s="1224"/>
      <c r="R34" s="1224"/>
      <c r="S34" s="1224"/>
      <c r="T34" s="1224"/>
      <c r="U34" s="1224"/>
      <c r="W34" s="1311"/>
      <c r="X34" s="1311"/>
      <c r="Y34" s="1311"/>
      <c r="Z34" s="1302"/>
      <c r="AA34" s="1311"/>
      <c r="AB34" s="1311"/>
      <c r="AC34" s="1311"/>
      <c r="AD34" s="1302"/>
      <c r="AE34" s="1311"/>
      <c r="AF34" s="1311"/>
      <c r="AG34" s="1311"/>
      <c r="AH34" s="1302"/>
      <c r="AI34" s="1311"/>
      <c r="AJ34" s="1311"/>
      <c r="AK34" s="1311"/>
      <c r="AL34" s="1302"/>
      <c r="AM34" s="1310"/>
      <c r="AN34" s="1282"/>
      <c r="AO34" s="931"/>
      <c r="AP34" s="931"/>
      <c r="AQ34" s="931"/>
      <c r="AR34" s="930"/>
      <c r="AS34" s="931"/>
      <c r="AT34" s="931"/>
      <c r="AU34" s="931"/>
      <c r="AV34" s="930"/>
      <c r="AW34" s="931"/>
      <c r="AX34" s="931"/>
      <c r="AY34" s="931"/>
      <c r="AZ34" s="930"/>
      <c r="BA34" s="931"/>
      <c r="BB34" s="931"/>
      <c r="BC34" s="931"/>
      <c r="BD34" s="930"/>
      <c r="BE34" s="929"/>
      <c r="BF34" s="1282">
        <f t="shared" si="3"/>
        <v>0</v>
      </c>
    </row>
    <row r="35" spans="1:58" s="1211" customFormat="1" ht="93.6">
      <c r="A35" s="1220">
        <v>29</v>
      </c>
      <c r="B35" s="1221">
        <v>10</v>
      </c>
      <c r="C35" s="1275" t="s">
        <v>2435</v>
      </c>
      <c r="D35" s="1222"/>
      <c r="E35" s="1223">
        <v>7629500</v>
      </c>
      <c r="F35" s="1224" t="s">
        <v>2416</v>
      </c>
      <c r="G35" s="1225"/>
      <c r="H35" s="1226"/>
      <c r="I35" s="1224"/>
      <c r="J35" s="1220">
        <f>L35+N35+P35</f>
        <v>1</v>
      </c>
      <c r="K35" s="1227">
        <f>M35+O35+Q35</f>
        <v>7629500</v>
      </c>
      <c r="L35" s="1220"/>
      <c r="M35" s="1224"/>
      <c r="N35" s="1220"/>
      <c r="O35" s="1224"/>
      <c r="P35" s="1220">
        <v>1</v>
      </c>
      <c r="Q35" s="1228">
        <f>$E35</f>
        <v>7629500</v>
      </c>
      <c r="R35" s="1224"/>
      <c r="S35" s="1224"/>
      <c r="T35" s="1299"/>
      <c r="U35" s="1293">
        <f>Q35-T35</f>
        <v>7629500</v>
      </c>
      <c r="W35" s="1311">
        <f>$W$1/100*$U35</f>
        <v>762950</v>
      </c>
      <c r="X35" s="1311">
        <f>$X$1/100*$U35</f>
        <v>762950</v>
      </c>
      <c r="Y35" s="1311">
        <f>$Y$1/100*$U35</f>
        <v>762950</v>
      </c>
      <c r="Z35" s="1302">
        <f>W35+X35+Y35</f>
        <v>2288850</v>
      </c>
      <c r="AA35" s="1311">
        <f>$AA$1/100*$U35</f>
        <v>381475</v>
      </c>
      <c r="AB35" s="1311">
        <f>$AB$1/100*$U35</f>
        <v>762950</v>
      </c>
      <c r="AC35" s="1311">
        <f>$AC$1/100*$U35</f>
        <v>762950</v>
      </c>
      <c r="AD35" s="1302">
        <f>AA35+AB35+AC35</f>
        <v>1907375</v>
      </c>
      <c r="AE35" s="1311">
        <f>$AE$1/100*$U35</f>
        <v>762950</v>
      </c>
      <c r="AF35" s="1311">
        <f>$AF$1/100*$U35</f>
        <v>762950</v>
      </c>
      <c r="AG35" s="1311">
        <f>$AG$1/100*$U35</f>
        <v>762950</v>
      </c>
      <c r="AH35" s="1302">
        <f>AE35+AF35+AG35</f>
        <v>2288850</v>
      </c>
      <c r="AI35" s="1311">
        <f>$AI$1/100*$U35</f>
        <v>762950</v>
      </c>
      <c r="AJ35" s="1311">
        <f>$AJ$1/100*$U35</f>
        <v>381475</v>
      </c>
      <c r="AK35" s="1311">
        <f>$AK$1/100*$U35</f>
        <v>0</v>
      </c>
      <c r="AL35" s="1302">
        <f>AI35+AJ35+AK35</f>
        <v>1144425</v>
      </c>
      <c r="AM35" s="1310">
        <f>Z35+AD35+AH35+AL35</f>
        <v>7629500</v>
      </c>
      <c r="AN35" s="1282">
        <f>AM35-U35</f>
        <v>0</v>
      </c>
      <c r="AO35" s="931">
        <f>ROUND(W35,-2)</f>
        <v>763000</v>
      </c>
      <c r="AP35" s="931">
        <f>ROUND(X35,-2)</f>
        <v>763000</v>
      </c>
      <c r="AQ35" s="931">
        <f>ROUND(Y35,-2)</f>
        <v>763000</v>
      </c>
      <c r="AR35" s="1302">
        <f>AO35+AP35+AQ35</f>
        <v>2289000</v>
      </c>
      <c r="AS35" s="931">
        <f>ROUND(AA35,-2)</f>
        <v>381500</v>
      </c>
      <c r="AT35" s="931">
        <f>ROUND(AB35,-2)</f>
        <v>763000</v>
      </c>
      <c r="AU35" s="931">
        <f>ROUND(AC35,-2)</f>
        <v>763000</v>
      </c>
      <c r="AV35" s="1302">
        <f>AS35+AT35+AU35</f>
        <v>1907500</v>
      </c>
      <c r="AW35" s="931">
        <f>ROUND(AE35,-2)</f>
        <v>763000</v>
      </c>
      <c r="AX35" s="931">
        <f>ROUND(AF35,-2)</f>
        <v>763000</v>
      </c>
      <c r="AY35" s="931">
        <f>ROUND(AG35,-2)</f>
        <v>763000</v>
      </c>
      <c r="AZ35" s="1302">
        <f>AW35+AX35+AY35</f>
        <v>2289000</v>
      </c>
      <c r="BA35" s="1311">
        <f>ROUND(AI35,-2)</f>
        <v>763000</v>
      </c>
      <c r="BB35" s="1311">
        <f>ROUND(AJ35,-2)-500</f>
        <v>381000</v>
      </c>
      <c r="BC35" s="1311">
        <f>ROUND(AK35,-2)</f>
        <v>0</v>
      </c>
      <c r="BD35" s="930">
        <f>BA35+BB35+BC35</f>
        <v>1144000</v>
      </c>
      <c r="BE35" s="1310">
        <f>AR35+AV35+AZ35+BD35</f>
        <v>7629500</v>
      </c>
      <c r="BF35" s="1312">
        <f t="shared" si="3"/>
        <v>0</v>
      </c>
    </row>
    <row r="36" spans="1:58" s="1211" customFormat="1">
      <c r="A36" s="1220">
        <v>30</v>
      </c>
      <c r="B36" s="1221"/>
      <c r="C36" s="1276" t="s">
        <v>2422</v>
      </c>
      <c r="D36" s="1229">
        <v>64987500</v>
      </c>
      <c r="E36" s="1230" t="s">
        <v>2416</v>
      </c>
      <c r="F36" s="1224"/>
      <c r="G36" s="1225"/>
      <c r="H36" s="1226"/>
      <c r="I36" s="1224"/>
      <c r="J36" s="1220"/>
      <c r="K36" s="1220"/>
      <c r="L36" s="1220"/>
      <c r="M36" s="1224"/>
      <c r="N36" s="1220"/>
      <c r="O36" s="1224"/>
      <c r="P36" s="1224"/>
      <c r="Q36" s="1224"/>
      <c r="R36" s="1224"/>
      <c r="S36" s="1224"/>
      <c r="T36" s="1224"/>
      <c r="U36" s="1224"/>
      <c r="W36" s="1311"/>
      <c r="X36" s="1311"/>
      <c r="Y36" s="1311"/>
      <c r="Z36" s="1302"/>
      <c r="AA36" s="1311"/>
      <c r="AB36" s="1311"/>
      <c r="AC36" s="1311"/>
      <c r="AD36" s="1302"/>
      <c r="AE36" s="1311"/>
      <c r="AF36" s="1311"/>
      <c r="AG36" s="1311"/>
      <c r="AH36" s="1302"/>
      <c r="AI36" s="1311"/>
      <c r="AJ36" s="1311"/>
      <c r="AK36" s="1311"/>
      <c r="AL36" s="1302"/>
      <c r="AM36" s="1310"/>
      <c r="AN36" s="1282"/>
      <c r="AO36" s="931"/>
      <c r="AP36" s="931"/>
      <c r="AQ36" s="931"/>
      <c r="AR36" s="930"/>
      <c r="AS36" s="931"/>
      <c r="AT36" s="931"/>
      <c r="AU36" s="931"/>
      <c r="AV36" s="930"/>
      <c r="AW36" s="931"/>
      <c r="AX36" s="931"/>
      <c r="AY36" s="931"/>
      <c r="AZ36" s="930"/>
      <c r="BA36" s="931"/>
      <c r="BB36" s="931"/>
      <c r="BC36" s="931"/>
      <c r="BD36" s="930"/>
      <c r="BE36" s="929"/>
      <c r="BF36" s="1282">
        <f t="shared" si="3"/>
        <v>0</v>
      </c>
    </row>
    <row r="37" spans="1:58" s="1211" customFormat="1" outlineLevel="2">
      <c r="A37" s="1220">
        <v>31</v>
      </c>
      <c r="B37" s="1221"/>
      <c r="C37" s="1276" t="s">
        <v>2423</v>
      </c>
      <c r="D37" s="1229">
        <v>0</v>
      </c>
      <c r="E37" s="1230" t="s">
        <v>2416</v>
      </c>
      <c r="F37" s="1224"/>
      <c r="G37" s="1225"/>
      <c r="H37" s="1226"/>
      <c r="I37" s="1224"/>
      <c r="J37" s="1220"/>
      <c r="K37" s="1220"/>
      <c r="L37" s="1220"/>
      <c r="M37" s="1224"/>
      <c r="N37" s="1220"/>
      <c r="O37" s="1224"/>
      <c r="P37" s="1224"/>
      <c r="Q37" s="1224"/>
      <c r="R37" s="1224"/>
      <c r="S37" s="1224"/>
      <c r="T37" s="1224"/>
      <c r="U37" s="1224"/>
      <c r="W37" s="1311"/>
      <c r="X37" s="1311"/>
      <c r="Y37" s="1311"/>
      <c r="Z37" s="1302"/>
      <c r="AA37" s="1311"/>
      <c r="AB37" s="1311"/>
      <c r="AC37" s="1311"/>
      <c r="AD37" s="1302"/>
      <c r="AE37" s="1311"/>
      <c r="AF37" s="1311"/>
      <c r="AG37" s="1311"/>
      <c r="AH37" s="1302"/>
      <c r="AI37" s="1311"/>
      <c r="AJ37" s="1311"/>
      <c r="AK37" s="1311"/>
      <c r="AL37" s="1302"/>
      <c r="AM37" s="1310"/>
      <c r="AN37" s="1282"/>
      <c r="AO37" s="931"/>
      <c r="AP37" s="931"/>
      <c r="AQ37" s="931"/>
      <c r="AR37" s="930"/>
      <c r="AS37" s="931"/>
      <c r="AT37" s="931"/>
      <c r="AU37" s="931"/>
      <c r="AV37" s="930"/>
      <c r="AW37" s="931"/>
      <c r="AX37" s="931"/>
      <c r="AY37" s="931"/>
      <c r="AZ37" s="930"/>
      <c r="BA37" s="931"/>
      <c r="BB37" s="931"/>
      <c r="BC37" s="931"/>
      <c r="BD37" s="930"/>
      <c r="BE37" s="929"/>
      <c r="BF37" s="1282">
        <f t="shared" si="3"/>
        <v>0</v>
      </c>
    </row>
    <row r="38" spans="1:58" s="1211" customFormat="1" outlineLevel="2">
      <c r="A38" s="1220">
        <v>32</v>
      </c>
      <c r="B38" s="1221"/>
      <c r="C38" s="1276" t="s">
        <v>2424</v>
      </c>
      <c r="D38" s="1229">
        <v>64987500</v>
      </c>
      <c r="E38" s="1230" t="s">
        <v>2416</v>
      </c>
      <c r="F38" s="1224"/>
      <c r="G38" s="1225"/>
      <c r="H38" s="1226"/>
      <c r="I38" s="1224"/>
      <c r="J38" s="1220"/>
      <c r="K38" s="1220"/>
      <c r="L38" s="1220"/>
      <c r="M38" s="1224"/>
      <c r="N38" s="1220"/>
      <c r="O38" s="1224"/>
      <c r="P38" s="1224"/>
      <c r="Q38" s="1224"/>
      <c r="R38" s="1224"/>
      <c r="S38" s="1224"/>
      <c r="T38" s="1224"/>
      <c r="U38" s="1224"/>
      <c r="W38" s="1311"/>
      <c r="X38" s="1311"/>
      <c r="Y38" s="1311"/>
      <c r="Z38" s="1302"/>
      <c r="AA38" s="1311"/>
      <c r="AB38" s="1311"/>
      <c r="AC38" s="1311"/>
      <c r="AD38" s="1302"/>
      <c r="AE38" s="1311"/>
      <c r="AF38" s="1311"/>
      <c r="AG38" s="1311"/>
      <c r="AH38" s="1302"/>
      <c r="AI38" s="1311"/>
      <c r="AJ38" s="1311"/>
      <c r="AK38" s="1311"/>
      <c r="AL38" s="1302"/>
      <c r="AM38" s="1310"/>
      <c r="AN38" s="1282"/>
      <c r="AO38" s="931"/>
      <c r="AP38" s="931"/>
      <c r="AQ38" s="931"/>
      <c r="AR38" s="930"/>
      <c r="AS38" s="931"/>
      <c r="AT38" s="931"/>
      <c r="AU38" s="931"/>
      <c r="AV38" s="930"/>
      <c r="AW38" s="931"/>
      <c r="AX38" s="931"/>
      <c r="AY38" s="931"/>
      <c r="AZ38" s="930"/>
      <c r="BA38" s="931"/>
      <c r="BB38" s="931"/>
      <c r="BC38" s="931"/>
      <c r="BD38" s="930"/>
      <c r="BE38" s="929"/>
      <c r="BF38" s="1282">
        <f t="shared" si="3"/>
        <v>0</v>
      </c>
    </row>
    <row r="39" spans="1:58" s="1211" customFormat="1">
      <c r="A39" s="1220">
        <v>33</v>
      </c>
      <c r="B39" s="1221"/>
      <c r="C39" s="1276" t="s">
        <v>2431</v>
      </c>
      <c r="D39" s="1229">
        <v>9748200</v>
      </c>
      <c r="E39" s="1230" t="s">
        <v>2416</v>
      </c>
      <c r="F39" s="1224"/>
      <c r="G39" s="1225"/>
      <c r="H39" s="1226"/>
      <c r="I39" s="1224"/>
      <c r="J39" s="1220"/>
      <c r="K39" s="1220"/>
      <c r="L39" s="1220"/>
      <c r="M39" s="1224"/>
      <c r="N39" s="1220"/>
      <c r="O39" s="1224"/>
      <c r="P39" s="1224"/>
      <c r="Q39" s="1224"/>
      <c r="R39" s="1224"/>
      <c r="S39" s="1224"/>
      <c r="T39" s="1224"/>
      <c r="U39" s="1224"/>
      <c r="W39" s="1311"/>
      <c r="X39" s="1311"/>
      <c r="Y39" s="1311"/>
      <c r="Z39" s="1302"/>
      <c r="AA39" s="1311"/>
      <c r="AB39" s="1311"/>
      <c r="AC39" s="1311"/>
      <c r="AD39" s="1302"/>
      <c r="AE39" s="1311"/>
      <c r="AF39" s="1311"/>
      <c r="AG39" s="1311"/>
      <c r="AH39" s="1302"/>
      <c r="AI39" s="1311"/>
      <c r="AJ39" s="1311"/>
      <c r="AK39" s="1311"/>
      <c r="AL39" s="1302"/>
      <c r="AM39" s="1310"/>
      <c r="AN39" s="1282"/>
      <c r="AO39" s="931"/>
      <c r="AP39" s="931"/>
      <c r="AQ39" s="931"/>
      <c r="AR39" s="930"/>
      <c r="AS39" s="931"/>
      <c r="AT39" s="931"/>
      <c r="AU39" s="931"/>
      <c r="AV39" s="930"/>
      <c r="AW39" s="931"/>
      <c r="AX39" s="931"/>
      <c r="AY39" s="931"/>
      <c r="AZ39" s="930"/>
      <c r="BA39" s="931"/>
      <c r="BB39" s="931"/>
      <c r="BC39" s="931"/>
      <c r="BD39" s="930"/>
      <c r="BE39" s="929"/>
      <c r="BF39" s="1282">
        <f t="shared" si="3"/>
        <v>0</v>
      </c>
    </row>
    <row r="40" spans="1:58" s="1211" customFormat="1">
      <c r="A40" s="1220">
        <v>34</v>
      </c>
      <c r="B40" s="1221"/>
      <c r="C40" s="1276" t="s">
        <v>2425</v>
      </c>
      <c r="D40" s="1229">
        <v>7629500</v>
      </c>
      <c r="E40" s="1230" t="s">
        <v>2416</v>
      </c>
      <c r="F40" s="1224"/>
      <c r="G40" s="1225"/>
      <c r="H40" s="1226"/>
      <c r="I40" s="1224"/>
      <c r="J40" s="1220"/>
      <c r="K40" s="1220"/>
      <c r="L40" s="1220"/>
      <c r="M40" s="1224"/>
      <c r="N40" s="1220"/>
      <c r="O40" s="1224"/>
      <c r="P40" s="1224"/>
      <c r="Q40" s="1224"/>
      <c r="R40" s="1224"/>
      <c r="S40" s="1224"/>
      <c r="T40" s="1224"/>
      <c r="U40" s="1224"/>
      <c r="W40" s="1311"/>
      <c r="X40" s="1311"/>
      <c r="Y40" s="1311"/>
      <c r="Z40" s="1302"/>
      <c r="AA40" s="1311"/>
      <c r="AB40" s="1311"/>
      <c r="AC40" s="1311"/>
      <c r="AD40" s="1302"/>
      <c r="AE40" s="1311"/>
      <c r="AF40" s="1311"/>
      <c r="AG40" s="1311"/>
      <c r="AH40" s="1302"/>
      <c r="AI40" s="1311"/>
      <c r="AJ40" s="1311"/>
      <c r="AK40" s="1311"/>
      <c r="AL40" s="1302"/>
      <c r="AM40" s="1310"/>
      <c r="AN40" s="1282"/>
      <c r="AO40" s="931"/>
      <c r="AP40" s="931"/>
      <c r="AQ40" s="931"/>
      <c r="AR40" s="930"/>
      <c r="AS40" s="931"/>
      <c r="AT40" s="931"/>
      <c r="AU40" s="931"/>
      <c r="AV40" s="930"/>
      <c r="AW40" s="931"/>
      <c r="AX40" s="931"/>
      <c r="AY40" s="931"/>
      <c r="AZ40" s="930"/>
      <c r="BA40" s="931"/>
      <c r="BB40" s="931"/>
      <c r="BC40" s="931"/>
      <c r="BD40" s="930"/>
      <c r="BE40" s="929"/>
      <c r="BF40" s="1282">
        <f t="shared" si="3"/>
        <v>0</v>
      </c>
    </row>
    <row r="41" spans="1:58" s="1211" customFormat="1">
      <c r="A41" s="1220">
        <v>35</v>
      </c>
      <c r="B41" s="1221"/>
      <c r="C41" s="1276" t="s">
        <v>2426</v>
      </c>
      <c r="D41" s="1229">
        <v>18307000</v>
      </c>
      <c r="E41" s="1230" t="s">
        <v>2416</v>
      </c>
      <c r="F41" s="1224"/>
      <c r="G41" s="1225"/>
      <c r="H41" s="1226"/>
      <c r="I41" s="1224"/>
      <c r="J41" s="1220"/>
      <c r="K41" s="1220"/>
      <c r="L41" s="1220"/>
      <c r="M41" s="1224"/>
      <c r="N41" s="1220"/>
      <c r="O41" s="1224"/>
      <c r="P41" s="1224"/>
      <c r="Q41" s="1224"/>
      <c r="R41" s="1224"/>
      <c r="S41" s="1224"/>
      <c r="T41" s="1224"/>
      <c r="U41" s="1224"/>
      <c r="W41" s="1311"/>
      <c r="X41" s="1311"/>
      <c r="Y41" s="1311"/>
      <c r="Z41" s="1302"/>
      <c r="AA41" s="1311"/>
      <c r="AB41" s="1311"/>
      <c r="AC41" s="1311"/>
      <c r="AD41" s="1302"/>
      <c r="AE41" s="1311"/>
      <c r="AF41" s="1311"/>
      <c r="AG41" s="1311"/>
      <c r="AH41" s="1302"/>
      <c r="AI41" s="1311"/>
      <c r="AJ41" s="1311"/>
      <c r="AK41" s="1311"/>
      <c r="AL41" s="1302"/>
      <c r="AM41" s="1310"/>
      <c r="AN41" s="1282"/>
      <c r="AO41" s="931"/>
      <c r="AP41" s="931"/>
      <c r="AQ41" s="931"/>
      <c r="AR41" s="930"/>
      <c r="AS41" s="931"/>
      <c r="AT41" s="931"/>
      <c r="AU41" s="931"/>
      <c r="AV41" s="930"/>
      <c r="AW41" s="931"/>
      <c r="AX41" s="931"/>
      <c r="AY41" s="931"/>
      <c r="AZ41" s="930"/>
      <c r="BA41" s="931"/>
      <c r="BB41" s="931"/>
      <c r="BC41" s="931"/>
      <c r="BD41" s="930"/>
      <c r="BE41" s="929"/>
      <c r="BF41" s="1282">
        <f t="shared" si="3"/>
        <v>0</v>
      </c>
    </row>
    <row r="42" spans="1:58" s="1211" customFormat="1">
      <c r="A42" s="1220">
        <v>36</v>
      </c>
      <c r="B42" s="1221"/>
      <c r="C42" s="1276" t="s">
        <v>2427</v>
      </c>
      <c r="D42" s="1229">
        <v>29302800</v>
      </c>
      <c r="E42" s="1230" t="s">
        <v>2416</v>
      </c>
      <c r="F42" s="1224"/>
      <c r="G42" s="1225"/>
      <c r="H42" s="1226"/>
      <c r="I42" s="1224"/>
      <c r="J42" s="1220"/>
      <c r="K42" s="1220"/>
      <c r="L42" s="1220"/>
      <c r="M42" s="1224"/>
      <c r="N42" s="1220"/>
      <c r="O42" s="1224"/>
      <c r="P42" s="1224"/>
      <c r="Q42" s="1224"/>
      <c r="R42" s="1224"/>
      <c r="S42" s="1224"/>
      <c r="T42" s="1224"/>
      <c r="U42" s="1224"/>
      <c r="W42" s="1311"/>
      <c r="X42" s="1311"/>
      <c r="Y42" s="1311"/>
      <c r="Z42" s="1302"/>
      <c r="AA42" s="1311"/>
      <c r="AB42" s="1311"/>
      <c r="AC42" s="1311"/>
      <c r="AD42" s="1302"/>
      <c r="AE42" s="1311"/>
      <c r="AF42" s="1311"/>
      <c r="AG42" s="1311"/>
      <c r="AH42" s="1302"/>
      <c r="AI42" s="1311"/>
      <c r="AJ42" s="1311"/>
      <c r="AK42" s="1311"/>
      <c r="AL42" s="1302"/>
      <c r="AM42" s="1310"/>
      <c r="AN42" s="1282"/>
      <c r="AO42" s="931"/>
      <c r="AP42" s="931"/>
      <c r="AQ42" s="931"/>
      <c r="AR42" s="930"/>
      <c r="AS42" s="931"/>
      <c r="AT42" s="931"/>
      <c r="AU42" s="931"/>
      <c r="AV42" s="930"/>
      <c r="AW42" s="931"/>
      <c r="AX42" s="931"/>
      <c r="AY42" s="931"/>
      <c r="AZ42" s="930"/>
      <c r="BA42" s="931"/>
      <c r="BB42" s="931"/>
      <c r="BC42" s="931"/>
      <c r="BD42" s="930"/>
      <c r="BE42" s="929"/>
      <c r="BF42" s="1282">
        <f t="shared" si="3"/>
        <v>0</v>
      </c>
    </row>
    <row r="43" spans="1:58" s="1211" customFormat="1" ht="93.6">
      <c r="A43" s="1220">
        <v>37</v>
      </c>
      <c r="B43" s="1221">
        <v>6</v>
      </c>
      <c r="C43" s="1275" t="s">
        <v>2436</v>
      </c>
      <c r="D43" s="1222"/>
      <c r="E43" s="1223">
        <v>8536100</v>
      </c>
      <c r="F43" s="1224" t="s">
        <v>2416</v>
      </c>
      <c r="G43" s="1225"/>
      <c r="H43" s="1226"/>
      <c r="I43" s="1224"/>
      <c r="J43" s="1220">
        <f>L43+N43+P43</f>
        <v>1</v>
      </c>
      <c r="K43" s="1227">
        <f>M43+O43+Q43</f>
        <v>8536100</v>
      </c>
      <c r="L43" s="1220"/>
      <c r="M43" s="1224"/>
      <c r="N43" s="1220"/>
      <c r="O43" s="1224"/>
      <c r="P43" s="1220">
        <v>1</v>
      </c>
      <c r="Q43" s="1228">
        <f>$E43</f>
        <v>8536100</v>
      </c>
      <c r="R43" s="1224"/>
      <c r="S43" s="1224"/>
      <c r="T43" s="1299"/>
      <c r="U43" s="1293">
        <f>Q43-T43</f>
        <v>8536100</v>
      </c>
      <c r="W43" s="1311">
        <f>$W$1/100*$U43</f>
        <v>853610</v>
      </c>
      <c r="X43" s="1311">
        <f>$X$1/100*$U43</f>
        <v>853610</v>
      </c>
      <c r="Y43" s="1311">
        <f>$Y$1/100*$U43</f>
        <v>853610</v>
      </c>
      <c r="Z43" s="1302">
        <f>W43+X43+Y43</f>
        <v>2560830</v>
      </c>
      <c r="AA43" s="1311">
        <f>$AA$1/100*$U43</f>
        <v>426805</v>
      </c>
      <c r="AB43" s="1311">
        <f>$AB$1/100*$U43</f>
        <v>853610</v>
      </c>
      <c r="AC43" s="1311">
        <f>$AC$1/100*$U43</f>
        <v>853610</v>
      </c>
      <c r="AD43" s="1302">
        <f>AA43+AB43+AC43</f>
        <v>2134025</v>
      </c>
      <c r="AE43" s="1311">
        <f>$AE$1/100*$U43</f>
        <v>853610</v>
      </c>
      <c r="AF43" s="1311">
        <f>$AF$1/100*$U43</f>
        <v>853610</v>
      </c>
      <c r="AG43" s="1311">
        <f>$AG$1/100*$U43</f>
        <v>853610</v>
      </c>
      <c r="AH43" s="1302">
        <f>AE43+AF43+AG43</f>
        <v>2560830</v>
      </c>
      <c r="AI43" s="1311">
        <f>$AI$1/100*$U43</f>
        <v>853610</v>
      </c>
      <c r="AJ43" s="1311">
        <f>$AJ$1/100*$U43</f>
        <v>426805</v>
      </c>
      <c r="AK43" s="1311">
        <f>$AK$1/100*$U43</f>
        <v>0</v>
      </c>
      <c r="AL43" s="1302">
        <f>AI43+AJ43+AK43</f>
        <v>1280415</v>
      </c>
      <c r="AM43" s="1310">
        <f>Z43+AD43+AH43+AL43</f>
        <v>8536100</v>
      </c>
      <c r="AN43" s="1282">
        <f>AM43-U43</f>
        <v>0</v>
      </c>
      <c r="AO43" s="931">
        <f>ROUND(W43,-2)</f>
        <v>853600</v>
      </c>
      <c r="AP43" s="931">
        <f>ROUND(X43,-2)</f>
        <v>853600</v>
      </c>
      <c r="AQ43" s="931">
        <f>ROUND(Y43,-2)</f>
        <v>853600</v>
      </c>
      <c r="AR43" s="1302">
        <f>AO43+AP43+AQ43</f>
        <v>2560800</v>
      </c>
      <c r="AS43" s="931">
        <f>ROUND(AA43,-2)</f>
        <v>426800</v>
      </c>
      <c r="AT43" s="931">
        <f>ROUND(AB43,-2)</f>
        <v>853600</v>
      </c>
      <c r="AU43" s="931">
        <f>ROUND(AC43,-2)</f>
        <v>853600</v>
      </c>
      <c r="AV43" s="1302">
        <f>AS43+AT43+AU43</f>
        <v>2134000</v>
      </c>
      <c r="AW43" s="931">
        <f>ROUND(AE43,-2)</f>
        <v>853600</v>
      </c>
      <c r="AX43" s="931">
        <f>ROUND(AF43,-2)</f>
        <v>853600</v>
      </c>
      <c r="AY43" s="931">
        <f>ROUND(AG43,-2)</f>
        <v>853600</v>
      </c>
      <c r="AZ43" s="1302">
        <f>AW43+AX43+AY43</f>
        <v>2560800</v>
      </c>
      <c r="BA43" s="1311">
        <f>ROUND(AI43,-2)</f>
        <v>853600</v>
      </c>
      <c r="BB43" s="1311">
        <f>ROUND(AJ43,-2)+100</f>
        <v>426900</v>
      </c>
      <c r="BC43" s="1311">
        <f>ROUND(AK43,-2)</f>
        <v>0</v>
      </c>
      <c r="BD43" s="930">
        <f>BA43+BB43+BC43</f>
        <v>1280500</v>
      </c>
      <c r="BE43" s="1310">
        <f>AR43+AV43+AZ43+BD43</f>
        <v>8536100</v>
      </c>
      <c r="BF43" s="1312">
        <f t="shared" si="3"/>
        <v>0</v>
      </c>
    </row>
    <row r="44" spans="1:58" s="1211" customFormat="1">
      <c r="A44" s="1220">
        <v>38</v>
      </c>
      <c r="B44" s="1221"/>
      <c r="C44" s="1276" t="s">
        <v>2422</v>
      </c>
      <c r="D44" s="1229">
        <v>64987500</v>
      </c>
      <c r="E44" s="1230" t="s">
        <v>2416</v>
      </c>
      <c r="F44" s="1224"/>
      <c r="G44" s="1225"/>
      <c r="H44" s="1226"/>
      <c r="I44" s="1224"/>
      <c r="J44" s="1220"/>
      <c r="K44" s="1220"/>
      <c r="L44" s="1220"/>
      <c r="M44" s="1224"/>
      <c r="N44" s="1220"/>
      <c r="O44" s="1224"/>
      <c r="P44" s="1224"/>
      <c r="Q44" s="1224"/>
      <c r="R44" s="1224"/>
      <c r="S44" s="1224"/>
      <c r="T44" s="1224"/>
      <c r="U44" s="1224"/>
      <c r="W44" s="1311"/>
      <c r="X44" s="1311"/>
      <c r="Y44" s="1311"/>
      <c r="Z44" s="1302"/>
      <c r="AA44" s="1311"/>
      <c r="AB44" s="1311"/>
      <c r="AC44" s="1311"/>
      <c r="AD44" s="1302"/>
      <c r="AE44" s="1311"/>
      <c r="AF44" s="1311"/>
      <c r="AG44" s="1311"/>
      <c r="AH44" s="1302"/>
      <c r="AI44" s="1311"/>
      <c r="AJ44" s="1311"/>
      <c r="AK44" s="1311"/>
      <c r="AL44" s="1302"/>
      <c r="AM44" s="1310"/>
      <c r="AN44" s="1282"/>
      <c r="AO44" s="931"/>
      <c r="AP44" s="931"/>
      <c r="AQ44" s="931"/>
      <c r="AR44" s="930"/>
      <c r="AS44" s="931"/>
      <c r="AT44" s="931"/>
      <c r="AU44" s="931"/>
      <c r="AV44" s="930"/>
      <c r="AW44" s="931"/>
      <c r="AX44" s="931"/>
      <c r="AY44" s="931"/>
      <c r="AZ44" s="930"/>
      <c r="BA44" s="931"/>
      <c r="BB44" s="931"/>
      <c r="BC44" s="931"/>
      <c r="BD44" s="930"/>
      <c r="BE44" s="929"/>
      <c r="BF44" s="1282">
        <f t="shared" si="3"/>
        <v>0</v>
      </c>
    </row>
    <row r="45" spans="1:58" s="1211" customFormat="1" outlineLevel="2">
      <c r="A45" s="1220">
        <v>39</v>
      </c>
      <c r="B45" s="1221"/>
      <c r="C45" s="1276" t="s">
        <v>2423</v>
      </c>
      <c r="D45" s="1229">
        <v>0</v>
      </c>
      <c r="E45" s="1230" t="s">
        <v>2416</v>
      </c>
      <c r="F45" s="1224"/>
      <c r="G45" s="1225"/>
      <c r="H45" s="1226"/>
      <c r="I45" s="1224"/>
      <c r="J45" s="1220"/>
      <c r="K45" s="1220"/>
      <c r="L45" s="1220"/>
      <c r="M45" s="1224"/>
      <c r="N45" s="1220"/>
      <c r="O45" s="1224"/>
      <c r="P45" s="1224"/>
      <c r="Q45" s="1224"/>
      <c r="R45" s="1224"/>
      <c r="S45" s="1224"/>
      <c r="T45" s="1224"/>
      <c r="U45" s="1224"/>
      <c r="W45" s="1311"/>
      <c r="X45" s="1311"/>
      <c r="Y45" s="1311"/>
      <c r="Z45" s="1302"/>
      <c r="AA45" s="1311"/>
      <c r="AB45" s="1311"/>
      <c r="AC45" s="1311"/>
      <c r="AD45" s="1302"/>
      <c r="AE45" s="1311"/>
      <c r="AF45" s="1311"/>
      <c r="AG45" s="1311"/>
      <c r="AH45" s="1302"/>
      <c r="AI45" s="1311"/>
      <c r="AJ45" s="1311"/>
      <c r="AK45" s="1311"/>
      <c r="AL45" s="1302"/>
      <c r="AM45" s="1310"/>
      <c r="AN45" s="1282"/>
      <c r="AO45" s="931"/>
      <c r="AP45" s="931"/>
      <c r="AQ45" s="931"/>
      <c r="AR45" s="930"/>
      <c r="AS45" s="931"/>
      <c r="AT45" s="931"/>
      <c r="AU45" s="931"/>
      <c r="AV45" s="930"/>
      <c r="AW45" s="931"/>
      <c r="AX45" s="931"/>
      <c r="AY45" s="931"/>
      <c r="AZ45" s="930"/>
      <c r="BA45" s="931"/>
      <c r="BB45" s="931"/>
      <c r="BC45" s="931"/>
      <c r="BD45" s="930"/>
      <c r="BE45" s="929"/>
      <c r="BF45" s="1282">
        <f t="shared" si="3"/>
        <v>0</v>
      </c>
    </row>
    <row r="46" spans="1:58" s="1211" customFormat="1" outlineLevel="2">
      <c r="A46" s="1220">
        <v>40</v>
      </c>
      <c r="B46" s="1221"/>
      <c r="C46" s="1276" t="s">
        <v>2424</v>
      </c>
      <c r="D46" s="1229">
        <v>64987500</v>
      </c>
      <c r="E46" s="1230" t="s">
        <v>2416</v>
      </c>
      <c r="F46" s="1224"/>
      <c r="G46" s="1225"/>
      <c r="H46" s="1226"/>
      <c r="I46" s="1224"/>
      <c r="J46" s="1220"/>
      <c r="K46" s="1220"/>
      <c r="L46" s="1220"/>
      <c r="M46" s="1224"/>
      <c r="N46" s="1220"/>
      <c r="O46" s="1224"/>
      <c r="P46" s="1224"/>
      <c r="Q46" s="1224"/>
      <c r="R46" s="1224"/>
      <c r="S46" s="1224"/>
      <c r="T46" s="1224"/>
      <c r="U46" s="1224"/>
      <c r="W46" s="1311"/>
      <c r="X46" s="1311"/>
      <c r="Y46" s="1311"/>
      <c r="Z46" s="1302"/>
      <c r="AA46" s="1311"/>
      <c r="AB46" s="1311"/>
      <c r="AC46" s="1311"/>
      <c r="AD46" s="1302"/>
      <c r="AE46" s="1311"/>
      <c r="AF46" s="1311"/>
      <c r="AG46" s="1311"/>
      <c r="AH46" s="1302"/>
      <c r="AI46" s="1311"/>
      <c r="AJ46" s="1311"/>
      <c r="AK46" s="1311"/>
      <c r="AL46" s="1302"/>
      <c r="AM46" s="1310"/>
      <c r="AN46" s="1282"/>
      <c r="AO46" s="931"/>
      <c r="AP46" s="931"/>
      <c r="AQ46" s="931"/>
      <c r="AR46" s="930"/>
      <c r="AS46" s="931"/>
      <c r="AT46" s="931"/>
      <c r="AU46" s="931"/>
      <c r="AV46" s="930"/>
      <c r="AW46" s="931"/>
      <c r="AX46" s="931"/>
      <c r="AY46" s="931"/>
      <c r="AZ46" s="930"/>
      <c r="BA46" s="931"/>
      <c r="BB46" s="931"/>
      <c r="BC46" s="931"/>
      <c r="BD46" s="930"/>
      <c r="BE46" s="929"/>
      <c r="BF46" s="1282">
        <f t="shared" si="3"/>
        <v>0</v>
      </c>
    </row>
    <row r="47" spans="1:58" s="1211" customFormat="1">
      <c r="A47" s="1220">
        <v>41</v>
      </c>
      <c r="B47" s="1221"/>
      <c r="C47" s="1276" t="s">
        <v>2431</v>
      </c>
      <c r="D47" s="1229">
        <v>9748200</v>
      </c>
      <c r="E47" s="1230" t="s">
        <v>2416</v>
      </c>
      <c r="F47" s="1224"/>
      <c r="G47" s="1225"/>
      <c r="H47" s="1226"/>
      <c r="I47" s="1224"/>
      <c r="J47" s="1220"/>
      <c r="K47" s="1220"/>
      <c r="L47" s="1220"/>
      <c r="M47" s="1224"/>
      <c r="N47" s="1220"/>
      <c r="O47" s="1224"/>
      <c r="P47" s="1224"/>
      <c r="Q47" s="1224"/>
      <c r="R47" s="1224"/>
      <c r="S47" s="1224"/>
      <c r="T47" s="1224"/>
      <c r="U47" s="1224"/>
      <c r="W47" s="1311"/>
      <c r="X47" s="1311"/>
      <c r="Y47" s="1311"/>
      <c r="Z47" s="1302"/>
      <c r="AA47" s="1311"/>
      <c r="AB47" s="1311"/>
      <c r="AC47" s="1311"/>
      <c r="AD47" s="1302"/>
      <c r="AE47" s="1311"/>
      <c r="AF47" s="1311"/>
      <c r="AG47" s="1311"/>
      <c r="AH47" s="1302"/>
      <c r="AI47" s="1311"/>
      <c r="AJ47" s="1311"/>
      <c r="AK47" s="1311"/>
      <c r="AL47" s="1302"/>
      <c r="AM47" s="1310"/>
      <c r="AN47" s="1282"/>
      <c r="AO47" s="931"/>
      <c r="AP47" s="931"/>
      <c r="AQ47" s="931"/>
      <c r="AR47" s="930"/>
      <c r="AS47" s="931"/>
      <c r="AT47" s="931"/>
      <c r="AU47" s="931"/>
      <c r="AV47" s="930"/>
      <c r="AW47" s="931"/>
      <c r="AX47" s="931"/>
      <c r="AY47" s="931"/>
      <c r="AZ47" s="930"/>
      <c r="BA47" s="931"/>
      <c r="BB47" s="931"/>
      <c r="BC47" s="931"/>
      <c r="BD47" s="930"/>
      <c r="BE47" s="929"/>
      <c r="BF47" s="1282">
        <f t="shared" si="3"/>
        <v>0</v>
      </c>
    </row>
    <row r="48" spans="1:58" s="1211" customFormat="1">
      <c r="A48" s="1220">
        <v>42</v>
      </c>
      <c r="B48" s="1221"/>
      <c r="C48" s="1276" t="s">
        <v>2425</v>
      </c>
      <c r="D48" s="1229">
        <v>8536100</v>
      </c>
      <c r="E48" s="1230" t="s">
        <v>2416</v>
      </c>
      <c r="F48" s="1224"/>
      <c r="G48" s="1225"/>
      <c r="H48" s="1226"/>
      <c r="I48" s="1224"/>
      <c r="J48" s="1220"/>
      <c r="K48" s="1220"/>
      <c r="L48" s="1220"/>
      <c r="M48" s="1224"/>
      <c r="N48" s="1220"/>
      <c r="O48" s="1224"/>
      <c r="P48" s="1224"/>
      <c r="Q48" s="1224"/>
      <c r="R48" s="1224"/>
      <c r="S48" s="1224"/>
      <c r="T48" s="1224"/>
      <c r="U48" s="1224"/>
      <c r="W48" s="1311"/>
      <c r="X48" s="1311"/>
      <c r="Y48" s="1311"/>
      <c r="Z48" s="1302"/>
      <c r="AA48" s="1311"/>
      <c r="AB48" s="1311"/>
      <c r="AC48" s="1311"/>
      <c r="AD48" s="1302"/>
      <c r="AE48" s="1311"/>
      <c r="AF48" s="1311"/>
      <c r="AG48" s="1311"/>
      <c r="AH48" s="1302"/>
      <c r="AI48" s="1311"/>
      <c r="AJ48" s="1311"/>
      <c r="AK48" s="1311"/>
      <c r="AL48" s="1302"/>
      <c r="AM48" s="1310"/>
      <c r="AN48" s="1282"/>
      <c r="AO48" s="931"/>
      <c r="AP48" s="931"/>
      <c r="AQ48" s="931"/>
      <c r="AR48" s="930"/>
      <c r="AS48" s="931"/>
      <c r="AT48" s="931"/>
      <c r="AU48" s="931"/>
      <c r="AV48" s="930"/>
      <c r="AW48" s="931"/>
      <c r="AX48" s="931"/>
      <c r="AY48" s="931"/>
      <c r="AZ48" s="930"/>
      <c r="BA48" s="931"/>
      <c r="BB48" s="931"/>
      <c r="BC48" s="931"/>
      <c r="BD48" s="930"/>
      <c r="BE48" s="929"/>
      <c r="BF48" s="1282">
        <f t="shared" si="3"/>
        <v>0</v>
      </c>
    </row>
    <row r="49" spans="1:58" s="1211" customFormat="1">
      <c r="A49" s="1220">
        <v>43</v>
      </c>
      <c r="B49" s="1221"/>
      <c r="C49" s="1276" t="s">
        <v>2426</v>
      </c>
      <c r="D49" s="1229">
        <v>46703200</v>
      </c>
      <c r="E49" s="1230" t="s">
        <v>2416</v>
      </c>
      <c r="F49" s="1224"/>
      <c r="G49" s="1225"/>
      <c r="H49" s="1226"/>
      <c r="I49" s="1224"/>
      <c r="J49" s="1220"/>
      <c r="K49" s="1220"/>
      <c r="L49" s="1220"/>
      <c r="M49" s="1224"/>
      <c r="N49" s="1220"/>
      <c r="O49" s="1224"/>
      <c r="P49" s="1224"/>
      <c r="Q49" s="1224"/>
      <c r="R49" s="1224"/>
      <c r="S49" s="1224"/>
      <c r="T49" s="1224"/>
      <c r="U49" s="1224"/>
      <c r="W49" s="1311"/>
      <c r="X49" s="1311"/>
      <c r="Y49" s="1311"/>
      <c r="Z49" s="1302"/>
      <c r="AA49" s="1311"/>
      <c r="AB49" s="1311"/>
      <c r="AC49" s="1311"/>
      <c r="AD49" s="1302"/>
      <c r="AE49" s="1311"/>
      <c r="AF49" s="1311"/>
      <c r="AG49" s="1311"/>
      <c r="AH49" s="1302"/>
      <c r="AI49" s="1311"/>
      <c r="AJ49" s="1311"/>
      <c r="AK49" s="1311"/>
      <c r="AL49" s="1302"/>
      <c r="AM49" s="1310"/>
      <c r="AN49" s="1282"/>
      <c r="AO49" s="931"/>
      <c r="AP49" s="931"/>
      <c r="AQ49" s="931"/>
      <c r="AR49" s="930"/>
      <c r="AS49" s="931"/>
      <c r="AT49" s="931"/>
      <c r="AU49" s="931"/>
      <c r="AV49" s="930"/>
      <c r="AW49" s="931"/>
      <c r="AX49" s="931"/>
      <c r="AY49" s="931"/>
      <c r="AZ49" s="930"/>
      <c r="BA49" s="931"/>
      <c r="BB49" s="931"/>
      <c r="BC49" s="931"/>
      <c r="BD49" s="930"/>
      <c r="BE49" s="929"/>
      <c r="BF49" s="1282">
        <f t="shared" si="3"/>
        <v>0</v>
      </c>
    </row>
    <row r="50" spans="1:58" ht="70.2">
      <c r="A50" s="1220">
        <v>44</v>
      </c>
      <c r="B50" s="1231">
        <v>1</v>
      </c>
      <c r="C50" s="1275" t="s">
        <v>2437</v>
      </c>
      <c r="D50" s="1232"/>
      <c r="E50" s="1233">
        <v>36313300</v>
      </c>
      <c r="F50" s="1234" t="s">
        <v>2416</v>
      </c>
      <c r="G50" s="1235"/>
      <c r="H50" s="1236"/>
      <c r="I50" s="1234"/>
      <c r="J50" s="1220">
        <f>L50+N50+P50</f>
        <v>1</v>
      </c>
      <c r="K50" s="1227">
        <f>M50+O50+Q50</f>
        <v>36313300</v>
      </c>
      <c r="L50" s="1237"/>
      <c r="M50" s="1234"/>
      <c r="N50" s="1237"/>
      <c r="O50" s="1234"/>
      <c r="P50" s="1237">
        <v>1</v>
      </c>
      <c r="Q50" s="1277">
        <f>$E50</f>
        <v>36313300</v>
      </c>
      <c r="R50" s="1234"/>
      <c r="S50" s="1234"/>
      <c r="T50" s="1299"/>
      <c r="U50" s="1293">
        <f>Q50-T50</f>
        <v>36313300</v>
      </c>
      <c r="W50" s="1311">
        <f>$W$1/100*$U50</f>
        <v>3631330</v>
      </c>
      <c r="X50" s="1311">
        <f>$X$1/100*$U50</f>
        <v>3631330</v>
      </c>
      <c r="Y50" s="1311">
        <f>$Y$1/100*$U50</f>
        <v>3631330</v>
      </c>
      <c r="Z50" s="1302">
        <f>W50+X50+Y50</f>
        <v>10893990</v>
      </c>
      <c r="AA50" s="1311">
        <f>$AA$1/100*$U50</f>
        <v>1815665</v>
      </c>
      <c r="AB50" s="1311">
        <f>$AB$1/100*$U50</f>
        <v>3631330</v>
      </c>
      <c r="AC50" s="1311">
        <f>$AC$1/100*$U50</f>
        <v>3631330</v>
      </c>
      <c r="AD50" s="1302">
        <f>AA50+AB50+AC50</f>
        <v>9078325</v>
      </c>
      <c r="AE50" s="1311">
        <f>$AE$1/100*$U50</f>
        <v>3631330</v>
      </c>
      <c r="AF50" s="1311">
        <f>$AF$1/100*$U50</f>
        <v>3631330</v>
      </c>
      <c r="AG50" s="1311">
        <f>$AG$1/100*$U50</f>
        <v>3631330</v>
      </c>
      <c r="AH50" s="1302">
        <f>AE50+AF50+AG50</f>
        <v>10893990</v>
      </c>
      <c r="AI50" s="1311">
        <f>$AI$1/100*$U50</f>
        <v>3631330</v>
      </c>
      <c r="AJ50" s="1311">
        <f>$AJ$1/100*$U50</f>
        <v>1815665</v>
      </c>
      <c r="AK50" s="1311">
        <f>$AK$1/100*$U50</f>
        <v>0</v>
      </c>
      <c r="AL50" s="1302">
        <f>AI50+AJ50+AK50</f>
        <v>5446995</v>
      </c>
      <c r="AM50" s="1310">
        <f>Z50+AD50+AH50+AL50</f>
        <v>36313300</v>
      </c>
      <c r="AN50" s="1282">
        <f>AM50-U50</f>
        <v>0</v>
      </c>
      <c r="AO50" s="931">
        <f>ROUND(W50,-2)</f>
        <v>3631300</v>
      </c>
      <c r="AP50" s="931">
        <f>ROUND(X50,-2)</f>
        <v>3631300</v>
      </c>
      <c r="AQ50" s="931">
        <f>ROUND(Y50,-2)</f>
        <v>3631300</v>
      </c>
      <c r="AR50" s="1302">
        <f>AO50+AP50+AQ50</f>
        <v>10893900</v>
      </c>
      <c r="AS50" s="931">
        <f>ROUND(AA50,-2)</f>
        <v>1815700</v>
      </c>
      <c r="AT50" s="931">
        <f>ROUND(AB50,-2)</f>
        <v>3631300</v>
      </c>
      <c r="AU50" s="931">
        <f>ROUND(AC50,-2)</f>
        <v>3631300</v>
      </c>
      <c r="AV50" s="1302">
        <f>AS50+AT50+AU50</f>
        <v>9078300</v>
      </c>
      <c r="AW50" s="931">
        <f>ROUND(AE50,-2)</f>
        <v>3631300</v>
      </c>
      <c r="AX50" s="931">
        <f>ROUND(AF50,-2)</f>
        <v>3631300</v>
      </c>
      <c r="AY50" s="931">
        <f>ROUND(AG50,-2)</f>
        <v>3631300</v>
      </c>
      <c r="AZ50" s="1302">
        <f>AW50+AX50+AY50</f>
        <v>10893900</v>
      </c>
      <c r="BA50" s="1311">
        <f>ROUND(AI50,-2)</f>
        <v>3631300</v>
      </c>
      <c r="BB50" s="1311">
        <f>ROUND(AJ50,-2)</f>
        <v>1815700</v>
      </c>
      <c r="BC50" s="1311">
        <f>ROUND(AK50,-2)</f>
        <v>0</v>
      </c>
      <c r="BD50" s="930">
        <f>BA50+BB50+BC50</f>
        <v>5447000</v>
      </c>
      <c r="BE50" s="1310">
        <f>AR50+AV50+AZ50+BD50</f>
        <v>36313100</v>
      </c>
      <c r="BF50" s="1312">
        <f t="shared" si="3"/>
        <v>-200</v>
      </c>
    </row>
    <row r="51" spans="1:58">
      <c r="A51" s="1220">
        <v>45</v>
      </c>
      <c r="B51" s="1231"/>
      <c r="C51" s="1276" t="s">
        <v>2422</v>
      </c>
      <c r="D51" s="1239">
        <v>305900000</v>
      </c>
      <c r="E51" s="1240" t="s">
        <v>2416</v>
      </c>
      <c r="F51" s="1234"/>
      <c r="G51" s="1235"/>
      <c r="H51" s="1236"/>
      <c r="I51" s="1234"/>
      <c r="J51" s="1220"/>
      <c r="K51" s="1237"/>
      <c r="L51" s="1237"/>
      <c r="M51" s="1234"/>
      <c r="N51" s="1237"/>
      <c r="O51" s="1234"/>
      <c r="P51" s="1234"/>
      <c r="Q51" s="1234"/>
      <c r="R51" s="1234"/>
      <c r="S51" s="1234"/>
      <c r="T51" s="1234"/>
      <c r="U51" s="1234"/>
      <c r="W51" s="1311"/>
      <c r="X51" s="1311"/>
      <c r="Y51" s="1311"/>
      <c r="Z51" s="1302"/>
      <c r="AA51" s="1311"/>
      <c r="AB51" s="1311"/>
      <c r="AC51" s="1311"/>
      <c r="AD51" s="1302"/>
      <c r="AE51" s="1311"/>
      <c r="AF51" s="1311"/>
      <c r="AG51" s="1311"/>
      <c r="AH51" s="1302"/>
      <c r="AI51" s="1311"/>
      <c r="AJ51" s="1311"/>
      <c r="AK51" s="1311"/>
      <c r="AL51" s="1302"/>
      <c r="AM51" s="1310"/>
      <c r="AN51" s="1282"/>
      <c r="AO51" s="931"/>
      <c r="AP51" s="931"/>
      <c r="AQ51" s="931"/>
      <c r="AR51" s="930"/>
      <c r="AS51" s="931"/>
      <c r="AT51" s="931"/>
      <c r="AU51" s="931"/>
      <c r="AV51" s="930"/>
      <c r="AW51" s="931"/>
      <c r="AX51" s="931"/>
      <c r="AY51" s="931"/>
      <c r="AZ51" s="930"/>
      <c r="BA51" s="931"/>
      <c r="BB51" s="931"/>
      <c r="BC51" s="931"/>
      <c r="BD51" s="930"/>
      <c r="BE51" s="929"/>
      <c r="BF51" s="1282">
        <f t="shared" si="3"/>
        <v>0</v>
      </c>
    </row>
    <row r="52" spans="1:58" outlineLevel="2">
      <c r="A52" s="1220">
        <v>46</v>
      </c>
      <c r="B52" s="1231"/>
      <c r="C52" s="1276" t="s">
        <v>2423</v>
      </c>
      <c r="D52" s="1239">
        <v>0</v>
      </c>
      <c r="E52" s="1240" t="s">
        <v>2416</v>
      </c>
      <c r="F52" s="1234"/>
      <c r="G52" s="1235"/>
      <c r="H52" s="1236"/>
      <c r="I52" s="1234"/>
      <c r="J52" s="1220"/>
      <c r="K52" s="1237"/>
      <c r="L52" s="1237"/>
      <c r="M52" s="1234"/>
      <c r="N52" s="1237"/>
      <c r="O52" s="1234"/>
      <c r="P52" s="1234"/>
      <c r="Q52" s="1234"/>
      <c r="R52" s="1234"/>
      <c r="S52" s="1234"/>
      <c r="T52" s="1234"/>
      <c r="U52" s="1234"/>
      <c r="W52" s="1311"/>
      <c r="X52" s="1311"/>
      <c r="Y52" s="1311"/>
      <c r="Z52" s="1302"/>
      <c r="AA52" s="1311"/>
      <c r="AB52" s="1311"/>
      <c r="AC52" s="1311"/>
      <c r="AD52" s="1302"/>
      <c r="AE52" s="1311"/>
      <c r="AF52" s="1311"/>
      <c r="AG52" s="1311"/>
      <c r="AH52" s="1302"/>
      <c r="AI52" s="1311"/>
      <c r="AJ52" s="1311"/>
      <c r="AK52" s="1311"/>
      <c r="AL52" s="1302"/>
      <c r="AM52" s="1310"/>
      <c r="AN52" s="1282"/>
      <c r="AO52" s="931"/>
      <c r="AP52" s="931"/>
      <c r="AQ52" s="931"/>
      <c r="AR52" s="930"/>
      <c r="AS52" s="931"/>
      <c r="AT52" s="931"/>
      <c r="AU52" s="931"/>
      <c r="AV52" s="930"/>
      <c r="AW52" s="931"/>
      <c r="AX52" s="931"/>
      <c r="AY52" s="931"/>
      <c r="AZ52" s="930"/>
      <c r="BA52" s="931"/>
      <c r="BB52" s="931"/>
      <c r="BC52" s="931"/>
      <c r="BD52" s="930"/>
      <c r="BE52" s="929"/>
      <c r="BF52" s="1282">
        <f t="shared" si="3"/>
        <v>0</v>
      </c>
    </row>
    <row r="53" spans="1:58" outlineLevel="2">
      <c r="A53" s="1220">
        <v>47</v>
      </c>
      <c r="B53" s="1231"/>
      <c r="C53" s="1276" t="s">
        <v>2424</v>
      </c>
      <c r="D53" s="1239">
        <v>305900000</v>
      </c>
      <c r="E53" s="1240" t="s">
        <v>2416</v>
      </c>
      <c r="F53" s="1234"/>
      <c r="G53" s="1235"/>
      <c r="H53" s="1236"/>
      <c r="I53" s="1234"/>
      <c r="J53" s="1220"/>
      <c r="K53" s="1237"/>
      <c r="L53" s="1237"/>
      <c r="M53" s="1234"/>
      <c r="N53" s="1237"/>
      <c r="O53" s="1234"/>
      <c r="P53" s="1234"/>
      <c r="Q53" s="1234"/>
      <c r="R53" s="1234"/>
      <c r="S53" s="1234"/>
      <c r="T53" s="1234"/>
      <c r="U53" s="1234"/>
      <c r="W53" s="1311"/>
      <c r="X53" s="1311"/>
      <c r="Y53" s="1311"/>
      <c r="Z53" s="1302"/>
      <c r="AA53" s="1311"/>
      <c r="AB53" s="1311"/>
      <c r="AC53" s="1311"/>
      <c r="AD53" s="1302"/>
      <c r="AE53" s="1311"/>
      <c r="AF53" s="1311"/>
      <c r="AG53" s="1311"/>
      <c r="AH53" s="1302"/>
      <c r="AI53" s="1311"/>
      <c r="AJ53" s="1311"/>
      <c r="AK53" s="1311"/>
      <c r="AL53" s="1302"/>
      <c r="AM53" s="1310"/>
      <c r="AN53" s="1282"/>
      <c r="AO53" s="931"/>
      <c r="AP53" s="931"/>
      <c r="AQ53" s="931"/>
      <c r="AR53" s="930"/>
      <c r="AS53" s="931"/>
      <c r="AT53" s="931"/>
      <c r="AU53" s="931"/>
      <c r="AV53" s="930"/>
      <c r="AW53" s="931"/>
      <c r="AX53" s="931"/>
      <c r="AY53" s="931"/>
      <c r="AZ53" s="930"/>
      <c r="BA53" s="931"/>
      <c r="BB53" s="931"/>
      <c r="BC53" s="931"/>
      <c r="BD53" s="930"/>
      <c r="BE53" s="929"/>
      <c r="BF53" s="1282">
        <f t="shared" si="3"/>
        <v>0</v>
      </c>
    </row>
    <row r="54" spans="1:58">
      <c r="A54" s="1220">
        <v>48</v>
      </c>
      <c r="B54" s="1231"/>
      <c r="C54" s="1276" t="s">
        <v>2438</v>
      </c>
      <c r="D54" s="1239">
        <v>61505900</v>
      </c>
      <c r="E54" s="1240" t="s">
        <v>2416</v>
      </c>
      <c r="F54" s="1234"/>
      <c r="G54" s="1235"/>
      <c r="H54" s="1236"/>
      <c r="I54" s="1234"/>
      <c r="J54" s="1220"/>
      <c r="K54" s="1237"/>
      <c r="L54" s="1237"/>
      <c r="M54" s="1234"/>
      <c r="N54" s="1237"/>
      <c r="O54" s="1234"/>
      <c r="P54" s="1234"/>
      <c r="Q54" s="1234"/>
      <c r="R54" s="1234"/>
      <c r="S54" s="1234"/>
      <c r="T54" s="1234"/>
      <c r="U54" s="1234"/>
      <c r="W54" s="1311"/>
      <c r="X54" s="1311"/>
      <c r="Y54" s="1311"/>
      <c r="Z54" s="1302"/>
      <c r="AA54" s="1311"/>
      <c r="AB54" s="1311"/>
      <c r="AC54" s="1311"/>
      <c r="AD54" s="1302"/>
      <c r="AE54" s="1311"/>
      <c r="AF54" s="1311"/>
      <c r="AG54" s="1311"/>
      <c r="AH54" s="1302"/>
      <c r="AI54" s="1311"/>
      <c r="AJ54" s="1311"/>
      <c r="AK54" s="1311"/>
      <c r="AL54" s="1302"/>
      <c r="AM54" s="1310"/>
      <c r="AN54" s="1282"/>
      <c r="AO54" s="931"/>
      <c r="AP54" s="931"/>
      <c r="AQ54" s="931"/>
      <c r="AR54" s="930"/>
      <c r="AS54" s="931"/>
      <c r="AT54" s="931"/>
      <c r="AU54" s="931"/>
      <c r="AV54" s="930"/>
      <c r="AW54" s="931"/>
      <c r="AX54" s="931"/>
      <c r="AY54" s="931"/>
      <c r="AZ54" s="930"/>
      <c r="BA54" s="931"/>
      <c r="BB54" s="931"/>
      <c r="BC54" s="931"/>
      <c r="BD54" s="930"/>
      <c r="BE54" s="929"/>
      <c r="BF54" s="1282">
        <f t="shared" si="3"/>
        <v>0</v>
      </c>
    </row>
    <row r="55" spans="1:58">
      <c r="A55" s="1220">
        <v>49</v>
      </c>
      <c r="B55" s="1231"/>
      <c r="C55" s="1276" t="s">
        <v>2430</v>
      </c>
      <c r="D55" s="1239">
        <v>10041800</v>
      </c>
      <c r="E55" s="1240" t="s">
        <v>2416</v>
      </c>
      <c r="F55" s="1234"/>
      <c r="G55" s="1235"/>
      <c r="H55" s="1236"/>
      <c r="I55" s="1234"/>
      <c r="J55" s="1220"/>
      <c r="K55" s="1237"/>
      <c r="L55" s="1237"/>
      <c r="M55" s="1234"/>
      <c r="N55" s="1237"/>
      <c r="O55" s="1234"/>
      <c r="P55" s="1234"/>
      <c r="Q55" s="1234"/>
      <c r="R55" s="1234"/>
      <c r="S55" s="1234"/>
      <c r="T55" s="1234"/>
      <c r="U55" s="1234"/>
      <c r="W55" s="1311"/>
      <c r="X55" s="1311"/>
      <c r="Y55" s="1311"/>
      <c r="Z55" s="1302"/>
      <c r="AA55" s="1311"/>
      <c r="AB55" s="1311"/>
      <c r="AC55" s="1311"/>
      <c r="AD55" s="1302"/>
      <c r="AE55" s="1311"/>
      <c r="AF55" s="1311"/>
      <c r="AG55" s="1311"/>
      <c r="AH55" s="1302"/>
      <c r="AI55" s="1311"/>
      <c r="AJ55" s="1311"/>
      <c r="AK55" s="1311"/>
      <c r="AL55" s="1302"/>
      <c r="AM55" s="1310"/>
      <c r="AN55" s="1282"/>
      <c r="AO55" s="931"/>
      <c r="AP55" s="931"/>
      <c r="AQ55" s="931"/>
      <c r="AR55" s="930"/>
      <c r="AS55" s="931"/>
      <c r="AT55" s="931"/>
      <c r="AU55" s="931"/>
      <c r="AV55" s="930"/>
      <c r="AW55" s="931"/>
      <c r="AX55" s="931"/>
      <c r="AY55" s="931"/>
      <c r="AZ55" s="930"/>
      <c r="BA55" s="931"/>
      <c r="BB55" s="931"/>
      <c r="BC55" s="931"/>
      <c r="BD55" s="930"/>
      <c r="BE55" s="929"/>
      <c r="BF55" s="1282">
        <f t="shared" si="3"/>
        <v>0</v>
      </c>
    </row>
    <row r="56" spans="1:58">
      <c r="A56" s="1220">
        <v>50</v>
      </c>
      <c r="B56" s="1231"/>
      <c r="C56" s="1276" t="s">
        <v>2431</v>
      </c>
      <c r="D56" s="1239">
        <v>39582800</v>
      </c>
      <c r="E56" s="1240" t="s">
        <v>2416</v>
      </c>
      <c r="F56" s="1234"/>
      <c r="G56" s="1235"/>
      <c r="H56" s="1236"/>
      <c r="I56" s="1234"/>
      <c r="J56" s="1220"/>
      <c r="K56" s="1237"/>
      <c r="L56" s="1237"/>
      <c r="M56" s="1234"/>
      <c r="N56" s="1237"/>
      <c r="O56" s="1234"/>
      <c r="P56" s="1234"/>
      <c r="Q56" s="1234"/>
      <c r="R56" s="1234"/>
      <c r="S56" s="1234"/>
      <c r="T56" s="1234"/>
      <c r="U56" s="1234"/>
      <c r="W56" s="1311"/>
      <c r="X56" s="1311"/>
      <c r="Y56" s="1311"/>
      <c r="Z56" s="1302"/>
      <c r="AA56" s="1311"/>
      <c r="AB56" s="1311"/>
      <c r="AC56" s="1311"/>
      <c r="AD56" s="1302"/>
      <c r="AE56" s="1311"/>
      <c r="AF56" s="1311"/>
      <c r="AG56" s="1311"/>
      <c r="AH56" s="1302"/>
      <c r="AI56" s="1311"/>
      <c r="AJ56" s="1311"/>
      <c r="AK56" s="1311"/>
      <c r="AL56" s="1302"/>
      <c r="AM56" s="1310"/>
      <c r="AN56" s="1282"/>
      <c r="AO56" s="931"/>
      <c r="AP56" s="931"/>
      <c r="AQ56" s="931"/>
      <c r="AR56" s="930"/>
      <c r="AS56" s="931"/>
      <c r="AT56" s="931"/>
      <c r="AU56" s="931"/>
      <c r="AV56" s="930"/>
      <c r="AW56" s="931"/>
      <c r="AX56" s="931"/>
      <c r="AY56" s="931"/>
      <c r="AZ56" s="930"/>
      <c r="BA56" s="931"/>
      <c r="BB56" s="931"/>
      <c r="BC56" s="931"/>
      <c r="BD56" s="930"/>
      <c r="BE56" s="929"/>
      <c r="BF56" s="1282">
        <f t="shared" si="3"/>
        <v>0</v>
      </c>
    </row>
    <row r="57" spans="1:58">
      <c r="A57" s="1220">
        <v>51</v>
      </c>
      <c r="B57" s="1231"/>
      <c r="C57" s="1276" t="s">
        <v>2425</v>
      </c>
      <c r="D57" s="1239">
        <v>36313300</v>
      </c>
      <c r="E57" s="1240" t="s">
        <v>2416</v>
      </c>
      <c r="F57" s="1234"/>
      <c r="G57" s="1235"/>
      <c r="H57" s="1236"/>
      <c r="I57" s="1234"/>
      <c r="J57" s="1220"/>
      <c r="K57" s="1237"/>
      <c r="L57" s="1237"/>
      <c r="M57" s="1234"/>
      <c r="N57" s="1237"/>
      <c r="O57" s="1234"/>
      <c r="P57" s="1234"/>
      <c r="Q57" s="1234"/>
      <c r="R57" s="1234"/>
      <c r="S57" s="1234"/>
      <c r="T57" s="1234"/>
      <c r="U57" s="1234"/>
      <c r="W57" s="1311"/>
      <c r="X57" s="1311"/>
      <c r="Y57" s="1311"/>
      <c r="Z57" s="1302"/>
      <c r="AA57" s="1311"/>
      <c r="AB57" s="1311"/>
      <c r="AC57" s="1311"/>
      <c r="AD57" s="1302"/>
      <c r="AE57" s="1311"/>
      <c r="AF57" s="1311"/>
      <c r="AG57" s="1311"/>
      <c r="AH57" s="1302"/>
      <c r="AI57" s="1311"/>
      <c r="AJ57" s="1311"/>
      <c r="AK57" s="1311"/>
      <c r="AL57" s="1302"/>
      <c r="AM57" s="1310"/>
      <c r="AN57" s="1282"/>
      <c r="AO57" s="931"/>
      <c r="AP57" s="931"/>
      <c r="AQ57" s="931"/>
      <c r="AR57" s="930"/>
      <c r="AS57" s="931"/>
      <c r="AT57" s="931"/>
      <c r="AU57" s="931"/>
      <c r="AV57" s="930"/>
      <c r="AW57" s="931"/>
      <c r="AX57" s="931"/>
      <c r="AY57" s="931"/>
      <c r="AZ57" s="930"/>
      <c r="BA57" s="931"/>
      <c r="BB57" s="931"/>
      <c r="BC57" s="931"/>
      <c r="BD57" s="930"/>
      <c r="BE57" s="929"/>
      <c r="BF57" s="1282">
        <f t="shared" si="3"/>
        <v>0</v>
      </c>
    </row>
    <row r="58" spans="1:58">
      <c r="A58" s="1220">
        <v>52</v>
      </c>
      <c r="B58" s="1231"/>
      <c r="C58" s="1276" t="s">
        <v>2426</v>
      </c>
      <c r="D58" s="1239">
        <v>158456200</v>
      </c>
      <c r="E58" s="1240" t="s">
        <v>2416</v>
      </c>
      <c r="F58" s="1234"/>
      <c r="G58" s="1235"/>
      <c r="H58" s="1236"/>
      <c r="I58" s="1234"/>
      <c r="J58" s="1220"/>
      <c r="K58" s="1237"/>
      <c r="L58" s="1237"/>
      <c r="M58" s="1234"/>
      <c r="N58" s="1237"/>
      <c r="O58" s="1234"/>
      <c r="P58" s="1234"/>
      <c r="Q58" s="1234"/>
      <c r="R58" s="1234"/>
      <c r="S58" s="1234"/>
      <c r="T58" s="1234"/>
      <c r="U58" s="1234"/>
      <c r="W58" s="1311"/>
      <c r="X58" s="1311"/>
      <c r="Y58" s="1311"/>
      <c r="Z58" s="1302"/>
      <c r="AA58" s="1311"/>
      <c r="AB58" s="1311"/>
      <c r="AC58" s="1311"/>
      <c r="AD58" s="1302"/>
      <c r="AE58" s="1311"/>
      <c r="AF58" s="1311"/>
      <c r="AG58" s="1311"/>
      <c r="AH58" s="1302"/>
      <c r="AI58" s="1311"/>
      <c r="AJ58" s="1311"/>
      <c r="AK58" s="1311"/>
      <c r="AL58" s="1302"/>
      <c r="AM58" s="1310"/>
      <c r="AN58" s="1282"/>
      <c r="AO58" s="931"/>
      <c r="AP58" s="931"/>
      <c r="AQ58" s="931"/>
      <c r="AR58" s="930"/>
      <c r="AS58" s="931"/>
      <c r="AT58" s="931"/>
      <c r="AU58" s="931"/>
      <c r="AV58" s="930"/>
      <c r="AW58" s="931"/>
      <c r="AX58" s="931"/>
      <c r="AY58" s="931"/>
      <c r="AZ58" s="930"/>
      <c r="BA58" s="931"/>
      <c r="BB58" s="931"/>
      <c r="BC58" s="931"/>
      <c r="BD58" s="930"/>
      <c r="BE58" s="929"/>
      <c r="BF58" s="1282">
        <f t="shared" si="3"/>
        <v>0</v>
      </c>
    </row>
    <row r="59" spans="1:58" ht="93.6">
      <c r="A59" s="1220">
        <v>53</v>
      </c>
      <c r="B59" s="1231">
        <v>9</v>
      </c>
      <c r="C59" s="1275" t="s">
        <v>2439</v>
      </c>
      <c r="D59" s="1232"/>
      <c r="E59" s="1233">
        <v>251326500</v>
      </c>
      <c r="F59" s="1234" t="s">
        <v>2416</v>
      </c>
      <c r="G59" s="1235"/>
      <c r="H59" s="1236"/>
      <c r="I59" s="1234"/>
      <c r="J59" s="1220">
        <f>L59+N59+P59</f>
        <v>1</v>
      </c>
      <c r="K59" s="1227">
        <f>M59+O59+Q59</f>
        <v>251326500</v>
      </c>
      <c r="L59" s="1237"/>
      <c r="M59" s="1234"/>
      <c r="N59" s="1237"/>
      <c r="O59" s="1234"/>
      <c r="P59" s="1237">
        <v>1</v>
      </c>
      <c r="Q59" s="1228">
        <f>$E59</f>
        <v>251326500</v>
      </c>
      <c r="R59" s="1234"/>
      <c r="S59" s="1234"/>
      <c r="T59" s="1299"/>
      <c r="U59" s="1293">
        <f>Q59-T59</f>
        <v>251326500</v>
      </c>
      <c r="W59" s="1311">
        <f>$W$1/100*$U59</f>
        <v>25132650</v>
      </c>
      <c r="X59" s="1311">
        <f>$X$1/100*$U59</f>
        <v>25132650</v>
      </c>
      <c r="Y59" s="1311">
        <f>$Y$1/100*$U59</f>
        <v>25132650</v>
      </c>
      <c r="Z59" s="1302">
        <f>W59+X59+Y59</f>
        <v>75397950</v>
      </c>
      <c r="AA59" s="1311">
        <f>$AA$1/100*$U59</f>
        <v>12566325</v>
      </c>
      <c r="AB59" s="1311">
        <f>$AB$1/100*$U59</f>
        <v>25132650</v>
      </c>
      <c r="AC59" s="1311">
        <f>$AC$1/100*$U59</f>
        <v>25132650</v>
      </c>
      <c r="AD59" s="1302">
        <f>AA59+AB59+AC59</f>
        <v>62831625</v>
      </c>
      <c r="AE59" s="1311">
        <f>$AE$1/100*$U59</f>
        <v>25132650</v>
      </c>
      <c r="AF59" s="1311">
        <f>$AF$1/100*$U59</f>
        <v>25132650</v>
      </c>
      <c r="AG59" s="1311">
        <f>$AG$1/100*$U59</f>
        <v>25132650</v>
      </c>
      <c r="AH59" s="1302">
        <f>AE59+AF59+AG59</f>
        <v>75397950</v>
      </c>
      <c r="AI59" s="1311">
        <f>$AI$1/100*$U59</f>
        <v>25132650</v>
      </c>
      <c r="AJ59" s="1311">
        <f>$AJ$1/100*$U59</f>
        <v>12566325</v>
      </c>
      <c r="AK59" s="1311">
        <f>$AK$1/100*$U59</f>
        <v>0</v>
      </c>
      <c r="AL59" s="1302">
        <f>AI59+AJ59+AK59</f>
        <v>37698975</v>
      </c>
      <c r="AM59" s="1310">
        <f>Z59+AD59+AH59+AL59</f>
        <v>251326500</v>
      </c>
      <c r="AN59" s="1282">
        <f>AM59-U59</f>
        <v>0</v>
      </c>
      <c r="AO59" s="931">
        <f>ROUND(W59,-2)</f>
        <v>25132700</v>
      </c>
      <c r="AP59" s="931">
        <f>ROUND(X59,-2)</f>
        <v>25132700</v>
      </c>
      <c r="AQ59" s="931">
        <f>ROUND(Y59,-2)</f>
        <v>25132700</v>
      </c>
      <c r="AR59" s="1302">
        <f>AO59+AP59+AQ59</f>
        <v>75398100</v>
      </c>
      <c r="AS59" s="931">
        <f>ROUND(AA59,-2)</f>
        <v>12566300</v>
      </c>
      <c r="AT59" s="931">
        <f>ROUND(AB59,-2)</f>
        <v>25132700</v>
      </c>
      <c r="AU59" s="931">
        <f>ROUND(AC59,-2)</f>
        <v>25132700</v>
      </c>
      <c r="AV59" s="1302">
        <f>AS59+AT59+AU59</f>
        <v>62831700</v>
      </c>
      <c r="AW59" s="931">
        <f>ROUND(AE59,-2)</f>
        <v>25132700</v>
      </c>
      <c r="AX59" s="931">
        <f>ROUND(AF59,-2)</f>
        <v>25132700</v>
      </c>
      <c r="AY59" s="931">
        <f>ROUND(AG59,-2)</f>
        <v>25132700</v>
      </c>
      <c r="AZ59" s="1302">
        <f>AW59+AX59+AY59</f>
        <v>75398100</v>
      </c>
      <c r="BA59" s="1311">
        <f>ROUND(AI59,-2)</f>
        <v>25132700</v>
      </c>
      <c r="BB59" s="1311">
        <f>ROUND(AJ59,-2)</f>
        <v>12566300</v>
      </c>
      <c r="BC59" s="1311">
        <f>ROUND(AK59,-2)</f>
        <v>0</v>
      </c>
      <c r="BD59" s="930">
        <f>BA59+BB59+BC59</f>
        <v>37699000</v>
      </c>
      <c r="BE59" s="1310">
        <f>AR59+AV59+AZ59+BD59</f>
        <v>251326900</v>
      </c>
      <c r="BF59" s="1312">
        <f t="shared" si="3"/>
        <v>400</v>
      </c>
    </row>
    <row r="60" spans="1:58">
      <c r="A60" s="1220">
        <v>54</v>
      </c>
      <c r="B60" s="1231"/>
      <c r="C60" s="1276" t="s">
        <v>2422</v>
      </c>
      <c r="D60" s="1239">
        <v>718300000</v>
      </c>
      <c r="E60" s="1240" t="s">
        <v>2416</v>
      </c>
      <c r="F60" s="1234"/>
      <c r="G60" s="1235"/>
      <c r="H60" s="1236"/>
      <c r="I60" s="1234"/>
      <c r="J60" s="1220"/>
      <c r="K60" s="1237"/>
      <c r="L60" s="1237"/>
      <c r="M60" s="1234"/>
      <c r="N60" s="1237"/>
      <c r="O60" s="1234"/>
      <c r="P60" s="1234"/>
      <c r="Q60" s="1234"/>
      <c r="R60" s="1234"/>
      <c r="S60" s="1234"/>
      <c r="T60" s="1234"/>
      <c r="U60" s="1234"/>
      <c r="W60" s="1311"/>
      <c r="X60" s="1311"/>
      <c r="Y60" s="1311"/>
      <c r="Z60" s="1302"/>
      <c r="AA60" s="1311"/>
      <c r="AB60" s="1311"/>
      <c r="AC60" s="1311"/>
      <c r="AD60" s="1302"/>
      <c r="AE60" s="1311"/>
      <c r="AF60" s="1311"/>
      <c r="AG60" s="1311"/>
      <c r="AH60" s="1302"/>
      <c r="AI60" s="1311"/>
      <c r="AJ60" s="1311"/>
      <c r="AK60" s="1311"/>
      <c r="AL60" s="1302"/>
      <c r="AM60" s="1310"/>
      <c r="AN60" s="1282"/>
      <c r="AO60" s="931"/>
      <c r="AP60" s="931"/>
      <c r="AQ60" s="931"/>
      <c r="AR60" s="930"/>
      <c r="AS60" s="931"/>
      <c r="AT60" s="931"/>
      <c r="AU60" s="931"/>
      <c r="AV60" s="930"/>
      <c r="AW60" s="931"/>
      <c r="AX60" s="931"/>
      <c r="AY60" s="931"/>
      <c r="AZ60" s="930"/>
      <c r="BA60" s="931"/>
      <c r="BB60" s="931"/>
      <c r="BC60" s="931"/>
      <c r="BD60" s="930"/>
      <c r="BE60" s="929"/>
      <c r="BF60" s="1282">
        <f t="shared" si="3"/>
        <v>0</v>
      </c>
    </row>
    <row r="61" spans="1:58" outlineLevel="2">
      <c r="A61" s="1220">
        <v>55</v>
      </c>
      <c r="B61" s="1231"/>
      <c r="C61" s="1276" t="s">
        <v>2423</v>
      </c>
      <c r="D61" s="1239">
        <v>0</v>
      </c>
      <c r="E61" s="1240" t="s">
        <v>2416</v>
      </c>
      <c r="F61" s="1234"/>
      <c r="G61" s="1235"/>
      <c r="H61" s="1236"/>
      <c r="I61" s="1234"/>
      <c r="J61" s="1220"/>
      <c r="K61" s="1237"/>
      <c r="L61" s="1237"/>
      <c r="M61" s="1234"/>
      <c r="N61" s="1237"/>
      <c r="O61" s="1234"/>
      <c r="P61" s="1234"/>
      <c r="Q61" s="1234"/>
      <c r="R61" s="1234"/>
      <c r="S61" s="1234"/>
      <c r="T61" s="1234"/>
      <c r="U61" s="1234"/>
      <c r="W61" s="1311"/>
      <c r="X61" s="1311"/>
      <c r="Y61" s="1311"/>
      <c r="Z61" s="1302"/>
      <c r="AA61" s="1311"/>
      <c r="AB61" s="1311"/>
      <c r="AC61" s="1311"/>
      <c r="AD61" s="1302"/>
      <c r="AE61" s="1311"/>
      <c r="AF61" s="1311"/>
      <c r="AG61" s="1311"/>
      <c r="AH61" s="1302"/>
      <c r="AI61" s="1311"/>
      <c r="AJ61" s="1311"/>
      <c r="AK61" s="1311"/>
      <c r="AL61" s="1302"/>
      <c r="AM61" s="1310"/>
      <c r="AN61" s="1282"/>
      <c r="AO61" s="931"/>
      <c r="AP61" s="931"/>
      <c r="AQ61" s="931"/>
      <c r="AR61" s="930"/>
      <c r="AS61" s="931"/>
      <c r="AT61" s="931"/>
      <c r="AU61" s="931"/>
      <c r="AV61" s="930"/>
      <c r="AW61" s="931"/>
      <c r="AX61" s="931"/>
      <c r="AY61" s="931"/>
      <c r="AZ61" s="930"/>
      <c r="BA61" s="931"/>
      <c r="BB61" s="931"/>
      <c r="BC61" s="931"/>
      <c r="BD61" s="930"/>
      <c r="BE61" s="929"/>
      <c r="BF61" s="1282">
        <f t="shared" si="3"/>
        <v>0</v>
      </c>
    </row>
    <row r="62" spans="1:58" outlineLevel="2">
      <c r="A62" s="1220">
        <v>56</v>
      </c>
      <c r="B62" s="1231"/>
      <c r="C62" s="1276" t="s">
        <v>2424</v>
      </c>
      <c r="D62" s="1239">
        <v>718300000</v>
      </c>
      <c r="E62" s="1240" t="s">
        <v>2416</v>
      </c>
      <c r="F62" s="1234"/>
      <c r="G62" s="1235"/>
      <c r="H62" s="1236"/>
      <c r="I62" s="1234"/>
      <c r="J62" s="1220"/>
      <c r="K62" s="1237"/>
      <c r="L62" s="1237"/>
      <c r="M62" s="1234"/>
      <c r="N62" s="1237"/>
      <c r="O62" s="1234"/>
      <c r="P62" s="1234"/>
      <c r="Q62" s="1234"/>
      <c r="R62" s="1234"/>
      <c r="S62" s="1234"/>
      <c r="T62" s="1234"/>
      <c r="U62" s="1234"/>
      <c r="W62" s="1311"/>
      <c r="X62" s="1311"/>
      <c r="Y62" s="1311"/>
      <c r="Z62" s="1302"/>
      <c r="AA62" s="1311"/>
      <c r="AB62" s="1311"/>
      <c r="AC62" s="1311"/>
      <c r="AD62" s="1302"/>
      <c r="AE62" s="1311"/>
      <c r="AF62" s="1311"/>
      <c r="AG62" s="1311"/>
      <c r="AH62" s="1302"/>
      <c r="AI62" s="1311"/>
      <c r="AJ62" s="1311"/>
      <c r="AK62" s="1311"/>
      <c r="AL62" s="1302"/>
      <c r="AM62" s="1310"/>
      <c r="AN62" s="1282"/>
      <c r="AO62" s="931"/>
      <c r="AP62" s="931"/>
      <c r="AQ62" s="931"/>
      <c r="AR62" s="930"/>
      <c r="AS62" s="931"/>
      <c r="AT62" s="931"/>
      <c r="AU62" s="931"/>
      <c r="AV62" s="930"/>
      <c r="AW62" s="931"/>
      <c r="AX62" s="931"/>
      <c r="AY62" s="931"/>
      <c r="AZ62" s="930"/>
      <c r="BA62" s="931"/>
      <c r="BB62" s="931"/>
      <c r="BC62" s="931"/>
      <c r="BD62" s="930"/>
      <c r="BE62" s="929"/>
      <c r="BF62" s="1282">
        <f t="shared" si="3"/>
        <v>0</v>
      </c>
    </row>
    <row r="63" spans="1:58">
      <c r="A63" s="1220">
        <v>57</v>
      </c>
      <c r="B63" s="1231"/>
      <c r="C63" s="1276" t="s">
        <v>2438</v>
      </c>
      <c r="D63" s="1239">
        <v>168082200</v>
      </c>
      <c r="E63" s="1240" t="s">
        <v>2416</v>
      </c>
      <c r="F63" s="1234"/>
      <c r="G63" s="1235"/>
      <c r="H63" s="1236"/>
      <c r="I63" s="1234"/>
      <c r="J63" s="1220"/>
      <c r="K63" s="1237"/>
      <c r="L63" s="1237"/>
      <c r="M63" s="1234"/>
      <c r="N63" s="1237"/>
      <c r="O63" s="1234"/>
      <c r="P63" s="1234"/>
      <c r="Q63" s="1234"/>
      <c r="R63" s="1234"/>
      <c r="S63" s="1234"/>
      <c r="T63" s="1234"/>
      <c r="U63" s="1234"/>
      <c r="W63" s="1311"/>
      <c r="X63" s="1311"/>
      <c r="Y63" s="1311"/>
      <c r="Z63" s="1302"/>
      <c r="AA63" s="1311"/>
      <c r="AB63" s="1311"/>
      <c r="AC63" s="1311"/>
      <c r="AD63" s="1302"/>
      <c r="AE63" s="1311"/>
      <c r="AF63" s="1311"/>
      <c r="AG63" s="1311"/>
      <c r="AH63" s="1302"/>
      <c r="AI63" s="1311"/>
      <c r="AJ63" s="1311"/>
      <c r="AK63" s="1311"/>
      <c r="AL63" s="1302"/>
      <c r="AM63" s="1310"/>
      <c r="AN63" s="1282"/>
      <c r="AO63" s="931"/>
      <c r="AP63" s="931"/>
      <c r="AQ63" s="931"/>
      <c r="AR63" s="930"/>
      <c r="AS63" s="931"/>
      <c r="AT63" s="931"/>
      <c r="AU63" s="931"/>
      <c r="AV63" s="930"/>
      <c r="AW63" s="931"/>
      <c r="AX63" s="931"/>
      <c r="AY63" s="931"/>
      <c r="AZ63" s="930"/>
      <c r="BA63" s="931"/>
      <c r="BB63" s="931"/>
      <c r="BC63" s="931"/>
      <c r="BD63" s="930"/>
      <c r="BE63" s="929"/>
      <c r="BF63" s="1282">
        <f t="shared" si="3"/>
        <v>0</v>
      </c>
    </row>
    <row r="64" spans="1:58">
      <c r="A64" s="1220">
        <v>58</v>
      </c>
      <c r="B64" s="1231"/>
      <c r="C64" s="1276" t="s">
        <v>2430</v>
      </c>
      <c r="D64" s="1239">
        <v>17914300</v>
      </c>
      <c r="E64" s="1240" t="s">
        <v>2416</v>
      </c>
      <c r="F64" s="1234"/>
      <c r="G64" s="1235"/>
      <c r="H64" s="1236"/>
      <c r="I64" s="1234"/>
      <c r="J64" s="1220"/>
      <c r="K64" s="1237"/>
      <c r="L64" s="1237"/>
      <c r="M64" s="1234"/>
      <c r="N64" s="1237"/>
      <c r="O64" s="1234"/>
      <c r="P64" s="1234"/>
      <c r="Q64" s="1234"/>
      <c r="R64" s="1234"/>
      <c r="S64" s="1234"/>
      <c r="T64" s="1234"/>
      <c r="U64" s="1234"/>
      <c r="W64" s="1311"/>
      <c r="X64" s="1311"/>
      <c r="Y64" s="1311"/>
      <c r="Z64" s="1302"/>
      <c r="AA64" s="1311"/>
      <c r="AB64" s="1311"/>
      <c r="AC64" s="1311"/>
      <c r="AD64" s="1302"/>
      <c r="AE64" s="1311"/>
      <c r="AF64" s="1311"/>
      <c r="AG64" s="1311"/>
      <c r="AH64" s="1302"/>
      <c r="AI64" s="1311"/>
      <c r="AJ64" s="1311"/>
      <c r="AK64" s="1311"/>
      <c r="AL64" s="1302"/>
      <c r="AM64" s="1310"/>
      <c r="AN64" s="1282"/>
      <c r="AO64" s="931"/>
      <c r="AP64" s="931"/>
      <c r="AQ64" s="931"/>
      <c r="AR64" s="930"/>
      <c r="AS64" s="931"/>
      <c r="AT64" s="931"/>
      <c r="AU64" s="931"/>
      <c r="AV64" s="930"/>
      <c r="AW64" s="931"/>
      <c r="AX64" s="931"/>
      <c r="AY64" s="931"/>
      <c r="AZ64" s="930"/>
      <c r="BA64" s="931"/>
      <c r="BB64" s="931"/>
      <c r="BC64" s="931"/>
      <c r="BD64" s="930"/>
      <c r="BE64" s="929"/>
      <c r="BF64" s="1282">
        <f t="shared" si="3"/>
        <v>0</v>
      </c>
    </row>
    <row r="65" spans="1:58">
      <c r="A65" s="1220">
        <v>59</v>
      </c>
      <c r="B65" s="1231"/>
      <c r="C65" s="1276" t="s">
        <v>2431</v>
      </c>
      <c r="D65" s="1239">
        <v>104993500</v>
      </c>
      <c r="E65" s="1240" t="s">
        <v>2416</v>
      </c>
      <c r="F65" s="1234"/>
      <c r="G65" s="1235"/>
      <c r="H65" s="1236"/>
      <c r="I65" s="1234"/>
      <c r="J65" s="1220"/>
      <c r="K65" s="1237"/>
      <c r="L65" s="1237"/>
      <c r="M65" s="1234"/>
      <c r="N65" s="1237"/>
      <c r="O65" s="1234"/>
      <c r="P65" s="1234"/>
      <c r="Q65" s="1234"/>
      <c r="R65" s="1234"/>
      <c r="S65" s="1234"/>
      <c r="T65" s="1234"/>
      <c r="U65" s="1234"/>
      <c r="W65" s="1311"/>
      <c r="X65" s="1311"/>
      <c r="Y65" s="1311"/>
      <c r="Z65" s="1302"/>
      <c r="AA65" s="1311"/>
      <c r="AB65" s="1311"/>
      <c r="AC65" s="1311"/>
      <c r="AD65" s="1302"/>
      <c r="AE65" s="1311"/>
      <c r="AF65" s="1311"/>
      <c r="AG65" s="1311"/>
      <c r="AH65" s="1302"/>
      <c r="AI65" s="1311"/>
      <c r="AJ65" s="1311"/>
      <c r="AK65" s="1311"/>
      <c r="AL65" s="1302"/>
      <c r="AM65" s="1310"/>
      <c r="AN65" s="1282"/>
      <c r="AO65" s="931"/>
      <c r="AP65" s="931"/>
      <c r="AQ65" s="931"/>
      <c r="AR65" s="930"/>
      <c r="AS65" s="931"/>
      <c r="AT65" s="931"/>
      <c r="AU65" s="931"/>
      <c r="AV65" s="930"/>
      <c r="AW65" s="931"/>
      <c r="AX65" s="931"/>
      <c r="AY65" s="931"/>
      <c r="AZ65" s="930"/>
      <c r="BA65" s="931"/>
      <c r="BB65" s="931"/>
      <c r="BC65" s="931"/>
      <c r="BD65" s="930"/>
      <c r="BE65" s="929"/>
      <c r="BF65" s="1282">
        <f t="shared" si="3"/>
        <v>0</v>
      </c>
    </row>
    <row r="66" spans="1:58">
      <c r="A66" s="1220">
        <v>60</v>
      </c>
      <c r="B66" s="1231"/>
      <c r="C66" s="1276" t="s">
        <v>2425</v>
      </c>
      <c r="D66" s="1239">
        <v>251326500</v>
      </c>
      <c r="E66" s="1240" t="s">
        <v>2416</v>
      </c>
      <c r="F66" s="1234"/>
      <c r="G66" s="1235"/>
      <c r="H66" s="1236"/>
      <c r="I66" s="1234"/>
      <c r="J66" s="1220"/>
      <c r="K66" s="1237"/>
      <c r="L66" s="1237"/>
      <c r="M66" s="1234"/>
      <c r="N66" s="1237"/>
      <c r="O66" s="1234"/>
      <c r="P66" s="1234"/>
      <c r="Q66" s="1234"/>
      <c r="R66" s="1234"/>
      <c r="S66" s="1234"/>
      <c r="T66" s="1234"/>
      <c r="U66" s="1234"/>
      <c r="W66" s="1311"/>
      <c r="X66" s="1311"/>
      <c r="Y66" s="1311"/>
      <c r="Z66" s="1302"/>
      <c r="AA66" s="1311"/>
      <c r="AB66" s="1311"/>
      <c r="AC66" s="1311"/>
      <c r="AD66" s="1302"/>
      <c r="AE66" s="1311"/>
      <c r="AF66" s="1311"/>
      <c r="AG66" s="1311"/>
      <c r="AH66" s="1302"/>
      <c r="AI66" s="1311"/>
      <c r="AJ66" s="1311"/>
      <c r="AK66" s="1311"/>
      <c r="AL66" s="1302"/>
      <c r="AM66" s="1310"/>
      <c r="AN66" s="1282"/>
      <c r="AO66" s="931"/>
      <c r="AP66" s="931"/>
      <c r="AQ66" s="931"/>
      <c r="AR66" s="930"/>
      <c r="AS66" s="931"/>
      <c r="AT66" s="931"/>
      <c r="AU66" s="931"/>
      <c r="AV66" s="930"/>
      <c r="AW66" s="931"/>
      <c r="AX66" s="931"/>
      <c r="AY66" s="931"/>
      <c r="AZ66" s="930"/>
      <c r="BA66" s="931"/>
      <c r="BB66" s="931"/>
      <c r="BC66" s="931"/>
      <c r="BD66" s="930"/>
      <c r="BE66" s="929"/>
      <c r="BF66" s="1282">
        <f t="shared" si="3"/>
        <v>0</v>
      </c>
    </row>
    <row r="67" spans="1:58">
      <c r="A67" s="1220">
        <v>61</v>
      </c>
      <c r="B67" s="1231"/>
      <c r="C67" s="1276" t="s">
        <v>2426</v>
      </c>
      <c r="D67" s="1239">
        <v>175983500</v>
      </c>
      <c r="E67" s="1240" t="s">
        <v>2416</v>
      </c>
      <c r="F67" s="1234"/>
      <c r="G67" s="1235"/>
      <c r="H67" s="1236"/>
      <c r="I67" s="1234"/>
      <c r="J67" s="1220"/>
      <c r="K67" s="1237"/>
      <c r="L67" s="1237"/>
      <c r="M67" s="1234"/>
      <c r="N67" s="1237"/>
      <c r="O67" s="1234"/>
      <c r="P67" s="1234"/>
      <c r="Q67" s="1234"/>
      <c r="R67" s="1234"/>
      <c r="S67" s="1234"/>
      <c r="T67" s="1234"/>
      <c r="U67" s="1234"/>
      <c r="W67" s="1311"/>
      <c r="X67" s="1311"/>
      <c r="Y67" s="1311"/>
      <c r="Z67" s="1302"/>
      <c r="AA67" s="1311"/>
      <c r="AB67" s="1311"/>
      <c r="AC67" s="1311"/>
      <c r="AD67" s="1302"/>
      <c r="AE67" s="1311"/>
      <c r="AF67" s="1311"/>
      <c r="AG67" s="1311"/>
      <c r="AH67" s="1302"/>
      <c r="AI67" s="1311"/>
      <c r="AJ67" s="1311"/>
      <c r="AK67" s="1311"/>
      <c r="AL67" s="1302"/>
      <c r="AM67" s="1310"/>
      <c r="AN67" s="1282"/>
      <c r="AO67" s="931"/>
      <c r="AP67" s="931"/>
      <c r="AQ67" s="931"/>
      <c r="AR67" s="930"/>
      <c r="AS67" s="931"/>
      <c r="AT67" s="931"/>
      <c r="AU67" s="931"/>
      <c r="AV67" s="930"/>
      <c r="AW67" s="931"/>
      <c r="AX67" s="931"/>
      <c r="AY67" s="931"/>
      <c r="AZ67" s="930"/>
      <c r="BA67" s="931"/>
      <c r="BB67" s="931"/>
      <c r="BC67" s="931"/>
      <c r="BD67" s="930"/>
      <c r="BE67" s="929"/>
      <c r="BF67" s="1282">
        <f t="shared" si="3"/>
        <v>0</v>
      </c>
    </row>
    <row r="68" spans="1:58" ht="70.2">
      <c r="A68" s="1220">
        <v>62</v>
      </c>
      <c r="B68" s="1231">
        <v>5</v>
      </c>
      <c r="C68" s="1275" t="s">
        <v>2440</v>
      </c>
      <c r="D68" s="1232"/>
      <c r="E68" s="1233">
        <v>168881700</v>
      </c>
      <c r="F68" s="1234" t="s">
        <v>2416</v>
      </c>
      <c r="G68" s="1235"/>
      <c r="H68" s="1236"/>
      <c r="I68" s="1234"/>
      <c r="J68" s="1220">
        <f>L68+N68+P68</f>
        <v>1</v>
      </c>
      <c r="K68" s="1227">
        <f>M68+O68+Q68</f>
        <v>168881700</v>
      </c>
      <c r="L68" s="1237"/>
      <c r="M68" s="1234"/>
      <c r="N68" s="1237"/>
      <c r="O68" s="1234"/>
      <c r="P68" s="1237">
        <v>1</v>
      </c>
      <c r="Q68" s="1228">
        <f>$E68</f>
        <v>168881700</v>
      </c>
      <c r="R68" s="1234"/>
      <c r="S68" s="1234"/>
      <c r="T68" s="1299"/>
      <c r="U68" s="1293">
        <f>Q68-T68</f>
        <v>168881700</v>
      </c>
      <c r="W68" s="1311">
        <f>$W$1/100*$U68</f>
        <v>16888170</v>
      </c>
      <c r="X68" s="1311">
        <f>$X$1/100*$U68</f>
        <v>16888170</v>
      </c>
      <c r="Y68" s="1311">
        <f>$Y$1/100*$U68</f>
        <v>16888170</v>
      </c>
      <c r="Z68" s="1302">
        <f>W68+X68+Y68</f>
        <v>50664510</v>
      </c>
      <c r="AA68" s="1311">
        <f>$AA$1/100*$U68</f>
        <v>8444085</v>
      </c>
      <c r="AB68" s="1311">
        <f>$AB$1/100*$U68</f>
        <v>16888170</v>
      </c>
      <c r="AC68" s="1311">
        <f>$AC$1/100*$U68</f>
        <v>16888170</v>
      </c>
      <c r="AD68" s="1302">
        <f>AA68+AB68+AC68</f>
        <v>42220425</v>
      </c>
      <c r="AE68" s="1311">
        <f>$AE$1/100*$U68</f>
        <v>16888170</v>
      </c>
      <c r="AF68" s="1311">
        <f>$AF$1/100*$U68</f>
        <v>16888170</v>
      </c>
      <c r="AG68" s="1311">
        <f>$AG$1/100*$U68</f>
        <v>16888170</v>
      </c>
      <c r="AH68" s="1302">
        <f>AE68+AF68+AG68</f>
        <v>50664510</v>
      </c>
      <c r="AI68" s="1311">
        <f>$AI$1/100*$U68</f>
        <v>16888170</v>
      </c>
      <c r="AJ68" s="1311">
        <f>$AJ$1/100*$U68</f>
        <v>8444085</v>
      </c>
      <c r="AK68" s="1311">
        <f>$AK$1/100*$U68</f>
        <v>0</v>
      </c>
      <c r="AL68" s="1302">
        <f>AI68+AJ68+AK68</f>
        <v>25332255</v>
      </c>
      <c r="AM68" s="1310">
        <f>Z68+AD68+AH68+AL68</f>
        <v>168881700</v>
      </c>
      <c r="AN68" s="1282">
        <f>AM68-U68</f>
        <v>0</v>
      </c>
      <c r="AO68" s="931">
        <f>ROUND(W68,-2)</f>
        <v>16888200</v>
      </c>
      <c r="AP68" s="931">
        <f>ROUND(X68,-2)</f>
        <v>16888200</v>
      </c>
      <c r="AQ68" s="931">
        <f>ROUND(Y68,-2)</f>
        <v>16888200</v>
      </c>
      <c r="AR68" s="1302">
        <f>AO68+AP68+AQ68</f>
        <v>50664600</v>
      </c>
      <c r="AS68" s="931">
        <f>ROUND(AA68,-2)</f>
        <v>8444100</v>
      </c>
      <c r="AT68" s="931">
        <f>ROUND(AB68,-2)</f>
        <v>16888200</v>
      </c>
      <c r="AU68" s="931">
        <f>ROUND(AC68,-2)</f>
        <v>16888200</v>
      </c>
      <c r="AV68" s="1302">
        <f>AS68+AT68+AU68</f>
        <v>42220500</v>
      </c>
      <c r="AW68" s="931">
        <f>ROUND(AE68,-2)</f>
        <v>16888200</v>
      </c>
      <c r="AX68" s="931">
        <f>ROUND(AF68,-2)</f>
        <v>16888200</v>
      </c>
      <c r="AY68" s="931">
        <f>ROUND(AG68,-2)</f>
        <v>16888200</v>
      </c>
      <c r="AZ68" s="1302">
        <f>AW68+AX68+AY68</f>
        <v>50664600</v>
      </c>
      <c r="BA68" s="1311">
        <f>ROUND(AI68,-2)</f>
        <v>16888200</v>
      </c>
      <c r="BB68" s="1311">
        <f>ROUND(AJ68,-2)</f>
        <v>8444100</v>
      </c>
      <c r="BC68" s="1311">
        <f>ROUND(AK68,-2)</f>
        <v>0</v>
      </c>
      <c r="BD68" s="930">
        <f>BA68+BB68+BC68</f>
        <v>25332300</v>
      </c>
      <c r="BE68" s="1310">
        <f>AR68+AV68+AZ68+BD68</f>
        <v>168882000</v>
      </c>
      <c r="BF68" s="1312">
        <f t="shared" si="3"/>
        <v>300</v>
      </c>
    </row>
    <row r="69" spans="1:58">
      <c r="A69" s="1220">
        <v>63</v>
      </c>
      <c r="B69" s="1231"/>
      <c r="C69" s="1276" t="s">
        <v>2422</v>
      </c>
      <c r="D69" s="1239">
        <v>380891300</v>
      </c>
      <c r="E69" s="1240" t="s">
        <v>2416</v>
      </c>
      <c r="F69" s="1234"/>
      <c r="G69" s="1235"/>
      <c r="H69" s="1236"/>
      <c r="I69" s="1234"/>
      <c r="J69" s="1220"/>
      <c r="K69" s="1237"/>
      <c r="L69" s="1237"/>
      <c r="M69" s="1234"/>
      <c r="N69" s="1237"/>
      <c r="O69" s="1234"/>
      <c r="P69" s="1234"/>
      <c r="Q69" s="1234"/>
      <c r="R69" s="1234"/>
      <c r="S69" s="1234"/>
      <c r="T69" s="1234"/>
      <c r="U69" s="1234"/>
      <c r="W69" s="1311"/>
      <c r="X69" s="1311"/>
      <c r="Y69" s="1311"/>
      <c r="Z69" s="1302"/>
      <c r="AA69" s="1311"/>
      <c r="AB69" s="1311"/>
      <c r="AC69" s="1311"/>
      <c r="AD69" s="1302"/>
      <c r="AE69" s="1311"/>
      <c r="AF69" s="1311"/>
      <c r="AG69" s="1311"/>
      <c r="AH69" s="1302"/>
      <c r="AI69" s="1311"/>
      <c r="AJ69" s="1311"/>
      <c r="AK69" s="1311"/>
      <c r="AL69" s="1302"/>
      <c r="AM69" s="1310"/>
      <c r="AN69" s="1282"/>
      <c r="AO69" s="931"/>
      <c r="AP69" s="931"/>
      <c r="AQ69" s="931"/>
      <c r="AR69" s="930"/>
      <c r="AS69" s="931"/>
      <c r="AT69" s="931"/>
      <c r="AU69" s="931"/>
      <c r="AV69" s="930"/>
      <c r="AW69" s="931"/>
      <c r="AX69" s="931"/>
      <c r="AY69" s="931"/>
      <c r="AZ69" s="930"/>
      <c r="BA69" s="931"/>
      <c r="BB69" s="931"/>
      <c r="BC69" s="931"/>
      <c r="BD69" s="930"/>
      <c r="BE69" s="929"/>
      <c r="BF69" s="1282">
        <f t="shared" si="3"/>
        <v>0</v>
      </c>
    </row>
    <row r="70" spans="1:58" outlineLevel="2">
      <c r="A70" s="1220">
        <v>64</v>
      </c>
      <c r="B70" s="1231"/>
      <c r="C70" s="1276" t="s">
        <v>2423</v>
      </c>
      <c r="D70" s="1239">
        <v>0</v>
      </c>
      <c r="E70" s="1240" t="s">
        <v>2416</v>
      </c>
      <c r="F70" s="1234"/>
      <c r="G70" s="1235"/>
      <c r="H70" s="1236"/>
      <c r="I70" s="1234"/>
      <c r="J70" s="1220"/>
      <c r="K70" s="1237"/>
      <c r="L70" s="1237"/>
      <c r="M70" s="1234"/>
      <c r="N70" s="1237"/>
      <c r="O70" s="1234"/>
      <c r="P70" s="1234"/>
      <c r="Q70" s="1234"/>
      <c r="R70" s="1234"/>
      <c r="S70" s="1234"/>
      <c r="T70" s="1234"/>
      <c r="U70" s="1234"/>
      <c r="W70" s="1311"/>
      <c r="X70" s="1311"/>
      <c r="Y70" s="1311"/>
      <c r="Z70" s="1302"/>
      <c r="AA70" s="1311"/>
      <c r="AB70" s="1311"/>
      <c r="AC70" s="1311"/>
      <c r="AD70" s="1302"/>
      <c r="AE70" s="1311"/>
      <c r="AF70" s="1311"/>
      <c r="AG70" s="1311"/>
      <c r="AH70" s="1302"/>
      <c r="AI70" s="1311"/>
      <c r="AJ70" s="1311"/>
      <c r="AK70" s="1311"/>
      <c r="AL70" s="1302"/>
      <c r="AM70" s="1310"/>
      <c r="AN70" s="1282"/>
      <c r="AO70" s="931"/>
      <c r="AP70" s="931"/>
      <c r="AQ70" s="931"/>
      <c r="AR70" s="930"/>
      <c r="AS70" s="931"/>
      <c r="AT70" s="931"/>
      <c r="AU70" s="931"/>
      <c r="AV70" s="930"/>
      <c r="AW70" s="931"/>
      <c r="AX70" s="931"/>
      <c r="AY70" s="931"/>
      <c r="AZ70" s="930"/>
      <c r="BA70" s="931"/>
      <c r="BB70" s="931"/>
      <c r="BC70" s="931"/>
      <c r="BD70" s="930"/>
      <c r="BE70" s="929"/>
      <c r="BF70" s="1282">
        <f t="shared" si="3"/>
        <v>0</v>
      </c>
    </row>
    <row r="71" spans="1:58" outlineLevel="2">
      <c r="A71" s="1220">
        <v>65</v>
      </c>
      <c r="B71" s="1231"/>
      <c r="C71" s="1276" t="s">
        <v>2424</v>
      </c>
      <c r="D71" s="1239">
        <v>380891300</v>
      </c>
      <c r="E71" s="1240" t="s">
        <v>2416</v>
      </c>
      <c r="F71" s="1234"/>
      <c r="G71" s="1235"/>
      <c r="H71" s="1236"/>
      <c r="I71" s="1234"/>
      <c r="J71" s="1220"/>
      <c r="K71" s="1237"/>
      <c r="L71" s="1237"/>
      <c r="M71" s="1234"/>
      <c r="N71" s="1237"/>
      <c r="O71" s="1234"/>
      <c r="P71" s="1234"/>
      <c r="Q71" s="1234"/>
      <c r="R71" s="1234"/>
      <c r="S71" s="1234"/>
      <c r="T71" s="1234"/>
      <c r="U71" s="1234"/>
      <c r="W71" s="1311"/>
      <c r="X71" s="1311"/>
      <c r="Y71" s="1311"/>
      <c r="Z71" s="1302"/>
      <c r="AA71" s="1311"/>
      <c r="AB71" s="1311"/>
      <c r="AC71" s="1311"/>
      <c r="AD71" s="1302"/>
      <c r="AE71" s="1311"/>
      <c r="AF71" s="1311"/>
      <c r="AG71" s="1311"/>
      <c r="AH71" s="1302"/>
      <c r="AI71" s="1311"/>
      <c r="AJ71" s="1311"/>
      <c r="AK71" s="1311"/>
      <c r="AL71" s="1302"/>
      <c r="AM71" s="1310"/>
      <c r="AN71" s="1282"/>
      <c r="AO71" s="931"/>
      <c r="AP71" s="931"/>
      <c r="AQ71" s="931"/>
      <c r="AR71" s="930"/>
      <c r="AS71" s="931"/>
      <c r="AT71" s="931"/>
      <c r="AU71" s="931"/>
      <c r="AV71" s="930"/>
      <c r="AW71" s="931"/>
      <c r="AX71" s="931"/>
      <c r="AY71" s="931"/>
      <c r="AZ71" s="930"/>
      <c r="BA71" s="931"/>
      <c r="BB71" s="931"/>
      <c r="BC71" s="931"/>
      <c r="BD71" s="930"/>
      <c r="BE71" s="929"/>
      <c r="BF71" s="1282">
        <f t="shared" ref="BF71:BF134" si="4">BE71-U71</f>
        <v>0</v>
      </c>
    </row>
    <row r="72" spans="1:58">
      <c r="A72" s="1220">
        <v>66</v>
      </c>
      <c r="B72" s="1231"/>
      <c r="C72" s="1276" t="s">
        <v>2438</v>
      </c>
      <c r="D72" s="1239">
        <v>47873000</v>
      </c>
      <c r="E72" s="1240" t="s">
        <v>2416</v>
      </c>
      <c r="F72" s="1234"/>
      <c r="G72" s="1235"/>
      <c r="H72" s="1236"/>
      <c r="I72" s="1234"/>
      <c r="J72" s="1220"/>
      <c r="K72" s="1237"/>
      <c r="L72" s="1237"/>
      <c r="M72" s="1234"/>
      <c r="N72" s="1237"/>
      <c r="O72" s="1234"/>
      <c r="P72" s="1234"/>
      <c r="Q72" s="1234"/>
      <c r="R72" s="1234"/>
      <c r="S72" s="1234"/>
      <c r="T72" s="1234"/>
      <c r="U72" s="1234"/>
      <c r="W72" s="1311"/>
      <c r="X72" s="1311"/>
      <c r="Y72" s="1311"/>
      <c r="Z72" s="1302"/>
      <c r="AA72" s="1311"/>
      <c r="AB72" s="1311"/>
      <c r="AC72" s="1311"/>
      <c r="AD72" s="1302"/>
      <c r="AE72" s="1311"/>
      <c r="AF72" s="1311"/>
      <c r="AG72" s="1311"/>
      <c r="AH72" s="1302"/>
      <c r="AI72" s="1311"/>
      <c r="AJ72" s="1311"/>
      <c r="AK72" s="1311"/>
      <c r="AL72" s="1302"/>
      <c r="AM72" s="1310"/>
      <c r="AN72" s="1282"/>
      <c r="AO72" s="931"/>
      <c r="AP72" s="931"/>
      <c r="AQ72" s="931"/>
      <c r="AR72" s="930"/>
      <c r="AS72" s="931"/>
      <c r="AT72" s="931"/>
      <c r="AU72" s="931"/>
      <c r="AV72" s="930"/>
      <c r="AW72" s="931"/>
      <c r="AX72" s="931"/>
      <c r="AY72" s="931"/>
      <c r="AZ72" s="930"/>
      <c r="BA72" s="931"/>
      <c r="BB72" s="931"/>
      <c r="BC72" s="931"/>
      <c r="BD72" s="930"/>
      <c r="BE72" s="929"/>
      <c r="BF72" s="1282">
        <f t="shared" si="4"/>
        <v>0</v>
      </c>
    </row>
    <row r="73" spans="1:58">
      <c r="A73" s="1220">
        <v>67</v>
      </c>
      <c r="B73" s="1231"/>
      <c r="C73" s="1276" t="s">
        <v>2430</v>
      </c>
      <c r="D73" s="1239">
        <v>13098400</v>
      </c>
      <c r="E73" s="1240" t="s">
        <v>2416</v>
      </c>
      <c r="F73" s="1234"/>
      <c r="G73" s="1235"/>
      <c r="H73" s="1236"/>
      <c r="I73" s="1234"/>
      <c r="J73" s="1220"/>
      <c r="K73" s="1237"/>
      <c r="L73" s="1237"/>
      <c r="M73" s="1234"/>
      <c r="N73" s="1237"/>
      <c r="O73" s="1234"/>
      <c r="P73" s="1234"/>
      <c r="Q73" s="1234"/>
      <c r="R73" s="1234"/>
      <c r="S73" s="1234"/>
      <c r="T73" s="1234"/>
      <c r="U73" s="1234"/>
      <c r="W73" s="1311"/>
      <c r="X73" s="1311"/>
      <c r="Y73" s="1311"/>
      <c r="Z73" s="1302"/>
      <c r="AA73" s="1311"/>
      <c r="AB73" s="1311"/>
      <c r="AC73" s="1311"/>
      <c r="AD73" s="1302"/>
      <c r="AE73" s="1311"/>
      <c r="AF73" s="1311"/>
      <c r="AG73" s="1311"/>
      <c r="AH73" s="1302"/>
      <c r="AI73" s="1311"/>
      <c r="AJ73" s="1311"/>
      <c r="AK73" s="1311"/>
      <c r="AL73" s="1302"/>
      <c r="AM73" s="1310"/>
      <c r="AN73" s="1282"/>
      <c r="AO73" s="931"/>
      <c r="AP73" s="931"/>
      <c r="AQ73" s="931"/>
      <c r="AR73" s="930"/>
      <c r="AS73" s="931"/>
      <c r="AT73" s="931"/>
      <c r="AU73" s="931"/>
      <c r="AV73" s="930"/>
      <c r="AW73" s="931"/>
      <c r="AX73" s="931"/>
      <c r="AY73" s="931"/>
      <c r="AZ73" s="930"/>
      <c r="BA73" s="931"/>
      <c r="BB73" s="931"/>
      <c r="BC73" s="931"/>
      <c r="BD73" s="930"/>
      <c r="BE73" s="929"/>
      <c r="BF73" s="1282">
        <f t="shared" si="4"/>
        <v>0</v>
      </c>
    </row>
    <row r="74" spans="1:58">
      <c r="A74" s="1220">
        <v>68</v>
      </c>
      <c r="B74" s="1231"/>
      <c r="C74" s="1276" t="s">
        <v>2431</v>
      </c>
      <c r="D74" s="1239">
        <v>151038200</v>
      </c>
      <c r="E74" s="1240" t="s">
        <v>2416</v>
      </c>
      <c r="F74" s="1234"/>
      <c r="G74" s="1235"/>
      <c r="H74" s="1236"/>
      <c r="I74" s="1234"/>
      <c r="J74" s="1220"/>
      <c r="K74" s="1237"/>
      <c r="L74" s="1237"/>
      <c r="M74" s="1234"/>
      <c r="N74" s="1237"/>
      <c r="O74" s="1234"/>
      <c r="P74" s="1234"/>
      <c r="Q74" s="1234"/>
      <c r="R74" s="1234"/>
      <c r="S74" s="1234"/>
      <c r="T74" s="1234"/>
      <c r="U74" s="1234"/>
      <c r="W74" s="1311"/>
      <c r="X74" s="1311"/>
      <c r="Y74" s="1311"/>
      <c r="Z74" s="1302"/>
      <c r="AA74" s="1311"/>
      <c r="AB74" s="1311"/>
      <c r="AC74" s="1311"/>
      <c r="AD74" s="1302"/>
      <c r="AE74" s="1311"/>
      <c r="AF74" s="1311"/>
      <c r="AG74" s="1311"/>
      <c r="AH74" s="1302"/>
      <c r="AI74" s="1311"/>
      <c r="AJ74" s="1311"/>
      <c r="AK74" s="1311"/>
      <c r="AL74" s="1302"/>
      <c r="AM74" s="1310"/>
      <c r="AN74" s="1282"/>
      <c r="AO74" s="931"/>
      <c r="AP74" s="931"/>
      <c r="AQ74" s="931"/>
      <c r="AR74" s="930"/>
      <c r="AS74" s="931"/>
      <c r="AT74" s="931"/>
      <c r="AU74" s="931"/>
      <c r="AV74" s="930"/>
      <c r="AW74" s="931"/>
      <c r="AX74" s="931"/>
      <c r="AY74" s="931"/>
      <c r="AZ74" s="930"/>
      <c r="BA74" s="931"/>
      <c r="BB74" s="931"/>
      <c r="BC74" s="931"/>
      <c r="BD74" s="930"/>
      <c r="BE74" s="929"/>
      <c r="BF74" s="1282">
        <f t="shared" si="4"/>
        <v>0</v>
      </c>
    </row>
    <row r="75" spans="1:58">
      <c r="A75" s="1220">
        <v>69</v>
      </c>
      <c r="B75" s="1231"/>
      <c r="C75" s="1276" t="s">
        <v>2425</v>
      </c>
      <c r="D75" s="1239">
        <v>168881700</v>
      </c>
      <c r="E75" s="1240" t="s">
        <v>2416</v>
      </c>
      <c r="F75" s="1234"/>
      <c r="G75" s="1235"/>
      <c r="H75" s="1236"/>
      <c r="I75" s="1234"/>
      <c r="J75" s="1220"/>
      <c r="K75" s="1237"/>
      <c r="L75" s="1237"/>
      <c r="M75" s="1234"/>
      <c r="N75" s="1237"/>
      <c r="O75" s="1234"/>
      <c r="P75" s="1234"/>
      <c r="Q75" s="1234"/>
      <c r="R75" s="1234"/>
      <c r="S75" s="1234"/>
      <c r="T75" s="1234"/>
      <c r="U75" s="1234"/>
      <c r="W75" s="1311"/>
      <c r="X75" s="1311"/>
      <c r="Y75" s="1311"/>
      <c r="Z75" s="1302"/>
      <c r="AA75" s="1311"/>
      <c r="AB75" s="1311"/>
      <c r="AC75" s="1311"/>
      <c r="AD75" s="1302"/>
      <c r="AE75" s="1311"/>
      <c r="AF75" s="1311"/>
      <c r="AG75" s="1311"/>
      <c r="AH75" s="1302"/>
      <c r="AI75" s="1311"/>
      <c r="AJ75" s="1311"/>
      <c r="AK75" s="1311"/>
      <c r="AL75" s="1302"/>
      <c r="AM75" s="1310"/>
      <c r="AN75" s="1282"/>
      <c r="AO75" s="931"/>
      <c r="AP75" s="931"/>
      <c r="AQ75" s="931"/>
      <c r="AR75" s="930"/>
      <c r="AS75" s="931"/>
      <c r="AT75" s="931"/>
      <c r="AU75" s="931"/>
      <c r="AV75" s="930"/>
      <c r="AW75" s="931"/>
      <c r="AX75" s="931"/>
      <c r="AY75" s="931"/>
      <c r="AZ75" s="930"/>
      <c r="BA75" s="931"/>
      <c r="BB75" s="931"/>
      <c r="BC75" s="931"/>
      <c r="BD75" s="930"/>
      <c r="BE75" s="929"/>
      <c r="BF75" s="1282">
        <f t="shared" si="4"/>
        <v>0</v>
      </c>
    </row>
    <row r="76" spans="1:58" ht="70.2">
      <c r="A76" s="1220">
        <v>70</v>
      </c>
      <c r="B76" s="1231">
        <v>12</v>
      </c>
      <c r="C76" s="1275" t="s">
        <v>2441</v>
      </c>
      <c r="D76" s="1232"/>
      <c r="E76" s="1233">
        <v>0</v>
      </c>
      <c r="F76" s="1234" t="s">
        <v>2416</v>
      </c>
      <c r="G76" s="1235"/>
      <c r="H76" s="1236"/>
      <c r="I76" s="1234"/>
      <c r="J76" s="1220">
        <f>L76+N76+P76</f>
        <v>1</v>
      </c>
      <c r="K76" s="1227">
        <f>M76+O76+Q76</f>
        <v>0</v>
      </c>
      <c r="L76" s="1237"/>
      <c r="M76" s="1234"/>
      <c r="N76" s="1237"/>
      <c r="O76" s="1234"/>
      <c r="P76" s="1237">
        <v>1</v>
      </c>
      <c r="Q76" s="1228">
        <f>$E76</f>
        <v>0</v>
      </c>
      <c r="R76" s="1234"/>
      <c r="S76" s="1234"/>
      <c r="T76" s="1299"/>
      <c r="U76" s="1293">
        <f>Q76-T76</f>
        <v>0</v>
      </c>
      <c r="W76" s="1311">
        <f>$W$1/100*$U76</f>
        <v>0</v>
      </c>
      <c r="X76" s="1311">
        <f>$X$1/100*$U76</f>
        <v>0</v>
      </c>
      <c r="Y76" s="1311">
        <f>$Y$1/100*$U76</f>
        <v>0</v>
      </c>
      <c r="Z76" s="1302">
        <f>W76+X76+Y76</f>
        <v>0</v>
      </c>
      <c r="AA76" s="1311">
        <f>$AA$1/100*$U76</f>
        <v>0</v>
      </c>
      <c r="AB76" s="1311">
        <f>$AB$1/100*$U76</f>
        <v>0</v>
      </c>
      <c r="AC76" s="1311">
        <f>$AC$1/100*$U76</f>
        <v>0</v>
      </c>
      <c r="AD76" s="1302">
        <f>AA76+AB76+AC76</f>
        <v>0</v>
      </c>
      <c r="AE76" s="1311">
        <f>$AE$1/100*$U76</f>
        <v>0</v>
      </c>
      <c r="AF76" s="1311">
        <f>$AF$1/100*$U76</f>
        <v>0</v>
      </c>
      <c r="AG76" s="1311">
        <f>$AG$1/100*$U76</f>
        <v>0</v>
      </c>
      <c r="AH76" s="1302">
        <f>AE76+AF76+AG76</f>
        <v>0</v>
      </c>
      <c r="AI76" s="1311">
        <f>$AI$1/100*$U76</f>
        <v>0</v>
      </c>
      <c r="AJ76" s="1311">
        <f>$AJ$1/100*$U76</f>
        <v>0</v>
      </c>
      <c r="AK76" s="1311">
        <f>$AK$1/100*$U76</f>
        <v>0</v>
      </c>
      <c r="AL76" s="1302">
        <f>AI76+AJ76+AK76</f>
        <v>0</v>
      </c>
      <c r="AM76" s="1310">
        <f>Z76+AD76+AH76+AL76</f>
        <v>0</v>
      </c>
      <c r="AN76" s="1282">
        <f>AM76-U76</f>
        <v>0</v>
      </c>
      <c r="AO76" s="931">
        <f>ROUND(W76,-2)</f>
        <v>0</v>
      </c>
      <c r="AP76" s="931">
        <f>ROUND(X76,-2)</f>
        <v>0</v>
      </c>
      <c r="AQ76" s="931">
        <f>ROUND(Y76,-2)</f>
        <v>0</v>
      </c>
      <c r="AR76" s="1302">
        <f>AO76+AP76+AQ76</f>
        <v>0</v>
      </c>
      <c r="AS76" s="931">
        <f>ROUND(AA76,-2)</f>
        <v>0</v>
      </c>
      <c r="AT76" s="931">
        <f>ROUND(AB76,-2)</f>
        <v>0</v>
      </c>
      <c r="AU76" s="931">
        <f>ROUND(AC76,-2)</f>
        <v>0</v>
      </c>
      <c r="AV76" s="1302">
        <f>AS76+AT76+AU76</f>
        <v>0</v>
      </c>
      <c r="AW76" s="931">
        <f>ROUND(AE76,-2)</f>
        <v>0</v>
      </c>
      <c r="AX76" s="931">
        <f>ROUND(AF76,-2)</f>
        <v>0</v>
      </c>
      <c r="AY76" s="931">
        <f>ROUND(AG76,-2)</f>
        <v>0</v>
      </c>
      <c r="AZ76" s="1302">
        <f>AW76+AX76+AY76</f>
        <v>0</v>
      </c>
      <c r="BA76" s="1311">
        <f>ROUND(AI76,-2)</f>
        <v>0</v>
      </c>
      <c r="BB76" s="1311">
        <f>ROUND(AJ76,-2)</f>
        <v>0</v>
      </c>
      <c r="BC76" s="1311">
        <f>ROUND(AK76,-2)</f>
        <v>0</v>
      </c>
      <c r="BD76" s="930">
        <f>BA76+BB76+BC76</f>
        <v>0</v>
      </c>
      <c r="BE76" s="1310">
        <f>AR76+AV76+AZ76+BD76</f>
        <v>0</v>
      </c>
      <c r="BF76" s="1312">
        <f t="shared" si="4"/>
        <v>0</v>
      </c>
    </row>
    <row r="77" spans="1:58">
      <c r="A77" s="1220">
        <v>71</v>
      </c>
      <c r="B77" s="1231"/>
      <c r="C77" s="1276" t="s">
        <v>2422</v>
      </c>
      <c r="D77" s="1239">
        <v>418158000</v>
      </c>
      <c r="E77" s="1240" t="s">
        <v>2416</v>
      </c>
      <c r="F77" s="1234"/>
      <c r="G77" s="1235"/>
      <c r="H77" s="1236"/>
      <c r="I77" s="1234"/>
      <c r="J77" s="1220"/>
      <c r="K77" s="1237"/>
      <c r="L77" s="1237"/>
      <c r="M77" s="1234"/>
      <c r="N77" s="1237"/>
      <c r="O77" s="1234"/>
      <c r="P77" s="1234"/>
      <c r="Q77" s="1234"/>
      <c r="R77" s="1234"/>
      <c r="S77" s="1234"/>
      <c r="T77" s="1234"/>
      <c r="U77" s="1234"/>
      <c r="W77" s="1311"/>
      <c r="X77" s="1311"/>
      <c r="Y77" s="1311"/>
      <c r="Z77" s="1302"/>
      <c r="AA77" s="1311"/>
      <c r="AB77" s="1311"/>
      <c r="AC77" s="1311"/>
      <c r="AD77" s="1302"/>
      <c r="AE77" s="1311"/>
      <c r="AF77" s="1311"/>
      <c r="AG77" s="1311"/>
      <c r="AH77" s="1302"/>
      <c r="AI77" s="1311"/>
      <c r="AJ77" s="1311"/>
      <c r="AK77" s="1311"/>
      <c r="AL77" s="1302"/>
      <c r="AM77" s="1310"/>
      <c r="AN77" s="1282"/>
      <c r="AO77" s="931"/>
      <c r="AP77" s="931"/>
      <c r="AQ77" s="931"/>
      <c r="AR77" s="930"/>
      <c r="AS77" s="931"/>
      <c r="AT77" s="931"/>
      <c r="AU77" s="931"/>
      <c r="AV77" s="930"/>
      <c r="AW77" s="931"/>
      <c r="AX77" s="931"/>
      <c r="AY77" s="931"/>
      <c r="AZ77" s="930"/>
      <c r="BA77" s="931"/>
      <c r="BB77" s="931"/>
      <c r="BC77" s="931"/>
      <c r="BD77" s="930"/>
      <c r="BE77" s="929"/>
      <c r="BF77" s="1282">
        <f t="shared" si="4"/>
        <v>0</v>
      </c>
    </row>
    <row r="78" spans="1:58" outlineLevel="2">
      <c r="A78" s="1220">
        <v>72</v>
      </c>
      <c r="B78" s="1231"/>
      <c r="C78" s="1276" t="s">
        <v>2423</v>
      </c>
      <c r="D78" s="1239">
        <v>0</v>
      </c>
      <c r="E78" s="1240" t="s">
        <v>2416</v>
      </c>
      <c r="F78" s="1234"/>
      <c r="G78" s="1235"/>
      <c r="H78" s="1236"/>
      <c r="I78" s="1234"/>
      <c r="J78" s="1220"/>
      <c r="K78" s="1237"/>
      <c r="L78" s="1237"/>
      <c r="M78" s="1234"/>
      <c r="N78" s="1237"/>
      <c r="O78" s="1234"/>
      <c r="P78" s="1234"/>
      <c r="Q78" s="1234"/>
      <c r="R78" s="1234"/>
      <c r="S78" s="1234"/>
      <c r="T78" s="1234"/>
      <c r="U78" s="1234"/>
      <c r="W78" s="1311"/>
      <c r="X78" s="1311"/>
      <c r="Y78" s="1311"/>
      <c r="Z78" s="1302"/>
      <c r="AA78" s="1311"/>
      <c r="AB78" s="1311"/>
      <c r="AC78" s="1311"/>
      <c r="AD78" s="1302"/>
      <c r="AE78" s="1311"/>
      <c r="AF78" s="1311"/>
      <c r="AG78" s="1311"/>
      <c r="AH78" s="1302"/>
      <c r="AI78" s="1311"/>
      <c r="AJ78" s="1311"/>
      <c r="AK78" s="1311"/>
      <c r="AL78" s="1302"/>
      <c r="AM78" s="1310"/>
      <c r="AN78" s="1282"/>
      <c r="AO78" s="931"/>
      <c r="AP78" s="931"/>
      <c r="AQ78" s="931"/>
      <c r="AR78" s="930"/>
      <c r="AS78" s="931"/>
      <c r="AT78" s="931"/>
      <c r="AU78" s="931"/>
      <c r="AV78" s="930"/>
      <c r="AW78" s="931"/>
      <c r="AX78" s="931"/>
      <c r="AY78" s="931"/>
      <c r="AZ78" s="930"/>
      <c r="BA78" s="931"/>
      <c r="BB78" s="931"/>
      <c r="BC78" s="931"/>
      <c r="BD78" s="930"/>
      <c r="BE78" s="929"/>
      <c r="BF78" s="1282">
        <f t="shared" si="4"/>
        <v>0</v>
      </c>
    </row>
    <row r="79" spans="1:58" outlineLevel="2">
      <c r="A79" s="1220">
        <v>73</v>
      </c>
      <c r="B79" s="1231"/>
      <c r="C79" s="1276" t="s">
        <v>2424</v>
      </c>
      <c r="D79" s="1239">
        <v>418158000</v>
      </c>
      <c r="E79" s="1240" t="s">
        <v>2416</v>
      </c>
      <c r="F79" s="1234"/>
      <c r="G79" s="1235"/>
      <c r="H79" s="1236"/>
      <c r="I79" s="1234"/>
      <c r="J79" s="1220"/>
      <c r="K79" s="1237"/>
      <c r="L79" s="1237"/>
      <c r="M79" s="1234"/>
      <c r="N79" s="1237"/>
      <c r="O79" s="1234"/>
      <c r="P79" s="1234"/>
      <c r="Q79" s="1234"/>
      <c r="R79" s="1234"/>
      <c r="S79" s="1234"/>
      <c r="T79" s="1234"/>
      <c r="U79" s="1234"/>
      <c r="W79" s="1311"/>
      <c r="X79" s="1311"/>
      <c r="Y79" s="1311"/>
      <c r="Z79" s="1302"/>
      <c r="AA79" s="1311"/>
      <c r="AB79" s="1311"/>
      <c r="AC79" s="1311"/>
      <c r="AD79" s="1302"/>
      <c r="AE79" s="1311"/>
      <c r="AF79" s="1311"/>
      <c r="AG79" s="1311"/>
      <c r="AH79" s="1302"/>
      <c r="AI79" s="1311"/>
      <c r="AJ79" s="1311"/>
      <c r="AK79" s="1311"/>
      <c r="AL79" s="1302"/>
      <c r="AM79" s="1310"/>
      <c r="AN79" s="1282"/>
      <c r="AO79" s="931"/>
      <c r="AP79" s="931"/>
      <c r="AQ79" s="931"/>
      <c r="AR79" s="930"/>
      <c r="AS79" s="931"/>
      <c r="AT79" s="931"/>
      <c r="AU79" s="931"/>
      <c r="AV79" s="930"/>
      <c r="AW79" s="931"/>
      <c r="AX79" s="931"/>
      <c r="AY79" s="931"/>
      <c r="AZ79" s="930"/>
      <c r="BA79" s="931"/>
      <c r="BB79" s="931"/>
      <c r="BC79" s="931"/>
      <c r="BD79" s="930"/>
      <c r="BE79" s="929"/>
      <c r="BF79" s="1282">
        <f t="shared" si="4"/>
        <v>0</v>
      </c>
    </row>
    <row r="80" spans="1:58">
      <c r="A80" s="1220">
        <v>74</v>
      </c>
      <c r="B80" s="1231"/>
      <c r="C80" s="1276" t="s">
        <v>2438</v>
      </c>
      <c r="D80" s="1239">
        <v>63244000</v>
      </c>
      <c r="E80" s="1240" t="s">
        <v>2416</v>
      </c>
      <c r="F80" s="1234"/>
      <c r="G80" s="1235"/>
      <c r="H80" s="1236"/>
      <c r="I80" s="1234"/>
      <c r="J80" s="1220"/>
      <c r="K80" s="1237"/>
      <c r="L80" s="1237"/>
      <c r="M80" s="1234"/>
      <c r="N80" s="1237"/>
      <c r="O80" s="1234"/>
      <c r="P80" s="1234"/>
      <c r="Q80" s="1234"/>
      <c r="R80" s="1234"/>
      <c r="S80" s="1234"/>
      <c r="T80" s="1234"/>
      <c r="U80" s="1234"/>
      <c r="W80" s="1311"/>
      <c r="X80" s="1311"/>
      <c r="Y80" s="1311"/>
      <c r="Z80" s="1302"/>
      <c r="AA80" s="1311"/>
      <c r="AB80" s="1311"/>
      <c r="AC80" s="1311"/>
      <c r="AD80" s="1302"/>
      <c r="AE80" s="1311"/>
      <c r="AF80" s="1311"/>
      <c r="AG80" s="1311"/>
      <c r="AH80" s="1302"/>
      <c r="AI80" s="1311"/>
      <c r="AJ80" s="1311"/>
      <c r="AK80" s="1311"/>
      <c r="AL80" s="1302"/>
      <c r="AM80" s="1310"/>
      <c r="AN80" s="1282"/>
      <c r="AO80" s="931"/>
      <c r="AP80" s="931"/>
      <c r="AQ80" s="931"/>
      <c r="AR80" s="930"/>
      <c r="AS80" s="931"/>
      <c r="AT80" s="931"/>
      <c r="AU80" s="931"/>
      <c r="AV80" s="930"/>
      <c r="AW80" s="931"/>
      <c r="AX80" s="931"/>
      <c r="AY80" s="931"/>
      <c r="AZ80" s="930"/>
      <c r="BA80" s="931"/>
      <c r="BB80" s="931"/>
      <c r="BC80" s="931"/>
      <c r="BD80" s="930"/>
      <c r="BE80" s="929"/>
      <c r="BF80" s="1282">
        <f t="shared" si="4"/>
        <v>0</v>
      </c>
    </row>
    <row r="81" spans="1:58">
      <c r="A81" s="1220">
        <v>75</v>
      </c>
      <c r="B81" s="1231"/>
      <c r="C81" s="1276" t="s">
        <v>2430</v>
      </c>
      <c r="D81" s="1239">
        <v>4216000</v>
      </c>
      <c r="E81" s="1240" t="s">
        <v>2416</v>
      </c>
      <c r="F81" s="1234"/>
      <c r="G81" s="1235"/>
      <c r="H81" s="1236"/>
      <c r="I81" s="1234"/>
      <c r="J81" s="1220"/>
      <c r="K81" s="1237"/>
      <c r="L81" s="1237"/>
      <c r="M81" s="1234"/>
      <c r="N81" s="1237"/>
      <c r="O81" s="1234"/>
      <c r="P81" s="1234"/>
      <c r="Q81" s="1234"/>
      <c r="R81" s="1234"/>
      <c r="S81" s="1234"/>
      <c r="T81" s="1234"/>
      <c r="U81" s="1234"/>
      <c r="W81" s="1311"/>
      <c r="X81" s="1311"/>
      <c r="Y81" s="1311"/>
      <c r="Z81" s="1302"/>
      <c r="AA81" s="1311"/>
      <c r="AB81" s="1311"/>
      <c r="AC81" s="1311"/>
      <c r="AD81" s="1302"/>
      <c r="AE81" s="1311"/>
      <c r="AF81" s="1311"/>
      <c r="AG81" s="1311"/>
      <c r="AH81" s="1302"/>
      <c r="AI81" s="1311"/>
      <c r="AJ81" s="1311"/>
      <c r="AK81" s="1311"/>
      <c r="AL81" s="1302"/>
      <c r="AM81" s="1310"/>
      <c r="AN81" s="1282"/>
      <c r="AO81" s="931"/>
      <c r="AP81" s="931"/>
      <c r="AQ81" s="931"/>
      <c r="AR81" s="930"/>
      <c r="AS81" s="931"/>
      <c r="AT81" s="931"/>
      <c r="AU81" s="931"/>
      <c r="AV81" s="930"/>
      <c r="AW81" s="931"/>
      <c r="AX81" s="931"/>
      <c r="AY81" s="931"/>
      <c r="AZ81" s="930"/>
      <c r="BA81" s="931"/>
      <c r="BB81" s="931"/>
      <c r="BC81" s="931"/>
      <c r="BD81" s="930"/>
      <c r="BE81" s="929"/>
      <c r="BF81" s="1282">
        <f t="shared" si="4"/>
        <v>0</v>
      </c>
    </row>
    <row r="82" spans="1:58">
      <c r="A82" s="1220">
        <v>76</v>
      </c>
      <c r="B82" s="1231"/>
      <c r="C82" s="1276" t="s">
        <v>2431</v>
      </c>
      <c r="D82" s="1239">
        <v>119896600</v>
      </c>
      <c r="E82" s="1240" t="s">
        <v>2416</v>
      </c>
      <c r="F82" s="1234"/>
      <c r="G82" s="1235"/>
      <c r="H82" s="1236"/>
      <c r="I82" s="1234"/>
      <c r="J82" s="1220"/>
      <c r="K82" s="1237"/>
      <c r="L82" s="1237"/>
      <c r="M82" s="1234"/>
      <c r="N82" s="1237"/>
      <c r="O82" s="1234"/>
      <c r="P82" s="1234"/>
      <c r="Q82" s="1234"/>
      <c r="R82" s="1234"/>
      <c r="S82" s="1234"/>
      <c r="T82" s="1234"/>
      <c r="U82" s="1234"/>
      <c r="W82" s="1311"/>
      <c r="X82" s="1311"/>
      <c r="Y82" s="1311"/>
      <c r="Z82" s="1302"/>
      <c r="AA82" s="1311"/>
      <c r="AB82" s="1311"/>
      <c r="AC82" s="1311"/>
      <c r="AD82" s="1302"/>
      <c r="AE82" s="1311"/>
      <c r="AF82" s="1311"/>
      <c r="AG82" s="1311"/>
      <c r="AH82" s="1302"/>
      <c r="AI82" s="1311"/>
      <c r="AJ82" s="1311"/>
      <c r="AK82" s="1311"/>
      <c r="AL82" s="1302"/>
      <c r="AM82" s="1310"/>
      <c r="AN82" s="1282"/>
      <c r="AO82" s="931"/>
      <c r="AP82" s="931"/>
      <c r="AQ82" s="931"/>
      <c r="AR82" s="930"/>
      <c r="AS82" s="931"/>
      <c r="AT82" s="931"/>
      <c r="AU82" s="931"/>
      <c r="AV82" s="930"/>
      <c r="AW82" s="931"/>
      <c r="AX82" s="931"/>
      <c r="AY82" s="931"/>
      <c r="AZ82" s="930"/>
      <c r="BA82" s="931"/>
      <c r="BB82" s="931"/>
      <c r="BC82" s="931"/>
      <c r="BD82" s="930"/>
      <c r="BE82" s="929"/>
      <c r="BF82" s="1282">
        <f t="shared" si="4"/>
        <v>0</v>
      </c>
    </row>
    <row r="83" spans="1:58">
      <c r="A83" s="1220">
        <v>77</v>
      </c>
      <c r="B83" s="1231"/>
      <c r="C83" s="1276" t="s">
        <v>2426</v>
      </c>
      <c r="D83" s="1239">
        <v>230801400</v>
      </c>
      <c r="E83" s="1240" t="s">
        <v>2416</v>
      </c>
      <c r="F83" s="1234"/>
      <c r="G83" s="1235"/>
      <c r="H83" s="1236"/>
      <c r="I83" s="1234"/>
      <c r="J83" s="1220"/>
      <c r="K83" s="1237"/>
      <c r="L83" s="1237"/>
      <c r="M83" s="1234"/>
      <c r="N83" s="1237"/>
      <c r="O83" s="1234"/>
      <c r="P83" s="1234"/>
      <c r="Q83" s="1234"/>
      <c r="R83" s="1234"/>
      <c r="S83" s="1234"/>
      <c r="T83" s="1234"/>
      <c r="U83" s="1234"/>
      <c r="W83" s="1311"/>
      <c r="X83" s="1311"/>
      <c r="Y83" s="1311"/>
      <c r="Z83" s="1302"/>
      <c r="AA83" s="1311"/>
      <c r="AB83" s="1311"/>
      <c r="AC83" s="1311"/>
      <c r="AD83" s="1302"/>
      <c r="AE83" s="1311"/>
      <c r="AF83" s="1311"/>
      <c r="AG83" s="1311"/>
      <c r="AH83" s="1302"/>
      <c r="AI83" s="1311"/>
      <c r="AJ83" s="1311"/>
      <c r="AK83" s="1311"/>
      <c r="AL83" s="1302"/>
      <c r="AM83" s="1310"/>
      <c r="AN83" s="1282"/>
      <c r="AO83" s="931"/>
      <c r="AP83" s="931"/>
      <c r="AQ83" s="931"/>
      <c r="AR83" s="930"/>
      <c r="AS83" s="931"/>
      <c r="AT83" s="931"/>
      <c r="AU83" s="931"/>
      <c r="AV83" s="930"/>
      <c r="AW83" s="931"/>
      <c r="AX83" s="931"/>
      <c r="AY83" s="931"/>
      <c r="AZ83" s="930"/>
      <c r="BA83" s="931"/>
      <c r="BB83" s="931"/>
      <c r="BC83" s="931"/>
      <c r="BD83" s="930"/>
      <c r="BE83" s="929"/>
      <c r="BF83" s="1282">
        <f t="shared" si="4"/>
        <v>0</v>
      </c>
    </row>
    <row r="84" spans="1:58" ht="70.2">
      <c r="A84" s="1220">
        <v>78</v>
      </c>
      <c r="B84" s="1231">
        <v>4</v>
      </c>
      <c r="C84" s="1275" t="s">
        <v>2442</v>
      </c>
      <c r="D84" s="1232"/>
      <c r="E84" s="1233">
        <v>6217300</v>
      </c>
      <c r="F84" s="1234" t="s">
        <v>2416</v>
      </c>
      <c r="G84" s="1235"/>
      <c r="H84" s="1236"/>
      <c r="I84" s="1234"/>
      <c r="J84" s="1220">
        <f>L84+N84+P84</f>
        <v>1</v>
      </c>
      <c r="K84" s="1227">
        <f>M84+O84+Q84</f>
        <v>6217300</v>
      </c>
      <c r="L84" s="1237"/>
      <c r="M84" s="1234"/>
      <c r="N84" s="1237"/>
      <c r="O84" s="1234"/>
      <c r="P84" s="1237">
        <v>1</v>
      </c>
      <c r="Q84" s="1228">
        <f>$E84</f>
        <v>6217300</v>
      </c>
      <c r="R84" s="1234"/>
      <c r="S84" s="1234"/>
      <c r="T84" s="1299"/>
      <c r="U84" s="1293">
        <f>Q84-T84</f>
        <v>6217300</v>
      </c>
      <c r="W84" s="1311">
        <f>$W$1/100*$U84</f>
        <v>621730</v>
      </c>
      <c r="X84" s="1311">
        <f>$X$1/100*$U84</f>
        <v>621730</v>
      </c>
      <c r="Y84" s="1311">
        <f>$Y$1/100*$U84</f>
        <v>621730</v>
      </c>
      <c r="Z84" s="1302">
        <f>W84+X84+Y84</f>
        <v>1865190</v>
      </c>
      <c r="AA84" s="1311">
        <f>$AA$1/100*$U84</f>
        <v>310865</v>
      </c>
      <c r="AB84" s="1311">
        <f>$AB$1/100*$U84</f>
        <v>621730</v>
      </c>
      <c r="AC84" s="1311">
        <f>$AC$1/100*$U84</f>
        <v>621730</v>
      </c>
      <c r="AD84" s="1302">
        <f>AA84+AB84+AC84</f>
        <v>1554325</v>
      </c>
      <c r="AE84" s="1311">
        <f>$AE$1/100*$U84</f>
        <v>621730</v>
      </c>
      <c r="AF84" s="1311">
        <f>$AF$1/100*$U84</f>
        <v>621730</v>
      </c>
      <c r="AG84" s="1311">
        <f>$AG$1/100*$U84</f>
        <v>621730</v>
      </c>
      <c r="AH84" s="1302">
        <f>AE84+AF84+AG84</f>
        <v>1865190</v>
      </c>
      <c r="AI84" s="1311">
        <f>$AI$1/100*$U84</f>
        <v>621730</v>
      </c>
      <c r="AJ84" s="1311">
        <f>$AJ$1/100*$U84</f>
        <v>310865</v>
      </c>
      <c r="AK84" s="1311">
        <f>$AK$1/100*$U84</f>
        <v>0</v>
      </c>
      <c r="AL84" s="1302">
        <f>AI84+AJ84+AK84</f>
        <v>932595</v>
      </c>
      <c r="AM84" s="1310">
        <f>Z84+AD84+AH84+AL84</f>
        <v>6217300</v>
      </c>
      <c r="AN84" s="1282">
        <f>AM84-U84</f>
        <v>0</v>
      </c>
      <c r="AO84" s="931">
        <f>ROUND(W84,-2)</f>
        <v>621700</v>
      </c>
      <c r="AP84" s="931">
        <f>ROUND(X84,-2)</f>
        <v>621700</v>
      </c>
      <c r="AQ84" s="931">
        <f>ROUND(Y84,-2)</f>
        <v>621700</v>
      </c>
      <c r="AR84" s="1302">
        <f>AO84+AP84+AQ84</f>
        <v>1865100</v>
      </c>
      <c r="AS84" s="931">
        <f>ROUND(AA84,-2)</f>
        <v>310900</v>
      </c>
      <c r="AT84" s="931">
        <f>ROUND(AB84,-2)</f>
        <v>621700</v>
      </c>
      <c r="AU84" s="931">
        <f>ROUND(AC84,-2)</f>
        <v>621700</v>
      </c>
      <c r="AV84" s="1302">
        <f>AS84+AT84+AU84</f>
        <v>1554300</v>
      </c>
      <c r="AW84" s="931">
        <f>ROUND(AE84,-2)</f>
        <v>621700</v>
      </c>
      <c r="AX84" s="931">
        <f>ROUND(AF84,-2)</f>
        <v>621700</v>
      </c>
      <c r="AY84" s="931">
        <f>ROUND(AG84,-2)</f>
        <v>621700</v>
      </c>
      <c r="AZ84" s="1302">
        <f>AW84+AX84+AY84</f>
        <v>1865100</v>
      </c>
      <c r="BA84" s="1311">
        <f>ROUND(AI84,-2)</f>
        <v>621700</v>
      </c>
      <c r="BB84" s="1311">
        <f>ROUND(AJ84,-2)</f>
        <v>310900</v>
      </c>
      <c r="BC84" s="1311">
        <f>ROUND(AK84,-2)</f>
        <v>0</v>
      </c>
      <c r="BD84" s="930">
        <f>BA84+BB84+BC84</f>
        <v>932600</v>
      </c>
      <c r="BE84" s="1310">
        <f>AR84+AV84+AZ84+BD84</f>
        <v>6217100</v>
      </c>
      <c r="BF84" s="1312">
        <f t="shared" si="4"/>
        <v>-200</v>
      </c>
    </row>
    <row r="85" spans="1:58">
      <c r="A85" s="1220">
        <v>79</v>
      </c>
      <c r="B85" s="1231"/>
      <c r="C85" s="1276" t="s">
        <v>2422</v>
      </c>
      <c r="D85" s="1239">
        <v>190949300</v>
      </c>
      <c r="E85" s="1240" t="s">
        <v>2416</v>
      </c>
      <c r="F85" s="1234"/>
      <c r="G85" s="1235"/>
      <c r="H85" s="1236"/>
      <c r="I85" s="1234"/>
      <c r="J85" s="1220"/>
      <c r="K85" s="1237"/>
      <c r="L85" s="1237"/>
      <c r="M85" s="1234"/>
      <c r="N85" s="1237"/>
      <c r="O85" s="1234"/>
      <c r="P85" s="1234"/>
      <c r="Q85" s="1234"/>
      <c r="R85" s="1234"/>
      <c r="S85" s="1234"/>
      <c r="T85" s="1234"/>
      <c r="U85" s="1234"/>
      <c r="W85" s="1311"/>
      <c r="X85" s="1311"/>
      <c r="Y85" s="1311"/>
      <c r="Z85" s="1302"/>
      <c r="AA85" s="1311"/>
      <c r="AB85" s="1311"/>
      <c r="AC85" s="1311"/>
      <c r="AD85" s="1302"/>
      <c r="AE85" s="1311"/>
      <c r="AF85" s="1311"/>
      <c r="AG85" s="1311"/>
      <c r="AH85" s="1302"/>
      <c r="AI85" s="1311"/>
      <c r="AJ85" s="1311"/>
      <c r="AK85" s="1311"/>
      <c r="AL85" s="1302"/>
      <c r="AM85" s="1310"/>
      <c r="AN85" s="1282"/>
      <c r="AO85" s="931"/>
      <c r="AP85" s="931"/>
      <c r="AQ85" s="931"/>
      <c r="AR85" s="930"/>
      <c r="AS85" s="931"/>
      <c r="AT85" s="931"/>
      <c r="AU85" s="931"/>
      <c r="AV85" s="930"/>
      <c r="AW85" s="931"/>
      <c r="AX85" s="931"/>
      <c r="AY85" s="931"/>
      <c r="AZ85" s="930"/>
      <c r="BA85" s="931"/>
      <c r="BB85" s="931"/>
      <c r="BC85" s="931"/>
      <c r="BD85" s="930"/>
      <c r="BE85" s="929"/>
      <c r="BF85" s="1282">
        <f t="shared" si="4"/>
        <v>0</v>
      </c>
    </row>
    <row r="86" spans="1:58" outlineLevel="2">
      <c r="A86" s="1220">
        <v>80</v>
      </c>
      <c r="B86" s="1231"/>
      <c r="C86" s="1276" t="s">
        <v>2423</v>
      </c>
      <c r="D86" s="1239">
        <v>0</v>
      </c>
      <c r="E86" s="1240" t="s">
        <v>2416</v>
      </c>
      <c r="F86" s="1234"/>
      <c r="G86" s="1235"/>
      <c r="H86" s="1236"/>
      <c r="I86" s="1234"/>
      <c r="J86" s="1220"/>
      <c r="K86" s="1237"/>
      <c r="L86" s="1237"/>
      <c r="M86" s="1234"/>
      <c r="N86" s="1237"/>
      <c r="O86" s="1234"/>
      <c r="P86" s="1234"/>
      <c r="Q86" s="1234"/>
      <c r="R86" s="1234"/>
      <c r="S86" s="1234"/>
      <c r="T86" s="1234"/>
      <c r="U86" s="1234"/>
      <c r="W86" s="1311"/>
      <c r="X86" s="1311"/>
      <c r="Y86" s="1311"/>
      <c r="Z86" s="1302"/>
      <c r="AA86" s="1311"/>
      <c r="AB86" s="1311"/>
      <c r="AC86" s="1311"/>
      <c r="AD86" s="1302"/>
      <c r="AE86" s="1311"/>
      <c r="AF86" s="1311"/>
      <c r="AG86" s="1311"/>
      <c r="AH86" s="1302"/>
      <c r="AI86" s="1311"/>
      <c r="AJ86" s="1311"/>
      <c r="AK86" s="1311"/>
      <c r="AL86" s="1302"/>
      <c r="AM86" s="1310"/>
      <c r="AN86" s="1282"/>
      <c r="AO86" s="931"/>
      <c r="AP86" s="931"/>
      <c r="AQ86" s="931"/>
      <c r="AR86" s="930"/>
      <c r="AS86" s="931"/>
      <c r="AT86" s="931"/>
      <c r="AU86" s="931"/>
      <c r="AV86" s="930"/>
      <c r="AW86" s="931"/>
      <c r="AX86" s="931"/>
      <c r="AY86" s="931"/>
      <c r="AZ86" s="930"/>
      <c r="BA86" s="931"/>
      <c r="BB86" s="931"/>
      <c r="BC86" s="931"/>
      <c r="BD86" s="930"/>
      <c r="BE86" s="929"/>
      <c r="BF86" s="1282">
        <f t="shared" si="4"/>
        <v>0</v>
      </c>
    </row>
    <row r="87" spans="1:58" outlineLevel="2">
      <c r="A87" s="1220">
        <v>81</v>
      </c>
      <c r="B87" s="1231"/>
      <c r="C87" s="1276" t="s">
        <v>2424</v>
      </c>
      <c r="D87" s="1239">
        <v>190949300</v>
      </c>
      <c r="E87" s="1240" t="s">
        <v>2416</v>
      </c>
      <c r="F87" s="1234"/>
      <c r="G87" s="1235"/>
      <c r="H87" s="1236"/>
      <c r="I87" s="1234"/>
      <c r="J87" s="1220"/>
      <c r="K87" s="1237"/>
      <c r="L87" s="1237"/>
      <c r="M87" s="1234"/>
      <c r="N87" s="1237"/>
      <c r="O87" s="1234"/>
      <c r="P87" s="1234"/>
      <c r="Q87" s="1234"/>
      <c r="R87" s="1234"/>
      <c r="S87" s="1234"/>
      <c r="T87" s="1234"/>
      <c r="U87" s="1234"/>
      <c r="W87" s="1311"/>
      <c r="X87" s="1311"/>
      <c r="Y87" s="1311"/>
      <c r="Z87" s="1302"/>
      <c r="AA87" s="1311"/>
      <c r="AB87" s="1311"/>
      <c r="AC87" s="1311"/>
      <c r="AD87" s="1302"/>
      <c r="AE87" s="1311"/>
      <c r="AF87" s="1311"/>
      <c r="AG87" s="1311"/>
      <c r="AH87" s="1302"/>
      <c r="AI87" s="1311"/>
      <c r="AJ87" s="1311"/>
      <c r="AK87" s="1311"/>
      <c r="AL87" s="1302"/>
      <c r="AM87" s="1310"/>
      <c r="AN87" s="1282"/>
      <c r="AO87" s="931"/>
      <c r="AP87" s="931"/>
      <c r="AQ87" s="931"/>
      <c r="AR87" s="930"/>
      <c r="AS87" s="931"/>
      <c r="AT87" s="931"/>
      <c r="AU87" s="931"/>
      <c r="AV87" s="930"/>
      <c r="AW87" s="931"/>
      <c r="AX87" s="931"/>
      <c r="AY87" s="931"/>
      <c r="AZ87" s="930"/>
      <c r="BA87" s="931"/>
      <c r="BB87" s="931"/>
      <c r="BC87" s="931"/>
      <c r="BD87" s="930"/>
      <c r="BE87" s="929"/>
      <c r="BF87" s="1282">
        <f t="shared" si="4"/>
        <v>0</v>
      </c>
    </row>
    <row r="88" spans="1:58">
      <c r="A88" s="1220">
        <v>82</v>
      </c>
      <c r="B88" s="1231"/>
      <c r="C88" s="1276" t="s">
        <v>2438</v>
      </c>
      <c r="D88" s="1239">
        <v>37407700</v>
      </c>
      <c r="E88" s="1240" t="s">
        <v>2416</v>
      </c>
      <c r="F88" s="1234"/>
      <c r="G88" s="1235"/>
      <c r="H88" s="1236"/>
      <c r="I88" s="1234"/>
      <c r="J88" s="1220"/>
      <c r="K88" s="1237"/>
      <c r="L88" s="1237"/>
      <c r="M88" s="1234"/>
      <c r="N88" s="1237"/>
      <c r="O88" s="1234"/>
      <c r="P88" s="1234"/>
      <c r="Q88" s="1234"/>
      <c r="R88" s="1234"/>
      <c r="S88" s="1234"/>
      <c r="T88" s="1234"/>
      <c r="U88" s="1234"/>
      <c r="W88" s="1311"/>
      <c r="X88" s="1311"/>
      <c r="Y88" s="1311"/>
      <c r="Z88" s="1302"/>
      <c r="AA88" s="1311"/>
      <c r="AB88" s="1311"/>
      <c r="AC88" s="1311"/>
      <c r="AD88" s="1302"/>
      <c r="AE88" s="1311"/>
      <c r="AF88" s="1311"/>
      <c r="AG88" s="1311"/>
      <c r="AH88" s="1302"/>
      <c r="AI88" s="1311"/>
      <c r="AJ88" s="1311"/>
      <c r="AK88" s="1311"/>
      <c r="AL88" s="1302"/>
      <c r="AM88" s="1310"/>
      <c r="AN88" s="1282"/>
      <c r="AO88" s="931"/>
      <c r="AP88" s="931"/>
      <c r="AQ88" s="931"/>
      <c r="AR88" s="930"/>
      <c r="AS88" s="931"/>
      <c r="AT88" s="931"/>
      <c r="AU88" s="931"/>
      <c r="AV88" s="930"/>
      <c r="AW88" s="931"/>
      <c r="AX88" s="931"/>
      <c r="AY88" s="931"/>
      <c r="AZ88" s="930"/>
      <c r="BA88" s="931"/>
      <c r="BB88" s="931"/>
      <c r="BC88" s="931"/>
      <c r="BD88" s="930"/>
      <c r="BE88" s="929"/>
      <c r="BF88" s="1282">
        <f t="shared" si="4"/>
        <v>0</v>
      </c>
    </row>
    <row r="89" spans="1:58">
      <c r="A89" s="1220">
        <v>83</v>
      </c>
      <c r="B89" s="1231"/>
      <c r="C89" s="1276" t="s">
        <v>2430</v>
      </c>
      <c r="D89" s="1239">
        <v>8054700</v>
      </c>
      <c r="E89" s="1240" t="s">
        <v>2416</v>
      </c>
      <c r="F89" s="1234"/>
      <c r="G89" s="1235"/>
      <c r="H89" s="1236"/>
      <c r="I89" s="1234"/>
      <c r="J89" s="1220"/>
      <c r="K89" s="1237"/>
      <c r="L89" s="1237"/>
      <c r="M89" s="1234"/>
      <c r="N89" s="1237"/>
      <c r="O89" s="1234"/>
      <c r="P89" s="1234"/>
      <c r="Q89" s="1234"/>
      <c r="R89" s="1234"/>
      <c r="S89" s="1234"/>
      <c r="T89" s="1234"/>
      <c r="U89" s="1234"/>
      <c r="W89" s="1311"/>
      <c r="X89" s="1311"/>
      <c r="Y89" s="1311"/>
      <c r="Z89" s="1302"/>
      <c r="AA89" s="1311"/>
      <c r="AB89" s="1311"/>
      <c r="AC89" s="1311"/>
      <c r="AD89" s="1302"/>
      <c r="AE89" s="1311"/>
      <c r="AF89" s="1311"/>
      <c r="AG89" s="1311"/>
      <c r="AH89" s="1302"/>
      <c r="AI89" s="1311"/>
      <c r="AJ89" s="1311"/>
      <c r="AK89" s="1311"/>
      <c r="AL89" s="1302"/>
      <c r="AM89" s="1310"/>
      <c r="AN89" s="1282"/>
      <c r="AO89" s="931"/>
      <c r="AP89" s="931"/>
      <c r="AQ89" s="931"/>
      <c r="AR89" s="930"/>
      <c r="AS89" s="931"/>
      <c r="AT89" s="931"/>
      <c r="AU89" s="931"/>
      <c r="AV89" s="930"/>
      <c r="AW89" s="931"/>
      <c r="AX89" s="931"/>
      <c r="AY89" s="931"/>
      <c r="AZ89" s="930"/>
      <c r="BA89" s="931"/>
      <c r="BB89" s="931"/>
      <c r="BC89" s="931"/>
      <c r="BD89" s="930"/>
      <c r="BE89" s="929"/>
      <c r="BF89" s="1282">
        <f t="shared" si="4"/>
        <v>0</v>
      </c>
    </row>
    <row r="90" spans="1:58">
      <c r="A90" s="1220">
        <v>84</v>
      </c>
      <c r="B90" s="1231"/>
      <c r="C90" s="1276" t="s">
        <v>2431</v>
      </c>
      <c r="D90" s="1239">
        <v>132683800</v>
      </c>
      <c r="E90" s="1240" t="s">
        <v>2416</v>
      </c>
      <c r="F90" s="1234"/>
      <c r="G90" s="1235"/>
      <c r="H90" s="1236"/>
      <c r="I90" s="1234"/>
      <c r="J90" s="1220"/>
      <c r="K90" s="1237"/>
      <c r="L90" s="1237"/>
      <c r="M90" s="1234"/>
      <c r="N90" s="1237"/>
      <c r="O90" s="1234"/>
      <c r="P90" s="1234"/>
      <c r="Q90" s="1234"/>
      <c r="R90" s="1234"/>
      <c r="S90" s="1234"/>
      <c r="T90" s="1234"/>
      <c r="U90" s="1234"/>
      <c r="W90" s="1311"/>
      <c r="X90" s="1311"/>
      <c r="Y90" s="1311"/>
      <c r="Z90" s="1302"/>
      <c r="AA90" s="1311"/>
      <c r="AB90" s="1311"/>
      <c r="AC90" s="1311"/>
      <c r="AD90" s="1302"/>
      <c r="AE90" s="1311"/>
      <c r="AF90" s="1311"/>
      <c r="AG90" s="1311"/>
      <c r="AH90" s="1302"/>
      <c r="AI90" s="1311"/>
      <c r="AJ90" s="1311"/>
      <c r="AK90" s="1311"/>
      <c r="AL90" s="1302"/>
      <c r="AM90" s="1310"/>
      <c r="AN90" s="1282"/>
      <c r="AO90" s="931"/>
      <c r="AP90" s="931"/>
      <c r="AQ90" s="931"/>
      <c r="AR90" s="930"/>
      <c r="AS90" s="931"/>
      <c r="AT90" s="931"/>
      <c r="AU90" s="931"/>
      <c r="AV90" s="930"/>
      <c r="AW90" s="931"/>
      <c r="AX90" s="931"/>
      <c r="AY90" s="931"/>
      <c r="AZ90" s="930"/>
      <c r="BA90" s="931"/>
      <c r="BB90" s="931"/>
      <c r="BC90" s="931"/>
      <c r="BD90" s="930"/>
      <c r="BE90" s="929"/>
      <c r="BF90" s="1282">
        <f t="shared" si="4"/>
        <v>0</v>
      </c>
    </row>
    <row r="91" spans="1:58">
      <c r="A91" s="1220">
        <v>85</v>
      </c>
      <c r="B91" s="1231"/>
      <c r="C91" s="1276" t="s">
        <v>2425</v>
      </c>
      <c r="D91" s="1239">
        <v>6217300</v>
      </c>
      <c r="E91" s="1240" t="s">
        <v>2416</v>
      </c>
      <c r="F91" s="1234"/>
      <c r="G91" s="1235"/>
      <c r="H91" s="1236"/>
      <c r="I91" s="1234"/>
      <c r="J91" s="1220"/>
      <c r="K91" s="1237"/>
      <c r="L91" s="1237"/>
      <c r="M91" s="1234"/>
      <c r="N91" s="1237"/>
      <c r="O91" s="1234"/>
      <c r="P91" s="1234"/>
      <c r="Q91" s="1234"/>
      <c r="R91" s="1234"/>
      <c r="S91" s="1234"/>
      <c r="T91" s="1234"/>
      <c r="U91" s="1234"/>
      <c r="W91" s="1311"/>
      <c r="X91" s="1311"/>
      <c r="Y91" s="1311"/>
      <c r="Z91" s="1302"/>
      <c r="AA91" s="1311"/>
      <c r="AB91" s="1311"/>
      <c r="AC91" s="1311"/>
      <c r="AD91" s="1302"/>
      <c r="AE91" s="1311"/>
      <c r="AF91" s="1311"/>
      <c r="AG91" s="1311"/>
      <c r="AH91" s="1302"/>
      <c r="AI91" s="1311"/>
      <c r="AJ91" s="1311"/>
      <c r="AK91" s="1311"/>
      <c r="AL91" s="1302"/>
      <c r="AM91" s="1310"/>
      <c r="AN91" s="1282"/>
      <c r="AO91" s="931"/>
      <c r="AP91" s="931"/>
      <c r="AQ91" s="931"/>
      <c r="AR91" s="930"/>
      <c r="AS91" s="931"/>
      <c r="AT91" s="931"/>
      <c r="AU91" s="931"/>
      <c r="AV91" s="930"/>
      <c r="AW91" s="931"/>
      <c r="AX91" s="931"/>
      <c r="AY91" s="931"/>
      <c r="AZ91" s="930"/>
      <c r="BA91" s="931"/>
      <c r="BB91" s="931"/>
      <c r="BC91" s="931"/>
      <c r="BD91" s="930"/>
      <c r="BE91" s="929"/>
      <c r="BF91" s="1282">
        <f t="shared" si="4"/>
        <v>0</v>
      </c>
    </row>
    <row r="92" spans="1:58">
      <c r="A92" s="1220">
        <v>86</v>
      </c>
      <c r="B92" s="1231"/>
      <c r="C92" s="1276" t="s">
        <v>2426</v>
      </c>
      <c r="D92" s="1239">
        <v>6585800</v>
      </c>
      <c r="E92" s="1240" t="s">
        <v>2416</v>
      </c>
      <c r="F92" s="1234"/>
      <c r="G92" s="1235"/>
      <c r="H92" s="1236"/>
      <c r="I92" s="1234"/>
      <c r="J92" s="1220"/>
      <c r="K92" s="1237"/>
      <c r="L92" s="1237"/>
      <c r="M92" s="1234"/>
      <c r="N92" s="1237"/>
      <c r="O92" s="1234"/>
      <c r="P92" s="1234"/>
      <c r="Q92" s="1234"/>
      <c r="R92" s="1234"/>
      <c r="S92" s="1234"/>
      <c r="T92" s="1234"/>
      <c r="U92" s="1234"/>
      <c r="W92" s="1311"/>
      <c r="X92" s="1311"/>
      <c r="Y92" s="1311"/>
      <c r="Z92" s="1302"/>
      <c r="AA92" s="1311"/>
      <c r="AB92" s="1311"/>
      <c r="AC92" s="1311"/>
      <c r="AD92" s="1302"/>
      <c r="AE92" s="1311"/>
      <c r="AF92" s="1311"/>
      <c r="AG92" s="1311"/>
      <c r="AH92" s="1302"/>
      <c r="AI92" s="1311"/>
      <c r="AJ92" s="1311"/>
      <c r="AK92" s="1311"/>
      <c r="AL92" s="1302"/>
      <c r="AM92" s="1310"/>
      <c r="AN92" s="1282"/>
      <c r="AO92" s="931"/>
      <c r="AP92" s="931"/>
      <c r="AQ92" s="931"/>
      <c r="AR92" s="930"/>
      <c r="AS92" s="931"/>
      <c r="AT92" s="931"/>
      <c r="AU92" s="931"/>
      <c r="AV92" s="930"/>
      <c r="AW92" s="931"/>
      <c r="AX92" s="931"/>
      <c r="AY92" s="931"/>
      <c r="AZ92" s="930"/>
      <c r="BA92" s="931"/>
      <c r="BB92" s="931"/>
      <c r="BC92" s="931"/>
      <c r="BD92" s="930"/>
      <c r="BE92" s="929"/>
      <c r="BF92" s="1282">
        <f t="shared" si="4"/>
        <v>0</v>
      </c>
    </row>
    <row r="93" spans="1:58" ht="70.2">
      <c r="A93" s="1220">
        <v>87</v>
      </c>
      <c r="B93" s="1231">
        <v>5</v>
      </c>
      <c r="C93" s="1275" t="s">
        <v>2443</v>
      </c>
      <c r="D93" s="1232"/>
      <c r="E93" s="1233">
        <v>22666800</v>
      </c>
      <c r="F93" s="1234" t="s">
        <v>2416</v>
      </c>
      <c r="G93" s="1235"/>
      <c r="H93" s="1236"/>
      <c r="I93" s="1234"/>
      <c r="J93" s="1220">
        <f>L93+N93+P93</f>
        <v>1</v>
      </c>
      <c r="K93" s="1227">
        <f>M93+O93+Q93</f>
        <v>22666800</v>
      </c>
      <c r="L93" s="1237"/>
      <c r="M93" s="1234"/>
      <c r="N93" s="1237"/>
      <c r="O93" s="1234"/>
      <c r="P93" s="1237">
        <v>1</v>
      </c>
      <c r="Q93" s="1228">
        <f>$E93</f>
        <v>22666800</v>
      </c>
      <c r="R93" s="1234"/>
      <c r="S93" s="1234"/>
      <c r="T93" s="1299"/>
      <c r="U93" s="1293">
        <f>Q93-T93</f>
        <v>22666800</v>
      </c>
      <c r="W93" s="1311">
        <f>$W$1/100*$U93</f>
        <v>2266680</v>
      </c>
      <c r="X93" s="1311">
        <f>$X$1/100*$U93</f>
        <v>2266680</v>
      </c>
      <c r="Y93" s="1311">
        <f>$Y$1/100*$U93</f>
        <v>2266680</v>
      </c>
      <c r="Z93" s="1302">
        <f>W93+X93+Y93</f>
        <v>6800040</v>
      </c>
      <c r="AA93" s="1311">
        <f>$AA$1/100*$U93</f>
        <v>1133340</v>
      </c>
      <c r="AB93" s="1311">
        <f>$AB$1/100*$U93</f>
        <v>2266680</v>
      </c>
      <c r="AC93" s="1311">
        <f>$AC$1/100*$U93</f>
        <v>2266680</v>
      </c>
      <c r="AD93" s="1302">
        <f>AA93+AB93+AC93</f>
        <v>5666700</v>
      </c>
      <c r="AE93" s="1311">
        <f>$AE$1/100*$U93</f>
        <v>2266680</v>
      </c>
      <c r="AF93" s="1311">
        <f>$AF$1/100*$U93</f>
        <v>2266680</v>
      </c>
      <c r="AG93" s="1311">
        <f>$AG$1/100*$U93</f>
        <v>2266680</v>
      </c>
      <c r="AH93" s="1302">
        <f>AE93+AF93+AG93</f>
        <v>6800040</v>
      </c>
      <c r="AI93" s="1311">
        <f>$AI$1/100*$U93</f>
        <v>2266680</v>
      </c>
      <c r="AJ93" s="1311">
        <f>$AJ$1/100*$U93</f>
        <v>1133340</v>
      </c>
      <c r="AK93" s="1311">
        <f>$AK$1/100*$U93</f>
        <v>0</v>
      </c>
      <c r="AL93" s="1302">
        <f>AI93+AJ93+AK93</f>
        <v>3400020</v>
      </c>
      <c r="AM93" s="1310">
        <f>Z93+AD93+AH93+AL93</f>
        <v>22666800</v>
      </c>
      <c r="AN93" s="1282">
        <f>AM93-U93</f>
        <v>0</v>
      </c>
      <c r="AO93" s="931">
        <f>ROUND(W93,-2)</f>
        <v>2266700</v>
      </c>
      <c r="AP93" s="931">
        <f>ROUND(X93,-2)</f>
        <v>2266700</v>
      </c>
      <c r="AQ93" s="931">
        <f>ROUND(Y93,-2)</f>
        <v>2266700</v>
      </c>
      <c r="AR93" s="1302">
        <f>AO93+AP93+AQ93</f>
        <v>6800100</v>
      </c>
      <c r="AS93" s="931">
        <f>ROUND(AA93,-2)</f>
        <v>1133300</v>
      </c>
      <c r="AT93" s="931">
        <f>ROUND(AB93,-2)</f>
        <v>2266700</v>
      </c>
      <c r="AU93" s="931">
        <f>ROUND(AC93,-2)</f>
        <v>2266700</v>
      </c>
      <c r="AV93" s="1302">
        <f>AS93+AT93+AU93</f>
        <v>5666700</v>
      </c>
      <c r="AW93" s="931">
        <f>ROUND(AE93,-2)</f>
        <v>2266700</v>
      </c>
      <c r="AX93" s="931">
        <f>ROUND(AF93,-2)</f>
        <v>2266700</v>
      </c>
      <c r="AY93" s="931">
        <f>ROUND(AG93,-2)</f>
        <v>2266700</v>
      </c>
      <c r="AZ93" s="1302">
        <f>AW93+AX93+AY93</f>
        <v>6800100</v>
      </c>
      <c r="BA93" s="1311">
        <f>ROUND(AI93,-2)</f>
        <v>2266700</v>
      </c>
      <c r="BB93" s="1311">
        <f>ROUND(AJ93,-2)</f>
        <v>1133300</v>
      </c>
      <c r="BC93" s="1311">
        <f>ROUND(AK93,-2)</f>
        <v>0</v>
      </c>
      <c r="BD93" s="930">
        <f>BA93+BB93+BC93</f>
        <v>3400000</v>
      </c>
      <c r="BE93" s="1310">
        <f>AR93+AV93+AZ93+BD93</f>
        <v>22666900</v>
      </c>
      <c r="BF93" s="1312">
        <f t="shared" si="4"/>
        <v>100</v>
      </c>
    </row>
    <row r="94" spans="1:58">
      <c r="A94" s="1220">
        <v>88</v>
      </c>
      <c r="B94" s="1231"/>
      <c r="C94" s="1276" t="s">
        <v>2422</v>
      </c>
      <c r="D94" s="1239">
        <v>65430500</v>
      </c>
      <c r="E94" s="1240" t="s">
        <v>2416</v>
      </c>
      <c r="F94" s="1234"/>
      <c r="G94" s="1235"/>
      <c r="H94" s="1236"/>
      <c r="I94" s="1234"/>
      <c r="J94" s="1220"/>
      <c r="K94" s="1237"/>
      <c r="L94" s="1237"/>
      <c r="M94" s="1234"/>
      <c r="N94" s="1237"/>
      <c r="O94" s="1234"/>
      <c r="P94" s="1234"/>
      <c r="Q94" s="1234"/>
      <c r="R94" s="1234"/>
      <c r="S94" s="1234"/>
      <c r="T94" s="1234"/>
      <c r="U94" s="1234"/>
      <c r="W94" s="1311"/>
      <c r="X94" s="1311"/>
      <c r="Y94" s="1311"/>
      <c r="Z94" s="1302"/>
      <c r="AA94" s="1311"/>
      <c r="AB94" s="1311"/>
      <c r="AC94" s="1311"/>
      <c r="AD94" s="1302"/>
      <c r="AE94" s="1311"/>
      <c r="AF94" s="1311"/>
      <c r="AG94" s="1311"/>
      <c r="AH94" s="1302"/>
      <c r="AI94" s="1311"/>
      <c r="AJ94" s="1311"/>
      <c r="AK94" s="1311"/>
      <c r="AL94" s="1302"/>
      <c r="AM94" s="1310"/>
      <c r="AN94" s="1282"/>
      <c r="AO94" s="931"/>
      <c r="AP94" s="931"/>
      <c r="AQ94" s="931"/>
      <c r="AR94" s="930"/>
      <c r="AS94" s="931"/>
      <c r="AT94" s="931"/>
      <c r="AU94" s="931"/>
      <c r="AV94" s="930"/>
      <c r="AW94" s="931"/>
      <c r="AX94" s="931"/>
      <c r="AY94" s="931"/>
      <c r="AZ94" s="930"/>
      <c r="BA94" s="931"/>
      <c r="BB94" s="931"/>
      <c r="BC94" s="931"/>
      <c r="BD94" s="930"/>
      <c r="BE94" s="929"/>
      <c r="BF94" s="1282">
        <f t="shared" si="4"/>
        <v>0</v>
      </c>
    </row>
    <row r="95" spans="1:58" outlineLevel="2">
      <c r="A95" s="1220">
        <v>89</v>
      </c>
      <c r="B95" s="1231"/>
      <c r="C95" s="1276" t="s">
        <v>2423</v>
      </c>
      <c r="D95" s="1239">
        <v>0</v>
      </c>
      <c r="E95" s="1240" t="s">
        <v>2416</v>
      </c>
      <c r="F95" s="1234"/>
      <c r="G95" s="1235"/>
      <c r="H95" s="1236"/>
      <c r="I95" s="1234"/>
      <c r="J95" s="1220"/>
      <c r="K95" s="1237"/>
      <c r="L95" s="1237"/>
      <c r="M95" s="1234"/>
      <c r="N95" s="1237"/>
      <c r="O95" s="1234"/>
      <c r="P95" s="1234"/>
      <c r="Q95" s="1234"/>
      <c r="R95" s="1234"/>
      <c r="S95" s="1234"/>
      <c r="T95" s="1234"/>
      <c r="U95" s="1234"/>
      <c r="W95" s="1311"/>
      <c r="X95" s="1311"/>
      <c r="Y95" s="1311"/>
      <c r="Z95" s="1302"/>
      <c r="AA95" s="1311"/>
      <c r="AB95" s="1311"/>
      <c r="AC95" s="1311"/>
      <c r="AD95" s="1302"/>
      <c r="AE95" s="1311"/>
      <c r="AF95" s="1311"/>
      <c r="AG95" s="1311"/>
      <c r="AH95" s="1302"/>
      <c r="AI95" s="1311"/>
      <c r="AJ95" s="1311"/>
      <c r="AK95" s="1311"/>
      <c r="AL95" s="1302"/>
      <c r="AM95" s="1310"/>
      <c r="AN95" s="1282"/>
      <c r="AO95" s="931"/>
      <c r="AP95" s="931"/>
      <c r="AQ95" s="931"/>
      <c r="AR95" s="930"/>
      <c r="AS95" s="931"/>
      <c r="AT95" s="931"/>
      <c r="AU95" s="931"/>
      <c r="AV95" s="930"/>
      <c r="AW95" s="931"/>
      <c r="AX95" s="931"/>
      <c r="AY95" s="931"/>
      <c r="AZ95" s="930"/>
      <c r="BA95" s="931"/>
      <c r="BB95" s="931"/>
      <c r="BC95" s="931"/>
      <c r="BD95" s="930"/>
      <c r="BE95" s="929"/>
      <c r="BF95" s="1282">
        <f t="shared" si="4"/>
        <v>0</v>
      </c>
    </row>
    <row r="96" spans="1:58" outlineLevel="2">
      <c r="A96" s="1220">
        <v>90</v>
      </c>
      <c r="B96" s="1231"/>
      <c r="C96" s="1276" t="s">
        <v>2424</v>
      </c>
      <c r="D96" s="1239">
        <v>65430500</v>
      </c>
      <c r="E96" s="1240" t="s">
        <v>2416</v>
      </c>
      <c r="F96" s="1234"/>
      <c r="G96" s="1235"/>
      <c r="H96" s="1236"/>
      <c r="I96" s="1234"/>
      <c r="J96" s="1220"/>
      <c r="K96" s="1237"/>
      <c r="L96" s="1237"/>
      <c r="M96" s="1234"/>
      <c r="N96" s="1237"/>
      <c r="O96" s="1234"/>
      <c r="P96" s="1234"/>
      <c r="Q96" s="1234"/>
      <c r="R96" s="1234"/>
      <c r="S96" s="1234"/>
      <c r="T96" s="1234"/>
      <c r="U96" s="1234"/>
      <c r="W96" s="1311"/>
      <c r="X96" s="1311"/>
      <c r="Y96" s="1311"/>
      <c r="Z96" s="1302"/>
      <c r="AA96" s="1311"/>
      <c r="AB96" s="1311"/>
      <c r="AC96" s="1311"/>
      <c r="AD96" s="1302"/>
      <c r="AE96" s="1311"/>
      <c r="AF96" s="1311"/>
      <c r="AG96" s="1311"/>
      <c r="AH96" s="1302"/>
      <c r="AI96" s="1311"/>
      <c r="AJ96" s="1311"/>
      <c r="AK96" s="1311"/>
      <c r="AL96" s="1302"/>
      <c r="AM96" s="1310"/>
      <c r="AN96" s="1282"/>
      <c r="AO96" s="931"/>
      <c r="AP96" s="931"/>
      <c r="AQ96" s="931"/>
      <c r="AR96" s="930"/>
      <c r="AS96" s="931"/>
      <c r="AT96" s="931"/>
      <c r="AU96" s="931"/>
      <c r="AV96" s="930"/>
      <c r="AW96" s="931"/>
      <c r="AX96" s="931"/>
      <c r="AY96" s="931"/>
      <c r="AZ96" s="930"/>
      <c r="BA96" s="931"/>
      <c r="BB96" s="931"/>
      <c r="BC96" s="931"/>
      <c r="BD96" s="930"/>
      <c r="BE96" s="929"/>
      <c r="BF96" s="1282">
        <f t="shared" si="4"/>
        <v>0</v>
      </c>
    </row>
    <row r="97" spans="1:58">
      <c r="A97" s="1220">
        <v>91</v>
      </c>
      <c r="B97" s="1231"/>
      <c r="C97" s="1276" t="s">
        <v>2438</v>
      </c>
      <c r="D97" s="1239">
        <v>13358300</v>
      </c>
      <c r="E97" s="1240" t="s">
        <v>2416</v>
      </c>
      <c r="F97" s="1234"/>
      <c r="G97" s="1235"/>
      <c r="H97" s="1236"/>
      <c r="I97" s="1234"/>
      <c r="J97" s="1220"/>
      <c r="K97" s="1237"/>
      <c r="L97" s="1237"/>
      <c r="M97" s="1234"/>
      <c r="N97" s="1237"/>
      <c r="O97" s="1234"/>
      <c r="P97" s="1234"/>
      <c r="Q97" s="1234"/>
      <c r="R97" s="1234"/>
      <c r="S97" s="1234"/>
      <c r="T97" s="1234"/>
      <c r="U97" s="1234"/>
      <c r="W97" s="1311"/>
      <c r="X97" s="1311"/>
      <c r="Y97" s="1311"/>
      <c r="Z97" s="1302"/>
      <c r="AA97" s="1311"/>
      <c r="AB97" s="1311"/>
      <c r="AC97" s="1311"/>
      <c r="AD97" s="1302"/>
      <c r="AE97" s="1311"/>
      <c r="AF97" s="1311"/>
      <c r="AG97" s="1311"/>
      <c r="AH97" s="1302"/>
      <c r="AI97" s="1311"/>
      <c r="AJ97" s="1311"/>
      <c r="AK97" s="1311"/>
      <c r="AL97" s="1302"/>
      <c r="AM97" s="1310"/>
      <c r="AN97" s="1282"/>
      <c r="AO97" s="931"/>
      <c r="AP97" s="931"/>
      <c r="AQ97" s="931"/>
      <c r="AR97" s="930"/>
      <c r="AS97" s="931"/>
      <c r="AT97" s="931"/>
      <c r="AU97" s="931"/>
      <c r="AV97" s="930"/>
      <c r="AW97" s="931"/>
      <c r="AX97" s="931"/>
      <c r="AY97" s="931"/>
      <c r="AZ97" s="930"/>
      <c r="BA97" s="931"/>
      <c r="BB97" s="931"/>
      <c r="BC97" s="931"/>
      <c r="BD97" s="930"/>
      <c r="BE97" s="929"/>
      <c r="BF97" s="1282">
        <f t="shared" si="4"/>
        <v>0</v>
      </c>
    </row>
    <row r="98" spans="1:58">
      <c r="A98" s="1220">
        <v>92</v>
      </c>
      <c r="B98" s="1231"/>
      <c r="C98" s="1276" t="s">
        <v>2430</v>
      </c>
      <c r="D98" s="1239">
        <v>8883300</v>
      </c>
      <c r="E98" s="1240" t="s">
        <v>2416</v>
      </c>
      <c r="F98" s="1234"/>
      <c r="G98" s="1235"/>
      <c r="H98" s="1236"/>
      <c r="I98" s="1234"/>
      <c r="J98" s="1220"/>
      <c r="K98" s="1237"/>
      <c r="L98" s="1237"/>
      <c r="M98" s="1234"/>
      <c r="N98" s="1237"/>
      <c r="O98" s="1234"/>
      <c r="P98" s="1234"/>
      <c r="Q98" s="1234"/>
      <c r="R98" s="1234"/>
      <c r="S98" s="1234"/>
      <c r="T98" s="1234"/>
      <c r="U98" s="1234"/>
      <c r="W98" s="1311"/>
      <c r="X98" s="1311"/>
      <c r="Y98" s="1311"/>
      <c r="Z98" s="1302"/>
      <c r="AA98" s="1311"/>
      <c r="AB98" s="1311"/>
      <c r="AC98" s="1311"/>
      <c r="AD98" s="1302"/>
      <c r="AE98" s="1311"/>
      <c r="AF98" s="1311"/>
      <c r="AG98" s="1311"/>
      <c r="AH98" s="1302"/>
      <c r="AI98" s="1311"/>
      <c r="AJ98" s="1311"/>
      <c r="AK98" s="1311"/>
      <c r="AL98" s="1302"/>
      <c r="AM98" s="1310"/>
      <c r="AN98" s="1282"/>
      <c r="AO98" s="931"/>
      <c r="AP98" s="931"/>
      <c r="AQ98" s="931"/>
      <c r="AR98" s="930"/>
      <c r="AS98" s="931"/>
      <c r="AT98" s="931"/>
      <c r="AU98" s="931"/>
      <c r="AV98" s="930"/>
      <c r="AW98" s="931"/>
      <c r="AX98" s="931"/>
      <c r="AY98" s="931"/>
      <c r="AZ98" s="930"/>
      <c r="BA98" s="931"/>
      <c r="BB98" s="931"/>
      <c r="BC98" s="931"/>
      <c r="BD98" s="930"/>
      <c r="BE98" s="929"/>
      <c r="BF98" s="1282">
        <f t="shared" si="4"/>
        <v>0</v>
      </c>
    </row>
    <row r="99" spans="1:58">
      <c r="A99" s="1220">
        <v>93</v>
      </c>
      <c r="B99" s="1231"/>
      <c r="C99" s="1276" t="s">
        <v>2431</v>
      </c>
      <c r="D99" s="1239">
        <v>5830800</v>
      </c>
      <c r="E99" s="1240" t="s">
        <v>2416</v>
      </c>
      <c r="F99" s="1234"/>
      <c r="G99" s="1235"/>
      <c r="H99" s="1236"/>
      <c r="I99" s="1234"/>
      <c r="J99" s="1220"/>
      <c r="K99" s="1237"/>
      <c r="L99" s="1237"/>
      <c r="M99" s="1234"/>
      <c r="N99" s="1237"/>
      <c r="O99" s="1234"/>
      <c r="P99" s="1234"/>
      <c r="Q99" s="1234"/>
      <c r="R99" s="1234"/>
      <c r="S99" s="1234"/>
      <c r="T99" s="1234"/>
      <c r="U99" s="1234"/>
      <c r="W99" s="1311"/>
      <c r="X99" s="1311"/>
      <c r="Y99" s="1311"/>
      <c r="Z99" s="1302"/>
      <c r="AA99" s="1311"/>
      <c r="AB99" s="1311"/>
      <c r="AC99" s="1311"/>
      <c r="AD99" s="1302"/>
      <c r="AE99" s="1311"/>
      <c r="AF99" s="1311"/>
      <c r="AG99" s="1311"/>
      <c r="AH99" s="1302"/>
      <c r="AI99" s="1311"/>
      <c r="AJ99" s="1311"/>
      <c r="AK99" s="1311"/>
      <c r="AL99" s="1302"/>
      <c r="AM99" s="1310"/>
      <c r="AN99" s="1282"/>
      <c r="AO99" s="931"/>
      <c r="AP99" s="931"/>
      <c r="AQ99" s="931"/>
      <c r="AR99" s="930"/>
      <c r="AS99" s="931"/>
      <c r="AT99" s="931"/>
      <c r="AU99" s="931"/>
      <c r="AV99" s="930"/>
      <c r="AW99" s="931"/>
      <c r="AX99" s="931"/>
      <c r="AY99" s="931"/>
      <c r="AZ99" s="930"/>
      <c r="BA99" s="931"/>
      <c r="BB99" s="931"/>
      <c r="BC99" s="931"/>
      <c r="BD99" s="930"/>
      <c r="BE99" s="929"/>
      <c r="BF99" s="1282">
        <f t="shared" si="4"/>
        <v>0</v>
      </c>
    </row>
    <row r="100" spans="1:58">
      <c r="A100" s="1220">
        <v>94</v>
      </c>
      <c r="B100" s="1231"/>
      <c r="C100" s="1276" t="s">
        <v>2425</v>
      </c>
      <c r="D100" s="1239">
        <v>22666800</v>
      </c>
      <c r="E100" s="1240" t="s">
        <v>2416</v>
      </c>
      <c r="F100" s="1234"/>
      <c r="G100" s="1235"/>
      <c r="H100" s="1236"/>
      <c r="I100" s="1234"/>
      <c r="J100" s="1220"/>
      <c r="K100" s="1237"/>
      <c r="L100" s="1237"/>
      <c r="M100" s="1234"/>
      <c r="N100" s="1237"/>
      <c r="O100" s="1234"/>
      <c r="P100" s="1234"/>
      <c r="Q100" s="1234"/>
      <c r="R100" s="1234"/>
      <c r="S100" s="1234"/>
      <c r="T100" s="1234"/>
      <c r="U100" s="1234"/>
      <c r="W100" s="1311"/>
      <c r="X100" s="1311"/>
      <c r="Y100" s="1311"/>
      <c r="Z100" s="1302"/>
      <c r="AA100" s="1311"/>
      <c r="AB100" s="1311"/>
      <c r="AC100" s="1311"/>
      <c r="AD100" s="1302"/>
      <c r="AE100" s="1311"/>
      <c r="AF100" s="1311"/>
      <c r="AG100" s="1311"/>
      <c r="AH100" s="1302"/>
      <c r="AI100" s="1311"/>
      <c r="AJ100" s="1311"/>
      <c r="AK100" s="1311"/>
      <c r="AL100" s="1302"/>
      <c r="AM100" s="1310"/>
      <c r="AN100" s="1282"/>
      <c r="AO100" s="931"/>
      <c r="AP100" s="931"/>
      <c r="AQ100" s="931"/>
      <c r="AR100" s="930"/>
      <c r="AS100" s="931"/>
      <c r="AT100" s="931"/>
      <c r="AU100" s="931"/>
      <c r="AV100" s="930"/>
      <c r="AW100" s="931"/>
      <c r="AX100" s="931"/>
      <c r="AY100" s="931"/>
      <c r="AZ100" s="930"/>
      <c r="BA100" s="931"/>
      <c r="BB100" s="931"/>
      <c r="BC100" s="931"/>
      <c r="BD100" s="930"/>
      <c r="BE100" s="929"/>
      <c r="BF100" s="1282">
        <f t="shared" si="4"/>
        <v>0</v>
      </c>
    </row>
    <row r="101" spans="1:58">
      <c r="A101" s="1220">
        <v>95</v>
      </c>
      <c r="B101" s="1231"/>
      <c r="C101" s="1276" t="s">
        <v>2426</v>
      </c>
      <c r="D101" s="1239">
        <v>14691300</v>
      </c>
      <c r="E101" s="1240" t="s">
        <v>2416</v>
      </c>
      <c r="F101" s="1234"/>
      <c r="G101" s="1235"/>
      <c r="H101" s="1236"/>
      <c r="I101" s="1234"/>
      <c r="J101" s="1220"/>
      <c r="K101" s="1237"/>
      <c r="L101" s="1237"/>
      <c r="M101" s="1234"/>
      <c r="N101" s="1237"/>
      <c r="O101" s="1234"/>
      <c r="P101" s="1234"/>
      <c r="Q101" s="1234"/>
      <c r="R101" s="1234"/>
      <c r="S101" s="1234"/>
      <c r="T101" s="1234"/>
      <c r="U101" s="1234"/>
      <c r="W101" s="1311"/>
      <c r="X101" s="1311"/>
      <c r="Y101" s="1311"/>
      <c r="Z101" s="1302"/>
      <c r="AA101" s="1311"/>
      <c r="AB101" s="1311"/>
      <c r="AC101" s="1311"/>
      <c r="AD101" s="1302"/>
      <c r="AE101" s="1311"/>
      <c r="AF101" s="1311"/>
      <c r="AG101" s="1311"/>
      <c r="AH101" s="1302"/>
      <c r="AI101" s="1311"/>
      <c r="AJ101" s="1311"/>
      <c r="AK101" s="1311"/>
      <c r="AL101" s="1302"/>
      <c r="AM101" s="1310"/>
      <c r="AN101" s="1282"/>
      <c r="AO101" s="931"/>
      <c r="AP101" s="931"/>
      <c r="AQ101" s="931"/>
      <c r="AR101" s="930"/>
      <c r="AS101" s="931"/>
      <c r="AT101" s="931"/>
      <c r="AU101" s="931"/>
      <c r="AV101" s="930"/>
      <c r="AW101" s="931"/>
      <c r="AX101" s="931"/>
      <c r="AY101" s="931"/>
      <c r="AZ101" s="930"/>
      <c r="BA101" s="931"/>
      <c r="BB101" s="931"/>
      <c r="BC101" s="931"/>
      <c r="BD101" s="930"/>
      <c r="BE101" s="929"/>
      <c r="BF101" s="1282">
        <f t="shared" si="4"/>
        <v>0</v>
      </c>
    </row>
    <row r="102" spans="1:58" ht="70.2">
      <c r="A102" s="1220">
        <v>96</v>
      </c>
      <c r="B102" s="1231">
        <v>12</v>
      </c>
      <c r="C102" s="1275" t="s">
        <v>2444</v>
      </c>
      <c r="D102" s="1232"/>
      <c r="E102" s="1233">
        <v>109584800</v>
      </c>
      <c r="F102" s="1234" t="s">
        <v>2416</v>
      </c>
      <c r="G102" s="1235"/>
      <c r="H102" s="1236"/>
      <c r="I102" s="1234"/>
      <c r="J102" s="1220">
        <f>L102+N102+P102</f>
        <v>1</v>
      </c>
      <c r="K102" s="1227">
        <f>M102+O102+Q102</f>
        <v>109584800</v>
      </c>
      <c r="L102" s="1237"/>
      <c r="M102" s="1234"/>
      <c r="N102" s="1237"/>
      <c r="O102" s="1234"/>
      <c r="P102" s="1237">
        <v>1</v>
      </c>
      <c r="Q102" s="1228">
        <f>$E102</f>
        <v>109584800</v>
      </c>
      <c r="R102" s="1234"/>
      <c r="S102" s="1234"/>
      <c r="T102" s="1299"/>
      <c r="U102" s="1293">
        <f>Q102-T102</f>
        <v>109584800</v>
      </c>
      <c r="W102" s="1311">
        <f>$W$1/100*$U102</f>
        <v>10958480</v>
      </c>
      <c r="X102" s="1311">
        <f>$X$1/100*$U102</f>
        <v>10958480</v>
      </c>
      <c r="Y102" s="1311">
        <f>$Y$1/100*$U102</f>
        <v>10958480</v>
      </c>
      <c r="Z102" s="1302">
        <f>W102+X102+Y102</f>
        <v>32875440</v>
      </c>
      <c r="AA102" s="1311">
        <f>$AA$1/100*$U102</f>
        <v>5479240</v>
      </c>
      <c r="AB102" s="1311">
        <f>$AB$1/100*$U102</f>
        <v>10958480</v>
      </c>
      <c r="AC102" s="1311">
        <f>$AC$1/100*$U102</f>
        <v>10958480</v>
      </c>
      <c r="AD102" s="1302">
        <f>AA102+AB102+AC102</f>
        <v>27396200</v>
      </c>
      <c r="AE102" s="1311">
        <f>$AE$1/100*$U102</f>
        <v>10958480</v>
      </c>
      <c r="AF102" s="1311">
        <f>$AF$1/100*$U102</f>
        <v>10958480</v>
      </c>
      <c r="AG102" s="1311">
        <f>$AG$1/100*$U102</f>
        <v>10958480</v>
      </c>
      <c r="AH102" s="1302">
        <f>AE102+AF102+AG102</f>
        <v>32875440</v>
      </c>
      <c r="AI102" s="1311">
        <f>$AI$1/100*$U102</f>
        <v>10958480</v>
      </c>
      <c r="AJ102" s="1311">
        <f>$AJ$1/100*$U102</f>
        <v>5479240</v>
      </c>
      <c r="AK102" s="1311">
        <f>$AK$1/100*$U102</f>
        <v>0</v>
      </c>
      <c r="AL102" s="1302">
        <f>AI102+AJ102+AK102</f>
        <v>16437720</v>
      </c>
      <c r="AM102" s="1310">
        <f>Z102+AD102+AH102+AL102</f>
        <v>109584800</v>
      </c>
      <c r="AN102" s="1282">
        <f>AM102-U102</f>
        <v>0</v>
      </c>
      <c r="AO102" s="931">
        <f>ROUND(W102,-2)</f>
        <v>10958500</v>
      </c>
      <c r="AP102" s="931">
        <f>ROUND(X102,-2)</f>
        <v>10958500</v>
      </c>
      <c r="AQ102" s="931">
        <f>ROUND(Y102,-2)</f>
        <v>10958500</v>
      </c>
      <c r="AR102" s="1302">
        <f>AO102+AP102+AQ102</f>
        <v>32875500</v>
      </c>
      <c r="AS102" s="931">
        <f>ROUND(AA102,-2)</f>
        <v>5479200</v>
      </c>
      <c r="AT102" s="931">
        <f>ROUND(AB102,-2)</f>
        <v>10958500</v>
      </c>
      <c r="AU102" s="931">
        <f>ROUND(AC102,-2)</f>
        <v>10958500</v>
      </c>
      <c r="AV102" s="1302">
        <f>AS102+AT102+AU102</f>
        <v>27396200</v>
      </c>
      <c r="AW102" s="931">
        <f>ROUND(AE102,-2)</f>
        <v>10958500</v>
      </c>
      <c r="AX102" s="931">
        <f>ROUND(AF102,-2)</f>
        <v>10958500</v>
      </c>
      <c r="AY102" s="931">
        <f>ROUND(AG102,-2)</f>
        <v>10958500</v>
      </c>
      <c r="AZ102" s="1302">
        <f>AW102+AX102+AY102</f>
        <v>32875500</v>
      </c>
      <c r="BA102" s="1311">
        <f>ROUND(AI102,-2)</f>
        <v>10958500</v>
      </c>
      <c r="BB102" s="1311">
        <f>ROUND(AJ102,-2)</f>
        <v>5479200</v>
      </c>
      <c r="BC102" s="1311">
        <f>ROUND(AK102,-2)</f>
        <v>0</v>
      </c>
      <c r="BD102" s="930">
        <f>BA102+BB102+BC102</f>
        <v>16437700</v>
      </c>
      <c r="BE102" s="1310">
        <f>AR102+AV102+AZ102+BD102</f>
        <v>109584900</v>
      </c>
      <c r="BF102" s="1312">
        <f t="shared" si="4"/>
        <v>100</v>
      </c>
    </row>
    <row r="103" spans="1:58">
      <c r="A103" s="1220">
        <v>97</v>
      </c>
      <c r="B103" s="1231"/>
      <c r="C103" s="1276" t="s">
        <v>2422</v>
      </c>
      <c r="D103" s="1239">
        <v>439200000</v>
      </c>
      <c r="E103" s="1240" t="s">
        <v>2416</v>
      </c>
      <c r="F103" s="1234"/>
      <c r="G103" s="1235"/>
      <c r="H103" s="1236"/>
      <c r="I103" s="1234"/>
      <c r="J103" s="1220"/>
      <c r="K103" s="1237"/>
      <c r="L103" s="1237"/>
      <c r="M103" s="1234"/>
      <c r="N103" s="1237"/>
      <c r="O103" s="1234"/>
      <c r="P103" s="1234"/>
      <c r="Q103" s="1234"/>
      <c r="R103" s="1234"/>
      <c r="S103" s="1234"/>
      <c r="T103" s="1234"/>
      <c r="U103" s="1234"/>
      <c r="W103" s="1311"/>
      <c r="X103" s="1311"/>
      <c r="Y103" s="1311"/>
      <c r="Z103" s="1302"/>
      <c r="AA103" s="1311"/>
      <c r="AB103" s="1311"/>
      <c r="AC103" s="1311"/>
      <c r="AD103" s="1302"/>
      <c r="AE103" s="1311"/>
      <c r="AF103" s="1311"/>
      <c r="AG103" s="1311"/>
      <c r="AH103" s="1302"/>
      <c r="AI103" s="1311"/>
      <c r="AJ103" s="1311"/>
      <c r="AK103" s="1311"/>
      <c r="AL103" s="1302"/>
      <c r="AM103" s="1310"/>
      <c r="AN103" s="1282"/>
      <c r="AO103" s="931"/>
      <c r="AP103" s="931"/>
      <c r="AQ103" s="931"/>
      <c r="AR103" s="930"/>
      <c r="AS103" s="931"/>
      <c r="AT103" s="931"/>
      <c r="AU103" s="931"/>
      <c r="AV103" s="930"/>
      <c r="AW103" s="931"/>
      <c r="AX103" s="931"/>
      <c r="AY103" s="931"/>
      <c r="AZ103" s="930"/>
      <c r="BA103" s="931"/>
      <c r="BB103" s="931"/>
      <c r="BC103" s="931"/>
      <c r="BD103" s="930"/>
      <c r="BE103" s="929"/>
      <c r="BF103" s="1282">
        <f t="shared" si="4"/>
        <v>0</v>
      </c>
    </row>
    <row r="104" spans="1:58" outlineLevel="2">
      <c r="A104" s="1220">
        <v>98</v>
      </c>
      <c r="B104" s="1231"/>
      <c r="C104" s="1276" t="s">
        <v>2423</v>
      </c>
      <c r="D104" s="1239">
        <v>0</v>
      </c>
      <c r="E104" s="1240" t="s">
        <v>2416</v>
      </c>
      <c r="F104" s="1234"/>
      <c r="G104" s="1235"/>
      <c r="H104" s="1236"/>
      <c r="I104" s="1234"/>
      <c r="J104" s="1220"/>
      <c r="K104" s="1237"/>
      <c r="L104" s="1237"/>
      <c r="M104" s="1234"/>
      <c r="N104" s="1237"/>
      <c r="O104" s="1234"/>
      <c r="P104" s="1234"/>
      <c r="Q104" s="1234"/>
      <c r="R104" s="1234"/>
      <c r="S104" s="1234"/>
      <c r="T104" s="1234"/>
      <c r="U104" s="1234"/>
      <c r="W104" s="1311"/>
      <c r="X104" s="1311"/>
      <c r="Y104" s="1311"/>
      <c r="Z104" s="1302"/>
      <c r="AA104" s="1311"/>
      <c r="AB104" s="1311"/>
      <c r="AC104" s="1311"/>
      <c r="AD104" s="1302"/>
      <c r="AE104" s="1311"/>
      <c r="AF104" s="1311"/>
      <c r="AG104" s="1311"/>
      <c r="AH104" s="1302"/>
      <c r="AI104" s="1311"/>
      <c r="AJ104" s="1311"/>
      <c r="AK104" s="1311"/>
      <c r="AL104" s="1302"/>
      <c r="AM104" s="1310"/>
      <c r="AN104" s="1282"/>
      <c r="AO104" s="931"/>
      <c r="AP104" s="931"/>
      <c r="AQ104" s="931"/>
      <c r="AR104" s="930"/>
      <c r="AS104" s="931"/>
      <c r="AT104" s="931"/>
      <c r="AU104" s="931"/>
      <c r="AV104" s="930"/>
      <c r="AW104" s="931"/>
      <c r="AX104" s="931"/>
      <c r="AY104" s="931"/>
      <c r="AZ104" s="930"/>
      <c r="BA104" s="931"/>
      <c r="BB104" s="931"/>
      <c r="BC104" s="931"/>
      <c r="BD104" s="930"/>
      <c r="BE104" s="929"/>
      <c r="BF104" s="1282">
        <f t="shared" si="4"/>
        <v>0</v>
      </c>
    </row>
    <row r="105" spans="1:58" outlineLevel="2">
      <c r="A105" s="1220">
        <v>99</v>
      </c>
      <c r="B105" s="1231"/>
      <c r="C105" s="1276" t="s">
        <v>2424</v>
      </c>
      <c r="D105" s="1239">
        <v>439200000</v>
      </c>
      <c r="E105" s="1240" t="s">
        <v>2416</v>
      </c>
      <c r="F105" s="1234"/>
      <c r="G105" s="1235"/>
      <c r="H105" s="1236"/>
      <c r="I105" s="1234"/>
      <c r="J105" s="1220"/>
      <c r="K105" s="1237"/>
      <c r="L105" s="1237"/>
      <c r="M105" s="1234"/>
      <c r="N105" s="1237"/>
      <c r="O105" s="1234"/>
      <c r="P105" s="1234"/>
      <c r="Q105" s="1234"/>
      <c r="R105" s="1234"/>
      <c r="S105" s="1234"/>
      <c r="T105" s="1234"/>
      <c r="U105" s="1234"/>
      <c r="W105" s="1311"/>
      <c r="X105" s="1311"/>
      <c r="Y105" s="1311"/>
      <c r="Z105" s="1302"/>
      <c r="AA105" s="1311"/>
      <c r="AB105" s="1311"/>
      <c r="AC105" s="1311"/>
      <c r="AD105" s="1302"/>
      <c r="AE105" s="1311"/>
      <c r="AF105" s="1311"/>
      <c r="AG105" s="1311"/>
      <c r="AH105" s="1302"/>
      <c r="AI105" s="1311"/>
      <c r="AJ105" s="1311"/>
      <c r="AK105" s="1311"/>
      <c r="AL105" s="1302"/>
      <c r="AM105" s="1310"/>
      <c r="AN105" s="1282"/>
      <c r="AO105" s="931"/>
      <c r="AP105" s="931"/>
      <c r="AQ105" s="931"/>
      <c r="AR105" s="930"/>
      <c r="AS105" s="931"/>
      <c r="AT105" s="931"/>
      <c r="AU105" s="931"/>
      <c r="AV105" s="930"/>
      <c r="AW105" s="931"/>
      <c r="AX105" s="931"/>
      <c r="AY105" s="931"/>
      <c r="AZ105" s="930"/>
      <c r="BA105" s="931"/>
      <c r="BB105" s="931"/>
      <c r="BC105" s="931"/>
      <c r="BD105" s="930"/>
      <c r="BE105" s="929"/>
      <c r="BF105" s="1282">
        <f t="shared" si="4"/>
        <v>0</v>
      </c>
    </row>
    <row r="106" spans="1:58">
      <c r="A106" s="1220">
        <v>100</v>
      </c>
      <c r="B106" s="1231"/>
      <c r="C106" s="1276" t="s">
        <v>2438</v>
      </c>
      <c r="D106" s="1239">
        <v>68659600</v>
      </c>
      <c r="E106" s="1240" t="s">
        <v>2416</v>
      </c>
      <c r="F106" s="1234"/>
      <c r="G106" s="1235"/>
      <c r="H106" s="1236"/>
      <c r="I106" s="1234"/>
      <c r="J106" s="1220"/>
      <c r="K106" s="1237"/>
      <c r="L106" s="1237"/>
      <c r="M106" s="1234"/>
      <c r="N106" s="1237"/>
      <c r="O106" s="1234"/>
      <c r="P106" s="1234"/>
      <c r="Q106" s="1234"/>
      <c r="R106" s="1234"/>
      <c r="S106" s="1234"/>
      <c r="T106" s="1234"/>
      <c r="U106" s="1234"/>
      <c r="W106" s="1311"/>
      <c r="X106" s="1311"/>
      <c r="Y106" s="1311"/>
      <c r="Z106" s="1302"/>
      <c r="AA106" s="1311"/>
      <c r="AB106" s="1311"/>
      <c r="AC106" s="1311"/>
      <c r="AD106" s="1302"/>
      <c r="AE106" s="1311"/>
      <c r="AF106" s="1311"/>
      <c r="AG106" s="1311"/>
      <c r="AH106" s="1302"/>
      <c r="AI106" s="1311"/>
      <c r="AJ106" s="1311"/>
      <c r="AK106" s="1311"/>
      <c r="AL106" s="1302"/>
      <c r="AM106" s="1310"/>
      <c r="AN106" s="1282"/>
      <c r="AO106" s="931"/>
      <c r="AP106" s="931"/>
      <c r="AQ106" s="931"/>
      <c r="AR106" s="930"/>
      <c r="AS106" s="931"/>
      <c r="AT106" s="931"/>
      <c r="AU106" s="931"/>
      <c r="AV106" s="930"/>
      <c r="AW106" s="931"/>
      <c r="AX106" s="931"/>
      <c r="AY106" s="931"/>
      <c r="AZ106" s="930"/>
      <c r="BA106" s="931"/>
      <c r="BB106" s="931"/>
      <c r="BC106" s="931"/>
      <c r="BD106" s="930"/>
      <c r="BE106" s="929"/>
      <c r="BF106" s="1282">
        <f t="shared" si="4"/>
        <v>0</v>
      </c>
    </row>
    <row r="107" spans="1:58">
      <c r="A107" s="1220">
        <v>101</v>
      </c>
      <c r="B107" s="1231"/>
      <c r="C107" s="1276" t="s">
        <v>2430</v>
      </c>
      <c r="D107" s="1239">
        <v>107894400</v>
      </c>
      <c r="E107" s="1240" t="s">
        <v>2416</v>
      </c>
      <c r="F107" s="1234"/>
      <c r="G107" s="1235"/>
      <c r="H107" s="1236"/>
      <c r="I107" s="1234"/>
      <c r="J107" s="1220"/>
      <c r="K107" s="1237"/>
      <c r="L107" s="1237"/>
      <c r="M107" s="1234"/>
      <c r="N107" s="1237"/>
      <c r="O107" s="1234"/>
      <c r="P107" s="1234"/>
      <c r="Q107" s="1234"/>
      <c r="R107" s="1234"/>
      <c r="S107" s="1234"/>
      <c r="T107" s="1234"/>
      <c r="U107" s="1234"/>
      <c r="W107" s="1311"/>
      <c r="X107" s="1311"/>
      <c r="Y107" s="1311"/>
      <c r="Z107" s="1302"/>
      <c r="AA107" s="1311"/>
      <c r="AB107" s="1311"/>
      <c r="AC107" s="1311"/>
      <c r="AD107" s="1302"/>
      <c r="AE107" s="1311"/>
      <c r="AF107" s="1311"/>
      <c r="AG107" s="1311"/>
      <c r="AH107" s="1302"/>
      <c r="AI107" s="1311"/>
      <c r="AJ107" s="1311"/>
      <c r="AK107" s="1311"/>
      <c r="AL107" s="1302"/>
      <c r="AM107" s="1310"/>
      <c r="AN107" s="1282"/>
      <c r="AO107" s="931"/>
      <c r="AP107" s="931"/>
      <c r="AQ107" s="931"/>
      <c r="AR107" s="930"/>
      <c r="AS107" s="931"/>
      <c r="AT107" s="931"/>
      <c r="AU107" s="931"/>
      <c r="AV107" s="930"/>
      <c r="AW107" s="931"/>
      <c r="AX107" s="931"/>
      <c r="AY107" s="931"/>
      <c r="AZ107" s="930"/>
      <c r="BA107" s="931"/>
      <c r="BB107" s="931"/>
      <c r="BC107" s="931"/>
      <c r="BD107" s="930"/>
      <c r="BE107" s="929"/>
      <c r="BF107" s="1282">
        <f t="shared" si="4"/>
        <v>0</v>
      </c>
    </row>
    <row r="108" spans="1:58">
      <c r="A108" s="1220">
        <v>102</v>
      </c>
      <c r="B108" s="1231"/>
      <c r="C108" s="1276" t="s">
        <v>2431</v>
      </c>
      <c r="D108" s="1239">
        <v>153061200</v>
      </c>
      <c r="E108" s="1240" t="s">
        <v>2416</v>
      </c>
      <c r="F108" s="1234"/>
      <c r="G108" s="1235"/>
      <c r="H108" s="1236"/>
      <c r="I108" s="1234"/>
      <c r="J108" s="1220"/>
      <c r="K108" s="1237"/>
      <c r="L108" s="1237"/>
      <c r="M108" s="1234"/>
      <c r="N108" s="1237"/>
      <c r="O108" s="1234"/>
      <c r="P108" s="1234"/>
      <c r="Q108" s="1234"/>
      <c r="R108" s="1234"/>
      <c r="S108" s="1234"/>
      <c r="T108" s="1234"/>
      <c r="U108" s="1234"/>
      <c r="W108" s="1311"/>
      <c r="X108" s="1311"/>
      <c r="Y108" s="1311"/>
      <c r="Z108" s="1302"/>
      <c r="AA108" s="1311"/>
      <c r="AB108" s="1311"/>
      <c r="AC108" s="1311"/>
      <c r="AD108" s="1302"/>
      <c r="AE108" s="1311"/>
      <c r="AF108" s="1311"/>
      <c r="AG108" s="1311"/>
      <c r="AH108" s="1302"/>
      <c r="AI108" s="1311"/>
      <c r="AJ108" s="1311"/>
      <c r="AK108" s="1311"/>
      <c r="AL108" s="1302"/>
      <c r="AM108" s="1310"/>
      <c r="AN108" s="1282"/>
      <c r="AO108" s="931"/>
      <c r="AP108" s="931"/>
      <c r="AQ108" s="931"/>
      <c r="AR108" s="930"/>
      <c r="AS108" s="931"/>
      <c r="AT108" s="931"/>
      <c r="AU108" s="931"/>
      <c r="AV108" s="930"/>
      <c r="AW108" s="931"/>
      <c r="AX108" s="931"/>
      <c r="AY108" s="931"/>
      <c r="AZ108" s="930"/>
      <c r="BA108" s="931"/>
      <c r="BB108" s="931"/>
      <c r="BC108" s="931"/>
      <c r="BD108" s="930"/>
      <c r="BE108" s="929"/>
      <c r="BF108" s="1282">
        <f t="shared" si="4"/>
        <v>0</v>
      </c>
    </row>
    <row r="109" spans="1:58">
      <c r="A109" s="1220">
        <v>103</v>
      </c>
      <c r="B109" s="1231"/>
      <c r="C109" s="1276" t="s">
        <v>2425</v>
      </c>
      <c r="D109" s="1239">
        <v>109584800</v>
      </c>
      <c r="E109" s="1240" t="s">
        <v>2416</v>
      </c>
      <c r="F109" s="1234"/>
      <c r="G109" s="1235"/>
      <c r="H109" s="1236"/>
      <c r="I109" s="1234"/>
      <c r="J109" s="1220"/>
      <c r="K109" s="1237"/>
      <c r="L109" s="1237"/>
      <c r="M109" s="1234"/>
      <c r="N109" s="1237"/>
      <c r="O109" s="1234"/>
      <c r="P109" s="1234"/>
      <c r="Q109" s="1234"/>
      <c r="R109" s="1234"/>
      <c r="S109" s="1234"/>
      <c r="T109" s="1234"/>
      <c r="U109" s="1234"/>
      <c r="W109" s="1311"/>
      <c r="X109" s="1311"/>
      <c r="Y109" s="1311"/>
      <c r="Z109" s="1302"/>
      <c r="AA109" s="1311"/>
      <c r="AB109" s="1311"/>
      <c r="AC109" s="1311"/>
      <c r="AD109" s="1302"/>
      <c r="AE109" s="1311"/>
      <c r="AF109" s="1311"/>
      <c r="AG109" s="1311"/>
      <c r="AH109" s="1302"/>
      <c r="AI109" s="1311"/>
      <c r="AJ109" s="1311"/>
      <c r="AK109" s="1311"/>
      <c r="AL109" s="1302"/>
      <c r="AM109" s="1310"/>
      <c r="AN109" s="1282"/>
      <c r="AO109" s="931"/>
      <c r="AP109" s="931"/>
      <c r="AQ109" s="931"/>
      <c r="AR109" s="930"/>
      <c r="AS109" s="931"/>
      <c r="AT109" s="931"/>
      <c r="AU109" s="931"/>
      <c r="AV109" s="930"/>
      <c r="AW109" s="931"/>
      <c r="AX109" s="931"/>
      <c r="AY109" s="931"/>
      <c r="AZ109" s="930"/>
      <c r="BA109" s="931"/>
      <c r="BB109" s="931"/>
      <c r="BC109" s="931"/>
      <c r="BD109" s="930"/>
      <c r="BE109" s="929"/>
      <c r="BF109" s="1282">
        <f t="shared" si="4"/>
        <v>0</v>
      </c>
    </row>
    <row r="110" spans="1:58" ht="70.2">
      <c r="A110" s="1220">
        <v>104</v>
      </c>
      <c r="B110" s="1231">
        <v>6</v>
      </c>
      <c r="C110" s="1275" t="s">
        <v>2445</v>
      </c>
      <c r="D110" s="1232"/>
      <c r="E110" s="1233">
        <v>72279400</v>
      </c>
      <c r="F110" s="1234" t="s">
        <v>2416</v>
      </c>
      <c r="G110" s="1235"/>
      <c r="H110" s="1236"/>
      <c r="I110" s="1234"/>
      <c r="J110" s="1220">
        <f>L110+N110+P110</f>
        <v>1</v>
      </c>
      <c r="K110" s="1227">
        <f>M110+O110+Q110</f>
        <v>72279400</v>
      </c>
      <c r="L110" s="1237"/>
      <c r="M110" s="1234"/>
      <c r="N110" s="1237"/>
      <c r="O110" s="1234"/>
      <c r="P110" s="1237">
        <v>1</v>
      </c>
      <c r="Q110" s="1228">
        <f>$E110</f>
        <v>72279400</v>
      </c>
      <c r="R110" s="1234"/>
      <c r="S110" s="1234"/>
      <c r="T110" s="1299"/>
      <c r="U110" s="1293">
        <f>Q110-T110</f>
        <v>72279400</v>
      </c>
      <c r="W110" s="1311">
        <f>$W$1/100*$U110</f>
        <v>7227940</v>
      </c>
      <c r="X110" s="1311">
        <f>$X$1/100*$U110</f>
        <v>7227940</v>
      </c>
      <c r="Y110" s="1311">
        <f>$Y$1/100*$U110</f>
        <v>7227940</v>
      </c>
      <c r="Z110" s="1302">
        <f>W110+X110+Y110</f>
        <v>21683820</v>
      </c>
      <c r="AA110" s="1311">
        <f>$AA$1/100*$U110</f>
        <v>3613970</v>
      </c>
      <c r="AB110" s="1311">
        <f>$AB$1/100*$U110</f>
        <v>7227940</v>
      </c>
      <c r="AC110" s="1311">
        <f>$AC$1/100*$U110</f>
        <v>7227940</v>
      </c>
      <c r="AD110" s="1302">
        <f>AA110+AB110+AC110</f>
        <v>18069850</v>
      </c>
      <c r="AE110" s="1311">
        <f>$AE$1/100*$U110</f>
        <v>7227940</v>
      </c>
      <c r="AF110" s="1311">
        <f>$AF$1/100*$U110</f>
        <v>7227940</v>
      </c>
      <c r="AG110" s="1311">
        <f>$AG$1/100*$U110</f>
        <v>7227940</v>
      </c>
      <c r="AH110" s="1302">
        <f>AE110+AF110+AG110</f>
        <v>21683820</v>
      </c>
      <c r="AI110" s="1311">
        <f>$AI$1/100*$U110</f>
        <v>7227940</v>
      </c>
      <c r="AJ110" s="1311">
        <f>$AJ$1/100*$U110</f>
        <v>3613970</v>
      </c>
      <c r="AK110" s="1311">
        <f>$AK$1/100*$U110</f>
        <v>0</v>
      </c>
      <c r="AL110" s="1302">
        <f>AI110+AJ110+AK110</f>
        <v>10841910</v>
      </c>
      <c r="AM110" s="1310">
        <f>Z110+AD110+AH110+AL110</f>
        <v>72279400</v>
      </c>
      <c r="AN110" s="1282">
        <f>AM110-U110</f>
        <v>0</v>
      </c>
      <c r="AO110" s="931">
        <f>ROUND(W110,-2)</f>
        <v>7227900</v>
      </c>
      <c r="AP110" s="931">
        <f>ROUND(X110,-2)</f>
        <v>7227900</v>
      </c>
      <c r="AQ110" s="931">
        <f>ROUND(Y110,-2)</f>
        <v>7227900</v>
      </c>
      <c r="AR110" s="1302">
        <f>AO110+AP110+AQ110</f>
        <v>21683700</v>
      </c>
      <c r="AS110" s="931">
        <f>ROUND(AA110,-2)</f>
        <v>3614000</v>
      </c>
      <c r="AT110" s="931">
        <f>ROUND(AB110,-2)</f>
        <v>7227900</v>
      </c>
      <c r="AU110" s="931">
        <f>ROUND(AC110,-2)</f>
        <v>7227900</v>
      </c>
      <c r="AV110" s="1302">
        <f>AS110+AT110+AU110</f>
        <v>18069800</v>
      </c>
      <c r="AW110" s="931">
        <f>ROUND(AE110,-2)</f>
        <v>7227900</v>
      </c>
      <c r="AX110" s="931">
        <f>ROUND(AF110,-2)</f>
        <v>7227900</v>
      </c>
      <c r="AY110" s="931">
        <f>ROUND(AG110,-2)</f>
        <v>7227900</v>
      </c>
      <c r="AZ110" s="1302">
        <f>AW110+AX110+AY110</f>
        <v>21683700</v>
      </c>
      <c r="BA110" s="1311">
        <f>ROUND(AI110,-2)</f>
        <v>7227900</v>
      </c>
      <c r="BB110" s="1311">
        <f>ROUND(AJ110,-2)</f>
        <v>3614000</v>
      </c>
      <c r="BC110" s="1311">
        <f>ROUND(AK110,-2)</f>
        <v>0</v>
      </c>
      <c r="BD110" s="930">
        <f>BA110+BB110+BC110</f>
        <v>10841900</v>
      </c>
      <c r="BE110" s="1310">
        <f>AR110+AV110+AZ110+BD110</f>
        <v>72279100</v>
      </c>
      <c r="BF110" s="1312">
        <f t="shared" si="4"/>
        <v>-300</v>
      </c>
    </row>
    <row r="111" spans="1:58">
      <c r="A111" s="1220">
        <v>105</v>
      </c>
      <c r="B111" s="1231"/>
      <c r="C111" s="1276" t="s">
        <v>2422</v>
      </c>
      <c r="D111" s="1239">
        <v>208900000</v>
      </c>
      <c r="E111" s="1240" t="s">
        <v>2416</v>
      </c>
      <c r="F111" s="1234"/>
      <c r="G111" s="1235"/>
      <c r="H111" s="1236"/>
      <c r="I111" s="1234"/>
      <c r="J111" s="1220"/>
      <c r="K111" s="1237"/>
      <c r="L111" s="1237"/>
      <c r="M111" s="1234"/>
      <c r="N111" s="1237"/>
      <c r="O111" s="1234"/>
      <c r="P111" s="1234"/>
      <c r="Q111" s="1234"/>
      <c r="R111" s="1234"/>
      <c r="S111" s="1234"/>
      <c r="T111" s="1234"/>
      <c r="U111" s="1234"/>
      <c r="W111" s="1311"/>
      <c r="X111" s="1311"/>
      <c r="Y111" s="1311"/>
      <c r="Z111" s="1302"/>
      <c r="AA111" s="1311"/>
      <c r="AB111" s="1311"/>
      <c r="AC111" s="1311"/>
      <c r="AD111" s="1302"/>
      <c r="AE111" s="1311"/>
      <c r="AF111" s="1311"/>
      <c r="AG111" s="1311"/>
      <c r="AH111" s="1302"/>
      <c r="AI111" s="1311"/>
      <c r="AJ111" s="1311"/>
      <c r="AK111" s="1311"/>
      <c r="AL111" s="1302"/>
      <c r="AM111" s="1310"/>
      <c r="AN111" s="1282"/>
      <c r="AO111" s="931"/>
      <c r="AP111" s="931"/>
      <c r="AQ111" s="931"/>
      <c r="AR111" s="930"/>
      <c r="AS111" s="931"/>
      <c r="AT111" s="931"/>
      <c r="AU111" s="931"/>
      <c r="AV111" s="930"/>
      <c r="AW111" s="931"/>
      <c r="AX111" s="931"/>
      <c r="AY111" s="931"/>
      <c r="AZ111" s="930"/>
      <c r="BA111" s="931"/>
      <c r="BB111" s="931"/>
      <c r="BC111" s="931"/>
      <c r="BD111" s="930"/>
      <c r="BE111" s="929"/>
      <c r="BF111" s="1282">
        <f t="shared" si="4"/>
        <v>0</v>
      </c>
    </row>
    <row r="112" spans="1:58" outlineLevel="2">
      <c r="A112" s="1220">
        <v>106</v>
      </c>
      <c r="B112" s="1231"/>
      <c r="C112" s="1276" t="s">
        <v>2423</v>
      </c>
      <c r="D112" s="1239">
        <v>0</v>
      </c>
      <c r="E112" s="1240" t="s">
        <v>2416</v>
      </c>
      <c r="F112" s="1234"/>
      <c r="G112" s="1235"/>
      <c r="H112" s="1236"/>
      <c r="I112" s="1234"/>
      <c r="J112" s="1220"/>
      <c r="K112" s="1237"/>
      <c r="L112" s="1237"/>
      <c r="M112" s="1234"/>
      <c r="N112" s="1237"/>
      <c r="O112" s="1234"/>
      <c r="P112" s="1234"/>
      <c r="Q112" s="1234"/>
      <c r="R112" s="1234"/>
      <c r="S112" s="1234"/>
      <c r="T112" s="1234"/>
      <c r="U112" s="1234"/>
      <c r="W112" s="1311"/>
      <c r="X112" s="1311"/>
      <c r="Y112" s="1311"/>
      <c r="Z112" s="1302"/>
      <c r="AA112" s="1311"/>
      <c r="AB112" s="1311"/>
      <c r="AC112" s="1311"/>
      <c r="AD112" s="1302"/>
      <c r="AE112" s="1311"/>
      <c r="AF112" s="1311"/>
      <c r="AG112" s="1311"/>
      <c r="AH112" s="1302"/>
      <c r="AI112" s="1311"/>
      <c r="AJ112" s="1311"/>
      <c r="AK112" s="1311"/>
      <c r="AL112" s="1302"/>
      <c r="AM112" s="1310"/>
      <c r="AN112" s="1282"/>
      <c r="AO112" s="931"/>
      <c r="AP112" s="931"/>
      <c r="AQ112" s="931"/>
      <c r="AR112" s="930"/>
      <c r="AS112" s="931"/>
      <c r="AT112" s="931"/>
      <c r="AU112" s="931"/>
      <c r="AV112" s="930"/>
      <c r="AW112" s="931"/>
      <c r="AX112" s="931"/>
      <c r="AY112" s="931"/>
      <c r="AZ112" s="930"/>
      <c r="BA112" s="931"/>
      <c r="BB112" s="931"/>
      <c r="BC112" s="931"/>
      <c r="BD112" s="930"/>
      <c r="BE112" s="929"/>
      <c r="BF112" s="1282">
        <f t="shared" si="4"/>
        <v>0</v>
      </c>
    </row>
    <row r="113" spans="1:58" outlineLevel="2">
      <c r="A113" s="1220">
        <v>107</v>
      </c>
      <c r="B113" s="1231"/>
      <c r="C113" s="1276" t="s">
        <v>2424</v>
      </c>
      <c r="D113" s="1239">
        <v>208900000</v>
      </c>
      <c r="E113" s="1240" t="s">
        <v>2416</v>
      </c>
      <c r="F113" s="1234"/>
      <c r="G113" s="1235"/>
      <c r="H113" s="1236"/>
      <c r="I113" s="1234"/>
      <c r="J113" s="1220"/>
      <c r="K113" s="1237"/>
      <c r="L113" s="1237"/>
      <c r="M113" s="1234"/>
      <c r="N113" s="1237"/>
      <c r="O113" s="1234"/>
      <c r="P113" s="1234"/>
      <c r="Q113" s="1234"/>
      <c r="R113" s="1234"/>
      <c r="S113" s="1234"/>
      <c r="T113" s="1234"/>
      <c r="U113" s="1234"/>
      <c r="W113" s="1311"/>
      <c r="X113" s="1311"/>
      <c r="Y113" s="1311"/>
      <c r="Z113" s="1302"/>
      <c r="AA113" s="1311"/>
      <c r="AB113" s="1311"/>
      <c r="AC113" s="1311"/>
      <c r="AD113" s="1302"/>
      <c r="AE113" s="1311"/>
      <c r="AF113" s="1311"/>
      <c r="AG113" s="1311"/>
      <c r="AH113" s="1302"/>
      <c r="AI113" s="1311"/>
      <c r="AJ113" s="1311"/>
      <c r="AK113" s="1311"/>
      <c r="AL113" s="1302"/>
      <c r="AM113" s="1310"/>
      <c r="AN113" s="1282"/>
      <c r="AO113" s="931"/>
      <c r="AP113" s="931"/>
      <c r="AQ113" s="931"/>
      <c r="AR113" s="930"/>
      <c r="AS113" s="931"/>
      <c r="AT113" s="931"/>
      <c r="AU113" s="931"/>
      <c r="AV113" s="930"/>
      <c r="AW113" s="931"/>
      <c r="AX113" s="931"/>
      <c r="AY113" s="931"/>
      <c r="AZ113" s="930"/>
      <c r="BA113" s="931"/>
      <c r="BB113" s="931"/>
      <c r="BC113" s="931"/>
      <c r="BD113" s="930"/>
      <c r="BE113" s="929"/>
      <c r="BF113" s="1282">
        <f t="shared" si="4"/>
        <v>0</v>
      </c>
    </row>
    <row r="114" spans="1:58">
      <c r="A114" s="1220">
        <v>108</v>
      </c>
      <c r="B114" s="1231"/>
      <c r="C114" s="1276" t="s">
        <v>2438</v>
      </c>
      <c r="D114" s="1239">
        <v>63714500</v>
      </c>
      <c r="E114" s="1240" t="s">
        <v>2416</v>
      </c>
      <c r="F114" s="1234"/>
      <c r="G114" s="1235"/>
      <c r="H114" s="1236"/>
      <c r="I114" s="1234"/>
      <c r="J114" s="1220"/>
      <c r="K114" s="1237"/>
      <c r="L114" s="1237"/>
      <c r="M114" s="1234"/>
      <c r="N114" s="1237"/>
      <c r="O114" s="1234"/>
      <c r="P114" s="1234"/>
      <c r="Q114" s="1234"/>
      <c r="R114" s="1234"/>
      <c r="S114" s="1234"/>
      <c r="T114" s="1234"/>
      <c r="U114" s="1234"/>
      <c r="W114" s="1311"/>
      <c r="X114" s="1311"/>
      <c r="Y114" s="1311"/>
      <c r="Z114" s="1302"/>
      <c r="AA114" s="1311"/>
      <c r="AB114" s="1311"/>
      <c r="AC114" s="1311"/>
      <c r="AD114" s="1302"/>
      <c r="AE114" s="1311"/>
      <c r="AF114" s="1311"/>
      <c r="AG114" s="1311"/>
      <c r="AH114" s="1302"/>
      <c r="AI114" s="1311"/>
      <c r="AJ114" s="1311"/>
      <c r="AK114" s="1311"/>
      <c r="AL114" s="1302"/>
      <c r="AM114" s="1310"/>
      <c r="AN114" s="1282"/>
      <c r="AO114" s="931"/>
      <c r="AP114" s="931"/>
      <c r="AQ114" s="931"/>
      <c r="AR114" s="930"/>
      <c r="AS114" s="931"/>
      <c r="AT114" s="931"/>
      <c r="AU114" s="931"/>
      <c r="AV114" s="930"/>
      <c r="AW114" s="931"/>
      <c r="AX114" s="931"/>
      <c r="AY114" s="931"/>
      <c r="AZ114" s="930"/>
      <c r="BA114" s="931"/>
      <c r="BB114" s="931"/>
      <c r="BC114" s="931"/>
      <c r="BD114" s="930"/>
      <c r="BE114" s="929"/>
      <c r="BF114" s="1282">
        <f t="shared" si="4"/>
        <v>0</v>
      </c>
    </row>
    <row r="115" spans="1:58">
      <c r="A115" s="1220">
        <v>109</v>
      </c>
      <c r="B115" s="1231"/>
      <c r="C115" s="1276" t="s">
        <v>2430</v>
      </c>
      <c r="D115" s="1239">
        <v>22906100</v>
      </c>
      <c r="E115" s="1240" t="s">
        <v>2416</v>
      </c>
      <c r="F115" s="1234"/>
      <c r="G115" s="1235"/>
      <c r="H115" s="1236"/>
      <c r="I115" s="1234"/>
      <c r="J115" s="1220"/>
      <c r="K115" s="1237"/>
      <c r="L115" s="1237"/>
      <c r="M115" s="1234"/>
      <c r="N115" s="1237"/>
      <c r="O115" s="1234"/>
      <c r="P115" s="1234"/>
      <c r="Q115" s="1234"/>
      <c r="R115" s="1234"/>
      <c r="S115" s="1234"/>
      <c r="T115" s="1234"/>
      <c r="U115" s="1234"/>
      <c r="W115" s="1311"/>
      <c r="X115" s="1311"/>
      <c r="Y115" s="1311"/>
      <c r="Z115" s="1302"/>
      <c r="AA115" s="1311"/>
      <c r="AB115" s="1311"/>
      <c r="AC115" s="1311"/>
      <c r="AD115" s="1302"/>
      <c r="AE115" s="1311"/>
      <c r="AF115" s="1311"/>
      <c r="AG115" s="1311"/>
      <c r="AH115" s="1302"/>
      <c r="AI115" s="1311"/>
      <c r="AJ115" s="1311"/>
      <c r="AK115" s="1311"/>
      <c r="AL115" s="1302"/>
      <c r="AM115" s="1310"/>
      <c r="AN115" s="1282"/>
      <c r="AO115" s="931"/>
      <c r="AP115" s="931"/>
      <c r="AQ115" s="931"/>
      <c r="AR115" s="930"/>
      <c r="AS115" s="931"/>
      <c r="AT115" s="931"/>
      <c r="AU115" s="931"/>
      <c r="AV115" s="930"/>
      <c r="AW115" s="931"/>
      <c r="AX115" s="931"/>
      <c r="AY115" s="931"/>
      <c r="AZ115" s="930"/>
      <c r="BA115" s="931"/>
      <c r="BB115" s="931"/>
      <c r="BC115" s="931"/>
      <c r="BD115" s="930"/>
      <c r="BE115" s="929"/>
      <c r="BF115" s="1282">
        <f t="shared" si="4"/>
        <v>0</v>
      </c>
    </row>
    <row r="116" spans="1:58">
      <c r="A116" s="1220">
        <v>110</v>
      </c>
      <c r="B116" s="1231"/>
      <c r="C116" s="1276" t="s">
        <v>2431</v>
      </c>
      <c r="D116" s="1239">
        <v>50000000</v>
      </c>
      <c r="E116" s="1240" t="s">
        <v>2416</v>
      </c>
      <c r="F116" s="1234"/>
      <c r="G116" s="1235"/>
      <c r="H116" s="1236"/>
      <c r="I116" s="1234"/>
      <c r="J116" s="1220"/>
      <c r="K116" s="1237"/>
      <c r="L116" s="1237"/>
      <c r="M116" s="1234"/>
      <c r="N116" s="1237"/>
      <c r="O116" s="1234"/>
      <c r="P116" s="1234"/>
      <c r="Q116" s="1234"/>
      <c r="R116" s="1234"/>
      <c r="S116" s="1234"/>
      <c r="T116" s="1234"/>
      <c r="U116" s="1234"/>
      <c r="W116" s="1311"/>
      <c r="X116" s="1311"/>
      <c r="Y116" s="1311"/>
      <c r="Z116" s="1302"/>
      <c r="AA116" s="1311"/>
      <c r="AB116" s="1311"/>
      <c r="AC116" s="1311"/>
      <c r="AD116" s="1302"/>
      <c r="AE116" s="1311"/>
      <c r="AF116" s="1311"/>
      <c r="AG116" s="1311"/>
      <c r="AH116" s="1302"/>
      <c r="AI116" s="1311"/>
      <c r="AJ116" s="1311"/>
      <c r="AK116" s="1311"/>
      <c r="AL116" s="1302"/>
      <c r="AM116" s="1310"/>
      <c r="AN116" s="1282"/>
      <c r="AO116" s="931"/>
      <c r="AP116" s="931"/>
      <c r="AQ116" s="931"/>
      <c r="AR116" s="930"/>
      <c r="AS116" s="931"/>
      <c r="AT116" s="931"/>
      <c r="AU116" s="931"/>
      <c r="AV116" s="930"/>
      <c r="AW116" s="931"/>
      <c r="AX116" s="931"/>
      <c r="AY116" s="931"/>
      <c r="AZ116" s="930"/>
      <c r="BA116" s="931"/>
      <c r="BB116" s="931"/>
      <c r="BC116" s="931"/>
      <c r="BD116" s="930"/>
      <c r="BE116" s="929"/>
      <c r="BF116" s="1282">
        <f t="shared" si="4"/>
        <v>0</v>
      </c>
    </row>
    <row r="117" spans="1:58">
      <c r="A117" s="1220">
        <v>111</v>
      </c>
      <c r="B117" s="1231"/>
      <c r="C117" s="1276" t="s">
        <v>2425</v>
      </c>
      <c r="D117" s="1239">
        <v>72279400</v>
      </c>
      <c r="E117" s="1240" t="s">
        <v>2416</v>
      </c>
      <c r="F117" s="1234"/>
      <c r="G117" s="1235"/>
      <c r="H117" s="1236"/>
      <c r="I117" s="1234"/>
      <c r="J117" s="1220"/>
      <c r="K117" s="1237"/>
      <c r="L117" s="1237"/>
      <c r="M117" s="1234"/>
      <c r="N117" s="1237"/>
      <c r="O117" s="1234"/>
      <c r="P117" s="1234"/>
      <c r="Q117" s="1234"/>
      <c r="R117" s="1234"/>
      <c r="S117" s="1234"/>
      <c r="T117" s="1234"/>
      <c r="U117" s="1234"/>
      <c r="W117" s="1311"/>
      <c r="X117" s="1311"/>
      <c r="Y117" s="1311"/>
      <c r="Z117" s="1302"/>
      <c r="AA117" s="1311"/>
      <c r="AB117" s="1311"/>
      <c r="AC117" s="1311"/>
      <c r="AD117" s="1302"/>
      <c r="AE117" s="1311"/>
      <c r="AF117" s="1311"/>
      <c r="AG117" s="1311"/>
      <c r="AH117" s="1302"/>
      <c r="AI117" s="1311"/>
      <c r="AJ117" s="1311"/>
      <c r="AK117" s="1311"/>
      <c r="AL117" s="1302"/>
      <c r="AM117" s="1310"/>
      <c r="AN117" s="1282"/>
      <c r="AO117" s="931"/>
      <c r="AP117" s="931"/>
      <c r="AQ117" s="931"/>
      <c r="AR117" s="930"/>
      <c r="AS117" s="931"/>
      <c r="AT117" s="931"/>
      <c r="AU117" s="931"/>
      <c r="AV117" s="930"/>
      <c r="AW117" s="931"/>
      <c r="AX117" s="931"/>
      <c r="AY117" s="931"/>
      <c r="AZ117" s="930"/>
      <c r="BA117" s="931"/>
      <c r="BB117" s="931"/>
      <c r="BC117" s="931"/>
      <c r="BD117" s="930"/>
      <c r="BE117" s="929"/>
      <c r="BF117" s="1282">
        <f t="shared" si="4"/>
        <v>0</v>
      </c>
    </row>
    <row r="118" spans="1:58" ht="70.2">
      <c r="A118" s="1220">
        <v>112</v>
      </c>
      <c r="B118" s="1231">
        <v>8</v>
      </c>
      <c r="C118" s="1275" t="s">
        <v>2446</v>
      </c>
      <c r="D118" s="1232"/>
      <c r="E118" s="1233">
        <v>90501700</v>
      </c>
      <c r="F118" s="1234" t="s">
        <v>2416</v>
      </c>
      <c r="G118" s="1235"/>
      <c r="H118" s="1236"/>
      <c r="I118" s="1234"/>
      <c r="J118" s="1220">
        <f>L118+N118+P118</f>
        <v>1</v>
      </c>
      <c r="K118" s="1227">
        <f>M118+O118+Q118</f>
        <v>90501700</v>
      </c>
      <c r="L118" s="1237"/>
      <c r="M118" s="1234"/>
      <c r="N118" s="1237"/>
      <c r="O118" s="1234"/>
      <c r="P118" s="1237">
        <v>1</v>
      </c>
      <c r="Q118" s="1228">
        <f>$E118</f>
        <v>90501700</v>
      </c>
      <c r="R118" s="1234"/>
      <c r="S118" s="1234"/>
      <c r="T118" s="1299"/>
      <c r="U118" s="1293">
        <f>Q118-T118</f>
        <v>90501700</v>
      </c>
      <c r="W118" s="1311">
        <f>$W$1/100*$U118</f>
        <v>9050170</v>
      </c>
      <c r="X118" s="1311">
        <f>$X$1/100*$U118</f>
        <v>9050170</v>
      </c>
      <c r="Y118" s="1311">
        <f>$Y$1/100*$U118</f>
        <v>9050170</v>
      </c>
      <c r="Z118" s="1302">
        <f>W118+X118+Y118</f>
        <v>27150510</v>
      </c>
      <c r="AA118" s="1311">
        <f>$AA$1/100*$U118</f>
        <v>4525085</v>
      </c>
      <c r="AB118" s="1311">
        <f>$AB$1/100*$U118</f>
        <v>9050170</v>
      </c>
      <c r="AC118" s="1311">
        <f>$AC$1/100*$U118</f>
        <v>9050170</v>
      </c>
      <c r="AD118" s="1302">
        <f>AA118+AB118+AC118</f>
        <v>22625425</v>
      </c>
      <c r="AE118" s="1311">
        <f>$AE$1/100*$U118</f>
        <v>9050170</v>
      </c>
      <c r="AF118" s="1311">
        <f>$AF$1/100*$U118</f>
        <v>9050170</v>
      </c>
      <c r="AG118" s="1311">
        <f>$AG$1/100*$U118</f>
        <v>9050170</v>
      </c>
      <c r="AH118" s="1302">
        <f>AE118+AF118+AG118</f>
        <v>27150510</v>
      </c>
      <c r="AI118" s="1311">
        <f>$AI$1/100*$U118</f>
        <v>9050170</v>
      </c>
      <c r="AJ118" s="1311">
        <f>$AJ$1/100*$U118</f>
        <v>4525085</v>
      </c>
      <c r="AK118" s="1311">
        <f>$AK$1/100*$U118</f>
        <v>0</v>
      </c>
      <c r="AL118" s="1302">
        <f>AI118+AJ118+AK118</f>
        <v>13575255</v>
      </c>
      <c r="AM118" s="1310">
        <f>Z118+AD118+AH118+AL118</f>
        <v>90501700</v>
      </c>
      <c r="AN118" s="1282">
        <f>AM118-U118</f>
        <v>0</v>
      </c>
      <c r="AO118" s="931">
        <f>ROUND(W118,-2)</f>
        <v>9050200</v>
      </c>
      <c r="AP118" s="931">
        <f>ROUND(X118,-2)</f>
        <v>9050200</v>
      </c>
      <c r="AQ118" s="931">
        <f>ROUND(Y118,-2)</f>
        <v>9050200</v>
      </c>
      <c r="AR118" s="1302">
        <f>AO118+AP118+AQ118</f>
        <v>27150600</v>
      </c>
      <c r="AS118" s="931">
        <f>ROUND(AA118,-2)</f>
        <v>4525100</v>
      </c>
      <c r="AT118" s="931">
        <f>ROUND(AB118,-2)</f>
        <v>9050200</v>
      </c>
      <c r="AU118" s="931">
        <f>ROUND(AC118,-2)</f>
        <v>9050200</v>
      </c>
      <c r="AV118" s="1302">
        <f>AS118+AT118+AU118</f>
        <v>22625500</v>
      </c>
      <c r="AW118" s="931">
        <f>ROUND(AE118,-2)</f>
        <v>9050200</v>
      </c>
      <c r="AX118" s="931">
        <f>ROUND(AF118,-2)</f>
        <v>9050200</v>
      </c>
      <c r="AY118" s="931">
        <f>ROUND(AG118,-2)</f>
        <v>9050200</v>
      </c>
      <c r="AZ118" s="1302">
        <f>AW118+AX118+AY118</f>
        <v>27150600</v>
      </c>
      <c r="BA118" s="1311">
        <f>ROUND(AI118,-2)</f>
        <v>9050200</v>
      </c>
      <c r="BB118" s="1311">
        <f>ROUND(AJ118,-2)</f>
        <v>4525100</v>
      </c>
      <c r="BC118" s="1311">
        <f>ROUND(AK118,-2)</f>
        <v>0</v>
      </c>
      <c r="BD118" s="930">
        <f>BA118+BB118+BC118</f>
        <v>13575300</v>
      </c>
      <c r="BE118" s="1310">
        <f>AR118+AV118+AZ118+BD118</f>
        <v>90502000</v>
      </c>
      <c r="BF118" s="1312">
        <f t="shared" si="4"/>
        <v>300</v>
      </c>
    </row>
    <row r="119" spans="1:58">
      <c r="A119" s="1220">
        <v>113</v>
      </c>
      <c r="B119" s="1231"/>
      <c r="C119" s="1276" t="s">
        <v>2422</v>
      </c>
      <c r="D119" s="1239">
        <v>222031200</v>
      </c>
      <c r="E119" s="1240" t="s">
        <v>2416</v>
      </c>
      <c r="F119" s="1234"/>
      <c r="G119" s="1235"/>
      <c r="H119" s="1236"/>
      <c r="I119" s="1234"/>
      <c r="J119" s="1220"/>
      <c r="K119" s="1237"/>
      <c r="L119" s="1237"/>
      <c r="M119" s="1234"/>
      <c r="N119" s="1237"/>
      <c r="O119" s="1234"/>
      <c r="P119" s="1234"/>
      <c r="Q119" s="1234"/>
      <c r="R119" s="1234"/>
      <c r="S119" s="1234"/>
      <c r="T119" s="1234"/>
      <c r="U119" s="1234"/>
      <c r="W119" s="1311"/>
      <c r="X119" s="1311"/>
      <c r="Y119" s="1311"/>
      <c r="Z119" s="1302"/>
      <c r="AA119" s="1311"/>
      <c r="AB119" s="1311"/>
      <c r="AC119" s="1311"/>
      <c r="AD119" s="1302"/>
      <c r="AE119" s="1311"/>
      <c r="AF119" s="1311"/>
      <c r="AG119" s="1311"/>
      <c r="AH119" s="1302"/>
      <c r="AI119" s="1311"/>
      <c r="AJ119" s="1311"/>
      <c r="AK119" s="1311"/>
      <c r="AL119" s="1302"/>
      <c r="AM119" s="1310"/>
      <c r="AN119" s="1282"/>
      <c r="AO119" s="931"/>
      <c r="AP119" s="931"/>
      <c r="AQ119" s="931"/>
      <c r="AR119" s="930"/>
      <c r="AS119" s="931"/>
      <c r="AT119" s="931"/>
      <c r="AU119" s="931"/>
      <c r="AV119" s="930"/>
      <c r="AW119" s="931"/>
      <c r="AX119" s="931"/>
      <c r="AY119" s="931"/>
      <c r="AZ119" s="930"/>
      <c r="BA119" s="931"/>
      <c r="BB119" s="931"/>
      <c r="BC119" s="931"/>
      <c r="BD119" s="930"/>
      <c r="BE119" s="929"/>
      <c r="BF119" s="1282">
        <f t="shared" si="4"/>
        <v>0</v>
      </c>
    </row>
    <row r="120" spans="1:58" outlineLevel="2">
      <c r="A120" s="1220">
        <v>114</v>
      </c>
      <c r="B120" s="1231"/>
      <c r="C120" s="1276" t="s">
        <v>2423</v>
      </c>
      <c r="D120" s="1239">
        <v>0</v>
      </c>
      <c r="E120" s="1240" t="s">
        <v>2416</v>
      </c>
      <c r="F120" s="1234"/>
      <c r="G120" s="1235"/>
      <c r="H120" s="1236"/>
      <c r="I120" s="1234"/>
      <c r="J120" s="1220"/>
      <c r="K120" s="1237"/>
      <c r="L120" s="1237"/>
      <c r="M120" s="1234"/>
      <c r="N120" s="1237"/>
      <c r="O120" s="1234"/>
      <c r="P120" s="1234"/>
      <c r="Q120" s="1234"/>
      <c r="R120" s="1234"/>
      <c r="S120" s="1234"/>
      <c r="T120" s="1234"/>
      <c r="U120" s="1234"/>
      <c r="W120" s="1311"/>
      <c r="X120" s="1311"/>
      <c r="Y120" s="1311"/>
      <c r="Z120" s="1302"/>
      <c r="AA120" s="1311"/>
      <c r="AB120" s="1311"/>
      <c r="AC120" s="1311"/>
      <c r="AD120" s="1302"/>
      <c r="AE120" s="1311"/>
      <c r="AF120" s="1311"/>
      <c r="AG120" s="1311"/>
      <c r="AH120" s="1302"/>
      <c r="AI120" s="1311"/>
      <c r="AJ120" s="1311"/>
      <c r="AK120" s="1311"/>
      <c r="AL120" s="1302"/>
      <c r="AM120" s="1310"/>
      <c r="AN120" s="1282"/>
      <c r="AO120" s="931"/>
      <c r="AP120" s="931"/>
      <c r="AQ120" s="931"/>
      <c r="AR120" s="930"/>
      <c r="AS120" s="931"/>
      <c r="AT120" s="931"/>
      <c r="AU120" s="931"/>
      <c r="AV120" s="930"/>
      <c r="AW120" s="931"/>
      <c r="AX120" s="931"/>
      <c r="AY120" s="931"/>
      <c r="AZ120" s="930"/>
      <c r="BA120" s="931"/>
      <c r="BB120" s="931"/>
      <c r="BC120" s="931"/>
      <c r="BD120" s="930"/>
      <c r="BE120" s="929"/>
      <c r="BF120" s="1282">
        <f t="shared" si="4"/>
        <v>0</v>
      </c>
    </row>
    <row r="121" spans="1:58" outlineLevel="2">
      <c r="A121" s="1220">
        <v>115</v>
      </c>
      <c r="B121" s="1231"/>
      <c r="C121" s="1276" t="s">
        <v>2424</v>
      </c>
      <c r="D121" s="1239">
        <v>222031200</v>
      </c>
      <c r="E121" s="1240" t="s">
        <v>2416</v>
      </c>
      <c r="F121" s="1234"/>
      <c r="G121" s="1235"/>
      <c r="H121" s="1236"/>
      <c r="I121" s="1234"/>
      <c r="J121" s="1220"/>
      <c r="K121" s="1237"/>
      <c r="L121" s="1237"/>
      <c r="M121" s="1234"/>
      <c r="N121" s="1237"/>
      <c r="O121" s="1234"/>
      <c r="P121" s="1234"/>
      <c r="Q121" s="1234"/>
      <c r="R121" s="1234"/>
      <c r="S121" s="1234"/>
      <c r="T121" s="1234"/>
      <c r="U121" s="1234"/>
      <c r="W121" s="1311"/>
      <c r="X121" s="1311"/>
      <c r="Y121" s="1311"/>
      <c r="Z121" s="1302"/>
      <c r="AA121" s="1311"/>
      <c r="AB121" s="1311"/>
      <c r="AC121" s="1311"/>
      <c r="AD121" s="1302"/>
      <c r="AE121" s="1311"/>
      <c r="AF121" s="1311"/>
      <c r="AG121" s="1311"/>
      <c r="AH121" s="1302"/>
      <c r="AI121" s="1311"/>
      <c r="AJ121" s="1311"/>
      <c r="AK121" s="1311"/>
      <c r="AL121" s="1302"/>
      <c r="AM121" s="1310"/>
      <c r="AN121" s="1282"/>
      <c r="AO121" s="931"/>
      <c r="AP121" s="931"/>
      <c r="AQ121" s="931"/>
      <c r="AR121" s="930"/>
      <c r="AS121" s="931"/>
      <c r="AT121" s="931"/>
      <c r="AU121" s="931"/>
      <c r="AV121" s="930"/>
      <c r="AW121" s="931"/>
      <c r="AX121" s="931"/>
      <c r="AY121" s="931"/>
      <c r="AZ121" s="930"/>
      <c r="BA121" s="931"/>
      <c r="BB121" s="931"/>
      <c r="BC121" s="931"/>
      <c r="BD121" s="930"/>
      <c r="BE121" s="929"/>
      <c r="BF121" s="1282">
        <f t="shared" si="4"/>
        <v>0</v>
      </c>
    </row>
    <row r="122" spans="1:58">
      <c r="A122" s="1220">
        <v>116</v>
      </c>
      <c r="B122" s="1231"/>
      <c r="C122" s="1276" t="s">
        <v>2447</v>
      </c>
      <c r="D122" s="1239">
        <v>38303000</v>
      </c>
      <c r="E122" s="1240" t="s">
        <v>2416</v>
      </c>
      <c r="F122" s="1234"/>
      <c r="G122" s="1235"/>
      <c r="H122" s="1236"/>
      <c r="I122" s="1234"/>
      <c r="J122" s="1220"/>
      <c r="K122" s="1237"/>
      <c r="L122" s="1237"/>
      <c r="M122" s="1234"/>
      <c r="N122" s="1237"/>
      <c r="O122" s="1234"/>
      <c r="P122" s="1234"/>
      <c r="Q122" s="1234"/>
      <c r="R122" s="1234"/>
      <c r="S122" s="1234"/>
      <c r="T122" s="1234"/>
      <c r="U122" s="1234"/>
      <c r="W122" s="1311"/>
      <c r="X122" s="1311"/>
      <c r="Y122" s="1311"/>
      <c r="Z122" s="1302"/>
      <c r="AA122" s="1311"/>
      <c r="AB122" s="1311"/>
      <c r="AC122" s="1311"/>
      <c r="AD122" s="1302"/>
      <c r="AE122" s="1311"/>
      <c r="AF122" s="1311"/>
      <c r="AG122" s="1311"/>
      <c r="AH122" s="1302"/>
      <c r="AI122" s="1311"/>
      <c r="AJ122" s="1311"/>
      <c r="AK122" s="1311"/>
      <c r="AL122" s="1302"/>
      <c r="AM122" s="1310"/>
      <c r="AN122" s="1282"/>
      <c r="AO122" s="931"/>
      <c r="AP122" s="931"/>
      <c r="AQ122" s="931"/>
      <c r="AR122" s="930"/>
      <c r="AS122" s="931"/>
      <c r="AT122" s="931"/>
      <c r="AU122" s="931"/>
      <c r="AV122" s="930"/>
      <c r="AW122" s="931"/>
      <c r="AX122" s="931"/>
      <c r="AY122" s="931"/>
      <c r="AZ122" s="930"/>
      <c r="BA122" s="931"/>
      <c r="BB122" s="931"/>
      <c r="BC122" s="931"/>
      <c r="BD122" s="930"/>
      <c r="BE122" s="929"/>
      <c r="BF122" s="1282">
        <f t="shared" si="4"/>
        <v>0</v>
      </c>
    </row>
    <row r="123" spans="1:58">
      <c r="A123" s="1220">
        <v>117</v>
      </c>
      <c r="B123" s="1231"/>
      <c r="C123" s="1276" t="s">
        <v>2430</v>
      </c>
      <c r="D123" s="1239">
        <v>14526900</v>
      </c>
      <c r="E123" s="1240" t="s">
        <v>2416</v>
      </c>
      <c r="F123" s="1234"/>
      <c r="G123" s="1235"/>
      <c r="H123" s="1236"/>
      <c r="I123" s="1234"/>
      <c r="J123" s="1220"/>
      <c r="K123" s="1237"/>
      <c r="L123" s="1237"/>
      <c r="M123" s="1234"/>
      <c r="N123" s="1237"/>
      <c r="O123" s="1234"/>
      <c r="P123" s="1234"/>
      <c r="Q123" s="1234"/>
      <c r="R123" s="1234"/>
      <c r="S123" s="1234"/>
      <c r="T123" s="1234"/>
      <c r="U123" s="1234"/>
      <c r="W123" s="1311"/>
      <c r="X123" s="1311"/>
      <c r="Y123" s="1311"/>
      <c r="Z123" s="1302"/>
      <c r="AA123" s="1311"/>
      <c r="AB123" s="1311"/>
      <c r="AC123" s="1311"/>
      <c r="AD123" s="1302"/>
      <c r="AE123" s="1311"/>
      <c r="AF123" s="1311"/>
      <c r="AG123" s="1311"/>
      <c r="AH123" s="1302"/>
      <c r="AI123" s="1311"/>
      <c r="AJ123" s="1311"/>
      <c r="AK123" s="1311"/>
      <c r="AL123" s="1302"/>
      <c r="AM123" s="1310"/>
      <c r="AN123" s="1282"/>
      <c r="AO123" s="931"/>
      <c r="AP123" s="931"/>
      <c r="AQ123" s="931"/>
      <c r="AR123" s="930"/>
      <c r="AS123" s="931"/>
      <c r="AT123" s="931"/>
      <c r="AU123" s="931"/>
      <c r="AV123" s="930"/>
      <c r="AW123" s="931"/>
      <c r="AX123" s="931"/>
      <c r="AY123" s="931"/>
      <c r="AZ123" s="930"/>
      <c r="BA123" s="931"/>
      <c r="BB123" s="931"/>
      <c r="BC123" s="931"/>
      <c r="BD123" s="930"/>
      <c r="BE123" s="929"/>
      <c r="BF123" s="1282">
        <f t="shared" si="4"/>
        <v>0</v>
      </c>
    </row>
    <row r="124" spans="1:58">
      <c r="A124" s="1220">
        <v>118</v>
      </c>
      <c r="B124" s="1231"/>
      <c r="C124" s="1276" t="s">
        <v>2431</v>
      </c>
      <c r="D124" s="1239">
        <v>78699600</v>
      </c>
      <c r="E124" s="1240" t="s">
        <v>2416</v>
      </c>
      <c r="F124" s="1234"/>
      <c r="G124" s="1235"/>
      <c r="H124" s="1236"/>
      <c r="I124" s="1234"/>
      <c r="J124" s="1220"/>
      <c r="K124" s="1237"/>
      <c r="L124" s="1237"/>
      <c r="M124" s="1234"/>
      <c r="N124" s="1237"/>
      <c r="O124" s="1234"/>
      <c r="P124" s="1234"/>
      <c r="Q124" s="1234"/>
      <c r="R124" s="1234"/>
      <c r="S124" s="1234"/>
      <c r="T124" s="1234"/>
      <c r="U124" s="1234"/>
      <c r="W124" s="1311"/>
      <c r="X124" s="1311"/>
      <c r="Y124" s="1311"/>
      <c r="Z124" s="1302"/>
      <c r="AA124" s="1311"/>
      <c r="AB124" s="1311"/>
      <c r="AC124" s="1311"/>
      <c r="AD124" s="1302"/>
      <c r="AE124" s="1311"/>
      <c r="AF124" s="1311"/>
      <c r="AG124" s="1311"/>
      <c r="AH124" s="1302"/>
      <c r="AI124" s="1311"/>
      <c r="AJ124" s="1311"/>
      <c r="AK124" s="1311"/>
      <c r="AL124" s="1302"/>
      <c r="AM124" s="1310"/>
      <c r="AN124" s="1282"/>
      <c r="AO124" s="931"/>
      <c r="AP124" s="931"/>
      <c r="AQ124" s="931"/>
      <c r="AR124" s="930"/>
      <c r="AS124" s="931"/>
      <c r="AT124" s="931"/>
      <c r="AU124" s="931"/>
      <c r="AV124" s="930"/>
      <c r="AW124" s="931"/>
      <c r="AX124" s="931"/>
      <c r="AY124" s="931"/>
      <c r="AZ124" s="930"/>
      <c r="BA124" s="931"/>
      <c r="BB124" s="931"/>
      <c r="BC124" s="931"/>
      <c r="BD124" s="930"/>
      <c r="BE124" s="929"/>
      <c r="BF124" s="1282">
        <f t="shared" si="4"/>
        <v>0</v>
      </c>
    </row>
    <row r="125" spans="1:58">
      <c r="A125" s="1220">
        <v>119</v>
      </c>
      <c r="B125" s="1231"/>
      <c r="C125" s="1276" t="s">
        <v>2425</v>
      </c>
      <c r="D125" s="1239">
        <v>90501700</v>
      </c>
      <c r="E125" s="1240" t="s">
        <v>2416</v>
      </c>
      <c r="F125" s="1234"/>
      <c r="G125" s="1235"/>
      <c r="H125" s="1236"/>
      <c r="I125" s="1234"/>
      <c r="J125" s="1220"/>
      <c r="K125" s="1237"/>
      <c r="L125" s="1237"/>
      <c r="M125" s="1234"/>
      <c r="N125" s="1237"/>
      <c r="O125" s="1234"/>
      <c r="P125" s="1234"/>
      <c r="Q125" s="1234"/>
      <c r="R125" s="1234"/>
      <c r="S125" s="1234"/>
      <c r="T125" s="1234"/>
      <c r="U125" s="1234"/>
      <c r="W125" s="1311"/>
      <c r="X125" s="1311"/>
      <c r="Y125" s="1311"/>
      <c r="Z125" s="1302"/>
      <c r="AA125" s="1311"/>
      <c r="AB125" s="1311"/>
      <c r="AC125" s="1311"/>
      <c r="AD125" s="1302"/>
      <c r="AE125" s="1311"/>
      <c r="AF125" s="1311"/>
      <c r="AG125" s="1311"/>
      <c r="AH125" s="1302"/>
      <c r="AI125" s="1311"/>
      <c r="AJ125" s="1311"/>
      <c r="AK125" s="1311"/>
      <c r="AL125" s="1302"/>
      <c r="AM125" s="1310"/>
      <c r="AN125" s="1282"/>
      <c r="AO125" s="931"/>
      <c r="AP125" s="931"/>
      <c r="AQ125" s="931"/>
      <c r="AR125" s="930"/>
      <c r="AS125" s="931"/>
      <c r="AT125" s="931"/>
      <c r="AU125" s="931"/>
      <c r="AV125" s="930"/>
      <c r="AW125" s="931"/>
      <c r="AX125" s="931"/>
      <c r="AY125" s="931"/>
      <c r="AZ125" s="930"/>
      <c r="BA125" s="931"/>
      <c r="BB125" s="931"/>
      <c r="BC125" s="931"/>
      <c r="BD125" s="930"/>
      <c r="BE125" s="929"/>
      <c r="BF125" s="1282">
        <f t="shared" si="4"/>
        <v>0</v>
      </c>
    </row>
    <row r="126" spans="1:58" ht="70.2">
      <c r="A126" s="1220">
        <v>120</v>
      </c>
      <c r="B126" s="1231">
        <v>11</v>
      </c>
      <c r="C126" s="1275" t="s">
        <v>2448</v>
      </c>
      <c r="D126" s="1232"/>
      <c r="E126" s="1233">
        <v>172559000</v>
      </c>
      <c r="F126" s="1234" t="s">
        <v>2416</v>
      </c>
      <c r="G126" s="1235"/>
      <c r="H126" s="1236"/>
      <c r="I126" s="1234"/>
      <c r="J126" s="1220">
        <f>L126+N126+P126</f>
        <v>1</v>
      </c>
      <c r="K126" s="1227">
        <f>M126+O126+Q126</f>
        <v>172559000</v>
      </c>
      <c r="L126" s="1237"/>
      <c r="M126" s="1234"/>
      <c r="N126" s="1237"/>
      <c r="O126" s="1234"/>
      <c r="P126" s="1237">
        <v>1</v>
      </c>
      <c r="Q126" s="1228">
        <f>$E126</f>
        <v>172559000</v>
      </c>
      <c r="R126" s="1234"/>
      <c r="S126" s="1234"/>
      <c r="T126" s="1299"/>
      <c r="U126" s="1293">
        <f>Q126-T126</f>
        <v>172559000</v>
      </c>
      <c r="W126" s="1311">
        <f>$W$1/100*$U126</f>
        <v>17255900</v>
      </c>
      <c r="X126" s="1311">
        <f>$X$1/100*$U126</f>
        <v>17255900</v>
      </c>
      <c r="Y126" s="1311">
        <f>$Y$1/100*$U126</f>
        <v>17255900</v>
      </c>
      <c r="Z126" s="1302">
        <f>W126+X126+Y126</f>
        <v>51767700</v>
      </c>
      <c r="AA126" s="1311">
        <f>$AA$1/100*$U126</f>
        <v>8627950</v>
      </c>
      <c r="AB126" s="1311">
        <f>$AB$1/100*$U126</f>
        <v>17255900</v>
      </c>
      <c r="AC126" s="1311">
        <f>$AC$1/100*$U126</f>
        <v>17255900</v>
      </c>
      <c r="AD126" s="1302">
        <f>AA126+AB126+AC126</f>
        <v>43139750</v>
      </c>
      <c r="AE126" s="1311">
        <f>$AE$1/100*$U126</f>
        <v>17255900</v>
      </c>
      <c r="AF126" s="1311">
        <f>$AF$1/100*$U126</f>
        <v>17255900</v>
      </c>
      <c r="AG126" s="1311">
        <f>$AG$1/100*$U126</f>
        <v>17255900</v>
      </c>
      <c r="AH126" s="1302">
        <f>AE126+AF126+AG126</f>
        <v>51767700</v>
      </c>
      <c r="AI126" s="1311">
        <f>$AI$1/100*$U126</f>
        <v>17255900</v>
      </c>
      <c r="AJ126" s="1311">
        <f>$AJ$1/100*$U126</f>
        <v>8627950</v>
      </c>
      <c r="AK126" s="1311">
        <f>$AK$1/100*$U126</f>
        <v>0</v>
      </c>
      <c r="AL126" s="1302">
        <f>AI126+AJ126+AK126</f>
        <v>25883850</v>
      </c>
      <c r="AM126" s="1310">
        <f>Z126+AD126+AH126+AL126</f>
        <v>172559000</v>
      </c>
      <c r="AN126" s="1282">
        <f>AM126-U126</f>
        <v>0</v>
      </c>
      <c r="AO126" s="931">
        <f>ROUND(W126,-2)</f>
        <v>17255900</v>
      </c>
      <c r="AP126" s="931">
        <f>ROUND(X126,-2)</f>
        <v>17255900</v>
      </c>
      <c r="AQ126" s="931">
        <f>ROUND(Y126,-2)</f>
        <v>17255900</v>
      </c>
      <c r="AR126" s="1302">
        <f>AO126+AP126+AQ126</f>
        <v>51767700</v>
      </c>
      <c r="AS126" s="931">
        <f>ROUND(AA126,-2)</f>
        <v>8628000</v>
      </c>
      <c r="AT126" s="931">
        <f>ROUND(AB126,-2)</f>
        <v>17255900</v>
      </c>
      <c r="AU126" s="931">
        <f>ROUND(AC126,-2)</f>
        <v>17255900</v>
      </c>
      <c r="AV126" s="1302">
        <f>AS126+AT126+AU126</f>
        <v>43139800</v>
      </c>
      <c r="AW126" s="931">
        <f>ROUND(AE126,-2)</f>
        <v>17255900</v>
      </c>
      <c r="AX126" s="931">
        <f>ROUND(AF126,-2)</f>
        <v>17255900</v>
      </c>
      <c r="AY126" s="931">
        <f>ROUND(AG126,-2)</f>
        <v>17255900</v>
      </c>
      <c r="AZ126" s="1302">
        <f>AW126+AX126+AY126</f>
        <v>51767700</v>
      </c>
      <c r="BA126" s="1311">
        <f>ROUND(AI126,-2)</f>
        <v>17255900</v>
      </c>
      <c r="BB126" s="1311">
        <f>ROUND(AJ126,-2)</f>
        <v>8628000</v>
      </c>
      <c r="BC126" s="1311">
        <f>ROUND(AK126,-2)</f>
        <v>0</v>
      </c>
      <c r="BD126" s="930">
        <f>BA126+BB126+BC126</f>
        <v>25883900</v>
      </c>
      <c r="BE126" s="1310">
        <f>AR126+AV126+AZ126+BD126</f>
        <v>172559100</v>
      </c>
      <c r="BF126" s="1312">
        <f t="shared" si="4"/>
        <v>100</v>
      </c>
    </row>
    <row r="127" spans="1:58">
      <c r="A127" s="1220">
        <v>121</v>
      </c>
      <c r="B127" s="1231"/>
      <c r="C127" s="1276" t="s">
        <v>2422</v>
      </c>
      <c r="D127" s="1239">
        <v>277000000</v>
      </c>
      <c r="E127" s="1240" t="s">
        <v>2416</v>
      </c>
      <c r="F127" s="1234"/>
      <c r="G127" s="1235"/>
      <c r="H127" s="1236"/>
      <c r="I127" s="1234"/>
      <c r="J127" s="1220"/>
      <c r="K127" s="1237"/>
      <c r="L127" s="1237"/>
      <c r="M127" s="1234"/>
      <c r="N127" s="1237"/>
      <c r="O127" s="1234"/>
      <c r="P127" s="1234"/>
      <c r="Q127" s="1234"/>
      <c r="R127" s="1234"/>
      <c r="S127" s="1234"/>
      <c r="T127" s="1234"/>
      <c r="U127" s="1234"/>
      <c r="W127" s="1311"/>
      <c r="X127" s="1311"/>
      <c r="Y127" s="1311"/>
      <c r="Z127" s="1302"/>
      <c r="AA127" s="1311"/>
      <c r="AB127" s="1311"/>
      <c r="AC127" s="1311"/>
      <c r="AD127" s="1302"/>
      <c r="AE127" s="1311"/>
      <c r="AF127" s="1311"/>
      <c r="AG127" s="1311"/>
      <c r="AH127" s="1302"/>
      <c r="AI127" s="1311"/>
      <c r="AJ127" s="1311"/>
      <c r="AK127" s="1311"/>
      <c r="AL127" s="1302"/>
      <c r="AM127" s="1310"/>
      <c r="AN127" s="1282"/>
      <c r="AO127" s="931"/>
      <c r="AP127" s="931"/>
      <c r="AQ127" s="931"/>
      <c r="AR127" s="930"/>
      <c r="AS127" s="931"/>
      <c r="AT127" s="931"/>
      <c r="AU127" s="931"/>
      <c r="AV127" s="930"/>
      <c r="AW127" s="931"/>
      <c r="AX127" s="931"/>
      <c r="AY127" s="931"/>
      <c r="AZ127" s="930"/>
      <c r="BA127" s="931"/>
      <c r="BB127" s="931"/>
      <c r="BC127" s="931"/>
      <c r="BD127" s="930"/>
      <c r="BE127" s="929"/>
      <c r="BF127" s="1282">
        <f t="shared" si="4"/>
        <v>0</v>
      </c>
    </row>
    <row r="128" spans="1:58" outlineLevel="2">
      <c r="A128" s="1220">
        <v>122</v>
      </c>
      <c r="B128" s="1231"/>
      <c r="C128" s="1276" t="s">
        <v>2423</v>
      </c>
      <c r="D128" s="1239">
        <v>0</v>
      </c>
      <c r="E128" s="1240" t="s">
        <v>2416</v>
      </c>
      <c r="F128" s="1234"/>
      <c r="G128" s="1235"/>
      <c r="H128" s="1236"/>
      <c r="I128" s="1234"/>
      <c r="J128" s="1220"/>
      <c r="K128" s="1237"/>
      <c r="L128" s="1237"/>
      <c r="M128" s="1234"/>
      <c r="N128" s="1237"/>
      <c r="O128" s="1234"/>
      <c r="P128" s="1234"/>
      <c r="Q128" s="1234"/>
      <c r="R128" s="1234"/>
      <c r="S128" s="1234"/>
      <c r="T128" s="1234"/>
      <c r="U128" s="1234"/>
      <c r="W128" s="1311"/>
      <c r="X128" s="1311"/>
      <c r="Y128" s="1311"/>
      <c r="Z128" s="1302"/>
      <c r="AA128" s="1311"/>
      <c r="AB128" s="1311"/>
      <c r="AC128" s="1311"/>
      <c r="AD128" s="1302"/>
      <c r="AE128" s="1311"/>
      <c r="AF128" s="1311"/>
      <c r="AG128" s="1311"/>
      <c r="AH128" s="1302"/>
      <c r="AI128" s="1311"/>
      <c r="AJ128" s="1311"/>
      <c r="AK128" s="1311"/>
      <c r="AL128" s="1302"/>
      <c r="AM128" s="1310"/>
      <c r="AN128" s="1282"/>
      <c r="AO128" s="931"/>
      <c r="AP128" s="931"/>
      <c r="AQ128" s="931"/>
      <c r="AR128" s="930"/>
      <c r="AS128" s="931"/>
      <c r="AT128" s="931"/>
      <c r="AU128" s="931"/>
      <c r="AV128" s="930"/>
      <c r="AW128" s="931"/>
      <c r="AX128" s="931"/>
      <c r="AY128" s="931"/>
      <c r="AZ128" s="930"/>
      <c r="BA128" s="931"/>
      <c r="BB128" s="931"/>
      <c r="BC128" s="931"/>
      <c r="BD128" s="930"/>
      <c r="BE128" s="929"/>
      <c r="BF128" s="1282">
        <f t="shared" si="4"/>
        <v>0</v>
      </c>
    </row>
    <row r="129" spans="1:58" outlineLevel="2">
      <c r="A129" s="1220">
        <v>123</v>
      </c>
      <c r="B129" s="1231"/>
      <c r="C129" s="1276" t="s">
        <v>2424</v>
      </c>
      <c r="D129" s="1239">
        <v>277000000</v>
      </c>
      <c r="E129" s="1240" t="s">
        <v>2416</v>
      </c>
      <c r="F129" s="1234"/>
      <c r="G129" s="1235"/>
      <c r="H129" s="1236"/>
      <c r="I129" s="1234"/>
      <c r="J129" s="1220"/>
      <c r="K129" s="1237"/>
      <c r="L129" s="1237"/>
      <c r="M129" s="1234"/>
      <c r="N129" s="1237"/>
      <c r="O129" s="1234"/>
      <c r="P129" s="1234"/>
      <c r="Q129" s="1234"/>
      <c r="R129" s="1234"/>
      <c r="S129" s="1234"/>
      <c r="T129" s="1234"/>
      <c r="U129" s="1234"/>
      <c r="W129" s="1311"/>
      <c r="X129" s="1311"/>
      <c r="Y129" s="1311"/>
      <c r="Z129" s="1302"/>
      <c r="AA129" s="1311"/>
      <c r="AB129" s="1311"/>
      <c r="AC129" s="1311"/>
      <c r="AD129" s="1302"/>
      <c r="AE129" s="1311"/>
      <c r="AF129" s="1311"/>
      <c r="AG129" s="1311"/>
      <c r="AH129" s="1302"/>
      <c r="AI129" s="1311"/>
      <c r="AJ129" s="1311"/>
      <c r="AK129" s="1311"/>
      <c r="AL129" s="1302"/>
      <c r="AM129" s="1310"/>
      <c r="AN129" s="1282"/>
      <c r="AO129" s="931"/>
      <c r="AP129" s="931"/>
      <c r="AQ129" s="931"/>
      <c r="AR129" s="930"/>
      <c r="AS129" s="931"/>
      <c r="AT129" s="931"/>
      <c r="AU129" s="931"/>
      <c r="AV129" s="930"/>
      <c r="AW129" s="931"/>
      <c r="AX129" s="931"/>
      <c r="AY129" s="931"/>
      <c r="AZ129" s="930"/>
      <c r="BA129" s="931"/>
      <c r="BB129" s="931"/>
      <c r="BC129" s="931"/>
      <c r="BD129" s="930"/>
      <c r="BE129" s="929"/>
      <c r="BF129" s="1282">
        <f t="shared" si="4"/>
        <v>0</v>
      </c>
    </row>
    <row r="130" spans="1:58">
      <c r="A130" s="1220">
        <v>124</v>
      </c>
      <c r="B130" s="1231"/>
      <c r="C130" s="1276" t="s">
        <v>2438</v>
      </c>
      <c r="D130" s="1239">
        <v>38303000</v>
      </c>
      <c r="E130" s="1240" t="s">
        <v>2416</v>
      </c>
      <c r="F130" s="1234"/>
      <c r="G130" s="1235"/>
      <c r="H130" s="1236"/>
      <c r="I130" s="1234"/>
      <c r="J130" s="1220"/>
      <c r="K130" s="1237"/>
      <c r="L130" s="1237"/>
      <c r="M130" s="1234"/>
      <c r="N130" s="1237"/>
      <c r="O130" s="1234"/>
      <c r="P130" s="1234"/>
      <c r="Q130" s="1234"/>
      <c r="R130" s="1234"/>
      <c r="S130" s="1234"/>
      <c r="T130" s="1234"/>
      <c r="U130" s="1234"/>
      <c r="W130" s="1311"/>
      <c r="X130" s="1311"/>
      <c r="Y130" s="1311"/>
      <c r="Z130" s="1302"/>
      <c r="AA130" s="1311"/>
      <c r="AB130" s="1311"/>
      <c r="AC130" s="1311"/>
      <c r="AD130" s="1302"/>
      <c r="AE130" s="1311"/>
      <c r="AF130" s="1311"/>
      <c r="AG130" s="1311"/>
      <c r="AH130" s="1302"/>
      <c r="AI130" s="1311"/>
      <c r="AJ130" s="1311"/>
      <c r="AK130" s="1311"/>
      <c r="AL130" s="1302"/>
      <c r="AM130" s="1310"/>
      <c r="AN130" s="1282"/>
      <c r="AO130" s="931"/>
      <c r="AP130" s="931"/>
      <c r="AQ130" s="931"/>
      <c r="AR130" s="930"/>
      <c r="AS130" s="931"/>
      <c r="AT130" s="931"/>
      <c r="AU130" s="931"/>
      <c r="AV130" s="930"/>
      <c r="AW130" s="931"/>
      <c r="AX130" s="931"/>
      <c r="AY130" s="931"/>
      <c r="AZ130" s="930"/>
      <c r="BA130" s="931"/>
      <c r="BB130" s="931"/>
      <c r="BC130" s="931"/>
      <c r="BD130" s="930"/>
      <c r="BE130" s="929"/>
      <c r="BF130" s="1282">
        <f t="shared" si="4"/>
        <v>0</v>
      </c>
    </row>
    <row r="131" spans="1:58">
      <c r="A131" s="1220">
        <v>125</v>
      </c>
      <c r="B131" s="1231"/>
      <c r="C131" s="1276" t="s">
        <v>2430</v>
      </c>
      <c r="D131" s="1239">
        <v>41750000</v>
      </c>
      <c r="E131" s="1240" t="s">
        <v>2416</v>
      </c>
      <c r="F131" s="1234"/>
      <c r="G131" s="1235"/>
      <c r="H131" s="1236"/>
      <c r="I131" s="1234"/>
      <c r="J131" s="1220"/>
      <c r="K131" s="1237"/>
      <c r="L131" s="1237"/>
      <c r="M131" s="1234"/>
      <c r="N131" s="1237"/>
      <c r="O131" s="1234"/>
      <c r="P131" s="1234"/>
      <c r="Q131" s="1234"/>
      <c r="R131" s="1234"/>
      <c r="S131" s="1234"/>
      <c r="T131" s="1234"/>
      <c r="U131" s="1234"/>
      <c r="W131" s="1311"/>
      <c r="X131" s="1311"/>
      <c r="Y131" s="1311"/>
      <c r="Z131" s="1302"/>
      <c r="AA131" s="1311"/>
      <c r="AB131" s="1311"/>
      <c r="AC131" s="1311"/>
      <c r="AD131" s="1302"/>
      <c r="AE131" s="1311"/>
      <c r="AF131" s="1311"/>
      <c r="AG131" s="1311"/>
      <c r="AH131" s="1302"/>
      <c r="AI131" s="1311"/>
      <c r="AJ131" s="1311"/>
      <c r="AK131" s="1311"/>
      <c r="AL131" s="1302"/>
      <c r="AM131" s="1310"/>
      <c r="AN131" s="1282"/>
      <c r="AO131" s="931"/>
      <c r="AP131" s="931"/>
      <c r="AQ131" s="931"/>
      <c r="AR131" s="930"/>
      <c r="AS131" s="931"/>
      <c r="AT131" s="931"/>
      <c r="AU131" s="931"/>
      <c r="AV131" s="930"/>
      <c r="AW131" s="931"/>
      <c r="AX131" s="931"/>
      <c r="AY131" s="931"/>
      <c r="AZ131" s="930"/>
      <c r="BA131" s="931"/>
      <c r="BB131" s="931"/>
      <c r="BC131" s="931"/>
      <c r="BD131" s="930"/>
      <c r="BE131" s="929"/>
      <c r="BF131" s="1282">
        <f t="shared" si="4"/>
        <v>0</v>
      </c>
    </row>
    <row r="132" spans="1:58">
      <c r="A132" s="1220">
        <v>126</v>
      </c>
      <c r="B132" s="1231"/>
      <c r="C132" s="1276" t="s">
        <v>2431</v>
      </c>
      <c r="D132" s="1239">
        <v>24388000</v>
      </c>
      <c r="E132" s="1240" t="s">
        <v>2416</v>
      </c>
      <c r="F132" s="1234"/>
      <c r="G132" s="1235"/>
      <c r="H132" s="1236"/>
      <c r="I132" s="1234"/>
      <c r="J132" s="1220"/>
      <c r="K132" s="1237"/>
      <c r="L132" s="1237"/>
      <c r="M132" s="1234"/>
      <c r="N132" s="1237"/>
      <c r="O132" s="1234"/>
      <c r="P132" s="1234"/>
      <c r="Q132" s="1234"/>
      <c r="R132" s="1234"/>
      <c r="S132" s="1234"/>
      <c r="T132" s="1234"/>
      <c r="U132" s="1234"/>
      <c r="W132" s="1311"/>
      <c r="X132" s="1311"/>
      <c r="Y132" s="1311"/>
      <c r="Z132" s="1302"/>
      <c r="AA132" s="1311"/>
      <c r="AB132" s="1311"/>
      <c r="AC132" s="1311"/>
      <c r="AD132" s="1302"/>
      <c r="AE132" s="1311"/>
      <c r="AF132" s="1311"/>
      <c r="AG132" s="1311"/>
      <c r="AH132" s="1302"/>
      <c r="AI132" s="1311"/>
      <c r="AJ132" s="1311"/>
      <c r="AK132" s="1311"/>
      <c r="AL132" s="1302"/>
      <c r="AM132" s="1310"/>
      <c r="AN132" s="1282"/>
      <c r="AO132" s="931"/>
      <c r="AP132" s="931"/>
      <c r="AQ132" s="931"/>
      <c r="AR132" s="930"/>
      <c r="AS132" s="931"/>
      <c r="AT132" s="931"/>
      <c r="AU132" s="931"/>
      <c r="AV132" s="930"/>
      <c r="AW132" s="931"/>
      <c r="AX132" s="931"/>
      <c r="AY132" s="931"/>
      <c r="AZ132" s="930"/>
      <c r="BA132" s="931"/>
      <c r="BB132" s="931"/>
      <c r="BC132" s="931"/>
      <c r="BD132" s="930"/>
      <c r="BE132" s="929"/>
      <c r="BF132" s="1282">
        <f t="shared" si="4"/>
        <v>0</v>
      </c>
    </row>
    <row r="133" spans="1:58">
      <c r="A133" s="1220">
        <v>127</v>
      </c>
      <c r="B133" s="1231"/>
      <c r="C133" s="1276" t="s">
        <v>2425</v>
      </c>
      <c r="D133" s="1239">
        <v>172559000</v>
      </c>
      <c r="E133" s="1240" t="s">
        <v>2416</v>
      </c>
      <c r="F133" s="1234"/>
      <c r="G133" s="1235"/>
      <c r="H133" s="1236"/>
      <c r="I133" s="1234"/>
      <c r="J133" s="1220"/>
      <c r="K133" s="1237"/>
      <c r="L133" s="1237"/>
      <c r="M133" s="1234"/>
      <c r="N133" s="1237"/>
      <c r="O133" s="1234"/>
      <c r="P133" s="1234"/>
      <c r="Q133" s="1234"/>
      <c r="R133" s="1234"/>
      <c r="S133" s="1234"/>
      <c r="T133" s="1234"/>
      <c r="U133" s="1234"/>
      <c r="W133" s="1311"/>
      <c r="X133" s="1311"/>
      <c r="Y133" s="1311"/>
      <c r="Z133" s="1302"/>
      <c r="AA133" s="1311"/>
      <c r="AB133" s="1311"/>
      <c r="AC133" s="1311"/>
      <c r="AD133" s="1302"/>
      <c r="AE133" s="1311"/>
      <c r="AF133" s="1311"/>
      <c r="AG133" s="1311"/>
      <c r="AH133" s="1302"/>
      <c r="AI133" s="1311"/>
      <c r="AJ133" s="1311"/>
      <c r="AK133" s="1311"/>
      <c r="AL133" s="1302"/>
      <c r="AM133" s="1310"/>
      <c r="AN133" s="1282"/>
      <c r="AO133" s="931"/>
      <c r="AP133" s="931"/>
      <c r="AQ133" s="931"/>
      <c r="AR133" s="930"/>
      <c r="AS133" s="931"/>
      <c r="AT133" s="931"/>
      <c r="AU133" s="931"/>
      <c r="AV133" s="930"/>
      <c r="AW133" s="931"/>
      <c r="AX133" s="931"/>
      <c r="AY133" s="931"/>
      <c r="AZ133" s="930"/>
      <c r="BA133" s="931"/>
      <c r="BB133" s="931"/>
      <c r="BC133" s="931"/>
      <c r="BD133" s="930"/>
      <c r="BE133" s="929"/>
      <c r="BF133" s="1282">
        <f t="shared" si="4"/>
        <v>0</v>
      </c>
    </row>
    <row r="134" spans="1:58" ht="70.2">
      <c r="A134" s="1220">
        <v>128</v>
      </c>
      <c r="B134" s="1231">
        <v>10</v>
      </c>
      <c r="C134" s="1275" t="s">
        <v>2449</v>
      </c>
      <c r="D134" s="1241"/>
      <c r="E134" s="1233">
        <v>56590900</v>
      </c>
      <c r="F134" s="1234" t="s">
        <v>2416</v>
      </c>
      <c r="G134" s="1235"/>
      <c r="H134" s="1236"/>
      <c r="I134" s="1237" t="s">
        <v>2450</v>
      </c>
      <c r="J134" s="1220">
        <f>L134+N134+P134</f>
        <v>1</v>
      </c>
      <c r="K134" s="1227">
        <f>M134+O134+Q134</f>
        <v>56590900</v>
      </c>
      <c r="L134" s="1237"/>
      <c r="M134" s="1234"/>
      <c r="N134" s="1237"/>
      <c r="O134" s="1234"/>
      <c r="P134" s="1237">
        <v>1</v>
      </c>
      <c r="Q134" s="1228">
        <f>$E134</f>
        <v>56590900</v>
      </c>
      <c r="R134" s="1234"/>
      <c r="S134" s="1234"/>
      <c r="T134" s="1299"/>
      <c r="U134" s="1293">
        <f>Q134-T134</f>
        <v>56590900</v>
      </c>
      <c r="W134" s="1311">
        <f>$W$1/100*$U134</f>
        <v>5659090</v>
      </c>
      <c r="X134" s="1311">
        <f>$X$1/100*$U134</f>
        <v>5659090</v>
      </c>
      <c r="Y134" s="1311">
        <f>$Y$1/100*$U134</f>
        <v>5659090</v>
      </c>
      <c r="Z134" s="1302">
        <f>W134+X134+Y134</f>
        <v>16977270</v>
      </c>
      <c r="AA134" s="1311">
        <f>$AA$1/100*$U134</f>
        <v>2829545</v>
      </c>
      <c r="AB134" s="1311">
        <f>$AB$1/100*$U134</f>
        <v>5659090</v>
      </c>
      <c r="AC134" s="1311">
        <f>$AC$1/100*$U134</f>
        <v>5659090</v>
      </c>
      <c r="AD134" s="1302">
        <f>AA134+AB134+AC134</f>
        <v>14147725</v>
      </c>
      <c r="AE134" s="1311">
        <f>$AE$1/100*$U134</f>
        <v>5659090</v>
      </c>
      <c r="AF134" s="1311">
        <f>$AF$1/100*$U134</f>
        <v>5659090</v>
      </c>
      <c r="AG134" s="1311">
        <f>$AG$1/100*$U134</f>
        <v>5659090</v>
      </c>
      <c r="AH134" s="1302">
        <f>AE134+AF134+AG134</f>
        <v>16977270</v>
      </c>
      <c r="AI134" s="1311">
        <f>$AI$1/100*$U134</f>
        <v>5659090</v>
      </c>
      <c r="AJ134" s="1311">
        <f>$AJ$1/100*$U134</f>
        <v>2829545</v>
      </c>
      <c r="AK134" s="1311">
        <f>$AK$1/100*$U134</f>
        <v>0</v>
      </c>
      <c r="AL134" s="1302">
        <f>AI134+AJ134+AK134</f>
        <v>8488635</v>
      </c>
      <c r="AM134" s="1310">
        <f>Z134+AD134+AH134+AL134</f>
        <v>56590900</v>
      </c>
      <c r="AN134" s="1282">
        <f>AM134-U134</f>
        <v>0</v>
      </c>
      <c r="AO134" s="931">
        <f>ROUND(W134,-2)</f>
        <v>5659100</v>
      </c>
      <c r="AP134" s="931">
        <f>ROUND(X134,-2)</f>
        <v>5659100</v>
      </c>
      <c r="AQ134" s="931">
        <f>ROUND(Y134,-2)</f>
        <v>5659100</v>
      </c>
      <c r="AR134" s="1302">
        <f>AO134+AP134+AQ134</f>
        <v>16977300</v>
      </c>
      <c r="AS134" s="931">
        <f>ROUND(AA134,-2)</f>
        <v>2829500</v>
      </c>
      <c r="AT134" s="931">
        <f>ROUND(AB134,-2)</f>
        <v>5659100</v>
      </c>
      <c r="AU134" s="931">
        <f>ROUND(AC134,-2)</f>
        <v>5659100</v>
      </c>
      <c r="AV134" s="1302">
        <f>AS134+AT134+AU134</f>
        <v>14147700</v>
      </c>
      <c r="AW134" s="931">
        <f>ROUND(AE134,-2)</f>
        <v>5659100</v>
      </c>
      <c r="AX134" s="931">
        <f>ROUND(AF134,-2)</f>
        <v>5659100</v>
      </c>
      <c r="AY134" s="931">
        <f>ROUND(AG134,-2)</f>
        <v>5659100</v>
      </c>
      <c r="AZ134" s="1302">
        <f>AW134+AX134+AY134</f>
        <v>16977300</v>
      </c>
      <c r="BA134" s="1311">
        <f>ROUND(AI134,-2)</f>
        <v>5659100</v>
      </c>
      <c r="BB134" s="1311">
        <f>ROUND(AJ134,-2)</f>
        <v>2829500</v>
      </c>
      <c r="BC134" s="1311">
        <f>ROUND(AK134,-2)</f>
        <v>0</v>
      </c>
      <c r="BD134" s="930">
        <f>BA134+BB134+BC134</f>
        <v>8488600</v>
      </c>
      <c r="BE134" s="1310">
        <f>AR134+AV134+AZ134+BD134</f>
        <v>56590900</v>
      </c>
      <c r="BF134" s="1312">
        <f t="shared" si="4"/>
        <v>0</v>
      </c>
    </row>
    <row r="135" spans="1:58">
      <c r="A135" s="1220">
        <v>129</v>
      </c>
      <c r="B135" s="1231"/>
      <c r="C135" s="1276" t="s">
        <v>2422</v>
      </c>
      <c r="D135" s="1239">
        <v>134580000</v>
      </c>
      <c r="E135" s="1240" t="s">
        <v>2416</v>
      </c>
      <c r="F135" s="1234"/>
      <c r="G135" s="1235"/>
      <c r="H135" s="1236"/>
      <c r="I135" s="1234"/>
      <c r="J135" s="1220"/>
      <c r="K135" s="1237"/>
      <c r="L135" s="1237"/>
      <c r="M135" s="1234"/>
      <c r="N135" s="1237"/>
      <c r="O135" s="1234"/>
      <c r="P135" s="1234"/>
      <c r="Q135" s="1234"/>
      <c r="R135" s="1234"/>
      <c r="S135" s="1234"/>
      <c r="T135" s="1234"/>
      <c r="U135" s="1234"/>
      <c r="W135" s="1311"/>
      <c r="X135" s="1311"/>
      <c r="Y135" s="1311"/>
      <c r="Z135" s="1302"/>
      <c r="AA135" s="1311"/>
      <c r="AB135" s="1311"/>
      <c r="AC135" s="1311"/>
      <c r="AD135" s="1302"/>
      <c r="AE135" s="1311"/>
      <c r="AF135" s="1311"/>
      <c r="AG135" s="1311"/>
      <c r="AH135" s="1302"/>
      <c r="AI135" s="1311"/>
      <c r="AJ135" s="1311"/>
      <c r="AK135" s="1311"/>
      <c r="AL135" s="1302"/>
      <c r="AM135" s="1310"/>
      <c r="AN135" s="1282"/>
      <c r="AO135" s="931"/>
      <c r="AP135" s="931"/>
      <c r="AQ135" s="931"/>
      <c r="AR135" s="930"/>
      <c r="AS135" s="931"/>
      <c r="AT135" s="931"/>
      <c r="AU135" s="931"/>
      <c r="AV135" s="930"/>
      <c r="AW135" s="931"/>
      <c r="AX135" s="931"/>
      <c r="AY135" s="931"/>
      <c r="AZ135" s="930"/>
      <c r="BA135" s="931"/>
      <c r="BB135" s="931"/>
      <c r="BC135" s="931"/>
      <c r="BD135" s="930"/>
      <c r="BE135" s="929"/>
      <c r="BF135" s="1282">
        <f t="shared" ref="BF135:BF198" si="5">BE135-U135</f>
        <v>0</v>
      </c>
    </row>
    <row r="136" spans="1:58" outlineLevel="2">
      <c r="A136" s="1220">
        <v>130</v>
      </c>
      <c r="B136" s="1231"/>
      <c r="C136" s="1276" t="s">
        <v>2423</v>
      </c>
      <c r="D136" s="1239">
        <v>0</v>
      </c>
      <c r="E136" s="1240" t="s">
        <v>2416</v>
      </c>
      <c r="F136" s="1234"/>
      <c r="G136" s="1235"/>
      <c r="H136" s="1236"/>
      <c r="I136" s="1234"/>
      <c r="J136" s="1220"/>
      <c r="K136" s="1237"/>
      <c r="L136" s="1237"/>
      <c r="M136" s="1234"/>
      <c r="N136" s="1237"/>
      <c r="O136" s="1234"/>
      <c r="P136" s="1234"/>
      <c r="Q136" s="1234"/>
      <c r="R136" s="1234"/>
      <c r="S136" s="1234"/>
      <c r="T136" s="1234"/>
      <c r="U136" s="1234"/>
      <c r="W136" s="1311"/>
      <c r="X136" s="1311"/>
      <c r="Y136" s="1311"/>
      <c r="Z136" s="1302"/>
      <c r="AA136" s="1311"/>
      <c r="AB136" s="1311"/>
      <c r="AC136" s="1311"/>
      <c r="AD136" s="1302"/>
      <c r="AE136" s="1311"/>
      <c r="AF136" s="1311"/>
      <c r="AG136" s="1311"/>
      <c r="AH136" s="1302"/>
      <c r="AI136" s="1311"/>
      <c r="AJ136" s="1311"/>
      <c r="AK136" s="1311"/>
      <c r="AL136" s="1302"/>
      <c r="AM136" s="1310"/>
      <c r="AN136" s="1282"/>
      <c r="AO136" s="931"/>
      <c r="AP136" s="931"/>
      <c r="AQ136" s="931"/>
      <c r="AR136" s="930"/>
      <c r="AS136" s="931"/>
      <c r="AT136" s="931"/>
      <c r="AU136" s="931"/>
      <c r="AV136" s="930"/>
      <c r="AW136" s="931"/>
      <c r="AX136" s="931"/>
      <c r="AY136" s="931"/>
      <c r="AZ136" s="930"/>
      <c r="BA136" s="931"/>
      <c r="BB136" s="931"/>
      <c r="BC136" s="931"/>
      <c r="BD136" s="930"/>
      <c r="BE136" s="929"/>
      <c r="BF136" s="1282">
        <f t="shared" si="5"/>
        <v>0</v>
      </c>
    </row>
    <row r="137" spans="1:58" outlineLevel="2">
      <c r="A137" s="1220">
        <v>131</v>
      </c>
      <c r="B137" s="1231"/>
      <c r="C137" s="1276" t="s">
        <v>2424</v>
      </c>
      <c r="D137" s="1239">
        <v>134580000</v>
      </c>
      <c r="E137" s="1240" t="s">
        <v>2416</v>
      </c>
      <c r="F137" s="1234"/>
      <c r="G137" s="1235"/>
      <c r="H137" s="1236"/>
      <c r="I137" s="1234"/>
      <c r="J137" s="1220"/>
      <c r="K137" s="1237"/>
      <c r="L137" s="1237"/>
      <c r="M137" s="1234"/>
      <c r="N137" s="1237"/>
      <c r="O137" s="1234"/>
      <c r="P137" s="1234"/>
      <c r="Q137" s="1234"/>
      <c r="R137" s="1234"/>
      <c r="S137" s="1234"/>
      <c r="T137" s="1234"/>
      <c r="U137" s="1234"/>
      <c r="W137" s="1311"/>
      <c r="X137" s="1311"/>
      <c r="Y137" s="1311"/>
      <c r="Z137" s="1302"/>
      <c r="AA137" s="1311"/>
      <c r="AB137" s="1311"/>
      <c r="AC137" s="1311"/>
      <c r="AD137" s="1302"/>
      <c r="AE137" s="1311"/>
      <c r="AF137" s="1311"/>
      <c r="AG137" s="1311"/>
      <c r="AH137" s="1302"/>
      <c r="AI137" s="1311"/>
      <c r="AJ137" s="1311"/>
      <c r="AK137" s="1311"/>
      <c r="AL137" s="1302"/>
      <c r="AM137" s="1310"/>
      <c r="AN137" s="1282"/>
      <c r="AO137" s="931"/>
      <c r="AP137" s="931"/>
      <c r="AQ137" s="931"/>
      <c r="AR137" s="930"/>
      <c r="AS137" s="931"/>
      <c r="AT137" s="931"/>
      <c r="AU137" s="931"/>
      <c r="AV137" s="930"/>
      <c r="AW137" s="931"/>
      <c r="AX137" s="931"/>
      <c r="AY137" s="931"/>
      <c r="AZ137" s="930"/>
      <c r="BA137" s="931"/>
      <c r="BB137" s="931"/>
      <c r="BC137" s="931"/>
      <c r="BD137" s="930"/>
      <c r="BE137" s="929"/>
      <c r="BF137" s="1282">
        <f t="shared" si="5"/>
        <v>0</v>
      </c>
    </row>
    <row r="138" spans="1:58">
      <c r="A138" s="1220">
        <v>132</v>
      </c>
      <c r="B138" s="1231"/>
      <c r="C138" s="1276" t="s">
        <v>2438</v>
      </c>
      <c r="D138" s="1239">
        <v>27070000</v>
      </c>
      <c r="E138" s="1240" t="s">
        <v>2416</v>
      </c>
      <c r="F138" s="1234"/>
      <c r="G138" s="1235"/>
      <c r="H138" s="1236"/>
      <c r="I138" s="1234"/>
      <c r="J138" s="1220"/>
      <c r="K138" s="1237"/>
      <c r="L138" s="1237"/>
      <c r="M138" s="1234"/>
      <c r="N138" s="1237"/>
      <c r="O138" s="1234"/>
      <c r="P138" s="1234"/>
      <c r="Q138" s="1234"/>
      <c r="R138" s="1234"/>
      <c r="S138" s="1234"/>
      <c r="T138" s="1234"/>
      <c r="U138" s="1234"/>
      <c r="W138" s="1311"/>
      <c r="X138" s="1311"/>
      <c r="Y138" s="1311"/>
      <c r="Z138" s="1302"/>
      <c r="AA138" s="1311"/>
      <c r="AB138" s="1311"/>
      <c r="AC138" s="1311"/>
      <c r="AD138" s="1302"/>
      <c r="AE138" s="1311"/>
      <c r="AF138" s="1311"/>
      <c r="AG138" s="1311"/>
      <c r="AH138" s="1302"/>
      <c r="AI138" s="1311"/>
      <c r="AJ138" s="1311"/>
      <c r="AK138" s="1311"/>
      <c r="AL138" s="1302"/>
      <c r="AM138" s="1310"/>
      <c r="AN138" s="1282"/>
      <c r="AO138" s="931"/>
      <c r="AP138" s="931"/>
      <c r="AQ138" s="931"/>
      <c r="AR138" s="930"/>
      <c r="AS138" s="931"/>
      <c r="AT138" s="931"/>
      <c r="AU138" s="931"/>
      <c r="AV138" s="930"/>
      <c r="AW138" s="931"/>
      <c r="AX138" s="931"/>
      <c r="AY138" s="931"/>
      <c r="AZ138" s="930"/>
      <c r="BA138" s="931"/>
      <c r="BB138" s="931"/>
      <c r="BC138" s="931"/>
      <c r="BD138" s="930"/>
      <c r="BE138" s="929"/>
      <c r="BF138" s="1282">
        <f t="shared" si="5"/>
        <v>0</v>
      </c>
    </row>
    <row r="139" spans="1:58">
      <c r="A139" s="1220">
        <v>133</v>
      </c>
      <c r="B139" s="1231"/>
      <c r="C139" s="1276" t="s">
        <v>2430</v>
      </c>
      <c r="D139" s="1239">
        <v>12185700</v>
      </c>
      <c r="E139" s="1240" t="s">
        <v>2416</v>
      </c>
      <c r="F139" s="1234"/>
      <c r="G139" s="1235"/>
      <c r="H139" s="1236"/>
      <c r="I139" s="1234"/>
      <c r="J139" s="1220"/>
      <c r="K139" s="1237"/>
      <c r="L139" s="1237"/>
      <c r="M139" s="1234"/>
      <c r="N139" s="1237"/>
      <c r="O139" s="1234"/>
      <c r="P139" s="1234"/>
      <c r="Q139" s="1234"/>
      <c r="R139" s="1234"/>
      <c r="S139" s="1234"/>
      <c r="T139" s="1234"/>
      <c r="U139" s="1234"/>
      <c r="W139" s="1311"/>
      <c r="X139" s="1311"/>
      <c r="Y139" s="1311"/>
      <c r="Z139" s="1302"/>
      <c r="AA139" s="1311"/>
      <c r="AB139" s="1311"/>
      <c r="AC139" s="1311"/>
      <c r="AD139" s="1302"/>
      <c r="AE139" s="1311"/>
      <c r="AF139" s="1311"/>
      <c r="AG139" s="1311"/>
      <c r="AH139" s="1302"/>
      <c r="AI139" s="1311"/>
      <c r="AJ139" s="1311"/>
      <c r="AK139" s="1311"/>
      <c r="AL139" s="1302"/>
      <c r="AM139" s="1310"/>
      <c r="AN139" s="1282"/>
      <c r="AO139" s="931"/>
      <c r="AP139" s="931"/>
      <c r="AQ139" s="931"/>
      <c r="AR139" s="930"/>
      <c r="AS139" s="931"/>
      <c r="AT139" s="931"/>
      <c r="AU139" s="931"/>
      <c r="AV139" s="930"/>
      <c r="AW139" s="931"/>
      <c r="AX139" s="931"/>
      <c r="AY139" s="931"/>
      <c r="AZ139" s="930"/>
      <c r="BA139" s="931"/>
      <c r="BB139" s="931"/>
      <c r="BC139" s="931"/>
      <c r="BD139" s="930"/>
      <c r="BE139" s="929"/>
      <c r="BF139" s="1282">
        <f t="shared" si="5"/>
        <v>0</v>
      </c>
    </row>
    <row r="140" spans="1:58">
      <c r="A140" s="1220">
        <v>134</v>
      </c>
      <c r="B140" s="1231"/>
      <c r="C140" s="1276" t="s">
        <v>2431</v>
      </c>
      <c r="D140" s="1239">
        <v>38733400</v>
      </c>
      <c r="E140" s="1240" t="s">
        <v>2416</v>
      </c>
      <c r="F140" s="1234"/>
      <c r="G140" s="1235"/>
      <c r="H140" s="1236"/>
      <c r="I140" s="1234"/>
      <c r="J140" s="1220"/>
      <c r="K140" s="1237"/>
      <c r="L140" s="1237"/>
      <c r="M140" s="1234"/>
      <c r="N140" s="1237"/>
      <c r="O140" s="1234"/>
      <c r="P140" s="1234"/>
      <c r="Q140" s="1234"/>
      <c r="R140" s="1234"/>
      <c r="S140" s="1234"/>
      <c r="T140" s="1234"/>
      <c r="U140" s="1234"/>
      <c r="W140" s="1311"/>
      <c r="X140" s="1311"/>
      <c r="Y140" s="1311"/>
      <c r="Z140" s="1302"/>
      <c r="AA140" s="1311"/>
      <c r="AB140" s="1311"/>
      <c r="AC140" s="1311"/>
      <c r="AD140" s="1302"/>
      <c r="AE140" s="1311"/>
      <c r="AF140" s="1311"/>
      <c r="AG140" s="1311"/>
      <c r="AH140" s="1302"/>
      <c r="AI140" s="1311"/>
      <c r="AJ140" s="1311"/>
      <c r="AK140" s="1311"/>
      <c r="AL140" s="1302"/>
      <c r="AM140" s="1310"/>
      <c r="AN140" s="1282"/>
      <c r="AO140" s="931"/>
      <c r="AP140" s="931"/>
      <c r="AQ140" s="931"/>
      <c r="AR140" s="930"/>
      <c r="AS140" s="931"/>
      <c r="AT140" s="931"/>
      <c r="AU140" s="931"/>
      <c r="AV140" s="930"/>
      <c r="AW140" s="931"/>
      <c r="AX140" s="931"/>
      <c r="AY140" s="931"/>
      <c r="AZ140" s="930"/>
      <c r="BA140" s="931"/>
      <c r="BB140" s="931"/>
      <c r="BC140" s="931"/>
      <c r="BD140" s="930"/>
      <c r="BE140" s="929"/>
      <c r="BF140" s="1282">
        <f t="shared" si="5"/>
        <v>0</v>
      </c>
    </row>
    <row r="141" spans="1:58">
      <c r="A141" s="1220">
        <v>135</v>
      </c>
      <c r="B141" s="1231"/>
      <c r="C141" s="1276" t="s">
        <v>2425</v>
      </c>
      <c r="D141" s="1239">
        <v>56590900</v>
      </c>
      <c r="E141" s="1240" t="s">
        <v>2416</v>
      </c>
      <c r="F141" s="1234"/>
      <c r="G141" s="1235"/>
      <c r="H141" s="1236"/>
      <c r="I141" s="1234"/>
      <c r="J141" s="1220"/>
      <c r="K141" s="1237"/>
      <c r="L141" s="1237"/>
      <c r="M141" s="1234"/>
      <c r="N141" s="1237"/>
      <c r="O141" s="1234"/>
      <c r="P141" s="1234"/>
      <c r="Q141" s="1234"/>
      <c r="R141" s="1234"/>
      <c r="S141" s="1234"/>
      <c r="T141" s="1234"/>
      <c r="U141" s="1234"/>
      <c r="W141" s="1311"/>
      <c r="X141" s="1311"/>
      <c r="Y141" s="1311"/>
      <c r="Z141" s="1302"/>
      <c r="AA141" s="1311"/>
      <c r="AB141" s="1311"/>
      <c r="AC141" s="1311"/>
      <c r="AD141" s="1302"/>
      <c r="AE141" s="1311"/>
      <c r="AF141" s="1311"/>
      <c r="AG141" s="1311"/>
      <c r="AH141" s="1302"/>
      <c r="AI141" s="1311"/>
      <c r="AJ141" s="1311"/>
      <c r="AK141" s="1311"/>
      <c r="AL141" s="1302"/>
      <c r="AM141" s="1310"/>
      <c r="AN141" s="1282"/>
      <c r="AO141" s="931"/>
      <c r="AP141" s="931"/>
      <c r="AQ141" s="931"/>
      <c r="AR141" s="930"/>
      <c r="AS141" s="931"/>
      <c r="AT141" s="931"/>
      <c r="AU141" s="931"/>
      <c r="AV141" s="930"/>
      <c r="AW141" s="931"/>
      <c r="AX141" s="931"/>
      <c r="AY141" s="931"/>
      <c r="AZ141" s="930"/>
      <c r="BA141" s="931"/>
      <c r="BB141" s="931"/>
      <c r="BC141" s="931"/>
      <c r="BD141" s="930"/>
      <c r="BE141" s="929"/>
      <c r="BF141" s="1282">
        <f t="shared" si="5"/>
        <v>0</v>
      </c>
    </row>
    <row r="142" spans="1:58" ht="70.2">
      <c r="A142" s="1220">
        <v>136</v>
      </c>
      <c r="B142" s="1231">
        <v>4</v>
      </c>
      <c r="C142" s="1275" t="s">
        <v>2451</v>
      </c>
      <c r="D142" s="1232"/>
      <c r="E142" s="1233">
        <v>0</v>
      </c>
      <c r="F142" s="1234" t="s">
        <v>2416</v>
      </c>
      <c r="G142" s="1235"/>
      <c r="H142" s="1236"/>
      <c r="I142" s="1234"/>
      <c r="J142" s="1220">
        <f>L142+N142+P142</f>
        <v>1</v>
      </c>
      <c r="K142" s="1227">
        <f>M142+O142+Q142</f>
        <v>0</v>
      </c>
      <c r="L142" s="1237"/>
      <c r="M142" s="1234"/>
      <c r="N142" s="1237"/>
      <c r="O142" s="1234"/>
      <c r="P142" s="1237">
        <v>1</v>
      </c>
      <c r="Q142" s="1228">
        <f>$E142</f>
        <v>0</v>
      </c>
      <c r="R142" s="1234"/>
      <c r="S142" s="1234"/>
      <c r="T142" s="1299"/>
      <c r="U142" s="1293">
        <f>Q142-T142</f>
        <v>0</v>
      </c>
      <c r="W142" s="1311">
        <f>$W$1/100*$U142</f>
        <v>0</v>
      </c>
      <c r="X142" s="1311">
        <f>$X$1/100*$U142</f>
        <v>0</v>
      </c>
      <c r="Y142" s="1311">
        <f>$Y$1/100*$U142</f>
        <v>0</v>
      </c>
      <c r="Z142" s="1302">
        <f>W142+X142+Y142</f>
        <v>0</v>
      </c>
      <c r="AA142" s="1311">
        <f>$AA$1/100*$U142</f>
        <v>0</v>
      </c>
      <c r="AB142" s="1311">
        <f>$AB$1/100*$U142</f>
        <v>0</v>
      </c>
      <c r="AC142" s="1311">
        <f>$AC$1/100*$U142</f>
        <v>0</v>
      </c>
      <c r="AD142" s="1302">
        <f>AA142+AB142+AC142</f>
        <v>0</v>
      </c>
      <c r="AE142" s="1311">
        <f>$AE$1/100*$U142</f>
        <v>0</v>
      </c>
      <c r="AF142" s="1311">
        <f>$AF$1/100*$U142</f>
        <v>0</v>
      </c>
      <c r="AG142" s="1311">
        <f>$AG$1/100*$U142</f>
        <v>0</v>
      </c>
      <c r="AH142" s="1302">
        <f>AE142+AF142+AG142</f>
        <v>0</v>
      </c>
      <c r="AI142" s="1311">
        <f>$AI$1/100*$U142</f>
        <v>0</v>
      </c>
      <c r="AJ142" s="1311">
        <f>$AJ$1/100*$U142</f>
        <v>0</v>
      </c>
      <c r="AK142" s="1311">
        <f>$AK$1/100*$U142</f>
        <v>0</v>
      </c>
      <c r="AL142" s="1302">
        <f>AI142+AJ142+AK142</f>
        <v>0</v>
      </c>
      <c r="AM142" s="1310">
        <f>Z142+AD142+AH142+AL142</f>
        <v>0</v>
      </c>
      <c r="AN142" s="1282">
        <f>AM142-U142</f>
        <v>0</v>
      </c>
      <c r="AO142" s="931">
        <f>ROUND(W142,-2)</f>
        <v>0</v>
      </c>
      <c r="AP142" s="931">
        <f>ROUND(X142,-2)</f>
        <v>0</v>
      </c>
      <c r="AQ142" s="931">
        <f>ROUND(Y142,-2)</f>
        <v>0</v>
      </c>
      <c r="AR142" s="1302">
        <f>AO142+AP142+AQ142</f>
        <v>0</v>
      </c>
      <c r="AS142" s="931">
        <f>ROUND(AA142,-2)</f>
        <v>0</v>
      </c>
      <c r="AT142" s="931">
        <f>ROUND(AB142,-2)</f>
        <v>0</v>
      </c>
      <c r="AU142" s="931">
        <f>ROUND(AC142,-2)</f>
        <v>0</v>
      </c>
      <c r="AV142" s="1302">
        <f>AS142+AT142+AU142</f>
        <v>0</v>
      </c>
      <c r="AW142" s="931">
        <f>ROUND(AE142,-2)</f>
        <v>0</v>
      </c>
      <c r="AX142" s="931">
        <f>ROUND(AF142,-2)</f>
        <v>0</v>
      </c>
      <c r="AY142" s="931">
        <f>ROUND(AG142,-2)</f>
        <v>0</v>
      </c>
      <c r="AZ142" s="1302">
        <f>AW142+AX142+AY142</f>
        <v>0</v>
      </c>
      <c r="BA142" s="1311">
        <f>ROUND(AI142,-2)</f>
        <v>0</v>
      </c>
      <c r="BB142" s="1311">
        <f>ROUND(AJ142,-2)</f>
        <v>0</v>
      </c>
      <c r="BC142" s="1311">
        <f>ROUND(AK142,-2)</f>
        <v>0</v>
      </c>
      <c r="BD142" s="930">
        <f>BA142+BB142+BC142</f>
        <v>0</v>
      </c>
      <c r="BE142" s="1310">
        <f>AR142+AV142+AZ142+BD142</f>
        <v>0</v>
      </c>
      <c r="BF142" s="1312">
        <f t="shared" si="5"/>
        <v>0</v>
      </c>
    </row>
    <row r="143" spans="1:58">
      <c r="A143" s="1220">
        <v>137</v>
      </c>
      <c r="B143" s="1231"/>
      <c r="C143" s="1276" t="s">
        <v>2422</v>
      </c>
      <c r="D143" s="1239">
        <v>66951100</v>
      </c>
      <c r="E143" s="1240" t="s">
        <v>2416</v>
      </c>
      <c r="F143" s="1234"/>
      <c r="G143" s="1235"/>
      <c r="H143" s="1236"/>
      <c r="I143" s="1234"/>
      <c r="J143" s="1220"/>
      <c r="K143" s="1237"/>
      <c r="L143" s="1237"/>
      <c r="M143" s="1234"/>
      <c r="N143" s="1237"/>
      <c r="O143" s="1234"/>
      <c r="P143" s="1234"/>
      <c r="Q143" s="1234"/>
      <c r="R143" s="1234"/>
      <c r="S143" s="1234"/>
      <c r="T143" s="1234"/>
      <c r="U143" s="1234"/>
      <c r="W143" s="1311"/>
      <c r="X143" s="1311"/>
      <c r="Y143" s="1311"/>
      <c r="Z143" s="1302"/>
      <c r="AA143" s="1311"/>
      <c r="AB143" s="1311"/>
      <c r="AC143" s="1311"/>
      <c r="AD143" s="1302"/>
      <c r="AE143" s="1311"/>
      <c r="AF143" s="1311"/>
      <c r="AG143" s="1311"/>
      <c r="AH143" s="1302"/>
      <c r="AI143" s="1311"/>
      <c r="AJ143" s="1311"/>
      <c r="AK143" s="1311"/>
      <c r="AL143" s="1302"/>
      <c r="AM143" s="1310"/>
      <c r="AN143" s="1282"/>
      <c r="AO143" s="931"/>
      <c r="AP143" s="931"/>
      <c r="AQ143" s="931"/>
      <c r="AR143" s="930"/>
      <c r="AS143" s="931"/>
      <c r="AT143" s="931"/>
      <c r="AU143" s="931"/>
      <c r="AV143" s="930"/>
      <c r="AW143" s="931"/>
      <c r="AX143" s="931"/>
      <c r="AY143" s="931"/>
      <c r="AZ143" s="930"/>
      <c r="BA143" s="931"/>
      <c r="BB143" s="931"/>
      <c r="BC143" s="931"/>
      <c r="BD143" s="930"/>
      <c r="BE143" s="929"/>
      <c r="BF143" s="1282">
        <f t="shared" si="5"/>
        <v>0</v>
      </c>
    </row>
    <row r="144" spans="1:58" outlineLevel="2">
      <c r="A144" s="1220">
        <v>138</v>
      </c>
      <c r="B144" s="1231"/>
      <c r="C144" s="1276" t="s">
        <v>2423</v>
      </c>
      <c r="D144" s="1239">
        <v>0</v>
      </c>
      <c r="E144" s="1240" t="s">
        <v>2416</v>
      </c>
      <c r="F144" s="1234"/>
      <c r="G144" s="1235"/>
      <c r="H144" s="1236"/>
      <c r="I144" s="1234"/>
      <c r="J144" s="1220"/>
      <c r="K144" s="1237"/>
      <c r="L144" s="1237"/>
      <c r="M144" s="1234"/>
      <c r="N144" s="1237"/>
      <c r="O144" s="1234"/>
      <c r="P144" s="1234"/>
      <c r="Q144" s="1234"/>
      <c r="R144" s="1234"/>
      <c r="S144" s="1234"/>
      <c r="T144" s="1234"/>
      <c r="U144" s="1234"/>
      <c r="W144" s="1311"/>
      <c r="X144" s="1311"/>
      <c r="Y144" s="1311"/>
      <c r="Z144" s="1302"/>
      <c r="AA144" s="1311"/>
      <c r="AB144" s="1311"/>
      <c r="AC144" s="1311"/>
      <c r="AD144" s="1302"/>
      <c r="AE144" s="1311"/>
      <c r="AF144" s="1311"/>
      <c r="AG144" s="1311"/>
      <c r="AH144" s="1302"/>
      <c r="AI144" s="1311"/>
      <c r="AJ144" s="1311"/>
      <c r="AK144" s="1311"/>
      <c r="AL144" s="1302"/>
      <c r="AM144" s="1310"/>
      <c r="AN144" s="1282"/>
      <c r="AO144" s="931"/>
      <c r="AP144" s="931"/>
      <c r="AQ144" s="931"/>
      <c r="AR144" s="930"/>
      <c r="AS144" s="931"/>
      <c r="AT144" s="931"/>
      <c r="AU144" s="931"/>
      <c r="AV144" s="930"/>
      <c r="AW144" s="931"/>
      <c r="AX144" s="931"/>
      <c r="AY144" s="931"/>
      <c r="AZ144" s="930"/>
      <c r="BA144" s="931"/>
      <c r="BB144" s="931"/>
      <c r="BC144" s="931"/>
      <c r="BD144" s="930"/>
      <c r="BE144" s="929"/>
      <c r="BF144" s="1282">
        <f t="shared" si="5"/>
        <v>0</v>
      </c>
    </row>
    <row r="145" spans="1:58" outlineLevel="2">
      <c r="A145" s="1220">
        <v>139</v>
      </c>
      <c r="B145" s="1231"/>
      <c r="C145" s="1276" t="s">
        <v>2424</v>
      </c>
      <c r="D145" s="1239">
        <v>66951100</v>
      </c>
      <c r="E145" s="1240" t="s">
        <v>2416</v>
      </c>
      <c r="F145" s="1234"/>
      <c r="G145" s="1235"/>
      <c r="H145" s="1236"/>
      <c r="I145" s="1234"/>
      <c r="J145" s="1220"/>
      <c r="K145" s="1237"/>
      <c r="L145" s="1237"/>
      <c r="M145" s="1234"/>
      <c r="N145" s="1237"/>
      <c r="O145" s="1234"/>
      <c r="P145" s="1234"/>
      <c r="Q145" s="1234"/>
      <c r="R145" s="1234"/>
      <c r="S145" s="1234"/>
      <c r="T145" s="1234"/>
      <c r="U145" s="1234"/>
      <c r="W145" s="1311"/>
      <c r="X145" s="1311"/>
      <c r="Y145" s="1311"/>
      <c r="Z145" s="1302"/>
      <c r="AA145" s="1311"/>
      <c r="AB145" s="1311"/>
      <c r="AC145" s="1311"/>
      <c r="AD145" s="1302"/>
      <c r="AE145" s="1311"/>
      <c r="AF145" s="1311"/>
      <c r="AG145" s="1311"/>
      <c r="AH145" s="1302"/>
      <c r="AI145" s="1311"/>
      <c r="AJ145" s="1311"/>
      <c r="AK145" s="1311"/>
      <c r="AL145" s="1302"/>
      <c r="AM145" s="1310"/>
      <c r="AN145" s="1282"/>
      <c r="AO145" s="931"/>
      <c r="AP145" s="931"/>
      <c r="AQ145" s="931"/>
      <c r="AR145" s="930"/>
      <c r="AS145" s="931"/>
      <c r="AT145" s="931"/>
      <c r="AU145" s="931"/>
      <c r="AV145" s="930"/>
      <c r="AW145" s="931"/>
      <c r="AX145" s="931"/>
      <c r="AY145" s="931"/>
      <c r="AZ145" s="930"/>
      <c r="BA145" s="931"/>
      <c r="BB145" s="931"/>
      <c r="BC145" s="931"/>
      <c r="BD145" s="930"/>
      <c r="BE145" s="929"/>
      <c r="BF145" s="1282">
        <f t="shared" si="5"/>
        <v>0</v>
      </c>
    </row>
    <row r="146" spans="1:58">
      <c r="A146" s="1220">
        <v>140</v>
      </c>
      <c r="B146" s="1231"/>
      <c r="C146" s="1276" t="s">
        <v>2447</v>
      </c>
      <c r="D146" s="1239">
        <v>6407800</v>
      </c>
      <c r="E146" s="1240" t="s">
        <v>2416</v>
      </c>
      <c r="F146" s="1234"/>
      <c r="G146" s="1235"/>
      <c r="H146" s="1236"/>
      <c r="I146" s="1234"/>
      <c r="J146" s="1220"/>
      <c r="K146" s="1237"/>
      <c r="L146" s="1237"/>
      <c r="M146" s="1234"/>
      <c r="N146" s="1237"/>
      <c r="O146" s="1234"/>
      <c r="P146" s="1234"/>
      <c r="Q146" s="1234"/>
      <c r="R146" s="1234"/>
      <c r="S146" s="1234"/>
      <c r="T146" s="1234"/>
      <c r="U146" s="1234"/>
      <c r="W146" s="1311"/>
      <c r="X146" s="1311"/>
      <c r="Y146" s="1311"/>
      <c r="Z146" s="1302"/>
      <c r="AA146" s="1311"/>
      <c r="AB146" s="1311"/>
      <c r="AC146" s="1311"/>
      <c r="AD146" s="1302"/>
      <c r="AE146" s="1311"/>
      <c r="AF146" s="1311"/>
      <c r="AG146" s="1311"/>
      <c r="AH146" s="1302"/>
      <c r="AI146" s="1311"/>
      <c r="AJ146" s="1311"/>
      <c r="AK146" s="1311"/>
      <c r="AL146" s="1302"/>
      <c r="AM146" s="1310"/>
      <c r="AN146" s="1282"/>
      <c r="AO146" s="931"/>
      <c r="AP146" s="931"/>
      <c r="AQ146" s="931"/>
      <c r="AR146" s="930"/>
      <c r="AS146" s="931"/>
      <c r="AT146" s="931"/>
      <c r="AU146" s="931"/>
      <c r="AV146" s="930"/>
      <c r="AW146" s="931"/>
      <c r="AX146" s="931"/>
      <c r="AY146" s="931"/>
      <c r="AZ146" s="930"/>
      <c r="BA146" s="931"/>
      <c r="BB146" s="931"/>
      <c r="BC146" s="931"/>
      <c r="BD146" s="930"/>
      <c r="BE146" s="929"/>
      <c r="BF146" s="1282">
        <f t="shared" si="5"/>
        <v>0</v>
      </c>
    </row>
    <row r="147" spans="1:58">
      <c r="A147" s="1220">
        <v>141</v>
      </c>
      <c r="B147" s="1231"/>
      <c r="C147" s="1276" t="s">
        <v>2430</v>
      </c>
      <c r="D147" s="1239">
        <v>16220000</v>
      </c>
      <c r="E147" s="1240" t="s">
        <v>2416</v>
      </c>
      <c r="F147" s="1234"/>
      <c r="G147" s="1235"/>
      <c r="H147" s="1236"/>
      <c r="I147" s="1234"/>
      <c r="J147" s="1220"/>
      <c r="K147" s="1237"/>
      <c r="L147" s="1237"/>
      <c r="M147" s="1234"/>
      <c r="N147" s="1237"/>
      <c r="O147" s="1234"/>
      <c r="P147" s="1234"/>
      <c r="Q147" s="1234"/>
      <c r="R147" s="1234"/>
      <c r="S147" s="1234"/>
      <c r="T147" s="1234"/>
      <c r="U147" s="1234"/>
      <c r="W147" s="1311"/>
      <c r="X147" s="1311"/>
      <c r="Y147" s="1311"/>
      <c r="Z147" s="1302"/>
      <c r="AA147" s="1311"/>
      <c r="AB147" s="1311"/>
      <c r="AC147" s="1311"/>
      <c r="AD147" s="1302"/>
      <c r="AE147" s="1311"/>
      <c r="AF147" s="1311"/>
      <c r="AG147" s="1311"/>
      <c r="AH147" s="1302"/>
      <c r="AI147" s="1311"/>
      <c r="AJ147" s="1311"/>
      <c r="AK147" s="1311"/>
      <c r="AL147" s="1302"/>
      <c r="AM147" s="1310"/>
      <c r="AN147" s="1282"/>
      <c r="AO147" s="931"/>
      <c r="AP147" s="931"/>
      <c r="AQ147" s="931"/>
      <c r="AR147" s="930"/>
      <c r="AS147" s="931"/>
      <c r="AT147" s="931"/>
      <c r="AU147" s="931"/>
      <c r="AV147" s="930"/>
      <c r="AW147" s="931"/>
      <c r="AX147" s="931"/>
      <c r="AY147" s="931"/>
      <c r="AZ147" s="930"/>
      <c r="BA147" s="931"/>
      <c r="BB147" s="931"/>
      <c r="BC147" s="931"/>
      <c r="BD147" s="930"/>
      <c r="BE147" s="929"/>
      <c r="BF147" s="1282">
        <f t="shared" si="5"/>
        <v>0</v>
      </c>
    </row>
    <row r="148" spans="1:58">
      <c r="A148" s="1220">
        <v>142</v>
      </c>
      <c r="B148" s="1231"/>
      <c r="C148" s="1276" t="s">
        <v>2431</v>
      </c>
      <c r="D148" s="1239">
        <v>27648400</v>
      </c>
      <c r="E148" s="1240" t="s">
        <v>2416</v>
      </c>
      <c r="F148" s="1234"/>
      <c r="G148" s="1235"/>
      <c r="H148" s="1236"/>
      <c r="I148" s="1234"/>
      <c r="J148" s="1220"/>
      <c r="K148" s="1237"/>
      <c r="L148" s="1237"/>
      <c r="M148" s="1234"/>
      <c r="N148" s="1237"/>
      <c r="O148" s="1234"/>
      <c r="P148" s="1234"/>
      <c r="Q148" s="1234"/>
      <c r="R148" s="1234"/>
      <c r="S148" s="1234"/>
      <c r="T148" s="1234"/>
      <c r="U148" s="1234"/>
      <c r="W148" s="1311"/>
      <c r="X148" s="1311"/>
      <c r="Y148" s="1311"/>
      <c r="Z148" s="1302"/>
      <c r="AA148" s="1311"/>
      <c r="AB148" s="1311"/>
      <c r="AC148" s="1311"/>
      <c r="AD148" s="1302"/>
      <c r="AE148" s="1311"/>
      <c r="AF148" s="1311"/>
      <c r="AG148" s="1311"/>
      <c r="AH148" s="1302"/>
      <c r="AI148" s="1311"/>
      <c r="AJ148" s="1311"/>
      <c r="AK148" s="1311"/>
      <c r="AL148" s="1302"/>
      <c r="AM148" s="1310"/>
      <c r="AN148" s="1282"/>
      <c r="AO148" s="931"/>
      <c r="AP148" s="931"/>
      <c r="AQ148" s="931"/>
      <c r="AR148" s="930"/>
      <c r="AS148" s="931"/>
      <c r="AT148" s="931"/>
      <c r="AU148" s="931"/>
      <c r="AV148" s="930"/>
      <c r="AW148" s="931"/>
      <c r="AX148" s="931"/>
      <c r="AY148" s="931"/>
      <c r="AZ148" s="930"/>
      <c r="BA148" s="931"/>
      <c r="BB148" s="931"/>
      <c r="BC148" s="931"/>
      <c r="BD148" s="930"/>
      <c r="BE148" s="929"/>
      <c r="BF148" s="1282">
        <f t="shared" si="5"/>
        <v>0</v>
      </c>
    </row>
    <row r="149" spans="1:58">
      <c r="A149" s="1220">
        <v>143</v>
      </c>
      <c r="B149" s="1231"/>
      <c r="C149" s="1276" t="s">
        <v>2426</v>
      </c>
      <c r="D149" s="1239">
        <v>16674900</v>
      </c>
      <c r="E149" s="1240" t="s">
        <v>2416</v>
      </c>
      <c r="F149" s="1234"/>
      <c r="G149" s="1235"/>
      <c r="H149" s="1236"/>
      <c r="I149" s="1234"/>
      <c r="J149" s="1220"/>
      <c r="K149" s="1237"/>
      <c r="L149" s="1237"/>
      <c r="M149" s="1234"/>
      <c r="N149" s="1237"/>
      <c r="O149" s="1234"/>
      <c r="P149" s="1234"/>
      <c r="Q149" s="1234"/>
      <c r="R149" s="1234"/>
      <c r="S149" s="1234"/>
      <c r="T149" s="1234"/>
      <c r="U149" s="1234"/>
      <c r="W149" s="1311"/>
      <c r="X149" s="1311"/>
      <c r="Y149" s="1311"/>
      <c r="Z149" s="1302"/>
      <c r="AA149" s="1311"/>
      <c r="AB149" s="1311"/>
      <c r="AC149" s="1311"/>
      <c r="AD149" s="1302"/>
      <c r="AE149" s="1311"/>
      <c r="AF149" s="1311"/>
      <c r="AG149" s="1311"/>
      <c r="AH149" s="1302"/>
      <c r="AI149" s="1311"/>
      <c r="AJ149" s="1311"/>
      <c r="AK149" s="1311"/>
      <c r="AL149" s="1302"/>
      <c r="AM149" s="1310"/>
      <c r="AN149" s="1282"/>
      <c r="AO149" s="931"/>
      <c r="AP149" s="931"/>
      <c r="AQ149" s="931"/>
      <c r="AR149" s="930"/>
      <c r="AS149" s="931"/>
      <c r="AT149" s="931"/>
      <c r="AU149" s="931"/>
      <c r="AV149" s="930"/>
      <c r="AW149" s="931"/>
      <c r="AX149" s="931"/>
      <c r="AY149" s="931"/>
      <c r="AZ149" s="930"/>
      <c r="BA149" s="931"/>
      <c r="BB149" s="931"/>
      <c r="BC149" s="931"/>
      <c r="BD149" s="930"/>
      <c r="BE149" s="929"/>
      <c r="BF149" s="1282">
        <f t="shared" si="5"/>
        <v>0</v>
      </c>
    </row>
    <row r="150" spans="1:58" ht="93.6">
      <c r="A150" s="1220">
        <v>144</v>
      </c>
      <c r="B150" s="1231">
        <v>4</v>
      </c>
      <c r="C150" s="1275" t="s">
        <v>2452</v>
      </c>
      <c r="D150" s="1232"/>
      <c r="E150" s="1233">
        <v>53518300</v>
      </c>
      <c r="F150" s="1234" t="s">
        <v>2416</v>
      </c>
      <c r="G150" s="1235"/>
      <c r="H150" s="1236"/>
      <c r="I150" s="1234"/>
      <c r="J150" s="1220">
        <f>L150+N150+P150</f>
        <v>1</v>
      </c>
      <c r="K150" s="1227">
        <f>M150+O150+Q150</f>
        <v>53518300</v>
      </c>
      <c r="L150" s="1237"/>
      <c r="M150" s="1234"/>
      <c r="N150" s="1237"/>
      <c r="O150" s="1234"/>
      <c r="P150" s="1237">
        <v>1</v>
      </c>
      <c r="Q150" s="1228">
        <f>$E150</f>
        <v>53518300</v>
      </c>
      <c r="R150" s="1234"/>
      <c r="S150" s="1234"/>
      <c r="T150" s="1299"/>
      <c r="U150" s="1293">
        <f>Q150-T150</f>
        <v>53518300</v>
      </c>
      <c r="W150" s="1311">
        <f>$W$1/100*$U150</f>
        <v>5351830</v>
      </c>
      <c r="X150" s="1311">
        <f>$X$1/100*$U150</f>
        <v>5351830</v>
      </c>
      <c r="Y150" s="1311">
        <f>$Y$1/100*$U150</f>
        <v>5351830</v>
      </c>
      <c r="Z150" s="1302">
        <f>W150+X150+Y150</f>
        <v>16055490</v>
      </c>
      <c r="AA150" s="1311">
        <f>$AA$1/100*$U150</f>
        <v>2675915</v>
      </c>
      <c r="AB150" s="1311">
        <f>$AB$1/100*$U150</f>
        <v>5351830</v>
      </c>
      <c r="AC150" s="1311">
        <f>$AC$1/100*$U150</f>
        <v>5351830</v>
      </c>
      <c r="AD150" s="1302">
        <f>AA150+AB150+AC150</f>
        <v>13379575</v>
      </c>
      <c r="AE150" s="1311">
        <f>$AE$1/100*$U150</f>
        <v>5351830</v>
      </c>
      <c r="AF150" s="1311">
        <f>$AF$1/100*$U150</f>
        <v>5351830</v>
      </c>
      <c r="AG150" s="1311">
        <f>$AG$1/100*$U150</f>
        <v>5351830</v>
      </c>
      <c r="AH150" s="1302">
        <f>AE150+AF150+AG150</f>
        <v>16055490</v>
      </c>
      <c r="AI150" s="1311">
        <f>$AI$1/100*$U150</f>
        <v>5351830</v>
      </c>
      <c r="AJ150" s="1311">
        <f>$AJ$1/100*$U150</f>
        <v>2675915</v>
      </c>
      <c r="AK150" s="1311">
        <f>$AK$1/100*$U150</f>
        <v>0</v>
      </c>
      <c r="AL150" s="1302">
        <f>AI150+AJ150+AK150</f>
        <v>8027745</v>
      </c>
      <c r="AM150" s="1310">
        <f>Z150+AD150+AH150+AL150</f>
        <v>53518300</v>
      </c>
      <c r="AN150" s="1282">
        <f>AM150-U150</f>
        <v>0</v>
      </c>
      <c r="AO150" s="931">
        <f>ROUND(W150,-2)</f>
        <v>5351800</v>
      </c>
      <c r="AP150" s="931">
        <f>ROUND(X150,-2)</f>
        <v>5351800</v>
      </c>
      <c r="AQ150" s="931">
        <f>ROUND(Y150,-2)</f>
        <v>5351800</v>
      </c>
      <c r="AR150" s="1302">
        <f>AO150+AP150+AQ150</f>
        <v>16055400</v>
      </c>
      <c r="AS150" s="931">
        <f>ROUND(AA150,-2)</f>
        <v>2675900</v>
      </c>
      <c r="AT150" s="931">
        <f>ROUND(AB150,-2)</f>
        <v>5351800</v>
      </c>
      <c r="AU150" s="931">
        <f>ROUND(AC150,-2)</f>
        <v>5351800</v>
      </c>
      <c r="AV150" s="1302">
        <f>AS150+AT150+AU150</f>
        <v>13379500</v>
      </c>
      <c r="AW150" s="931">
        <f>ROUND(AE150,-2)</f>
        <v>5351800</v>
      </c>
      <c r="AX150" s="931">
        <f>ROUND(AF150,-2)</f>
        <v>5351800</v>
      </c>
      <c r="AY150" s="931">
        <f>ROUND(AG150,-2)</f>
        <v>5351800</v>
      </c>
      <c r="AZ150" s="1302">
        <f>AW150+AX150+AY150</f>
        <v>16055400</v>
      </c>
      <c r="BA150" s="1311">
        <f>ROUND(AI150,-2)</f>
        <v>5351800</v>
      </c>
      <c r="BB150" s="1311">
        <f>ROUND(AJ150,-2)</f>
        <v>2675900</v>
      </c>
      <c r="BC150" s="1311">
        <f>ROUND(AK150,-2)</f>
        <v>0</v>
      </c>
      <c r="BD150" s="930">
        <f>BA150+BB150+BC150</f>
        <v>8027700</v>
      </c>
      <c r="BE150" s="1310">
        <f>AR150+AV150+AZ150+BD150</f>
        <v>53518000</v>
      </c>
      <c r="BF150" s="1312">
        <f t="shared" si="5"/>
        <v>-300</v>
      </c>
    </row>
    <row r="151" spans="1:58">
      <c r="A151" s="1220">
        <v>145</v>
      </c>
      <c r="B151" s="1231"/>
      <c r="C151" s="1276" t="s">
        <v>2422</v>
      </c>
      <c r="D151" s="1239">
        <v>376888900</v>
      </c>
      <c r="E151" s="1240" t="s">
        <v>2416</v>
      </c>
      <c r="F151" s="1234"/>
      <c r="G151" s="1235"/>
      <c r="H151" s="1236"/>
      <c r="I151" s="1234"/>
      <c r="J151" s="1220"/>
      <c r="K151" s="1237"/>
      <c r="L151" s="1237"/>
      <c r="M151" s="1234"/>
      <c r="N151" s="1237"/>
      <c r="O151" s="1234"/>
      <c r="P151" s="1234"/>
      <c r="Q151" s="1234"/>
      <c r="R151" s="1234"/>
      <c r="S151" s="1234"/>
      <c r="T151" s="1234"/>
      <c r="U151" s="1234"/>
      <c r="W151" s="1311"/>
      <c r="X151" s="1311"/>
      <c r="Y151" s="1311"/>
      <c r="Z151" s="1302"/>
      <c r="AA151" s="1311"/>
      <c r="AB151" s="1311"/>
      <c r="AC151" s="1311"/>
      <c r="AD151" s="1302"/>
      <c r="AE151" s="1311"/>
      <c r="AF151" s="1311"/>
      <c r="AG151" s="1311"/>
      <c r="AH151" s="1302"/>
      <c r="AI151" s="1311"/>
      <c r="AJ151" s="1311"/>
      <c r="AK151" s="1311"/>
      <c r="AL151" s="1302"/>
      <c r="AM151" s="1310"/>
      <c r="AN151" s="1282"/>
      <c r="AO151" s="931"/>
      <c r="AP151" s="931"/>
      <c r="AQ151" s="931"/>
      <c r="AR151" s="930"/>
      <c r="AS151" s="931"/>
      <c r="AT151" s="931"/>
      <c r="AU151" s="931"/>
      <c r="AV151" s="930"/>
      <c r="AW151" s="931"/>
      <c r="AX151" s="931"/>
      <c r="AY151" s="931"/>
      <c r="AZ151" s="930"/>
      <c r="BA151" s="931"/>
      <c r="BB151" s="931"/>
      <c r="BC151" s="931"/>
      <c r="BD151" s="930"/>
      <c r="BE151" s="929"/>
      <c r="BF151" s="1282">
        <f t="shared" si="5"/>
        <v>0</v>
      </c>
    </row>
    <row r="152" spans="1:58" outlineLevel="2">
      <c r="A152" s="1220">
        <v>146</v>
      </c>
      <c r="B152" s="1231"/>
      <c r="C152" s="1276" t="s">
        <v>2423</v>
      </c>
      <c r="D152" s="1239">
        <v>0</v>
      </c>
      <c r="E152" s="1240" t="s">
        <v>2416</v>
      </c>
      <c r="F152" s="1234"/>
      <c r="G152" s="1235"/>
      <c r="H152" s="1236"/>
      <c r="I152" s="1234"/>
      <c r="J152" s="1220"/>
      <c r="K152" s="1237"/>
      <c r="L152" s="1237"/>
      <c r="M152" s="1234"/>
      <c r="N152" s="1237"/>
      <c r="O152" s="1234"/>
      <c r="P152" s="1234"/>
      <c r="Q152" s="1234"/>
      <c r="R152" s="1234"/>
      <c r="S152" s="1234"/>
      <c r="T152" s="1234"/>
      <c r="U152" s="1234"/>
      <c r="W152" s="1311"/>
      <c r="X152" s="1311"/>
      <c r="Y152" s="1311"/>
      <c r="Z152" s="1302"/>
      <c r="AA152" s="1311"/>
      <c r="AB152" s="1311"/>
      <c r="AC152" s="1311"/>
      <c r="AD152" s="1302"/>
      <c r="AE152" s="1311"/>
      <c r="AF152" s="1311"/>
      <c r="AG152" s="1311"/>
      <c r="AH152" s="1302"/>
      <c r="AI152" s="1311"/>
      <c r="AJ152" s="1311"/>
      <c r="AK152" s="1311"/>
      <c r="AL152" s="1302"/>
      <c r="AM152" s="1310"/>
      <c r="AN152" s="1282"/>
      <c r="AO152" s="931"/>
      <c r="AP152" s="931"/>
      <c r="AQ152" s="931"/>
      <c r="AR152" s="930"/>
      <c r="AS152" s="931"/>
      <c r="AT152" s="931"/>
      <c r="AU152" s="931"/>
      <c r="AV152" s="930"/>
      <c r="AW152" s="931"/>
      <c r="AX152" s="931"/>
      <c r="AY152" s="931"/>
      <c r="AZ152" s="930"/>
      <c r="BA152" s="931"/>
      <c r="BB152" s="931"/>
      <c r="BC152" s="931"/>
      <c r="BD152" s="930"/>
      <c r="BE152" s="929"/>
      <c r="BF152" s="1282">
        <f t="shared" si="5"/>
        <v>0</v>
      </c>
    </row>
    <row r="153" spans="1:58" outlineLevel="2">
      <c r="A153" s="1220">
        <v>147</v>
      </c>
      <c r="B153" s="1231"/>
      <c r="C153" s="1276" t="s">
        <v>2424</v>
      </c>
      <c r="D153" s="1239">
        <v>376888900</v>
      </c>
      <c r="E153" s="1240" t="s">
        <v>2416</v>
      </c>
      <c r="F153" s="1234"/>
      <c r="G153" s="1235"/>
      <c r="H153" s="1236"/>
      <c r="I153" s="1234"/>
      <c r="J153" s="1220"/>
      <c r="K153" s="1237"/>
      <c r="L153" s="1237"/>
      <c r="M153" s="1234"/>
      <c r="N153" s="1237"/>
      <c r="O153" s="1234"/>
      <c r="P153" s="1234"/>
      <c r="Q153" s="1234"/>
      <c r="R153" s="1234"/>
      <c r="S153" s="1234"/>
      <c r="T153" s="1234"/>
      <c r="U153" s="1234"/>
      <c r="W153" s="1311"/>
      <c r="X153" s="1311"/>
      <c r="Y153" s="1311"/>
      <c r="Z153" s="1302"/>
      <c r="AA153" s="1311"/>
      <c r="AB153" s="1311"/>
      <c r="AC153" s="1311"/>
      <c r="AD153" s="1302"/>
      <c r="AE153" s="1311"/>
      <c r="AF153" s="1311"/>
      <c r="AG153" s="1311"/>
      <c r="AH153" s="1302"/>
      <c r="AI153" s="1311"/>
      <c r="AJ153" s="1311"/>
      <c r="AK153" s="1311"/>
      <c r="AL153" s="1302"/>
      <c r="AM153" s="1310"/>
      <c r="AN153" s="1282"/>
      <c r="AO153" s="931"/>
      <c r="AP153" s="931"/>
      <c r="AQ153" s="931"/>
      <c r="AR153" s="930"/>
      <c r="AS153" s="931"/>
      <c r="AT153" s="931"/>
      <c r="AU153" s="931"/>
      <c r="AV153" s="930"/>
      <c r="AW153" s="931"/>
      <c r="AX153" s="931"/>
      <c r="AY153" s="931"/>
      <c r="AZ153" s="930"/>
      <c r="BA153" s="931"/>
      <c r="BB153" s="931"/>
      <c r="BC153" s="931"/>
      <c r="BD153" s="930"/>
      <c r="BE153" s="929"/>
      <c r="BF153" s="1282">
        <f t="shared" si="5"/>
        <v>0</v>
      </c>
    </row>
    <row r="154" spans="1:58">
      <c r="A154" s="1220">
        <v>148</v>
      </c>
      <c r="B154" s="1231"/>
      <c r="C154" s="1276" t="s">
        <v>2447</v>
      </c>
      <c r="D154" s="1239">
        <v>62550000</v>
      </c>
      <c r="E154" s="1240" t="s">
        <v>2416</v>
      </c>
      <c r="F154" s="1234"/>
      <c r="G154" s="1235"/>
      <c r="H154" s="1236"/>
      <c r="I154" s="1234"/>
      <c r="J154" s="1220"/>
      <c r="K154" s="1237"/>
      <c r="L154" s="1237"/>
      <c r="M154" s="1234"/>
      <c r="N154" s="1237"/>
      <c r="O154" s="1234"/>
      <c r="P154" s="1234"/>
      <c r="Q154" s="1234"/>
      <c r="R154" s="1234"/>
      <c r="S154" s="1234"/>
      <c r="T154" s="1234"/>
      <c r="U154" s="1234"/>
      <c r="W154" s="1311"/>
      <c r="X154" s="1311"/>
      <c r="Y154" s="1311"/>
      <c r="Z154" s="1302"/>
      <c r="AA154" s="1311"/>
      <c r="AB154" s="1311"/>
      <c r="AC154" s="1311"/>
      <c r="AD154" s="1302"/>
      <c r="AE154" s="1311"/>
      <c r="AF154" s="1311"/>
      <c r="AG154" s="1311"/>
      <c r="AH154" s="1302"/>
      <c r="AI154" s="1311"/>
      <c r="AJ154" s="1311"/>
      <c r="AK154" s="1311"/>
      <c r="AL154" s="1302"/>
      <c r="AM154" s="1310"/>
      <c r="AN154" s="1282"/>
      <c r="AO154" s="931"/>
      <c r="AP154" s="931"/>
      <c r="AQ154" s="931"/>
      <c r="AR154" s="930"/>
      <c r="AS154" s="931"/>
      <c r="AT154" s="931"/>
      <c r="AU154" s="931"/>
      <c r="AV154" s="930"/>
      <c r="AW154" s="931"/>
      <c r="AX154" s="931"/>
      <c r="AY154" s="931"/>
      <c r="AZ154" s="930"/>
      <c r="BA154" s="931"/>
      <c r="BB154" s="931"/>
      <c r="BC154" s="931"/>
      <c r="BD154" s="930"/>
      <c r="BE154" s="929"/>
      <c r="BF154" s="1282">
        <f t="shared" si="5"/>
        <v>0</v>
      </c>
    </row>
    <row r="155" spans="1:58">
      <c r="A155" s="1220">
        <v>149</v>
      </c>
      <c r="B155" s="1231"/>
      <c r="C155" s="1276" t="s">
        <v>2430</v>
      </c>
      <c r="D155" s="1239">
        <v>10887600</v>
      </c>
      <c r="E155" s="1240" t="s">
        <v>2416</v>
      </c>
      <c r="F155" s="1234"/>
      <c r="G155" s="1235"/>
      <c r="H155" s="1236"/>
      <c r="I155" s="1234"/>
      <c r="J155" s="1220"/>
      <c r="K155" s="1237"/>
      <c r="L155" s="1237"/>
      <c r="M155" s="1234"/>
      <c r="N155" s="1237"/>
      <c r="O155" s="1234"/>
      <c r="P155" s="1234"/>
      <c r="Q155" s="1234"/>
      <c r="R155" s="1234"/>
      <c r="S155" s="1234"/>
      <c r="T155" s="1234"/>
      <c r="U155" s="1234"/>
      <c r="W155" s="1311"/>
      <c r="X155" s="1311"/>
      <c r="Y155" s="1311"/>
      <c r="Z155" s="1302"/>
      <c r="AA155" s="1311"/>
      <c r="AB155" s="1311"/>
      <c r="AC155" s="1311"/>
      <c r="AD155" s="1302"/>
      <c r="AE155" s="1311"/>
      <c r="AF155" s="1311"/>
      <c r="AG155" s="1311"/>
      <c r="AH155" s="1302"/>
      <c r="AI155" s="1311"/>
      <c r="AJ155" s="1311"/>
      <c r="AK155" s="1311"/>
      <c r="AL155" s="1302"/>
      <c r="AM155" s="1310"/>
      <c r="AN155" s="1282"/>
      <c r="AO155" s="931"/>
      <c r="AP155" s="931"/>
      <c r="AQ155" s="931"/>
      <c r="AR155" s="930"/>
      <c r="AS155" s="931"/>
      <c r="AT155" s="931"/>
      <c r="AU155" s="931"/>
      <c r="AV155" s="930"/>
      <c r="AW155" s="931"/>
      <c r="AX155" s="931"/>
      <c r="AY155" s="931"/>
      <c r="AZ155" s="930"/>
      <c r="BA155" s="931"/>
      <c r="BB155" s="931"/>
      <c r="BC155" s="931"/>
      <c r="BD155" s="930"/>
      <c r="BE155" s="929"/>
      <c r="BF155" s="1282">
        <f t="shared" si="5"/>
        <v>0</v>
      </c>
    </row>
    <row r="156" spans="1:58">
      <c r="A156" s="1220">
        <v>150</v>
      </c>
      <c r="B156" s="1231"/>
      <c r="C156" s="1276" t="s">
        <v>2431</v>
      </c>
      <c r="D156" s="1239">
        <v>54327700</v>
      </c>
      <c r="E156" s="1240" t="s">
        <v>2416</v>
      </c>
      <c r="F156" s="1234"/>
      <c r="G156" s="1235"/>
      <c r="H156" s="1236"/>
      <c r="I156" s="1234"/>
      <c r="J156" s="1220"/>
      <c r="K156" s="1237"/>
      <c r="L156" s="1237"/>
      <c r="M156" s="1234"/>
      <c r="N156" s="1237"/>
      <c r="O156" s="1234"/>
      <c r="P156" s="1234"/>
      <c r="Q156" s="1234"/>
      <c r="R156" s="1234"/>
      <c r="S156" s="1234"/>
      <c r="T156" s="1234"/>
      <c r="U156" s="1234"/>
      <c r="W156" s="1311"/>
      <c r="X156" s="1311"/>
      <c r="Y156" s="1311"/>
      <c r="Z156" s="1302"/>
      <c r="AA156" s="1311"/>
      <c r="AB156" s="1311"/>
      <c r="AC156" s="1311"/>
      <c r="AD156" s="1302"/>
      <c r="AE156" s="1311"/>
      <c r="AF156" s="1311"/>
      <c r="AG156" s="1311"/>
      <c r="AH156" s="1302"/>
      <c r="AI156" s="1311"/>
      <c r="AJ156" s="1311"/>
      <c r="AK156" s="1311"/>
      <c r="AL156" s="1302"/>
      <c r="AM156" s="1310"/>
      <c r="AN156" s="1282"/>
      <c r="AO156" s="931"/>
      <c r="AP156" s="931"/>
      <c r="AQ156" s="931"/>
      <c r="AR156" s="930"/>
      <c r="AS156" s="931"/>
      <c r="AT156" s="931"/>
      <c r="AU156" s="931"/>
      <c r="AV156" s="930"/>
      <c r="AW156" s="931"/>
      <c r="AX156" s="931"/>
      <c r="AY156" s="931"/>
      <c r="AZ156" s="930"/>
      <c r="BA156" s="931"/>
      <c r="BB156" s="931"/>
      <c r="BC156" s="931"/>
      <c r="BD156" s="930"/>
      <c r="BE156" s="929"/>
      <c r="BF156" s="1282">
        <f t="shared" si="5"/>
        <v>0</v>
      </c>
    </row>
    <row r="157" spans="1:58">
      <c r="A157" s="1220">
        <v>151</v>
      </c>
      <c r="B157" s="1231"/>
      <c r="C157" s="1276" t="s">
        <v>2425</v>
      </c>
      <c r="D157" s="1239">
        <v>53518300</v>
      </c>
      <c r="E157" s="1240" t="s">
        <v>2416</v>
      </c>
      <c r="F157" s="1234"/>
      <c r="G157" s="1235"/>
      <c r="H157" s="1236"/>
      <c r="I157" s="1234"/>
      <c r="J157" s="1220"/>
      <c r="K157" s="1237"/>
      <c r="L157" s="1237"/>
      <c r="M157" s="1234"/>
      <c r="N157" s="1237"/>
      <c r="O157" s="1234"/>
      <c r="P157" s="1234"/>
      <c r="Q157" s="1234"/>
      <c r="R157" s="1234"/>
      <c r="S157" s="1234"/>
      <c r="T157" s="1234"/>
      <c r="U157" s="1234"/>
      <c r="W157" s="1311"/>
      <c r="X157" s="1311"/>
      <c r="Y157" s="1311"/>
      <c r="Z157" s="1302"/>
      <c r="AA157" s="1311"/>
      <c r="AB157" s="1311"/>
      <c r="AC157" s="1311"/>
      <c r="AD157" s="1302"/>
      <c r="AE157" s="1311"/>
      <c r="AF157" s="1311"/>
      <c r="AG157" s="1311"/>
      <c r="AH157" s="1302"/>
      <c r="AI157" s="1311"/>
      <c r="AJ157" s="1311"/>
      <c r="AK157" s="1311"/>
      <c r="AL157" s="1302"/>
      <c r="AM157" s="1310"/>
      <c r="AN157" s="1282"/>
      <c r="AO157" s="931"/>
      <c r="AP157" s="931"/>
      <c r="AQ157" s="931"/>
      <c r="AR157" s="930"/>
      <c r="AS157" s="931"/>
      <c r="AT157" s="931"/>
      <c r="AU157" s="931"/>
      <c r="AV157" s="930"/>
      <c r="AW157" s="931"/>
      <c r="AX157" s="931"/>
      <c r="AY157" s="931"/>
      <c r="AZ157" s="930"/>
      <c r="BA157" s="931"/>
      <c r="BB157" s="931"/>
      <c r="BC157" s="931"/>
      <c r="BD157" s="930"/>
      <c r="BE157" s="929"/>
      <c r="BF157" s="1282">
        <f t="shared" si="5"/>
        <v>0</v>
      </c>
    </row>
    <row r="158" spans="1:58">
      <c r="A158" s="1220">
        <v>152</v>
      </c>
      <c r="B158" s="1231"/>
      <c r="C158" s="1276" t="s">
        <v>2426</v>
      </c>
      <c r="D158" s="1239">
        <v>195605300</v>
      </c>
      <c r="E158" s="1240" t="s">
        <v>2416</v>
      </c>
      <c r="F158" s="1234"/>
      <c r="G158" s="1235"/>
      <c r="H158" s="1236"/>
      <c r="I158" s="1234"/>
      <c r="J158" s="1220"/>
      <c r="K158" s="1237"/>
      <c r="L158" s="1237"/>
      <c r="M158" s="1234"/>
      <c r="N158" s="1237"/>
      <c r="O158" s="1234"/>
      <c r="P158" s="1234"/>
      <c r="Q158" s="1234"/>
      <c r="R158" s="1234"/>
      <c r="S158" s="1234"/>
      <c r="T158" s="1234"/>
      <c r="U158" s="1234"/>
      <c r="W158" s="1311"/>
      <c r="X158" s="1311"/>
      <c r="Y158" s="1311"/>
      <c r="Z158" s="1302"/>
      <c r="AA158" s="1311"/>
      <c r="AB158" s="1311"/>
      <c r="AC158" s="1311"/>
      <c r="AD158" s="1302"/>
      <c r="AE158" s="1311"/>
      <c r="AF158" s="1311"/>
      <c r="AG158" s="1311"/>
      <c r="AH158" s="1302"/>
      <c r="AI158" s="1311"/>
      <c r="AJ158" s="1311"/>
      <c r="AK158" s="1311"/>
      <c r="AL158" s="1302"/>
      <c r="AM158" s="1310"/>
      <c r="AN158" s="1282"/>
      <c r="AO158" s="931"/>
      <c r="AP158" s="931"/>
      <c r="AQ158" s="931"/>
      <c r="AR158" s="930"/>
      <c r="AS158" s="931"/>
      <c r="AT158" s="931"/>
      <c r="AU158" s="931"/>
      <c r="AV158" s="930"/>
      <c r="AW158" s="931"/>
      <c r="AX158" s="931"/>
      <c r="AY158" s="931"/>
      <c r="AZ158" s="930"/>
      <c r="BA158" s="931"/>
      <c r="BB158" s="931"/>
      <c r="BC158" s="931"/>
      <c r="BD158" s="930"/>
      <c r="BE158" s="929"/>
      <c r="BF158" s="1282">
        <f t="shared" si="5"/>
        <v>0</v>
      </c>
    </row>
    <row r="159" spans="1:58" ht="70.2">
      <c r="A159" s="1220">
        <v>153</v>
      </c>
      <c r="B159" s="1231">
        <v>8</v>
      </c>
      <c r="C159" s="1275" t="s">
        <v>2453</v>
      </c>
      <c r="D159" s="1232"/>
      <c r="E159" s="1233">
        <v>11377600</v>
      </c>
      <c r="F159" s="1234" t="s">
        <v>2416</v>
      </c>
      <c r="G159" s="1235"/>
      <c r="H159" s="1236"/>
      <c r="I159" s="1234"/>
      <c r="J159" s="1220">
        <f>L159+N159+P159</f>
        <v>1</v>
      </c>
      <c r="K159" s="1227">
        <f>M159+O159+Q159</f>
        <v>11377600</v>
      </c>
      <c r="L159" s="1237"/>
      <c r="M159" s="1234"/>
      <c r="N159" s="1237"/>
      <c r="O159" s="1234"/>
      <c r="P159" s="1237">
        <v>1</v>
      </c>
      <c r="Q159" s="1228">
        <f>$E159</f>
        <v>11377600</v>
      </c>
      <c r="R159" s="1234"/>
      <c r="S159" s="1234"/>
      <c r="T159" s="1299"/>
      <c r="U159" s="1293">
        <f>Q159-T159</f>
        <v>11377600</v>
      </c>
      <c r="W159" s="1311">
        <f>$W$1/100*$U159</f>
        <v>1137760</v>
      </c>
      <c r="X159" s="1311">
        <f>$X$1/100*$U159</f>
        <v>1137760</v>
      </c>
      <c r="Y159" s="1311">
        <f>$Y$1/100*$U159</f>
        <v>1137760</v>
      </c>
      <c r="Z159" s="1302">
        <f>W159+X159+Y159</f>
        <v>3413280</v>
      </c>
      <c r="AA159" s="1311">
        <f>$AA$1/100*$U159</f>
        <v>568880</v>
      </c>
      <c r="AB159" s="1311">
        <f>$AB$1/100*$U159</f>
        <v>1137760</v>
      </c>
      <c r="AC159" s="1311">
        <f>$AC$1/100*$U159</f>
        <v>1137760</v>
      </c>
      <c r="AD159" s="1302">
        <f>AA159+AB159+AC159</f>
        <v>2844400</v>
      </c>
      <c r="AE159" s="1311">
        <f>$AE$1/100*$U159</f>
        <v>1137760</v>
      </c>
      <c r="AF159" s="1311">
        <f>$AF$1/100*$U159</f>
        <v>1137760</v>
      </c>
      <c r="AG159" s="1311">
        <f>$AG$1/100*$U159</f>
        <v>1137760</v>
      </c>
      <c r="AH159" s="1302">
        <f>AE159+AF159+AG159</f>
        <v>3413280</v>
      </c>
      <c r="AI159" s="1311">
        <f>$AI$1/100*$U159</f>
        <v>1137760</v>
      </c>
      <c r="AJ159" s="1311">
        <f>$AJ$1/100*$U159</f>
        <v>568880</v>
      </c>
      <c r="AK159" s="1311">
        <f>$AK$1/100*$U159</f>
        <v>0</v>
      </c>
      <c r="AL159" s="1302">
        <f>AI159+AJ159+AK159</f>
        <v>1706640</v>
      </c>
      <c r="AM159" s="1310">
        <f>Z159+AD159+AH159+AL159</f>
        <v>11377600</v>
      </c>
      <c r="AN159" s="1282">
        <f>AM159-U159</f>
        <v>0</v>
      </c>
      <c r="AO159" s="931">
        <f>ROUND(W159,-2)</f>
        <v>1137800</v>
      </c>
      <c r="AP159" s="931">
        <f>ROUND(X159,-2)</f>
        <v>1137800</v>
      </c>
      <c r="AQ159" s="931">
        <f>ROUND(Y159,-2)</f>
        <v>1137800</v>
      </c>
      <c r="AR159" s="1302">
        <f>AO159+AP159+AQ159</f>
        <v>3413400</v>
      </c>
      <c r="AS159" s="931">
        <f>ROUND(AA159,-2)</f>
        <v>568900</v>
      </c>
      <c r="AT159" s="931">
        <f>ROUND(AB159,-2)</f>
        <v>1137800</v>
      </c>
      <c r="AU159" s="931">
        <f>ROUND(AC159,-2)</f>
        <v>1137800</v>
      </c>
      <c r="AV159" s="1302">
        <f>AS159+AT159+AU159</f>
        <v>2844500</v>
      </c>
      <c r="AW159" s="931">
        <f>ROUND(AE159,-2)</f>
        <v>1137800</v>
      </c>
      <c r="AX159" s="931">
        <f>ROUND(AF159,-2)</f>
        <v>1137800</v>
      </c>
      <c r="AY159" s="931">
        <f>ROUND(AG159,-2)</f>
        <v>1137800</v>
      </c>
      <c r="AZ159" s="1302">
        <f>AW159+AX159+AY159</f>
        <v>3413400</v>
      </c>
      <c r="BA159" s="1311">
        <f>ROUND(AI159,-2)</f>
        <v>1137800</v>
      </c>
      <c r="BB159" s="1311">
        <f>ROUND(AJ159,-2)</f>
        <v>568900</v>
      </c>
      <c r="BC159" s="1311">
        <f>ROUND(AK159,-2)</f>
        <v>0</v>
      </c>
      <c r="BD159" s="930">
        <f>BA159+BB159+BC159</f>
        <v>1706700</v>
      </c>
      <c r="BE159" s="1310">
        <f>AR159+AV159+AZ159+BD159</f>
        <v>11378000</v>
      </c>
      <c r="BF159" s="1312">
        <f t="shared" si="5"/>
        <v>400</v>
      </c>
    </row>
    <row r="160" spans="1:58">
      <c r="A160" s="1220">
        <v>154</v>
      </c>
      <c r="B160" s="1231"/>
      <c r="C160" s="1276" t="s">
        <v>2422</v>
      </c>
      <c r="D160" s="1239">
        <v>356950000</v>
      </c>
      <c r="E160" s="1240" t="s">
        <v>2416</v>
      </c>
      <c r="F160" s="1234"/>
      <c r="G160" s="1235"/>
      <c r="H160" s="1236"/>
      <c r="I160" s="1234"/>
      <c r="J160" s="1220"/>
      <c r="K160" s="1237"/>
      <c r="L160" s="1237"/>
      <c r="M160" s="1234"/>
      <c r="N160" s="1237"/>
      <c r="O160" s="1234"/>
      <c r="P160" s="1234"/>
      <c r="Q160" s="1234"/>
      <c r="R160" s="1234"/>
      <c r="S160" s="1234"/>
      <c r="T160" s="1234"/>
      <c r="U160" s="1234"/>
      <c r="W160" s="1311"/>
      <c r="X160" s="1311"/>
      <c r="Y160" s="1311"/>
      <c r="Z160" s="1302"/>
      <c r="AA160" s="1311"/>
      <c r="AB160" s="1311"/>
      <c r="AC160" s="1311"/>
      <c r="AD160" s="1302"/>
      <c r="AE160" s="1311"/>
      <c r="AF160" s="1311"/>
      <c r="AG160" s="1311"/>
      <c r="AH160" s="1302"/>
      <c r="AI160" s="1311"/>
      <c r="AJ160" s="1311"/>
      <c r="AK160" s="1311"/>
      <c r="AL160" s="1302"/>
      <c r="AM160" s="1310"/>
      <c r="AN160" s="1282"/>
      <c r="AO160" s="931"/>
      <c r="AP160" s="931"/>
      <c r="AQ160" s="931"/>
      <c r="AR160" s="930"/>
      <c r="AS160" s="931"/>
      <c r="AT160" s="931"/>
      <c r="AU160" s="931"/>
      <c r="AV160" s="930"/>
      <c r="AW160" s="931"/>
      <c r="AX160" s="931"/>
      <c r="AY160" s="931"/>
      <c r="AZ160" s="930"/>
      <c r="BA160" s="931"/>
      <c r="BB160" s="931"/>
      <c r="BC160" s="931"/>
      <c r="BD160" s="930"/>
      <c r="BE160" s="929"/>
      <c r="BF160" s="1282">
        <f t="shared" si="5"/>
        <v>0</v>
      </c>
    </row>
    <row r="161" spans="1:58" outlineLevel="2">
      <c r="A161" s="1220">
        <v>155</v>
      </c>
      <c r="B161" s="1231"/>
      <c r="C161" s="1276" t="s">
        <v>2423</v>
      </c>
      <c r="D161" s="1239">
        <v>0</v>
      </c>
      <c r="E161" s="1240" t="s">
        <v>2416</v>
      </c>
      <c r="F161" s="1234"/>
      <c r="G161" s="1235"/>
      <c r="H161" s="1236"/>
      <c r="I161" s="1234"/>
      <c r="J161" s="1220"/>
      <c r="K161" s="1237"/>
      <c r="L161" s="1237"/>
      <c r="M161" s="1234"/>
      <c r="N161" s="1237"/>
      <c r="O161" s="1234"/>
      <c r="P161" s="1234"/>
      <c r="Q161" s="1234"/>
      <c r="R161" s="1234"/>
      <c r="S161" s="1234"/>
      <c r="T161" s="1234"/>
      <c r="U161" s="1234"/>
      <c r="W161" s="1311"/>
      <c r="X161" s="1311"/>
      <c r="Y161" s="1311"/>
      <c r="Z161" s="1302"/>
      <c r="AA161" s="1311"/>
      <c r="AB161" s="1311"/>
      <c r="AC161" s="1311"/>
      <c r="AD161" s="1302"/>
      <c r="AE161" s="1311"/>
      <c r="AF161" s="1311"/>
      <c r="AG161" s="1311"/>
      <c r="AH161" s="1302"/>
      <c r="AI161" s="1311"/>
      <c r="AJ161" s="1311"/>
      <c r="AK161" s="1311"/>
      <c r="AL161" s="1302"/>
      <c r="AM161" s="1310"/>
      <c r="AN161" s="1282"/>
      <c r="AO161" s="931"/>
      <c r="AP161" s="931"/>
      <c r="AQ161" s="931"/>
      <c r="AR161" s="930"/>
      <c r="AS161" s="931"/>
      <c r="AT161" s="931"/>
      <c r="AU161" s="931"/>
      <c r="AV161" s="930"/>
      <c r="AW161" s="931"/>
      <c r="AX161" s="931"/>
      <c r="AY161" s="931"/>
      <c r="AZ161" s="930"/>
      <c r="BA161" s="931"/>
      <c r="BB161" s="931"/>
      <c r="BC161" s="931"/>
      <c r="BD161" s="930"/>
      <c r="BE161" s="929"/>
      <c r="BF161" s="1282">
        <f t="shared" si="5"/>
        <v>0</v>
      </c>
    </row>
    <row r="162" spans="1:58" outlineLevel="2">
      <c r="A162" s="1220">
        <v>156</v>
      </c>
      <c r="B162" s="1231"/>
      <c r="C162" s="1276" t="s">
        <v>2424</v>
      </c>
      <c r="D162" s="1239">
        <v>356950000</v>
      </c>
      <c r="E162" s="1240" t="s">
        <v>2416</v>
      </c>
      <c r="F162" s="1234"/>
      <c r="G162" s="1235"/>
      <c r="H162" s="1236"/>
      <c r="I162" s="1234"/>
      <c r="J162" s="1220"/>
      <c r="K162" s="1237"/>
      <c r="L162" s="1237"/>
      <c r="M162" s="1234"/>
      <c r="N162" s="1237"/>
      <c r="O162" s="1234"/>
      <c r="P162" s="1234"/>
      <c r="Q162" s="1234"/>
      <c r="R162" s="1234"/>
      <c r="S162" s="1234"/>
      <c r="T162" s="1234"/>
      <c r="U162" s="1234"/>
      <c r="W162" s="1311"/>
      <c r="X162" s="1311"/>
      <c r="Y162" s="1311"/>
      <c r="Z162" s="1302"/>
      <c r="AA162" s="1311"/>
      <c r="AB162" s="1311"/>
      <c r="AC162" s="1311"/>
      <c r="AD162" s="1302"/>
      <c r="AE162" s="1311"/>
      <c r="AF162" s="1311"/>
      <c r="AG162" s="1311"/>
      <c r="AH162" s="1302"/>
      <c r="AI162" s="1311"/>
      <c r="AJ162" s="1311"/>
      <c r="AK162" s="1311"/>
      <c r="AL162" s="1302"/>
      <c r="AM162" s="1310"/>
      <c r="AN162" s="1282"/>
      <c r="AO162" s="931"/>
      <c r="AP162" s="931"/>
      <c r="AQ162" s="931"/>
      <c r="AR162" s="930"/>
      <c r="AS162" s="931"/>
      <c r="AT162" s="931"/>
      <c r="AU162" s="931"/>
      <c r="AV162" s="930"/>
      <c r="AW162" s="931"/>
      <c r="AX162" s="931"/>
      <c r="AY162" s="931"/>
      <c r="AZ162" s="930"/>
      <c r="BA162" s="931"/>
      <c r="BB162" s="931"/>
      <c r="BC162" s="931"/>
      <c r="BD162" s="930"/>
      <c r="BE162" s="929"/>
      <c r="BF162" s="1282">
        <f t="shared" si="5"/>
        <v>0</v>
      </c>
    </row>
    <row r="163" spans="1:58">
      <c r="A163" s="1220">
        <v>157</v>
      </c>
      <c r="B163" s="1231"/>
      <c r="C163" s="1276" t="s">
        <v>2447</v>
      </c>
      <c r="D163" s="1239">
        <v>38760000</v>
      </c>
      <c r="E163" s="1240" t="s">
        <v>2416</v>
      </c>
      <c r="F163" s="1234"/>
      <c r="G163" s="1235"/>
      <c r="H163" s="1236"/>
      <c r="I163" s="1234"/>
      <c r="J163" s="1220"/>
      <c r="K163" s="1237"/>
      <c r="L163" s="1237"/>
      <c r="M163" s="1234"/>
      <c r="N163" s="1237"/>
      <c r="O163" s="1234"/>
      <c r="P163" s="1234"/>
      <c r="Q163" s="1234"/>
      <c r="R163" s="1234"/>
      <c r="S163" s="1234"/>
      <c r="T163" s="1234"/>
      <c r="U163" s="1234"/>
      <c r="W163" s="1311"/>
      <c r="X163" s="1311"/>
      <c r="Y163" s="1311"/>
      <c r="Z163" s="1302"/>
      <c r="AA163" s="1311"/>
      <c r="AB163" s="1311"/>
      <c r="AC163" s="1311"/>
      <c r="AD163" s="1302"/>
      <c r="AE163" s="1311"/>
      <c r="AF163" s="1311"/>
      <c r="AG163" s="1311"/>
      <c r="AH163" s="1302"/>
      <c r="AI163" s="1311"/>
      <c r="AJ163" s="1311"/>
      <c r="AK163" s="1311"/>
      <c r="AL163" s="1302"/>
      <c r="AM163" s="1310"/>
      <c r="AN163" s="1282"/>
      <c r="AO163" s="931"/>
      <c r="AP163" s="931"/>
      <c r="AQ163" s="931"/>
      <c r="AR163" s="930"/>
      <c r="AS163" s="931"/>
      <c r="AT163" s="931"/>
      <c r="AU163" s="931"/>
      <c r="AV163" s="930"/>
      <c r="AW163" s="931"/>
      <c r="AX163" s="931"/>
      <c r="AY163" s="931"/>
      <c r="AZ163" s="930"/>
      <c r="BA163" s="931"/>
      <c r="BB163" s="931"/>
      <c r="BC163" s="931"/>
      <c r="BD163" s="930"/>
      <c r="BE163" s="929"/>
      <c r="BF163" s="1282">
        <f t="shared" si="5"/>
        <v>0</v>
      </c>
    </row>
    <row r="164" spans="1:58">
      <c r="A164" s="1220">
        <v>158</v>
      </c>
      <c r="B164" s="1231"/>
      <c r="C164" s="1276" t="s">
        <v>2430</v>
      </c>
      <c r="D164" s="1239">
        <v>56680000</v>
      </c>
      <c r="E164" s="1240" t="s">
        <v>2416</v>
      </c>
      <c r="F164" s="1234"/>
      <c r="G164" s="1235"/>
      <c r="H164" s="1236"/>
      <c r="I164" s="1234"/>
      <c r="J164" s="1220"/>
      <c r="K164" s="1237"/>
      <c r="L164" s="1237"/>
      <c r="M164" s="1234"/>
      <c r="N164" s="1237"/>
      <c r="O164" s="1234"/>
      <c r="P164" s="1234"/>
      <c r="Q164" s="1234"/>
      <c r="R164" s="1234"/>
      <c r="S164" s="1234"/>
      <c r="T164" s="1234"/>
      <c r="U164" s="1234"/>
      <c r="W164" s="1311"/>
      <c r="X164" s="1311"/>
      <c r="Y164" s="1311"/>
      <c r="Z164" s="1302"/>
      <c r="AA164" s="1311"/>
      <c r="AB164" s="1311"/>
      <c r="AC164" s="1311"/>
      <c r="AD164" s="1302"/>
      <c r="AE164" s="1311"/>
      <c r="AF164" s="1311"/>
      <c r="AG164" s="1311"/>
      <c r="AH164" s="1302"/>
      <c r="AI164" s="1311"/>
      <c r="AJ164" s="1311"/>
      <c r="AK164" s="1311"/>
      <c r="AL164" s="1302"/>
      <c r="AM164" s="1310"/>
      <c r="AN164" s="1282"/>
      <c r="AO164" s="931"/>
      <c r="AP164" s="931"/>
      <c r="AQ164" s="931"/>
      <c r="AR164" s="930"/>
      <c r="AS164" s="931"/>
      <c r="AT164" s="931"/>
      <c r="AU164" s="931"/>
      <c r="AV164" s="930"/>
      <c r="AW164" s="931"/>
      <c r="AX164" s="931"/>
      <c r="AY164" s="931"/>
      <c r="AZ164" s="930"/>
      <c r="BA164" s="931"/>
      <c r="BB164" s="931"/>
      <c r="BC164" s="931"/>
      <c r="BD164" s="930"/>
      <c r="BE164" s="929"/>
      <c r="BF164" s="1282">
        <f t="shared" si="5"/>
        <v>0</v>
      </c>
    </row>
    <row r="165" spans="1:58">
      <c r="A165" s="1220">
        <v>159</v>
      </c>
      <c r="B165" s="1231"/>
      <c r="C165" s="1276" t="s">
        <v>2431</v>
      </c>
      <c r="D165" s="1239">
        <v>106281600</v>
      </c>
      <c r="E165" s="1240" t="s">
        <v>2416</v>
      </c>
      <c r="F165" s="1234"/>
      <c r="G165" s="1235"/>
      <c r="H165" s="1236"/>
      <c r="I165" s="1234"/>
      <c r="J165" s="1220"/>
      <c r="K165" s="1237"/>
      <c r="L165" s="1237"/>
      <c r="M165" s="1234"/>
      <c r="N165" s="1237"/>
      <c r="O165" s="1234"/>
      <c r="P165" s="1234"/>
      <c r="Q165" s="1234"/>
      <c r="R165" s="1234"/>
      <c r="S165" s="1234"/>
      <c r="T165" s="1234"/>
      <c r="U165" s="1234"/>
      <c r="W165" s="1311"/>
      <c r="X165" s="1311"/>
      <c r="Y165" s="1311"/>
      <c r="Z165" s="1302"/>
      <c r="AA165" s="1311"/>
      <c r="AB165" s="1311"/>
      <c r="AC165" s="1311"/>
      <c r="AD165" s="1302"/>
      <c r="AE165" s="1311"/>
      <c r="AF165" s="1311"/>
      <c r="AG165" s="1311"/>
      <c r="AH165" s="1302"/>
      <c r="AI165" s="1311"/>
      <c r="AJ165" s="1311"/>
      <c r="AK165" s="1311"/>
      <c r="AL165" s="1302"/>
      <c r="AM165" s="1310"/>
      <c r="AN165" s="1282"/>
      <c r="AO165" s="931"/>
      <c r="AP165" s="931"/>
      <c r="AQ165" s="931"/>
      <c r="AR165" s="930"/>
      <c r="AS165" s="931"/>
      <c r="AT165" s="931"/>
      <c r="AU165" s="931"/>
      <c r="AV165" s="930"/>
      <c r="AW165" s="931"/>
      <c r="AX165" s="931"/>
      <c r="AY165" s="931"/>
      <c r="AZ165" s="930"/>
      <c r="BA165" s="931"/>
      <c r="BB165" s="931"/>
      <c r="BC165" s="931"/>
      <c r="BD165" s="930"/>
      <c r="BE165" s="929"/>
      <c r="BF165" s="1282">
        <f t="shared" si="5"/>
        <v>0</v>
      </c>
    </row>
    <row r="166" spans="1:58">
      <c r="A166" s="1220">
        <v>160</v>
      </c>
      <c r="B166" s="1231"/>
      <c r="C166" s="1276" t="s">
        <v>2425</v>
      </c>
      <c r="D166" s="1239">
        <v>11377600</v>
      </c>
      <c r="E166" s="1240" t="s">
        <v>2416</v>
      </c>
      <c r="F166" s="1234"/>
      <c r="G166" s="1235"/>
      <c r="H166" s="1236"/>
      <c r="I166" s="1234"/>
      <c r="J166" s="1220"/>
      <c r="K166" s="1237"/>
      <c r="L166" s="1237"/>
      <c r="M166" s="1234"/>
      <c r="N166" s="1237"/>
      <c r="O166" s="1234"/>
      <c r="P166" s="1234"/>
      <c r="Q166" s="1234"/>
      <c r="R166" s="1234"/>
      <c r="S166" s="1234"/>
      <c r="T166" s="1234"/>
      <c r="U166" s="1234"/>
      <c r="W166" s="1311"/>
      <c r="X166" s="1311"/>
      <c r="Y166" s="1311"/>
      <c r="Z166" s="1302"/>
      <c r="AA166" s="1311"/>
      <c r="AB166" s="1311"/>
      <c r="AC166" s="1311"/>
      <c r="AD166" s="1302"/>
      <c r="AE166" s="1311"/>
      <c r="AF166" s="1311"/>
      <c r="AG166" s="1311"/>
      <c r="AH166" s="1302"/>
      <c r="AI166" s="1311"/>
      <c r="AJ166" s="1311"/>
      <c r="AK166" s="1311"/>
      <c r="AL166" s="1302"/>
      <c r="AM166" s="1310"/>
      <c r="AN166" s="1282"/>
      <c r="AO166" s="931"/>
      <c r="AP166" s="931"/>
      <c r="AQ166" s="931"/>
      <c r="AR166" s="930"/>
      <c r="AS166" s="931"/>
      <c r="AT166" s="931"/>
      <c r="AU166" s="931"/>
      <c r="AV166" s="930"/>
      <c r="AW166" s="931"/>
      <c r="AX166" s="931"/>
      <c r="AY166" s="931"/>
      <c r="AZ166" s="930"/>
      <c r="BA166" s="931"/>
      <c r="BB166" s="931"/>
      <c r="BC166" s="931"/>
      <c r="BD166" s="930"/>
      <c r="BE166" s="929"/>
      <c r="BF166" s="1282">
        <f t="shared" si="5"/>
        <v>0</v>
      </c>
    </row>
    <row r="167" spans="1:58">
      <c r="A167" s="1220">
        <v>161</v>
      </c>
      <c r="B167" s="1231"/>
      <c r="C167" s="1276" t="s">
        <v>2426</v>
      </c>
      <c r="D167" s="1239">
        <v>143850800</v>
      </c>
      <c r="E167" s="1240" t="s">
        <v>2416</v>
      </c>
      <c r="F167" s="1234"/>
      <c r="G167" s="1235"/>
      <c r="H167" s="1236"/>
      <c r="I167" s="1234"/>
      <c r="J167" s="1220"/>
      <c r="K167" s="1237"/>
      <c r="L167" s="1237"/>
      <c r="M167" s="1234"/>
      <c r="N167" s="1237"/>
      <c r="O167" s="1234"/>
      <c r="P167" s="1234"/>
      <c r="Q167" s="1234"/>
      <c r="R167" s="1234"/>
      <c r="S167" s="1234"/>
      <c r="T167" s="1234"/>
      <c r="U167" s="1234"/>
      <c r="W167" s="1311"/>
      <c r="X167" s="1311"/>
      <c r="Y167" s="1311"/>
      <c r="Z167" s="1302"/>
      <c r="AA167" s="1311"/>
      <c r="AB167" s="1311"/>
      <c r="AC167" s="1311"/>
      <c r="AD167" s="1302"/>
      <c r="AE167" s="1311"/>
      <c r="AF167" s="1311"/>
      <c r="AG167" s="1311"/>
      <c r="AH167" s="1302"/>
      <c r="AI167" s="1311"/>
      <c r="AJ167" s="1311"/>
      <c r="AK167" s="1311"/>
      <c r="AL167" s="1302"/>
      <c r="AM167" s="1310"/>
      <c r="AN167" s="1282"/>
      <c r="AO167" s="931"/>
      <c r="AP167" s="931"/>
      <c r="AQ167" s="931"/>
      <c r="AR167" s="930"/>
      <c r="AS167" s="931"/>
      <c r="AT167" s="931"/>
      <c r="AU167" s="931"/>
      <c r="AV167" s="930"/>
      <c r="AW167" s="931"/>
      <c r="AX167" s="931"/>
      <c r="AY167" s="931"/>
      <c r="AZ167" s="930"/>
      <c r="BA167" s="931"/>
      <c r="BB167" s="931"/>
      <c r="BC167" s="931"/>
      <c r="BD167" s="930"/>
      <c r="BE167" s="929"/>
      <c r="BF167" s="1282">
        <f t="shared" si="5"/>
        <v>0</v>
      </c>
    </row>
    <row r="168" spans="1:58" ht="70.2">
      <c r="A168" s="1220">
        <v>162</v>
      </c>
      <c r="B168" s="1231">
        <v>7</v>
      </c>
      <c r="C168" s="1275" t="s">
        <v>2454</v>
      </c>
      <c r="D168" s="1232"/>
      <c r="E168" s="1233">
        <v>30469500</v>
      </c>
      <c r="F168" s="1234" t="s">
        <v>2416</v>
      </c>
      <c r="G168" s="1235"/>
      <c r="H168" s="1236"/>
      <c r="I168" s="1234"/>
      <c r="J168" s="1220">
        <f>L168+N168+P168</f>
        <v>1</v>
      </c>
      <c r="K168" s="1227">
        <f>M168+O168+Q168</f>
        <v>30469500</v>
      </c>
      <c r="L168" s="1237"/>
      <c r="M168" s="1234"/>
      <c r="N168" s="1237"/>
      <c r="O168" s="1234"/>
      <c r="P168" s="1237">
        <v>1</v>
      </c>
      <c r="Q168" s="1228">
        <f>$E168</f>
        <v>30469500</v>
      </c>
      <c r="R168" s="1234"/>
      <c r="S168" s="1234"/>
      <c r="T168" s="1299"/>
      <c r="U168" s="1293">
        <f>Q168-T168</f>
        <v>30469500</v>
      </c>
      <c r="W168" s="1311">
        <f>$W$1/100*$U168</f>
        <v>3046950</v>
      </c>
      <c r="X168" s="1311">
        <f>$X$1/100*$U168</f>
        <v>3046950</v>
      </c>
      <c r="Y168" s="1311">
        <f>$Y$1/100*$U168</f>
        <v>3046950</v>
      </c>
      <c r="Z168" s="1302">
        <f>W168+X168+Y168</f>
        <v>9140850</v>
      </c>
      <c r="AA168" s="1311">
        <f>$AA$1/100*$U168</f>
        <v>1523475</v>
      </c>
      <c r="AB168" s="1311">
        <f>$AB$1/100*$U168</f>
        <v>3046950</v>
      </c>
      <c r="AC168" s="1311">
        <f>$AC$1/100*$U168</f>
        <v>3046950</v>
      </c>
      <c r="AD168" s="1302">
        <f>AA168+AB168+AC168</f>
        <v>7617375</v>
      </c>
      <c r="AE168" s="1311">
        <f>$AE$1/100*$U168</f>
        <v>3046950</v>
      </c>
      <c r="AF168" s="1311">
        <f>$AF$1/100*$U168</f>
        <v>3046950</v>
      </c>
      <c r="AG168" s="1311">
        <f>$AG$1/100*$U168</f>
        <v>3046950</v>
      </c>
      <c r="AH168" s="1302">
        <f>AE168+AF168+AG168</f>
        <v>9140850</v>
      </c>
      <c r="AI168" s="1311">
        <f>$AI$1/100*$U168</f>
        <v>3046950</v>
      </c>
      <c r="AJ168" s="1311">
        <f>$AJ$1/100*$U168</f>
        <v>1523475</v>
      </c>
      <c r="AK168" s="1311">
        <f>$AK$1/100*$U168</f>
        <v>0</v>
      </c>
      <c r="AL168" s="1302">
        <f>AI168+AJ168+AK168</f>
        <v>4570425</v>
      </c>
      <c r="AM168" s="1310">
        <f>Z168+AD168+AH168+AL168</f>
        <v>30469500</v>
      </c>
      <c r="AN168" s="1282">
        <f>AM168-U168</f>
        <v>0</v>
      </c>
      <c r="AO168" s="931">
        <f>ROUND(W168,-2)</f>
        <v>3047000</v>
      </c>
      <c r="AP168" s="931">
        <f>ROUND(X168,-2)</f>
        <v>3047000</v>
      </c>
      <c r="AQ168" s="931">
        <f>ROUND(Y168,-2)</f>
        <v>3047000</v>
      </c>
      <c r="AR168" s="1302">
        <f>AO168+AP168+AQ168</f>
        <v>9141000</v>
      </c>
      <c r="AS168" s="931">
        <f>ROUND(AA168,-2)</f>
        <v>1523500</v>
      </c>
      <c r="AT168" s="931">
        <f>ROUND(AB168,-2)</f>
        <v>3047000</v>
      </c>
      <c r="AU168" s="931">
        <f>ROUND(AC168,-2)</f>
        <v>3047000</v>
      </c>
      <c r="AV168" s="1302">
        <f>AS168+AT168+AU168</f>
        <v>7617500</v>
      </c>
      <c r="AW168" s="931">
        <f>ROUND(AE168,-2)</f>
        <v>3047000</v>
      </c>
      <c r="AX168" s="931">
        <f>ROUND(AF168,-2)</f>
        <v>3047000</v>
      </c>
      <c r="AY168" s="931">
        <f>ROUND(AG168,-2)</f>
        <v>3047000</v>
      </c>
      <c r="AZ168" s="1302">
        <f>AW168+AX168+AY168</f>
        <v>9141000</v>
      </c>
      <c r="BA168" s="1311">
        <f>ROUND(AI168,-2)</f>
        <v>3047000</v>
      </c>
      <c r="BB168" s="1311">
        <f>ROUND(AJ168,-2)</f>
        <v>1523500</v>
      </c>
      <c r="BC168" s="1311">
        <f>ROUND(AK168,-2)</f>
        <v>0</v>
      </c>
      <c r="BD168" s="930">
        <f>BA168+BB168+BC168</f>
        <v>4570500</v>
      </c>
      <c r="BE168" s="1310">
        <f>AR168+AV168+AZ168+BD168</f>
        <v>30470000</v>
      </c>
      <c r="BF168" s="1312">
        <f t="shared" si="5"/>
        <v>500</v>
      </c>
    </row>
    <row r="169" spans="1:58">
      <c r="A169" s="1220">
        <v>163</v>
      </c>
      <c r="B169" s="1231"/>
      <c r="C169" s="1276" t="s">
        <v>2422</v>
      </c>
      <c r="D169" s="1239">
        <v>53780000</v>
      </c>
      <c r="E169" s="1240" t="s">
        <v>2416</v>
      </c>
      <c r="F169" s="1234"/>
      <c r="G169" s="1235"/>
      <c r="H169" s="1236"/>
      <c r="I169" s="1234"/>
      <c r="J169" s="1220"/>
      <c r="K169" s="1237"/>
      <c r="L169" s="1237"/>
      <c r="M169" s="1234"/>
      <c r="N169" s="1237"/>
      <c r="O169" s="1234"/>
      <c r="P169" s="1234"/>
      <c r="Q169" s="1234"/>
      <c r="R169" s="1234"/>
      <c r="S169" s="1234"/>
      <c r="T169" s="1234"/>
      <c r="U169" s="1234"/>
      <c r="W169" s="1311"/>
      <c r="X169" s="1311"/>
      <c r="Y169" s="1311"/>
      <c r="Z169" s="1302"/>
      <c r="AA169" s="1311"/>
      <c r="AB169" s="1311"/>
      <c r="AC169" s="1311"/>
      <c r="AD169" s="1302"/>
      <c r="AE169" s="1311"/>
      <c r="AF169" s="1311"/>
      <c r="AG169" s="1311"/>
      <c r="AH169" s="1302"/>
      <c r="AI169" s="1311"/>
      <c r="AJ169" s="1311"/>
      <c r="AK169" s="1311"/>
      <c r="AL169" s="1302"/>
      <c r="AM169" s="1310"/>
      <c r="AN169" s="1282"/>
      <c r="AO169" s="931"/>
      <c r="AP169" s="931"/>
      <c r="AQ169" s="931"/>
      <c r="AR169" s="930"/>
      <c r="AS169" s="931"/>
      <c r="AT169" s="931"/>
      <c r="AU169" s="931"/>
      <c r="AV169" s="930"/>
      <c r="AW169" s="931"/>
      <c r="AX169" s="931"/>
      <c r="AY169" s="931"/>
      <c r="AZ169" s="930"/>
      <c r="BA169" s="931"/>
      <c r="BB169" s="931"/>
      <c r="BC169" s="931"/>
      <c r="BD169" s="930"/>
      <c r="BE169" s="929"/>
      <c r="BF169" s="1282">
        <f t="shared" si="5"/>
        <v>0</v>
      </c>
    </row>
    <row r="170" spans="1:58" outlineLevel="2">
      <c r="A170" s="1220">
        <v>164</v>
      </c>
      <c r="B170" s="1231"/>
      <c r="C170" s="1276" t="s">
        <v>2423</v>
      </c>
      <c r="D170" s="1239">
        <v>0</v>
      </c>
      <c r="E170" s="1240" t="s">
        <v>2416</v>
      </c>
      <c r="F170" s="1234"/>
      <c r="G170" s="1235"/>
      <c r="H170" s="1236"/>
      <c r="I170" s="1234"/>
      <c r="J170" s="1220"/>
      <c r="K170" s="1237"/>
      <c r="L170" s="1237"/>
      <c r="M170" s="1234"/>
      <c r="N170" s="1237"/>
      <c r="O170" s="1234"/>
      <c r="P170" s="1234"/>
      <c r="Q170" s="1234"/>
      <c r="R170" s="1234"/>
      <c r="S170" s="1234"/>
      <c r="T170" s="1234"/>
      <c r="U170" s="1234"/>
      <c r="W170" s="1311"/>
      <c r="X170" s="1311"/>
      <c r="Y170" s="1311"/>
      <c r="Z170" s="1302"/>
      <c r="AA170" s="1311"/>
      <c r="AB170" s="1311"/>
      <c r="AC170" s="1311"/>
      <c r="AD170" s="1302"/>
      <c r="AE170" s="1311"/>
      <c r="AF170" s="1311"/>
      <c r="AG170" s="1311"/>
      <c r="AH170" s="1302"/>
      <c r="AI170" s="1311"/>
      <c r="AJ170" s="1311"/>
      <c r="AK170" s="1311"/>
      <c r="AL170" s="1302"/>
      <c r="AM170" s="1310"/>
      <c r="AN170" s="1282"/>
      <c r="AO170" s="931"/>
      <c r="AP170" s="931"/>
      <c r="AQ170" s="931"/>
      <c r="AR170" s="930"/>
      <c r="AS170" s="931"/>
      <c r="AT170" s="931"/>
      <c r="AU170" s="931"/>
      <c r="AV170" s="930"/>
      <c r="AW170" s="931"/>
      <c r="AX170" s="931"/>
      <c r="AY170" s="931"/>
      <c r="AZ170" s="930"/>
      <c r="BA170" s="931"/>
      <c r="BB170" s="931"/>
      <c r="BC170" s="931"/>
      <c r="BD170" s="930"/>
      <c r="BE170" s="929"/>
      <c r="BF170" s="1282">
        <f t="shared" si="5"/>
        <v>0</v>
      </c>
    </row>
    <row r="171" spans="1:58" outlineLevel="2">
      <c r="A171" s="1220">
        <v>165</v>
      </c>
      <c r="B171" s="1231"/>
      <c r="C171" s="1276" t="s">
        <v>2424</v>
      </c>
      <c r="D171" s="1239">
        <v>53780000</v>
      </c>
      <c r="E171" s="1240" t="s">
        <v>2416</v>
      </c>
      <c r="F171" s="1234"/>
      <c r="G171" s="1235"/>
      <c r="H171" s="1236"/>
      <c r="I171" s="1234"/>
      <c r="J171" s="1220"/>
      <c r="K171" s="1237"/>
      <c r="L171" s="1237"/>
      <c r="M171" s="1234"/>
      <c r="N171" s="1237"/>
      <c r="O171" s="1234"/>
      <c r="P171" s="1234"/>
      <c r="Q171" s="1234"/>
      <c r="R171" s="1234"/>
      <c r="S171" s="1234"/>
      <c r="T171" s="1234"/>
      <c r="U171" s="1234"/>
      <c r="W171" s="1311"/>
      <c r="X171" s="1311"/>
      <c r="Y171" s="1311"/>
      <c r="Z171" s="1302"/>
      <c r="AA171" s="1311"/>
      <c r="AB171" s="1311"/>
      <c r="AC171" s="1311"/>
      <c r="AD171" s="1302"/>
      <c r="AE171" s="1311"/>
      <c r="AF171" s="1311"/>
      <c r="AG171" s="1311"/>
      <c r="AH171" s="1302"/>
      <c r="AI171" s="1311"/>
      <c r="AJ171" s="1311"/>
      <c r="AK171" s="1311"/>
      <c r="AL171" s="1302"/>
      <c r="AM171" s="1310"/>
      <c r="AN171" s="1282"/>
      <c r="AO171" s="931"/>
      <c r="AP171" s="931"/>
      <c r="AQ171" s="931"/>
      <c r="AR171" s="930"/>
      <c r="AS171" s="931"/>
      <c r="AT171" s="931"/>
      <c r="AU171" s="931"/>
      <c r="AV171" s="930"/>
      <c r="AW171" s="931"/>
      <c r="AX171" s="931"/>
      <c r="AY171" s="931"/>
      <c r="AZ171" s="930"/>
      <c r="BA171" s="931"/>
      <c r="BB171" s="931"/>
      <c r="BC171" s="931"/>
      <c r="BD171" s="930"/>
      <c r="BE171" s="929"/>
      <c r="BF171" s="1282">
        <f t="shared" si="5"/>
        <v>0</v>
      </c>
    </row>
    <row r="172" spans="1:58">
      <c r="A172" s="1220">
        <v>166</v>
      </c>
      <c r="B172" s="1231"/>
      <c r="C172" s="1276" t="s">
        <v>2447</v>
      </c>
      <c r="D172" s="1239">
        <v>3579000</v>
      </c>
      <c r="E172" s="1240" t="s">
        <v>2416</v>
      </c>
      <c r="F172" s="1234"/>
      <c r="G172" s="1235"/>
      <c r="H172" s="1236"/>
      <c r="I172" s="1234"/>
      <c r="J172" s="1220"/>
      <c r="K172" s="1237"/>
      <c r="L172" s="1237"/>
      <c r="M172" s="1234"/>
      <c r="N172" s="1237"/>
      <c r="O172" s="1234"/>
      <c r="P172" s="1234"/>
      <c r="Q172" s="1234"/>
      <c r="R172" s="1234"/>
      <c r="S172" s="1234"/>
      <c r="T172" s="1234"/>
      <c r="U172" s="1234"/>
      <c r="W172" s="1311"/>
      <c r="X172" s="1311"/>
      <c r="Y172" s="1311"/>
      <c r="Z172" s="1302"/>
      <c r="AA172" s="1311"/>
      <c r="AB172" s="1311"/>
      <c r="AC172" s="1311"/>
      <c r="AD172" s="1302"/>
      <c r="AE172" s="1311"/>
      <c r="AF172" s="1311"/>
      <c r="AG172" s="1311"/>
      <c r="AH172" s="1302"/>
      <c r="AI172" s="1311"/>
      <c r="AJ172" s="1311"/>
      <c r="AK172" s="1311"/>
      <c r="AL172" s="1302"/>
      <c r="AM172" s="1310"/>
      <c r="AN172" s="1282"/>
      <c r="AO172" s="931"/>
      <c r="AP172" s="931"/>
      <c r="AQ172" s="931"/>
      <c r="AR172" s="930"/>
      <c r="AS172" s="931"/>
      <c r="AT172" s="931"/>
      <c r="AU172" s="931"/>
      <c r="AV172" s="930"/>
      <c r="AW172" s="931"/>
      <c r="AX172" s="931"/>
      <c r="AY172" s="931"/>
      <c r="AZ172" s="930"/>
      <c r="BA172" s="931"/>
      <c r="BB172" s="931"/>
      <c r="BC172" s="931"/>
      <c r="BD172" s="930"/>
      <c r="BE172" s="929"/>
      <c r="BF172" s="1282">
        <f t="shared" si="5"/>
        <v>0</v>
      </c>
    </row>
    <row r="173" spans="1:58">
      <c r="A173" s="1220">
        <v>167</v>
      </c>
      <c r="B173" s="1231"/>
      <c r="C173" s="1276" t="s">
        <v>2430</v>
      </c>
      <c r="D173" s="1239">
        <v>19731500</v>
      </c>
      <c r="E173" s="1240" t="s">
        <v>2416</v>
      </c>
      <c r="F173" s="1234"/>
      <c r="G173" s="1235"/>
      <c r="H173" s="1236"/>
      <c r="I173" s="1234"/>
      <c r="J173" s="1220"/>
      <c r="K173" s="1237"/>
      <c r="L173" s="1237"/>
      <c r="M173" s="1234"/>
      <c r="N173" s="1237"/>
      <c r="O173" s="1234"/>
      <c r="P173" s="1234"/>
      <c r="Q173" s="1234"/>
      <c r="R173" s="1234"/>
      <c r="S173" s="1234"/>
      <c r="T173" s="1234"/>
      <c r="U173" s="1234"/>
      <c r="W173" s="1311"/>
      <c r="X173" s="1311"/>
      <c r="Y173" s="1311"/>
      <c r="Z173" s="1302"/>
      <c r="AA173" s="1311"/>
      <c r="AB173" s="1311"/>
      <c r="AC173" s="1311"/>
      <c r="AD173" s="1302"/>
      <c r="AE173" s="1311"/>
      <c r="AF173" s="1311"/>
      <c r="AG173" s="1311"/>
      <c r="AH173" s="1302"/>
      <c r="AI173" s="1311"/>
      <c r="AJ173" s="1311"/>
      <c r="AK173" s="1311"/>
      <c r="AL173" s="1302"/>
      <c r="AM173" s="1310"/>
      <c r="AN173" s="1282"/>
      <c r="AO173" s="931"/>
      <c r="AP173" s="931"/>
      <c r="AQ173" s="931"/>
      <c r="AR173" s="930"/>
      <c r="AS173" s="931"/>
      <c r="AT173" s="931"/>
      <c r="AU173" s="931"/>
      <c r="AV173" s="930"/>
      <c r="AW173" s="931"/>
      <c r="AX173" s="931"/>
      <c r="AY173" s="931"/>
      <c r="AZ173" s="930"/>
      <c r="BA173" s="931"/>
      <c r="BB173" s="931"/>
      <c r="BC173" s="931"/>
      <c r="BD173" s="930"/>
      <c r="BE173" s="929"/>
      <c r="BF173" s="1282">
        <f t="shared" si="5"/>
        <v>0</v>
      </c>
    </row>
    <row r="174" spans="1:58">
      <c r="A174" s="1220">
        <v>168</v>
      </c>
      <c r="B174" s="1231"/>
      <c r="C174" s="1276" t="s">
        <v>2425</v>
      </c>
      <c r="D174" s="1239">
        <v>30469500</v>
      </c>
      <c r="E174" s="1240" t="s">
        <v>2416</v>
      </c>
      <c r="F174" s="1234"/>
      <c r="G174" s="1235"/>
      <c r="H174" s="1236"/>
      <c r="I174" s="1234"/>
      <c r="J174" s="1220"/>
      <c r="K174" s="1237"/>
      <c r="L174" s="1237"/>
      <c r="M174" s="1234"/>
      <c r="N174" s="1237"/>
      <c r="O174" s="1234"/>
      <c r="P174" s="1234"/>
      <c r="Q174" s="1234"/>
      <c r="R174" s="1234"/>
      <c r="S174" s="1234"/>
      <c r="T174" s="1234"/>
      <c r="U174" s="1234"/>
      <c r="W174" s="1311"/>
      <c r="X174" s="1311"/>
      <c r="Y174" s="1311"/>
      <c r="Z174" s="1302"/>
      <c r="AA174" s="1311"/>
      <c r="AB174" s="1311"/>
      <c r="AC174" s="1311"/>
      <c r="AD174" s="1302"/>
      <c r="AE174" s="1311"/>
      <c r="AF174" s="1311"/>
      <c r="AG174" s="1311"/>
      <c r="AH174" s="1302"/>
      <c r="AI174" s="1311"/>
      <c r="AJ174" s="1311"/>
      <c r="AK174" s="1311"/>
      <c r="AL174" s="1302"/>
      <c r="AM174" s="1310"/>
      <c r="AN174" s="1282"/>
      <c r="AO174" s="931"/>
      <c r="AP174" s="931"/>
      <c r="AQ174" s="931"/>
      <c r="AR174" s="930"/>
      <c r="AS174" s="931"/>
      <c r="AT174" s="931"/>
      <c r="AU174" s="931"/>
      <c r="AV174" s="930"/>
      <c r="AW174" s="931"/>
      <c r="AX174" s="931"/>
      <c r="AY174" s="931"/>
      <c r="AZ174" s="930"/>
      <c r="BA174" s="931"/>
      <c r="BB174" s="931"/>
      <c r="BC174" s="931"/>
      <c r="BD174" s="930"/>
      <c r="BE174" s="929"/>
      <c r="BF174" s="1282">
        <f t="shared" si="5"/>
        <v>0</v>
      </c>
    </row>
    <row r="175" spans="1:58" ht="93.6">
      <c r="A175" s="1220">
        <v>169</v>
      </c>
      <c r="B175" s="1231">
        <v>7</v>
      </c>
      <c r="C175" s="1275" t="s">
        <v>2455</v>
      </c>
      <c r="D175" s="1232"/>
      <c r="E175" s="1233">
        <v>0</v>
      </c>
      <c r="F175" s="1234" t="s">
        <v>2416</v>
      </c>
      <c r="G175" s="1235"/>
      <c r="H175" s="1236"/>
      <c r="I175" s="1234"/>
      <c r="J175" s="1220">
        <f>L175+N175+P175</f>
        <v>1</v>
      </c>
      <c r="K175" s="1227">
        <f>M175+O175+Q175</f>
        <v>0</v>
      </c>
      <c r="L175" s="1237"/>
      <c r="M175" s="1234"/>
      <c r="N175" s="1237"/>
      <c r="O175" s="1234"/>
      <c r="P175" s="1237">
        <v>1</v>
      </c>
      <c r="Q175" s="1228">
        <f>$E175</f>
        <v>0</v>
      </c>
      <c r="R175" s="1234"/>
      <c r="S175" s="1234"/>
      <c r="T175" s="1299"/>
      <c r="U175" s="1293">
        <f>Q175-T175</f>
        <v>0</v>
      </c>
      <c r="W175" s="1311">
        <f>$W$1/100*$U175</f>
        <v>0</v>
      </c>
      <c r="X175" s="1311">
        <f>$X$1/100*$U175</f>
        <v>0</v>
      </c>
      <c r="Y175" s="1311">
        <f>$Y$1/100*$U175</f>
        <v>0</v>
      </c>
      <c r="Z175" s="1302">
        <f>W175+X175+Y175</f>
        <v>0</v>
      </c>
      <c r="AA175" s="1311">
        <f>$AA$1/100*$U175</f>
        <v>0</v>
      </c>
      <c r="AB175" s="1311">
        <f>$AB$1/100*$U175</f>
        <v>0</v>
      </c>
      <c r="AC175" s="1311">
        <f>$AC$1/100*$U175</f>
        <v>0</v>
      </c>
      <c r="AD175" s="1302">
        <f>AA175+AB175+AC175</f>
        <v>0</v>
      </c>
      <c r="AE175" s="1311">
        <f>$AE$1/100*$U175</f>
        <v>0</v>
      </c>
      <c r="AF175" s="1311">
        <f>$AF$1/100*$U175</f>
        <v>0</v>
      </c>
      <c r="AG175" s="1311">
        <f>$AG$1/100*$U175</f>
        <v>0</v>
      </c>
      <c r="AH175" s="1302">
        <f>AE175+AF175+AG175</f>
        <v>0</v>
      </c>
      <c r="AI175" s="1311">
        <f>$AI$1/100*$U175</f>
        <v>0</v>
      </c>
      <c r="AJ175" s="1311">
        <f>$AJ$1/100*$U175</f>
        <v>0</v>
      </c>
      <c r="AK175" s="1311">
        <f>$AK$1/100*$U175</f>
        <v>0</v>
      </c>
      <c r="AL175" s="1302">
        <f>AI175+AJ175+AK175</f>
        <v>0</v>
      </c>
      <c r="AM175" s="1310">
        <f>Z175+AD175+AH175+AL175</f>
        <v>0</v>
      </c>
      <c r="AN175" s="1282">
        <f>AM175-U175</f>
        <v>0</v>
      </c>
      <c r="AO175" s="931">
        <f>ROUND(W175,-2)</f>
        <v>0</v>
      </c>
      <c r="AP175" s="931">
        <f>ROUND(X175,-2)</f>
        <v>0</v>
      </c>
      <c r="AQ175" s="931">
        <f>ROUND(Y175,-2)</f>
        <v>0</v>
      </c>
      <c r="AR175" s="1302">
        <f>AO175+AP175+AQ175</f>
        <v>0</v>
      </c>
      <c r="AS175" s="931">
        <f>ROUND(AA175,-2)</f>
        <v>0</v>
      </c>
      <c r="AT175" s="931">
        <f>ROUND(AB175,-2)</f>
        <v>0</v>
      </c>
      <c r="AU175" s="931">
        <f>ROUND(AC175,-2)</f>
        <v>0</v>
      </c>
      <c r="AV175" s="1302">
        <f>AS175+AT175+AU175</f>
        <v>0</v>
      </c>
      <c r="AW175" s="931">
        <f>ROUND(AE175,-2)</f>
        <v>0</v>
      </c>
      <c r="AX175" s="931">
        <f>ROUND(AF175,-2)</f>
        <v>0</v>
      </c>
      <c r="AY175" s="931">
        <f>ROUND(AG175,-2)</f>
        <v>0</v>
      </c>
      <c r="AZ175" s="1302">
        <f>AW175+AX175+AY175</f>
        <v>0</v>
      </c>
      <c r="BA175" s="1311">
        <f>ROUND(AI175,-2)</f>
        <v>0</v>
      </c>
      <c r="BB175" s="1311">
        <f>ROUND(AJ175,-2)</f>
        <v>0</v>
      </c>
      <c r="BC175" s="1311">
        <f>ROUND(AK175,-2)</f>
        <v>0</v>
      </c>
      <c r="BD175" s="930">
        <f>BA175+BB175+BC175</f>
        <v>0</v>
      </c>
      <c r="BE175" s="1310">
        <f>AR175+AV175+AZ175+BD175</f>
        <v>0</v>
      </c>
      <c r="BF175" s="1312">
        <f t="shared" si="5"/>
        <v>0</v>
      </c>
    </row>
    <row r="176" spans="1:58">
      <c r="A176" s="1220">
        <v>170</v>
      </c>
      <c r="B176" s="1231"/>
      <c r="C176" s="1276" t="s">
        <v>2422</v>
      </c>
      <c r="D176" s="1239">
        <v>296000000</v>
      </c>
      <c r="E176" s="1240" t="s">
        <v>2416</v>
      </c>
      <c r="F176" s="1234"/>
      <c r="G176" s="1235"/>
      <c r="H176" s="1236"/>
      <c r="I176" s="1234"/>
      <c r="J176" s="1220"/>
      <c r="K176" s="1237"/>
      <c r="L176" s="1237"/>
      <c r="M176" s="1234"/>
      <c r="N176" s="1237"/>
      <c r="O176" s="1234"/>
      <c r="P176" s="1234"/>
      <c r="Q176" s="1234"/>
      <c r="R176" s="1234"/>
      <c r="S176" s="1234"/>
      <c r="T176" s="1234"/>
      <c r="U176" s="1234"/>
      <c r="W176" s="1311"/>
      <c r="X176" s="1311"/>
      <c r="Y176" s="1311"/>
      <c r="Z176" s="1302"/>
      <c r="AA176" s="1311"/>
      <c r="AB176" s="1311"/>
      <c r="AC176" s="1311"/>
      <c r="AD176" s="1302"/>
      <c r="AE176" s="1311"/>
      <c r="AF176" s="1311"/>
      <c r="AG176" s="1311"/>
      <c r="AH176" s="1302"/>
      <c r="AI176" s="1311"/>
      <c r="AJ176" s="1311"/>
      <c r="AK176" s="1311"/>
      <c r="AL176" s="1302"/>
      <c r="AM176" s="1310"/>
      <c r="AN176" s="1282"/>
      <c r="AO176" s="931"/>
      <c r="AP176" s="931"/>
      <c r="AQ176" s="931"/>
      <c r="AR176" s="930"/>
      <c r="AS176" s="931"/>
      <c r="AT176" s="931"/>
      <c r="AU176" s="931"/>
      <c r="AV176" s="930"/>
      <c r="AW176" s="931"/>
      <c r="AX176" s="931"/>
      <c r="AY176" s="931"/>
      <c r="AZ176" s="930"/>
      <c r="BA176" s="931"/>
      <c r="BB176" s="931"/>
      <c r="BC176" s="931"/>
      <c r="BD176" s="930"/>
      <c r="BE176" s="929"/>
      <c r="BF176" s="1282">
        <f t="shared" si="5"/>
        <v>0</v>
      </c>
    </row>
    <row r="177" spans="1:58" outlineLevel="2">
      <c r="A177" s="1220">
        <v>171</v>
      </c>
      <c r="B177" s="1231"/>
      <c r="C177" s="1276" t="s">
        <v>2423</v>
      </c>
      <c r="D177" s="1239">
        <v>0</v>
      </c>
      <c r="E177" s="1240" t="s">
        <v>2416</v>
      </c>
      <c r="F177" s="1234"/>
      <c r="G177" s="1235"/>
      <c r="H177" s="1236"/>
      <c r="I177" s="1234"/>
      <c r="J177" s="1220"/>
      <c r="K177" s="1237"/>
      <c r="L177" s="1237"/>
      <c r="M177" s="1234"/>
      <c r="N177" s="1237"/>
      <c r="O177" s="1234"/>
      <c r="P177" s="1234"/>
      <c r="Q177" s="1234"/>
      <c r="R177" s="1234"/>
      <c r="S177" s="1234"/>
      <c r="T177" s="1234"/>
      <c r="U177" s="1234"/>
      <c r="W177" s="1311"/>
      <c r="X177" s="1311"/>
      <c r="Y177" s="1311"/>
      <c r="Z177" s="1302"/>
      <c r="AA177" s="1311"/>
      <c r="AB177" s="1311"/>
      <c r="AC177" s="1311"/>
      <c r="AD177" s="1302"/>
      <c r="AE177" s="1311"/>
      <c r="AF177" s="1311"/>
      <c r="AG177" s="1311"/>
      <c r="AH177" s="1302"/>
      <c r="AI177" s="1311"/>
      <c r="AJ177" s="1311"/>
      <c r="AK177" s="1311"/>
      <c r="AL177" s="1302"/>
      <c r="AM177" s="1310"/>
      <c r="AN177" s="1282"/>
      <c r="AO177" s="931"/>
      <c r="AP177" s="931"/>
      <c r="AQ177" s="931"/>
      <c r="AR177" s="930"/>
      <c r="AS177" s="931"/>
      <c r="AT177" s="931"/>
      <c r="AU177" s="931"/>
      <c r="AV177" s="930"/>
      <c r="AW177" s="931"/>
      <c r="AX177" s="931"/>
      <c r="AY177" s="931"/>
      <c r="AZ177" s="930"/>
      <c r="BA177" s="931"/>
      <c r="BB177" s="931"/>
      <c r="BC177" s="931"/>
      <c r="BD177" s="930"/>
      <c r="BE177" s="929"/>
      <c r="BF177" s="1282">
        <f t="shared" si="5"/>
        <v>0</v>
      </c>
    </row>
    <row r="178" spans="1:58" outlineLevel="2">
      <c r="A178" s="1220">
        <v>172</v>
      </c>
      <c r="B178" s="1231"/>
      <c r="C178" s="1276" t="s">
        <v>2424</v>
      </c>
      <c r="D178" s="1239">
        <v>296000000</v>
      </c>
      <c r="E178" s="1240" t="s">
        <v>2416</v>
      </c>
      <c r="F178" s="1234"/>
      <c r="G178" s="1235"/>
      <c r="H178" s="1236"/>
      <c r="I178" s="1234"/>
      <c r="J178" s="1220"/>
      <c r="K178" s="1237"/>
      <c r="L178" s="1237"/>
      <c r="M178" s="1234"/>
      <c r="N178" s="1237"/>
      <c r="O178" s="1234"/>
      <c r="P178" s="1234"/>
      <c r="Q178" s="1234"/>
      <c r="R178" s="1234"/>
      <c r="S178" s="1234"/>
      <c r="T178" s="1234"/>
      <c r="U178" s="1234"/>
      <c r="W178" s="1311"/>
      <c r="X178" s="1311"/>
      <c r="Y178" s="1311"/>
      <c r="Z178" s="1302"/>
      <c r="AA178" s="1311"/>
      <c r="AB178" s="1311"/>
      <c r="AC178" s="1311"/>
      <c r="AD178" s="1302"/>
      <c r="AE178" s="1311"/>
      <c r="AF178" s="1311"/>
      <c r="AG178" s="1311"/>
      <c r="AH178" s="1302"/>
      <c r="AI178" s="1311"/>
      <c r="AJ178" s="1311"/>
      <c r="AK178" s="1311"/>
      <c r="AL178" s="1302"/>
      <c r="AM178" s="1310"/>
      <c r="AN178" s="1282"/>
      <c r="AO178" s="931"/>
      <c r="AP178" s="931"/>
      <c r="AQ178" s="931"/>
      <c r="AR178" s="930"/>
      <c r="AS178" s="931"/>
      <c r="AT178" s="931"/>
      <c r="AU178" s="931"/>
      <c r="AV178" s="930"/>
      <c r="AW178" s="931"/>
      <c r="AX178" s="931"/>
      <c r="AY178" s="931"/>
      <c r="AZ178" s="930"/>
      <c r="BA178" s="931"/>
      <c r="BB178" s="931"/>
      <c r="BC178" s="931"/>
      <c r="BD178" s="930"/>
      <c r="BE178" s="929"/>
      <c r="BF178" s="1282">
        <f t="shared" si="5"/>
        <v>0</v>
      </c>
    </row>
    <row r="179" spans="1:58">
      <c r="A179" s="1220">
        <v>173</v>
      </c>
      <c r="B179" s="1231"/>
      <c r="C179" s="1276" t="s">
        <v>2447</v>
      </c>
      <c r="D179" s="1239">
        <v>26028700</v>
      </c>
      <c r="E179" s="1240" t="s">
        <v>2416</v>
      </c>
      <c r="F179" s="1234"/>
      <c r="G179" s="1235"/>
      <c r="H179" s="1236"/>
      <c r="I179" s="1234"/>
      <c r="J179" s="1220"/>
      <c r="K179" s="1237"/>
      <c r="L179" s="1237"/>
      <c r="M179" s="1234"/>
      <c r="N179" s="1237"/>
      <c r="O179" s="1234"/>
      <c r="P179" s="1234"/>
      <c r="Q179" s="1234"/>
      <c r="R179" s="1234"/>
      <c r="S179" s="1234"/>
      <c r="T179" s="1234"/>
      <c r="U179" s="1234"/>
      <c r="W179" s="1311"/>
      <c r="X179" s="1311"/>
      <c r="Y179" s="1311"/>
      <c r="Z179" s="1302"/>
      <c r="AA179" s="1311"/>
      <c r="AB179" s="1311"/>
      <c r="AC179" s="1311"/>
      <c r="AD179" s="1302"/>
      <c r="AE179" s="1311"/>
      <c r="AF179" s="1311"/>
      <c r="AG179" s="1311"/>
      <c r="AH179" s="1302"/>
      <c r="AI179" s="1311"/>
      <c r="AJ179" s="1311"/>
      <c r="AK179" s="1311"/>
      <c r="AL179" s="1302"/>
      <c r="AM179" s="1310"/>
      <c r="AN179" s="1282"/>
      <c r="AO179" s="931"/>
      <c r="AP179" s="931"/>
      <c r="AQ179" s="931"/>
      <c r="AR179" s="930"/>
      <c r="AS179" s="931"/>
      <c r="AT179" s="931"/>
      <c r="AU179" s="931"/>
      <c r="AV179" s="930"/>
      <c r="AW179" s="931"/>
      <c r="AX179" s="931"/>
      <c r="AY179" s="931"/>
      <c r="AZ179" s="930"/>
      <c r="BA179" s="931"/>
      <c r="BB179" s="931"/>
      <c r="BC179" s="931"/>
      <c r="BD179" s="930"/>
      <c r="BE179" s="929"/>
      <c r="BF179" s="1282">
        <f t="shared" si="5"/>
        <v>0</v>
      </c>
    </row>
    <row r="180" spans="1:58">
      <c r="A180" s="1220">
        <v>174</v>
      </c>
      <c r="B180" s="1231"/>
      <c r="C180" s="1276" t="s">
        <v>2430</v>
      </c>
      <c r="D180" s="1239">
        <v>34704900</v>
      </c>
      <c r="E180" s="1240" t="s">
        <v>2416</v>
      </c>
      <c r="F180" s="1234"/>
      <c r="G180" s="1235"/>
      <c r="H180" s="1236"/>
      <c r="I180" s="1234"/>
      <c r="J180" s="1220"/>
      <c r="K180" s="1237"/>
      <c r="L180" s="1237"/>
      <c r="M180" s="1234"/>
      <c r="N180" s="1237"/>
      <c r="O180" s="1234"/>
      <c r="P180" s="1234"/>
      <c r="Q180" s="1234"/>
      <c r="R180" s="1234"/>
      <c r="S180" s="1234"/>
      <c r="T180" s="1234"/>
      <c r="U180" s="1234"/>
      <c r="W180" s="1311"/>
      <c r="X180" s="1311"/>
      <c r="Y180" s="1311"/>
      <c r="Z180" s="1302"/>
      <c r="AA180" s="1311"/>
      <c r="AB180" s="1311"/>
      <c r="AC180" s="1311"/>
      <c r="AD180" s="1302"/>
      <c r="AE180" s="1311"/>
      <c r="AF180" s="1311"/>
      <c r="AG180" s="1311"/>
      <c r="AH180" s="1302"/>
      <c r="AI180" s="1311"/>
      <c r="AJ180" s="1311"/>
      <c r="AK180" s="1311"/>
      <c r="AL180" s="1302"/>
      <c r="AM180" s="1310"/>
      <c r="AN180" s="1282"/>
      <c r="AO180" s="931"/>
      <c r="AP180" s="931"/>
      <c r="AQ180" s="931"/>
      <c r="AR180" s="930"/>
      <c r="AS180" s="931"/>
      <c r="AT180" s="931"/>
      <c r="AU180" s="931"/>
      <c r="AV180" s="930"/>
      <c r="AW180" s="931"/>
      <c r="AX180" s="931"/>
      <c r="AY180" s="931"/>
      <c r="AZ180" s="930"/>
      <c r="BA180" s="931"/>
      <c r="BB180" s="931"/>
      <c r="BC180" s="931"/>
      <c r="BD180" s="930"/>
      <c r="BE180" s="929"/>
      <c r="BF180" s="1282">
        <f t="shared" si="5"/>
        <v>0</v>
      </c>
    </row>
    <row r="181" spans="1:58">
      <c r="A181" s="1220">
        <v>175</v>
      </c>
      <c r="B181" s="1231"/>
      <c r="C181" s="1276" t="s">
        <v>2431</v>
      </c>
      <c r="D181" s="1239">
        <v>137586400</v>
      </c>
      <c r="E181" s="1240" t="s">
        <v>2416</v>
      </c>
      <c r="F181" s="1234"/>
      <c r="G181" s="1235"/>
      <c r="H181" s="1236"/>
      <c r="I181" s="1234"/>
      <c r="J181" s="1220"/>
      <c r="K181" s="1237"/>
      <c r="L181" s="1237"/>
      <c r="M181" s="1234"/>
      <c r="N181" s="1237"/>
      <c r="O181" s="1234"/>
      <c r="P181" s="1234"/>
      <c r="Q181" s="1234"/>
      <c r="R181" s="1234"/>
      <c r="S181" s="1234"/>
      <c r="T181" s="1234"/>
      <c r="U181" s="1234"/>
      <c r="W181" s="1311"/>
      <c r="X181" s="1311"/>
      <c r="Y181" s="1311"/>
      <c r="Z181" s="1302"/>
      <c r="AA181" s="1311"/>
      <c r="AB181" s="1311"/>
      <c r="AC181" s="1311"/>
      <c r="AD181" s="1302"/>
      <c r="AE181" s="1311"/>
      <c r="AF181" s="1311"/>
      <c r="AG181" s="1311"/>
      <c r="AH181" s="1302"/>
      <c r="AI181" s="1311"/>
      <c r="AJ181" s="1311"/>
      <c r="AK181" s="1311"/>
      <c r="AL181" s="1302"/>
      <c r="AM181" s="1310"/>
      <c r="AN181" s="1282"/>
      <c r="AO181" s="931"/>
      <c r="AP181" s="931"/>
      <c r="AQ181" s="931"/>
      <c r="AR181" s="930"/>
      <c r="AS181" s="931"/>
      <c r="AT181" s="931"/>
      <c r="AU181" s="931"/>
      <c r="AV181" s="930"/>
      <c r="AW181" s="931"/>
      <c r="AX181" s="931"/>
      <c r="AY181" s="931"/>
      <c r="AZ181" s="930"/>
      <c r="BA181" s="931"/>
      <c r="BB181" s="931"/>
      <c r="BC181" s="931"/>
      <c r="BD181" s="930"/>
      <c r="BE181" s="929"/>
      <c r="BF181" s="1282">
        <f t="shared" si="5"/>
        <v>0</v>
      </c>
    </row>
    <row r="182" spans="1:58">
      <c r="A182" s="1220">
        <v>176</v>
      </c>
      <c r="B182" s="1231"/>
      <c r="C182" s="1276" t="s">
        <v>2426</v>
      </c>
      <c r="D182" s="1239">
        <v>97680000</v>
      </c>
      <c r="E182" s="1240" t="s">
        <v>2416</v>
      </c>
      <c r="F182" s="1234"/>
      <c r="G182" s="1235"/>
      <c r="H182" s="1236"/>
      <c r="I182" s="1234"/>
      <c r="J182" s="1220"/>
      <c r="K182" s="1237"/>
      <c r="L182" s="1237"/>
      <c r="M182" s="1234"/>
      <c r="N182" s="1237"/>
      <c r="O182" s="1234"/>
      <c r="P182" s="1234"/>
      <c r="Q182" s="1234"/>
      <c r="R182" s="1234"/>
      <c r="S182" s="1234"/>
      <c r="T182" s="1234"/>
      <c r="U182" s="1234"/>
      <c r="W182" s="1311"/>
      <c r="X182" s="1311"/>
      <c r="Y182" s="1311"/>
      <c r="Z182" s="1302"/>
      <c r="AA182" s="1311"/>
      <c r="AB182" s="1311"/>
      <c r="AC182" s="1311"/>
      <c r="AD182" s="1302"/>
      <c r="AE182" s="1311"/>
      <c r="AF182" s="1311"/>
      <c r="AG182" s="1311"/>
      <c r="AH182" s="1302"/>
      <c r="AI182" s="1311"/>
      <c r="AJ182" s="1311"/>
      <c r="AK182" s="1311"/>
      <c r="AL182" s="1302"/>
      <c r="AM182" s="1310"/>
      <c r="AN182" s="1282"/>
      <c r="AO182" s="931"/>
      <c r="AP182" s="931"/>
      <c r="AQ182" s="931"/>
      <c r="AR182" s="930"/>
      <c r="AS182" s="931"/>
      <c r="AT182" s="931"/>
      <c r="AU182" s="931"/>
      <c r="AV182" s="930"/>
      <c r="AW182" s="931"/>
      <c r="AX182" s="931"/>
      <c r="AY182" s="931"/>
      <c r="AZ182" s="930"/>
      <c r="BA182" s="931"/>
      <c r="BB182" s="931"/>
      <c r="BC182" s="931"/>
      <c r="BD182" s="930"/>
      <c r="BE182" s="929"/>
      <c r="BF182" s="1282">
        <f t="shared" si="5"/>
        <v>0</v>
      </c>
    </row>
    <row r="183" spans="1:58" ht="70.2">
      <c r="A183" s="1220">
        <v>177</v>
      </c>
      <c r="B183" s="1231">
        <v>9</v>
      </c>
      <c r="C183" s="1275" t="s">
        <v>2456</v>
      </c>
      <c r="D183" s="1232"/>
      <c r="E183" s="1233">
        <v>112639400</v>
      </c>
      <c r="F183" s="1234" t="s">
        <v>2416</v>
      </c>
      <c r="G183" s="1235"/>
      <c r="H183" s="1236"/>
      <c r="I183" s="1234"/>
      <c r="J183" s="1220">
        <f>L183+N183+P183</f>
        <v>1</v>
      </c>
      <c r="K183" s="1227">
        <f>M183+O183+Q183</f>
        <v>112639400</v>
      </c>
      <c r="L183" s="1237"/>
      <c r="M183" s="1234"/>
      <c r="N183" s="1237"/>
      <c r="O183" s="1234"/>
      <c r="P183" s="1237">
        <v>1</v>
      </c>
      <c r="Q183" s="1228">
        <f>$E183</f>
        <v>112639400</v>
      </c>
      <c r="R183" s="1234"/>
      <c r="S183" s="1234"/>
      <c r="T183" s="1299"/>
      <c r="U183" s="1293">
        <f>Q183-T183</f>
        <v>112639400</v>
      </c>
      <c r="W183" s="1311">
        <f>$W$1/100*$U183</f>
        <v>11263940</v>
      </c>
      <c r="X183" s="1311">
        <f>$X$1/100*$U183</f>
        <v>11263940</v>
      </c>
      <c r="Y183" s="1311">
        <f>$Y$1/100*$U183</f>
        <v>11263940</v>
      </c>
      <c r="Z183" s="1302">
        <f>W183+X183+Y183</f>
        <v>33791820</v>
      </c>
      <c r="AA183" s="1311">
        <f>$AA$1/100*$U183</f>
        <v>5631970</v>
      </c>
      <c r="AB183" s="1311">
        <f>$AB$1/100*$U183</f>
        <v>11263940</v>
      </c>
      <c r="AC183" s="1311">
        <f>$AC$1/100*$U183</f>
        <v>11263940</v>
      </c>
      <c r="AD183" s="1302">
        <f>AA183+AB183+AC183</f>
        <v>28159850</v>
      </c>
      <c r="AE183" s="1311">
        <f>$AE$1/100*$U183</f>
        <v>11263940</v>
      </c>
      <c r="AF183" s="1311">
        <f>$AF$1/100*$U183</f>
        <v>11263940</v>
      </c>
      <c r="AG183" s="1311">
        <f>$AG$1/100*$U183</f>
        <v>11263940</v>
      </c>
      <c r="AH183" s="1302">
        <f>AE183+AF183+AG183</f>
        <v>33791820</v>
      </c>
      <c r="AI183" s="1311">
        <f>$AI$1/100*$U183</f>
        <v>11263940</v>
      </c>
      <c r="AJ183" s="1311">
        <f>$AJ$1/100*$U183</f>
        <v>5631970</v>
      </c>
      <c r="AK183" s="1311">
        <f>$AK$1/100*$U183</f>
        <v>0</v>
      </c>
      <c r="AL183" s="1302">
        <f>AI183+AJ183+AK183</f>
        <v>16895910</v>
      </c>
      <c r="AM183" s="1310">
        <f>Z183+AD183+AH183+AL183</f>
        <v>112639400</v>
      </c>
      <c r="AN183" s="1282">
        <f>AM183-U183</f>
        <v>0</v>
      </c>
      <c r="AO183" s="931">
        <f>ROUND(W183,-2)</f>
        <v>11263900</v>
      </c>
      <c r="AP183" s="931">
        <f>ROUND(X183,-2)</f>
        <v>11263900</v>
      </c>
      <c r="AQ183" s="931">
        <f>ROUND(Y183,-2)</f>
        <v>11263900</v>
      </c>
      <c r="AR183" s="1302">
        <f>AO183+AP183+AQ183</f>
        <v>33791700</v>
      </c>
      <c r="AS183" s="931">
        <f>ROUND(AA183,-2)</f>
        <v>5632000</v>
      </c>
      <c r="AT183" s="931">
        <f>ROUND(AB183,-2)</f>
        <v>11263900</v>
      </c>
      <c r="AU183" s="931">
        <f>ROUND(AC183,-2)</f>
        <v>11263900</v>
      </c>
      <c r="AV183" s="1302">
        <f>AS183+AT183+AU183</f>
        <v>28159800</v>
      </c>
      <c r="AW183" s="931">
        <f>ROUND(AE183,-2)</f>
        <v>11263900</v>
      </c>
      <c r="AX183" s="931">
        <f>ROUND(AF183,-2)</f>
        <v>11263900</v>
      </c>
      <c r="AY183" s="931">
        <f>ROUND(AG183,-2)</f>
        <v>11263900</v>
      </c>
      <c r="AZ183" s="1302">
        <f>AW183+AX183+AY183</f>
        <v>33791700</v>
      </c>
      <c r="BA183" s="1311">
        <f>ROUND(AI183,-2)</f>
        <v>11263900</v>
      </c>
      <c r="BB183" s="1311">
        <f>ROUND(AJ183,-2)</f>
        <v>5632000</v>
      </c>
      <c r="BC183" s="1311">
        <f>ROUND(AK183,-2)</f>
        <v>0</v>
      </c>
      <c r="BD183" s="930">
        <f>BA183+BB183+BC183</f>
        <v>16895900</v>
      </c>
      <c r="BE183" s="1310">
        <f>AR183+AV183+AZ183+BD183</f>
        <v>112639100</v>
      </c>
      <c r="BF183" s="1312">
        <f t="shared" si="5"/>
        <v>-300</v>
      </c>
    </row>
    <row r="184" spans="1:58">
      <c r="A184" s="1220">
        <v>178</v>
      </c>
      <c r="B184" s="1231"/>
      <c r="C184" s="1276" t="s">
        <v>2422</v>
      </c>
      <c r="D184" s="1239">
        <v>181626600</v>
      </c>
      <c r="E184" s="1240" t="s">
        <v>2416</v>
      </c>
      <c r="F184" s="1234"/>
      <c r="G184" s="1235"/>
      <c r="H184" s="1236"/>
      <c r="I184" s="1234"/>
      <c r="J184" s="1220"/>
      <c r="K184" s="1237"/>
      <c r="L184" s="1237"/>
      <c r="M184" s="1234"/>
      <c r="N184" s="1237"/>
      <c r="O184" s="1234"/>
      <c r="P184" s="1234"/>
      <c r="Q184" s="1234"/>
      <c r="R184" s="1234"/>
      <c r="S184" s="1234"/>
      <c r="T184" s="1234"/>
      <c r="U184" s="1234"/>
      <c r="W184" s="1311"/>
      <c r="X184" s="1311"/>
      <c r="Y184" s="1311"/>
      <c r="Z184" s="1302"/>
      <c r="AA184" s="1311"/>
      <c r="AB184" s="1311"/>
      <c r="AC184" s="1311"/>
      <c r="AD184" s="1302"/>
      <c r="AE184" s="1311"/>
      <c r="AF184" s="1311"/>
      <c r="AG184" s="1311"/>
      <c r="AH184" s="1302"/>
      <c r="AI184" s="1311"/>
      <c r="AJ184" s="1311"/>
      <c r="AK184" s="1311"/>
      <c r="AL184" s="1302"/>
      <c r="AM184" s="1310"/>
      <c r="AN184" s="1282"/>
      <c r="AO184" s="931"/>
      <c r="AP184" s="931"/>
      <c r="AQ184" s="931"/>
      <c r="AR184" s="930"/>
      <c r="AS184" s="931"/>
      <c r="AT184" s="931"/>
      <c r="AU184" s="931"/>
      <c r="AV184" s="930"/>
      <c r="AW184" s="931"/>
      <c r="AX184" s="931"/>
      <c r="AY184" s="931"/>
      <c r="AZ184" s="930"/>
      <c r="BA184" s="931"/>
      <c r="BB184" s="931"/>
      <c r="BC184" s="931"/>
      <c r="BD184" s="930"/>
      <c r="BE184" s="929"/>
      <c r="BF184" s="1282">
        <f t="shared" si="5"/>
        <v>0</v>
      </c>
    </row>
    <row r="185" spans="1:58" outlineLevel="2">
      <c r="A185" s="1220">
        <v>179</v>
      </c>
      <c r="B185" s="1231"/>
      <c r="C185" s="1276" t="s">
        <v>2423</v>
      </c>
      <c r="D185" s="1239">
        <v>0</v>
      </c>
      <c r="E185" s="1240" t="s">
        <v>2416</v>
      </c>
      <c r="F185" s="1234"/>
      <c r="G185" s="1235"/>
      <c r="H185" s="1236"/>
      <c r="I185" s="1234"/>
      <c r="J185" s="1220"/>
      <c r="K185" s="1237"/>
      <c r="L185" s="1237"/>
      <c r="M185" s="1234"/>
      <c r="N185" s="1237"/>
      <c r="O185" s="1234"/>
      <c r="P185" s="1234"/>
      <c r="Q185" s="1234"/>
      <c r="R185" s="1234"/>
      <c r="S185" s="1234"/>
      <c r="T185" s="1234"/>
      <c r="U185" s="1234"/>
      <c r="W185" s="1311"/>
      <c r="X185" s="1311"/>
      <c r="Y185" s="1311"/>
      <c r="Z185" s="1302"/>
      <c r="AA185" s="1311"/>
      <c r="AB185" s="1311"/>
      <c r="AC185" s="1311"/>
      <c r="AD185" s="1302"/>
      <c r="AE185" s="1311"/>
      <c r="AF185" s="1311"/>
      <c r="AG185" s="1311"/>
      <c r="AH185" s="1302"/>
      <c r="AI185" s="1311"/>
      <c r="AJ185" s="1311"/>
      <c r="AK185" s="1311"/>
      <c r="AL185" s="1302"/>
      <c r="AM185" s="1310"/>
      <c r="AN185" s="1282"/>
      <c r="AO185" s="931"/>
      <c r="AP185" s="931"/>
      <c r="AQ185" s="931"/>
      <c r="AR185" s="930"/>
      <c r="AS185" s="931"/>
      <c r="AT185" s="931"/>
      <c r="AU185" s="931"/>
      <c r="AV185" s="930"/>
      <c r="AW185" s="931"/>
      <c r="AX185" s="931"/>
      <c r="AY185" s="931"/>
      <c r="AZ185" s="930"/>
      <c r="BA185" s="931"/>
      <c r="BB185" s="931"/>
      <c r="BC185" s="931"/>
      <c r="BD185" s="930"/>
      <c r="BE185" s="929"/>
      <c r="BF185" s="1282">
        <f t="shared" si="5"/>
        <v>0</v>
      </c>
    </row>
    <row r="186" spans="1:58" outlineLevel="2">
      <c r="A186" s="1220">
        <v>180</v>
      </c>
      <c r="B186" s="1231"/>
      <c r="C186" s="1276" t="s">
        <v>2424</v>
      </c>
      <c r="D186" s="1239">
        <v>181626600</v>
      </c>
      <c r="E186" s="1240" t="s">
        <v>2416</v>
      </c>
      <c r="F186" s="1234"/>
      <c r="G186" s="1235"/>
      <c r="H186" s="1236"/>
      <c r="I186" s="1234"/>
      <c r="J186" s="1220"/>
      <c r="K186" s="1237"/>
      <c r="L186" s="1237"/>
      <c r="M186" s="1234"/>
      <c r="N186" s="1237"/>
      <c r="O186" s="1234"/>
      <c r="P186" s="1234"/>
      <c r="Q186" s="1234"/>
      <c r="R186" s="1234"/>
      <c r="S186" s="1234"/>
      <c r="T186" s="1234"/>
      <c r="U186" s="1234"/>
      <c r="W186" s="1311"/>
      <c r="X186" s="1311"/>
      <c r="Y186" s="1311"/>
      <c r="Z186" s="1302"/>
      <c r="AA186" s="1311"/>
      <c r="AB186" s="1311"/>
      <c r="AC186" s="1311"/>
      <c r="AD186" s="1302"/>
      <c r="AE186" s="1311"/>
      <c r="AF186" s="1311"/>
      <c r="AG186" s="1311"/>
      <c r="AH186" s="1302"/>
      <c r="AI186" s="1311"/>
      <c r="AJ186" s="1311"/>
      <c r="AK186" s="1311"/>
      <c r="AL186" s="1302"/>
      <c r="AM186" s="1310"/>
      <c r="AN186" s="1282"/>
      <c r="AO186" s="931"/>
      <c r="AP186" s="931"/>
      <c r="AQ186" s="931"/>
      <c r="AR186" s="930"/>
      <c r="AS186" s="931"/>
      <c r="AT186" s="931"/>
      <c r="AU186" s="931"/>
      <c r="AV186" s="930"/>
      <c r="AW186" s="931"/>
      <c r="AX186" s="931"/>
      <c r="AY186" s="931"/>
      <c r="AZ186" s="930"/>
      <c r="BA186" s="931"/>
      <c r="BB186" s="931"/>
      <c r="BC186" s="931"/>
      <c r="BD186" s="930"/>
      <c r="BE186" s="929"/>
      <c r="BF186" s="1282">
        <f t="shared" si="5"/>
        <v>0</v>
      </c>
    </row>
    <row r="187" spans="1:58">
      <c r="A187" s="1220">
        <v>181</v>
      </c>
      <c r="B187" s="1231"/>
      <c r="C187" s="1276" t="s">
        <v>2447</v>
      </c>
      <c r="D187" s="1239">
        <v>11359100</v>
      </c>
      <c r="E187" s="1240" t="s">
        <v>2416</v>
      </c>
      <c r="F187" s="1234"/>
      <c r="G187" s="1235"/>
      <c r="H187" s="1236"/>
      <c r="I187" s="1234"/>
      <c r="J187" s="1220"/>
      <c r="K187" s="1237"/>
      <c r="L187" s="1237"/>
      <c r="M187" s="1234"/>
      <c r="N187" s="1237"/>
      <c r="O187" s="1234"/>
      <c r="P187" s="1234"/>
      <c r="Q187" s="1234"/>
      <c r="R187" s="1234"/>
      <c r="S187" s="1234"/>
      <c r="T187" s="1234"/>
      <c r="U187" s="1234"/>
      <c r="W187" s="1311"/>
      <c r="X187" s="1311"/>
      <c r="Y187" s="1311"/>
      <c r="Z187" s="1302"/>
      <c r="AA187" s="1311"/>
      <c r="AB187" s="1311"/>
      <c r="AC187" s="1311"/>
      <c r="AD187" s="1302"/>
      <c r="AE187" s="1311"/>
      <c r="AF187" s="1311"/>
      <c r="AG187" s="1311"/>
      <c r="AH187" s="1302"/>
      <c r="AI187" s="1311"/>
      <c r="AJ187" s="1311"/>
      <c r="AK187" s="1311"/>
      <c r="AL187" s="1302"/>
      <c r="AM187" s="1310"/>
      <c r="AN187" s="1282"/>
      <c r="AO187" s="931"/>
      <c r="AP187" s="931"/>
      <c r="AQ187" s="931"/>
      <c r="AR187" s="930"/>
      <c r="AS187" s="931"/>
      <c r="AT187" s="931"/>
      <c r="AU187" s="931"/>
      <c r="AV187" s="930"/>
      <c r="AW187" s="931"/>
      <c r="AX187" s="931"/>
      <c r="AY187" s="931"/>
      <c r="AZ187" s="930"/>
      <c r="BA187" s="931"/>
      <c r="BB187" s="931"/>
      <c r="BC187" s="931"/>
      <c r="BD187" s="930"/>
      <c r="BE187" s="929"/>
      <c r="BF187" s="1282">
        <f t="shared" si="5"/>
        <v>0</v>
      </c>
    </row>
    <row r="188" spans="1:58">
      <c r="A188" s="1220">
        <v>182</v>
      </c>
      <c r="B188" s="1231"/>
      <c r="C188" s="1276" t="s">
        <v>2430</v>
      </c>
      <c r="D188" s="1239">
        <v>26635200</v>
      </c>
      <c r="E188" s="1240" t="s">
        <v>2416</v>
      </c>
      <c r="F188" s="1234"/>
      <c r="G188" s="1235"/>
      <c r="H188" s="1236"/>
      <c r="I188" s="1234"/>
      <c r="J188" s="1220"/>
      <c r="K188" s="1237"/>
      <c r="L188" s="1237"/>
      <c r="M188" s="1234"/>
      <c r="N188" s="1237"/>
      <c r="O188" s="1234"/>
      <c r="P188" s="1234"/>
      <c r="Q188" s="1234"/>
      <c r="R188" s="1234"/>
      <c r="S188" s="1234"/>
      <c r="T188" s="1234"/>
      <c r="U188" s="1234"/>
      <c r="W188" s="1311"/>
      <c r="X188" s="1311"/>
      <c r="Y188" s="1311"/>
      <c r="Z188" s="1302"/>
      <c r="AA188" s="1311"/>
      <c r="AB188" s="1311"/>
      <c r="AC188" s="1311"/>
      <c r="AD188" s="1302"/>
      <c r="AE188" s="1311"/>
      <c r="AF188" s="1311"/>
      <c r="AG188" s="1311"/>
      <c r="AH188" s="1302"/>
      <c r="AI188" s="1311"/>
      <c r="AJ188" s="1311"/>
      <c r="AK188" s="1311"/>
      <c r="AL188" s="1302"/>
      <c r="AM188" s="1310"/>
      <c r="AN188" s="1282"/>
      <c r="AO188" s="931"/>
      <c r="AP188" s="931"/>
      <c r="AQ188" s="931"/>
      <c r="AR188" s="930"/>
      <c r="AS188" s="931"/>
      <c r="AT188" s="931"/>
      <c r="AU188" s="931"/>
      <c r="AV188" s="930"/>
      <c r="AW188" s="931"/>
      <c r="AX188" s="931"/>
      <c r="AY188" s="931"/>
      <c r="AZ188" s="930"/>
      <c r="BA188" s="931"/>
      <c r="BB188" s="931"/>
      <c r="BC188" s="931"/>
      <c r="BD188" s="930"/>
      <c r="BE188" s="929"/>
      <c r="BF188" s="1282">
        <f t="shared" si="5"/>
        <v>0</v>
      </c>
    </row>
    <row r="189" spans="1:58">
      <c r="A189" s="1220">
        <v>183</v>
      </c>
      <c r="B189" s="1231"/>
      <c r="C189" s="1276" t="s">
        <v>2431</v>
      </c>
      <c r="D189" s="1239">
        <v>30992900</v>
      </c>
      <c r="E189" s="1240" t="s">
        <v>2416</v>
      </c>
      <c r="F189" s="1234"/>
      <c r="G189" s="1235"/>
      <c r="H189" s="1236"/>
      <c r="I189" s="1234"/>
      <c r="J189" s="1220"/>
      <c r="K189" s="1237"/>
      <c r="L189" s="1237"/>
      <c r="M189" s="1234"/>
      <c r="N189" s="1237"/>
      <c r="O189" s="1234"/>
      <c r="P189" s="1234"/>
      <c r="Q189" s="1234"/>
      <c r="R189" s="1234"/>
      <c r="S189" s="1234"/>
      <c r="T189" s="1234"/>
      <c r="U189" s="1234"/>
      <c r="W189" s="1311"/>
      <c r="X189" s="1311"/>
      <c r="Y189" s="1311"/>
      <c r="Z189" s="1302"/>
      <c r="AA189" s="1311"/>
      <c r="AB189" s="1311"/>
      <c r="AC189" s="1311"/>
      <c r="AD189" s="1302"/>
      <c r="AE189" s="1311"/>
      <c r="AF189" s="1311"/>
      <c r="AG189" s="1311"/>
      <c r="AH189" s="1302"/>
      <c r="AI189" s="1311"/>
      <c r="AJ189" s="1311"/>
      <c r="AK189" s="1311"/>
      <c r="AL189" s="1302"/>
      <c r="AM189" s="1310"/>
      <c r="AN189" s="1282"/>
      <c r="AO189" s="931"/>
      <c r="AP189" s="931"/>
      <c r="AQ189" s="931"/>
      <c r="AR189" s="930"/>
      <c r="AS189" s="931"/>
      <c r="AT189" s="931"/>
      <c r="AU189" s="931"/>
      <c r="AV189" s="930"/>
      <c r="AW189" s="931"/>
      <c r="AX189" s="931"/>
      <c r="AY189" s="931"/>
      <c r="AZ189" s="930"/>
      <c r="BA189" s="931"/>
      <c r="BB189" s="931"/>
      <c r="BC189" s="931"/>
      <c r="BD189" s="930"/>
      <c r="BE189" s="929"/>
      <c r="BF189" s="1282">
        <f t="shared" si="5"/>
        <v>0</v>
      </c>
    </row>
    <row r="190" spans="1:58">
      <c r="A190" s="1220">
        <v>184</v>
      </c>
      <c r="B190" s="1231"/>
      <c r="C190" s="1276" t="s">
        <v>2425</v>
      </c>
      <c r="D190" s="1239">
        <v>112639400</v>
      </c>
      <c r="E190" s="1240" t="s">
        <v>2416</v>
      </c>
      <c r="F190" s="1234"/>
      <c r="G190" s="1235"/>
      <c r="H190" s="1236"/>
      <c r="I190" s="1234"/>
      <c r="J190" s="1220"/>
      <c r="K190" s="1237"/>
      <c r="L190" s="1237"/>
      <c r="M190" s="1234"/>
      <c r="N190" s="1237"/>
      <c r="O190" s="1234"/>
      <c r="P190" s="1234"/>
      <c r="Q190" s="1234"/>
      <c r="R190" s="1234"/>
      <c r="S190" s="1234"/>
      <c r="T190" s="1234"/>
      <c r="U190" s="1234"/>
      <c r="W190" s="1311"/>
      <c r="X190" s="1311"/>
      <c r="Y190" s="1311"/>
      <c r="Z190" s="1302"/>
      <c r="AA190" s="1311"/>
      <c r="AB190" s="1311"/>
      <c r="AC190" s="1311"/>
      <c r="AD190" s="1302"/>
      <c r="AE190" s="1311"/>
      <c r="AF190" s="1311"/>
      <c r="AG190" s="1311"/>
      <c r="AH190" s="1302"/>
      <c r="AI190" s="1311"/>
      <c r="AJ190" s="1311"/>
      <c r="AK190" s="1311"/>
      <c r="AL190" s="1302"/>
      <c r="AM190" s="1310"/>
      <c r="AN190" s="1282"/>
      <c r="AO190" s="931"/>
      <c r="AP190" s="931"/>
      <c r="AQ190" s="931"/>
      <c r="AR190" s="930"/>
      <c r="AS190" s="931"/>
      <c r="AT190" s="931"/>
      <c r="AU190" s="931"/>
      <c r="AV190" s="930"/>
      <c r="AW190" s="931"/>
      <c r="AX190" s="931"/>
      <c r="AY190" s="931"/>
      <c r="AZ190" s="930"/>
      <c r="BA190" s="931"/>
      <c r="BB190" s="931"/>
      <c r="BC190" s="931"/>
      <c r="BD190" s="930"/>
      <c r="BE190" s="929"/>
      <c r="BF190" s="1282">
        <f t="shared" si="5"/>
        <v>0</v>
      </c>
    </row>
    <row r="191" spans="1:58" ht="70.2">
      <c r="A191" s="1220">
        <v>185</v>
      </c>
      <c r="B191" s="1231">
        <v>9</v>
      </c>
      <c r="C191" s="1275" t="s">
        <v>2457</v>
      </c>
      <c r="D191" s="1232"/>
      <c r="E191" s="1233">
        <v>36724600</v>
      </c>
      <c r="F191" s="1234" t="s">
        <v>2416</v>
      </c>
      <c r="G191" s="1235"/>
      <c r="H191" s="1236"/>
      <c r="I191" s="1234"/>
      <c r="J191" s="1220">
        <f>L191+N191+P191</f>
        <v>1</v>
      </c>
      <c r="K191" s="1227">
        <f>M191+O191+Q191</f>
        <v>36724600</v>
      </c>
      <c r="L191" s="1237"/>
      <c r="M191" s="1234"/>
      <c r="N191" s="1237"/>
      <c r="O191" s="1234"/>
      <c r="P191" s="1237">
        <v>1</v>
      </c>
      <c r="Q191" s="1228">
        <f>$E191</f>
        <v>36724600</v>
      </c>
      <c r="R191" s="1234"/>
      <c r="S191" s="1234"/>
      <c r="T191" s="1299"/>
      <c r="U191" s="1293">
        <f>Q191-T191</f>
        <v>36724600</v>
      </c>
      <c r="W191" s="1311">
        <f>$W$1/100*$U191</f>
        <v>3672460</v>
      </c>
      <c r="X191" s="1311">
        <f>$X$1/100*$U191</f>
        <v>3672460</v>
      </c>
      <c r="Y191" s="1311">
        <f>$Y$1/100*$U191</f>
        <v>3672460</v>
      </c>
      <c r="Z191" s="1302">
        <f>W191+X191+Y191</f>
        <v>11017380</v>
      </c>
      <c r="AA191" s="1311">
        <f>$AA$1/100*$U191</f>
        <v>1836230</v>
      </c>
      <c r="AB191" s="1311">
        <f>$AB$1/100*$U191</f>
        <v>3672460</v>
      </c>
      <c r="AC191" s="1311">
        <f>$AC$1/100*$U191</f>
        <v>3672460</v>
      </c>
      <c r="AD191" s="1302">
        <f>AA191+AB191+AC191</f>
        <v>9181150</v>
      </c>
      <c r="AE191" s="1311">
        <f>$AE$1/100*$U191</f>
        <v>3672460</v>
      </c>
      <c r="AF191" s="1311">
        <f>$AF$1/100*$U191</f>
        <v>3672460</v>
      </c>
      <c r="AG191" s="1311">
        <f>$AG$1/100*$U191</f>
        <v>3672460</v>
      </c>
      <c r="AH191" s="1302">
        <f>AE191+AF191+AG191</f>
        <v>11017380</v>
      </c>
      <c r="AI191" s="1311">
        <f>$AI$1/100*$U191</f>
        <v>3672460</v>
      </c>
      <c r="AJ191" s="1311">
        <f>$AJ$1/100*$U191</f>
        <v>1836230</v>
      </c>
      <c r="AK191" s="1311">
        <f>$AK$1/100*$U191</f>
        <v>0</v>
      </c>
      <c r="AL191" s="1302">
        <f>AI191+AJ191+AK191</f>
        <v>5508690</v>
      </c>
      <c r="AM191" s="1310">
        <f>Z191+AD191+AH191+AL191</f>
        <v>36724600</v>
      </c>
      <c r="AN191" s="1282">
        <f>AM191-U191</f>
        <v>0</v>
      </c>
      <c r="AO191" s="931">
        <f>ROUND(W191,-2)</f>
        <v>3672500</v>
      </c>
      <c r="AP191" s="931">
        <f>ROUND(X191,-2)</f>
        <v>3672500</v>
      </c>
      <c r="AQ191" s="931">
        <f>ROUND(Y191,-2)</f>
        <v>3672500</v>
      </c>
      <c r="AR191" s="1302">
        <f>AO191+AP191+AQ191</f>
        <v>11017500</v>
      </c>
      <c r="AS191" s="931">
        <f>ROUND(AA191,-2)</f>
        <v>1836200</v>
      </c>
      <c r="AT191" s="931">
        <f>ROUND(AB191,-2)</f>
        <v>3672500</v>
      </c>
      <c r="AU191" s="931">
        <f>ROUND(AC191,-2)</f>
        <v>3672500</v>
      </c>
      <c r="AV191" s="1302">
        <f>AS191+AT191+AU191</f>
        <v>9181200</v>
      </c>
      <c r="AW191" s="931">
        <f>ROUND(AE191,-2)</f>
        <v>3672500</v>
      </c>
      <c r="AX191" s="931">
        <f>ROUND(AF191,-2)</f>
        <v>3672500</v>
      </c>
      <c r="AY191" s="931">
        <f>ROUND(AG191,-2)</f>
        <v>3672500</v>
      </c>
      <c r="AZ191" s="1302">
        <f>AW191+AX191+AY191</f>
        <v>11017500</v>
      </c>
      <c r="BA191" s="1311">
        <f>ROUND(AI191,-2)</f>
        <v>3672500</v>
      </c>
      <c r="BB191" s="1311">
        <f>ROUND(AJ191,-2)</f>
        <v>1836200</v>
      </c>
      <c r="BC191" s="1311">
        <f>ROUND(AK191,-2)</f>
        <v>0</v>
      </c>
      <c r="BD191" s="930">
        <f>BA191+BB191+BC191</f>
        <v>5508700</v>
      </c>
      <c r="BE191" s="1310">
        <f>AR191+AV191+AZ191+BD191</f>
        <v>36724900</v>
      </c>
      <c r="BF191" s="1312">
        <f t="shared" si="5"/>
        <v>300</v>
      </c>
    </row>
    <row r="192" spans="1:58">
      <c r="A192" s="1220">
        <v>186</v>
      </c>
      <c r="B192" s="1231"/>
      <c r="C192" s="1276" t="s">
        <v>2422</v>
      </c>
      <c r="D192" s="1239">
        <v>63517200</v>
      </c>
      <c r="E192" s="1240" t="s">
        <v>2416</v>
      </c>
      <c r="F192" s="1234"/>
      <c r="G192" s="1235"/>
      <c r="H192" s="1236"/>
      <c r="I192" s="1234"/>
      <c r="J192" s="1220"/>
      <c r="K192" s="1237"/>
      <c r="L192" s="1237"/>
      <c r="M192" s="1234"/>
      <c r="N192" s="1237"/>
      <c r="O192" s="1234"/>
      <c r="P192" s="1234"/>
      <c r="Q192" s="1234"/>
      <c r="R192" s="1234"/>
      <c r="S192" s="1234"/>
      <c r="T192" s="1234"/>
      <c r="U192" s="1234"/>
      <c r="W192" s="1311"/>
      <c r="X192" s="1311"/>
      <c r="Y192" s="1311"/>
      <c r="Z192" s="1302"/>
      <c r="AA192" s="1311"/>
      <c r="AB192" s="1311"/>
      <c r="AC192" s="1311"/>
      <c r="AD192" s="1302"/>
      <c r="AE192" s="1311"/>
      <c r="AF192" s="1311"/>
      <c r="AG192" s="1311"/>
      <c r="AH192" s="1302"/>
      <c r="AI192" s="1311"/>
      <c r="AJ192" s="1311"/>
      <c r="AK192" s="1311"/>
      <c r="AL192" s="1302"/>
      <c r="AM192" s="1310"/>
      <c r="AN192" s="1282"/>
      <c r="AO192" s="931"/>
      <c r="AP192" s="931"/>
      <c r="AQ192" s="931"/>
      <c r="AR192" s="930"/>
      <c r="AS192" s="931"/>
      <c r="AT192" s="931"/>
      <c r="AU192" s="931"/>
      <c r="AV192" s="930"/>
      <c r="AW192" s="931"/>
      <c r="AX192" s="931"/>
      <c r="AY192" s="931"/>
      <c r="AZ192" s="930"/>
      <c r="BA192" s="931"/>
      <c r="BB192" s="931"/>
      <c r="BC192" s="931"/>
      <c r="BD192" s="930"/>
      <c r="BE192" s="929"/>
      <c r="BF192" s="1282">
        <f t="shared" si="5"/>
        <v>0</v>
      </c>
    </row>
    <row r="193" spans="1:58" outlineLevel="2">
      <c r="A193" s="1220">
        <v>187</v>
      </c>
      <c r="B193" s="1231"/>
      <c r="C193" s="1276" t="s">
        <v>2423</v>
      </c>
      <c r="D193" s="1239">
        <v>0</v>
      </c>
      <c r="E193" s="1240" t="s">
        <v>2416</v>
      </c>
      <c r="F193" s="1234"/>
      <c r="G193" s="1235"/>
      <c r="H193" s="1236"/>
      <c r="I193" s="1234"/>
      <c r="J193" s="1220"/>
      <c r="K193" s="1237"/>
      <c r="L193" s="1237"/>
      <c r="M193" s="1234"/>
      <c r="N193" s="1237"/>
      <c r="O193" s="1234"/>
      <c r="P193" s="1234"/>
      <c r="Q193" s="1234"/>
      <c r="R193" s="1234"/>
      <c r="S193" s="1234"/>
      <c r="T193" s="1234"/>
      <c r="U193" s="1234"/>
      <c r="W193" s="1311"/>
      <c r="X193" s="1311"/>
      <c r="Y193" s="1311"/>
      <c r="Z193" s="1302"/>
      <c r="AA193" s="1311"/>
      <c r="AB193" s="1311"/>
      <c r="AC193" s="1311"/>
      <c r="AD193" s="1302"/>
      <c r="AE193" s="1311"/>
      <c r="AF193" s="1311"/>
      <c r="AG193" s="1311"/>
      <c r="AH193" s="1302"/>
      <c r="AI193" s="1311"/>
      <c r="AJ193" s="1311"/>
      <c r="AK193" s="1311"/>
      <c r="AL193" s="1302"/>
      <c r="AM193" s="1310"/>
      <c r="AN193" s="1282"/>
      <c r="AO193" s="931"/>
      <c r="AP193" s="931"/>
      <c r="AQ193" s="931"/>
      <c r="AR193" s="930"/>
      <c r="AS193" s="931"/>
      <c r="AT193" s="931"/>
      <c r="AU193" s="931"/>
      <c r="AV193" s="930"/>
      <c r="AW193" s="931"/>
      <c r="AX193" s="931"/>
      <c r="AY193" s="931"/>
      <c r="AZ193" s="930"/>
      <c r="BA193" s="931"/>
      <c r="BB193" s="931"/>
      <c r="BC193" s="931"/>
      <c r="BD193" s="930"/>
      <c r="BE193" s="929"/>
      <c r="BF193" s="1282">
        <f t="shared" si="5"/>
        <v>0</v>
      </c>
    </row>
    <row r="194" spans="1:58" outlineLevel="2">
      <c r="A194" s="1220">
        <v>188</v>
      </c>
      <c r="B194" s="1231"/>
      <c r="C194" s="1276" t="s">
        <v>2424</v>
      </c>
      <c r="D194" s="1239">
        <v>63517200</v>
      </c>
      <c r="E194" s="1240" t="s">
        <v>2416</v>
      </c>
      <c r="F194" s="1234"/>
      <c r="G194" s="1235"/>
      <c r="H194" s="1236"/>
      <c r="I194" s="1234"/>
      <c r="J194" s="1220"/>
      <c r="K194" s="1237"/>
      <c r="L194" s="1237"/>
      <c r="M194" s="1234"/>
      <c r="N194" s="1237"/>
      <c r="O194" s="1234"/>
      <c r="P194" s="1234"/>
      <c r="Q194" s="1234"/>
      <c r="R194" s="1234"/>
      <c r="S194" s="1234"/>
      <c r="T194" s="1234"/>
      <c r="U194" s="1234"/>
      <c r="W194" s="1311"/>
      <c r="X194" s="1311"/>
      <c r="Y194" s="1311"/>
      <c r="Z194" s="1302"/>
      <c r="AA194" s="1311"/>
      <c r="AB194" s="1311"/>
      <c r="AC194" s="1311"/>
      <c r="AD194" s="1302"/>
      <c r="AE194" s="1311"/>
      <c r="AF194" s="1311"/>
      <c r="AG194" s="1311"/>
      <c r="AH194" s="1302"/>
      <c r="AI194" s="1311"/>
      <c r="AJ194" s="1311"/>
      <c r="AK194" s="1311"/>
      <c r="AL194" s="1302"/>
      <c r="AM194" s="1310"/>
      <c r="AN194" s="1282"/>
      <c r="AO194" s="931"/>
      <c r="AP194" s="931"/>
      <c r="AQ194" s="931"/>
      <c r="AR194" s="930"/>
      <c r="AS194" s="931"/>
      <c r="AT194" s="931"/>
      <c r="AU194" s="931"/>
      <c r="AV194" s="930"/>
      <c r="AW194" s="931"/>
      <c r="AX194" s="931"/>
      <c r="AY194" s="931"/>
      <c r="AZ194" s="930"/>
      <c r="BA194" s="931"/>
      <c r="BB194" s="931"/>
      <c r="BC194" s="931"/>
      <c r="BD194" s="930"/>
      <c r="BE194" s="929"/>
      <c r="BF194" s="1282">
        <f t="shared" si="5"/>
        <v>0</v>
      </c>
    </row>
    <row r="195" spans="1:58">
      <c r="A195" s="1220">
        <v>189</v>
      </c>
      <c r="B195" s="1231"/>
      <c r="C195" s="1276" t="s">
        <v>2447</v>
      </c>
      <c r="D195" s="1239">
        <v>3671200</v>
      </c>
      <c r="E195" s="1240" t="s">
        <v>2416</v>
      </c>
      <c r="F195" s="1234"/>
      <c r="G195" s="1235"/>
      <c r="H195" s="1236"/>
      <c r="I195" s="1234"/>
      <c r="J195" s="1220"/>
      <c r="K195" s="1237"/>
      <c r="L195" s="1237"/>
      <c r="M195" s="1234"/>
      <c r="N195" s="1237"/>
      <c r="O195" s="1234"/>
      <c r="P195" s="1234"/>
      <c r="Q195" s="1234"/>
      <c r="R195" s="1234"/>
      <c r="S195" s="1234"/>
      <c r="T195" s="1234"/>
      <c r="U195" s="1234"/>
      <c r="W195" s="1311"/>
      <c r="X195" s="1311"/>
      <c r="Y195" s="1311"/>
      <c r="Z195" s="1302"/>
      <c r="AA195" s="1311"/>
      <c r="AB195" s="1311"/>
      <c r="AC195" s="1311"/>
      <c r="AD195" s="1302"/>
      <c r="AE195" s="1311"/>
      <c r="AF195" s="1311"/>
      <c r="AG195" s="1311"/>
      <c r="AH195" s="1302"/>
      <c r="AI195" s="1311"/>
      <c r="AJ195" s="1311"/>
      <c r="AK195" s="1311"/>
      <c r="AL195" s="1302"/>
      <c r="AM195" s="1310"/>
      <c r="AN195" s="1282"/>
      <c r="AO195" s="931"/>
      <c r="AP195" s="931"/>
      <c r="AQ195" s="931"/>
      <c r="AR195" s="930"/>
      <c r="AS195" s="931"/>
      <c r="AT195" s="931"/>
      <c r="AU195" s="931"/>
      <c r="AV195" s="930"/>
      <c r="AW195" s="931"/>
      <c r="AX195" s="931"/>
      <c r="AY195" s="931"/>
      <c r="AZ195" s="930"/>
      <c r="BA195" s="931"/>
      <c r="BB195" s="931"/>
      <c r="BC195" s="931"/>
      <c r="BD195" s="930"/>
      <c r="BE195" s="929"/>
      <c r="BF195" s="1282">
        <f t="shared" si="5"/>
        <v>0</v>
      </c>
    </row>
    <row r="196" spans="1:58">
      <c r="A196" s="1220">
        <v>190</v>
      </c>
      <c r="B196" s="1231"/>
      <c r="C196" s="1276" t="s">
        <v>2430</v>
      </c>
      <c r="D196" s="1239">
        <v>16220000</v>
      </c>
      <c r="E196" s="1240" t="s">
        <v>2416</v>
      </c>
      <c r="F196" s="1234"/>
      <c r="G196" s="1235"/>
      <c r="H196" s="1236"/>
      <c r="I196" s="1234"/>
      <c r="J196" s="1220"/>
      <c r="K196" s="1237"/>
      <c r="L196" s="1237"/>
      <c r="M196" s="1234"/>
      <c r="N196" s="1237"/>
      <c r="O196" s="1234"/>
      <c r="P196" s="1234"/>
      <c r="Q196" s="1234"/>
      <c r="R196" s="1234"/>
      <c r="S196" s="1234"/>
      <c r="T196" s="1234"/>
      <c r="U196" s="1234"/>
      <c r="W196" s="1311"/>
      <c r="X196" s="1311"/>
      <c r="Y196" s="1311"/>
      <c r="Z196" s="1302"/>
      <c r="AA196" s="1311"/>
      <c r="AB196" s="1311"/>
      <c r="AC196" s="1311"/>
      <c r="AD196" s="1302"/>
      <c r="AE196" s="1311"/>
      <c r="AF196" s="1311"/>
      <c r="AG196" s="1311"/>
      <c r="AH196" s="1302"/>
      <c r="AI196" s="1311"/>
      <c r="AJ196" s="1311"/>
      <c r="AK196" s="1311"/>
      <c r="AL196" s="1302"/>
      <c r="AM196" s="1310"/>
      <c r="AN196" s="1282"/>
      <c r="AO196" s="931"/>
      <c r="AP196" s="931"/>
      <c r="AQ196" s="931"/>
      <c r="AR196" s="930"/>
      <c r="AS196" s="931"/>
      <c r="AT196" s="931"/>
      <c r="AU196" s="931"/>
      <c r="AV196" s="930"/>
      <c r="AW196" s="931"/>
      <c r="AX196" s="931"/>
      <c r="AY196" s="931"/>
      <c r="AZ196" s="930"/>
      <c r="BA196" s="931"/>
      <c r="BB196" s="931"/>
      <c r="BC196" s="931"/>
      <c r="BD196" s="930"/>
      <c r="BE196" s="929"/>
      <c r="BF196" s="1282">
        <f t="shared" si="5"/>
        <v>0</v>
      </c>
    </row>
    <row r="197" spans="1:58">
      <c r="A197" s="1220">
        <v>191</v>
      </c>
      <c r="B197" s="1231"/>
      <c r="C197" s="1276" t="s">
        <v>2431</v>
      </c>
      <c r="D197" s="1239">
        <v>6901400</v>
      </c>
      <c r="E197" s="1240" t="s">
        <v>2416</v>
      </c>
      <c r="F197" s="1234"/>
      <c r="G197" s="1235"/>
      <c r="H197" s="1236"/>
      <c r="I197" s="1234"/>
      <c r="J197" s="1220"/>
      <c r="K197" s="1237"/>
      <c r="L197" s="1237"/>
      <c r="M197" s="1234"/>
      <c r="N197" s="1237"/>
      <c r="O197" s="1234"/>
      <c r="P197" s="1234"/>
      <c r="Q197" s="1234"/>
      <c r="R197" s="1234"/>
      <c r="S197" s="1234"/>
      <c r="T197" s="1234"/>
      <c r="U197" s="1234"/>
      <c r="W197" s="1311"/>
      <c r="X197" s="1311"/>
      <c r="Y197" s="1311"/>
      <c r="Z197" s="1302"/>
      <c r="AA197" s="1311"/>
      <c r="AB197" s="1311"/>
      <c r="AC197" s="1311"/>
      <c r="AD197" s="1302"/>
      <c r="AE197" s="1311"/>
      <c r="AF197" s="1311"/>
      <c r="AG197" s="1311"/>
      <c r="AH197" s="1302"/>
      <c r="AI197" s="1311"/>
      <c r="AJ197" s="1311"/>
      <c r="AK197" s="1311"/>
      <c r="AL197" s="1302"/>
      <c r="AM197" s="1310"/>
      <c r="AN197" s="1282"/>
      <c r="AO197" s="931"/>
      <c r="AP197" s="931"/>
      <c r="AQ197" s="931"/>
      <c r="AR197" s="930"/>
      <c r="AS197" s="931"/>
      <c r="AT197" s="931"/>
      <c r="AU197" s="931"/>
      <c r="AV197" s="930"/>
      <c r="AW197" s="931"/>
      <c r="AX197" s="931"/>
      <c r="AY197" s="931"/>
      <c r="AZ197" s="930"/>
      <c r="BA197" s="931"/>
      <c r="BB197" s="931"/>
      <c r="BC197" s="931"/>
      <c r="BD197" s="930"/>
      <c r="BE197" s="929"/>
      <c r="BF197" s="1282">
        <f t="shared" si="5"/>
        <v>0</v>
      </c>
    </row>
    <row r="198" spans="1:58">
      <c r="A198" s="1220">
        <v>192</v>
      </c>
      <c r="B198" s="1231"/>
      <c r="C198" s="1276" t="s">
        <v>2425</v>
      </c>
      <c r="D198" s="1239">
        <v>36724600</v>
      </c>
      <c r="E198" s="1240" t="s">
        <v>2416</v>
      </c>
      <c r="F198" s="1234"/>
      <c r="G198" s="1235"/>
      <c r="H198" s="1236"/>
      <c r="I198" s="1234"/>
      <c r="J198" s="1220"/>
      <c r="K198" s="1237"/>
      <c r="L198" s="1237"/>
      <c r="M198" s="1234"/>
      <c r="N198" s="1237"/>
      <c r="O198" s="1234"/>
      <c r="P198" s="1234"/>
      <c r="Q198" s="1234"/>
      <c r="R198" s="1234"/>
      <c r="S198" s="1234"/>
      <c r="T198" s="1234"/>
      <c r="U198" s="1234"/>
      <c r="W198" s="1311"/>
      <c r="X198" s="1311"/>
      <c r="Y198" s="1311"/>
      <c r="Z198" s="1302"/>
      <c r="AA198" s="1311"/>
      <c r="AB198" s="1311"/>
      <c r="AC198" s="1311"/>
      <c r="AD198" s="1302"/>
      <c r="AE198" s="1311"/>
      <c r="AF198" s="1311"/>
      <c r="AG198" s="1311"/>
      <c r="AH198" s="1302"/>
      <c r="AI198" s="1311"/>
      <c r="AJ198" s="1311"/>
      <c r="AK198" s="1311"/>
      <c r="AL198" s="1302"/>
      <c r="AM198" s="1310"/>
      <c r="AN198" s="1282"/>
      <c r="AO198" s="931"/>
      <c r="AP198" s="931"/>
      <c r="AQ198" s="931"/>
      <c r="AR198" s="930"/>
      <c r="AS198" s="931"/>
      <c r="AT198" s="931"/>
      <c r="AU198" s="931"/>
      <c r="AV198" s="930"/>
      <c r="AW198" s="931"/>
      <c r="AX198" s="931"/>
      <c r="AY198" s="931"/>
      <c r="AZ198" s="930"/>
      <c r="BA198" s="931"/>
      <c r="BB198" s="931"/>
      <c r="BC198" s="931"/>
      <c r="BD198" s="930"/>
      <c r="BE198" s="929"/>
      <c r="BF198" s="1282">
        <f t="shared" si="5"/>
        <v>0</v>
      </c>
    </row>
    <row r="199" spans="1:58" ht="70.2">
      <c r="A199" s="1220">
        <v>193</v>
      </c>
      <c r="B199" s="1231">
        <v>9</v>
      </c>
      <c r="C199" s="1275" t="s">
        <v>2458</v>
      </c>
      <c r="D199" s="1232"/>
      <c r="E199" s="1233">
        <v>34866400</v>
      </c>
      <c r="F199" s="1234" t="s">
        <v>2416</v>
      </c>
      <c r="G199" s="1235"/>
      <c r="H199" s="1236"/>
      <c r="I199" s="1234"/>
      <c r="J199" s="1220">
        <f>L199+N199+P199</f>
        <v>1</v>
      </c>
      <c r="K199" s="1227">
        <f>M199+O199+Q199</f>
        <v>34866400</v>
      </c>
      <c r="L199" s="1237"/>
      <c r="M199" s="1234"/>
      <c r="N199" s="1237"/>
      <c r="O199" s="1234"/>
      <c r="P199" s="1237">
        <v>1</v>
      </c>
      <c r="Q199" s="1228">
        <f>$E199</f>
        <v>34866400</v>
      </c>
      <c r="R199" s="1234"/>
      <c r="S199" s="1234"/>
      <c r="T199" s="1299"/>
      <c r="U199" s="1293">
        <f>Q199-T199</f>
        <v>34866400</v>
      </c>
      <c r="W199" s="1311">
        <f>$W$1/100*$U199</f>
        <v>3486640</v>
      </c>
      <c r="X199" s="1311">
        <f>$X$1/100*$U199</f>
        <v>3486640</v>
      </c>
      <c r="Y199" s="1311">
        <f>$Y$1/100*$U199</f>
        <v>3486640</v>
      </c>
      <c r="Z199" s="1302">
        <f>W199+X199+Y199</f>
        <v>10459920</v>
      </c>
      <c r="AA199" s="1311">
        <f>$AA$1/100*$U199</f>
        <v>1743320</v>
      </c>
      <c r="AB199" s="1311">
        <f>$AB$1/100*$U199</f>
        <v>3486640</v>
      </c>
      <c r="AC199" s="1311">
        <f>$AC$1/100*$U199</f>
        <v>3486640</v>
      </c>
      <c r="AD199" s="1302">
        <f>AA199+AB199+AC199</f>
        <v>8716600</v>
      </c>
      <c r="AE199" s="1311">
        <f>$AE$1/100*$U199</f>
        <v>3486640</v>
      </c>
      <c r="AF199" s="1311">
        <f>$AF$1/100*$U199</f>
        <v>3486640</v>
      </c>
      <c r="AG199" s="1311">
        <f>$AG$1/100*$U199</f>
        <v>3486640</v>
      </c>
      <c r="AH199" s="1302">
        <f>AE199+AF199+AG199</f>
        <v>10459920</v>
      </c>
      <c r="AI199" s="1311">
        <f>$AI$1/100*$U199</f>
        <v>3486640</v>
      </c>
      <c r="AJ199" s="1311">
        <f>$AJ$1/100*$U199</f>
        <v>1743320</v>
      </c>
      <c r="AK199" s="1311">
        <f>$AK$1/100*$U199</f>
        <v>0</v>
      </c>
      <c r="AL199" s="1302">
        <f>AI199+AJ199+AK199</f>
        <v>5229960</v>
      </c>
      <c r="AM199" s="1310">
        <f>Z199+AD199+AH199+AL199</f>
        <v>34866400</v>
      </c>
      <c r="AN199" s="1282">
        <f>AM199-U199</f>
        <v>0</v>
      </c>
      <c r="AO199" s="931">
        <f>ROUND(W199,-2)</f>
        <v>3486600</v>
      </c>
      <c r="AP199" s="931">
        <f>ROUND(X199,-2)</f>
        <v>3486600</v>
      </c>
      <c r="AQ199" s="931">
        <f>ROUND(Y199,-2)</f>
        <v>3486600</v>
      </c>
      <c r="AR199" s="1302">
        <f>AO199+AP199+AQ199</f>
        <v>10459800</v>
      </c>
      <c r="AS199" s="931">
        <f>ROUND(AA199,-2)</f>
        <v>1743300</v>
      </c>
      <c r="AT199" s="931">
        <f>ROUND(AB199,-2)</f>
        <v>3486600</v>
      </c>
      <c r="AU199" s="931">
        <f>ROUND(AC199,-2)</f>
        <v>3486600</v>
      </c>
      <c r="AV199" s="1302">
        <f>AS199+AT199+AU199</f>
        <v>8716500</v>
      </c>
      <c r="AW199" s="931">
        <f>ROUND(AE199,-2)</f>
        <v>3486600</v>
      </c>
      <c r="AX199" s="931">
        <f>ROUND(AF199,-2)</f>
        <v>3486600</v>
      </c>
      <c r="AY199" s="931">
        <f>ROUND(AG199,-2)</f>
        <v>3486600</v>
      </c>
      <c r="AZ199" s="1302">
        <f>AW199+AX199+AY199</f>
        <v>10459800</v>
      </c>
      <c r="BA199" s="1311">
        <f>ROUND(AI199,-2)</f>
        <v>3486600</v>
      </c>
      <c r="BB199" s="1311">
        <f>ROUND(AJ199,-2)</f>
        <v>1743300</v>
      </c>
      <c r="BC199" s="1311">
        <f>ROUND(AK199,-2)</f>
        <v>0</v>
      </c>
      <c r="BD199" s="930">
        <f>BA199+BB199+BC199</f>
        <v>5229900</v>
      </c>
      <c r="BE199" s="1310">
        <f>AR199+AV199+AZ199+BD199</f>
        <v>34866000</v>
      </c>
      <c r="BF199" s="1312">
        <f t="shared" ref="BF199:BF262" si="6">BE199-U199</f>
        <v>-400</v>
      </c>
    </row>
    <row r="200" spans="1:58">
      <c r="A200" s="1220">
        <v>194</v>
      </c>
      <c r="B200" s="1231"/>
      <c r="C200" s="1276" t="s">
        <v>2422</v>
      </c>
      <c r="D200" s="1239">
        <v>74747000</v>
      </c>
      <c r="E200" s="1240" t="s">
        <v>2416</v>
      </c>
      <c r="F200" s="1234"/>
      <c r="G200" s="1235"/>
      <c r="H200" s="1236"/>
      <c r="I200" s="1234"/>
      <c r="J200" s="1220"/>
      <c r="K200" s="1237"/>
      <c r="L200" s="1237"/>
      <c r="M200" s="1234"/>
      <c r="N200" s="1237"/>
      <c r="O200" s="1234"/>
      <c r="P200" s="1234"/>
      <c r="Q200" s="1234"/>
      <c r="R200" s="1234"/>
      <c r="S200" s="1234"/>
      <c r="T200" s="1234"/>
      <c r="U200" s="1234"/>
      <c r="W200" s="1311"/>
      <c r="X200" s="1311"/>
      <c r="Y200" s="1311"/>
      <c r="Z200" s="1302"/>
      <c r="AA200" s="1311"/>
      <c r="AB200" s="1311"/>
      <c r="AC200" s="1311"/>
      <c r="AD200" s="1302"/>
      <c r="AE200" s="1311"/>
      <c r="AF200" s="1311"/>
      <c r="AG200" s="1311"/>
      <c r="AH200" s="1302"/>
      <c r="AI200" s="1311"/>
      <c r="AJ200" s="1311"/>
      <c r="AK200" s="1311"/>
      <c r="AL200" s="1302"/>
      <c r="AM200" s="1310"/>
      <c r="AN200" s="1282"/>
      <c r="AO200" s="931"/>
      <c r="AP200" s="931"/>
      <c r="AQ200" s="931"/>
      <c r="AR200" s="930"/>
      <c r="AS200" s="931"/>
      <c r="AT200" s="931"/>
      <c r="AU200" s="931"/>
      <c r="AV200" s="930"/>
      <c r="AW200" s="931"/>
      <c r="AX200" s="931"/>
      <c r="AY200" s="931"/>
      <c r="AZ200" s="930"/>
      <c r="BA200" s="931"/>
      <c r="BB200" s="931"/>
      <c r="BC200" s="931"/>
      <c r="BD200" s="930"/>
      <c r="BE200" s="929"/>
      <c r="BF200" s="1282">
        <f t="shared" si="6"/>
        <v>0</v>
      </c>
    </row>
    <row r="201" spans="1:58" outlineLevel="2">
      <c r="A201" s="1220">
        <v>195</v>
      </c>
      <c r="B201" s="1231"/>
      <c r="C201" s="1276" t="s">
        <v>2423</v>
      </c>
      <c r="D201" s="1239">
        <v>0</v>
      </c>
      <c r="E201" s="1240" t="s">
        <v>2416</v>
      </c>
      <c r="F201" s="1234"/>
      <c r="G201" s="1235"/>
      <c r="H201" s="1236"/>
      <c r="I201" s="1234"/>
      <c r="J201" s="1220"/>
      <c r="K201" s="1237"/>
      <c r="L201" s="1237"/>
      <c r="M201" s="1234"/>
      <c r="N201" s="1237"/>
      <c r="O201" s="1234"/>
      <c r="P201" s="1234"/>
      <c r="Q201" s="1234"/>
      <c r="R201" s="1234"/>
      <c r="S201" s="1234"/>
      <c r="T201" s="1234"/>
      <c r="U201" s="1234"/>
      <c r="W201" s="1311"/>
      <c r="X201" s="1311"/>
      <c r="Y201" s="1311"/>
      <c r="Z201" s="1302"/>
      <c r="AA201" s="1311"/>
      <c r="AB201" s="1311"/>
      <c r="AC201" s="1311"/>
      <c r="AD201" s="1302"/>
      <c r="AE201" s="1311"/>
      <c r="AF201" s="1311"/>
      <c r="AG201" s="1311"/>
      <c r="AH201" s="1302"/>
      <c r="AI201" s="1311"/>
      <c r="AJ201" s="1311"/>
      <c r="AK201" s="1311"/>
      <c r="AL201" s="1302"/>
      <c r="AM201" s="1310"/>
      <c r="AN201" s="1282"/>
      <c r="AO201" s="931"/>
      <c r="AP201" s="931"/>
      <c r="AQ201" s="931"/>
      <c r="AR201" s="930"/>
      <c r="AS201" s="931"/>
      <c r="AT201" s="931"/>
      <c r="AU201" s="931"/>
      <c r="AV201" s="930"/>
      <c r="AW201" s="931"/>
      <c r="AX201" s="931"/>
      <c r="AY201" s="931"/>
      <c r="AZ201" s="930"/>
      <c r="BA201" s="931"/>
      <c r="BB201" s="931"/>
      <c r="BC201" s="931"/>
      <c r="BD201" s="930"/>
      <c r="BE201" s="929"/>
      <c r="BF201" s="1282">
        <f t="shared" si="6"/>
        <v>0</v>
      </c>
    </row>
    <row r="202" spans="1:58" outlineLevel="2">
      <c r="A202" s="1220">
        <v>196</v>
      </c>
      <c r="B202" s="1231"/>
      <c r="C202" s="1276" t="s">
        <v>2424</v>
      </c>
      <c r="D202" s="1239">
        <v>74747000</v>
      </c>
      <c r="E202" s="1240" t="s">
        <v>2416</v>
      </c>
      <c r="F202" s="1234"/>
      <c r="G202" s="1235"/>
      <c r="H202" s="1236"/>
      <c r="I202" s="1234"/>
      <c r="J202" s="1220"/>
      <c r="K202" s="1237"/>
      <c r="L202" s="1237"/>
      <c r="M202" s="1234"/>
      <c r="N202" s="1237"/>
      <c r="O202" s="1234"/>
      <c r="P202" s="1234"/>
      <c r="Q202" s="1234"/>
      <c r="R202" s="1234"/>
      <c r="S202" s="1234"/>
      <c r="T202" s="1234"/>
      <c r="U202" s="1234"/>
      <c r="W202" s="1311"/>
      <c r="X202" s="1311"/>
      <c r="Y202" s="1311"/>
      <c r="Z202" s="1302"/>
      <c r="AA202" s="1311"/>
      <c r="AB202" s="1311"/>
      <c r="AC202" s="1311"/>
      <c r="AD202" s="1302"/>
      <c r="AE202" s="1311"/>
      <c r="AF202" s="1311"/>
      <c r="AG202" s="1311"/>
      <c r="AH202" s="1302"/>
      <c r="AI202" s="1311"/>
      <c r="AJ202" s="1311"/>
      <c r="AK202" s="1311"/>
      <c r="AL202" s="1302"/>
      <c r="AM202" s="1310"/>
      <c r="AN202" s="1282"/>
      <c r="AO202" s="931"/>
      <c r="AP202" s="931"/>
      <c r="AQ202" s="931"/>
      <c r="AR202" s="930"/>
      <c r="AS202" s="931"/>
      <c r="AT202" s="931"/>
      <c r="AU202" s="931"/>
      <c r="AV202" s="930"/>
      <c r="AW202" s="931"/>
      <c r="AX202" s="931"/>
      <c r="AY202" s="931"/>
      <c r="AZ202" s="930"/>
      <c r="BA202" s="931"/>
      <c r="BB202" s="931"/>
      <c r="BC202" s="931"/>
      <c r="BD202" s="930"/>
      <c r="BE202" s="929"/>
      <c r="BF202" s="1282">
        <f t="shared" si="6"/>
        <v>0</v>
      </c>
    </row>
    <row r="203" spans="1:58">
      <c r="A203" s="1220">
        <v>197</v>
      </c>
      <c r="B203" s="1231"/>
      <c r="C203" s="1276" t="s">
        <v>2447</v>
      </c>
      <c r="D203" s="1239">
        <v>4125000</v>
      </c>
      <c r="E203" s="1240" t="s">
        <v>2416</v>
      </c>
      <c r="F203" s="1234"/>
      <c r="G203" s="1235"/>
      <c r="H203" s="1236"/>
      <c r="I203" s="1234"/>
      <c r="J203" s="1220"/>
      <c r="K203" s="1237"/>
      <c r="L203" s="1237"/>
      <c r="M203" s="1234"/>
      <c r="N203" s="1237"/>
      <c r="O203" s="1234"/>
      <c r="P203" s="1234"/>
      <c r="Q203" s="1234"/>
      <c r="R203" s="1234"/>
      <c r="S203" s="1234"/>
      <c r="T203" s="1234"/>
      <c r="U203" s="1234"/>
      <c r="W203" s="1311"/>
      <c r="X203" s="1311"/>
      <c r="Y203" s="1311"/>
      <c r="Z203" s="1302"/>
      <c r="AA203" s="1311"/>
      <c r="AB203" s="1311"/>
      <c r="AC203" s="1311"/>
      <c r="AD203" s="1302"/>
      <c r="AE203" s="1311"/>
      <c r="AF203" s="1311"/>
      <c r="AG203" s="1311"/>
      <c r="AH203" s="1302"/>
      <c r="AI203" s="1311"/>
      <c r="AJ203" s="1311"/>
      <c r="AK203" s="1311"/>
      <c r="AL203" s="1302"/>
      <c r="AM203" s="1310"/>
      <c r="AN203" s="1282"/>
      <c r="AO203" s="931"/>
      <c r="AP203" s="931"/>
      <c r="AQ203" s="931"/>
      <c r="AR203" s="930"/>
      <c r="AS203" s="931"/>
      <c r="AT203" s="931"/>
      <c r="AU203" s="931"/>
      <c r="AV203" s="930"/>
      <c r="AW203" s="931"/>
      <c r="AX203" s="931"/>
      <c r="AY203" s="931"/>
      <c r="AZ203" s="930"/>
      <c r="BA203" s="931"/>
      <c r="BB203" s="931"/>
      <c r="BC203" s="931"/>
      <c r="BD203" s="930"/>
      <c r="BE203" s="929"/>
      <c r="BF203" s="1282">
        <f t="shared" si="6"/>
        <v>0</v>
      </c>
    </row>
    <row r="204" spans="1:58">
      <c r="A204" s="1220">
        <v>198</v>
      </c>
      <c r="B204" s="1231"/>
      <c r="C204" s="1276" t="s">
        <v>2430</v>
      </c>
      <c r="D204" s="1239">
        <v>18225000</v>
      </c>
      <c r="E204" s="1240" t="s">
        <v>2416</v>
      </c>
      <c r="F204" s="1234"/>
      <c r="G204" s="1235"/>
      <c r="H204" s="1236"/>
      <c r="I204" s="1234"/>
      <c r="J204" s="1220"/>
      <c r="K204" s="1237"/>
      <c r="L204" s="1237"/>
      <c r="M204" s="1234"/>
      <c r="N204" s="1237"/>
      <c r="O204" s="1234"/>
      <c r="P204" s="1234"/>
      <c r="Q204" s="1234"/>
      <c r="R204" s="1234"/>
      <c r="S204" s="1234"/>
      <c r="T204" s="1234"/>
      <c r="U204" s="1234"/>
      <c r="W204" s="1311"/>
      <c r="X204" s="1311"/>
      <c r="Y204" s="1311"/>
      <c r="Z204" s="1302"/>
      <c r="AA204" s="1311"/>
      <c r="AB204" s="1311"/>
      <c r="AC204" s="1311"/>
      <c r="AD204" s="1302"/>
      <c r="AE204" s="1311"/>
      <c r="AF204" s="1311"/>
      <c r="AG204" s="1311"/>
      <c r="AH204" s="1302"/>
      <c r="AI204" s="1311"/>
      <c r="AJ204" s="1311"/>
      <c r="AK204" s="1311"/>
      <c r="AL204" s="1302"/>
      <c r="AM204" s="1310"/>
      <c r="AN204" s="1282"/>
      <c r="AO204" s="931"/>
      <c r="AP204" s="931"/>
      <c r="AQ204" s="931"/>
      <c r="AR204" s="930"/>
      <c r="AS204" s="931"/>
      <c r="AT204" s="931"/>
      <c r="AU204" s="931"/>
      <c r="AV204" s="930"/>
      <c r="AW204" s="931"/>
      <c r="AX204" s="931"/>
      <c r="AY204" s="931"/>
      <c r="AZ204" s="930"/>
      <c r="BA204" s="931"/>
      <c r="BB204" s="931"/>
      <c r="BC204" s="931"/>
      <c r="BD204" s="930"/>
      <c r="BE204" s="929"/>
      <c r="BF204" s="1282">
        <f t="shared" si="6"/>
        <v>0</v>
      </c>
    </row>
    <row r="205" spans="1:58">
      <c r="A205" s="1220">
        <v>199</v>
      </c>
      <c r="B205" s="1231"/>
      <c r="C205" s="1276" t="s">
        <v>2431</v>
      </c>
      <c r="D205" s="1239">
        <v>2058000</v>
      </c>
      <c r="E205" s="1240" t="s">
        <v>2416</v>
      </c>
      <c r="F205" s="1234"/>
      <c r="G205" s="1235"/>
      <c r="H205" s="1236"/>
      <c r="I205" s="1234"/>
      <c r="J205" s="1220"/>
      <c r="K205" s="1237"/>
      <c r="L205" s="1237"/>
      <c r="M205" s="1234"/>
      <c r="N205" s="1237"/>
      <c r="O205" s="1234"/>
      <c r="P205" s="1234"/>
      <c r="Q205" s="1234"/>
      <c r="R205" s="1234"/>
      <c r="S205" s="1234"/>
      <c r="T205" s="1234"/>
      <c r="U205" s="1234"/>
      <c r="W205" s="1311"/>
      <c r="X205" s="1311"/>
      <c r="Y205" s="1311"/>
      <c r="Z205" s="1302"/>
      <c r="AA205" s="1311"/>
      <c r="AB205" s="1311"/>
      <c r="AC205" s="1311"/>
      <c r="AD205" s="1302"/>
      <c r="AE205" s="1311"/>
      <c r="AF205" s="1311"/>
      <c r="AG205" s="1311"/>
      <c r="AH205" s="1302"/>
      <c r="AI205" s="1311"/>
      <c r="AJ205" s="1311"/>
      <c r="AK205" s="1311"/>
      <c r="AL205" s="1302"/>
      <c r="AM205" s="1310"/>
      <c r="AN205" s="1282"/>
      <c r="AO205" s="931"/>
      <c r="AP205" s="931"/>
      <c r="AQ205" s="931"/>
      <c r="AR205" s="930"/>
      <c r="AS205" s="931"/>
      <c r="AT205" s="931"/>
      <c r="AU205" s="931"/>
      <c r="AV205" s="930"/>
      <c r="AW205" s="931"/>
      <c r="AX205" s="931"/>
      <c r="AY205" s="931"/>
      <c r="AZ205" s="930"/>
      <c r="BA205" s="931"/>
      <c r="BB205" s="931"/>
      <c r="BC205" s="931"/>
      <c r="BD205" s="930"/>
      <c r="BE205" s="929"/>
      <c r="BF205" s="1282">
        <f t="shared" si="6"/>
        <v>0</v>
      </c>
    </row>
    <row r="206" spans="1:58">
      <c r="A206" s="1220">
        <v>200</v>
      </c>
      <c r="B206" s="1231"/>
      <c r="C206" s="1276" t="s">
        <v>2425</v>
      </c>
      <c r="D206" s="1239">
        <v>34866400</v>
      </c>
      <c r="E206" s="1240" t="s">
        <v>2416</v>
      </c>
      <c r="F206" s="1234"/>
      <c r="G206" s="1235"/>
      <c r="H206" s="1236"/>
      <c r="I206" s="1234"/>
      <c r="J206" s="1220"/>
      <c r="K206" s="1237"/>
      <c r="L206" s="1237"/>
      <c r="M206" s="1234"/>
      <c r="N206" s="1237"/>
      <c r="O206" s="1234"/>
      <c r="P206" s="1234"/>
      <c r="Q206" s="1234"/>
      <c r="R206" s="1234"/>
      <c r="S206" s="1234"/>
      <c r="T206" s="1234"/>
      <c r="U206" s="1234"/>
      <c r="W206" s="1311"/>
      <c r="X206" s="1311"/>
      <c r="Y206" s="1311"/>
      <c r="Z206" s="1302"/>
      <c r="AA206" s="1311"/>
      <c r="AB206" s="1311"/>
      <c r="AC206" s="1311"/>
      <c r="AD206" s="1302"/>
      <c r="AE206" s="1311"/>
      <c r="AF206" s="1311"/>
      <c r="AG206" s="1311"/>
      <c r="AH206" s="1302"/>
      <c r="AI206" s="1311"/>
      <c r="AJ206" s="1311"/>
      <c r="AK206" s="1311"/>
      <c r="AL206" s="1302"/>
      <c r="AM206" s="1310"/>
      <c r="AN206" s="1282"/>
      <c r="AO206" s="931"/>
      <c r="AP206" s="931"/>
      <c r="AQ206" s="931"/>
      <c r="AR206" s="930"/>
      <c r="AS206" s="931"/>
      <c r="AT206" s="931"/>
      <c r="AU206" s="931"/>
      <c r="AV206" s="930"/>
      <c r="AW206" s="931"/>
      <c r="AX206" s="931"/>
      <c r="AY206" s="931"/>
      <c r="AZ206" s="930"/>
      <c r="BA206" s="931"/>
      <c r="BB206" s="931"/>
      <c r="BC206" s="931"/>
      <c r="BD206" s="930"/>
      <c r="BE206" s="929"/>
      <c r="BF206" s="1282">
        <f t="shared" si="6"/>
        <v>0</v>
      </c>
    </row>
    <row r="207" spans="1:58">
      <c r="A207" s="1220">
        <v>201</v>
      </c>
      <c r="B207" s="1231"/>
      <c r="C207" s="1276" t="s">
        <v>2426</v>
      </c>
      <c r="D207" s="1239">
        <v>15472600</v>
      </c>
      <c r="E207" s="1240" t="s">
        <v>2416</v>
      </c>
      <c r="F207" s="1234"/>
      <c r="G207" s="1235"/>
      <c r="H207" s="1236"/>
      <c r="I207" s="1234"/>
      <c r="J207" s="1220"/>
      <c r="K207" s="1237"/>
      <c r="L207" s="1237"/>
      <c r="M207" s="1234"/>
      <c r="N207" s="1237"/>
      <c r="O207" s="1234"/>
      <c r="P207" s="1234"/>
      <c r="Q207" s="1234"/>
      <c r="R207" s="1234"/>
      <c r="S207" s="1234"/>
      <c r="T207" s="1234"/>
      <c r="U207" s="1234"/>
      <c r="W207" s="1311"/>
      <c r="X207" s="1311"/>
      <c r="Y207" s="1311"/>
      <c r="Z207" s="1302"/>
      <c r="AA207" s="1311"/>
      <c r="AB207" s="1311"/>
      <c r="AC207" s="1311"/>
      <c r="AD207" s="1302"/>
      <c r="AE207" s="1311"/>
      <c r="AF207" s="1311"/>
      <c r="AG207" s="1311"/>
      <c r="AH207" s="1302"/>
      <c r="AI207" s="1311"/>
      <c r="AJ207" s="1311"/>
      <c r="AK207" s="1311"/>
      <c r="AL207" s="1302"/>
      <c r="AM207" s="1310"/>
      <c r="AN207" s="1282"/>
      <c r="AO207" s="931"/>
      <c r="AP207" s="931"/>
      <c r="AQ207" s="931"/>
      <c r="AR207" s="930"/>
      <c r="AS207" s="931"/>
      <c r="AT207" s="931"/>
      <c r="AU207" s="931"/>
      <c r="AV207" s="930"/>
      <c r="AW207" s="931"/>
      <c r="AX207" s="931"/>
      <c r="AY207" s="931"/>
      <c r="AZ207" s="930"/>
      <c r="BA207" s="931"/>
      <c r="BB207" s="931"/>
      <c r="BC207" s="931"/>
      <c r="BD207" s="930"/>
      <c r="BE207" s="929"/>
      <c r="BF207" s="1282">
        <f t="shared" si="6"/>
        <v>0</v>
      </c>
    </row>
    <row r="208" spans="1:58" ht="70.2">
      <c r="A208" s="1220">
        <v>202</v>
      </c>
      <c r="B208" s="1231">
        <v>1</v>
      </c>
      <c r="C208" s="1275" t="s">
        <v>2459</v>
      </c>
      <c r="D208" s="1232"/>
      <c r="E208" s="1233">
        <v>83840400</v>
      </c>
      <c r="F208" s="1234" t="s">
        <v>2416</v>
      </c>
      <c r="G208" s="1235"/>
      <c r="H208" s="1236"/>
      <c r="I208" s="1234"/>
      <c r="J208" s="1220">
        <f>L208+N208+P208</f>
        <v>1</v>
      </c>
      <c r="K208" s="1227">
        <f>M208+O208+Q208</f>
        <v>83840400</v>
      </c>
      <c r="L208" s="1237"/>
      <c r="M208" s="1234"/>
      <c r="N208" s="1237"/>
      <c r="O208" s="1234"/>
      <c r="P208" s="1237">
        <v>1</v>
      </c>
      <c r="Q208" s="1277">
        <f>$E208</f>
        <v>83840400</v>
      </c>
      <c r="R208" s="1234"/>
      <c r="S208" s="1234"/>
      <c r="T208" s="1299"/>
      <c r="U208" s="1228">
        <f>Q208-T208</f>
        <v>83840400</v>
      </c>
      <c r="W208" s="1311">
        <f>$W$1/100*$U208</f>
        <v>8384040</v>
      </c>
      <c r="X208" s="1311">
        <f>$X$1/100*$U208</f>
        <v>8384040</v>
      </c>
      <c r="Y208" s="1311">
        <f>$Y$1/100*$U208</f>
        <v>8384040</v>
      </c>
      <c r="Z208" s="1302">
        <f>W208+X208+Y208</f>
        <v>25152120</v>
      </c>
      <c r="AA208" s="1311">
        <f>$AA$1/100*$U208</f>
        <v>4192020</v>
      </c>
      <c r="AB208" s="1311">
        <f>$AB$1/100*$U208</f>
        <v>8384040</v>
      </c>
      <c r="AC208" s="1311">
        <f>$AC$1/100*$U208</f>
        <v>8384040</v>
      </c>
      <c r="AD208" s="1302">
        <f>AA208+AB208+AC208</f>
        <v>20960100</v>
      </c>
      <c r="AE208" s="1311">
        <f>$AE$1/100*$U208</f>
        <v>8384040</v>
      </c>
      <c r="AF208" s="1311">
        <f>$AF$1/100*$U208</f>
        <v>8384040</v>
      </c>
      <c r="AG208" s="1311">
        <f>$AG$1/100*$U208</f>
        <v>8384040</v>
      </c>
      <c r="AH208" s="1302">
        <f>AE208+AF208+AG208</f>
        <v>25152120</v>
      </c>
      <c r="AI208" s="1311">
        <f>$AI$1/100*$U208</f>
        <v>8384040</v>
      </c>
      <c r="AJ208" s="1311">
        <f>$AJ$1/100*$U208</f>
        <v>4192020</v>
      </c>
      <c r="AK208" s="1311">
        <f>$AK$1/100*$U208</f>
        <v>0</v>
      </c>
      <c r="AL208" s="1302">
        <f>AI208+AJ208+AK208</f>
        <v>12576060</v>
      </c>
      <c r="AM208" s="1310">
        <f>Z208+AD208+AH208+AL208</f>
        <v>83840400</v>
      </c>
      <c r="AN208" s="1282">
        <f>AM208-U208</f>
        <v>0</v>
      </c>
      <c r="AO208" s="931">
        <f>ROUND(W208,-2)</f>
        <v>8384000</v>
      </c>
      <c r="AP208" s="931">
        <f>ROUND(X208,-2)</f>
        <v>8384000</v>
      </c>
      <c r="AQ208" s="931">
        <f>ROUND(Y208,-2)</f>
        <v>8384000</v>
      </c>
      <c r="AR208" s="1302">
        <f>AO208+AP208+AQ208</f>
        <v>25152000</v>
      </c>
      <c r="AS208" s="931">
        <f>ROUND(AA208,-2)</f>
        <v>4192000</v>
      </c>
      <c r="AT208" s="931">
        <f>ROUND(AB208,-2)</f>
        <v>8384000</v>
      </c>
      <c r="AU208" s="931">
        <f>ROUND(AC208,-2)</f>
        <v>8384000</v>
      </c>
      <c r="AV208" s="1302">
        <f>AS208+AT208+AU208</f>
        <v>20960000</v>
      </c>
      <c r="AW208" s="931">
        <f>ROUND(AE208,-2)</f>
        <v>8384000</v>
      </c>
      <c r="AX208" s="931">
        <f>ROUND(AF208,-2)</f>
        <v>8384000</v>
      </c>
      <c r="AY208" s="931">
        <f>ROUND(AG208,-2)</f>
        <v>8384000</v>
      </c>
      <c r="AZ208" s="1302">
        <f>AW208+AX208+AY208</f>
        <v>25152000</v>
      </c>
      <c r="BA208" s="1311">
        <f>ROUND(AI208,-2)</f>
        <v>8384000</v>
      </c>
      <c r="BB208" s="1311">
        <f>ROUND(AJ208,-2)</f>
        <v>4192000</v>
      </c>
      <c r="BC208" s="1311">
        <f>ROUND(AK208,-2)</f>
        <v>0</v>
      </c>
      <c r="BD208" s="930">
        <f>BA208+BB208+BC208</f>
        <v>12576000</v>
      </c>
      <c r="BE208" s="1310">
        <f>AR208+AV208+AZ208+BD208</f>
        <v>83840000</v>
      </c>
      <c r="BF208" s="1312">
        <f t="shared" si="6"/>
        <v>-400</v>
      </c>
    </row>
    <row r="209" spans="1:58">
      <c r="A209" s="1220">
        <v>203</v>
      </c>
      <c r="B209" s="1231"/>
      <c r="C209" s="1276" t="s">
        <v>2422</v>
      </c>
      <c r="D209" s="1239">
        <v>204488900</v>
      </c>
      <c r="E209" s="1240" t="s">
        <v>2416</v>
      </c>
      <c r="F209" s="1234"/>
      <c r="G209" s="1235"/>
      <c r="H209" s="1236"/>
      <c r="I209" s="1234"/>
      <c r="J209" s="1220"/>
      <c r="K209" s="1237"/>
      <c r="L209" s="1237"/>
      <c r="M209" s="1234"/>
      <c r="N209" s="1237"/>
      <c r="O209" s="1234"/>
      <c r="P209" s="1234"/>
      <c r="Q209" s="1234"/>
      <c r="R209" s="1234"/>
      <c r="S209" s="1234"/>
      <c r="T209" s="1234"/>
      <c r="U209" s="1234"/>
      <c r="W209" s="1311"/>
      <c r="X209" s="1311"/>
      <c r="Y209" s="1311"/>
      <c r="Z209" s="1302"/>
      <c r="AA209" s="1311"/>
      <c r="AB209" s="1311"/>
      <c r="AC209" s="1311"/>
      <c r="AD209" s="1302"/>
      <c r="AE209" s="1311"/>
      <c r="AF209" s="1311"/>
      <c r="AG209" s="1311"/>
      <c r="AH209" s="1302"/>
      <c r="AI209" s="1311"/>
      <c r="AJ209" s="1311"/>
      <c r="AK209" s="1311"/>
      <c r="AL209" s="1302"/>
      <c r="AM209" s="1310"/>
      <c r="AN209" s="1282"/>
      <c r="AO209" s="931"/>
      <c r="AP209" s="931"/>
      <c r="AQ209" s="931"/>
      <c r="AR209" s="930"/>
      <c r="AS209" s="931"/>
      <c r="AT209" s="931"/>
      <c r="AU209" s="931"/>
      <c r="AV209" s="930"/>
      <c r="AW209" s="931"/>
      <c r="AX209" s="931"/>
      <c r="AY209" s="931"/>
      <c r="AZ209" s="930"/>
      <c r="BA209" s="931"/>
      <c r="BB209" s="931"/>
      <c r="BC209" s="931"/>
      <c r="BD209" s="930"/>
      <c r="BE209" s="929"/>
      <c r="BF209" s="1282">
        <f t="shared" si="6"/>
        <v>0</v>
      </c>
    </row>
    <row r="210" spans="1:58" outlineLevel="2">
      <c r="A210" s="1220">
        <v>204</v>
      </c>
      <c r="B210" s="1231"/>
      <c r="C210" s="1276" t="s">
        <v>2423</v>
      </c>
      <c r="D210" s="1239">
        <v>0</v>
      </c>
      <c r="E210" s="1240" t="s">
        <v>2416</v>
      </c>
      <c r="F210" s="1234"/>
      <c r="G210" s="1235"/>
      <c r="H210" s="1236"/>
      <c r="I210" s="1234"/>
      <c r="J210" s="1220"/>
      <c r="K210" s="1237"/>
      <c r="L210" s="1237"/>
      <c r="M210" s="1234"/>
      <c r="N210" s="1237"/>
      <c r="O210" s="1234"/>
      <c r="P210" s="1234"/>
      <c r="Q210" s="1234"/>
      <c r="R210" s="1234"/>
      <c r="S210" s="1234"/>
      <c r="T210" s="1234"/>
      <c r="U210" s="1234"/>
      <c r="W210" s="1311"/>
      <c r="X210" s="1311"/>
      <c r="Y210" s="1311"/>
      <c r="Z210" s="1302"/>
      <c r="AA210" s="1311"/>
      <c r="AB210" s="1311"/>
      <c r="AC210" s="1311"/>
      <c r="AD210" s="1302"/>
      <c r="AE210" s="1311"/>
      <c r="AF210" s="1311"/>
      <c r="AG210" s="1311"/>
      <c r="AH210" s="1302"/>
      <c r="AI210" s="1311"/>
      <c r="AJ210" s="1311"/>
      <c r="AK210" s="1311"/>
      <c r="AL210" s="1302"/>
      <c r="AM210" s="1310"/>
      <c r="AN210" s="1282"/>
      <c r="AO210" s="931"/>
      <c r="AP210" s="931"/>
      <c r="AQ210" s="931"/>
      <c r="AR210" s="930"/>
      <c r="AS210" s="931"/>
      <c r="AT210" s="931"/>
      <c r="AU210" s="931"/>
      <c r="AV210" s="930"/>
      <c r="AW210" s="931"/>
      <c r="AX210" s="931"/>
      <c r="AY210" s="931"/>
      <c r="AZ210" s="930"/>
      <c r="BA210" s="931"/>
      <c r="BB210" s="931"/>
      <c r="BC210" s="931"/>
      <c r="BD210" s="930"/>
      <c r="BE210" s="929"/>
      <c r="BF210" s="1282">
        <f t="shared" si="6"/>
        <v>0</v>
      </c>
    </row>
    <row r="211" spans="1:58" outlineLevel="2">
      <c r="A211" s="1220">
        <v>205</v>
      </c>
      <c r="B211" s="1231"/>
      <c r="C211" s="1276" t="s">
        <v>2424</v>
      </c>
      <c r="D211" s="1239">
        <v>204488900</v>
      </c>
      <c r="E211" s="1240" t="s">
        <v>2416</v>
      </c>
      <c r="F211" s="1234"/>
      <c r="G211" s="1235"/>
      <c r="H211" s="1236"/>
      <c r="I211" s="1234"/>
      <c r="J211" s="1220"/>
      <c r="K211" s="1237"/>
      <c r="L211" s="1237"/>
      <c r="M211" s="1234"/>
      <c r="N211" s="1237"/>
      <c r="O211" s="1234"/>
      <c r="P211" s="1234"/>
      <c r="Q211" s="1234"/>
      <c r="R211" s="1234"/>
      <c r="S211" s="1234"/>
      <c r="T211" s="1234"/>
      <c r="U211" s="1234"/>
      <c r="W211" s="1311"/>
      <c r="X211" s="1311"/>
      <c r="Y211" s="1311"/>
      <c r="Z211" s="1302"/>
      <c r="AA211" s="1311"/>
      <c r="AB211" s="1311"/>
      <c r="AC211" s="1311"/>
      <c r="AD211" s="1302"/>
      <c r="AE211" s="1311"/>
      <c r="AF211" s="1311"/>
      <c r="AG211" s="1311"/>
      <c r="AH211" s="1302"/>
      <c r="AI211" s="1311"/>
      <c r="AJ211" s="1311"/>
      <c r="AK211" s="1311"/>
      <c r="AL211" s="1302"/>
      <c r="AM211" s="1310"/>
      <c r="AN211" s="1282"/>
      <c r="AO211" s="931"/>
      <c r="AP211" s="931"/>
      <c r="AQ211" s="931"/>
      <c r="AR211" s="930"/>
      <c r="AS211" s="931"/>
      <c r="AT211" s="931"/>
      <c r="AU211" s="931"/>
      <c r="AV211" s="930"/>
      <c r="AW211" s="931"/>
      <c r="AX211" s="931"/>
      <c r="AY211" s="931"/>
      <c r="AZ211" s="930"/>
      <c r="BA211" s="931"/>
      <c r="BB211" s="931"/>
      <c r="BC211" s="931"/>
      <c r="BD211" s="930"/>
      <c r="BE211" s="929"/>
      <c r="BF211" s="1282">
        <f t="shared" si="6"/>
        <v>0</v>
      </c>
    </row>
    <row r="212" spans="1:58">
      <c r="A212" s="1220">
        <v>206</v>
      </c>
      <c r="B212" s="1231"/>
      <c r="C212" s="1276" t="s">
        <v>2447</v>
      </c>
      <c r="D212" s="1239">
        <v>34125000</v>
      </c>
      <c r="E212" s="1240" t="s">
        <v>2416</v>
      </c>
      <c r="F212" s="1234"/>
      <c r="G212" s="1235"/>
      <c r="H212" s="1236"/>
      <c r="I212" s="1234"/>
      <c r="J212" s="1220"/>
      <c r="K212" s="1237"/>
      <c r="L212" s="1237"/>
      <c r="M212" s="1234"/>
      <c r="N212" s="1237"/>
      <c r="O212" s="1234"/>
      <c r="P212" s="1234"/>
      <c r="Q212" s="1234"/>
      <c r="R212" s="1234"/>
      <c r="S212" s="1234"/>
      <c r="T212" s="1234"/>
      <c r="U212" s="1234"/>
      <c r="W212" s="1311"/>
      <c r="X212" s="1311"/>
      <c r="Y212" s="1311"/>
      <c r="Z212" s="1302"/>
      <c r="AA212" s="1311"/>
      <c r="AB212" s="1311"/>
      <c r="AC212" s="1311"/>
      <c r="AD212" s="1302"/>
      <c r="AE212" s="1311"/>
      <c r="AF212" s="1311"/>
      <c r="AG212" s="1311"/>
      <c r="AH212" s="1302"/>
      <c r="AI212" s="1311"/>
      <c r="AJ212" s="1311"/>
      <c r="AK212" s="1311"/>
      <c r="AL212" s="1302"/>
      <c r="AM212" s="1310"/>
      <c r="AN212" s="1282"/>
      <c r="AO212" s="931"/>
      <c r="AP212" s="931"/>
      <c r="AQ212" s="931"/>
      <c r="AR212" s="930"/>
      <c r="AS212" s="931"/>
      <c r="AT212" s="931"/>
      <c r="AU212" s="931"/>
      <c r="AV212" s="930"/>
      <c r="AW212" s="931"/>
      <c r="AX212" s="931"/>
      <c r="AY212" s="931"/>
      <c r="AZ212" s="930"/>
      <c r="BA212" s="931"/>
      <c r="BB212" s="931"/>
      <c r="BC212" s="931"/>
      <c r="BD212" s="930"/>
      <c r="BE212" s="929"/>
      <c r="BF212" s="1282">
        <f t="shared" si="6"/>
        <v>0</v>
      </c>
    </row>
    <row r="213" spans="1:58">
      <c r="A213" s="1220">
        <v>207</v>
      </c>
      <c r="B213" s="1231"/>
      <c r="C213" s="1276" t="s">
        <v>2430</v>
      </c>
      <c r="D213" s="1239">
        <v>1820000</v>
      </c>
      <c r="E213" s="1240" t="s">
        <v>2416</v>
      </c>
      <c r="F213" s="1234"/>
      <c r="G213" s="1235"/>
      <c r="H213" s="1236"/>
      <c r="I213" s="1234"/>
      <c r="J213" s="1220"/>
      <c r="K213" s="1237"/>
      <c r="L213" s="1237"/>
      <c r="M213" s="1234"/>
      <c r="N213" s="1237"/>
      <c r="O213" s="1234"/>
      <c r="P213" s="1234"/>
      <c r="Q213" s="1234"/>
      <c r="R213" s="1234"/>
      <c r="S213" s="1234"/>
      <c r="T213" s="1234"/>
      <c r="U213" s="1234"/>
      <c r="W213" s="1311"/>
      <c r="X213" s="1311"/>
      <c r="Y213" s="1311"/>
      <c r="Z213" s="1302"/>
      <c r="AA213" s="1311"/>
      <c r="AB213" s="1311"/>
      <c r="AC213" s="1311"/>
      <c r="AD213" s="1302"/>
      <c r="AE213" s="1311"/>
      <c r="AF213" s="1311"/>
      <c r="AG213" s="1311"/>
      <c r="AH213" s="1302"/>
      <c r="AI213" s="1311"/>
      <c r="AJ213" s="1311"/>
      <c r="AK213" s="1311"/>
      <c r="AL213" s="1302"/>
      <c r="AM213" s="1310"/>
      <c r="AN213" s="1282"/>
      <c r="AO213" s="931"/>
      <c r="AP213" s="931"/>
      <c r="AQ213" s="931"/>
      <c r="AR213" s="930"/>
      <c r="AS213" s="931"/>
      <c r="AT213" s="931"/>
      <c r="AU213" s="931"/>
      <c r="AV213" s="930"/>
      <c r="AW213" s="931"/>
      <c r="AX213" s="931"/>
      <c r="AY213" s="931"/>
      <c r="AZ213" s="930"/>
      <c r="BA213" s="931"/>
      <c r="BB213" s="931"/>
      <c r="BC213" s="931"/>
      <c r="BD213" s="930"/>
      <c r="BE213" s="929"/>
      <c r="BF213" s="1282">
        <f t="shared" si="6"/>
        <v>0</v>
      </c>
    </row>
    <row r="214" spans="1:58">
      <c r="A214" s="1220">
        <v>208</v>
      </c>
      <c r="B214" s="1231"/>
      <c r="C214" s="1276" t="s">
        <v>2431</v>
      </c>
      <c r="D214" s="1239">
        <v>84703500</v>
      </c>
      <c r="E214" s="1240" t="s">
        <v>2416</v>
      </c>
      <c r="F214" s="1234"/>
      <c r="G214" s="1235"/>
      <c r="H214" s="1236"/>
      <c r="I214" s="1234"/>
      <c r="J214" s="1220"/>
      <c r="K214" s="1237"/>
      <c r="L214" s="1237"/>
      <c r="M214" s="1234"/>
      <c r="N214" s="1237"/>
      <c r="O214" s="1234"/>
      <c r="P214" s="1234"/>
      <c r="Q214" s="1234"/>
      <c r="R214" s="1234"/>
      <c r="S214" s="1234"/>
      <c r="T214" s="1234"/>
      <c r="U214" s="1234"/>
      <c r="W214" s="1311"/>
      <c r="X214" s="1311"/>
      <c r="Y214" s="1311"/>
      <c r="Z214" s="1302"/>
      <c r="AA214" s="1311"/>
      <c r="AB214" s="1311"/>
      <c r="AC214" s="1311"/>
      <c r="AD214" s="1302"/>
      <c r="AE214" s="1311"/>
      <c r="AF214" s="1311"/>
      <c r="AG214" s="1311"/>
      <c r="AH214" s="1302"/>
      <c r="AI214" s="1311"/>
      <c r="AJ214" s="1311"/>
      <c r="AK214" s="1311"/>
      <c r="AL214" s="1302"/>
      <c r="AM214" s="1310"/>
      <c r="AN214" s="1282"/>
      <c r="AO214" s="931"/>
      <c r="AP214" s="931"/>
      <c r="AQ214" s="931"/>
      <c r="AR214" s="930"/>
      <c r="AS214" s="931"/>
      <c r="AT214" s="931"/>
      <c r="AU214" s="931"/>
      <c r="AV214" s="930"/>
      <c r="AW214" s="931"/>
      <c r="AX214" s="931"/>
      <c r="AY214" s="931"/>
      <c r="AZ214" s="930"/>
      <c r="BA214" s="931"/>
      <c r="BB214" s="931"/>
      <c r="BC214" s="931"/>
      <c r="BD214" s="930"/>
      <c r="BE214" s="929"/>
      <c r="BF214" s="1282">
        <f t="shared" si="6"/>
        <v>0</v>
      </c>
    </row>
    <row r="215" spans="1:58">
      <c r="A215" s="1220">
        <v>209</v>
      </c>
      <c r="B215" s="1231"/>
      <c r="C215" s="1276" t="s">
        <v>2425</v>
      </c>
      <c r="D215" s="1239">
        <v>83840400</v>
      </c>
      <c r="E215" s="1240" t="s">
        <v>2416</v>
      </c>
      <c r="F215" s="1234"/>
      <c r="G215" s="1235"/>
      <c r="H215" s="1236"/>
      <c r="I215" s="1234"/>
      <c r="J215" s="1220"/>
      <c r="K215" s="1237"/>
      <c r="L215" s="1237"/>
      <c r="M215" s="1234"/>
      <c r="N215" s="1237"/>
      <c r="O215" s="1234"/>
      <c r="P215" s="1234"/>
      <c r="Q215" s="1234"/>
      <c r="R215" s="1234"/>
      <c r="S215" s="1234"/>
      <c r="T215" s="1234"/>
      <c r="U215" s="1234"/>
      <c r="W215" s="1311"/>
      <c r="X215" s="1311"/>
      <c r="Y215" s="1311"/>
      <c r="Z215" s="1302"/>
      <c r="AA215" s="1311"/>
      <c r="AB215" s="1311"/>
      <c r="AC215" s="1311"/>
      <c r="AD215" s="1302"/>
      <c r="AE215" s="1311"/>
      <c r="AF215" s="1311"/>
      <c r="AG215" s="1311"/>
      <c r="AH215" s="1302"/>
      <c r="AI215" s="1311"/>
      <c r="AJ215" s="1311"/>
      <c r="AK215" s="1311"/>
      <c r="AL215" s="1302"/>
      <c r="AM215" s="1310"/>
      <c r="AN215" s="1282"/>
      <c r="AO215" s="931"/>
      <c r="AP215" s="931"/>
      <c r="AQ215" s="931"/>
      <c r="AR215" s="930"/>
      <c r="AS215" s="931"/>
      <c r="AT215" s="931"/>
      <c r="AU215" s="931"/>
      <c r="AV215" s="930"/>
      <c r="AW215" s="931"/>
      <c r="AX215" s="931"/>
      <c r="AY215" s="931"/>
      <c r="AZ215" s="930"/>
      <c r="BA215" s="931"/>
      <c r="BB215" s="931"/>
      <c r="BC215" s="931"/>
      <c r="BD215" s="930"/>
      <c r="BE215" s="929"/>
      <c r="BF215" s="1282">
        <f t="shared" si="6"/>
        <v>0</v>
      </c>
    </row>
    <row r="216" spans="1:58" ht="70.2">
      <c r="A216" s="1220">
        <v>210</v>
      </c>
      <c r="B216" s="1231">
        <v>1</v>
      </c>
      <c r="C216" s="1275" t="s">
        <v>2460</v>
      </c>
      <c r="D216" s="1232"/>
      <c r="E216" s="1233">
        <v>37476000</v>
      </c>
      <c r="F216" s="1234" t="s">
        <v>2416</v>
      </c>
      <c r="G216" s="1235"/>
      <c r="H216" s="1236"/>
      <c r="I216" s="1234"/>
      <c r="J216" s="1220">
        <f>L216+N216+P216</f>
        <v>1</v>
      </c>
      <c r="K216" s="1227">
        <f>M216+O216+Q216</f>
        <v>37476000</v>
      </c>
      <c r="L216" s="1237"/>
      <c r="M216" s="1234"/>
      <c r="N216" s="1237"/>
      <c r="O216" s="1234"/>
      <c r="P216" s="1237">
        <v>1</v>
      </c>
      <c r="Q216" s="1277">
        <f>$E216</f>
        <v>37476000</v>
      </c>
      <c r="R216" s="1234"/>
      <c r="S216" s="1234"/>
      <c r="T216" s="1299"/>
      <c r="U216" s="1228">
        <f>Q216-T216</f>
        <v>37476000</v>
      </c>
      <c r="W216" s="1311">
        <f>$W$1/100*$U216</f>
        <v>3747600</v>
      </c>
      <c r="X216" s="1311">
        <f>$X$1/100*$U216</f>
        <v>3747600</v>
      </c>
      <c r="Y216" s="1311">
        <f>$Y$1/100*$U216</f>
        <v>3747600</v>
      </c>
      <c r="Z216" s="1302">
        <f>W216+X216+Y216</f>
        <v>11242800</v>
      </c>
      <c r="AA216" s="1311">
        <f>$AA$1/100*$U216</f>
        <v>1873800</v>
      </c>
      <c r="AB216" s="1311">
        <f>$AB$1/100*$U216</f>
        <v>3747600</v>
      </c>
      <c r="AC216" s="1311">
        <f>$AC$1/100*$U216</f>
        <v>3747600</v>
      </c>
      <c r="AD216" s="1302">
        <f>AA216+AB216+AC216</f>
        <v>9369000</v>
      </c>
      <c r="AE216" s="1311">
        <f>$AE$1/100*$U216</f>
        <v>3747600</v>
      </c>
      <c r="AF216" s="1311">
        <f>$AF$1/100*$U216</f>
        <v>3747600</v>
      </c>
      <c r="AG216" s="1311">
        <f>$AG$1/100*$U216</f>
        <v>3747600</v>
      </c>
      <c r="AH216" s="1302">
        <f>AE216+AF216+AG216</f>
        <v>11242800</v>
      </c>
      <c r="AI216" s="1311">
        <f>$AI$1/100*$U216</f>
        <v>3747600</v>
      </c>
      <c r="AJ216" s="1311">
        <f>$AJ$1/100*$U216</f>
        <v>1873800</v>
      </c>
      <c r="AK216" s="1311">
        <f>$AK$1/100*$U216</f>
        <v>0</v>
      </c>
      <c r="AL216" s="1302">
        <f>AI216+AJ216+AK216</f>
        <v>5621400</v>
      </c>
      <c r="AM216" s="1310">
        <f>Z216+AD216+AH216+AL216</f>
        <v>37476000</v>
      </c>
      <c r="AN216" s="1282">
        <f>AM216-U216</f>
        <v>0</v>
      </c>
      <c r="AO216" s="931">
        <f>ROUND(W216,-2)</f>
        <v>3747600</v>
      </c>
      <c r="AP216" s="931">
        <f>ROUND(X216,-2)</f>
        <v>3747600</v>
      </c>
      <c r="AQ216" s="931">
        <f>ROUND(Y216,-2)</f>
        <v>3747600</v>
      </c>
      <c r="AR216" s="1302">
        <f>AO216+AP216+AQ216</f>
        <v>11242800</v>
      </c>
      <c r="AS216" s="931">
        <f>ROUND(AA216,-2)</f>
        <v>1873800</v>
      </c>
      <c r="AT216" s="931">
        <f>ROUND(AB216,-2)</f>
        <v>3747600</v>
      </c>
      <c r="AU216" s="931">
        <f>ROUND(AC216,-2)</f>
        <v>3747600</v>
      </c>
      <c r="AV216" s="1302">
        <f>AS216+AT216+AU216</f>
        <v>9369000</v>
      </c>
      <c r="AW216" s="931">
        <f>ROUND(AE216,-2)</f>
        <v>3747600</v>
      </c>
      <c r="AX216" s="931">
        <f>ROUND(AF216,-2)</f>
        <v>3747600</v>
      </c>
      <c r="AY216" s="931">
        <f>ROUND(AG216,-2)</f>
        <v>3747600</v>
      </c>
      <c r="AZ216" s="1302">
        <f>AW216+AX216+AY216</f>
        <v>11242800</v>
      </c>
      <c r="BA216" s="1311">
        <f>ROUND(AI216,-2)</f>
        <v>3747600</v>
      </c>
      <c r="BB216" s="1311">
        <f>ROUND(AJ216,-2)</f>
        <v>1873800</v>
      </c>
      <c r="BC216" s="1311">
        <f>ROUND(AK216,-2)</f>
        <v>0</v>
      </c>
      <c r="BD216" s="930">
        <f>BA216+BB216+BC216</f>
        <v>5621400</v>
      </c>
      <c r="BE216" s="1310">
        <f>AR216+AV216+AZ216+BD216</f>
        <v>37476000</v>
      </c>
      <c r="BF216" s="1312">
        <f t="shared" si="6"/>
        <v>0</v>
      </c>
    </row>
    <row r="217" spans="1:58">
      <c r="A217" s="1220">
        <v>211</v>
      </c>
      <c r="B217" s="1231"/>
      <c r="C217" s="1276" t="s">
        <v>2422</v>
      </c>
      <c r="D217" s="1239">
        <v>70000000</v>
      </c>
      <c r="E217" s="1240" t="s">
        <v>2416</v>
      </c>
      <c r="F217" s="1234"/>
      <c r="G217" s="1235"/>
      <c r="H217" s="1236"/>
      <c r="I217" s="1234"/>
      <c r="J217" s="1220"/>
      <c r="K217" s="1237"/>
      <c r="L217" s="1237"/>
      <c r="M217" s="1234"/>
      <c r="N217" s="1237"/>
      <c r="O217" s="1234"/>
      <c r="P217" s="1234"/>
      <c r="Q217" s="1234"/>
      <c r="R217" s="1234"/>
      <c r="S217" s="1234"/>
      <c r="T217" s="1234"/>
      <c r="U217" s="1234"/>
      <c r="W217" s="1311"/>
      <c r="X217" s="1311"/>
      <c r="Y217" s="1311"/>
      <c r="Z217" s="1302"/>
      <c r="AA217" s="1311"/>
      <c r="AB217" s="1311"/>
      <c r="AC217" s="1311"/>
      <c r="AD217" s="1302"/>
      <c r="AE217" s="1311"/>
      <c r="AF217" s="1311"/>
      <c r="AG217" s="1311"/>
      <c r="AH217" s="1302"/>
      <c r="AI217" s="1311"/>
      <c r="AJ217" s="1311"/>
      <c r="AK217" s="1311"/>
      <c r="AL217" s="1302"/>
      <c r="AM217" s="1310"/>
      <c r="AN217" s="1282"/>
      <c r="AO217" s="931"/>
      <c r="AP217" s="931"/>
      <c r="AQ217" s="931"/>
      <c r="AR217" s="930"/>
      <c r="AS217" s="931"/>
      <c r="AT217" s="931"/>
      <c r="AU217" s="931"/>
      <c r="AV217" s="930"/>
      <c r="AW217" s="931"/>
      <c r="AX217" s="931"/>
      <c r="AY217" s="931"/>
      <c r="AZ217" s="930"/>
      <c r="BA217" s="931"/>
      <c r="BB217" s="931"/>
      <c r="BC217" s="931"/>
      <c r="BD217" s="930"/>
      <c r="BE217" s="929"/>
      <c r="BF217" s="1282">
        <f t="shared" si="6"/>
        <v>0</v>
      </c>
    </row>
    <row r="218" spans="1:58" outlineLevel="2">
      <c r="A218" s="1220">
        <v>212</v>
      </c>
      <c r="B218" s="1231"/>
      <c r="C218" s="1276" t="s">
        <v>2423</v>
      </c>
      <c r="D218" s="1239">
        <v>0</v>
      </c>
      <c r="E218" s="1240" t="s">
        <v>2416</v>
      </c>
      <c r="F218" s="1234"/>
      <c r="G218" s="1235"/>
      <c r="H218" s="1236"/>
      <c r="I218" s="1234"/>
      <c r="J218" s="1220"/>
      <c r="K218" s="1237"/>
      <c r="L218" s="1237"/>
      <c r="M218" s="1234"/>
      <c r="N218" s="1237"/>
      <c r="O218" s="1234"/>
      <c r="P218" s="1234"/>
      <c r="Q218" s="1234"/>
      <c r="R218" s="1234"/>
      <c r="S218" s="1234"/>
      <c r="T218" s="1234"/>
      <c r="U218" s="1234"/>
      <c r="W218" s="1311"/>
      <c r="X218" s="1311"/>
      <c r="Y218" s="1311"/>
      <c r="Z218" s="1302"/>
      <c r="AA218" s="1311"/>
      <c r="AB218" s="1311"/>
      <c r="AC218" s="1311"/>
      <c r="AD218" s="1302"/>
      <c r="AE218" s="1311"/>
      <c r="AF218" s="1311"/>
      <c r="AG218" s="1311"/>
      <c r="AH218" s="1302"/>
      <c r="AI218" s="1311"/>
      <c r="AJ218" s="1311"/>
      <c r="AK218" s="1311"/>
      <c r="AL218" s="1302"/>
      <c r="AM218" s="1310"/>
      <c r="AN218" s="1282"/>
      <c r="AO218" s="931"/>
      <c r="AP218" s="931"/>
      <c r="AQ218" s="931"/>
      <c r="AR218" s="930"/>
      <c r="AS218" s="931"/>
      <c r="AT218" s="931"/>
      <c r="AU218" s="931"/>
      <c r="AV218" s="930"/>
      <c r="AW218" s="931"/>
      <c r="AX218" s="931"/>
      <c r="AY218" s="931"/>
      <c r="AZ218" s="930"/>
      <c r="BA218" s="931"/>
      <c r="BB218" s="931"/>
      <c r="BC218" s="931"/>
      <c r="BD218" s="930"/>
      <c r="BE218" s="929"/>
      <c r="BF218" s="1282">
        <f t="shared" si="6"/>
        <v>0</v>
      </c>
    </row>
    <row r="219" spans="1:58" outlineLevel="2">
      <c r="A219" s="1220">
        <v>213</v>
      </c>
      <c r="B219" s="1231"/>
      <c r="C219" s="1276" t="s">
        <v>2424</v>
      </c>
      <c r="D219" s="1239">
        <v>70000000</v>
      </c>
      <c r="E219" s="1240" t="s">
        <v>2416</v>
      </c>
      <c r="F219" s="1234"/>
      <c r="G219" s="1235"/>
      <c r="H219" s="1236"/>
      <c r="I219" s="1234"/>
      <c r="J219" s="1220"/>
      <c r="K219" s="1237"/>
      <c r="L219" s="1237"/>
      <c r="M219" s="1234"/>
      <c r="N219" s="1237"/>
      <c r="O219" s="1234"/>
      <c r="P219" s="1234"/>
      <c r="Q219" s="1234"/>
      <c r="R219" s="1234"/>
      <c r="S219" s="1234"/>
      <c r="T219" s="1234"/>
      <c r="U219" s="1234"/>
      <c r="W219" s="1311"/>
      <c r="X219" s="1311"/>
      <c r="Y219" s="1311"/>
      <c r="Z219" s="1302"/>
      <c r="AA219" s="1311"/>
      <c r="AB219" s="1311"/>
      <c r="AC219" s="1311"/>
      <c r="AD219" s="1302"/>
      <c r="AE219" s="1311"/>
      <c r="AF219" s="1311"/>
      <c r="AG219" s="1311"/>
      <c r="AH219" s="1302"/>
      <c r="AI219" s="1311"/>
      <c r="AJ219" s="1311"/>
      <c r="AK219" s="1311"/>
      <c r="AL219" s="1302"/>
      <c r="AM219" s="1310"/>
      <c r="AN219" s="1282"/>
      <c r="AO219" s="931"/>
      <c r="AP219" s="931"/>
      <c r="AQ219" s="931"/>
      <c r="AR219" s="930"/>
      <c r="AS219" s="931"/>
      <c r="AT219" s="931"/>
      <c r="AU219" s="931"/>
      <c r="AV219" s="930"/>
      <c r="AW219" s="931"/>
      <c r="AX219" s="931"/>
      <c r="AY219" s="931"/>
      <c r="AZ219" s="930"/>
      <c r="BA219" s="931"/>
      <c r="BB219" s="931"/>
      <c r="BC219" s="931"/>
      <c r="BD219" s="930"/>
      <c r="BE219" s="929"/>
      <c r="BF219" s="1282">
        <f t="shared" si="6"/>
        <v>0</v>
      </c>
    </row>
    <row r="220" spans="1:58">
      <c r="A220" s="1220">
        <v>214</v>
      </c>
      <c r="B220" s="1231"/>
      <c r="C220" s="1276" t="s">
        <v>2447</v>
      </c>
      <c r="D220" s="1239">
        <v>5941200</v>
      </c>
      <c r="E220" s="1240" t="s">
        <v>2416</v>
      </c>
      <c r="F220" s="1234"/>
      <c r="G220" s="1235"/>
      <c r="H220" s="1236"/>
      <c r="I220" s="1234"/>
      <c r="J220" s="1220"/>
      <c r="K220" s="1237"/>
      <c r="L220" s="1237"/>
      <c r="M220" s="1234"/>
      <c r="N220" s="1237"/>
      <c r="O220" s="1234"/>
      <c r="P220" s="1234"/>
      <c r="Q220" s="1234"/>
      <c r="R220" s="1234"/>
      <c r="S220" s="1234"/>
      <c r="T220" s="1234"/>
      <c r="U220" s="1234"/>
      <c r="W220" s="1311"/>
      <c r="X220" s="1311"/>
      <c r="Y220" s="1311"/>
      <c r="Z220" s="1302"/>
      <c r="AA220" s="1311"/>
      <c r="AB220" s="1311"/>
      <c r="AC220" s="1311"/>
      <c r="AD220" s="1302"/>
      <c r="AE220" s="1311"/>
      <c r="AF220" s="1311"/>
      <c r="AG220" s="1311"/>
      <c r="AH220" s="1302"/>
      <c r="AI220" s="1311"/>
      <c r="AJ220" s="1311"/>
      <c r="AK220" s="1311"/>
      <c r="AL220" s="1302"/>
      <c r="AM220" s="1310"/>
      <c r="AN220" s="1282"/>
      <c r="AO220" s="931"/>
      <c r="AP220" s="931"/>
      <c r="AQ220" s="931"/>
      <c r="AR220" s="930"/>
      <c r="AS220" s="931"/>
      <c r="AT220" s="931"/>
      <c r="AU220" s="931"/>
      <c r="AV220" s="930"/>
      <c r="AW220" s="931"/>
      <c r="AX220" s="931"/>
      <c r="AY220" s="931"/>
      <c r="AZ220" s="930"/>
      <c r="BA220" s="931"/>
      <c r="BB220" s="931"/>
      <c r="BC220" s="931"/>
      <c r="BD220" s="930"/>
      <c r="BE220" s="929"/>
      <c r="BF220" s="1282">
        <f t="shared" si="6"/>
        <v>0</v>
      </c>
    </row>
    <row r="221" spans="1:58">
      <c r="A221" s="1220">
        <v>215</v>
      </c>
      <c r="B221" s="1231"/>
      <c r="C221" s="1276" t="s">
        <v>2430</v>
      </c>
      <c r="D221" s="1239">
        <v>8648200</v>
      </c>
      <c r="E221" s="1240" t="s">
        <v>2416</v>
      </c>
      <c r="F221" s="1234"/>
      <c r="G221" s="1235"/>
      <c r="H221" s="1236"/>
      <c r="I221" s="1234"/>
      <c r="J221" s="1220"/>
      <c r="K221" s="1237"/>
      <c r="L221" s="1237"/>
      <c r="M221" s="1234"/>
      <c r="N221" s="1237"/>
      <c r="O221" s="1234"/>
      <c r="P221" s="1234"/>
      <c r="Q221" s="1234"/>
      <c r="R221" s="1234"/>
      <c r="S221" s="1234"/>
      <c r="T221" s="1234"/>
      <c r="U221" s="1234"/>
      <c r="W221" s="1311"/>
      <c r="X221" s="1311"/>
      <c r="Y221" s="1311"/>
      <c r="Z221" s="1302"/>
      <c r="AA221" s="1311"/>
      <c r="AB221" s="1311"/>
      <c r="AC221" s="1311"/>
      <c r="AD221" s="1302"/>
      <c r="AE221" s="1311"/>
      <c r="AF221" s="1311"/>
      <c r="AG221" s="1311"/>
      <c r="AH221" s="1302"/>
      <c r="AI221" s="1311"/>
      <c r="AJ221" s="1311"/>
      <c r="AK221" s="1311"/>
      <c r="AL221" s="1302"/>
      <c r="AM221" s="1310"/>
      <c r="AN221" s="1282"/>
      <c r="AO221" s="931"/>
      <c r="AP221" s="931"/>
      <c r="AQ221" s="931"/>
      <c r="AR221" s="930"/>
      <c r="AS221" s="931"/>
      <c r="AT221" s="931"/>
      <c r="AU221" s="931"/>
      <c r="AV221" s="930"/>
      <c r="AW221" s="931"/>
      <c r="AX221" s="931"/>
      <c r="AY221" s="931"/>
      <c r="AZ221" s="930"/>
      <c r="BA221" s="931"/>
      <c r="BB221" s="931"/>
      <c r="BC221" s="931"/>
      <c r="BD221" s="930"/>
      <c r="BE221" s="929"/>
      <c r="BF221" s="1282">
        <f t="shared" si="6"/>
        <v>0</v>
      </c>
    </row>
    <row r="222" spans="1:58">
      <c r="A222" s="1220">
        <v>216</v>
      </c>
      <c r="B222" s="1231"/>
      <c r="C222" s="1276" t="s">
        <v>2431</v>
      </c>
      <c r="D222" s="1239">
        <v>17934600</v>
      </c>
      <c r="E222" s="1240" t="s">
        <v>2416</v>
      </c>
      <c r="F222" s="1234"/>
      <c r="G222" s="1235"/>
      <c r="H222" s="1236"/>
      <c r="I222" s="1234"/>
      <c r="J222" s="1220"/>
      <c r="K222" s="1237"/>
      <c r="L222" s="1237"/>
      <c r="M222" s="1234"/>
      <c r="N222" s="1237"/>
      <c r="O222" s="1234"/>
      <c r="P222" s="1234"/>
      <c r="Q222" s="1234"/>
      <c r="R222" s="1234"/>
      <c r="S222" s="1234"/>
      <c r="T222" s="1234"/>
      <c r="U222" s="1234"/>
      <c r="W222" s="1311"/>
      <c r="X222" s="1311"/>
      <c r="Y222" s="1311"/>
      <c r="Z222" s="1302"/>
      <c r="AA222" s="1311"/>
      <c r="AB222" s="1311"/>
      <c r="AC222" s="1311"/>
      <c r="AD222" s="1302"/>
      <c r="AE222" s="1311"/>
      <c r="AF222" s="1311"/>
      <c r="AG222" s="1311"/>
      <c r="AH222" s="1302"/>
      <c r="AI222" s="1311"/>
      <c r="AJ222" s="1311"/>
      <c r="AK222" s="1311"/>
      <c r="AL222" s="1302"/>
      <c r="AM222" s="1310"/>
      <c r="AN222" s="1282"/>
      <c r="AO222" s="931"/>
      <c r="AP222" s="931"/>
      <c r="AQ222" s="931"/>
      <c r="AR222" s="930"/>
      <c r="AS222" s="931"/>
      <c r="AT222" s="931"/>
      <c r="AU222" s="931"/>
      <c r="AV222" s="930"/>
      <c r="AW222" s="931"/>
      <c r="AX222" s="931"/>
      <c r="AY222" s="931"/>
      <c r="AZ222" s="930"/>
      <c r="BA222" s="931"/>
      <c r="BB222" s="931"/>
      <c r="BC222" s="931"/>
      <c r="BD222" s="930"/>
      <c r="BE222" s="929"/>
      <c r="BF222" s="1282">
        <f t="shared" si="6"/>
        <v>0</v>
      </c>
    </row>
    <row r="223" spans="1:58">
      <c r="A223" s="1220">
        <v>217</v>
      </c>
      <c r="B223" s="1231"/>
      <c r="C223" s="1276" t="s">
        <v>2425</v>
      </c>
      <c r="D223" s="1239">
        <v>37476000</v>
      </c>
      <c r="E223" s="1240" t="s">
        <v>2416</v>
      </c>
      <c r="F223" s="1234"/>
      <c r="G223" s="1235"/>
      <c r="H223" s="1236"/>
      <c r="I223" s="1234"/>
      <c r="J223" s="1220"/>
      <c r="K223" s="1237"/>
      <c r="L223" s="1237"/>
      <c r="M223" s="1234"/>
      <c r="N223" s="1237"/>
      <c r="O223" s="1234"/>
      <c r="P223" s="1234"/>
      <c r="Q223" s="1234"/>
      <c r="R223" s="1234"/>
      <c r="S223" s="1234"/>
      <c r="T223" s="1234"/>
      <c r="U223" s="1234"/>
      <c r="W223" s="1311"/>
      <c r="X223" s="1311"/>
      <c r="Y223" s="1311"/>
      <c r="Z223" s="1302"/>
      <c r="AA223" s="1311"/>
      <c r="AB223" s="1311"/>
      <c r="AC223" s="1311"/>
      <c r="AD223" s="1302"/>
      <c r="AE223" s="1311"/>
      <c r="AF223" s="1311"/>
      <c r="AG223" s="1311"/>
      <c r="AH223" s="1302"/>
      <c r="AI223" s="1311"/>
      <c r="AJ223" s="1311"/>
      <c r="AK223" s="1311"/>
      <c r="AL223" s="1302"/>
      <c r="AM223" s="1310"/>
      <c r="AN223" s="1282"/>
      <c r="AO223" s="931"/>
      <c r="AP223" s="931"/>
      <c r="AQ223" s="931"/>
      <c r="AR223" s="930"/>
      <c r="AS223" s="931"/>
      <c r="AT223" s="931"/>
      <c r="AU223" s="931"/>
      <c r="AV223" s="930"/>
      <c r="AW223" s="931"/>
      <c r="AX223" s="931"/>
      <c r="AY223" s="931"/>
      <c r="AZ223" s="930"/>
      <c r="BA223" s="931"/>
      <c r="BB223" s="931"/>
      <c r="BC223" s="931"/>
      <c r="BD223" s="930"/>
      <c r="BE223" s="929"/>
      <c r="BF223" s="1282">
        <f t="shared" si="6"/>
        <v>0</v>
      </c>
    </row>
    <row r="224" spans="1:58" ht="93.6">
      <c r="A224" s="1220">
        <v>218</v>
      </c>
      <c r="B224" s="1231">
        <v>1</v>
      </c>
      <c r="C224" s="1275" t="s">
        <v>2461</v>
      </c>
      <c r="D224" s="1232"/>
      <c r="E224" s="1233">
        <v>127752600</v>
      </c>
      <c r="F224" s="1234" t="s">
        <v>2416</v>
      </c>
      <c r="G224" s="1235"/>
      <c r="H224" s="1236"/>
      <c r="I224" s="1234"/>
      <c r="J224" s="1220">
        <f>L224+N224+P224</f>
        <v>1</v>
      </c>
      <c r="K224" s="1227">
        <f>M224+O224+Q224</f>
        <v>127752600</v>
      </c>
      <c r="L224" s="1237"/>
      <c r="M224" s="1234"/>
      <c r="N224" s="1237"/>
      <c r="O224" s="1234"/>
      <c r="P224" s="1237">
        <v>1</v>
      </c>
      <c r="Q224" s="1277">
        <f>$E224</f>
        <v>127752600</v>
      </c>
      <c r="R224" s="1234"/>
      <c r="S224" s="1234"/>
      <c r="T224" s="1299"/>
      <c r="U224" s="1228">
        <f>Q224-T224</f>
        <v>127752600</v>
      </c>
      <c r="W224" s="1311">
        <f>$W$1/100*$U224</f>
        <v>12775260</v>
      </c>
      <c r="X224" s="1311">
        <f>$X$1/100*$U224</f>
        <v>12775260</v>
      </c>
      <c r="Y224" s="1311">
        <f>$Y$1/100*$U224</f>
        <v>12775260</v>
      </c>
      <c r="Z224" s="1302">
        <f>W224+X224+Y224</f>
        <v>38325780</v>
      </c>
      <c r="AA224" s="1311">
        <f>$AA$1/100*$U224</f>
        <v>6387630</v>
      </c>
      <c r="AB224" s="1311">
        <f>$AB$1/100*$U224</f>
        <v>12775260</v>
      </c>
      <c r="AC224" s="1311">
        <f>$AC$1/100*$U224</f>
        <v>12775260</v>
      </c>
      <c r="AD224" s="1302">
        <f>AA224+AB224+AC224</f>
        <v>31938150</v>
      </c>
      <c r="AE224" s="1311">
        <f>$AE$1/100*$U224</f>
        <v>12775260</v>
      </c>
      <c r="AF224" s="1311">
        <f>$AF$1/100*$U224</f>
        <v>12775260</v>
      </c>
      <c r="AG224" s="1311">
        <f>$AG$1/100*$U224</f>
        <v>12775260</v>
      </c>
      <c r="AH224" s="1302">
        <f>AE224+AF224+AG224</f>
        <v>38325780</v>
      </c>
      <c r="AI224" s="1311">
        <f>$AI$1/100*$U224</f>
        <v>12775260</v>
      </c>
      <c r="AJ224" s="1311">
        <f>$AJ$1/100*$U224</f>
        <v>6387630</v>
      </c>
      <c r="AK224" s="1311">
        <f>$AK$1/100*$U224</f>
        <v>0</v>
      </c>
      <c r="AL224" s="1302">
        <f>AI224+AJ224+AK224</f>
        <v>19162890</v>
      </c>
      <c r="AM224" s="1310">
        <f>Z224+AD224+AH224+AL224</f>
        <v>127752600</v>
      </c>
      <c r="AN224" s="1282">
        <f>AM224-U224</f>
        <v>0</v>
      </c>
      <c r="AO224" s="931">
        <f>ROUND(W224,-2)</f>
        <v>12775300</v>
      </c>
      <c r="AP224" s="931">
        <f>ROUND(X224,-2)</f>
        <v>12775300</v>
      </c>
      <c r="AQ224" s="931">
        <f>ROUND(Y224,-2)</f>
        <v>12775300</v>
      </c>
      <c r="AR224" s="1302">
        <f>AO224+AP224+AQ224</f>
        <v>38325900</v>
      </c>
      <c r="AS224" s="931">
        <f>ROUND(AA224,-2)</f>
        <v>6387600</v>
      </c>
      <c r="AT224" s="931">
        <f>ROUND(AB224,-2)</f>
        <v>12775300</v>
      </c>
      <c r="AU224" s="931">
        <f>ROUND(AC224,-2)</f>
        <v>12775300</v>
      </c>
      <c r="AV224" s="1302">
        <f>AS224+AT224+AU224</f>
        <v>31938200</v>
      </c>
      <c r="AW224" s="931">
        <f>ROUND(AE224,-2)</f>
        <v>12775300</v>
      </c>
      <c r="AX224" s="931">
        <f>ROUND(AF224,-2)</f>
        <v>12775300</v>
      </c>
      <c r="AY224" s="931">
        <f>ROUND(AG224,-2)</f>
        <v>12775300</v>
      </c>
      <c r="AZ224" s="1302">
        <f>AW224+AX224+AY224</f>
        <v>38325900</v>
      </c>
      <c r="BA224" s="1311">
        <f>ROUND(AI224,-2)</f>
        <v>12775300</v>
      </c>
      <c r="BB224" s="1311">
        <f>ROUND(AJ224,-2)</f>
        <v>6387600</v>
      </c>
      <c r="BC224" s="1311">
        <f>ROUND(AK224,-2)</f>
        <v>0</v>
      </c>
      <c r="BD224" s="930">
        <f>BA224+BB224+BC224</f>
        <v>19162900</v>
      </c>
      <c r="BE224" s="1310">
        <f>AR224+AV224+AZ224+BD224</f>
        <v>127752900</v>
      </c>
      <c r="BF224" s="1312">
        <f t="shared" si="6"/>
        <v>300</v>
      </c>
    </row>
    <row r="225" spans="1:58">
      <c r="A225" s="1220">
        <v>219</v>
      </c>
      <c r="B225" s="1231"/>
      <c r="C225" s="1276" t="s">
        <v>2422</v>
      </c>
      <c r="D225" s="1239">
        <v>349143000</v>
      </c>
      <c r="E225" s="1240" t="s">
        <v>2416</v>
      </c>
      <c r="F225" s="1234"/>
      <c r="G225" s="1235"/>
      <c r="H225" s="1236"/>
      <c r="I225" s="1234"/>
      <c r="J225" s="1220"/>
      <c r="K225" s="1237"/>
      <c r="L225" s="1237"/>
      <c r="M225" s="1234"/>
      <c r="N225" s="1237"/>
      <c r="O225" s="1234"/>
      <c r="P225" s="1234"/>
      <c r="Q225" s="1234"/>
      <c r="R225" s="1234"/>
      <c r="S225" s="1234"/>
      <c r="T225" s="1234"/>
      <c r="U225" s="1234"/>
      <c r="W225" s="1311"/>
      <c r="X225" s="1311"/>
      <c r="Y225" s="1311"/>
      <c r="Z225" s="1302"/>
      <c r="AA225" s="1311"/>
      <c r="AB225" s="1311"/>
      <c r="AC225" s="1311"/>
      <c r="AD225" s="1302"/>
      <c r="AE225" s="1311"/>
      <c r="AF225" s="1311"/>
      <c r="AG225" s="1311"/>
      <c r="AH225" s="1302"/>
      <c r="AI225" s="1311"/>
      <c r="AJ225" s="1311"/>
      <c r="AK225" s="1311"/>
      <c r="AL225" s="1302"/>
      <c r="AM225" s="1310"/>
      <c r="AN225" s="1282"/>
      <c r="AO225" s="931"/>
      <c r="AP225" s="931"/>
      <c r="AQ225" s="931"/>
      <c r="AR225" s="930"/>
      <c r="AS225" s="931"/>
      <c r="AT225" s="931"/>
      <c r="AU225" s="931"/>
      <c r="AV225" s="930"/>
      <c r="AW225" s="931"/>
      <c r="AX225" s="931"/>
      <c r="AY225" s="931"/>
      <c r="AZ225" s="930"/>
      <c r="BA225" s="931"/>
      <c r="BB225" s="931"/>
      <c r="BC225" s="931"/>
      <c r="BD225" s="930"/>
      <c r="BE225" s="929"/>
      <c r="BF225" s="1282">
        <f t="shared" si="6"/>
        <v>0</v>
      </c>
    </row>
    <row r="226" spans="1:58" outlineLevel="2">
      <c r="A226" s="1220">
        <v>220</v>
      </c>
      <c r="B226" s="1231"/>
      <c r="C226" s="1276" t="s">
        <v>2423</v>
      </c>
      <c r="D226" s="1239">
        <v>0</v>
      </c>
      <c r="E226" s="1240" t="s">
        <v>2416</v>
      </c>
      <c r="F226" s="1234"/>
      <c r="G226" s="1235"/>
      <c r="H226" s="1236"/>
      <c r="I226" s="1234"/>
      <c r="J226" s="1220"/>
      <c r="K226" s="1237"/>
      <c r="L226" s="1237"/>
      <c r="M226" s="1234"/>
      <c r="N226" s="1237"/>
      <c r="O226" s="1234"/>
      <c r="P226" s="1234"/>
      <c r="Q226" s="1234"/>
      <c r="R226" s="1234"/>
      <c r="S226" s="1234"/>
      <c r="T226" s="1234"/>
      <c r="U226" s="1234"/>
      <c r="W226" s="1311"/>
      <c r="X226" s="1311"/>
      <c r="Y226" s="1311"/>
      <c r="Z226" s="1302"/>
      <c r="AA226" s="1311"/>
      <c r="AB226" s="1311"/>
      <c r="AC226" s="1311"/>
      <c r="AD226" s="1302"/>
      <c r="AE226" s="1311"/>
      <c r="AF226" s="1311"/>
      <c r="AG226" s="1311"/>
      <c r="AH226" s="1302"/>
      <c r="AI226" s="1311"/>
      <c r="AJ226" s="1311"/>
      <c r="AK226" s="1311"/>
      <c r="AL226" s="1302"/>
      <c r="AM226" s="1310"/>
      <c r="AN226" s="1282"/>
      <c r="AO226" s="931"/>
      <c r="AP226" s="931"/>
      <c r="AQ226" s="931"/>
      <c r="AR226" s="930"/>
      <c r="AS226" s="931"/>
      <c r="AT226" s="931"/>
      <c r="AU226" s="931"/>
      <c r="AV226" s="930"/>
      <c r="AW226" s="931"/>
      <c r="AX226" s="931"/>
      <c r="AY226" s="931"/>
      <c r="AZ226" s="930"/>
      <c r="BA226" s="931"/>
      <c r="BB226" s="931"/>
      <c r="BC226" s="931"/>
      <c r="BD226" s="930"/>
      <c r="BE226" s="929"/>
      <c r="BF226" s="1282">
        <f t="shared" si="6"/>
        <v>0</v>
      </c>
    </row>
    <row r="227" spans="1:58" outlineLevel="2">
      <c r="A227" s="1220">
        <v>221</v>
      </c>
      <c r="B227" s="1231"/>
      <c r="C227" s="1276" t="s">
        <v>2424</v>
      </c>
      <c r="D227" s="1239">
        <v>349143000</v>
      </c>
      <c r="E227" s="1240" t="s">
        <v>2416</v>
      </c>
      <c r="F227" s="1234"/>
      <c r="G227" s="1235"/>
      <c r="H227" s="1236"/>
      <c r="I227" s="1234"/>
      <c r="J227" s="1220"/>
      <c r="K227" s="1237"/>
      <c r="L227" s="1237"/>
      <c r="M227" s="1234"/>
      <c r="N227" s="1237"/>
      <c r="O227" s="1234"/>
      <c r="P227" s="1234"/>
      <c r="Q227" s="1234"/>
      <c r="R227" s="1234"/>
      <c r="S227" s="1234"/>
      <c r="T227" s="1234"/>
      <c r="U227" s="1234"/>
      <c r="W227" s="1311"/>
      <c r="X227" s="1311"/>
      <c r="Y227" s="1311"/>
      <c r="Z227" s="1302"/>
      <c r="AA227" s="1311"/>
      <c r="AB227" s="1311"/>
      <c r="AC227" s="1311"/>
      <c r="AD227" s="1302"/>
      <c r="AE227" s="1311"/>
      <c r="AF227" s="1311"/>
      <c r="AG227" s="1311"/>
      <c r="AH227" s="1302"/>
      <c r="AI227" s="1311"/>
      <c r="AJ227" s="1311"/>
      <c r="AK227" s="1311"/>
      <c r="AL227" s="1302"/>
      <c r="AM227" s="1310"/>
      <c r="AN227" s="1282"/>
      <c r="AO227" s="931"/>
      <c r="AP227" s="931"/>
      <c r="AQ227" s="931"/>
      <c r="AR227" s="930"/>
      <c r="AS227" s="931"/>
      <c r="AT227" s="931"/>
      <c r="AU227" s="931"/>
      <c r="AV227" s="930"/>
      <c r="AW227" s="931"/>
      <c r="AX227" s="931"/>
      <c r="AY227" s="931"/>
      <c r="AZ227" s="930"/>
      <c r="BA227" s="931"/>
      <c r="BB227" s="931"/>
      <c r="BC227" s="931"/>
      <c r="BD227" s="930"/>
      <c r="BE227" s="929"/>
      <c r="BF227" s="1282">
        <f t="shared" si="6"/>
        <v>0</v>
      </c>
    </row>
    <row r="228" spans="1:58">
      <c r="A228" s="1220">
        <v>222</v>
      </c>
      <c r="B228" s="1231"/>
      <c r="C228" s="1276" t="s">
        <v>2447</v>
      </c>
      <c r="D228" s="1239">
        <v>46020000</v>
      </c>
      <c r="E228" s="1240" t="s">
        <v>2416</v>
      </c>
      <c r="F228" s="1234"/>
      <c r="G228" s="1235"/>
      <c r="H228" s="1236"/>
      <c r="I228" s="1234"/>
      <c r="J228" s="1220"/>
      <c r="K228" s="1237"/>
      <c r="L228" s="1237"/>
      <c r="M228" s="1234"/>
      <c r="N228" s="1237"/>
      <c r="O228" s="1234"/>
      <c r="P228" s="1234"/>
      <c r="Q228" s="1234"/>
      <c r="R228" s="1234"/>
      <c r="S228" s="1234"/>
      <c r="T228" s="1234"/>
      <c r="U228" s="1234"/>
      <c r="W228" s="1311"/>
      <c r="X228" s="1311"/>
      <c r="Y228" s="1311"/>
      <c r="Z228" s="1302"/>
      <c r="AA228" s="1311"/>
      <c r="AB228" s="1311"/>
      <c r="AC228" s="1311"/>
      <c r="AD228" s="1302"/>
      <c r="AE228" s="1311"/>
      <c r="AF228" s="1311"/>
      <c r="AG228" s="1311"/>
      <c r="AH228" s="1302"/>
      <c r="AI228" s="1311"/>
      <c r="AJ228" s="1311"/>
      <c r="AK228" s="1311"/>
      <c r="AL228" s="1302"/>
      <c r="AM228" s="1310"/>
      <c r="AN228" s="1282"/>
      <c r="AO228" s="931"/>
      <c r="AP228" s="931"/>
      <c r="AQ228" s="931"/>
      <c r="AR228" s="930"/>
      <c r="AS228" s="931"/>
      <c r="AT228" s="931"/>
      <c r="AU228" s="931"/>
      <c r="AV228" s="930"/>
      <c r="AW228" s="931"/>
      <c r="AX228" s="931"/>
      <c r="AY228" s="931"/>
      <c r="AZ228" s="930"/>
      <c r="BA228" s="931"/>
      <c r="BB228" s="931"/>
      <c r="BC228" s="931"/>
      <c r="BD228" s="930"/>
      <c r="BE228" s="929"/>
      <c r="BF228" s="1282">
        <f t="shared" si="6"/>
        <v>0</v>
      </c>
    </row>
    <row r="229" spans="1:58">
      <c r="A229" s="1220">
        <v>223</v>
      </c>
      <c r="B229" s="1231"/>
      <c r="C229" s="1276" t="s">
        <v>2430</v>
      </c>
      <c r="D229" s="1239">
        <v>6726000</v>
      </c>
      <c r="E229" s="1240" t="s">
        <v>2416</v>
      </c>
      <c r="F229" s="1234"/>
      <c r="G229" s="1235"/>
      <c r="H229" s="1236"/>
      <c r="I229" s="1234"/>
      <c r="J229" s="1220"/>
      <c r="K229" s="1237"/>
      <c r="L229" s="1237"/>
      <c r="M229" s="1234"/>
      <c r="N229" s="1237"/>
      <c r="O229" s="1234"/>
      <c r="P229" s="1234"/>
      <c r="Q229" s="1234"/>
      <c r="R229" s="1234"/>
      <c r="S229" s="1234"/>
      <c r="T229" s="1234"/>
      <c r="U229" s="1234"/>
      <c r="W229" s="1311"/>
      <c r="X229" s="1311"/>
      <c r="Y229" s="1311"/>
      <c r="Z229" s="1302"/>
      <c r="AA229" s="1311"/>
      <c r="AB229" s="1311"/>
      <c r="AC229" s="1311"/>
      <c r="AD229" s="1302"/>
      <c r="AE229" s="1311"/>
      <c r="AF229" s="1311"/>
      <c r="AG229" s="1311"/>
      <c r="AH229" s="1302"/>
      <c r="AI229" s="1311"/>
      <c r="AJ229" s="1311"/>
      <c r="AK229" s="1311"/>
      <c r="AL229" s="1302"/>
      <c r="AM229" s="1310"/>
      <c r="AN229" s="1282"/>
      <c r="AO229" s="931"/>
      <c r="AP229" s="931"/>
      <c r="AQ229" s="931"/>
      <c r="AR229" s="930"/>
      <c r="AS229" s="931"/>
      <c r="AT229" s="931"/>
      <c r="AU229" s="931"/>
      <c r="AV229" s="930"/>
      <c r="AW229" s="931"/>
      <c r="AX229" s="931"/>
      <c r="AY229" s="931"/>
      <c r="AZ229" s="930"/>
      <c r="BA229" s="931"/>
      <c r="BB229" s="931"/>
      <c r="BC229" s="931"/>
      <c r="BD229" s="930"/>
      <c r="BE229" s="929"/>
      <c r="BF229" s="1282">
        <f t="shared" si="6"/>
        <v>0</v>
      </c>
    </row>
    <row r="230" spans="1:58">
      <c r="A230" s="1220">
        <v>224</v>
      </c>
      <c r="B230" s="1231"/>
      <c r="C230" s="1276" t="s">
        <v>2431</v>
      </c>
      <c r="D230" s="1239">
        <v>34573500</v>
      </c>
      <c r="E230" s="1240" t="s">
        <v>2416</v>
      </c>
      <c r="F230" s="1234"/>
      <c r="G230" s="1235"/>
      <c r="H230" s="1236"/>
      <c r="I230" s="1234"/>
      <c r="J230" s="1220"/>
      <c r="K230" s="1237"/>
      <c r="L230" s="1237"/>
      <c r="M230" s="1234"/>
      <c r="N230" s="1237"/>
      <c r="O230" s="1234"/>
      <c r="P230" s="1234"/>
      <c r="Q230" s="1234"/>
      <c r="R230" s="1234"/>
      <c r="S230" s="1234"/>
      <c r="T230" s="1234"/>
      <c r="U230" s="1234"/>
      <c r="W230" s="1311"/>
      <c r="X230" s="1311"/>
      <c r="Y230" s="1311"/>
      <c r="Z230" s="1302"/>
      <c r="AA230" s="1311"/>
      <c r="AB230" s="1311"/>
      <c r="AC230" s="1311"/>
      <c r="AD230" s="1302"/>
      <c r="AE230" s="1311"/>
      <c r="AF230" s="1311"/>
      <c r="AG230" s="1311"/>
      <c r="AH230" s="1302"/>
      <c r="AI230" s="1311"/>
      <c r="AJ230" s="1311"/>
      <c r="AK230" s="1311"/>
      <c r="AL230" s="1302"/>
      <c r="AM230" s="1310"/>
      <c r="AN230" s="1282"/>
      <c r="AO230" s="931"/>
      <c r="AP230" s="931"/>
      <c r="AQ230" s="931"/>
      <c r="AR230" s="930"/>
      <c r="AS230" s="931"/>
      <c r="AT230" s="931"/>
      <c r="AU230" s="931"/>
      <c r="AV230" s="930"/>
      <c r="AW230" s="931"/>
      <c r="AX230" s="931"/>
      <c r="AY230" s="931"/>
      <c r="AZ230" s="930"/>
      <c r="BA230" s="931"/>
      <c r="BB230" s="931"/>
      <c r="BC230" s="931"/>
      <c r="BD230" s="930"/>
      <c r="BE230" s="929"/>
      <c r="BF230" s="1282">
        <f t="shared" si="6"/>
        <v>0</v>
      </c>
    </row>
    <row r="231" spans="1:58">
      <c r="A231" s="1220">
        <v>225</v>
      </c>
      <c r="B231" s="1231"/>
      <c r="C231" s="1276" t="s">
        <v>2425</v>
      </c>
      <c r="D231" s="1239">
        <v>127752600</v>
      </c>
      <c r="E231" s="1240" t="s">
        <v>2416</v>
      </c>
      <c r="F231" s="1234"/>
      <c r="G231" s="1235"/>
      <c r="H231" s="1236"/>
      <c r="I231" s="1234"/>
      <c r="J231" s="1220"/>
      <c r="K231" s="1237"/>
      <c r="L231" s="1237"/>
      <c r="M231" s="1234"/>
      <c r="N231" s="1237"/>
      <c r="O231" s="1234"/>
      <c r="P231" s="1234"/>
      <c r="Q231" s="1234"/>
      <c r="R231" s="1234"/>
      <c r="S231" s="1234"/>
      <c r="T231" s="1234"/>
      <c r="U231" s="1234"/>
      <c r="W231" s="1311"/>
      <c r="X231" s="1311"/>
      <c r="Y231" s="1311"/>
      <c r="Z231" s="1302"/>
      <c r="AA231" s="1311"/>
      <c r="AB231" s="1311"/>
      <c r="AC231" s="1311"/>
      <c r="AD231" s="1302"/>
      <c r="AE231" s="1311"/>
      <c r="AF231" s="1311"/>
      <c r="AG231" s="1311"/>
      <c r="AH231" s="1302"/>
      <c r="AI231" s="1311"/>
      <c r="AJ231" s="1311"/>
      <c r="AK231" s="1311"/>
      <c r="AL231" s="1302"/>
      <c r="AM231" s="1310"/>
      <c r="AN231" s="1282"/>
      <c r="AO231" s="931"/>
      <c r="AP231" s="931"/>
      <c r="AQ231" s="931"/>
      <c r="AR231" s="930"/>
      <c r="AS231" s="931"/>
      <c r="AT231" s="931"/>
      <c r="AU231" s="931"/>
      <c r="AV231" s="930"/>
      <c r="AW231" s="931"/>
      <c r="AX231" s="931"/>
      <c r="AY231" s="931"/>
      <c r="AZ231" s="930"/>
      <c r="BA231" s="931"/>
      <c r="BB231" s="931"/>
      <c r="BC231" s="931"/>
      <c r="BD231" s="930"/>
      <c r="BE231" s="929"/>
      <c r="BF231" s="1282">
        <f t="shared" si="6"/>
        <v>0</v>
      </c>
    </row>
    <row r="232" spans="1:58">
      <c r="A232" s="1220">
        <v>226</v>
      </c>
      <c r="B232" s="1231"/>
      <c r="C232" s="1276" t="s">
        <v>2426</v>
      </c>
      <c r="D232" s="1239">
        <v>134070900</v>
      </c>
      <c r="E232" s="1240" t="s">
        <v>2416</v>
      </c>
      <c r="F232" s="1234"/>
      <c r="G232" s="1235"/>
      <c r="H232" s="1236"/>
      <c r="I232" s="1234"/>
      <c r="J232" s="1220"/>
      <c r="K232" s="1237"/>
      <c r="L232" s="1237"/>
      <c r="M232" s="1234"/>
      <c r="N232" s="1237"/>
      <c r="O232" s="1234"/>
      <c r="P232" s="1234"/>
      <c r="Q232" s="1234"/>
      <c r="R232" s="1234"/>
      <c r="S232" s="1234"/>
      <c r="T232" s="1234"/>
      <c r="U232" s="1234"/>
      <c r="W232" s="1311"/>
      <c r="X232" s="1311"/>
      <c r="Y232" s="1311"/>
      <c r="Z232" s="1302"/>
      <c r="AA232" s="1311"/>
      <c r="AB232" s="1311"/>
      <c r="AC232" s="1311"/>
      <c r="AD232" s="1302"/>
      <c r="AE232" s="1311"/>
      <c r="AF232" s="1311"/>
      <c r="AG232" s="1311"/>
      <c r="AH232" s="1302"/>
      <c r="AI232" s="1311"/>
      <c r="AJ232" s="1311"/>
      <c r="AK232" s="1311"/>
      <c r="AL232" s="1302"/>
      <c r="AM232" s="1310"/>
      <c r="AN232" s="1282"/>
      <c r="AO232" s="931"/>
      <c r="AP232" s="931"/>
      <c r="AQ232" s="931"/>
      <c r="AR232" s="930"/>
      <c r="AS232" s="931"/>
      <c r="AT232" s="931"/>
      <c r="AU232" s="931"/>
      <c r="AV232" s="930"/>
      <c r="AW232" s="931"/>
      <c r="AX232" s="931"/>
      <c r="AY232" s="931"/>
      <c r="AZ232" s="930"/>
      <c r="BA232" s="931"/>
      <c r="BB232" s="931"/>
      <c r="BC232" s="931"/>
      <c r="BD232" s="930"/>
      <c r="BE232" s="929"/>
      <c r="BF232" s="1282">
        <f t="shared" si="6"/>
        <v>0</v>
      </c>
    </row>
    <row r="233" spans="1:58" ht="70.2">
      <c r="A233" s="1220">
        <v>227</v>
      </c>
      <c r="B233" s="1231">
        <v>1</v>
      </c>
      <c r="C233" s="1275" t="s">
        <v>2462</v>
      </c>
      <c r="D233" s="1232"/>
      <c r="E233" s="1233">
        <v>39195800</v>
      </c>
      <c r="F233" s="1234" t="s">
        <v>2416</v>
      </c>
      <c r="G233" s="1235"/>
      <c r="H233" s="1236"/>
      <c r="I233" s="1234"/>
      <c r="J233" s="1220">
        <f>L233+N233+P233</f>
        <v>1</v>
      </c>
      <c r="K233" s="1227">
        <f>M233+O233+Q233</f>
        <v>39195800</v>
      </c>
      <c r="L233" s="1237"/>
      <c r="M233" s="1234"/>
      <c r="N233" s="1237"/>
      <c r="O233" s="1234"/>
      <c r="P233" s="1237">
        <v>1</v>
      </c>
      <c r="Q233" s="1228">
        <f>$E233</f>
        <v>39195800</v>
      </c>
      <c r="R233" s="1234"/>
      <c r="S233" s="1234"/>
      <c r="T233" s="1299"/>
      <c r="U233" s="1228">
        <f>Q233-T233</f>
        <v>39195800</v>
      </c>
      <c r="W233" s="1311">
        <f>$W$1/100*$U233</f>
        <v>3919580</v>
      </c>
      <c r="X233" s="1311">
        <f>$X$1/100*$U233</f>
        <v>3919580</v>
      </c>
      <c r="Y233" s="1311">
        <f>$Y$1/100*$U233</f>
        <v>3919580</v>
      </c>
      <c r="Z233" s="1302">
        <f>W233+X233+Y233</f>
        <v>11758740</v>
      </c>
      <c r="AA233" s="1311">
        <f>$AA$1/100*$U233</f>
        <v>1959790</v>
      </c>
      <c r="AB233" s="1311">
        <f>$AB$1/100*$U233</f>
        <v>3919580</v>
      </c>
      <c r="AC233" s="1311">
        <f>$AC$1/100*$U233</f>
        <v>3919580</v>
      </c>
      <c r="AD233" s="1302">
        <f>AA233+AB233+AC233</f>
        <v>9798950</v>
      </c>
      <c r="AE233" s="1311">
        <f>$AE$1/100*$U233</f>
        <v>3919580</v>
      </c>
      <c r="AF233" s="1311">
        <f>$AF$1/100*$U233</f>
        <v>3919580</v>
      </c>
      <c r="AG233" s="1311">
        <f>$AG$1/100*$U233</f>
        <v>3919580</v>
      </c>
      <c r="AH233" s="1302">
        <f>AE233+AF233+AG233</f>
        <v>11758740</v>
      </c>
      <c r="AI233" s="1311">
        <f>$AI$1/100*$U233</f>
        <v>3919580</v>
      </c>
      <c r="AJ233" s="1311">
        <f>$AJ$1/100*$U233</f>
        <v>1959790</v>
      </c>
      <c r="AK233" s="1311">
        <f>$AK$1/100*$U233</f>
        <v>0</v>
      </c>
      <c r="AL233" s="1302">
        <f>AI233+AJ233+AK233</f>
        <v>5879370</v>
      </c>
      <c r="AM233" s="1310">
        <f>Z233+AD233+AH233+AL233</f>
        <v>39195800</v>
      </c>
      <c r="AN233" s="1282">
        <f>AM233-U233</f>
        <v>0</v>
      </c>
      <c r="AO233" s="931">
        <f>ROUND(W233,-2)</f>
        <v>3919600</v>
      </c>
      <c r="AP233" s="931">
        <f>ROUND(X233,-2)</f>
        <v>3919600</v>
      </c>
      <c r="AQ233" s="931">
        <f>ROUND(Y233,-2)</f>
        <v>3919600</v>
      </c>
      <c r="AR233" s="1302">
        <f>AO233+AP233+AQ233</f>
        <v>11758800</v>
      </c>
      <c r="AS233" s="931">
        <f>ROUND(AA233,-2)</f>
        <v>1959800</v>
      </c>
      <c r="AT233" s="931">
        <f>ROUND(AB233,-2)</f>
        <v>3919600</v>
      </c>
      <c r="AU233" s="931">
        <f>ROUND(AC233,-2)</f>
        <v>3919600</v>
      </c>
      <c r="AV233" s="1302">
        <f>AS233+AT233+AU233</f>
        <v>9799000</v>
      </c>
      <c r="AW233" s="931">
        <f>ROUND(AE233,-2)</f>
        <v>3919600</v>
      </c>
      <c r="AX233" s="931">
        <f>ROUND(AF233,-2)</f>
        <v>3919600</v>
      </c>
      <c r="AY233" s="931">
        <f>ROUND(AG233,-2)</f>
        <v>3919600</v>
      </c>
      <c r="AZ233" s="1302">
        <f>AW233+AX233+AY233</f>
        <v>11758800</v>
      </c>
      <c r="BA233" s="1311">
        <f>ROUND(AI233,-2)</f>
        <v>3919600</v>
      </c>
      <c r="BB233" s="1311">
        <f>ROUND(AJ233,-2)</f>
        <v>1959800</v>
      </c>
      <c r="BC233" s="1311">
        <f>ROUND(AK233,-2)</f>
        <v>0</v>
      </c>
      <c r="BD233" s="930">
        <f>BA233+BB233+BC233</f>
        <v>5879400</v>
      </c>
      <c r="BE233" s="1310">
        <f>AR233+AV233+AZ233+BD233</f>
        <v>39196000</v>
      </c>
      <c r="BF233" s="1312">
        <f t="shared" si="6"/>
        <v>200</v>
      </c>
    </row>
    <row r="234" spans="1:58">
      <c r="A234" s="1220">
        <v>228</v>
      </c>
      <c r="B234" s="1231"/>
      <c r="C234" s="1276" t="s">
        <v>2422</v>
      </c>
      <c r="D234" s="1239">
        <v>68888900</v>
      </c>
      <c r="E234" s="1240" t="s">
        <v>2416</v>
      </c>
      <c r="F234" s="1234"/>
      <c r="G234" s="1235"/>
      <c r="H234" s="1236"/>
      <c r="I234" s="1234"/>
      <c r="J234" s="1220"/>
      <c r="K234" s="1237"/>
      <c r="L234" s="1237"/>
      <c r="M234" s="1234"/>
      <c r="N234" s="1237"/>
      <c r="O234" s="1234"/>
      <c r="P234" s="1234"/>
      <c r="Q234" s="1234"/>
      <c r="R234" s="1234"/>
      <c r="S234" s="1234"/>
      <c r="T234" s="1234"/>
      <c r="U234" s="1234"/>
      <c r="W234" s="1311"/>
      <c r="X234" s="1311"/>
      <c r="Y234" s="1311"/>
      <c r="Z234" s="1302"/>
      <c r="AA234" s="1311"/>
      <c r="AB234" s="1311"/>
      <c r="AC234" s="1311"/>
      <c r="AD234" s="1302"/>
      <c r="AE234" s="1311"/>
      <c r="AF234" s="1311"/>
      <c r="AG234" s="1311"/>
      <c r="AH234" s="1302"/>
      <c r="AI234" s="1311"/>
      <c r="AJ234" s="1311"/>
      <c r="AK234" s="1311"/>
      <c r="AL234" s="1302"/>
      <c r="AM234" s="1310"/>
      <c r="AN234" s="1282"/>
      <c r="AO234" s="931"/>
      <c r="AP234" s="931"/>
      <c r="AQ234" s="931"/>
      <c r="AR234" s="930"/>
      <c r="AS234" s="931"/>
      <c r="AT234" s="931"/>
      <c r="AU234" s="931"/>
      <c r="AV234" s="930"/>
      <c r="AW234" s="931"/>
      <c r="AX234" s="931"/>
      <c r="AY234" s="931"/>
      <c r="AZ234" s="930"/>
      <c r="BA234" s="931"/>
      <c r="BB234" s="931"/>
      <c r="BC234" s="931"/>
      <c r="BD234" s="930"/>
      <c r="BE234" s="929"/>
      <c r="BF234" s="1282">
        <f t="shared" si="6"/>
        <v>0</v>
      </c>
    </row>
    <row r="235" spans="1:58" outlineLevel="2">
      <c r="A235" s="1220">
        <v>229</v>
      </c>
      <c r="B235" s="1231"/>
      <c r="C235" s="1276" t="s">
        <v>2423</v>
      </c>
      <c r="D235" s="1239">
        <v>0</v>
      </c>
      <c r="E235" s="1240" t="s">
        <v>2416</v>
      </c>
      <c r="F235" s="1234"/>
      <c r="G235" s="1235"/>
      <c r="H235" s="1236"/>
      <c r="I235" s="1234"/>
      <c r="J235" s="1220"/>
      <c r="K235" s="1237"/>
      <c r="L235" s="1237"/>
      <c r="M235" s="1234"/>
      <c r="N235" s="1237"/>
      <c r="O235" s="1234"/>
      <c r="P235" s="1234"/>
      <c r="Q235" s="1234"/>
      <c r="R235" s="1234"/>
      <c r="S235" s="1234"/>
      <c r="T235" s="1234"/>
      <c r="U235" s="1234"/>
      <c r="W235" s="1311"/>
      <c r="X235" s="1311"/>
      <c r="Y235" s="1311"/>
      <c r="Z235" s="1302"/>
      <c r="AA235" s="1311"/>
      <c r="AB235" s="1311"/>
      <c r="AC235" s="1311"/>
      <c r="AD235" s="1302"/>
      <c r="AE235" s="1311"/>
      <c r="AF235" s="1311"/>
      <c r="AG235" s="1311"/>
      <c r="AH235" s="1302"/>
      <c r="AI235" s="1311"/>
      <c r="AJ235" s="1311"/>
      <c r="AK235" s="1311"/>
      <c r="AL235" s="1302"/>
      <c r="AM235" s="1310"/>
      <c r="AN235" s="1282"/>
      <c r="AO235" s="931"/>
      <c r="AP235" s="931"/>
      <c r="AQ235" s="931"/>
      <c r="AR235" s="930"/>
      <c r="AS235" s="931"/>
      <c r="AT235" s="931"/>
      <c r="AU235" s="931"/>
      <c r="AV235" s="930"/>
      <c r="AW235" s="931"/>
      <c r="AX235" s="931"/>
      <c r="AY235" s="931"/>
      <c r="AZ235" s="930"/>
      <c r="BA235" s="931"/>
      <c r="BB235" s="931"/>
      <c r="BC235" s="931"/>
      <c r="BD235" s="930"/>
      <c r="BE235" s="929"/>
      <c r="BF235" s="1282">
        <f t="shared" si="6"/>
        <v>0</v>
      </c>
    </row>
    <row r="236" spans="1:58" outlineLevel="2">
      <c r="A236" s="1220">
        <v>230</v>
      </c>
      <c r="B236" s="1231"/>
      <c r="C236" s="1276" t="s">
        <v>2424</v>
      </c>
      <c r="D236" s="1239">
        <v>68888900</v>
      </c>
      <c r="E236" s="1240" t="s">
        <v>2416</v>
      </c>
      <c r="F236" s="1234"/>
      <c r="G236" s="1235"/>
      <c r="H236" s="1236"/>
      <c r="I236" s="1234"/>
      <c r="J236" s="1220"/>
      <c r="K236" s="1237"/>
      <c r="L236" s="1237"/>
      <c r="M236" s="1234"/>
      <c r="N236" s="1237"/>
      <c r="O236" s="1234"/>
      <c r="P236" s="1234"/>
      <c r="Q236" s="1234"/>
      <c r="R236" s="1234"/>
      <c r="S236" s="1234"/>
      <c r="T236" s="1234"/>
      <c r="U236" s="1234"/>
      <c r="W236" s="1311"/>
      <c r="X236" s="1311"/>
      <c r="Y236" s="1311"/>
      <c r="Z236" s="1302"/>
      <c r="AA236" s="1311"/>
      <c r="AB236" s="1311"/>
      <c r="AC236" s="1311"/>
      <c r="AD236" s="1302"/>
      <c r="AE236" s="1311"/>
      <c r="AF236" s="1311"/>
      <c r="AG236" s="1311"/>
      <c r="AH236" s="1302"/>
      <c r="AI236" s="1311"/>
      <c r="AJ236" s="1311"/>
      <c r="AK236" s="1311"/>
      <c r="AL236" s="1302"/>
      <c r="AM236" s="1310"/>
      <c r="AN236" s="1282"/>
      <c r="AO236" s="931"/>
      <c r="AP236" s="931"/>
      <c r="AQ236" s="931"/>
      <c r="AR236" s="930"/>
      <c r="AS236" s="931"/>
      <c r="AT236" s="931"/>
      <c r="AU236" s="931"/>
      <c r="AV236" s="930"/>
      <c r="AW236" s="931"/>
      <c r="AX236" s="931"/>
      <c r="AY236" s="931"/>
      <c r="AZ236" s="930"/>
      <c r="BA236" s="931"/>
      <c r="BB236" s="931"/>
      <c r="BC236" s="931"/>
      <c r="BD236" s="930"/>
      <c r="BE236" s="929"/>
      <c r="BF236" s="1282">
        <f t="shared" si="6"/>
        <v>0</v>
      </c>
    </row>
    <row r="237" spans="1:58">
      <c r="A237" s="1220">
        <v>231</v>
      </c>
      <c r="B237" s="1231"/>
      <c r="C237" s="1276" t="s">
        <v>2447</v>
      </c>
      <c r="D237" s="1239">
        <v>7586000</v>
      </c>
      <c r="E237" s="1240" t="s">
        <v>2416</v>
      </c>
      <c r="F237" s="1234"/>
      <c r="G237" s="1235"/>
      <c r="H237" s="1236"/>
      <c r="I237" s="1234"/>
      <c r="J237" s="1220"/>
      <c r="K237" s="1237"/>
      <c r="L237" s="1237"/>
      <c r="M237" s="1234"/>
      <c r="N237" s="1237"/>
      <c r="O237" s="1234"/>
      <c r="P237" s="1234"/>
      <c r="Q237" s="1234"/>
      <c r="R237" s="1234"/>
      <c r="S237" s="1234"/>
      <c r="T237" s="1234"/>
      <c r="U237" s="1234"/>
      <c r="W237" s="1311"/>
      <c r="X237" s="1311"/>
      <c r="Y237" s="1311"/>
      <c r="Z237" s="1302"/>
      <c r="AA237" s="1311"/>
      <c r="AB237" s="1311"/>
      <c r="AC237" s="1311"/>
      <c r="AD237" s="1302"/>
      <c r="AE237" s="1311"/>
      <c r="AF237" s="1311"/>
      <c r="AG237" s="1311"/>
      <c r="AH237" s="1302"/>
      <c r="AI237" s="1311"/>
      <c r="AJ237" s="1311"/>
      <c r="AK237" s="1311"/>
      <c r="AL237" s="1302"/>
      <c r="AM237" s="1310"/>
      <c r="AN237" s="1282"/>
      <c r="AO237" s="931"/>
      <c r="AP237" s="931"/>
      <c r="AQ237" s="931"/>
      <c r="AR237" s="930"/>
      <c r="AS237" s="931"/>
      <c r="AT237" s="931"/>
      <c r="AU237" s="931"/>
      <c r="AV237" s="930"/>
      <c r="AW237" s="931"/>
      <c r="AX237" s="931"/>
      <c r="AY237" s="931"/>
      <c r="AZ237" s="930"/>
      <c r="BA237" s="931"/>
      <c r="BB237" s="931"/>
      <c r="BC237" s="931"/>
      <c r="BD237" s="930"/>
      <c r="BE237" s="929"/>
      <c r="BF237" s="1282">
        <f t="shared" si="6"/>
        <v>0</v>
      </c>
    </row>
    <row r="238" spans="1:58">
      <c r="A238" s="1220">
        <v>232</v>
      </c>
      <c r="B238" s="1231"/>
      <c r="C238" s="1276" t="s">
        <v>2430</v>
      </c>
      <c r="D238" s="1239">
        <v>15388400</v>
      </c>
      <c r="E238" s="1240" t="s">
        <v>2416</v>
      </c>
      <c r="F238" s="1234"/>
      <c r="G238" s="1235"/>
      <c r="H238" s="1236"/>
      <c r="I238" s="1234"/>
      <c r="J238" s="1220"/>
      <c r="K238" s="1237"/>
      <c r="L238" s="1237"/>
      <c r="M238" s="1234"/>
      <c r="N238" s="1237"/>
      <c r="O238" s="1234"/>
      <c r="P238" s="1234"/>
      <c r="Q238" s="1234"/>
      <c r="R238" s="1234"/>
      <c r="S238" s="1234"/>
      <c r="T238" s="1234"/>
      <c r="U238" s="1234"/>
      <c r="W238" s="1311"/>
      <c r="X238" s="1311"/>
      <c r="Y238" s="1311"/>
      <c r="Z238" s="1302"/>
      <c r="AA238" s="1311"/>
      <c r="AB238" s="1311"/>
      <c r="AC238" s="1311"/>
      <c r="AD238" s="1302"/>
      <c r="AE238" s="1311"/>
      <c r="AF238" s="1311"/>
      <c r="AG238" s="1311"/>
      <c r="AH238" s="1302"/>
      <c r="AI238" s="1311"/>
      <c r="AJ238" s="1311"/>
      <c r="AK238" s="1311"/>
      <c r="AL238" s="1302"/>
      <c r="AM238" s="1310"/>
      <c r="AN238" s="1282"/>
      <c r="AO238" s="931"/>
      <c r="AP238" s="931"/>
      <c r="AQ238" s="931"/>
      <c r="AR238" s="930"/>
      <c r="AS238" s="931"/>
      <c r="AT238" s="931"/>
      <c r="AU238" s="931"/>
      <c r="AV238" s="930"/>
      <c r="AW238" s="931"/>
      <c r="AX238" s="931"/>
      <c r="AY238" s="931"/>
      <c r="AZ238" s="930"/>
      <c r="BA238" s="931"/>
      <c r="BB238" s="931"/>
      <c r="BC238" s="931"/>
      <c r="BD238" s="930"/>
      <c r="BE238" s="929"/>
      <c r="BF238" s="1282">
        <f t="shared" si="6"/>
        <v>0</v>
      </c>
    </row>
    <row r="239" spans="1:58">
      <c r="A239" s="1220">
        <v>233</v>
      </c>
      <c r="B239" s="1231"/>
      <c r="C239" s="1276" t="s">
        <v>2431</v>
      </c>
      <c r="D239" s="1239">
        <v>6718700</v>
      </c>
      <c r="E239" s="1240" t="s">
        <v>2416</v>
      </c>
      <c r="F239" s="1234"/>
      <c r="G239" s="1235"/>
      <c r="H239" s="1236"/>
      <c r="I239" s="1234"/>
      <c r="J239" s="1220"/>
      <c r="K239" s="1237"/>
      <c r="L239" s="1237"/>
      <c r="M239" s="1234"/>
      <c r="N239" s="1237"/>
      <c r="O239" s="1234"/>
      <c r="P239" s="1234"/>
      <c r="Q239" s="1234"/>
      <c r="R239" s="1234"/>
      <c r="S239" s="1234"/>
      <c r="T239" s="1234"/>
      <c r="U239" s="1234"/>
      <c r="W239" s="1311"/>
      <c r="X239" s="1311"/>
      <c r="Y239" s="1311"/>
      <c r="Z239" s="1302"/>
      <c r="AA239" s="1311"/>
      <c r="AB239" s="1311"/>
      <c r="AC239" s="1311"/>
      <c r="AD239" s="1302"/>
      <c r="AE239" s="1311"/>
      <c r="AF239" s="1311"/>
      <c r="AG239" s="1311"/>
      <c r="AH239" s="1302"/>
      <c r="AI239" s="1311"/>
      <c r="AJ239" s="1311"/>
      <c r="AK239" s="1311"/>
      <c r="AL239" s="1302"/>
      <c r="AM239" s="1310"/>
      <c r="AN239" s="1282"/>
      <c r="AO239" s="931"/>
      <c r="AP239" s="931"/>
      <c r="AQ239" s="931"/>
      <c r="AR239" s="930"/>
      <c r="AS239" s="931"/>
      <c r="AT239" s="931"/>
      <c r="AU239" s="931"/>
      <c r="AV239" s="930"/>
      <c r="AW239" s="931"/>
      <c r="AX239" s="931"/>
      <c r="AY239" s="931"/>
      <c r="AZ239" s="930"/>
      <c r="BA239" s="931"/>
      <c r="BB239" s="931"/>
      <c r="BC239" s="931"/>
      <c r="BD239" s="930"/>
      <c r="BE239" s="929"/>
      <c r="BF239" s="1282">
        <f t="shared" si="6"/>
        <v>0</v>
      </c>
    </row>
    <row r="240" spans="1:58">
      <c r="A240" s="1220">
        <v>234</v>
      </c>
      <c r="B240" s="1231"/>
      <c r="C240" s="1276" t="s">
        <v>2425</v>
      </c>
      <c r="D240" s="1239">
        <v>39195800</v>
      </c>
      <c r="E240" s="1240" t="s">
        <v>2416</v>
      </c>
      <c r="F240" s="1234"/>
      <c r="G240" s="1235"/>
      <c r="H240" s="1236"/>
      <c r="I240" s="1234"/>
      <c r="J240" s="1220"/>
      <c r="K240" s="1237"/>
      <c r="L240" s="1237"/>
      <c r="M240" s="1234"/>
      <c r="N240" s="1237"/>
      <c r="O240" s="1234"/>
      <c r="P240" s="1234"/>
      <c r="Q240" s="1234"/>
      <c r="R240" s="1234"/>
      <c r="S240" s="1234"/>
      <c r="T240" s="1234"/>
      <c r="U240" s="1234"/>
      <c r="W240" s="1311"/>
      <c r="X240" s="1311"/>
      <c r="Y240" s="1311"/>
      <c r="Z240" s="1302"/>
      <c r="AA240" s="1311"/>
      <c r="AB240" s="1311"/>
      <c r="AC240" s="1311"/>
      <c r="AD240" s="1302"/>
      <c r="AE240" s="1311"/>
      <c r="AF240" s="1311"/>
      <c r="AG240" s="1311"/>
      <c r="AH240" s="1302"/>
      <c r="AI240" s="1311"/>
      <c r="AJ240" s="1311"/>
      <c r="AK240" s="1311"/>
      <c r="AL240" s="1302"/>
      <c r="AM240" s="1310"/>
      <c r="AN240" s="1282"/>
      <c r="AO240" s="931"/>
      <c r="AP240" s="931"/>
      <c r="AQ240" s="931"/>
      <c r="AR240" s="930"/>
      <c r="AS240" s="931"/>
      <c r="AT240" s="931"/>
      <c r="AU240" s="931"/>
      <c r="AV240" s="930"/>
      <c r="AW240" s="931"/>
      <c r="AX240" s="931"/>
      <c r="AY240" s="931"/>
      <c r="AZ240" s="930"/>
      <c r="BA240" s="931"/>
      <c r="BB240" s="931"/>
      <c r="BC240" s="931"/>
      <c r="BD240" s="930"/>
      <c r="BE240" s="929"/>
      <c r="BF240" s="1282">
        <f t="shared" si="6"/>
        <v>0</v>
      </c>
    </row>
    <row r="241" spans="1:58" ht="117">
      <c r="A241" s="1220">
        <v>235</v>
      </c>
      <c r="B241" s="1231">
        <v>11</v>
      </c>
      <c r="C241" s="1275" t="s">
        <v>2463</v>
      </c>
      <c r="D241" s="1232"/>
      <c r="E241" s="1233">
        <v>0</v>
      </c>
      <c r="F241" s="1234" t="s">
        <v>2416</v>
      </c>
      <c r="G241" s="1235"/>
      <c r="H241" s="1236"/>
      <c r="I241" s="1234"/>
      <c r="J241" s="1220">
        <f>L241+N241+P241</f>
        <v>1</v>
      </c>
      <c r="K241" s="1227">
        <f>M241+O241+Q241</f>
        <v>0</v>
      </c>
      <c r="L241" s="1237"/>
      <c r="M241" s="1234"/>
      <c r="N241" s="1237"/>
      <c r="O241" s="1234"/>
      <c r="P241" s="1237">
        <v>1</v>
      </c>
      <c r="Q241" s="1228">
        <f>$E241</f>
        <v>0</v>
      </c>
      <c r="R241" s="1234"/>
      <c r="S241" s="1234"/>
      <c r="T241" s="1299"/>
      <c r="U241" s="1293">
        <f>Q241-T241</f>
        <v>0</v>
      </c>
      <c r="W241" s="1311">
        <f>$W$1/100*$U241</f>
        <v>0</v>
      </c>
      <c r="X241" s="1311">
        <f>$X$1/100*$U241</f>
        <v>0</v>
      </c>
      <c r="Y241" s="1311">
        <f>$Y$1/100*$U241</f>
        <v>0</v>
      </c>
      <c r="Z241" s="1302">
        <f>W241+X241+Y241</f>
        <v>0</v>
      </c>
      <c r="AA241" s="1311">
        <f>$AA$1/100*$U241</f>
        <v>0</v>
      </c>
      <c r="AB241" s="1311">
        <f>$AB$1/100*$U241</f>
        <v>0</v>
      </c>
      <c r="AC241" s="1311">
        <f>$AC$1/100*$U241</f>
        <v>0</v>
      </c>
      <c r="AD241" s="1302">
        <f>AA241+AB241+AC241</f>
        <v>0</v>
      </c>
      <c r="AE241" s="1311">
        <f>$AE$1/100*$U241</f>
        <v>0</v>
      </c>
      <c r="AF241" s="1311">
        <f>$AF$1/100*$U241</f>
        <v>0</v>
      </c>
      <c r="AG241" s="1311">
        <f>$AG$1/100*$U241</f>
        <v>0</v>
      </c>
      <c r="AH241" s="1302">
        <f>AE241+AF241+AG241</f>
        <v>0</v>
      </c>
      <c r="AI241" s="1311">
        <f>$AI$1/100*$U241</f>
        <v>0</v>
      </c>
      <c r="AJ241" s="1311">
        <f>$AJ$1/100*$U241</f>
        <v>0</v>
      </c>
      <c r="AK241" s="1311">
        <f>$AK$1/100*$U241</f>
        <v>0</v>
      </c>
      <c r="AL241" s="1302">
        <f>AI241+AJ241+AK241</f>
        <v>0</v>
      </c>
      <c r="AM241" s="1310">
        <f>Z241+AD241+AH241+AL241</f>
        <v>0</v>
      </c>
      <c r="AN241" s="1282">
        <f>AM241-U241</f>
        <v>0</v>
      </c>
      <c r="AO241" s="931">
        <f>ROUND(W241,-2)</f>
        <v>0</v>
      </c>
      <c r="AP241" s="931">
        <f>ROUND(X241,-2)</f>
        <v>0</v>
      </c>
      <c r="AQ241" s="931">
        <f>ROUND(Y241,-2)</f>
        <v>0</v>
      </c>
      <c r="AR241" s="1302">
        <f>AO241+AP241+AQ241</f>
        <v>0</v>
      </c>
      <c r="AS241" s="931">
        <f>ROUND(AA241,-2)</f>
        <v>0</v>
      </c>
      <c r="AT241" s="931">
        <f>ROUND(AB241,-2)</f>
        <v>0</v>
      </c>
      <c r="AU241" s="931">
        <f>ROUND(AC241,-2)</f>
        <v>0</v>
      </c>
      <c r="AV241" s="1302">
        <f>AS241+AT241+AU241</f>
        <v>0</v>
      </c>
      <c r="AW241" s="931">
        <f>ROUND(AE241,-2)</f>
        <v>0</v>
      </c>
      <c r="AX241" s="931">
        <f>ROUND(AF241,-2)</f>
        <v>0</v>
      </c>
      <c r="AY241" s="931">
        <f>ROUND(AG241,-2)</f>
        <v>0</v>
      </c>
      <c r="AZ241" s="1302">
        <f>AW241+AX241+AY241</f>
        <v>0</v>
      </c>
      <c r="BA241" s="1311">
        <f>ROUND(AI241,-2)</f>
        <v>0</v>
      </c>
      <c r="BB241" s="1311">
        <f>ROUND(AJ241,-2)</f>
        <v>0</v>
      </c>
      <c r="BC241" s="1311">
        <f>ROUND(AK241,-2)</f>
        <v>0</v>
      </c>
      <c r="BD241" s="930">
        <f>BA241+BB241+BC241</f>
        <v>0</v>
      </c>
      <c r="BE241" s="1310">
        <f>AR241+AV241+AZ241+BD241</f>
        <v>0</v>
      </c>
      <c r="BF241" s="1312">
        <f t="shared" si="6"/>
        <v>0</v>
      </c>
    </row>
    <row r="242" spans="1:58">
      <c r="A242" s="1220">
        <v>236</v>
      </c>
      <c r="B242" s="1231"/>
      <c r="C242" s="1276" t="s">
        <v>2422</v>
      </c>
      <c r="D242" s="1239">
        <v>488000000</v>
      </c>
      <c r="E242" s="1240" t="s">
        <v>2416</v>
      </c>
      <c r="F242" s="1234"/>
      <c r="G242" s="1235"/>
      <c r="H242" s="1236"/>
      <c r="I242" s="1234"/>
      <c r="J242" s="1220"/>
      <c r="K242" s="1237"/>
      <c r="L242" s="1237"/>
      <c r="M242" s="1234"/>
      <c r="N242" s="1237"/>
      <c r="O242" s="1234"/>
      <c r="P242" s="1234"/>
      <c r="Q242" s="1234"/>
      <c r="R242" s="1234"/>
      <c r="S242" s="1234"/>
      <c r="T242" s="1234"/>
      <c r="U242" s="1234"/>
      <c r="W242" s="1311"/>
      <c r="X242" s="1311"/>
      <c r="Y242" s="1311"/>
      <c r="Z242" s="1302"/>
      <c r="AA242" s="1311"/>
      <c r="AB242" s="1311"/>
      <c r="AC242" s="1311"/>
      <c r="AD242" s="1302"/>
      <c r="AE242" s="1311"/>
      <c r="AF242" s="1311"/>
      <c r="AG242" s="1311"/>
      <c r="AH242" s="1302"/>
      <c r="AI242" s="1311"/>
      <c r="AJ242" s="1311"/>
      <c r="AK242" s="1311"/>
      <c r="AL242" s="1302"/>
      <c r="AM242" s="1310"/>
      <c r="AN242" s="1282"/>
      <c r="AO242" s="931"/>
      <c r="AP242" s="931"/>
      <c r="AQ242" s="931"/>
      <c r="AR242" s="930"/>
      <c r="AS242" s="931"/>
      <c r="AT242" s="931"/>
      <c r="AU242" s="931"/>
      <c r="AV242" s="930"/>
      <c r="AW242" s="931"/>
      <c r="AX242" s="931"/>
      <c r="AY242" s="931"/>
      <c r="AZ242" s="930"/>
      <c r="BA242" s="931"/>
      <c r="BB242" s="931"/>
      <c r="BC242" s="931"/>
      <c r="BD242" s="930"/>
      <c r="BE242" s="929"/>
      <c r="BF242" s="1282">
        <f t="shared" si="6"/>
        <v>0</v>
      </c>
    </row>
    <row r="243" spans="1:58" outlineLevel="2">
      <c r="A243" s="1220">
        <v>237</v>
      </c>
      <c r="B243" s="1231"/>
      <c r="C243" s="1276" t="s">
        <v>2423</v>
      </c>
      <c r="D243" s="1239">
        <v>0</v>
      </c>
      <c r="E243" s="1240" t="s">
        <v>2416</v>
      </c>
      <c r="F243" s="1234"/>
      <c r="G243" s="1235"/>
      <c r="H243" s="1236"/>
      <c r="I243" s="1234"/>
      <c r="J243" s="1220"/>
      <c r="K243" s="1237"/>
      <c r="L243" s="1237"/>
      <c r="M243" s="1234"/>
      <c r="N243" s="1237"/>
      <c r="O243" s="1234"/>
      <c r="P243" s="1234"/>
      <c r="Q243" s="1234"/>
      <c r="R243" s="1234"/>
      <c r="S243" s="1234"/>
      <c r="T243" s="1234"/>
      <c r="U243" s="1234"/>
      <c r="W243" s="1311"/>
      <c r="X243" s="1311"/>
      <c r="Y243" s="1311"/>
      <c r="Z243" s="1302"/>
      <c r="AA243" s="1311"/>
      <c r="AB243" s="1311"/>
      <c r="AC243" s="1311"/>
      <c r="AD243" s="1302"/>
      <c r="AE243" s="1311"/>
      <c r="AF243" s="1311"/>
      <c r="AG243" s="1311"/>
      <c r="AH243" s="1302"/>
      <c r="AI243" s="1311"/>
      <c r="AJ243" s="1311"/>
      <c r="AK243" s="1311"/>
      <c r="AL243" s="1302"/>
      <c r="AM243" s="1310"/>
      <c r="AN243" s="1282"/>
      <c r="AO243" s="931"/>
      <c r="AP243" s="931"/>
      <c r="AQ243" s="931"/>
      <c r="AR243" s="930"/>
      <c r="AS243" s="931"/>
      <c r="AT243" s="931"/>
      <c r="AU243" s="931"/>
      <c r="AV243" s="930"/>
      <c r="AW243" s="931"/>
      <c r="AX243" s="931"/>
      <c r="AY243" s="931"/>
      <c r="AZ243" s="930"/>
      <c r="BA243" s="931"/>
      <c r="BB243" s="931"/>
      <c r="BC243" s="931"/>
      <c r="BD243" s="930"/>
      <c r="BE243" s="929"/>
      <c r="BF243" s="1282">
        <f t="shared" si="6"/>
        <v>0</v>
      </c>
    </row>
    <row r="244" spans="1:58" outlineLevel="2">
      <c r="A244" s="1220">
        <v>238</v>
      </c>
      <c r="B244" s="1231"/>
      <c r="C244" s="1276" t="s">
        <v>2424</v>
      </c>
      <c r="D244" s="1239">
        <v>488000000</v>
      </c>
      <c r="E244" s="1240" t="s">
        <v>2416</v>
      </c>
      <c r="F244" s="1234"/>
      <c r="G244" s="1235"/>
      <c r="H244" s="1236"/>
      <c r="I244" s="1234"/>
      <c r="J244" s="1220"/>
      <c r="K244" s="1237"/>
      <c r="L244" s="1237"/>
      <c r="M244" s="1234"/>
      <c r="N244" s="1237"/>
      <c r="O244" s="1234"/>
      <c r="P244" s="1234"/>
      <c r="Q244" s="1234"/>
      <c r="R244" s="1234"/>
      <c r="S244" s="1234"/>
      <c r="T244" s="1234"/>
      <c r="U244" s="1234"/>
      <c r="W244" s="1311"/>
      <c r="X244" s="1311"/>
      <c r="Y244" s="1311"/>
      <c r="Z244" s="1302"/>
      <c r="AA244" s="1311"/>
      <c r="AB244" s="1311"/>
      <c r="AC244" s="1311"/>
      <c r="AD244" s="1302"/>
      <c r="AE244" s="1311"/>
      <c r="AF244" s="1311"/>
      <c r="AG244" s="1311"/>
      <c r="AH244" s="1302"/>
      <c r="AI244" s="1311"/>
      <c r="AJ244" s="1311"/>
      <c r="AK244" s="1311"/>
      <c r="AL244" s="1302"/>
      <c r="AM244" s="1310"/>
      <c r="AN244" s="1282"/>
      <c r="AO244" s="931"/>
      <c r="AP244" s="931"/>
      <c r="AQ244" s="931"/>
      <c r="AR244" s="930"/>
      <c r="AS244" s="931"/>
      <c r="AT244" s="931"/>
      <c r="AU244" s="931"/>
      <c r="AV244" s="930"/>
      <c r="AW244" s="931"/>
      <c r="AX244" s="931"/>
      <c r="AY244" s="931"/>
      <c r="AZ244" s="930"/>
      <c r="BA244" s="931"/>
      <c r="BB244" s="931"/>
      <c r="BC244" s="931"/>
      <c r="BD244" s="930"/>
      <c r="BE244" s="929"/>
      <c r="BF244" s="1282">
        <f t="shared" si="6"/>
        <v>0</v>
      </c>
    </row>
    <row r="245" spans="1:58">
      <c r="A245" s="1220">
        <v>239</v>
      </c>
      <c r="B245" s="1231"/>
      <c r="C245" s="1276" t="s">
        <v>2447</v>
      </c>
      <c r="D245" s="1239">
        <v>81000000</v>
      </c>
      <c r="E245" s="1240" t="s">
        <v>2416</v>
      </c>
      <c r="F245" s="1234"/>
      <c r="G245" s="1235"/>
      <c r="H245" s="1236"/>
      <c r="I245" s="1234"/>
      <c r="J245" s="1220"/>
      <c r="K245" s="1237"/>
      <c r="L245" s="1237"/>
      <c r="M245" s="1234"/>
      <c r="N245" s="1237"/>
      <c r="O245" s="1234"/>
      <c r="P245" s="1234"/>
      <c r="Q245" s="1234"/>
      <c r="R245" s="1234"/>
      <c r="S245" s="1234"/>
      <c r="T245" s="1234"/>
      <c r="U245" s="1234"/>
      <c r="W245" s="1311"/>
      <c r="X245" s="1311"/>
      <c r="Y245" s="1311"/>
      <c r="Z245" s="1302"/>
      <c r="AA245" s="1311"/>
      <c r="AB245" s="1311"/>
      <c r="AC245" s="1311"/>
      <c r="AD245" s="1302"/>
      <c r="AE245" s="1311"/>
      <c r="AF245" s="1311"/>
      <c r="AG245" s="1311"/>
      <c r="AH245" s="1302"/>
      <c r="AI245" s="1311"/>
      <c r="AJ245" s="1311"/>
      <c r="AK245" s="1311"/>
      <c r="AL245" s="1302"/>
      <c r="AM245" s="1310"/>
      <c r="AN245" s="1282"/>
      <c r="AO245" s="931"/>
      <c r="AP245" s="931"/>
      <c r="AQ245" s="931"/>
      <c r="AR245" s="930"/>
      <c r="AS245" s="931"/>
      <c r="AT245" s="931"/>
      <c r="AU245" s="931"/>
      <c r="AV245" s="930"/>
      <c r="AW245" s="931"/>
      <c r="AX245" s="931"/>
      <c r="AY245" s="931"/>
      <c r="AZ245" s="930"/>
      <c r="BA245" s="931"/>
      <c r="BB245" s="931"/>
      <c r="BC245" s="931"/>
      <c r="BD245" s="930"/>
      <c r="BE245" s="929"/>
      <c r="BF245" s="1282">
        <f t="shared" si="6"/>
        <v>0</v>
      </c>
    </row>
    <row r="246" spans="1:58">
      <c r="A246" s="1220">
        <v>240</v>
      </c>
      <c r="B246" s="1231"/>
      <c r="C246" s="1276" t="s">
        <v>2430</v>
      </c>
      <c r="D246" s="1239">
        <v>16180000</v>
      </c>
      <c r="E246" s="1240" t="s">
        <v>2416</v>
      </c>
      <c r="F246" s="1234"/>
      <c r="G246" s="1235"/>
      <c r="H246" s="1236"/>
      <c r="I246" s="1234"/>
      <c r="J246" s="1220"/>
      <c r="K246" s="1237"/>
      <c r="L246" s="1237"/>
      <c r="M246" s="1234"/>
      <c r="N246" s="1237"/>
      <c r="O246" s="1234"/>
      <c r="P246" s="1234"/>
      <c r="Q246" s="1234"/>
      <c r="R246" s="1234"/>
      <c r="S246" s="1234"/>
      <c r="T246" s="1234"/>
      <c r="U246" s="1234"/>
      <c r="W246" s="1311"/>
      <c r="X246" s="1311"/>
      <c r="Y246" s="1311"/>
      <c r="Z246" s="1302"/>
      <c r="AA246" s="1311"/>
      <c r="AB246" s="1311"/>
      <c r="AC246" s="1311"/>
      <c r="AD246" s="1302"/>
      <c r="AE246" s="1311"/>
      <c r="AF246" s="1311"/>
      <c r="AG246" s="1311"/>
      <c r="AH246" s="1302"/>
      <c r="AI246" s="1311"/>
      <c r="AJ246" s="1311"/>
      <c r="AK246" s="1311"/>
      <c r="AL246" s="1302"/>
      <c r="AM246" s="1310"/>
      <c r="AN246" s="1282"/>
      <c r="AO246" s="931"/>
      <c r="AP246" s="931"/>
      <c r="AQ246" s="931"/>
      <c r="AR246" s="930"/>
      <c r="AS246" s="931"/>
      <c r="AT246" s="931"/>
      <c r="AU246" s="931"/>
      <c r="AV246" s="930"/>
      <c r="AW246" s="931"/>
      <c r="AX246" s="931"/>
      <c r="AY246" s="931"/>
      <c r="AZ246" s="930"/>
      <c r="BA246" s="931"/>
      <c r="BB246" s="931"/>
      <c r="BC246" s="931"/>
      <c r="BD246" s="930"/>
      <c r="BE246" s="929"/>
      <c r="BF246" s="1282">
        <f t="shared" si="6"/>
        <v>0</v>
      </c>
    </row>
    <row r="247" spans="1:58">
      <c r="A247" s="1220">
        <v>241</v>
      </c>
      <c r="B247" s="1231"/>
      <c r="C247" s="1276" t="s">
        <v>2431</v>
      </c>
      <c r="D247" s="1239">
        <v>68256000</v>
      </c>
      <c r="E247" s="1240" t="s">
        <v>2416</v>
      </c>
      <c r="F247" s="1234"/>
      <c r="G247" s="1235"/>
      <c r="H247" s="1236"/>
      <c r="I247" s="1234"/>
      <c r="J247" s="1220"/>
      <c r="K247" s="1237"/>
      <c r="L247" s="1237"/>
      <c r="M247" s="1234"/>
      <c r="N247" s="1237"/>
      <c r="O247" s="1234"/>
      <c r="P247" s="1234"/>
      <c r="Q247" s="1234"/>
      <c r="R247" s="1234"/>
      <c r="S247" s="1234"/>
      <c r="T247" s="1234"/>
      <c r="U247" s="1234"/>
      <c r="W247" s="1311"/>
      <c r="X247" s="1311"/>
      <c r="Y247" s="1311"/>
      <c r="Z247" s="1302"/>
      <c r="AA247" s="1311"/>
      <c r="AB247" s="1311"/>
      <c r="AC247" s="1311"/>
      <c r="AD247" s="1302"/>
      <c r="AE247" s="1311"/>
      <c r="AF247" s="1311"/>
      <c r="AG247" s="1311"/>
      <c r="AH247" s="1302"/>
      <c r="AI247" s="1311"/>
      <c r="AJ247" s="1311"/>
      <c r="AK247" s="1311"/>
      <c r="AL247" s="1302"/>
      <c r="AM247" s="1310"/>
      <c r="AN247" s="1282"/>
      <c r="AO247" s="931"/>
      <c r="AP247" s="931"/>
      <c r="AQ247" s="931"/>
      <c r="AR247" s="930"/>
      <c r="AS247" s="931"/>
      <c r="AT247" s="931"/>
      <c r="AU247" s="931"/>
      <c r="AV247" s="930"/>
      <c r="AW247" s="931"/>
      <c r="AX247" s="931"/>
      <c r="AY247" s="931"/>
      <c r="AZ247" s="930"/>
      <c r="BA247" s="931"/>
      <c r="BB247" s="931"/>
      <c r="BC247" s="931"/>
      <c r="BD247" s="930"/>
      <c r="BE247" s="929"/>
      <c r="BF247" s="1282">
        <f t="shared" si="6"/>
        <v>0</v>
      </c>
    </row>
    <row r="248" spans="1:58">
      <c r="A248" s="1220">
        <v>242</v>
      </c>
      <c r="B248" s="1231"/>
      <c r="C248" s="1276" t="s">
        <v>2426</v>
      </c>
      <c r="D248" s="1239">
        <v>322564000</v>
      </c>
      <c r="E248" s="1240" t="s">
        <v>2416</v>
      </c>
      <c r="F248" s="1234"/>
      <c r="G248" s="1235"/>
      <c r="H248" s="1236"/>
      <c r="I248" s="1234"/>
      <c r="J248" s="1220"/>
      <c r="K248" s="1237"/>
      <c r="L248" s="1237"/>
      <c r="M248" s="1234"/>
      <c r="N248" s="1237"/>
      <c r="O248" s="1234"/>
      <c r="P248" s="1234"/>
      <c r="Q248" s="1234"/>
      <c r="R248" s="1234"/>
      <c r="S248" s="1234"/>
      <c r="T248" s="1234"/>
      <c r="U248" s="1234"/>
      <c r="W248" s="1311"/>
      <c r="X248" s="1311"/>
      <c r="Y248" s="1311"/>
      <c r="Z248" s="1302"/>
      <c r="AA248" s="1311"/>
      <c r="AB248" s="1311"/>
      <c r="AC248" s="1311"/>
      <c r="AD248" s="1302"/>
      <c r="AE248" s="1311"/>
      <c r="AF248" s="1311"/>
      <c r="AG248" s="1311"/>
      <c r="AH248" s="1302"/>
      <c r="AI248" s="1311"/>
      <c r="AJ248" s="1311"/>
      <c r="AK248" s="1311"/>
      <c r="AL248" s="1302"/>
      <c r="AM248" s="1310"/>
      <c r="AN248" s="1282"/>
      <c r="AO248" s="931"/>
      <c r="AP248" s="931"/>
      <c r="AQ248" s="931"/>
      <c r="AR248" s="930"/>
      <c r="AS248" s="931"/>
      <c r="AT248" s="931"/>
      <c r="AU248" s="931"/>
      <c r="AV248" s="930"/>
      <c r="AW248" s="931"/>
      <c r="AX248" s="931"/>
      <c r="AY248" s="931"/>
      <c r="AZ248" s="930"/>
      <c r="BA248" s="931"/>
      <c r="BB248" s="931"/>
      <c r="BC248" s="931"/>
      <c r="BD248" s="930"/>
      <c r="BE248" s="929"/>
      <c r="BF248" s="1282">
        <f t="shared" si="6"/>
        <v>0</v>
      </c>
    </row>
    <row r="249" spans="1:58" ht="70.2">
      <c r="A249" s="1220">
        <v>243</v>
      </c>
      <c r="B249" s="1231">
        <v>6</v>
      </c>
      <c r="C249" s="1275" t="s">
        <v>2464</v>
      </c>
      <c r="D249" s="1232"/>
      <c r="E249" s="1233">
        <v>40319900</v>
      </c>
      <c r="F249" s="1234" t="s">
        <v>2416</v>
      </c>
      <c r="G249" s="1235"/>
      <c r="H249" s="1236"/>
      <c r="I249" s="1234"/>
      <c r="J249" s="1220">
        <f>L249+N249+P249</f>
        <v>1</v>
      </c>
      <c r="K249" s="1227">
        <f>M249+O249+Q249</f>
        <v>40319900</v>
      </c>
      <c r="L249" s="1237"/>
      <c r="M249" s="1234"/>
      <c r="N249" s="1237"/>
      <c r="O249" s="1234"/>
      <c r="P249" s="1237">
        <v>1</v>
      </c>
      <c r="Q249" s="1228">
        <f>$E249</f>
        <v>40319900</v>
      </c>
      <c r="R249" s="1234"/>
      <c r="S249" s="1234"/>
      <c r="T249" s="1299">
        <v>22143900</v>
      </c>
      <c r="U249" s="1293">
        <f>Q249-T249</f>
        <v>18176000</v>
      </c>
      <c r="W249" s="1311">
        <f>$W$1/100*$U249</f>
        <v>1817600</v>
      </c>
      <c r="X249" s="1311">
        <f>$X$1/100*$U249</f>
        <v>1817600</v>
      </c>
      <c r="Y249" s="1311">
        <f>$Y$1/100*$U249</f>
        <v>1817600</v>
      </c>
      <c r="Z249" s="1302">
        <f>W249+X249+Y249</f>
        <v>5452800</v>
      </c>
      <c r="AA249" s="1311">
        <f>$AA$1/100*$U249</f>
        <v>908800</v>
      </c>
      <c r="AB249" s="1311">
        <f>$AB$1/100*$U249</f>
        <v>1817600</v>
      </c>
      <c r="AC249" s="1311">
        <f>$AC$1/100*$U249</f>
        <v>1817600</v>
      </c>
      <c r="AD249" s="1302">
        <f>AA249+AB249+AC249</f>
        <v>4544000</v>
      </c>
      <c r="AE249" s="1311">
        <f>$AE$1/100*$U249</f>
        <v>1817600</v>
      </c>
      <c r="AF249" s="1311">
        <f>$AF$1/100*$U249</f>
        <v>1817600</v>
      </c>
      <c r="AG249" s="1311">
        <f>$AG$1/100*$U249</f>
        <v>1817600</v>
      </c>
      <c r="AH249" s="1302">
        <f>AE249+AF249+AG249</f>
        <v>5452800</v>
      </c>
      <c r="AI249" s="1311">
        <f>$AI$1/100*$U249</f>
        <v>1817600</v>
      </c>
      <c r="AJ249" s="1311">
        <f>$AJ$1/100*$U249</f>
        <v>908800</v>
      </c>
      <c r="AK249" s="1311">
        <f>$AK$1/100*$U249</f>
        <v>0</v>
      </c>
      <c r="AL249" s="1302">
        <f>AI249+AJ249+AK249</f>
        <v>2726400</v>
      </c>
      <c r="AM249" s="1310">
        <f>Z249+AD249+AH249+AL249</f>
        <v>18176000</v>
      </c>
      <c r="AN249" s="1282">
        <f>AM249-U249</f>
        <v>0</v>
      </c>
      <c r="AO249" s="931">
        <f>ROUND(W249,-2)</f>
        <v>1817600</v>
      </c>
      <c r="AP249" s="931">
        <f>ROUND(X249,-2)</f>
        <v>1817600</v>
      </c>
      <c r="AQ249" s="931">
        <f>ROUND(Y249,-2)</f>
        <v>1817600</v>
      </c>
      <c r="AR249" s="1302">
        <f>AO249+AP249+AQ249</f>
        <v>5452800</v>
      </c>
      <c r="AS249" s="931">
        <f>ROUND(AA249,-2)</f>
        <v>908800</v>
      </c>
      <c r="AT249" s="931">
        <f>ROUND(AB249,-2)</f>
        <v>1817600</v>
      </c>
      <c r="AU249" s="931">
        <f>ROUND(AC249,-2)</f>
        <v>1817600</v>
      </c>
      <c r="AV249" s="1302">
        <f>AS249+AT249+AU249</f>
        <v>4544000</v>
      </c>
      <c r="AW249" s="931">
        <f>ROUND(AE249,-2)</f>
        <v>1817600</v>
      </c>
      <c r="AX249" s="931">
        <f>ROUND(AF249,-2)</f>
        <v>1817600</v>
      </c>
      <c r="AY249" s="931">
        <f>ROUND(AG249,-2)</f>
        <v>1817600</v>
      </c>
      <c r="AZ249" s="1302">
        <f>AW249+AX249+AY249</f>
        <v>5452800</v>
      </c>
      <c r="BA249" s="1311">
        <f>ROUND(AI249,-2)</f>
        <v>1817600</v>
      </c>
      <c r="BB249" s="1311">
        <f>ROUND(AJ249,-2)</f>
        <v>908800</v>
      </c>
      <c r="BC249" s="1311">
        <f>ROUND(AK249,-2)</f>
        <v>0</v>
      </c>
      <c r="BD249" s="930">
        <f>BA249+BB249+BC249</f>
        <v>2726400</v>
      </c>
      <c r="BE249" s="1310">
        <f>AR249+AV249+AZ249+BD249</f>
        <v>18176000</v>
      </c>
      <c r="BF249" s="1312">
        <f t="shared" si="6"/>
        <v>0</v>
      </c>
    </row>
    <row r="250" spans="1:58">
      <c r="A250" s="1220">
        <v>244</v>
      </c>
      <c r="B250" s="1231"/>
      <c r="C250" s="1276" t="s">
        <v>2422</v>
      </c>
      <c r="D250" s="1239">
        <v>63999900</v>
      </c>
      <c r="E250" s="1240" t="s">
        <v>2416</v>
      </c>
      <c r="F250" s="1234"/>
      <c r="G250" s="1235"/>
      <c r="H250" s="1236"/>
      <c r="I250" s="1234"/>
      <c r="J250" s="1220"/>
      <c r="K250" s="1237"/>
      <c r="L250" s="1237"/>
      <c r="M250" s="1234"/>
      <c r="N250" s="1237"/>
      <c r="O250" s="1234"/>
      <c r="P250" s="1234"/>
      <c r="Q250" s="1234"/>
      <c r="R250" s="1234"/>
      <c r="S250" s="1234"/>
      <c r="T250" s="1234"/>
      <c r="U250" s="1234"/>
      <c r="W250" s="1311"/>
      <c r="X250" s="1311"/>
      <c r="Y250" s="1311"/>
      <c r="Z250" s="1302"/>
      <c r="AA250" s="1311"/>
      <c r="AB250" s="1311"/>
      <c r="AC250" s="1311"/>
      <c r="AD250" s="1302"/>
      <c r="AE250" s="1311"/>
      <c r="AF250" s="1311"/>
      <c r="AG250" s="1311"/>
      <c r="AH250" s="1302"/>
      <c r="AI250" s="1311"/>
      <c r="AJ250" s="1311"/>
      <c r="AK250" s="1311"/>
      <c r="AL250" s="1302"/>
      <c r="AM250" s="1310"/>
      <c r="AN250" s="1282"/>
      <c r="AO250" s="931"/>
      <c r="AP250" s="931"/>
      <c r="AQ250" s="931"/>
      <c r="AR250" s="930"/>
      <c r="AS250" s="931"/>
      <c r="AT250" s="931"/>
      <c r="AU250" s="931"/>
      <c r="AV250" s="930"/>
      <c r="AW250" s="931"/>
      <c r="AX250" s="931"/>
      <c r="AY250" s="931"/>
      <c r="AZ250" s="930"/>
      <c r="BA250" s="931"/>
      <c r="BB250" s="931"/>
      <c r="BC250" s="931"/>
      <c r="BD250" s="930"/>
      <c r="BE250" s="929"/>
      <c r="BF250" s="1282">
        <f t="shared" si="6"/>
        <v>0</v>
      </c>
    </row>
    <row r="251" spans="1:58" outlineLevel="2">
      <c r="A251" s="1220">
        <v>245</v>
      </c>
      <c r="B251" s="1231"/>
      <c r="C251" s="1276" t="s">
        <v>2423</v>
      </c>
      <c r="D251" s="1239">
        <v>0</v>
      </c>
      <c r="E251" s="1240" t="s">
        <v>2416</v>
      </c>
      <c r="F251" s="1234"/>
      <c r="G251" s="1235"/>
      <c r="H251" s="1236"/>
      <c r="I251" s="1234"/>
      <c r="J251" s="1220"/>
      <c r="K251" s="1237"/>
      <c r="L251" s="1237"/>
      <c r="M251" s="1234"/>
      <c r="N251" s="1237"/>
      <c r="O251" s="1234"/>
      <c r="P251" s="1234"/>
      <c r="Q251" s="1234"/>
      <c r="R251" s="1234"/>
      <c r="S251" s="1234"/>
      <c r="T251" s="1234"/>
      <c r="U251" s="1234"/>
      <c r="W251" s="1311"/>
      <c r="X251" s="1311"/>
      <c r="Y251" s="1311"/>
      <c r="Z251" s="1302"/>
      <c r="AA251" s="1311"/>
      <c r="AB251" s="1311"/>
      <c r="AC251" s="1311"/>
      <c r="AD251" s="1302"/>
      <c r="AE251" s="1311"/>
      <c r="AF251" s="1311"/>
      <c r="AG251" s="1311"/>
      <c r="AH251" s="1302"/>
      <c r="AI251" s="1311"/>
      <c r="AJ251" s="1311"/>
      <c r="AK251" s="1311"/>
      <c r="AL251" s="1302"/>
      <c r="AM251" s="1310"/>
      <c r="AN251" s="1282"/>
      <c r="AO251" s="931"/>
      <c r="AP251" s="931"/>
      <c r="AQ251" s="931"/>
      <c r="AR251" s="930"/>
      <c r="AS251" s="931"/>
      <c r="AT251" s="931"/>
      <c r="AU251" s="931"/>
      <c r="AV251" s="930"/>
      <c r="AW251" s="931"/>
      <c r="AX251" s="931"/>
      <c r="AY251" s="931"/>
      <c r="AZ251" s="930"/>
      <c r="BA251" s="931"/>
      <c r="BB251" s="931"/>
      <c r="BC251" s="931"/>
      <c r="BD251" s="930"/>
      <c r="BE251" s="929"/>
      <c r="BF251" s="1282">
        <f t="shared" si="6"/>
        <v>0</v>
      </c>
    </row>
    <row r="252" spans="1:58" outlineLevel="2">
      <c r="A252" s="1220">
        <v>246</v>
      </c>
      <c r="B252" s="1231"/>
      <c r="C252" s="1276" t="s">
        <v>2424</v>
      </c>
      <c r="D252" s="1239">
        <v>63999900</v>
      </c>
      <c r="E252" s="1240" t="s">
        <v>2416</v>
      </c>
      <c r="F252" s="1234"/>
      <c r="G252" s="1235"/>
      <c r="H252" s="1236"/>
      <c r="I252" s="1234"/>
      <c r="J252" s="1220"/>
      <c r="K252" s="1237"/>
      <c r="L252" s="1237"/>
      <c r="M252" s="1234"/>
      <c r="N252" s="1237"/>
      <c r="O252" s="1234"/>
      <c r="P252" s="1234"/>
      <c r="Q252" s="1234"/>
      <c r="R252" s="1234"/>
      <c r="S252" s="1234"/>
      <c r="T252" s="1234"/>
      <c r="U252" s="1234"/>
      <c r="W252" s="1311"/>
      <c r="X252" s="1311"/>
      <c r="Y252" s="1311"/>
      <c r="Z252" s="1302"/>
      <c r="AA252" s="1311"/>
      <c r="AB252" s="1311"/>
      <c r="AC252" s="1311"/>
      <c r="AD252" s="1302"/>
      <c r="AE252" s="1311"/>
      <c r="AF252" s="1311"/>
      <c r="AG252" s="1311"/>
      <c r="AH252" s="1302"/>
      <c r="AI252" s="1311"/>
      <c r="AJ252" s="1311"/>
      <c r="AK252" s="1311"/>
      <c r="AL252" s="1302"/>
      <c r="AM252" s="1310"/>
      <c r="AN252" s="1282"/>
      <c r="AO252" s="931"/>
      <c r="AP252" s="931"/>
      <c r="AQ252" s="931"/>
      <c r="AR252" s="930"/>
      <c r="AS252" s="931"/>
      <c r="AT252" s="931"/>
      <c r="AU252" s="931"/>
      <c r="AV252" s="930"/>
      <c r="AW252" s="931"/>
      <c r="AX252" s="931"/>
      <c r="AY252" s="931"/>
      <c r="AZ252" s="930"/>
      <c r="BA252" s="931"/>
      <c r="BB252" s="931"/>
      <c r="BC252" s="931"/>
      <c r="BD252" s="930"/>
      <c r="BE252" s="929"/>
      <c r="BF252" s="1282">
        <f t="shared" si="6"/>
        <v>0</v>
      </c>
    </row>
    <row r="253" spans="1:58">
      <c r="A253" s="1220">
        <v>247</v>
      </c>
      <c r="B253" s="1231"/>
      <c r="C253" s="1276" t="s">
        <v>2447</v>
      </c>
      <c r="D253" s="1239">
        <v>7275700</v>
      </c>
      <c r="E253" s="1240" t="s">
        <v>2416</v>
      </c>
      <c r="F253" s="1234"/>
      <c r="G253" s="1235"/>
      <c r="H253" s="1236"/>
      <c r="I253" s="1234"/>
      <c r="J253" s="1220"/>
      <c r="K253" s="1237"/>
      <c r="L253" s="1237"/>
      <c r="M253" s="1234"/>
      <c r="N253" s="1237"/>
      <c r="O253" s="1234"/>
      <c r="P253" s="1234"/>
      <c r="Q253" s="1234"/>
      <c r="R253" s="1234"/>
      <c r="S253" s="1234"/>
      <c r="T253" s="1234"/>
      <c r="U253" s="1234"/>
      <c r="W253" s="1311"/>
      <c r="X253" s="1311"/>
      <c r="Y253" s="1311"/>
      <c r="Z253" s="1302"/>
      <c r="AA253" s="1311"/>
      <c r="AB253" s="1311"/>
      <c r="AC253" s="1311"/>
      <c r="AD253" s="1302"/>
      <c r="AE253" s="1311"/>
      <c r="AF253" s="1311"/>
      <c r="AG253" s="1311"/>
      <c r="AH253" s="1302"/>
      <c r="AI253" s="1311"/>
      <c r="AJ253" s="1311"/>
      <c r="AK253" s="1311"/>
      <c r="AL253" s="1302"/>
      <c r="AM253" s="1310"/>
      <c r="AN253" s="1282"/>
      <c r="AO253" s="931"/>
      <c r="AP253" s="931"/>
      <c r="AQ253" s="931"/>
      <c r="AR253" s="930"/>
      <c r="AS253" s="931"/>
      <c r="AT253" s="931"/>
      <c r="AU253" s="931"/>
      <c r="AV253" s="930"/>
      <c r="AW253" s="931"/>
      <c r="AX253" s="931"/>
      <c r="AY253" s="931"/>
      <c r="AZ253" s="930"/>
      <c r="BA253" s="931"/>
      <c r="BB253" s="931"/>
      <c r="BC253" s="931"/>
      <c r="BD253" s="930"/>
      <c r="BE253" s="929"/>
      <c r="BF253" s="1282">
        <f t="shared" si="6"/>
        <v>0</v>
      </c>
    </row>
    <row r="254" spans="1:58">
      <c r="A254" s="1220">
        <v>248</v>
      </c>
      <c r="B254" s="1231"/>
      <c r="C254" s="1276" t="s">
        <v>2430</v>
      </c>
      <c r="D254" s="1239">
        <v>12615500</v>
      </c>
      <c r="E254" s="1240" t="s">
        <v>2416</v>
      </c>
      <c r="F254" s="1234"/>
      <c r="G254" s="1235"/>
      <c r="H254" s="1236"/>
      <c r="I254" s="1234"/>
      <c r="J254" s="1220"/>
      <c r="K254" s="1237"/>
      <c r="L254" s="1237"/>
      <c r="M254" s="1234"/>
      <c r="N254" s="1237"/>
      <c r="O254" s="1234"/>
      <c r="P254" s="1234"/>
      <c r="Q254" s="1234"/>
      <c r="R254" s="1234"/>
      <c r="S254" s="1234"/>
      <c r="T254" s="1234"/>
      <c r="U254" s="1234"/>
      <c r="W254" s="1311"/>
      <c r="X254" s="1311"/>
      <c r="Y254" s="1311"/>
      <c r="Z254" s="1302"/>
      <c r="AA254" s="1311"/>
      <c r="AB254" s="1311"/>
      <c r="AC254" s="1311"/>
      <c r="AD254" s="1302"/>
      <c r="AE254" s="1311"/>
      <c r="AF254" s="1311"/>
      <c r="AG254" s="1311"/>
      <c r="AH254" s="1302"/>
      <c r="AI254" s="1311"/>
      <c r="AJ254" s="1311"/>
      <c r="AK254" s="1311"/>
      <c r="AL254" s="1302"/>
      <c r="AM254" s="1310"/>
      <c r="AN254" s="1282"/>
      <c r="AO254" s="931"/>
      <c r="AP254" s="931"/>
      <c r="AQ254" s="931"/>
      <c r="AR254" s="930"/>
      <c r="AS254" s="931"/>
      <c r="AT254" s="931"/>
      <c r="AU254" s="931"/>
      <c r="AV254" s="930"/>
      <c r="AW254" s="931"/>
      <c r="AX254" s="931"/>
      <c r="AY254" s="931"/>
      <c r="AZ254" s="930"/>
      <c r="BA254" s="931"/>
      <c r="BB254" s="931"/>
      <c r="BC254" s="931"/>
      <c r="BD254" s="930"/>
      <c r="BE254" s="929"/>
      <c r="BF254" s="1282">
        <f t="shared" si="6"/>
        <v>0</v>
      </c>
    </row>
    <row r="255" spans="1:58">
      <c r="A255" s="1220">
        <v>249</v>
      </c>
      <c r="B255" s="1231"/>
      <c r="C255" s="1276" t="s">
        <v>2431</v>
      </c>
      <c r="D255" s="1239">
        <v>1804800</v>
      </c>
      <c r="E255" s="1240" t="s">
        <v>2416</v>
      </c>
      <c r="F255" s="1234"/>
      <c r="G255" s="1235"/>
      <c r="H255" s="1236"/>
      <c r="I255" s="1234"/>
      <c r="J255" s="1220"/>
      <c r="K255" s="1237"/>
      <c r="L255" s="1237"/>
      <c r="M255" s="1234"/>
      <c r="N255" s="1237"/>
      <c r="O255" s="1234"/>
      <c r="P255" s="1234"/>
      <c r="Q255" s="1234"/>
      <c r="R255" s="1234"/>
      <c r="S255" s="1234"/>
      <c r="T255" s="1234"/>
      <c r="U255" s="1234"/>
      <c r="W255" s="1311"/>
      <c r="X255" s="1311"/>
      <c r="Y255" s="1311"/>
      <c r="Z255" s="1302"/>
      <c r="AA255" s="1311"/>
      <c r="AB255" s="1311"/>
      <c r="AC255" s="1311"/>
      <c r="AD255" s="1302"/>
      <c r="AE255" s="1311"/>
      <c r="AF255" s="1311"/>
      <c r="AG255" s="1311"/>
      <c r="AH255" s="1302"/>
      <c r="AI255" s="1311"/>
      <c r="AJ255" s="1311"/>
      <c r="AK255" s="1311"/>
      <c r="AL255" s="1302"/>
      <c r="AM255" s="1310"/>
      <c r="AN255" s="1282"/>
      <c r="AO255" s="931"/>
      <c r="AP255" s="931"/>
      <c r="AQ255" s="931"/>
      <c r="AR255" s="930"/>
      <c r="AS255" s="931"/>
      <c r="AT255" s="931"/>
      <c r="AU255" s="931"/>
      <c r="AV255" s="930"/>
      <c r="AW255" s="931"/>
      <c r="AX255" s="931"/>
      <c r="AY255" s="931"/>
      <c r="AZ255" s="930"/>
      <c r="BA255" s="931"/>
      <c r="BB255" s="931"/>
      <c r="BC255" s="931"/>
      <c r="BD255" s="930"/>
      <c r="BE255" s="929"/>
      <c r="BF255" s="1282">
        <f t="shared" si="6"/>
        <v>0</v>
      </c>
    </row>
    <row r="256" spans="1:58">
      <c r="A256" s="1220">
        <v>250</v>
      </c>
      <c r="B256" s="1231"/>
      <c r="C256" s="1276" t="s">
        <v>2425</v>
      </c>
      <c r="D256" s="1239">
        <v>40319900</v>
      </c>
      <c r="E256" s="1240" t="s">
        <v>2416</v>
      </c>
      <c r="F256" s="1234"/>
      <c r="G256" s="1235"/>
      <c r="H256" s="1236"/>
      <c r="I256" s="1234"/>
      <c r="J256" s="1220"/>
      <c r="K256" s="1237"/>
      <c r="L256" s="1237"/>
      <c r="M256" s="1234"/>
      <c r="N256" s="1237"/>
      <c r="O256" s="1234"/>
      <c r="P256" s="1234"/>
      <c r="Q256" s="1234"/>
      <c r="R256" s="1234"/>
      <c r="S256" s="1234"/>
      <c r="T256" s="1234"/>
      <c r="U256" s="1234"/>
      <c r="W256" s="1311"/>
      <c r="X256" s="1311"/>
      <c r="Y256" s="1311"/>
      <c r="Z256" s="1302"/>
      <c r="AA256" s="1311"/>
      <c r="AB256" s="1311"/>
      <c r="AC256" s="1311"/>
      <c r="AD256" s="1302"/>
      <c r="AE256" s="1311"/>
      <c r="AF256" s="1311"/>
      <c r="AG256" s="1311"/>
      <c r="AH256" s="1302"/>
      <c r="AI256" s="1311"/>
      <c r="AJ256" s="1311"/>
      <c r="AK256" s="1311"/>
      <c r="AL256" s="1302"/>
      <c r="AM256" s="1310"/>
      <c r="AN256" s="1282"/>
      <c r="AO256" s="931"/>
      <c r="AP256" s="931"/>
      <c r="AQ256" s="931"/>
      <c r="AR256" s="930"/>
      <c r="AS256" s="931"/>
      <c r="AT256" s="931"/>
      <c r="AU256" s="931"/>
      <c r="AV256" s="930"/>
      <c r="AW256" s="931"/>
      <c r="AX256" s="931"/>
      <c r="AY256" s="931"/>
      <c r="AZ256" s="930"/>
      <c r="BA256" s="931"/>
      <c r="BB256" s="931"/>
      <c r="BC256" s="931"/>
      <c r="BD256" s="930"/>
      <c r="BE256" s="929"/>
      <c r="BF256" s="1282">
        <f t="shared" si="6"/>
        <v>0</v>
      </c>
    </row>
    <row r="257" spans="1:58">
      <c r="A257" s="1220">
        <v>251</v>
      </c>
      <c r="B257" s="1231"/>
      <c r="C257" s="1276" t="s">
        <v>2426</v>
      </c>
      <c r="D257" s="1239">
        <v>1984000</v>
      </c>
      <c r="E257" s="1240" t="s">
        <v>2416</v>
      </c>
      <c r="F257" s="1234"/>
      <c r="G257" s="1235"/>
      <c r="H257" s="1236"/>
      <c r="I257" s="1234"/>
      <c r="J257" s="1220"/>
      <c r="K257" s="1237"/>
      <c r="L257" s="1237"/>
      <c r="M257" s="1234"/>
      <c r="N257" s="1237"/>
      <c r="O257" s="1234"/>
      <c r="P257" s="1234"/>
      <c r="Q257" s="1234"/>
      <c r="R257" s="1234"/>
      <c r="S257" s="1234"/>
      <c r="T257" s="1234"/>
      <c r="U257" s="1234"/>
      <c r="W257" s="1311"/>
      <c r="X257" s="1311"/>
      <c r="Y257" s="1311"/>
      <c r="Z257" s="1302"/>
      <c r="AA257" s="1311"/>
      <c r="AB257" s="1311"/>
      <c r="AC257" s="1311"/>
      <c r="AD257" s="1302"/>
      <c r="AE257" s="1311"/>
      <c r="AF257" s="1311"/>
      <c r="AG257" s="1311"/>
      <c r="AH257" s="1302"/>
      <c r="AI257" s="1311"/>
      <c r="AJ257" s="1311"/>
      <c r="AK257" s="1311"/>
      <c r="AL257" s="1302"/>
      <c r="AM257" s="1310"/>
      <c r="AN257" s="1282"/>
      <c r="AO257" s="931"/>
      <c r="AP257" s="931"/>
      <c r="AQ257" s="931"/>
      <c r="AR257" s="930"/>
      <c r="AS257" s="931"/>
      <c r="AT257" s="931"/>
      <c r="AU257" s="931"/>
      <c r="AV257" s="930"/>
      <c r="AW257" s="931"/>
      <c r="AX257" s="931"/>
      <c r="AY257" s="931"/>
      <c r="AZ257" s="930"/>
      <c r="BA257" s="931"/>
      <c r="BB257" s="931"/>
      <c r="BC257" s="931"/>
      <c r="BD257" s="930"/>
      <c r="BE257" s="929"/>
      <c r="BF257" s="1282">
        <f t="shared" si="6"/>
        <v>0</v>
      </c>
    </row>
    <row r="258" spans="1:58" ht="70.2">
      <c r="A258" s="1220">
        <v>252</v>
      </c>
      <c r="B258" s="1231">
        <v>5</v>
      </c>
      <c r="C258" s="1275" t="s">
        <v>2465</v>
      </c>
      <c r="D258" s="1232"/>
      <c r="E258" s="1233">
        <v>31855700</v>
      </c>
      <c r="F258" s="1234" t="s">
        <v>2416</v>
      </c>
      <c r="G258" s="1235"/>
      <c r="H258" s="1236"/>
      <c r="I258" s="1234"/>
      <c r="J258" s="1220">
        <f>L258+N258+P258</f>
        <v>1</v>
      </c>
      <c r="K258" s="1227">
        <f>M258+O258+Q258</f>
        <v>31855700</v>
      </c>
      <c r="L258" s="1237"/>
      <c r="M258" s="1234"/>
      <c r="N258" s="1237"/>
      <c r="O258" s="1234"/>
      <c r="P258" s="1237">
        <v>1</v>
      </c>
      <c r="Q258" s="1228">
        <f>$E258</f>
        <v>31855700</v>
      </c>
      <c r="R258" s="1234"/>
      <c r="S258" s="1234"/>
      <c r="T258" s="1299"/>
      <c r="U258" s="1293">
        <f>Q258-T258</f>
        <v>31855700</v>
      </c>
      <c r="W258" s="1311">
        <f>$W$1/100*$U258</f>
        <v>3185570</v>
      </c>
      <c r="X258" s="1311">
        <f>$X$1/100*$U258</f>
        <v>3185570</v>
      </c>
      <c r="Y258" s="1311">
        <f>$Y$1/100*$U258</f>
        <v>3185570</v>
      </c>
      <c r="Z258" s="1302">
        <f>W258+X258+Y258</f>
        <v>9556710</v>
      </c>
      <c r="AA258" s="1311">
        <f>$AA$1/100*$U258</f>
        <v>1592785</v>
      </c>
      <c r="AB258" s="1311">
        <f>$AB$1/100*$U258</f>
        <v>3185570</v>
      </c>
      <c r="AC258" s="1311">
        <f>$AC$1/100*$U258</f>
        <v>3185570</v>
      </c>
      <c r="AD258" s="1302">
        <f>AA258+AB258+AC258</f>
        <v>7963925</v>
      </c>
      <c r="AE258" s="1311">
        <f>$AE$1/100*$U258</f>
        <v>3185570</v>
      </c>
      <c r="AF258" s="1311">
        <f>$AF$1/100*$U258</f>
        <v>3185570</v>
      </c>
      <c r="AG258" s="1311">
        <f>$AG$1/100*$U258</f>
        <v>3185570</v>
      </c>
      <c r="AH258" s="1302">
        <f>AE258+AF258+AG258</f>
        <v>9556710</v>
      </c>
      <c r="AI258" s="1311">
        <f>$AI$1/100*$U258</f>
        <v>3185570</v>
      </c>
      <c r="AJ258" s="1311">
        <f>$AJ$1/100*$U258</f>
        <v>1592785</v>
      </c>
      <c r="AK258" s="1311">
        <f>$AK$1/100*$U258</f>
        <v>0</v>
      </c>
      <c r="AL258" s="1302">
        <f>AI258+AJ258+AK258</f>
        <v>4778355</v>
      </c>
      <c r="AM258" s="1310">
        <f>Z258+AD258+AH258+AL258</f>
        <v>31855700</v>
      </c>
      <c r="AN258" s="1282">
        <f>AM258-U258</f>
        <v>0</v>
      </c>
      <c r="AO258" s="931">
        <f>ROUND(W258,-2)</f>
        <v>3185600</v>
      </c>
      <c r="AP258" s="931">
        <f>ROUND(X258,-2)</f>
        <v>3185600</v>
      </c>
      <c r="AQ258" s="931">
        <f>ROUND(Y258,-2)</f>
        <v>3185600</v>
      </c>
      <c r="AR258" s="1302">
        <f>AO258+AP258+AQ258</f>
        <v>9556800</v>
      </c>
      <c r="AS258" s="931">
        <f>ROUND(AA258,-2)</f>
        <v>1592800</v>
      </c>
      <c r="AT258" s="931">
        <f>ROUND(AB258,-2)</f>
        <v>3185600</v>
      </c>
      <c r="AU258" s="931">
        <f>ROUND(AC258,-2)</f>
        <v>3185600</v>
      </c>
      <c r="AV258" s="1302">
        <f>AS258+AT258+AU258</f>
        <v>7964000</v>
      </c>
      <c r="AW258" s="931">
        <f>ROUND(AE258,-2)</f>
        <v>3185600</v>
      </c>
      <c r="AX258" s="931">
        <f>ROUND(AF258,-2)</f>
        <v>3185600</v>
      </c>
      <c r="AY258" s="931">
        <f>ROUND(AG258,-2)</f>
        <v>3185600</v>
      </c>
      <c r="AZ258" s="1302">
        <f>AW258+AX258+AY258</f>
        <v>9556800</v>
      </c>
      <c r="BA258" s="1311">
        <f>ROUND(AI258,-2)</f>
        <v>3185600</v>
      </c>
      <c r="BB258" s="1311">
        <f>ROUND(AJ258,-2)</f>
        <v>1592800</v>
      </c>
      <c r="BC258" s="1311">
        <f>ROUND(AK258,-2)</f>
        <v>0</v>
      </c>
      <c r="BD258" s="930">
        <f>BA258+BB258+BC258</f>
        <v>4778400</v>
      </c>
      <c r="BE258" s="1310">
        <f>AR258+AV258+AZ258+BD258</f>
        <v>31856000</v>
      </c>
      <c r="BF258" s="1312">
        <f t="shared" si="6"/>
        <v>300</v>
      </c>
    </row>
    <row r="259" spans="1:58">
      <c r="A259" s="1220">
        <v>253</v>
      </c>
      <c r="B259" s="1231"/>
      <c r="C259" s="1276" t="s">
        <v>2422</v>
      </c>
      <c r="D259" s="1239">
        <v>67840000</v>
      </c>
      <c r="E259" s="1240" t="s">
        <v>2416</v>
      </c>
      <c r="F259" s="1234"/>
      <c r="G259" s="1235"/>
      <c r="H259" s="1236"/>
      <c r="I259" s="1234"/>
      <c r="J259" s="1220"/>
      <c r="K259" s="1237"/>
      <c r="L259" s="1237"/>
      <c r="M259" s="1234"/>
      <c r="N259" s="1237"/>
      <c r="O259" s="1234"/>
      <c r="P259" s="1234"/>
      <c r="Q259" s="1234"/>
      <c r="R259" s="1234"/>
      <c r="S259" s="1234"/>
      <c r="T259" s="1234"/>
      <c r="U259" s="1234"/>
      <c r="W259" s="1311"/>
      <c r="X259" s="1311"/>
      <c r="Y259" s="1311"/>
      <c r="Z259" s="1302"/>
      <c r="AA259" s="1311"/>
      <c r="AB259" s="1311"/>
      <c r="AC259" s="1311"/>
      <c r="AD259" s="1302"/>
      <c r="AE259" s="1311"/>
      <c r="AF259" s="1311"/>
      <c r="AG259" s="1311"/>
      <c r="AH259" s="1302"/>
      <c r="AI259" s="1311"/>
      <c r="AJ259" s="1311"/>
      <c r="AK259" s="1311"/>
      <c r="AL259" s="1302"/>
      <c r="AM259" s="1310"/>
      <c r="AN259" s="1282"/>
      <c r="AO259" s="931"/>
      <c r="AP259" s="931"/>
      <c r="AQ259" s="931"/>
      <c r="AR259" s="930"/>
      <c r="AS259" s="931"/>
      <c r="AT259" s="931"/>
      <c r="AU259" s="931"/>
      <c r="AV259" s="930"/>
      <c r="AW259" s="931"/>
      <c r="AX259" s="931"/>
      <c r="AY259" s="931"/>
      <c r="AZ259" s="930"/>
      <c r="BA259" s="931"/>
      <c r="BB259" s="931"/>
      <c r="BC259" s="931"/>
      <c r="BD259" s="930"/>
      <c r="BE259" s="929"/>
      <c r="BF259" s="1282">
        <f t="shared" si="6"/>
        <v>0</v>
      </c>
    </row>
    <row r="260" spans="1:58" outlineLevel="2">
      <c r="A260" s="1220">
        <v>254</v>
      </c>
      <c r="B260" s="1231"/>
      <c r="C260" s="1276" t="s">
        <v>2423</v>
      </c>
      <c r="D260" s="1239">
        <v>0</v>
      </c>
      <c r="E260" s="1240" t="s">
        <v>2416</v>
      </c>
      <c r="F260" s="1234"/>
      <c r="G260" s="1235"/>
      <c r="H260" s="1236"/>
      <c r="I260" s="1234"/>
      <c r="J260" s="1220"/>
      <c r="K260" s="1237"/>
      <c r="L260" s="1237"/>
      <c r="M260" s="1234"/>
      <c r="N260" s="1237"/>
      <c r="O260" s="1234"/>
      <c r="P260" s="1234"/>
      <c r="Q260" s="1234"/>
      <c r="R260" s="1234"/>
      <c r="S260" s="1234"/>
      <c r="T260" s="1234"/>
      <c r="U260" s="1234"/>
      <c r="W260" s="1311"/>
      <c r="X260" s="1311"/>
      <c r="Y260" s="1311"/>
      <c r="Z260" s="1302"/>
      <c r="AA260" s="1311"/>
      <c r="AB260" s="1311"/>
      <c r="AC260" s="1311"/>
      <c r="AD260" s="1302"/>
      <c r="AE260" s="1311"/>
      <c r="AF260" s="1311"/>
      <c r="AG260" s="1311"/>
      <c r="AH260" s="1302"/>
      <c r="AI260" s="1311"/>
      <c r="AJ260" s="1311"/>
      <c r="AK260" s="1311"/>
      <c r="AL260" s="1302"/>
      <c r="AM260" s="1310"/>
      <c r="AN260" s="1282"/>
      <c r="AO260" s="931"/>
      <c r="AP260" s="931"/>
      <c r="AQ260" s="931"/>
      <c r="AR260" s="930"/>
      <c r="AS260" s="931"/>
      <c r="AT260" s="931"/>
      <c r="AU260" s="931"/>
      <c r="AV260" s="930"/>
      <c r="AW260" s="931"/>
      <c r="AX260" s="931"/>
      <c r="AY260" s="931"/>
      <c r="AZ260" s="930"/>
      <c r="BA260" s="931"/>
      <c r="BB260" s="931"/>
      <c r="BC260" s="931"/>
      <c r="BD260" s="930"/>
      <c r="BE260" s="929"/>
      <c r="BF260" s="1282">
        <f t="shared" si="6"/>
        <v>0</v>
      </c>
    </row>
    <row r="261" spans="1:58" outlineLevel="2">
      <c r="A261" s="1220">
        <v>255</v>
      </c>
      <c r="B261" s="1231"/>
      <c r="C261" s="1276" t="s">
        <v>2424</v>
      </c>
      <c r="D261" s="1239">
        <v>67840000</v>
      </c>
      <c r="E261" s="1240" t="s">
        <v>2416</v>
      </c>
      <c r="F261" s="1234"/>
      <c r="G261" s="1235"/>
      <c r="H261" s="1236"/>
      <c r="I261" s="1234"/>
      <c r="J261" s="1220"/>
      <c r="K261" s="1237"/>
      <c r="L261" s="1237"/>
      <c r="M261" s="1234"/>
      <c r="N261" s="1237"/>
      <c r="O261" s="1234"/>
      <c r="P261" s="1234"/>
      <c r="Q261" s="1234"/>
      <c r="R261" s="1234"/>
      <c r="S261" s="1234"/>
      <c r="T261" s="1234"/>
      <c r="U261" s="1234"/>
      <c r="W261" s="1311"/>
      <c r="X261" s="1311"/>
      <c r="Y261" s="1311"/>
      <c r="Z261" s="1302"/>
      <c r="AA261" s="1311"/>
      <c r="AB261" s="1311"/>
      <c r="AC261" s="1311"/>
      <c r="AD261" s="1302"/>
      <c r="AE261" s="1311"/>
      <c r="AF261" s="1311"/>
      <c r="AG261" s="1311"/>
      <c r="AH261" s="1302"/>
      <c r="AI261" s="1311"/>
      <c r="AJ261" s="1311"/>
      <c r="AK261" s="1311"/>
      <c r="AL261" s="1302"/>
      <c r="AM261" s="1310"/>
      <c r="AN261" s="1282"/>
      <c r="AO261" s="931"/>
      <c r="AP261" s="931"/>
      <c r="AQ261" s="931"/>
      <c r="AR261" s="930"/>
      <c r="AS261" s="931"/>
      <c r="AT261" s="931"/>
      <c r="AU261" s="931"/>
      <c r="AV261" s="930"/>
      <c r="AW261" s="931"/>
      <c r="AX261" s="931"/>
      <c r="AY261" s="931"/>
      <c r="AZ261" s="930"/>
      <c r="BA261" s="931"/>
      <c r="BB261" s="931"/>
      <c r="BC261" s="931"/>
      <c r="BD261" s="930"/>
      <c r="BE261" s="929"/>
      <c r="BF261" s="1282">
        <f t="shared" si="6"/>
        <v>0</v>
      </c>
    </row>
    <row r="262" spans="1:58">
      <c r="A262" s="1220">
        <v>256</v>
      </c>
      <c r="B262" s="1231"/>
      <c r="C262" s="1276" t="s">
        <v>2447</v>
      </c>
      <c r="D262" s="1239">
        <v>3594200</v>
      </c>
      <c r="E262" s="1240" t="s">
        <v>2416</v>
      </c>
      <c r="F262" s="1234"/>
      <c r="G262" s="1235"/>
      <c r="H262" s="1236"/>
      <c r="I262" s="1234"/>
      <c r="J262" s="1220"/>
      <c r="K262" s="1237"/>
      <c r="L262" s="1237"/>
      <c r="M262" s="1234"/>
      <c r="N262" s="1237"/>
      <c r="O262" s="1234"/>
      <c r="P262" s="1234"/>
      <c r="Q262" s="1234"/>
      <c r="R262" s="1234"/>
      <c r="S262" s="1234"/>
      <c r="T262" s="1234"/>
      <c r="U262" s="1234"/>
      <c r="W262" s="1311"/>
      <c r="X262" s="1311"/>
      <c r="Y262" s="1311"/>
      <c r="Z262" s="1302"/>
      <c r="AA262" s="1311"/>
      <c r="AB262" s="1311"/>
      <c r="AC262" s="1311"/>
      <c r="AD262" s="1302"/>
      <c r="AE262" s="1311"/>
      <c r="AF262" s="1311"/>
      <c r="AG262" s="1311"/>
      <c r="AH262" s="1302"/>
      <c r="AI262" s="1311"/>
      <c r="AJ262" s="1311"/>
      <c r="AK262" s="1311"/>
      <c r="AL262" s="1302"/>
      <c r="AM262" s="1310"/>
      <c r="AN262" s="1282"/>
      <c r="AO262" s="931"/>
      <c r="AP262" s="931"/>
      <c r="AQ262" s="931"/>
      <c r="AR262" s="930"/>
      <c r="AS262" s="931"/>
      <c r="AT262" s="931"/>
      <c r="AU262" s="931"/>
      <c r="AV262" s="930"/>
      <c r="AW262" s="931"/>
      <c r="AX262" s="931"/>
      <c r="AY262" s="931"/>
      <c r="AZ262" s="930"/>
      <c r="BA262" s="931"/>
      <c r="BB262" s="931"/>
      <c r="BC262" s="931"/>
      <c r="BD262" s="930"/>
      <c r="BE262" s="929"/>
      <c r="BF262" s="1282">
        <f t="shared" si="6"/>
        <v>0</v>
      </c>
    </row>
    <row r="263" spans="1:58">
      <c r="A263" s="1220">
        <v>257</v>
      </c>
      <c r="B263" s="1231"/>
      <c r="C263" s="1276" t="s">
        <v>2430</v>
      </c>
      <c r="D263" s="1239">
        <v>19095000</v>
      </c>
      <c r="E263" s="1240" t="s">
        <v>2416</v>
      </c>
      <c r="F263" s="1234"/>
      <c r="G263" s="1235"/>
      <c r="H263" s="1236"/>
      <c r="I263" s="1234"/>
      <c r="J263" s="1220"/>
      <c r="K263" s="1237"/>
      <c r="L263" s="1237"/>
      <c r="M263" s="1234"/>
      <c r="N263" s="1237"/>
      <c r="O263" s="1234"/>
      <c r="P263" s="1234"/>
      <c r="Q263" s="1234"/>
      <c r="R263" s="1234"/>
      <c r="S263" s="1234"/>
      <c r="T263" s="1234"/>
      <c r="U263" s="1234"/>
      <c r="W263" s="1311"/>
      <c r="X263" s="1311"/>
      <c r="Y263" s="1311"/>
      <c r="Z263" s="1302"/>
      <c r="AA263" s="1311"/>
      <c r="AB263" s="1311"/>
      <c r="AC263" s="1311"/>
      <c r="AD263" s="1302"/>
      <c r="AE263" s="1311"/>
      <c r="AF263" s="1311"/>
      <c r="AG263" s="1311"/>
      <c r="AH263" s="1302"/>
      <c r="AI263" s="1311"/>
      <c r="AJ263" s="1311"/>
      <c r="AK263" s="1311"/>
      <c r="AL263" s="1302"/>
      <c r="AM263" s="1310"/>
      <c r="AN263" s="1282"/>
      <c r="AO263" s="931"/>
      <c r="AP263" s="931"/>
      <c r="AQ263" s="931"/>
      <c r="AR263" s="930"/>
      <c r="AS263" s="931"/>
      <c r="AT263" s="931"/>
      <c r="AU263" s="931"/>
      <c r="AV263" s="930"/>
      <c r="AW263" s="931"/>
      <c r="AX263" s="931"/>
      <c r="AY263" s="931"/>
      <c r="AZ263" s="930"/>
      <c r="BA263" s="931"/>
      <c r="BB263" s="931"/>
      <c r="BC263" s="931"/>
      <c r="BD263" s="930"/>
      <c r="BE263" s="929"/>
      <c r="BF263" s="1282">
        <f t="shared" ref="BF263:BF326" si="7">BE263-U263</f>
        <v>0</v>
      </c>
    </row>
    <row r="264" spans="1:58">
      <c r="A264" s="1220">
        <v>258</v>
      </c>
      <c r="B264" s="1231"/>
      <c r="C264" s="1276" t="s">
        <v>2431</v>
      </c>
      <c r="D264" s="1239">
        <v>13295100</v>
      </c>
      <c r="E264" s="1240" t="s">
        <v>2416</v>
      </c>
      <c r="F264" s="1234"/>
      <c r="G264" s="1235"/>
      <c r="H264" s="1236"/>
      <c r="I264" s="1234"/>
      <c r="J264" s="1220"/>
      <c r="K264" s="1237"/>
      <c r="L264" s="1237"/>
      <c r="M264" s="1234"/>
      <c r="N264" s="1237"/>
      <c r="O264" s="1234"/>
      <c r="P264" s="1234"/>
      <c r="Q264" s="1234"/>
      <c r="R264" s="1234"/>
      <c r="S264" s="1234"/>
      <c r="T264" s="1234"/>
      <c r="U264" s="1234"/>
      <c r="W264" s="1311"/>
      <c r="X264" s="1311"/>
      <c r="Y264" s="1311"/>
      <c r="Z264" s="1302"/>
      <c r="AA264" s="1311"/>
      <c r="AB264" s="1311"/>
      <c r="AC264" s="1311"/>
      <c r="AD264" s="1302"/>
      <c r="AE264" s="1311"/>
      <c r="AF264" s="1311"/>
      <c r="AG264" s="1311"/>
      <c r="AH264" s="1302"/>
      <c r="AI264" s="1311"/>
      <c r="AJ264" s="1311"/>
      <c r="AK264" s="1311"/>
      <c r="AL264" s="1302"/>
      <c r="AM264" s="1310"/>
      <c r="AN264" s="1282"/>
      <c r="AO264" s="931"/>
      <c r="AP264" s="931"/>
      <c r="AQ264" s="931"/>
      <c r="AR264" s="930"/>
      <c r="AS264" s="931"/>
      <c r="AT264" s="931"/>
      <c r="AU264" s="931"/>
      <c r="AV264" s="930"/>
      <c r="AW264" s="931"/>
      <c r="AX264" s="931"/>
      <c r="AY264" s="931"/>
      <c r="AZ264" s="930"/>
      <c r="BA264" s="931"/>
      <c r="BB264" s="931"/>
      <c r="BC264" s="931"/>
      <c r="BD264" s="930"/>
      <c r="BE264" s="929"/>
      <c r="BF264" s="1282">
        <f t="shared" si="7"/>
        <v>0</v>
      </c>
    </row>
    <row r="265" spans="1:58">
      <c r="A265" s="1220">
        <v>259</v>
      </c>
      <c r="B265" s="1231"/>
      <c r="C265" s="1276" t="s">
        <v>2425</v>
      </c>
      <c r="D265" s="1239">
        <v>31855700</v>
      </c>
      <c r="E265" s="1240" t="s">
        <v>2416</v>
      </c>
      <c r="F265" s="1234"/>
      <c r="G265" s="1235"/>
      <c r="H265" s="1236"/>
      <c r="I265" s="1234"/>
      <c r="J265" s="1220"/>
      <c r="K265" s="1237"/>
      <c r="L265" s="1237"/>
      <c r="M265" s="1234"/>
      <c r="N265" s="1237"/>
      <c r="O265" s="1234"/>
      <c r="P265" s="1234"/>
      <c r="Q265" s="1234"/>
      <c r="R265" s="1234"/>
      <c r="S265" s="1234"/>
      <c r="T265" s="1234"/>
      <c r="U265" s="1234"/>
      <c r="W265" s="1311"/>
      <c r="X265" s="1311"/>
      <c r="Y265" s="1311"/>
      <c r="Z265" s="1302"/>
      <c r="AA265" s="1311"/>
      <c r="AB265" s="1311"/>
      <c r="AC265" s="1311"/>
      <c r="AD265" s="1302"/>
      <c r="AE265" s="1311"/>
      <c r="AF265" s="1311"/>
      <c r="AG265" s="1311"/>
      <c r="AH265" s="1302"/>
      <c r="AI265" s="1311"/>
      <c r="AJ265" s="1311"/>
      <c r="AK265" s="1311"/>
      <c r="AL265" s="1302"/>
      <c r="AM265" s="1310"/>
      <c r="AN265" s="1282"/>
      <c r="AO265" s="931"/>
      <c r="AP265" s="931"/>
      <c r="AQ265" s="931"/>
      <c r="AR265" s="930"/>
      <c r="AS265" s="931"/>
      <c r="AT265" s="931"/>
      <c r="AU265" s="931"/>
      <c r="AV265" s="930"/>
      <c r="AW265" s="931"/>
      <c r="AX265" s="931"/>
      <c r="AY265" s="931"/>
      <c r="AZ265" s="930"/>
      <c r="BA265" s="931"/>
      <c r="BB265" s="931"/>
      <c r="BC265" s="931"/>
      <c r="BD265" s="930"/>
      <c r="BE265" s="929"/>
      <c r="BF265" s="1282">
        <f t="shared" si="7"/>
        <v>0</v>
      </c>
    </row>
    <row r="266" spans="1:58" ht="70.2">
      <c r="A266" s="1220">
        <v>260</v>
      </c>
      <c r="B266" s="1231">
        <v>9</v>
      </c>
      <c r="C266" s="1275" t="s">
        <v>2466</v>
      </c>
      <c r="D266" s="1232"/>
      <c r="E266" s="1233">
        <v>17931400</v>
      </c>
      <c r="F266" s="1234" t="s">
        <v>2416</v>
      </c>
      <c r="G266" s="1235"/>
      <c r="H266" s="1236"/>
      <c r="I266" s="1234"/>
      <c r="J266" s="1220">
        <f>L266+N266+P266</f>
        <v>1</v>
      </c>
      <c r="K266" s="1227">
        <f>M266+O266+Q266</f>
        <v>17931400</v>
      </c>
      <c r="L266" s="1237"/>
      <c r="M266" s="1234"/>
      <c r="N266" s="1237"/>
      <c r="O266" s="1234"/>
      <c r="P266" s="1237">
        <v>1</v>
      </c>
      <c r="Q266" s="1228">
        <f>$E266</f>
        <v>17931400</v>
      </c>
      <c r="R266" s="1234"/>
      <c r="S266" s="1234"/>
      <c r="T266" s="1299"/>
      <c r="U266" s="1293">
        <f>Q266-T266</f>
        <v>17931400</v>
      </c>
      <c r="W266" s="1311">
        <f>$W$1/100*$U266</f>
        <v>1793140</v>
      </c>
      <c r="X266" s="1311">
        <f>$X$1/100*$U266</f>
        <v>1793140</v>
      </c>
      <c r="Y266" s="1311">
        <f>$Y$1/100*$U266</f>
        <v>1793140</v>
      </c>
      <c r="Z266" s="1302">
        <f>W266+X266+Y266</f>
        <v>5379420</v>
      </c>
      <c r="AA266" s="1311">
        <f>$AA$1/100*$U266</f>
        <v>896570</v>
      </c>
      <c r="AB266" s="1311">
        <f>$AB$1/100*$U266</f>
        <v>1793140</v>
      </c>
      <c r="AC266" s="1311">
        <f>$AC$1/100*$U266</f>
        <v>1793140</v>
      </c>
      <c r="AD266" s="1302">
        <f>AA266+AB266+AC266</f>
        <v>4482850</v>
      </c>
      <c r="AE266" s="1311">
        <f>$AE$1/100*$U266</f>
        <v>1793140</v>
      </c>
      <c r="AF266" s="1311">
        <f>$AF$1/100*$U266</f>
        <v>1793140</v>
      </c>
      <c r="AG266" s="1311">
        <f>$AG$1/100*$U266</f>
        <v>1793140</v>
      </c>
      <c r="AH266" s="1302">
        <f>AE266+AF266+AG266</f>
        <v>5379420</v>
      </c>
      <c r="AI266" s="1311">
        <f>$AI$1/100*$U266</f>
        <v>1793140</v>
      </c>
      <c r="AJ266" s="1311">
        <f>$AJ$1/100*$U266</f>
        <v>896570</v>
      </c>
      <c r="AK266" s="1311">
        <f>$AK$1/100*$U266</f>
        <v>0</v>
      </c>
      <c r="AL266" s="1302">
        <f>AI266+AJ266+AK266</f>
        <v>2689710</v>
      </c>
      <c r="AM266" s="1310">
        <f>Z266+AD266+AH266+AL266</f>
        <v>17931400</v>
      </c>
      <c r="AN266" s="1282">
        <f>AM266-U266</f>
        <v>0</v>
      </c>
      <c r="AO266" s="931">
        <f>ROUND(W266,-2)</f>
        <v>1793100</v>
      </c>
      <c r="AP266" s="931">
        <f>ROUND(X266,-2)</f>
        <v>1793100</v>
      </c>
      <c r="AQ266" s="931">
        <f>ROUND(Y266,-2)</f>
        <v>1793100</v>
      </c>
      <c r="AR266" s="1302">
        <f>AO266+AP266+AQ266</f>
        <v>5379300</v>
      </c>
      <c r="AS266" s="931">
        <f>ROUND(AA266,-2)</f>
        <v>896600</v>
      </c>
      <c r="AT266" s="931">
        <f>ROUND(AB266,-2)</f>
        <v>1793100</v>
      </c>
      <c r="AU266" s="931">
        <f>ROUND(AC266,-2)</f>
        <v>1793100</v>
      </c>
      <c r="AV266" s="1302">
        <f>AS266+AT266+AU266</f>
        <v>4482800</v>
      </c>
      <c r="AW266" s="931">
        <f>ROUND(AE266,-2)</f>
        <v>1793100</v>
      </c>
      <c r="AX266" s="931">
        <f>ROUND(AF266,-2)</f>
        <v>1793100</v>
      </c>
      <c r="AY266" s="931">
        <f>ROUND(AG266,-2)</f>
        <v>1793100</v>
      </c>
      <c r="AZ266" s="1302">
        <f>AW266+AX266+AY266</f>
        <v>5379300</v>
      </c>
      <c r="BA266" s="1311">
        <f>ROUND(AI266,-2)</f>
        <v>1793100</v>
      </c>
      <c r="BB266" s="1311">
        <f>ROUND(AJ266,-2)</f>
        <v>896600</v>
      </c>
      <c r="BC266" s="1311">
        <f>ROUND(AK266,-2)</f>
        <v>0</v>
      </c>
      <c r="BD266" s="930">
        <f>BA266+BB266+BC266</f>
        <v>2689700</v>
      </c>
      <c r="BE266" s="1310">
        <f>AR266+AV266+AZ266+BD266</f>
        <v>17931100</v>
      </c>
      <c r="BF266" s="1312">
        <f t="shared" si="7"/>
        <v>-300</v>
      </c>
    </row>
    <row r="267" spans="1:58">
      <c r="A267" s="1220">
        <v>261</v>
      </c>
      <c r="B267" s="1231"/>
      <c r="C267" s="1276" t="s">
        <v>2422</v>
      </c>
      <c r="D267" s="1239">
        <v>133348500</v>
      </c>
      <c r="E267" s="1240" t="s">
        <v>2416</v>
      </c>
      <c r="F267" s="1234"/>
      <c r="G267" s="1235"/>
      <c r="H267" s="1236"/>
      <c r="I267" s="1234"/>
      <c r="J267" s="1220"/>
      <c r="K267" s="1237"/>
      <c r="L267" s="1237"/>
      <c r="M267" s="1234"/>
      <c r="N267" s="1237"/>
      <c r="O267" s="1234"/>
      <c r="P267" s="1234"/>
      <c r="Q267" s="1234"/>
      <c r="R267" s="1234"/>
      <c r="S267" s="1234"/>
      <c r="T267" s="1234"/>
      <c r="U267" s="1234"/>
      <c r="W267" s="1311"/>
      <c r="X267" s="1311"/>
      <c r="Y267" s="1311"/>
      <c r="Z267" s="1302"/>
      <c r="AA267" s="1311"/>
      <c r="AB267" s="1311"/>
      <c r="AC267" s="1311"/>
      <c r="AD267" s="1302"/>
      <c r="AE267" s="1311"/>
      <c r="AF267" s="1311"/>
      <c r="AG267" s="1311"/>
      <c r="AH267" s="1302"/>
      <c r="AI267" s="1311"/>
      <c r="AJ267" s="1311"/>
      <c r="AK267" s="1311"/>
      <c r="AL267" s="1302"/>
      <c r="AM267" s="1310"/>
      <c r="AN267" s="1282"/>
      <c r="AO267" s="931"/>
      <c r="AP267" s="931"/>
      <c r="AQ267" s="931"/>
      <c r="AR267" s="930"/>
      <c r="AS267" s="931"/>
      <c r="AT267" s="931"/>
      <c r="AU267" s="931"/>
      <c r="AV267" s="930"/>
      <c r="AW267" s="931"/>
      <c r="AX267" s="931"/>
      <c r="AY267" s="931"/>
      <c r="AZ267" s="930"/>
      <c r="BA267" s="931"/>
      <c r="BB267" s="931"/>
      <c r="BC267" s="931"/>
      <c r="BD267" s="930"/>
      <c r="BE267" s="929"/>
      <c r="BF267" s="1282">
        <f t="shared" si="7"/>
        <v>0</v>
      </c>
    </row>
    <row r="268" spans="1:58" outlineLevel="2">
      <c r="A268" s="1220">
        <v>262</v>
      </c>
      <c r="B268" s="1231"/>
      <c r="C268" s="1276" t="s">
        <v>2423</v>
      </c>
      <c r="D268" s="1239">
        <v>0</v>
      </c>
      <c r="E268" s="1240" t="s">
        <v>2416</v>
      </c>
      <c r="F268" s="1234"/>
      <c r="G268" s="1235"/>
      <c r="H268" s="1236"/>
      <c r="I268" s="1234"/>
      <c r="J268" s="1220"/>
      <c r="K268" s="1237"/>
      <c r="L268" s="1237"/>
      <c r="M268" s="1234"/>
      <c r="N268" s="1237"/>
      <c r="O268" s="1234"/>
      <c r="P268" s="1234"/>
      <c r="Q268" s="1234"/>
      <c r="R268" s="1234"/>
      <c r="S268" s="1234"/>
      <c r="T268" s="1234"/>
      <c r="U268" s="1234"/>
      <c r="W268" s="1311"/>
      <c r="X268" s="1311"/>
      <c r="Y268" s="1311"/>
      <c r="Z268" s="1302"/>
      <c r="AA268" s="1311"/>
      <c r="AB268" s="1311"/>
      <c r="AC268" s="1311"/>
      <c r="AD268" s="1302"/>
      <c r="AE268" s="1311"/>
      <c r="AF268" s="1311"/>
      <c r="AG268" s="1311"/>
      <c r="AH268" s="1302"/>
      <c r="AI268" s="1311"/>
      <c r="AJ268" s="1311"/>
      <c r="AK268" s="1311"/>
      <c r="AL268" s="1302"/>
      <c r="AM268" s="1310"/>
      <c r="AN268" s="1282"/>
      <c r="AO268" s="931"/>
      <c r="AP268" s="931"/>
      <c r="AQ268" s="931"/>
      <c r="AR268" s="930"/>
      <c r="AS268" s="931"/>
      <c r="AT268" s="931"/>
      <c r="AU268" s="931"/>
      <c r="AV268" s="930"/>
      <c r="AW268" s="931"/>
      <c r="AX268" s="931"/>
      <c r="AY268" s="931"/>
      <c r="AZ268" s="930"/>
      <c r="BA268" s="931"/>
      <c r="BB268" s="931"/>
      <c r="BC268" s="931"/>
      <c r="BD268" s="930"/>
      <c r="BE268" s="929"/>
      <c r="BF268" s="1282">
        <f t="shared" si="7"/>
        <v>0</v>
      </c>
    </row>
    <row r="269" spans="1:58" outlineLevel="2">
      <c r="A269" s="1220">
        <v>263</v>
      </c>
      <c r="B269" s="1231"/>
      <c r="C269" s="1276" t="s">
        <v>2424</v>
      </c>
      <c r="D269" s="1239">
        <v>133348500</v>
      </c>
      <c r="E269" s="1240" t="s">
        <v>2416</v>
      </c>
      <c r="F269" s="1234"/>
      <c r="G269" s="1235"/>
      <c r="H269" s="1236"/>
      <c r="I269" s="1234"/>
      <c r="J269" s="1220"/>
      <c r="K269" s="1237"/>
      <c r="L269" s="1237"/>
      <c r="M269" s="1234"/>
      <c r="N269" s="1237"/>
      <c r="O269" s="1234"/>
      <c r="P269" s="1234"/>
      <c r="Q269" s="1234"/>
      <c r="R269" s="1234"/>
      <c r="S269" s="1234"/>
      <c r="T269" s="1234"/>
      <c r="U269" s="1234"/>
      <c r="W269" s="1311"/>
      <c r="X269" s="1311"/>
      <c r="Y269" s="1311"/>
      <c r="Z269" s="1302"/>
      <c r="AA269" s="1311"/>
      <c r="AB269" s="1311"/>
      <c r="AC269" s="1311"/>
      <c r="AD269" s="1302"/>
      <c r="AE269" s="1311"/>
      <c r="AF269" s="1311"/>
      <c r="AG269" s="1311"/>
      <c r="AH269" s="1302"/>
      <c r="AI269" s="1311"/>
      <c r="AJ269" s="1311"/>
      <c r="AK269" s="1311"/>
      <c r="AL269" s="1302"/>
      <c r="AM269" s="1310"/>
      <c r="AN269" s="1282"/>
      <c r="AO269" s="931"/>
      <c r="AP269" s="931"/>
      <c r="AQ269" s="931"/>
      <c r="AR269" s="930"/>
      <c r="AS269" s="931"/>
      <c r="AT269" s="931"/>
      <c r="AU269" s="931"/>
      <c r="AV269" s="930"/>
      <c r="AW269" s="931"/>
      <c r="AX269" s="931"/>
      <c r="AY269" s="931"/>
      <c r="AZ269" s="930"/>
      <c r="BA269" s="931"/>
      <c r="BB269" s="931"/>
      <c r="BC269" s="931"/>
      <c r="BD269" s="930"/>
      <c r="BE269" s="929"/>
      <c r="BF269" s="1282">
        <f t="shared" si="7"/>
        <v>0</v>
      </c>
    </row>
    <row r="270" spans="1:58">
      <c r="A270" s="1220">
        <v>264</v>
      </c>
      <c r="B270" s="1231"/>
      <c r="C270" s="1276" t="s">
        <v>2430</v>
      </c>
      <c r="D270" s="1239">
        <v>27069800</v>
      </c>
      <c r="E270" s="1240" t="s">
        <v>2416</v>
      </c>
      <c r="F270" s="1234"/>
      <c r="G270" s="1235"/>
      <c r="H270" s="1236"/>
      <c r="I270" s="1234"/>
      <c r="J270" s="1220"/>
      <c r="K270" s="1237"/>
      <c r="L270" s="1237"/>
      <c r="M270" s="1234"/>
      <c r="N270" s="1237"/>
      <c r="O270" s="1234"/>
      <c r="P270" s="1234"/>
      <c r="Q270" s="1234"/>
      <c r="R270" s="1234"/>
      <c r="S270" s="1234"/>
      <c r="T270" s="1234"/>
      <c r="U270" s="1234"/>
      <c r="W270" s="1311"/>
      <c r="X270" s="1311"/>
      <c r="Y270" s="1311"/>
      <c r="Z270" s="1302"/>
      <c r="AA270" s="1311"/>
      <c r="AB270" s="1311"/>
      <c r="AC270" s="1311"/>
      <c r="AD270" s="1302"/>
      <c r="AE270" s="1311"/>
      <c r="AF270" s="1311"/>
      <c r="AG270" s="1311"/>
      <c r="AH270" s="1302"/>
      <c r="AI270" s="1311"/>
      <c r="AJ270" s="1311"/>
      <c r="AK270" s="1311"/>
      <c r="AL270" s="1302"/>
      <c r="AM270" s="1310"/>
      <c r="AN270" s="1282"/>
      <c r="AO270" s="931"/>
      <c r="AP270" s="931"/>
      <c r="AQ270" s="931"/>
      <c r="AR270" s="930"/>
      <c r="AS270" s="931"/>
      <c r="AT270" s="931"/>
      <c r="AU270" s="931"/>
      <c r="AV270" s="930"/>
      <c r="AW270" s="931"/>
      <c r="AX270" s="931"/>
      <c r="AY270" s="931"/>
      <c r="AZ270" s="930"/>
      <c r="BA270" s="931"/>
      <c r="BB270" s="931"/>
      <c r="BC270" s="931"/>
      <c r="BD270" s="930"/>
      <c r="BE270" s="929"/>
      <c r="BF270" s="1282">
        <f t="shared" si="7"/>
        <v>0</v>
      </c>
    </row>
    <row r="271" spans="1:58">
      <c r="A271" s="1220">
        <v>265</v>
      </c>
      <c r="B271" s="1231"/>
      <c r="C271" s="1276" t="s">
        <v>2431</v>
      </c>
      <c r="D271" s="1239">
        <v>25893600</v>
      </c>
      <c r="E271" s="1240" t="s">
        <v>2416</v>
      </c>
      <c r="F271" s="1234"/>
      <c r="G271" s="1235"/>
      <c r="H271" s="1236"/>
      <c r="I271" s="1234"/>
      <c r="J271" s="1220"/>
      <c r="K271" s="1237"/>
      <c r="L271" s="1237"/>
      <c r="M271" s="1234"/>
      <c r="N271" s="1237"/>
      <c r="O271" s="1234"/>
      <c r="P271" s="1234"/>
      <c r="Q271" s="1234"/>
      <c r="R271" s="1234"/>
      <c r="S271" s="1234"/>
      <c r="T271" s="1234"/>
      <c r="U271" s="1234"/>
      <c r="W271" s="1311"/>
      <c r="X271" s="1311"/>
      <c r="Y271" s="1311"/>
      <c r="Z271" s="1302"/>
      <c r="AA271" s="1311"/>
      <c r="AB271" s="1311"/>
      <c r="AC271" s="1311"/>
      <c r="AD271" s="1302"/>
      <c r="AE271" s="1311"/>
      <c r="AF271" s="1311"/>
      <c r="AG271" s="1311"/>
      <c r="AH271" s="1302"/>
      <c r="AI271" s="1311"/>
      <c r="AJ271" s="1311"/>
      <c r="AK271" s="1311"/>
      <c r="AL271" s="1302"/>
      <c r="AM271" s="1310"/>
      <c r="AN271" s="1282"/>
      <c r="AO271" s="931"/>
      <c r="AP271" s="931"/>
      <c r="AQ271" s="931"/>
      <c r="AR271" s="930"/>
      <c r="AS271" s="931"/>
      <c r="AT271" s="931"/>
      <c r="AU271" s="931"/>
      <c r="AV271" s="930"/>
      <c r="AW271" s="931"/>
      <c r="AX271" s="931"/>
      <c r="AY271" s="931"/>
      <c r="AZ271" s="930"/>
      <c r="BA271" s="931"/>
      <c r="BB271" s="931"/>
      <c r="BC271" s="931"/>
      <c r="BD271" s="930"/>
      <c r="BE271" s="929"/>
      <c r="BF271" s="1282">
        <f t="shared" si="7"/>
        <v>0</v>
      </c>
    </row>
    <row r="272" spans="1:58">
      <c r="A272" s="1220">
        <v>266</v>
      </c>
      <c r="B272" s="1231"/>
      <c r="C272" s="1276" t="s">
        <v>2425</v>
      </c>
      <c r="D272" s="1239">
        <v>17931400</v>
      </c>
      <c r="E272" s="1240" t="s">
        <v>2416</v>
      </c>
      <c r="F272" s="1234"/>
      <c r="G272" s="1235"/>
      <c r="H272" s="1236"/>
      <c r="I272" s="1234"/>
      <c r="J272" s="1220"/>
      <c r="K272" s="1237"/>
      <c r="L272" s="1237"/>
      <c r="M272" s="1234"/>
      <c r="N272" s="1237"/>
      <c r="O272" s="1234"/>
      <c r="P272" s="1234"/>
      <c r="Q272" s="1234"/>
      <c r="R272" s="1234"/>
      <c r="S272" s="1234"/>
      <c r="T272" s="1234"/>
      <c r="U272" s="1234"/>
      <c r="W272" s="1311"/>
      <c r="X272" s="1311"/>
      <c r="Y272" s="1311"/>
      <c r="Z272" s="1302"/>
      <c r="AA272" s="1311"/>
      <c r="AB272" s="1311"/>
      <c r="AC272" s="1311"/>
      <c r="AD272" s="1302"/>
      <c r="AE272" s="1311"/>
      <c r="AF272" s="1311"/>
      <c r="AG272" s="1311"/>
      <c r="AH272" s="1302"/>
      <c r="AI272" s="1311"/>
      <c r="AJ272" s="1311"/>
      <c r="AK272" s="1311"/>
      <c r="AL272" s="1302"/>
      <c r="AM272" s="1310"/>
      <c r="AN272" s="1282"/>
      <c r="AO272" s="931"/>
      <c r="AP272" s="931"/>
      <c r="AQ272" s="931"/>
      <c r="AR272" s="930"/>
      <c r="AS272" s="931"/>
      <c r="AT272" s="931"/>
      <c r="AU272" s="931"/>
      <c r="AV272" s="930"/>
      <c r="AW272" s="931"/>
      <c r="AX272" s="931"/>
      <c r="AY272" s="931"/>
      <c r="AZ272" s="930"/>
      <c r="BA272" s="931"/>
      <c r="BB272" s="931"/>
      <c r="BC272" s="931"/>
      <c r="BD272" s="930"/>
      <c r="BE272" s="929"/>
      <c r="BF272" s="1282">
        <f t="shared" si="7"/>
        <v>0</v>
      </c>
    </row>
    <row r="273" spans="1:58">
      <c r="A273" s="1220">
        <v>267</v>
      </c>
      <c r="B273" s="1231"/>
      <c r="C273" s="1276" t="s">
        <v>2426</v>
      </c>
      <c r="D273" s="1239">
        <v>62453700</v>
      </c>
      <c r="E273" s="1240" t="s">
        <v>2416</v>
      </c>
      <c r="F273" s="1234"/>
      <c r="G273" s="1235"/>
      <c r="H273" s="1236"/>
      <c r="I273" s="1234"/>
      <c r="J273" s="1220"/>
      <c r="K273" s="1237"/>
      <c r="L273" s="1237"/>
      <c r="M273" s="1234"/>
      <c r="N273" s="1237"/>
      <c r="O273" s="1234"/>
      <c r="P273" s="1234"/>
      <c r="Q273" s="1234"/>
      <c r="R273" s="1234"/>
      <c r="S273" s="1234"/>
      <c r="T273" s="1234"/>
      <c r="U273" s="1234"/>
      <c r="W273" s="1311"/>
      <c r="X273" s="1311"/>
      <c r="Y273" s="1311"/>
      <c r="Z273" s="1302"/>
      <c r="AA273" s="1311"/>
      <c r="AB273" s="1311"/>
      <c r="AC273" s="1311"/>
      <c r="AD273" s="1302"/>
      <c r="AE273" s="1311"/>
      <c r="AF273" s="1311"/>
      <c r="AG273" s="1311"/>
      <c r="AH273" s="1302"/>
      <c r="AI273" s="1311"/>
      <c r="AJ273" s="1311"/>
      <c r="AK273" s="1311"/>
      <c r="AL273" s="1302"/>
      <c r="AM273" s="1310"/>
      <c r="AN273" s="1282"/>
      <c r="AO273" s="931"/>
      <c r="AP273" s="931"/>
      <c r="AQ273" s="931"/>
      <c r="AR273" s="930"/>
      <c r="AS273" s="931"/>
      <c r="AT273" s="931"/>
      <c r="AU273" s="931"/>
      <c r="AV273" s="930"/>
      <c r="AW273" s="931"/>
      <c r="AX273" s="931"/>
      <c r="AY273" s="931"/>
      <c r="AZ273" s="930"/>
      <c r="BA273" s="931"/>
      <c r="BB273" s="931"/>
      <c r="BC273" s="931"/>
      <c r="BD273" s="930"/>
      <c r="BE273" s="929"/>
      <c r="BF273" s="1282">
        <f t="shared" si="7"/>
        <v>0</v>
      </c>
    </row>
    <row r="274" spans="1:58" ht="70.2">
      <c r="A274" s="1220">
        <v>268</v>
      </c>
      <c r="B274" s="1231">
        <v>1</v>
      </c>
      <c r="C274" s="1275" t="s">
        <v>2467</v>
      </c>
      <c r="D274" s="1232"/>
      <c r="E274" s="1233">
        <v>22326500</v>
      </c>
      <c r="F274" s="1234" t="s">
        <v>2416</v>
      </c>
      <c r="G274" s="1235"/>
      <c r="H274" s="1236"/>
      <c r="I274" s="1234"/>
      <c r="J274" s="1220">
        <f>L274+N274+P274</f>
        <v>1</v>
      </c>
      <c r="K274" s="1227">
        <f>M274+O274+Q274</f>
        <v>22326500</v>
      </c>
      <c r="L274" s="1237"/>
      <c r="M274" s="1234"/>
      <c r="N274" s="1237"/>
      <c r="O274" s="1234"/>
      <c r="P274" s="1237">
        <v>1</v>
      </c>
      <c r="Q274" s="1228">
        <f>$E274</f>
        <v>22326500</v>
      </c>
      <c r="R274" s="1234"/>
      <c r="S274" s="1234"/>
      <c r="T274" s="1299"/>
      <c r="U274" s="1228">
        <f>Q274-T274</f>
        <v>22326500</v>
      </c>
      <c r="W274" s="1311">
        <f>$W$1/100*$U274</f>
        <v>2232650</v>
      </c>
      <c r="X274" s="1311">
        <f>$X$1/100*$U274</f>
        <v>2232650</v>
      </c>
      <c r="Y274" s="1311">
        <f>$Y$1/100*$U274</f>
        <v>2232650</v>
      </c>
      <c r="Z274" s="1302">
        <f>W274+X274+Y274</f>
        <v>6697950</v>
      </c>
      <c r="AA274" s="1311">
        <f>$AA$1/100*$U274</f>
        <v>1116325</v>
      </c>
      <c r="AB274" s="1311">
        <f>$AB$1/100*$U274</f>
        <v>2232650</v>
      </c>
      <c r="AC274" s="1311">
        <f>$AC$1/100*$U274</f>
        <v>2232650</v>
      </c>
      <c r="AD274" s="1302">
        <f>AA274+AB274+AC274</f>
        <v>5581625</v>
      </c>
      <c r="AE274" s="1311">
        <f>$AE$1/100*$U274</f>
        <v>2232650</v>
      </c>
      <c r="AF274" s="1311">
        <f>$AF$1/100*$U274</f>
        <v>2232650</v>
      </c>
      <c r="AG274" s="1311">
        <f>$AG$1/100*$U274</f>
        <v>2232650</v>
      </c>
      <c r="AH274" s="1302">
        <f>AE274+AF274+AG274</f>
        <v>6697950</v>
      </c>
      <c r="AI274" s="1311">
        <f>$AI$1/100*$U274</f>
        <v>2232650</v>
      </c>
      <c r="AJ274" s="1311">
        <f>$AJ$1/100*$U274</f>
        <v>1116325</v>
      </c>
      <c r="AK274" s="1311">
        <f>$AK$1/100*$U274</f>
        <v>0</v>
      </c>
      <c r="AL274" s="1302">
        <f>AI274+AJ274+AK274</f>
        <v>3348975</v>
      </c>
      <c r="AM274" s="1310">
        <f>Z274+AD274+AH274+AL274</f>
        <v>22326500</v>
      </c>
      <c r="AN274" s="1282">
        <f>AM274-U274</f>
        <v>0</v>
      </c>
      <c r="AO274" s="931">
        <f>ROUND(W274,-2)</f>
        <v>2232700</v>
      </c>
      <c r="AP274" s="931">
        <f>ROUND(X274,-2)</f>
        <v>2232700</v>
      </c>
      <c r="AQ274" s="931">
        <f>ROUND(Y274,-2)</f>
        <v>2232700</v>
      </c>
      <c r="AR274" s="1302">
        <f>AO274+AP274+AQ274</f>
        <v>6698100</v>
      </c>
      <c r="AS274" s="931">
        <f>ROUND(AA274,-2)</f>
        <v>1116300</v>
      </c>
      <c r="AT274" s="931">
        <f>ROUND(AB274,-2)</f>
        <v>2232700</v>
      </c>
      <c r="AU274" s="931">
        <f>ROUND(AC274,-2)</f>
        <v>2232700</v>
      </c>
      <c r="AV274" s="1302">
        <f>AS274+AT274+AU274</f>
        <v>5581700</v>
      </c>
      <c r="AW274" s="931">
        <f>ROUND(AE274,-2)</f>
        <v>2232700</v>
      </c>
      <c r="AX274" s="931">
        <f>ROUND(AF274,-2)</f>
        <v>2232700</v>
      </c>
      <c r="AY274" s="931">
        <f>ROUND(AG274,-2)</f>
        <v>2232700</v>
      </c>
      <c r="AZ274" s="1302">
        <f>AW274+AX274+AY274</f>
        <v>6698100</v>
      </c>
      <c r="BA274" s="1311">
        <f>ROUND(AI274,-2)</f>
        <v>2232700</v>
      </c>
      <c r="BB274" s="1311">
        <f>ROUND(AJ274,-2)</f>
        <v>1116300</v>
      </c>
      <c r="BC274" s="1311">
        <f>ROUND(AK274,-2)</f>
        <v>0</v>
      </c>
      <c r="BD274" s="930">
        <f>BA274+BB274+BC274</f>
        <v>3349000</v>
      </c>
      <c r="BE274" s="1310">
        <f>AR274+AV274+AZ274+BD274</f>
        <v>22326900</v>
      </c>
      <c r="BF274" s="1312">
        <f t="shared" si="7"/>
        <v>400</v>
      </c>
    </row>
    <row r="275" spans="1:58">
      <c r="A275" s="1220">
        <v>269</v>
      </c>
      <c r="B275" s="1231"/>
      <c r="C275" s="1276" t="s">
        <v>2422</v>
      </c>
      <c r="D275" s="1239">
        <v>305350000</v>
      </c>
      <c r="E275" s="1240" t="s">
        <v>2416</v>
      </c>
      <c r="F275" s="1234"/>
      <c r="G275" s="1235"/>
      <c r="H275" s="1236"/>
      <c r="I275" s="1234"/>
      <c r="J275" s="1220"/>
      <c r="K275" s="1237"/>
      <c r="L275" s="1237"/>
      <c r="M275" s="1234"/>
      <c r="N275" s="1237"/>
      <c r="O275" s="1234"/>
      <c r="P275" s="1234"/>
      <c r="Q275" s="1234"/>
      <c r="R275" s="1234"/>
      <c r="S275" s="1234"/>
      <c r="T275" s="1234"/>
      <c r="U275" s="1234"/>
      <c r="W275" s="1311"/>
      <c r="X275" s="1311"/>
      <c r="Y275" s="1311"/>
      <c r="Z275" s="1302"/>
      <c r="AA275" s="1311"/>
      <c r="AB275" s="1311"/>
      <c r="AC275" s="1311"/>
      <c r="AD275" s="1302"/>
      <c r="AE275" s="1311"/>
      <c r="AF275" s="1311"/>
      <c r="AG275" s="1311"/>
      <c r="AH275" s="1302"/>
      <c r="AI275" s="1311"/>
      <c r="AJ275" s="1311"/>
      <c r="AK275" s="1311"/>
      <c r="AL275" s="1302"/>
      <c r="AM275" s="1310"/>
      <c r="AN275" s="1282"/>
      <c r="AO275" s="931"/>
      <c r="AP275" s="931"/>
      <c r="AQ275" s="931"/>
      <c r="AR275" s="930"/>
      <c r="AS275" s="931"/>
      <c r="AT275" s="931"/>
      <c r="AU275" s="931"/>
      <c r="AV275" s="930"/>
      <c r="AW275" s="931"/>
      <c r="AX275" s="931"/>
      <c r="AY275" s="931"/>
      <c r="AZ275" s="930"/>
      <c r="BA275" s="931"/>
      <c r="BB275" s="931"/>
      <c r="BC275" s="931"/>
      <c r="BD275" s="930"/>
      <c r="BE275" s="929"/>
      <c r="BF275" s="1282">
        <f t="shared" si="7"/>
        <v>0</v>
      </c>
    </row>
    <row r="276" spans="1:58" outlineLevel="2">
      <c r="A276" s="1220">
        <v>270</v>
      </c>
      <c r="B276" s="1231"/>
      <c r="C276" s="1276" t="s">
        <v>2423</v>
      </c>
      <c r="D276" s="1239">
        <v>0</v>
      </c>
      <c r="E276" s="1240" t="s">
        <v>2416</v>
      </c>
      <c r="F276" s="1234"/>
      <c r="G276" s="1235"/>
      <c r="H276" s="1236"/>
      <c r="I276" s="1234"/>
      <c r="J276" s="1220"/>
      <c r="K276" s="1237"/>
      <c r="L276" s="1237"/>
      <c r="M276" s="1234"/>
      <c r="N276" s="1237"/>
      <c r="O276" s="1234"/>
      <c r="P276" s="1234"/>
      <c r="Q276" s="1234"/>
      <c r="R276" s="1234"/>
      <c r="S276" s="1234"/>
      <c r="T276" s="1234"/>
      <c r="U276" s="1234"/>
      <c r="W276" s="1311"/>
      <c r="X276" s="1311"/>
      <c r="Y276" s="1311"/>
      <c r="Z276" s="1302"/>
      <c r="AA276" s="1311"/>
      <c r="AB276" s="1311"/>
      <c r="AC276" s="1311"/>
      <c r="AD276" s="1302"/>
      <c r="AE276" s="1311"/>
      <c r="AF276" s="1311"/>
      <c r="AG276" s="1311"/>
      <c r="AH276" s="1302"/>
      <c r="AI276" s="1311"/>
      <c r="AJ276" s="1311"/>
      <c r="AK276" s="1311"/>
      <c r="AL276" s="1302"/>
      <c r="AM276" s="1310"/>
      <c r="AN276" s="1282"/>
      <c r="AO276" s="931"/>
      <c r="AP276" s="931"/>
      <c r="AQ276" s="931"/>
      <c r="AR276" s="930"/>
      <c r="AS276" s="931"/>
      <c r="AT276" s="931"/>
      <c r="AU276" s="931"/>
      <c r="AV276" s="930"/>
      <c r="AW276" s="931"/>
      <c r="AX276" s="931"/>
      <c r="AY276" s="931"/>
      <c r="AZ276" s="930"/>
      <c r="BA276" s="931"/>
      <c r="BB276" s="931"/>
      <c r="BC276" s="931"/>
      <c r="BD276" s="930"/>
      <c r="BE276" s="929"/>
      <c r="BF276" s="1282">
        <f t="shared" si="7"/>
        <v>0</v>
      </c>
    </row>
    <row r="277" spans="1:58" outlineLevel="2">
      <c r="A277" s="1220">
        <v>271</v>
      </c>
      <c r="B277" s="1231"/>
      <c r="C277" s="1276" t="s">
        <v>2424</v>
      </c>
      <c r="D277" s="1239">
        <v>305350000</v>
      </c>
      <c r="E277" s="1240" t="s">
        <v>2416</v>
      </c>
      <c r="F277" s="1234"/>
      <c r="G277" s="1235"/>
      <c r="H277" s="1236"/>
      <c r="I277" s="1234"/>
      <c r="J277" s="1220"/>
      <c r="K277" s="1237"/>
      <c r="L277" s="1237"/>
      <c r="M277" s="1234"/>
      <c r="N277" s="1237"/>
      <c r="O277" s="1234"/>
      <c r="P277" s="1234"/>
      <c r="Q277" s="1234"/>
      <c r="R277" s="1234"/>
      <c r="S277" s="1234"/>
      <c r="T277" s="1234"/>
      <c r="U277" s="1234"/>
      <c r="W277" s="1311"/>
      <c r="X277" s="1311"/>
      <c r="Y277" s="1311"/>
      <c r="Z277" s="1302"/>
      <c r="AA277" s="1311"/>
      <c r="AB277" s="1311"/>
      <c r="AC277" s="1311"/>
      <c r="AD277" s="1302"/>
      <c r="AE277" s="1311"/>
      <c r="AF277" s="1311"/>
      <c r="AG277" s="1311"/>
      <c r="AH277" s="1302"/>
      <c r="AI277" s="1311"/>
      <c r="AJ277" s="1311"/>
      <c r="AK277" s="1311"/>
      <c r="AL277" s="1302"/>
      <c r="AM277" s="1310"/>
      <c r="AN277" s="1282"/>
      <c r="AO277" s="931"/>
      <c r="AP277" s="931"/>
      <c r="AQ277" s="931"/>
      <c r="AR277" s="930"/>
      <c r="AS277" s="931"/>
      <c r="AT277" s="931"/>
      <c r="AU277" s="931"/>
      <c r="AV277" s="930"/>
      <c r="AW277" s="931"/>
      <c r="AX277" s="931"/>
      <c r="AY277" s="931"/>
      <c r="AZ277" s="930"/>
      <c r="BA277" s="931"/>
      <c r="BB277" s="931"/>
      <c r="BC277" s="931"/>
      <c r="BD277" s="930"/>
      <c r="BE277" s="929"/>
      <c r="BF277" s="1282">
        <f t="shared" si="7"/>
        <v>0</v>
      </c>
    </row>
    <row r="278" spans="1:58">
      <c r="A278" s="1220">
        <v>272</v>
      </c>
      <c r="B278" s="1231"/>
      <c r="C278" s="1276" t="s">
        <v>2430</v>
      </c>
      <c r="D278" s="1239">
        <v>64000000</v>
      </c>
      <c r="E278" s="1240" t="s">
        <v>2416</v>
      </c>
      <c r="F278" s="1234"/>
      <c r="G278" s="1235"/>
      <c r="H278" s="1236"/>
      <c r="I278" s="1234"/>
      <c r="J278" s="1220"/>
      <c r="K278" s="1237"/>
      <c r="L278" s="1237"/>
      <c r="M278" s="1234"/>
      <c r="N278" s="1237"/>
      <c r="O278" s="1234"/>
      <c r="P278" s="1234"/>
      <c r="Q278" s="1234"/>
      <c r="R278" s="1234"/>
      <c r="S278" s="1234"/>
      <c r="T278" s="1234"/>
      <c r="U278" s="1234"/>
      <c r="W278" s="1311"/>
      <c r="X278" s="1311"/>
      <c r="Y278" s="1311"/>
      <c r="Z278" s="1302"/>
      <c r="AA278" s="1311"/>
      <c r="AB278" s="1311"/>
      <c r="AC278" s="1311"/>
      <c r="AD278" s="1302"/>
      <c r="AE278" s="1311"/>
      <c r="AF278" s="1311"/>
      <c r="AG278" s="1311"/>
      <c r="AH278" s="1302"/>
      <c r="AI278" s="1311"/>
      <c r="AJ278" s="1311"/>
      <c r="AK278" s="1311"/>
      <c r="AL278" s="1302"/>
      <c r="AM278" s="1310"/>
      <c r="AN278" s="1282"/>
      <c r="AO278" s="931"/>
      <c r="AP278" s="931"/>
      <c r="AQ278" s="931"/>
      <c r="AR278" s="930"/>
      <c r="AS278" s="931"/>
      <c r="AT278" s="931"/>
      <c r="AU278" s="931"/>
      <c r="AV278" s="930"/>
      <c r="AW278" s="931"/>
      <c r="AX278" s="931"/>
      <c r="AY278" s="931"/>
      <c r="AZ278" s="930"/>
      <c r="BA278" s="931"/>
      <c r="BB278" s="931"/>
      <c r="BC278" s="931"/>
      <c r="BD278" s="930"/>
      <c r="BE278" s="929"/>
      <c r="BF278" s="1282">
        <f t="shared" si="7"/>
        <v>0</v>
      </c>
    </row>
    <row r="279" spans="1:58">
      <c r="A279" s="1220">
        <v>273</v>
      </c>
      <c r="B279" s="1231"/>
      <c r="C279" s="1276" t="s">
        <v>2431</v>
      </c>
      <c r="D279" s="1239">
        <v>45905400</v>
      </c>
      <c r="E279" s="1240" t="s">
        <v>2416</v>
      </c>
      <c r="F279" s="1234"/>
      <c r="G279" s="1235"/>
      <c r="H279" s="1236"/>
      <c r="I279" s="1234"/>
      <c r="J279" s="1220"/>
      <c r="K279" s="1237"/>
      <c r="L279" s="1237"/>
      <c r="M279" s="1234"/>
      <c r="N279" s="1237"/>
      <c r="O279" s="1234"/>
      <c r="P279" s="1234"/>
      <c r="Q279" s="1234"/>
      <c r="R279" s="1234"/>
      <c r="S279" s="1234"/>
      <c r="T279" s="1234"/>
      <c r="U279" s="1234"/>
      <c r="W279" s="1311"/>
      <c r="X279" s="1311"/>
      <c r="Y279" s="1311"/>
      <c r="Z279" s="1302"/>
      <c r="AA279" s="1311"/>
      <c r="AB279" s="1311"/>
      <c r="AC279" s="1311"/>
      <c r="AD279" s="1302"/>
      <c r="AE279" s="1311"/>
      <c r="AF279" s="1311"/>
      <c r="AG279" s="1311"/>
      <c r="AH279" s="1302"/>
      <c r="AI279" s="1311"/>
      <c r="AJ279" s="1311"/>
      <c r="AK279" s="1311"/>
      <c r="AL279" s="1302"/>
      <c r="AM279" s="1310"/>
      <c r="AN279" s="1282"/>
      <c r="AO279" s="931"/>
      <c r="AP279" s="931"/>
      <c r="AQ279" s="931"/>
      <c r="AR279" s="930"/>
      <c r="AS279" s="931"/>
      <c r="AT279" s="931"/>
      <c r="AU279" s="931"/>
      <c r="AV279" s="930"/>
      <c r="AW279" s="931"/>
      <c r="AX279" s="931"/>
      <c r="AY279" s="931"/>
      <c r="AZ279" s="930"/>
      <c r="BA279" s="931"/>
      <c r="BB279" s="931"/>
      <c r="BC279" s="931"/>
      <c r="BD279" s="930"/>
      <c r="BE279" s="929"/>
      <c r="BF279" s="1282">
        <f t="shared" si="7"/>
        <v>0</v>
      </c>
    </row>
    <row r="280" spans="1:58">
      <c r="A280" s="1220">
        <v>274</v>
      </c>
      <c r="B280" s="1231"/>
      <c r="C280" s="1276" t="s">
        <v>2425</v>
      </c>
      <c r="D280" s="1239">
        <v>22326500</v>
      </c>
      <c r="E280" s="1240" t="s">
        <v>2416</v>
      </c>
      <c r="F280" s="1234"/>
      <c r="G280" s="1235"/>
      <c r="H280" s="1236"/>
      <c r="I280" s="1234"/>
      <c r="J280" s="1220"/>
      <c r="K280" s="1237"/>
      <c r="L280" s="1237"/>
      <c r="M280" s="1234"/>
      <c r="N280" s="1237"/>
      <c r="O280" s="1234"/>
      <c r="P280" s="1234"/>
      <c r="Q280" s="1234"/>
      <c r="R280" s="1234"/>
      <c r="S280" s="1234"/>
      <c r="T280" s="1234"/>
      <c r="U280" s="1234"/>
      <c r="W280" s="1311"/>
      <c r="X280" s="1311"/>
      <c r="Y280" s="1311"/>
      <c r="Z280" s="1302"/>
      <c r="AA280" s="1311"/>
      <c r="AB280" s="1311"/>
      <c r="AC280" s="1311"/>
      <c r="AD280" s="1302"/>
      <c r="AE280" s="1311"/>
      <c r="AF280" s="1311"/>
      <c r="AG280" s="1311"/>
      <c r="AH280" s="1302"/>
      <c r="AI280" s="1311"/>
      <c r="AJ280" s="1311"/>
      <c r="AK280" s="1311"/>
      <c r="AL280" s="1302"/>
      <c r="AM280" s="1310"/>
      <c r="AN280" s="1282"/>
      <c r="AO280" s="931"/>
      <c r="AP280" s="931"/>
      <c r="AQ280" s="931"/>
      <c r="AR280" s="930"/>
      <c r="AS280" s="931"/>
      <c r="AT280" s="931"/>
      <c r="AU280" s="931"/>
      <c r="AV280" s="930"/>
      <c r="AW280" s="931"/>
      <c r="AX280" s="931"/>
      <c r="AY280" s="931"/>
      <c r="AZ280" s="930"/>
      <c r="BA280" s="931"/>
      <c r="BB280" s="931"/>
      <c r="BC280" s="931"/>
      <c r="BD280" s="930"/>
      <c r="BE280" s="929"/>
      <c r="BF280" s="1282">
        <f t="shared" si="7"/>
        <v>0</v>
      </c>
    </row>
    <row r="281" spans="1:58">
      <c r="A281" s="1220">
        <v>275</v>
      </c>
      <c r="B281" s="1231"/>
      <c r="C281" s="1276" t="s">
        <v>2426</v>
      </c>
      <c r="D281" s="1239">
        <v>130811900</v>
      </c>
      <c r="E281" s="1240" t="s">
        <v>2416</v>
      </c>
      <c r="F281" s="1234"/>
      <c r="G281" s="1235"/>
      <c r="H281" s="1236"/>
      <c r="I281" s="1234"/>
      <c r="J281" s="1220"/>
      <c r="K281" s="1237"/>
      <c r="L281" s="1237"/>
      <c r="M281" s="1234"/>
      <c r="N281" s="1237"/>
      <c r="O281" s="1234"/>
      <c r="P281" s="1234"/>
      <c r="Q281" s="1234"/>
      <c r="R281" s="1234"/>
      <c r="S281" s="1234"/>
      <c r="T281" s="1234"/>
      <c r="U281" s="1234"/>
      <c r="W281" s="1311"/>
      <c r="X281" s="1311"/>
      <c r="Y281" s="1311"/>
      <c r="Z281" s="1302"/>
      <c r="AA281" s="1311"/>
      <c r="AB281" s="1311"/>
      <c r="AC281" s="1311"/>
      <c r="AD281" s="1302"/>
      <c r="AE281" s="1311"/>
      <c r="AF281" s="1311"/>
      <c r="AG281" s="1311"/>
      <c r="AH281" s="1302"/>
      <c r="AI281" s="1311"/>
      <c r="AJ281" s="1311"/>
      <c r="AK281" s="1311"/>
      <c r="AL281" s="1302"/>
      <c r="AM281" s="1310"/>
      <c r="AN281" s="1282"/>
      <c r="AO281" s="931"/>
      <c r="AP281" s="931"/>
      <c r="AQ281" s="931"/>
      <c r="AR281" s="930"/>
      <c r="AS281" s="931"/>
      <c r="AT281" s="931"/>
      <c r="AU281" s="931"/>
      <c r="AV281" s="930"/>
      <c r="AW281" s="931"/>
      <c r="AX281" s="931"/>
      <c r="AY281" s="931"/>
      <c r="AZ281" s="930"/>
      <c r="BA281" s="931"/>
      <c r="BB281" s="931"/>
      <c r="BC281" s="931"/>
      <c r="BD281" s="930"/>
      <c r="BE281" s="929"/>
      <c r="BF281" s="1282">
        <f t="shared" si="7"/>
        <v>0</v>
      </c>
    </row>
    <row r="282" spans="1:58">
      <c r="A282" s="1220">
        <v>276</v>
      </c>
      <c r="B282" s="1231"/>
      <c r="C282" s="1276" t="s">
        <v>2427</v>
      </c>
      <c r="D282" s="1239">
        <v>42306200</v>
      </c>
      <c r="E282" s="1240" t="s">
        <v>2416</v>
      </c>
      <c r="F282" s="1234"/>
      <c r="G282" s="1235"/>
      <c r="H282" s="1236"/>
      <c r="I282" s="1234"/>
      <c r="J282" s="1220"/>
      <c r="K282" s="1237"/>
      <c r="L282" s="1237"/>
      <c r="M282" s="1234"/>
      <c r="N282" s="1237"/>
      <c r="O282" s="1234"/>
      <c r="P282" s="1234"/>
      <c r="Q282" s="1234"/>
      <c r="R282" s="1234"/>
      <c r="S282" s="1234"/>
      <c r="T282" s="1234"/>
      <c r="U282" s="1234"/>
      <c r="W282" s="1311"/>
      <c r="X282" s="1311"/>
      <c r="Y282" s="1311"/>
      <c r="Z282" s="1302"/>
      <c r="AA282" s="1311"/>
      <c r="AB282" s="1311"/>
      <c r="AC282" s="1311"/>
      <c r="AD282" s="1302"/>
      <c r="AE282" s="1311"/>
      <c r="AF282" s="1311"/>
      <c r="AG282" s="1311"/>
      <c r="AH282" s="1302"/>
      <c r="AI282" s="1311"/>
      <c r="AJ282" s="1311"/>
      <c r="AK282" s="1311"/>
      <c r="AL282" s="1302"/>
      <c r="AM282" s="1310"/>
      <c r="AN282" s="1282"/>
      <c r="AO282" s="931"/>
      <c r="AP282" s="931"/>
      <c r="AQ282" s="931"/>
      <c r="AR282" s="930"/>
      <c r="AS282" s="931"/>
      <c r="AT282" s="931"/>
      <c r="AU282" s="931"/>
      <c r="AV282" s="930"/>
      <c r="AW282" s="931"/>
      <c r="AX282" s="931"/>
      <c r="AY282" s="931"/>
      <c r="AZ282" s="930"/>
      <c r="BA282" s="931"/>
      <c r="BB282" s="931"/>
      <c r="BC282" s="931"/>
      <c r="BD282" s="930"/>
      <c r="BE282" s="929"/>
      <c r="BF282" s="1282">
        <f t="shared" si="7"/>
        <v>0</v>
      </c>
    </row>
    <row r="283" spans="1:58" ht="93.6">
      <c r="A283" s="1220">
        <v>277</v>
      </c>
      <c r="B283" s="1231">
        <v>4</v>
      </c>
      <c r="C283" s="1275" t="s">
        <v>2468</v>
      </c>
      <c r="D283" s="1232"/>
      <c r="E283" s="1233">
        <v>136471800</v>
      </c>
      <c r="F283" s="1234" t="s">
        <v>2416</v>
      </c>
      <c r="G283" s="1235"/>
      <c r="H283" s="1236"/>
      <c r="I283" s="1234"/>
      <c r="J283" s="1220">
        <f>L283+N283+P283</f>
        <v>1</v>
      </c>
      <c r="K283" s="1227">
        <f>M283+O283+Q283</f>
        <v>136471800</v>
      </c>
      <c r="L283" s="1237"/>
      <c r="M283" s="1234"/>
      <c r="N283" s="1237"/>
      <c r="O283" s="1234"/>
      <c r="P283" s="1237">
        <v>1</v>
      </c>
      <c r="Q283" s="1228">
        <f>$E283</f>
        <v>136471800</v>
      </c>
      <c r="R283" s="1234"/>
      <c r="S283" s="1234"/>
      <c r="T283" s="1299">
        <v>25796300</v>
      </c>
      <c r="U283" s="1293">
        <f>Q283-T283</f>
        <v>110675500</v>
      </c>
      <c r="W283" s="1311">
        <f>$W$1/100*$U283</f>
        <v>11067550</v>
      </c>
      <c r="X283" s="1311">
        <f>$X$1/100*$U283</f>
        <v>11067550</v>
      </c>
      <c r="Y283" s="1311">
        <f>$Y$1/100*$U283</f>
        <v>11067550</v>
      </c>
      <c r="Z283" s="1302">
        <f>W283+X283+Y283</f>
        <v>33202650</v>
      </c>
      <c r="AA283" s="1311">
        <f>$AA$1/100*$U283</f>
        <v>5533775</v>
      </c>
      <c r="AB283" s="1311">
        <f>$AB$1/100*$U283</f>
        <v>11067550</v>
      </c>
      <c r="AC283" s="1311">
        <f>$AC$1/100*$U283</f>
        <v>11067550</v>
      </c>
      <c r="AD283" s="1302">
        <f>AA283+AB283+AC283</f>
        <v>27668875</v>
      </c>
      <c r="AE283" s="1311">
        <f>$AE$1/100*$U283</f>
        <v>11067550</v>
      </c>
      <c r="AF283" s="1311">
        <f>$AF$1/100*$U283</f>
        <v>11067550</v>
      </c>
      <c r="AG283" s="1311">
        <f>$AG$1/100*$U283</f>
        <v>11067550</v>
      </c>
      <c r="AH283" s="1302">
        <f>AE283+AF283+AG283</f>
        <v>33202650</v>
      </c>
      <c r="AI283" s="1311">
        <f>$AI$1/100*$U283</f>
        <v>11067550</v>
      </c>
      <c r="AJ283" s="1311">
        <f>$AJ$1/100*$U283</f>
        <v>5533775</v>
      </c>
      <c r="AK283" s="1311">
        <f>$AK$1/100*$U283</f>
        <v>0</v>
      </c>
      <c r="AL283" s="1302">
        <f>AI283+AJ283+AK283</f>
        <v>16601325</v>
      </c>
      <c r="AM283" s="1310">
        <f>Z283+AD283+AH283+AL283</f>
        <v>110675500</v>
      </c>
      <c r="AN283" s="1282">
        <f>AM283-U283</f>
        <v>0</v>
      </c>
      <c r="AO283" s="931">
        <f>ROUND(W283,-2)</f>
        <v>11067600</v>
      </c>
      <c r="AP283" s="931">
        <f>ROUND(X283,-2)</f>
        <v>11067600</v>
      </c>
      <c r="AQ283" s="931">
        <f>ROUND(Y283,-2)</f>
        <v>11067600</v>
      </c>
      <c r="AR283" s="1302">
        <f>AO283+AP283+AQ283</f>
        <v>33202800</v>
      </c>
      <c r="AS283" s="931">
        <f>ROUND(AA283,-2)</f>
        <v>5533800</v>
      </c>
      <c r="AT283" s="931">
        <f>ROUND(AB283,-2)</f>
        <v>11067600</v>
      </c>
      <c r="AU283" s="931">
        <f>ROUND(AC283,-2)</f>
        <v>11067600</v>
      </c>
      <c r="AV283" s="1302">
        <f>AS283+AT283+AU283</f>
        <v>27669000</v>
      </c>
      <c r="AW283" s="931">
        <f>ROUND(AE283,-2)</f>
        <v>11067600</v>
      </c>
      <c r="AX283" s="931">
        <f>ROUND(AF283,-2)</f>
        <v>11067600</v>
      </c>
      <c r="AY283" s="931">
        <f>ROUND(AG283,-2)</f>
        <v>11067600</v>
      </c>
      <c r="AZ283" s="1302">
        <f>AW283+AX283+AY283</f>
        <v>33202800</v>
      </c>
      <c r="BA283" s="1311">
        <f>ROUND(AI283,-2)</f>
        <v>11067600</v>
      </c>
      <c r="BB283" s="1311">
        <f>ROUND(AJ283,-2)</f>
        <v>5533800</v>
      </c>
      <c r="BC283" s="1311">
        <f>ROUND(AK283,-2)</f>
        <v>0</v>
      </c>
      <c r="BD283" s="930">
        <f>BA283+BB283+BC283</f>
        <v>16601400</v>
      </c>
      <c r="BE283" s="1310">
        <f>AR283+AV283+AZ283+BD283</f>
        <v>110676000</v>
      </c>
      <c r="BF283" s="1312">
        <f t="shared" si="7"/>
        <v>500</v>
      </c>
    </row>
    <row r="284" spans="1:58">
      <c r="A284" s="1220">
        <v>278</v>
      </c>
      <c r="B284" s="1231"/>
      <c r="C284" s="1276" t="s">
        <v>2422</v>
      </c>
      <c r="D284" s="1239">
        <v>708440000</v>
      </c>
      <c r="E284" s="1240" t="s">
        <v>2416</v>
      </c>
      <c r="F284" s="1234"/>
      <c r="G284" s="1235"/>
      <c r="H284" s="1236"/>
      <c r="I284" s="1234"/>
      <c r="J284" s="1220"/>
      <c r="K284" s="1237"/>
      <c r="L284" s="1237"/>
      <c r="M284" s="1234"/>
      <c r="N284" s="1237"/>
      <c r="O284" s="1234"/>
      <c r="P284" s="1234"/>
      <c r="Q284" s="1234"/>
      <c r="R284" s="1234"/>
      <c r="S284" s="1234"/>
      <c r="T284" s="1234"/>
      <c r="U284" s="1234"/>
      <c r="W284" s="1311"/>
      <c r="X284" s="1311"/>
      <c r="Y284" s="1311"/>
      <c r="Z284" s="1302"/>
      <c r="AA284" s="1311"/>
      <c r="AB284" s="1311"/>
      <c r="AC284" s="1311"/>
      <c r="AD284" s="1302"/>
      <c r="AE284" s="1311"/>
      <c r="AF284" s="1311"/>
      <c r="AG284" s="1311"/>
      <c r="AH284" s="1302"/>
      <c r="AI284" s="1311"/>
      <c r="AJ284" s="1311"/>
      <c r="AK284" s="1311"/>
      <c r="AL284" s="1302"/>
      <c r="AM284" s="1310"/>
      <c r="AN284" s="1282"/>
      <c r="AO284" s="931"/>
      <c r="AP284" s="931"/>
      <c r="AQ284" s="931"/>
      <c r="AR284" s="930"/>
      <c r="AS284" s="931"/>
      <c r="AT284" s="931"/>
      <c r="AU284" s="931"/>
      <c r="AV284" s="930"/>
      <c r="AW284" s="931"/>
      <c r="AX284" s="931"/>
      <c r="AY284" s="931"/>
      <c r="AZ284" s="930"/>
      <c r="BA284" s="931"/>
      <c r="BB284" s="931"/>
      <c r="BC284" s="931"/>
      <c r="BD284" s="930"/>
      <c r="BE284" s="929"/>
      <c r="BF284" s="1282">
        <f t="shared" si="7"/>
        <v>0</v>
      </c>
    </row>
    <row r="285" spans="1:58" outlineLevel="2">
      <c r="A285" s="1220">
        <v>279</v>
      </c>
      <c r="B285" s="1231"/>
      <c r="C285" s="1276" t="s">
        <v>2423</v>
      </c>
      <c r="D285" s="1239">
        <v>0</v>
      </c>
      <c r="E285" s="1240" t="s">
        <v>2416</v>
      </c>
      <c r="F285" s="1234"/>
      <c r="G285" s="1235"/>
      <c r="H285" s="1236"/>
      <c r="I285" s="1234"/>
      <c r="J285" s="1220"/>
      <c r="K285" s="1237"/>
      <c r="L285" s="1237"/>
      <c r="M285" s="1234"/>
      <c r="N285" s="1237"/>
      <c r="O285" s="1234"/>
      <c r="P285" s="1234"/>
      <c r="Q285" s="1234"/>
      <c r="R285" s="1234"/>
      <c r="S285" s="1234"/>
      <c r="T285" s="1234"/>
      <c r="U285" s="1234"/>
      <c r="W285" s="1311"/>
      <c r="X285" s="1311"/>
      <c r="Y285" s="1311"/>
      <c r="Z285" s="1302"/>
      <c r="AA285" s="1311"/>
      <c r="AB285" s="1311"/>
      <c r="AC285" s="1311"/>
      <c r="AD285" s="1302"/>
      <c r="AE285" s="1311"/>
      <c r="AF285" s="1311"/>
      <c r="AG285" s="1311"/>
      <c r="AH285" s="1302"/>
      <c r="AI285" s="1311"/>
      <c r="AJ285" s="1311"/>
      <c r="AK285" s="1311"/>
      <c r="AL285" s="1302"/>
      <c r="AM285" s="1310"/>
      <c r="AN285" s="1282"/>
      <c r="AO285" s="931"/>
      <c r="AP285" s="931"/>
      <c r="AQ285" s="931"/>
      <c r="AR285" s="930"/>
      <c r="AS285" s="931"/>
      <c r="AT285" s="931"/>
      <c r="AU285" s="931"/>
      <c r="AV285" s="930"/>
      <c r="AW285" s="931"/>
      <c r="AX285" s="931"/>
      <c r="AY285" s="931"/>
      <c r="AZ285" s="930"/>
      <c r="BA285" s="931"/>
      <c r="BB285" s="931"/>
      <c r="BC285" s="931"/>
      <c r="BD285" s="930"/>
      <c r="BE285" s="929"/>
      <c r="BF285" s="1282">
        <f t="shared" si="7"/>
        <v>0</v>
      </c>
    </row>
    <row r="286" spans="1:58" outlineLevel="2">
      <c r="A286" s="1220">
        <v>280</v>
      </c>
      <c r="B286" s="1231"/>
      <c r="C286" s="1276" t="s">
        <v>2424</v>
      </c>
      <c r="D286" s="1239">
        <v>708440000</v>
      </c>
      <c r="E286" s="1240" t="s">
        <v>2416</v>
      </c>
      <c r="F286" s="1234"/>
      <c r="G286" s="1235"/>
      <c r="H286" s="1236"/>
      <c r="I286" s="1234"/>
      <c r="J286" s="1220"/>
      <c r="K286" s="1237"/>
      <c r="L286" s="1237"/>
      <c r="M286" s="1234"/>
      <c r="N286" s="1237"/>
      <c r="O286" s="1234"/>
      <c r="P286" s="1234"/>
      <c r="Q286" s="1234"/>
      <c r="R286" s="1234"/>
      <c r="S286" s="1234"/>
      <c r="T286" s="1234"/>
      <c r="U286" s="1234"/>
      <c r="W286" s="1311"/>
      <c r="X286" s="1311"/>
      <c r="Y286" s="1311"/>
      <c r="Z286" s="1302"/>
      <c r="AA286" s="1311"/>
      <c r="AB286" s="1311"/>
      <c r="AC286" s="1311"/>
      <c r="AD286" s="1302"/>
      <c r="AE286" s="1311"/>
      <c r="AF286" s="1311"/>
      <c r="AG286" s="1311"/>
      <c r="AH286" s="1302"/>
      <c r="AI286" s="1311"/>
      <c r="AJ286" s="1311"/>
      <c r="AK286" s="1311"/>
      <c r="AL286" s="1302"/>
      <c r="AM286" s="1310"/>
      <c r="AN286" s="1282"/>
      <c r="AO286" s="931"/>
      <c r="AP286" s="931"/>
      <c r="AQ286" s="931"/>
      <c r="AR286" s="930"/>
      <c r="AS286" s="931"/>
      <c r="AT286" s="931"/>
      <c r="AU286" s="931"/>
      <c r="AV286" s="930"/>
      <c r="AW286" s="931"/>
      <c r="AX286" s="931"/>
      <c r="AY286" s="931"/>
      <c r="AZ286" s="930"/>
      <c r="BA286" s="931"/>
      <c r="BB286" s="931"/>
      <c r="BC286" s="931"/>
      <c r="BD286" s="930"/>
      <c r="BE286" s="929"/>
      <c r="BF286" s="1282">
        <f t="shared" si="7"/>
        <v>0</v>
      </c>
    </row>
    <row r="287" spans="1:58">
      <c r="A287" s="1220">
        <v>281</v>
      </c>
      <c r="B287" s="1231"/>
      <c r="C287" s="1276" t="s">
        <v>2430</v>
      </c>
      <c r="D287" s="1239">
        <v>150000000</v>
      </c>
      <c r="E287" s="1240" t="s">
        <v>2416</v>
      </c>
      <c r="F287" s="1234"/>
      <c r="G287" s="1235"/>
      <c r="H287" s="1236"/>
      <c r="I287" s="1234"/>
      <c r="J287" s="1220"/>
      <c r="K287" s="1237"/>
      <c r="L287" s="1237"/>
      <c r="M287" s="1234"/>
      <c r="N287" s="1237"/>
      <c r="O287" s="1234"/>
      <c r="P287" s="1234"/>
      <c r="Q287" s="1234"/>
      <c r="R287" s="1234"/>
      <c r="S287" s="1234"/>
      <c r="T287" s="1234"/>
      <c r="U287" s="1234"/>
      <c r="W287" s="1311"/>
      <c r="X287" s="1311"/>
      <c r="Y287" s="1311"/>
      <c r="Z287" s="1302"/>
      <c r="AA287" s="1311"/>
      <c r="AB287" s="1311"/>
      <c r="AC287" s="1311"/>
      <c r="AD287" s="1302"/>
      <c r="AE287" s="1311"/>
      <c r="AF287" s="1311"/>
      <c r="AG287" s="1311"/>
      <c r="AH287" s="1302"/>
      <c r="AI287" s="1311"/>
      <c r="AJ287" s="1311"/>
      <c r="AK287" s="1311"/>
      <c r="AL287" s="1302"/>
      <c r="AM287" s="1310"/>
      <c r="AN287" s="1282"/>
      <c r="AO287" s="931"/>
      <c r="AP287" s="931"/>
      <c r="AQ287" s="931"/>
      <c r="AR287" s="930"/>
      <c r="AS287" s="931"/>
      <c r="AT287" s="931"/>
      <c r="AU287" s="931"/>
      <c r="AV287" s="930"/>
      <c r="AW287" s="931"/>
      <c r="AX287" s="931"/>
      <c r="AY287" s="931"/>
      <c r="AZ287" s="930"/>
      <c r="BA287" s="931"/>
      <c r="BB287" s="931"/>
      <c r="BC287" s="931"/>
      <c r="BD287" s="930"/>
      <c r="BE287" s="929"/>
      <c r="BF287" s="1282">
        <f t="shared" si="7"/>
        <v>0</v>
      </c>
    </row>
    <row r="288" spans="1:58">
      <c r="A288" s="1220">
        <v>282</v>
      </c>
      <c r="B288" s="1231"/>
      <c r="C288" s="1276" t="s">
        <v>2431</v>
      </c>
      <c r="D288" s="1239">
        <v>75337500</v>
      </c>
      <c r="E288" s="1240" t="s">
        <v>2416</v>
      </c>
      <c r="F288" s="1234"/>
      <c r="G288" s="1235"/>
      <c r="H288" s="1236"/>
      <c r="I288" s="1234"/>
      <c r="J288" s="1220"/>
      <c r="K288" s="1237"/>
      <c r="L288" s="1237"/>
      <c r="M288" s="1234"/>
      <c r="N288" s="1237"/>
      <c r="O288" s="1234"/>
      <c r="P288" s="1234"/>
      <c r="Q288" s="1234"/>
      <c r="R288" s="1234"/>
      <c r="S288" s="1234"/>
      <c r="T288" s="1234"/>
      <c r="U288" s="1234"/>
      <c r="W288" s="1311"/>
      <c r="X288" s="1311"/>
      <c r="Y288" s="1311"/>
      <c r="Z288" s="1302"/>
      <c r="AA288" s="1311"/>
      <c r="AB288" s="1311"/>
      <c r="AC288" s="1311"/>
      <c r="AD288" s="1302"/>
      <c r="AE288" s="1311"/>
      <c r="AF288" s="1311"/>
      <c r="AG288" s="1311"/>
      <c r="AH288" s="1302"/>
      <c r="AI288" s="1311"/>
      <c r="AJ288" s="1311"/>
      <c r="AK288" s="1311"/>
      <c r="AL288" s="1302"/>
      <c r="AM288" s="1310"/>
      <c r="AN288" s="1282"/>
      <c r="AO288" s="931"/>
      <c r="AP288" s="931"/>
      <c r="AQ288" s="931"/>
      <c r="AR288" s="930"/>
      <c r="AS288" s="931"/>
      <c r="AT288" s="931"/>
      <c r="AU288" s="931"/>
      <c r="AV288" s="930"/>
      <c r="AW288" s="931"/>
      <c r="AX288" s="931"/>
      <c r="AY288" s="931"/>
      <c r="AZ288" s="930"/>
      <c r="BA288" s="931"/>
      <c r="BB288" s="931"/>
      <c r="BC288" s="931"/>
      <c r="BD288" s="930"/>
      <c r="BE288" s="929"/>
      <c r="BF288" s="1282">
        <f t="shared" si="7"/>
        <v>0</v>
      </c>
    </row>
    <row r="289" spans="1:58">
      <c r="A289" s="1220">
        <v>283</v>
      </c>
      <c r="B289" s="1231"/>
      <c r="C289" s="1276" t="s">
        <v>2425</v>
      </c>
      <c r="D289" s="1239">
        <v>136471800</v>
      </c>
      <c r="E289" s="1240" t="s">
        <v>2416</v>
      </c>
      <c r="F289" s="1234"/>
      <c r="G289" s="1235"/>
      <c r="H289" s="1236"/>
      <c r="I289" s="1234"/>
      <c r="J289" s="1220"/>
      <c r="K289" s="1237"/>
      <c r="L289" s="1237"/>
      <c r="M289" s="1234"/>
      <c r="N289" s="1237"/>
      <c r="O289" s="1234"/>
      <c r="P289" s="1234"/>
      <c r="Q289" s="1234"/>
      <c r="R289" s="1234"/>
      <c r="S289" s="1234"/>
      <c r="T289" s="1234"/>
      <c r="U289" s="1234"/>
      <c r="W289" s="1311"/>
      <c r="X289" s="1311"/>
      <c r="Y289" s="1311"/>
      <c r="Z289" s="1302"/>
      <c r="AA289" s="1311"/>
      <c r="AB289" s="1311"/>
      <c r="AC289" s="1311"/>
      <c r="AD289" s="1302"/>
      <c r="AE289" s="1311"/>
      <c r="AF289" s="1311"/>
      <c r="AG289" s="1311"/>
      <c r="AH289" s="1302"/>
      <c r="AI289" s="1311"/>
      <c r="AJ289" s="1311"/>
      <c r="AK289" s="1311"/>
      <c r="AL289" s="1302"/>
      <c r="AM289" s="1310"/>
      <c r="AN289" s="1282"/>
      <c r="AO289" s="931"/>
      <c r="AP289" s="931"/>
      <c r="AQ289" s="931"/>
      <c r="AR289" s="930"/>
      <c r="AS289" s="931"/>
      <c r="AT289" s="931"/>
      <c r="AU289" s="931"/>
      <c r="AV289" s="930"/>
      <c r="AW289" s="931"/>
      <c r="AX289" s="931"/>
      <c r="AY289" s="931"/>
      <c r="AZ289" s="930"/>
      <c r="BA289" s="931"/>
      <c r="BB289" s="931"/>
      <c r="BC289" s="931"/>
      <c r="BD289" s="930"/>
      <c r="BE289" s="929"/>
      <c r="BF289" s="1282">
        <f t="shared" si="7"/>
        <v>0</v>
      </c>
    </row>
    <row r="290" spans="1:58">
      <c r="A290" s="1220">
        <v>284</v>
      </c>
      <c r="B290" s="1231"/>
      <c r="C290" s="1276" t="s">
        <v>2426</v>
      </c>
      <c r="D290" s="1239">
        <v>346630700</v>
      </c>
      <c r="E290" s="1240" t="s">
        <v>2416</v>
      </c>
      <c r="F290" s="1234"/>
      <c r="G290" s="1235"/>
      <c r="H290" s="1236"/>
      <c r="I290" s="1234"/>
      <c r="J290" s="1220"/>
      <c r="K290" s="1237"/>
      <c r="L290" s="1237"/>
      <c r="M290" s="1234"/>
      <c r="N290" s="1237"/>
      <c r="O290" s="1234"/>
      <c r="P290" s="1234"/>
      <c r="Q290" s="1234"/>
      <c r="R290" s="1234"/>
      <c r="S290" s="1234"/>
      <c r="T290" s="1234"/>
      <c r="U290" s="1234"/>
      <c r="W290" s="1311"/>
      <c r="X290" s="1311"/>
      <c r="Y290" s="1311"/>
      <c r="Z290" s="1302"/>
      <c r="AA290" s="1311"/>
      <c r="AB290" s="1311"/>
      <c r="AC290" s="1311"/>
      <c r="AD290" s="1302"/>
      <c r="AE290" s="1311"/>
      <c r="AF290" s="1311"/>
      <c r="AG290" s="1311"/>
      <c r="AH290" s="1302"/>
      <c r="AI290" s="1311"/>
      <c r="AJ290" s="1311"/>
      <c r="AK290" s="1311"/>
      <c r="AL290" s="1302"/>
      <c r="AM290" s="1310"/>
      <c r="AN290" s="1282"/>
      <c r="AO290" s="931"/>
      <c r="AP290" s="931"/>
      <c r="AQ290" s="931"/>
      <c r="AR290" s="930"/>
      <c r="AS290" s="931"/>
      <c r="AT290" s="931"/>
      <c r="AU290" s="931"/>
      <c r="AV290" s="930"/>
      <c r="AW290" s="931"/>
      <c r="AX290" s="931"/>
      <c r="AY290" s="931"/>
      <c r="AZ290" s="930"/>
      <c r="BA290" s="931"/>
      <c r="BB290" s="931"/>
      <c r="BC290" s="931"/>
      <c r="BD290" s="930"/>
      <c r="BE290" s="929"/>
      <c r="BF290" s="1282">
        <f t="shared" si="7"/>
        <v>0</v>
      </c>
    </row>
    <row r="291" spans="1:58" ht="93.6">
      <c r="A291" s="1220">
        <v>285</v>
      </c>
      <c r="B291" s="1231">
        <v>10</v>
      </c>
      <c r="C291" s="1275" t="s">
        <v>2469</v>
      </c>
      <c r="D291" s="1232"/>
      <c r="E291" s="1233">
        <v>86267600</v>
      </c>
      <c r="F291" s="1234" t="s">
        <v>2416</v>
      </c>
      <c r="G291" s="1235"/>
      <c r="H291" s="1236"/>
      <c r="I291" s="1234"/>
      <c r="J291" s="1220">
        <f>L291+N291+P291</f>
        <v>1</v>
      </c>
      <c r="K291" s="1227">
        <f>M291+O291+Q291</f>
        <v>86267600</v>
      </c>
      <c r="L291" s="1237"/>
      <c r="M291" s="1234"/>
      <c r="N291" s="1237"/>
      <c r="O291" s="1234"/>
      <c r="P291" s="1237">
        <v>1</v>
      </c>
      <c r="Q291" s="1228">
        <f>$E291</f>
        <v>86267600</v>
      </c>
      <c r="R291" s="1234"/>
      <c r="S291" s="1234"/>
      <c r="T291" s="1299">
        <v>27055600</v>
      </c>
      <c r="U291" s="1293">
        <f>Q291-T291</f>
        <v>59212000</v>
      </c>
      <c r="W291" s="1311">
        <f>$W$1/100*$U291</f>
        <v>5921200</v>
      </c>
      <c r="X291" s="1311">
        <f>$X$1/100*$U291</f>
        <v>5921200</v>
      </c>
      <c r="Y291" s="1311">
        <f>$Y$1/100*$U291</f>
        <v>5921200</v>
      </c>
      <c r="Z291" s="1302">
        <f>W291+X291+Y291</f>
        <v>17763600</v>
      </c>
      <c r="AA291" s="1311">
        <f>$AA$1/100*$U291</f>
        <v>2960600</v>
      </c>
      <c r="AB291" s="1311">
        <f>$AB$1/100*$U291</f>
        <v>5921200</v>
      </c>
      <c r="AC291" s="1311">
        <f>$AC$1/100*$U291</f>
        <v>5921200</v>
      </c>
      <c r="AD291" s="1302">
        <f>AA291+AB291+AC291</f>
        <v>14803000</v>
      </c>
      <c r="AE291" s="1311">
        <f>$AE$1/100*$U291</f>
        <v>5921200</v>
      </c>
      <c r="AF291" s="1311">
        <f>$AF$1/100*$U291</f>
        <v>5921200</v>
      </c>
      <c r="AG291" s="1311">
        <f>$AG$1/100*$U291</f>
        <v>5921200</v>
      </c>
      <c r="AH291" s="1302">
        <f>AE291+AF291+AG291</f>
        <v>17763600</v>
      </c>
      <c r="AI291" s="1311">
        <f>$AI$1/100*$U291</f>
        <v>5921200</v>
      </c>
      <c r="AJ291" s="1311">
        <f>$AJ$1/100*$U291</f>
        <v>2960600</v>
      </c>
      <c r="AK291" s="1311">
        <f>$AK$1/100*$U291</f>
        <v>0</v>
      </c>
      <c r="AL291" s="1302">
        <f>AI291+AJ291+AK291</f>
        <v>8881800</v>
      </c>
      <c r="AM291" s="1310">
        <f>Z291+AD291+AH291+AL291</f>
        <v>59212000</v>
      </c>
      <c r="AN291" s="1282">
        <f>AM291-U291</f>
        <v>0</v>
      </c>
      <c r="AO291" s="931">
        <f>ROUND(W291,-2)</f>
        <v>5921200</v>
      </c>
      <c r="AP291" s="931">
        <f>ROUND(X291,-2)</f>
        <v>5921200</v>
      </c>
      <c r="AQ291" s="931">
        <f>ROUND(Y291,-2)</f>
        <v>5921200</v>
      </c>
      <c r="AR291" s="1302">
        <f>AO291+AP291+AQ291</f>
        <v>17763600</v>
      </c>
      <c r="AS291" s="931">
        <f>ROUND(AA291,-2)</f>
        <v>2960600</v>
      </c>
      <c r="AT291" s="931">
        <f>ROUND(AB291,-2)</f>
        <v>5921200</v>
      </c>
      <c r="AU291" s="931">
        <f>ROUND(AC291,-2)</f>
        <v>5921200</v>
      </c>
      <c r="AV291" s="1302">
        <f>AS291+AT291+AU291</f>
        <v>14803000</v>
      </c>
      <c r="AW291" s="931">
        <f>ROUND(AE291,-2)</f>
        <v>5921200</v>
      </c>
      <c r="AX291" s="931">
        <f>ROUND(AF291,-2)</f>
        <v>5921200</v>
      </c>
      <c r="AY291" s="931">
        <f>ROUND(AG291,-2)</f>
        <v>5921200</v>
      </c>
      <c r="AZ291" s="1302">
        <f>AW291+AX291+AY291</f>
        <v>17763600</v>
      </c>
      <c r="BA291" s="1311">
        <f>ROUND(AI291,-2)</f>
        <v>5921200</v>
      </c>
      <c r="BB291" s="1311">
        <f>ROUND(AJ291,-2)</f>
        <v>2960600</v>
      </c>
      <c r="BC291" s="1311">
        <f>ROUND(AK291,-2)</f>
        <v>0</v>
      </c>
      <c r="BD291" s="930">
        <f>BA291+BB291+BC291</f>
        <v>8881800</v>
      </c>
      <c r="BE291" s="1310">
        <f>AR291+AV291+AZ291+BD291</f>
        <v>59212000</v>
      </c>
      <c r="BF291" s="1312">
        <f t="shared" si="7"/>
        <v>0</v>
      </c>
    </row>
    <row r="292" spans="1:58">
      <c r="A292" s="1220">
        <v>286</v>
      </c>
      <c r="B292" s="1231"/>
      <c r="C292" s="1276" t="s">
        <v>2422</v>
      </c>
      <c r="D292" s="1239">
        <v>443535000</v>
      </c>
      <c r="E292" s="1240" t="s">
        <v>2416</v>
      </c>
      <c r="F292" s="1234"/>
      <c r="G292" s="1235"/>
      <c r="H292" s="1236"/>
      <c r="I292" s="1234"/>
      <c r="J292" s="1220"/>
      <c r="K292" s="1237"/>
      <c r="L292" s="1237"/>
      <c r="M292" s="1234"/>
      <c r="N292" s="1237"/>
      <c r="O292" s="1234"/>
      <c r="P292" s="1234"/>
      <c r="Q292" s="1234"/>
      <c r="R292" s="1234"/>
      <c r="S292" s="1234"/>
      <c r="T292" s="1234"/>
      <c r="U292" s="1234"/>
      <c r="W292" s="1311"/>
      <c r="X292" s="1311"/>
      <c r="Y292" s="1311"/>
      <c r="Z292" s="1302"/>
      <c r="AA292" s="1311"/>
      <c r="AB292" s="1311"/>
      <c r="AC292" s="1311"/>
      <c r="AD292" s="1302"/>
      <c r="AE292" s="1311"/>
      <c r="AF292" s="1311"/>
      <c r="AG292" s="1311"/>
      <c r="AH292" s="1302"/>
      <c r="AI292" s="1311"/>
      <c r="AJ292" s="1311"/>
      <c r="AK292" s="1311"/>
      <c r="AL292" s="1302"/>
      <c r="AM292" s="1310"/>
      <c r="AN292" s="1282"/>
      <c r="AO292" s="931"/>
      <c r="AP292" s="931"/>
      <c r="AQ292" s="931"/>
      <c r="AR292" s="930"/>
      <c r="AS292" s="931"/>
      <c r="AT292" s="931"/>
      <c r="AU292" s="931"/>
      <c r="AV292" s="930"/>
      <c r="AW292" s="931"/>
      <c r="AX292" s="931"/>
      <c r="AY292" s="931"/>
      <c r="AZ292" s="930"/>
      <c r="BA292" s="931"/>
      <c r="BB292" s="931"/>
      <c r="BC292" s="931"/>
      <c r="BD292" s="930"/>
      <c r="BE292" s="929"/>
      <c r="BF292" s="1282">
        <f t="shared" si="7"/>
        <v>0</v>
      </c>
    </row>
    <row r="293" spans="1:58" outlineLevel="2">
      <c r="A293" s="1220">
        <v>287</v>
      </c>
      <c r="B293" s="1231"/>
      <c r="C293" s="1276" t="s">
        <v>2423</v>
      </c>
      <c r="D293" s="1239">
        <v>0</v>
      </c>
      <c r="E293" s="1240" t="s">
        <v>2416</v>
      </c>
      <c r="F293" s="1234"/>
      <c r="G293" s="1235"/>
      <c r="H293" s="1236"/>
      <c r="I293" s="1234"/>
      <c r="J293" s="1220"/>
      <c r="K293" s="1237"/>
      <c r="L293" s="1237"/>
      <c r="M293" s="1234"/>
      <c r="N293" s="1237"/>
      <c r="O293" s="1234"/>
      <c r="P293" s="1234"/>
      <c r="Q293" s="1234"/>
      <c r="R293" s="1234"/>
      <c r="S293" s="1234"/>
      <c r="T293" s="1234"/>
      <c r="U293" s="1234"/>
      <c r="W293" s="1311"/>
      <c r="X293" s="1311"/>
      <c r="Y293" s="1311"/>
      <c r="Z293" s="1302"/>
      <c r="AA293" s="1311"/>
      <c r="AB293" s="1311"/>
      <c r="AC293" s="1311"/>
      <c r="AD293" s="1302"/>
      <c r="AE293" s="1311"/>
      <c r="AF293" s="1311"/>
      <c r="AG293" s="1311"/>
      <c r="AH293" s="1302"/>
      <c r="AI293" s="1311"/>
      <c r="AJ293" s="1311"/>
      <c r="AK293" s="1311"/>
      <c r="AL293" s="1302"/>
      <c r="AM293" s="1310"/>
      <c r="AN293" s="1282"/>
      <c r="AO293" s="931"/>
      <c r="AP293" s="931"/>
      <c r="AQ293" s="931"/>
      <c r="AR293" s="930"/>
      <c r="AS293" s="931"/>
      <c r="AT293" s="931"/>
      <c r="AU293" s="931"/>
      <c r="AV293" s="930"/>
      <c r="AW293" s="931"/>
      <c r="AX293" s="931"/>
      <c r="AY293" s="931"/>
      <c r="AZ293" s="930"/>
      <c r="BA293" s="931"/>
      <c r="BB293" s="931"/>
      <c r="BC293" s="931"/>
      <c r="BD293" s="930"/>
      <c r="BE293" s="929"/>
      <c r="BF293" s="1282">
        <f t="shared" si="7"/>
        <v>0</v>
      </c>
    </row>
    <row r="294" spans="1:58" outlineLevel="2">
      <c r="A294" s="1220">
        <v>288</v>
      </c>
      <c r="B294" s="1231"/>
      <c r="C294" s="1276" t="s">
        <v>2424</v>
      </c>
      <c r="D294" s="1239">
        <v>443535000</v>
      </c>
      <c r="E294" s="1240" t="s">
        <v>2416</v>
      </c>
      <c r="F294" s="1234"/>
      <c r="G294" s="1235"/>
      <c r="H294" s="1236"/>
      <c r="I294" s="1234"/>
      <c r="J294" s="1220"/>
      <c r="K294" s="1237"/>
      <c r="L294" s="1237"/>
      <c r="M294" s="1234"/>
      <c r="N294" s="1237"/>
      <c r="O294" s="1234"/>
      <c r="P294" s="1234"/>
      <c r="Q294" s="1234"/>
      <c r="R294" s="1234"/>
      <c r="S294" s="1234"/>
      <c r="T294" s="1234"/>
      <c r="U294" s="1234"/>
      <c r="W294" s="1311"/>
      <c r="X294" s="1311"/>
      <c r="Y294" s="1311"/>
      <c r="Z294" s="1302"/>
      <c r="AA294" s="1311"/>
      <c r="AB294" s="1311"/>
      <c r="AC294" s="1311"/>
      <c r="AD294" s="1302"/>
      <c r="AE294" s="1311"/>
      <c r="AF294" s="1311"/>
      <c r="AG294" s="1311"/>
      <c r="AH294" s="1302"/>
      <c r="AI294" s="1311"/>
      <c r="AJ294" s="1311"/>
      <c r="AK294" s="1311"/>
      <c r="AL294" s="1302"/>
      <c r="AM294" s="1310"/>
      <c r="AN294" s="1282"/>
      <c r="AO294" s="931"/>
      <c r="AP294" s="931"/>
      <c r="AQ294" s="931"/>
      <c r="AR294" s="930"/>
      <c r="AS294" s="931"/>
      <c r="AT294" s="931"/>
      <c r="AU294" s="931"/>
      <c r="AV294" s="930"/>
      <c r="AW294" s="931"/>
      <c r="AX294" s="931"/>
      <c r="AY294" s="931"/>
      <c r="AZ294" s="930"/>
      <c r="BA294" s="931"/>
      <c r="BB294" s="931"/>
      <c r="BC294" s="931"/>
      <c r="BD294" s="930"/>
      <c r="BE294" s="929"/>
      <c r="BF294" s="1282">
        <f t="shared" si="7"/>
        <v>0</v>
      </c>
    </row>
    <row r="295" spans="1:58">
      <c r="A295" s="1220">
        <v>289</v>
      </c>
      <c r="B295" s="1231"/>
      <c r="C295" s="1276" t="s">
        <v>2430</v>
      </c>
      <c r="D295" s="1239">
        <v>90000000</v>
      </c>
      <c r="E295" s="1240" t="s">
        <v>2416</v>
      </c>
      <c r="F295" s="1234"/>
      <c r="G295" s="1235"/>
      <c r="H295" s="1236"/>
      <c r="I295" s="1234"/>
      <c r="J295" s="1220"/>
      <c r="K295" s="1237"/>
      <c r="L295" s="1237"/>
      <c r="M295" s="1234"/>
      <c r="N295" s="1237"/>
      <c r="O295" s="1234"/>
      <c r="P295" s="1234"/>
      <c r="Q295" s="1234"/>
      <c r="R295" s="1234"/>
      <c r="S295" s="1234"/>
      <c r="T295" s="1234"/>
      <c r="U295" s="1234"/>
      <c r="W295" s="1311"/>
      <c r="X295" s="1311"/>
      <c r="Y295" s="1311"/>
      <c r="Z295" s="1302"/>
      <c r="AA295" s="1311"/>
      <c r="AB295" s="1311"/>
      <c r="AC295" s="1311"/>
      <c r="AD295" s="1302"/>
      <c r="AE295" s="1311"/>
      <c r="AF295" s="1311"/>
      <c r="AG295" s="1311"/>
      <c r="AH295" s="1302"/>
      <c r="AI295" s="1311"/>
      <c r="AJ295" s="1311"/>
      <c r="AK295" s="1311"/>
      <c r="AL295" s="1302"/>
      <c r="AM295" s="1310"/>
      <c r="AN295" s="1282"/>
      <c r="AO295" s="931"/>
      <c r="AP295" s="931"/>
      <c r="AQ295" s="931"/>
      <c r="AR295" s="930"/>
      <c r="AS295" s="931"/>
      <c r="AT295" s="931"/>
      <c r="AU295" s="931"/>
      <c r="AV295" s="930"/>
      <c r="AW295" s="931"/>
      <c r="AX295" s="931"/>
      <c r="AY295" s="931"/>
      <c r="AZ295" s="930"/>
      <c r="BA295" s="931"/>
      <c r="BB295" s="931"/>
      <c r="BC295" s="931"/>
      <c r="BD295" s="930"/>
      <c r="BE295" s="929"/>
      <c r="BF295" s="1282">
        <f t="shared" si="7"/>
        <v>0</v>
      </c>
    </row>
    <row r="296" spans="1:58">
      <c r="A296" s="1220">
        <v>290</v>
      </c>
      <c r="B296" s="1231"/>
      <c r="C296" s="1276" t="s">
        <v>2431</v>
      </c>
      <c r="D296" s="1239">
        <v>63241300</v>
      </c>
      <c r="E296" s="1240" t="s">
        <v>2416</v>
      </c>
      <c r="F296" s="1234"/>
      <c r="G296" s="1235"/>
      <c r="H296" s="1236"/>
      <c r="I296" s="1234"/>
      <c r="J296" s="1220"/>
      <c r="K296" s="1237"/>
      <c r="L296" s="1237"/>
      <c r="M296" s="1234"/>
      <c r="N296" s="1237"/>
      <c r="O296" s="1234"/>
      <c r="P296" s="1234"/>
      <c r="Q296" s="1234"/>
      <c r="R296" s="1234"/>
      <c r="S296" s="1234"/>
      <c r="T296" s="1234"/>
      <c r="U296" s="1234"/>
      <c r="W296" s="1311"/>
      <c r="X296" s="1311"/>
      <c r="Y296" s="1311"/>
      <c r="Z296" s="1302"/>
      <c r="AA296" s="1311"/>
      <c r="AB296" s="1311"/>
      <c r="AC296" s="1311"/>
      <c r="AD296" s="1302"/>
      <c r="AE296" s="1311"/>
      <c r="AF296" s="1311"/>
      <c r="AG296" s="1311"/>
      <c r="AH296" s="1302"/>
      <c r="AI296" s="1311"/>
      <c r="AJ296" s="1311"/>
      <c r="AK296" s="1311"/>
      <c r="AL296" s="1302"/>
      <c r="AM296" s="1310"/>
      <c r="AN296" s="1282"/>
      <c r="AO296" s="931"/>
      <c r="AP296" s="931"/>
      <c r="AQ296" s="931"/>
      <c r="AR296" s="930"/>
      <c r="AS296" s="931"/>
      <c r="AT296" s="931"/>
      <c r="AU296" s="931"/>
      <c r="AV296" s="930"/>
      <c r="AW296" s="931"/>
      <c r="AX296" s="931"/>
      <c r="AY296" s="931"/>
      <c r="AZ296" s="930"/>
      <c r="BA296" s="931"/>
      <c r="BB296" s="931"/>
      <c r="BC296" s="931"/>
      <c r="BD296" s="930"/>
      <c r="BE296" s="929"/>
      <c r="BF296" s="1282">
        <f t="shared" si="7"/>
        <v>0</v>
      </c>
    </row>
    <row r="297" spans="1:58">
      <c r="A297" s="1220">
        <v>291</v>
      </c>
      <c r="B297" s="1231"/>
      <c r="C297" s="1276" t="s">
        <v>2425</v>
      </c>
      <c r="D297" s="1239">
        <v>86267600</v>
      </c>
      <c r="E297" s="1240" t="s">
        <v>2416</v>
      </c>
      <c r="F297" s="1234"/>
      <c r="G297" s="1235"/>
      <c r="H297" s="1236"/>
      <c r="I297" s="1234"/>
      <c r="J297" s="1220"/>
      <c r="K297" s="1237"/>
      <c r="L297" s="1237"/>
      <c r="M297" s="1234"/>
      <c r="N297" s="1237"/>
      <c r="O297" s="1234"/>
      <c r="P297" s="1234"/>
      <c r="Q297" s="1234"/>
      <c r="R297" s="1234"/>
      <c r="S297" s="1234"/>
      <c r="T297" s="1234"/>
      <c r="U297" s="1234"/>
      <c r="W297" s="1311"/>
      <c r="X297" s="1311"/>
      <c r="Y297" s="1311"/>
      <c r="Z297" s="1302"/>
      <c r="AA297" s="1311"/>
      <c r="AB297" s="1311"/>
      <c r="AC297" s="1311"/>
      <c r="AD297" s="1302"/>
      <c r="AE297" s="1311"/>
      <c r="AF297" s="1311"/>
      <c r="AG297" s="1311"/>
      <c r="AH297" s="1302"/>
      <c r="AI297" s="1311"/>
      <c r="AJ297" s="1311"/>
      <c r="AK297" s="1311"/>
      <c r="AL297" s="1302"/>
      <c r="AM297" s="1310"/>
      <c r="AN297" s="1282"/>
      <c r="AO297" s="931"/>
      <c r="AP297" s="931"/>
      <c r="AQ297" s="931"/>
      <c r="AR297" s="930"/>
      <c r="AS297" s="931"/>
      <c r="AT297" s="931"/>
      <c r="AU297" s="931"/>
      <c r="AV297" s="930"/>
      <c r="AW297" s="931"/>
      <c r="AX297" s="931"/>
      <c r="AY297" s="931"/>
      <c r="AZ297" s="930"/>
      <c r="BA297" s="931"/>
      <c r="BB297" s="931"/>
      <c r="BC297" s="931"/>
      <c r="BD297" s="930"/>
      <c r="BE297" s="929"/>
      <c r="BF297" s="1282">
        <f t="shared" si="7"/>
        <v>0</v>
      </c>
    </row>
    <row r="298" spans="1:58">
      <c r="A298" s="1220">
        <v>292</v>
      </c>
      <c r="B298" s="1231"/>
      <c r="C298" s="1276" t="s">
        <v>2426</v>
      </c>
      <c r="D298" s="1239">
        <v>106448400</v>
      </c>
      <c r="E298" s="1240" t="s">
        <v>2416</v>
      </c>
      <c r="F298" s="1234"/>
      <c r="G298" s="1235"/>
      <c r="H298" s="1236"/>
      <c r="I298" s="1234"/>
      <c r="J298" s="1220"/>
      <c r="K298" s="1237"/>
      <c r="L298" s="1237"/>
      <c r="M298" s="1234"/>
      <c r="N298" s="1237"/>
      <c r="O298" s="1234"/>
      <c r="P298" s="1234"/>
      <c r="Q298" s="1234"/>
      <c r="R298" s="1234"/>
      <c r="S298" s="1234"/>
      <c r="T298" s="1234"/>
      <c r="U298" s="1234"/>
      <c r="W298" s="1311"/>
      <c r="X298" s="1311"/>
      <c r="Y298" s="1311"/>
      <c r="Z298" s="1302"/>
      <c r="AA298" s="1311"/>
      <c r="AB298" s="1311"/>
      <c r="AC298" s="1311"/>
      <c r="AD298" s="1302"/>
      <c r="AE298" s="1311"/>
      <c r="AF298" s="1311"/>
      <c r="AG298" s="1311"/>
      <c r="AH298" s="1302"/>
      <c r="AI298" s="1311"/>
      <c r="AJ298" s="1311"/>
      <c r="AK298" s="1311"/>
      <c r="AL298" s="1302"/>
      <c r="AM298" s="1310"/>
      <c r="AN298" s="1282"/>
      <c r="AO298" s="931"/>
      <c r="AP298" s="931"/>
      <c r="AQ298" s="931"/>
      <c r="AR298" s="930"/>
      <c r="AS298" s="931"/>
      <c r="AT298" s="931"/>
      <c r="AU298" s="931"/>
      <c r="AV298" s="930"/>
      <c r="AW298" s="931"/>
      <c r="AX298" s="931"/>
      <c r="AY298" s="931"/>
      <c r="AZ298" s="930"/>
      <c r="BA298" s="931"/>
      <c r="BB298" s="931"/>
      <c r="BC298" s="931"/>
      <c r="BD298" s="930"/>
      <c r="BE298" s="929"/>
      <c r="BF298" s="1282">
        <f t="shared" si="7"/>
        <v>0</v>
      </c>
    </row>
    <row r="299" spans="1:58">
      <c r="A299" s="1220">
        <v>293</v>
      </c>
      <c r="B299" s="1231"/>
      <c r="C299" s="1276" t="s">
        <v>2427</v>
      </c>
      <c r="D299" s="1239">
        <v>97577700</v>
      </c>
      <c r="E299" s="1240" t="s">
        <v>2416</v>
      </c>
      <c r="F299" s="1234"/>
      <c r="G299" s="1235"/>
      <c r="H299" s="1236"/>
      <c r="I299" s="1234"/>
      <c r="J299" s="1220"/>
      <c r="K299" s="1237"/>
      <c r="L299" s="1237"/>
      <c r="M299" s="1234"/>
      <c r="N299" s="1237"/>
      <c r="O299" s="1234"/>
      <c r="P299" s="1234"/>
      <c r="Q299" s="1234"/>
      <c r="R299" s="1234"/>
      <c r="S299" s="1234"/>
      <c r="T299" s="1234"/>
      <c r="U299" s="1234"/>
      <c r="W299" s="1311"/>
      <c r="X299" s="1311"/>
      <c r="Y299" s="1311"/>
      <c r="Z299" s="1302"/>
      <c r="AA299" s="1311"/>
      <c r="AB299" s="1311"/>
      <c r="AC299" s="1311"/>
      <c r="AD299" s="1302"/>
      <c r="AE299" s="1311"/>
      <c r="AF299" s="1311"/>
      <c r="AG299" s="1311"/>
      <c r="AH299" s="1302"/>
      <c r="AI299" s="1311"/>
      <c r="AJ299" s="1311"/>
      <c r="AK299" s="1311"/>
      <c r="AL299" s="1302"/>
      <c r="AM299" s="1310"/>
      <c r="AN299" s="1282"/>
      <c r="AO299" s="931"/>
      <c r="AP299" s="931"/>
      <c r="AQ299" s="931"/>
      <c r="AR299" s="930"/>
      <c r="AS299" s="931"/>
      <c r="AT299" s="931"/>
      <c r="AU299" s="931"/>
      <c r="AV299" s="930"/>
      <c r="AW299" s="931"/>
      <c r="AX299" s="931"/>
      <c r="AY299" s="931"/>
      <c r="AZ299" s="930"/>
      <c r="BA299" s="931"/>
      <c r="BB299" s="931"/>
      <c r="BC299" s="931"/>
      <c r="BD299" s="930"/>
      <c r="BE299" s="929"/>
      <c r="BF299" s="1282">
        <f t="shared" si="7"/>
        <v>0</v>
      </c>
    </row>
    <row r="300" spans="1:58" ht="70.2">
      <c r="A300" s="1220">
        <v>294</v>
      </c>
      <c r="B300" s="1231">
        <v>5</v>
      </c>
      <c r="C300" s="1275" t="s">
        <v>2470</v>
      </c>
      <c r="D300" s="1232"/>
      <c r="E300" s="1233">
        <v>49512400</v>
      </c>
      <c r="F300" s="1234" t="s">
        <v>2416</v>
      </c>
      <c r="G300" s="1235"/>
      <c r="H300" s="1236"/>
      <c r="I300" s="1234"/>
      <c r="J300" s="1220">
        <f>L300+N300+P300</f>
        <v>1</v>
      </c>
      <c r="K300" s="1227">
        <f>M300+O300+Q300</f>
        <v>49512400</v>
      </c>
      <c r="L300" s="1237"/>
      <c r="M300" s="1234"/>
      <c r="N300" s="1237"/>
      <c r="O300" s="1234"/>
      <c r="P300" s="1237">
        <v>1</v>
      </c>
      <c r="Q300" s="1228">
        <f>$E300</f>
        <v>49512400</v>
      </c>
      <c r="R300" s="1234"/>
      <c r="S300" s="1234"/>
      <c r="T300" s="1299"/>
      <c r="U300" s="1293">
        <f>Q300-T300</f>
        <v>49512400</v>
      </c>
      <c r="W300" s="1311">
        <f>$W$1/100*$U300</f>
        <v>4951240</v>
      </c>
      <c r="X300" s="1311">
        <f>$X$1/100*$U300</f>
        <v>4951240</v>
      </c>
      <c r="Y300" s="1311">
        <f>$Y$1/100*$U300</f>
        <v>4951240</v>
      </c>
      <c r="Z300" s="1302">
        <f>W300+X300+Y300</f>
        <v>14853720</v>
      </c>
      <c r="AA300" s="1311">
        <f>$AA$1/100*$U300</f>
        <v>2475620</v>
      </c>
      <c r="AB300" s="1311">
        <f>$AB$1/100*$U300</f>
        <v>4951240</v>
      </c>
      <c r="AC300" s="1311">
        <f>$AC$1/100*$U300</f>
        <v>4951240</v>
      </c>
      <c r="AD300" s="1302">
        <f>AA300+AB300+AC300</f>
        <v>12378100</v>
      </c>
      <c r="AE300" s="1311">
        <f>$AE$1/100*$U300</f>
        <v>4951240</v>
      </c>
      <c r="AF300" s="1311">
        <f>$AF$1/100*$U300</f>
        <v>4951240</v>
      </c>
      <c r="AG300" s="1311">
        <f>$AG$1/100*$U300</f>
        <v>4951240</v>
      </c>
      <c r="AH300" s="1302">
        <f>AE300+AF300+AG300</f>
        <v>14853720</v>
      </c>
      <c r="AI300" s="1311">
        <f>$AI$1/100*$U300</f>
        <v>4951240</v>
      </c>
      <c r="AJ300" s="1311">
        <f>$AJ$1/100*$U300</f>
        <v>2475620</v>
      </c>
      <c r="AK300" s="1311">
        <f>$AK$1/100*$U300</f>
        <v>0</v>
      </c>
      <c r="AL300" s="1302">
        <f>AI300+AJ300+AK300</f>
        <v>7426860</v>
      </c>
      <c r="AM300" s="1310">
        <f>Z300+AD300+AH300+AL300</f>
        <v>49512400</v>
      </c>
      <c r="AN300" s="1282">
        <f>AM300-U300</f>
        <v>0</v>
      </c>
      <c r="AO300" s="931">
        <f>ROUND(W300,-2)</f>
        <v>4951200</v>
      </c>
      <c r="AP300" s="931">
        <f>ROUND(X300,-2)</f>
        <v>4951200</v>
      </c>
      <c r="AQ300" s="931">
        <f>ROUND(Y300,-2)</f>
        <v>4951200</v>
      </c>
      <c r="AR300" s="1302">
        <f>AO300+AP300+AQ300</f>
        <v>14853600</v>
      </c>
      <c r="AS300" s="931">
        <f>ROUND(AA300,-2)</f>
        <v>2475600</v>
      </c>
      <c r="AT300" s="931">
        <f>ROUND(AB300,-2)</f>
        <v>4951200</v>
      </c>
      <c r="AU300" s="931">
        <f>ROUND(AC300,-2)</f>
        <v>4951200</v>
      </c>
      <c r="AV300" s="1302">
        <f>AS300+AT300+AU300</f>
        <v>12378000</v>
      </c>
      <c r="AW300" s="931">
        <f>ROUND(AE300,-2)</f>
        <v>4951200</v>
      </c>
      <c r="AX300" s="931">
        <f>ROUND(AF300,-2)</f>
        <v>4951200</v>
      </c>
      <c r="AY300" s="931">
        <f>ROUND(AG300,-2)</f>
        <v>4951200</v>
      </c>
      <c r="AZ300" s="1302">
        <f>AW300+AX300+AY300</f>
        <v>14853600</v>
      </c>
      <c r="BA300" s="1311">
        <f>ROUND(AI300,-2)</f>
        <v>4951200</v>
      </c>
      <c r="BB300" s="1311">
        <f>ROUND(AJ300,-2)</f>
        <v>2475600</v>
      </c>
      <c r="BC300" s="1311">
        <f>ROUND(AK300,-2)</f>
        <v>0</v>
      </c>
      <c r="BD300" s="930">
        <f>BA300+BB300+BC300</f>
        <v>7426800</v>
      </c>
      <c r="BE300" s="1310">
        <f>AR300+AV300+AZ300+BD300</f>
        <v>49512000</v>
      </c>
      <c r="BF300" s="1312">
        <f t="shared" si="7"/>
        <v>-400</v>
      </c>
    </row>
    <row r="301" spans="1:58">
      <c r="A301" s="1220">
        <v>295</v>
      </c>
      <c r="B301" s="1231"/>
      <c r="C301" s="1276" t="s">
        <v>2422</v>
      </c>
      <c r="D301" s="1239">
        <v>419400000</v>
      </c>
      <c r="E301" s="1240" t="s">
        <v>2416</v>
      </c>
      <c r="F301" s="1234"/>
      <c r="G301" s="1235"/>
      <c r="H301" s="1236"/>
      <c r="I301" s="1234"/>
      <c r="J301" s="1220"/>
      <c r="K301" s="1237"/>
      <c r="L301" s="1237"/>
      <c r="M301" s="1234"/>
      <c r="N301" s="1237"/>
      <c r="O301" s="1234"/>
      <c r="P301" s="1234"/>
      <c r="Q301" s="1234"/>
      <c r="R301" s="1234"/>
      <c r="S301" s="1234"/>
      <c r="T301" s="1234"/>
      <c r="U301" s="1234"/>
      <c r="W301" s="1311"/>
      <c r="X301" s="1311"/>
      <c r="Y301" s="1311"/>
      <c r="Z301" s="1302"/>
      <c r="AA301" s="1311"/>
      <c r="AB301" s="1311"/>
      <c r="AC301" s="1311"/>
      <c r="AD301" s="1302"/>
      <c r="AE301" s="1311"/>
      <c r="AF301" s="1311"/>
      <c r="AG301" s="1311"/>
      <c r="AH301" s="1302"/>
      <c r="AI301" s="1311"/>
      <c r="AJ301" s="1311"/>
      <c r="AK301" s="1311"/>
      <c r="AL301" s="1302"/>
      <c r="AM301" s="1310"/>
      <c r="AN301" s="1282"/>
      <c r="AO301" s="931"/>
      <c r="AP301" s="931"/>
      <c r="AQ301" s="931"/>
      <c r="AR301" s="930"/>
      <c r="AS301" s="931"/>
      <c r="AT301" s="931"/>
      <c r="AU301" s="931"/>
      <c r="AV301" s="930"/>
      <c r="AW301" s="931"/>
      <c r="AX301" s="931"/>
      <c r="AY301" s="931"/>
      <c r="AZ301" s="930"/>
      <c r="BA301" s="931"/>
      <c r="BB301" s="931"/>
      <c r="BC301" s="931"/>
      <c r="BD301" s="930"/>
      <c r="BE301" s="929"/>
      <c r="BF301" s="1282">
        <f t="shared" si="7"/>
        <v>0</v>
      </c>
    </row>
    <row r="302" spans="1:58" outlineLevel="2">
      <c r="A302" s="1220">
        <v>296</v>
      </c>
      <c r="B302" s="1231"/>
      <c r="C302" s="1276" t="s">
        <v>2423</v>
      </c>
      <c r="D302" s="1239">
        <v>0</v>
      </c>
      <c r="E302" s="1240" t="s">
        <v>2416</v>
      </c>
      <c r="F302" s="1234"/>
      <c r="G302" s="1235"/>
      <c r="H302" s="1236"/>
      <c r="I302" s="1234"/>
      <c r="J302" s="1220"/>
      <c r="K302" s="1237"/>
      <c r="L302" s="1237"/>
      <c r="M302" s="1234"/>
      <c r="N302" s="1237"/>
      <c r="O302" s="1234"/>
      <c r="P302" s="1234"/>
      <c r="Q302" s="1234"/>
      <c r="R302" s="1234"/>
      <c r="S302" s="1234"/>
      <c r="T302" s="1234"/>
      <c r="U302" s="1234"/>
      <c r="W302" s="1311"/>
      <c r="X302" s="1311"/>
      <c r="Y302" s="1311"/>
      <c r="Z302" s="1302"/>
      <c r="AA302" s="1311"/>
      <c r="AB302" s="1311"/>
      <c r="AC302" s="1311"/>
      <c r="AD302" s="1302"/>
      <c r="AE302" s="1311"/>
      <c r="AF302" s="1311"/>
      <c r="AG302" s="1311"/>
      <c r="AH302" s="1302"/>
      <c r="AI302" s="1311"/>
      <c r="AJ302" s="1311"/>
      <c r="AK302" s="1311"/>
      <c r="AL302" s="1302"/>
      <c r="AM302" s="1310"/>
      <c r="AN302" s="1282"/>
      <c r="AO302" s="931"/>
      <c r="AP302" s="931"/>
      <c r="AQ302" s="931"/>
      <c r="AR302" s="930"/>
      <c r="AS302" s="931"/>
      <c r="AT302" s="931"/>
      <c r="AU302" s="931"/>
      <c r="AV302" s="930"/>
      <c r="AW302" s="931"/>
      <c r="AX302" s="931"/>
      <c r="AY302" s="931"/>
      <c r="AZ302" s="930"/>
      <c r="BA302" s="931"/>
      <c r="BB302" s="931"/>
      <c r="BC302" s="931"/>
      <c r="BD302" s="930"/>
      <c r="BE302" s="929"/>
      <c r="BF302" s="1282">
        <f t="shared" si="7"/>
        <v>0</v>
      </c>
    </row>
    <row r="303" spans="1:58" outlineLevel="2">
      <c r="A303" s="1220">
        <v>297</v>
      </c>
      <c r="B303" s="1231"/>
      <c r="C303" s="1276" t="s">
        <v>2424</v>
      </c>
      <c r="D303" s="1239">
        <v>419400000</v>
      </c>
      <c r="E303" s="1240" t="s">
        <v>2416</v>
      </c>
      <c r="F303" s="1234"/>
      <c r="G303" s="1235"/>
      <c r="H303" s="1236"/>
      <c r="I303" s="1234"/>
      <c r="J303" s="1220"/>
      <c r="K303" s="1237"/>
      <c r="L303" s="1237"/>
      <c r="M303" s="1234"/>
      <c r="N303" s="1237"/>
      <c r="O303" s="1234"/>
      <c r="P303" s="1234"/>
      <c r="Q303" s="1234"/>
      <c r="R303" s="1234"/>
      <c r="S303" s="1234"/>
      <c r="T303" s="1234"/>
      <c r="U303" s="1234"/>
      <c r="W303" s="1311"/>
      <c r="X303" s="1311"/>
      <c r="Y303" s="1311"/>
      <c r="Z303" s="1302"/>
      <c r="AA303" s="1311"/>
      <c r="AB303" s="1311"/>
      <c r="AC303" s="1311"/>
      <c r="AD303" s="1302"/>
      <c r="AE303" s="1311"/>
      <c r="AF303" s="1311"/>
      <c r="AG303" s="1311"/>
      <c r="AH303" s="1302"/>
      <c r="AI303" s="1311"/>
      <c r="AJ303" s="1311"/>
      <c r="AK303" s="1311"/>
      <c r="AL303" s="1302"/>
      <c r="AM303" s="1310"/>
      <c r="AN303" s="1282"/>
      <c r="AO303" s="931"/>
      <c r="AP303" s="931"/>
      <c r="AQ303" s="931"/>
      <c r="AR303" s="930"/>
      <c r="AS303" s="931"/>
      <c r="AT303" s="931"/>
      <c r="AU303" s="931"/>
      <c r="AV303" s="930"/>
      <c r="AW303" s="931"/>
      <c r="AX303" s="931"/>
      <c r="AY303" s="931"/>
      <c r="AZ303" s="930"/>
      <c r="BA303" s="931"/>
      <c r="BB303" s="931"/>
      <c r="BC303" s="931"/>
      <c r="BD303" s="930"/>
      <c r="BE303" s="929"/>
      <c r="BF303" s="1282">
        <f t="shared" si="7"/>
        <v>0</v>
      </c>
    </row>
    <row r="304" spans="1:58">
      <c r="A304" s="1220">
        <v>298</v>
      </c>
      <c r="B304" s="1231"/>
      <c r="C304" s="1276" t="s">
        <v>2430</v>
      </c>
      <c r="D304" s="1239">
        <v>95600000</v>
      </c>
      <c r="E304" s="1240" t="s">
        <v>2416</v>
      </c>
      <c r="F304" s="1234"/>
      <c r="G304" s="1235"/>
      <c r="H304" s="1236"/>
      <c r="I304" s="1234"/>
      <c r="J304" s="1220"/>
      <c r="K304" s="1237"/>
      <c r="L304" s="1237"/>
      <c r="M304" s="1234"/>
      <c r="N304" s="1237"/>
      <c r="O304" s="1234"/>
      <c r="P304" s="1234"/>
      <c r="Q304" s="1234"/>
      <c r="R304" s="1234"/>
      <c r="S304" s="1234"/>
      <c r="T304" s="1234"/>
      <c r="U304" s="1234"/>
      <c r="W304" s="1311"/>
      <c r="X304" s="1311"/>
      <c r="Y304" s="1311"/>
      <c r="Z304" s="1302"/>
      <c r="AA304" s="1311"/>
      <c r="AB304" s="1311"/>
      <c r="AC304" s="1311"/>
      <c r="AD304" s="1302"/>
      <c r="AE304" s="1311"/>
      <c r="AF304" s="1311"/>
      <c r="AG304" s="1311"/>
      <c r="AH304" s="1302"/>
      <c r="AI304" s="1311"/>
      <c r="AJ304" s="1311"/>
      <c r="AK304" s="1311"/>
      <c r="AL304" s="1302"/>
      <c r="AM304" s="1310"/>
      <c r="AN304" s="1282"/>
      <c r="AO304" s="931"/>
      <c r="AP304" s="931"/>
      <c r="AQ304" s="931"/>
      <c r="AR304" s="930"/>
      <c r="AS304" s="931"/>
      <c r="AT304" s="931"/>
      <c r="AU304" s="931"/>
      <c r="AV304" s="930"/>
      <c r="AW304" s="931"/>
      <c r="AX304" s="931"/>
      <c r="AY304" s="931"/>
      <c r="AZ304" s="930"/>
      <c r="BA304" s="931"/>
      <c r="BB304" s="931"/>
      <c r="BC304" s="931"/>
      <c r="BD304" s="930"/>
      <c r="BE304" s="929"/>
      <c r="BF304" s="1282">
        <f t="shared" si="7"/>
        <v>0</v>
      </c>
    </row>
    <row r="305" spans="1:58">
      <c r="A305" s="1220">
        <v>299</v>
      </c>
      <c r="B305" s="1231"/>
      <c r="C305" s="1276" t="s">
        <v>2425</v>
      </c>
      <c r="D305" s="1239">
        <v>49512400</v>
      </c>
      <c r="E305" s="1240" t="s">
        <v>2416</v>
      </c>
      <c r="F305" s="1234"/>
      <c r="G305" s="1235"/>
      <c r="H305" s="1236"/>
      <c r="I305" s="1234"/>
      <c r="J305" s="1220"/>
      <c r="K305" s="1237"/>
      <c r="L305" s="1237"/>
      <c r="M305" s="1234"/>
      <c r="N305" s="1237"/>
      <c r="O305" s="1234"/>
      <c r="P305" s="1234"/>
      <c r="Q305" s="1234"/>
      <c r="R305" s="1234"/>
      <c r="S305" s="1234"/>
      <c r="T305" s="1234"/>
      <c r="U305" s="1234"/>
      <c r="W305" s="1311"/>
      <c r="X305" s="1311"/>
      <c r="Y305" s="1311"/>
      <c r="Z305" s="1302"/>
      <c r="AA305" s="1311"/>
      <c r="AB305" s="1311"/>
      <c r="AC305" s="1311"/>
      <c r="AD305" s="1302"/>
      <c r="AE305" s="1311"/>
      <c r="AF305" s="1311"/>
      <c r="AG305" s="1311"/>
      <c r="AH305" s="1302"/>
      <c r="AI305" s="1311"/>
      <c r="AJ305" s="1311"/>
      <c r="AK305" s="1311"/>
      <c r="AL305" s="1302"/>
      <c r="AM305" s="1310"/>
      <c r="AN305" s="1282"/>
      <c r="AO305" s="931"/>
      <c r="AP305" s="931"/>
      <c r="AQ305" s="931"/>
      <c r="AR305" s="930"/>
      <c r="AS305" s="931"/>
      <c r="AT305" s="931"/>
      <c r="AU305" s="931"/>
      <c r="AV305" s="930"/>
      <c r="AW305" s="931"/>
      <c r="AX305" s="931"/>
      <c r="AY305" s="931"/>
      <c r="AZ305" s="930"/>
      <c r="BA305" s="931"/>
      <c r="BB305" s="931"/>
      <c r="BC305" s="931"/>
      <c r="BD305" s="930"/>
      <c r="BE305" s="929"/>
      <c r="BF305" s="1282">
        <f t="shared" si="7"/>
        <v>0</v>
      </c>
    </row>
    <row r="306" spans="1:58">
      <c r="A306" s="1220">
        <v>300</v>
      </c>
      <c r="B306" s="1231"/>
      <c r="C306" s="1276" t="s">
        <v>2426</v>
      </c>
      <c r="D306" s="1239">
        <v>274287600</v>
      </c>
      <c r="E306" s="1240" t="s">
        <v>2416</v>
      </c>
      <c r="F306" s="1234"/>
      <c r="G306" s="1235"/>
      <c r="H306" s="1236"/>
      <c r="I306" s="1234"/>
      <c r="J306" s="1220"/>
      <c r="K306" s="1237"/>
      <c r="L306" s="1237"/>
      <c r="M306" s="1234"/>
      <c r="N306" s="1237"/>
      <c r="O306" s="1234"/>
      <c r="P306" s="1234"/>
      <c r="Q306" s="1234"/>
      <c r="R306" s="1234"/>
      <c r="S306" s="1234"/>
      <c r="T306" s="1234"/>
      <c r="U306" s="1234"/>
      <c r="W306" s="1311"/>
      <c r="X306" s="1311"/>
      <c r="Y306" s="1311"/>
      <c r="Z306" s="1302"/>
      <c r="AA306" s="1311"/>
      <c r="AB306" s="1311"/>
      <c r="AC306" s="1311"/>
      <c r="AD306" s="1302"/>
      <c r="AE306" s="1311"/>
      <c r="AF306" s="1311"/>
      <c r="AG306" s="1311"/>
      <c r="AH306" s="1302"/>
      <c r="AI306" s="1311"/>
      <c r="AJ306" s="1311"/>
      <c r="AK306" s="1311"/>
      <c r="AL306" s="1302"/>
      <c r="AM306" s="1310"/>
      <c r="AN306" s="1282"/>
      <c r="AO306" s="931"/>
      <c r="AP306" s="931"/>
      <c r="AQ306" s="931"/>
      <c r="AR306" s="930"/>
      <c r="AS306" s="931"/>
      <c r="AT306" s="931"/>
      <c r="AU306" s="931"/>
      <c r="AV306" s="930"/>
      <c r="AW306" s="931"/>
      <c r="AX306" s="931"/>
      <c r="AY306" s="931"/>
      <c r="AZ306" s="930"/>
      <c r="BA306" s="931"/>
      <c r="BB306" s="931"/>
      <c r="BC306" s="931"/>
      <c r="BD306" s="930"/>
      <c r="BE306" s="929"/>
      <c r="BF306" s="1282">
        <f t="shared" si="7"/>
        <v>0</v>
      </c>
    </row>
    <row r="307" spans="1:58" ht="93.6">
      <c r="A307" s="1220">
        <v>301</v>
      </c>
      <c r="B307" s="1231">
        <v>2</v>
      </c>
      <c r="C307" s="1275" t="s">
        <v>2471</v>
      </c>
      <c r="D307" s="1232"/>
      <c r="E307" s="1233">
        <v>55401000</v>
      </c>
      <c r="F307" s="1234" t="s">
        <v>2416</v>
      </c>
      <c r="G307" s="1235"/>
      <c r="H307" s="1236"/>
      <c r="I307" s="1234"/>
      <c r="J307" s="1220">
        <f>L307+N307+P307</f>
        <v>1</v>
      </c>
      <c r="K307" s="1227">
        <f>M307+O307+Q307</f>
        <v>55401000</v>
      </c>
      <c r="L307" s="1237"/>
      <c r="M307" s="1234"/>
      <c r="N307" s="1237"/>
      <c r="O307" s="1234"/>
      <c r="P307" s="1237">
        <v>1</v>
      </c>
      <c r="Q307" s="1228">
        <f>$E307</f>
        <v>55401000</v>
      </c>
      <c r="R307" s="1234"/>
      <c r="S307" s="1234"/>
      <c r="T307" s="1299"/>
      <c r="U307" s="1293">
        <f>Q307-T307</f>
        <v>55401000</v>
      </c>
      <c r="W307" s="1311">
        <f>$W$1/100*$U307</f>
        <v>5540100</v>
      </c>
      <c r="X307" s="1311">
        <f>$X$1/100*$U307</f>
        <v>5540100</v>
      </c>
      <c r="Y307" s="1311">
        <f>$Y$1/100*$U307</f>
        <v>5540100</v>
      </c>
      <c r="Z307" s="1302">
        <f>W307+X307+Y307</f>
        <v>16620300</v>
      </c>
      <c r="AA307" s="1311">
        <f>$AA$1/100*$U307</f>
        <v>2770050</v>
      </c>
      <c r="AB307" s="1311">
        <f>$AB$1/100*$U307</f>
        <v>5540100</v>
      </c>
      <c r="AC307" s="1311">
        <f>$AC$1/100*$U307</f>
        <v>5540100</v>
      </c>
      <c r="AD307" s="1302">
        <f>AA307+AB307+AC307</f>
        <v>13850250</v>
      </c>
      <c r="AE307" s="1311">
        <f>$AE$1/100*$U307</f>
        <v>5540100</v>
      </c>
      <c r="AF307" s="1311">
        <f>$AF$1/100*$U307</f>
        <v>5540100</v>
      </c>
      <c r="AG307" s="1311">
        <f>$AG$1/100*$U307</f>
        <v>5540100</v>
      </c>
      <c r="AH307" s="1302">
        <f>AE307+AF307+AG307</f>
        <v>16620300</v>
      </c>
      <c r="AI307" s="1311">
        <f>$AI$1/100*$U307</f>
        <v>5540100</v>
      </c>
      <c r="AJ307" s="1311">
        <f>$AJ$1/100*$U307</f>
        <v>2770050</v>
      </c>
      <c r="AK307" s="1311">
        <f>$AK$1/100*$U307</f>
        <v>0</v>
      </c>
      <c r="AL307" s="1302">
        <f>AI307+AJ307+AK307</f>
        <v>8310150</v>
      </c>
      <c r="AM307" s="1310">
        <f>Z307+AD307+AH307+AL307</f>
        <v>55401000</v>
      </c>
      <c r="AN307" s="1282">
        <f>AM307-U307</f>
        <v>0</v>
      </c>
      <c r="AO307" s="931">
        <f>ROUND(W307,-2)</f>
        <v>5540100</v>
      </c>
      <c r="AP307" s="931">
        <f>ROUND(X307,-2)</f>
        <v>5540100</v>
      </c>
      <c r="AQ307" s="931">
        <f>ROUND(Y307,-2)</f>
        <v>5540100</v>
      </c>
      <c r="AR307" s="1302">
        <f>AO307+AP307+AQ307</f>
        <v>16620300</v>
      </c>
      <c r="AS307" s="931">
        <f>ROUND(AA307,-2)</f>
        <v>2770100</v>
      </c>
      <c r="AT307" s="931">
        <f>ROUND(AB307,-2)</f>
        <v>5540100</v>
      </c>
      <c r="AU307" s="931">
        <f>ROUND(AC307,-2)</f>
        <v>5540100</v>
      </c>
      <c r="AV307" s="1302">
        <f>AS307+AT307+AU307</f>
        <v>13850300</v>
      </c>
      <c r="AW307" s="931">
        <f>ROUND(AE307,-2)</f>
        <v>5540100</v>
      </c>
      <c r="AX307" s="931">
        <f>ROUND(AF307,-2)</f>
        <v>5540100</v>
      </c>
      <c r="AY307" s="931">
        <f>ROUND(AG307,-2)</f>
        <v>5540100</v>
      </c>
      <c r="AZ307" s="1302">
        <f>AW307+AX307+AY307</f>
        <v>16620300</v>
      </c>
      <c r="BA307" s="1311">
        <f>ROUND(AI307,-2)</f>
        <v>5540100</v>
      </c>
      <c r="BB307" s="1311">
        <f>ROUND(AJ307,-2)</f>
        <v>2770100</v>
      </c>
      <c r="BC307" s="1311">
        <f>ROUND(AK307,-2)</f>
        <v>0</v>
      </c>
      <c r="BD307" s="930">
        <f>BA307+BB307+BC307</f>
        <v>8310200</v>
      </c>
      <c r="BE307" s="1310">
        <f>AR307+AV307+AZ307+BD307</f>
        <v>55401100</v>
      </c>
      <c r="BF307" s="1312">
        <f t="shared" si="7"/>
        <v>100</v>
      </c>
    </row>
    <row r="308" spans="1:58">
      <c r="A308" s="1220">
        <v>302</v>
      </c>
      <c r="B308" s="1231"/>
      <c r="C308" s="1276" t="s">
        <v>2422</v>
      </c>
      <c r="D308" s="1239">
        <v>179990000</v>
      </c>
      <c r="E308" s="1240" t="s">
        <v>2416</v>
      </c>
      <c r="F308" s="1234"/>
      <c r="G308" s="1235"/>
      <c r="H308" s="1236"/>
      <c r="I308" s="1234"/>
      <c r="J308" s="1220"/>
      <c r="K308" s="1237"/>
      <c r="L308" s="1237"/>
      <c r="M308" s="1234"/>
      <c r="N308" s="1237"/>
      <c r="O308" s="1234"/>
      <c r="P308" s="1234"/>
      <c r="Q308" s="1234"/>
      <c r="R308" s="1234"/>
      <c r="S308" s="1234"/>
      <c r="T308" s="1234"/>
      <c r="U308" s="1234"/>
      <c r="W308" s="1311"/>
      <c r="X308" s="1311"/>
      <c r="Y308" s="1311"/>
      <c r="Z308" s="1302"/>
      <c r="AA308" s="1311"/>
      <c r="AB308" s="1311"/>
      <c r="AC308" s="1311"/>
      <c r="AD308" s="1302"/>
      <c r="AE308" s="1311"/>
      <c r="AF308" s="1311"/>
      <c r="AG308" s="1311"/>
      <c r="AH308" s="1302"/>
      <c r="AI308" s="1311"/>
      <c r="AJ308" s="1311"/>
      <c r="AK308" s="1311"/>
      <c r="AL308" s="1302"/>
      <c r="AM308" s="1310"/>
      <c r="AN308" s="1282"/>
      <c r="AO308" s="931"/>
      <c r="AP308" s="931"/>
      <c r="AQ308" s="931"/>
      <c r="AR308" s="930"/>
      <c r="AS308" s="931"/>
      <c r="AT308" s="931"/>
      <c r="AU308" s="931"/>
      <c r="AV308" s="930"/>
      <c r="AW308" s="931"/>
      <c r="AX308" s="931"/>
      <c r="AY308" s="931"/>
      <c r="AZ308" s="930"/>
      <c r="BA308" s="931"/>
      <c r="BB308" s="931"/>
      <c r="BC308" s="931"/>
      <c r="BD308" s="930"/>
      <c r="BE308" s="929"/>
      <c r="BF308" s="1282">
        <f t="shared" si="7"/>
        <v>0</v>
      </c>
    </row>
    <row r="309" spans="1:58" outlineLevel="2">
      <c r="A309" s="1220">
        <v>303</v>
      </c>
      <c r="B309" s="1231"/>
      <c r="C309" s="1276" t="s">
        <v>2423</v>
      </c>
      <c r="D309" s="1239">
        <v>0</v>
      </c>
      <c r="E309" s="1240" t="s">
        <v>2416</v>
      </c>
      <c r="F309" s="1234"/>
      <c r="G309" s="1235"/>
      <c r="H309" s="1236"/>
      <c r="I309" s="1234"/>
      <c r="J309" s="1220"/>
      <c r="K309" s="1237"/>
      <c r="L309" s="1237"/>
      <c r="M309" s="1234"/>
      <c r="N309" s="1237"/>
      <c r="O309" s="1234"/>
      <c r="P309" s="1234"/>
      <c r="Q309" s="1234"/>
      <c r="R309" s="1234"/>
      <c r="S309" s="1234"/>
      <c r="T309" s="1234"/>
      <c r="U309" s="1234"/>
      <c r="W309" s="1311"/>
      <c r="X309" s="1311"/>
      <c r="Y309" s="1311"/>
      <c r="Z309" s="1302"/>
      <c r="AA309" s="1311"/>
      <c r="AB309" s="1311"/>
      <c r="AC309" s="1311"/>
      <c r="AD309" s="1302"/>
      <c r="AE309" s="1311"/>
      <c r="AF309" s="1311"/>
      <c r="AG309" s="1311"/>
      <c r="AH309" s="1302"/>
      <c r="AI309" s="1311"/>
      <c r="AJ309" s="1311"/>
      <c r="AK309" s="1311"/>
      <c r="AL309" s="1302"/>
      <c r="AM309" s="1310"/>
      <c r="AN309" s="1282"/>
      <c r="AO309" s="931"/>
      <c r="AP309" s="931"/>
      <c r="AQ309" s="931"/>
      <c r="AR309" s="930"/>
      <c r="AS309" s="931"/>
      <c r="AT309" s="931"/>
      <c r="AU309" s="931"/>
      <c r="AV309" s="930"/>
      <c r="AW309" s="931"/>
      <c r="AX309" s="931"/>
      <c r="AY309" s="931"/>
      <c r="AZ309" s="930"/>
      <c r="BA309" s="931"/>
      <c r="BB309" s="931"/>
      <c r="BC309" s="931"/>
      <c r="BD309" s="930"/>
      <c r="BE309" s="929"/>
      <c r="BF309" s="1282">
        <f t="shared" si="7"/>
        <v>0</v>
      </c>
    </row>
    <row r="310" spans="1:58" outlineLevel="2">
      <c r="A310" s="1220">
        <v>304</v>
      </c>
      <c r="B310" s="1231"/>
      <c r="C310" s="1276" t="s">
        <v>2424</v>
      </c>
      <c r="D310" s="1239">
        <v>179990000</v>
      </c>
      <c r="E310" s="1240" t="s">
        <v>2416</v>
      </c>
      <c r="F310" s="1234"/>
      <c r="G310" s="1235"/>
      <c r="H310" s="1236"/>
      <c r="I310" s="1234"/>
      <c r="J310" s="1220"/>
      <c r="K310" s="1237"/>
      <c r="L310" s="1237"/>
      <c r="M310" s="1234"/>
      <c r="N310" s="1237"/>
      <c r="O310" s="1234"/>
      <c r="P310" s="1234"/>
      <c r="Q310" s="1234"/>
      <c r="R310" s="1234"/>
      <c r="S310" s="1234"/>
      <c r="T310" s="1234"/>
      <c r="U310" s="1234"/>
      <c r="W310" s="1311"/>
      <c r="X310" s="1311"/>
      <c r="Y310" s="1311"/>
      <c r="Z310" s="1302"/>
      <c r="AA310" s="1311"/>
      <c r="AB310" s="1311"/>
      <c r="AC310" s="1311"/>
      <c r="AD310" s="1302"/>
      <c r="AE310" s="1311"/>
      <c r="AF310" s="1311"/>
      <c r="AG310" s="1311"/>
      <c r="AH310" s="1302"/>
      <c r="AI310" s="1311"/>
      <c r="AJ310" s="1311"/>
      <c r="AK310" s="1311"/>
      <c r="AL310" s="1302"/>
      <c r="AM310" s="1310"/>
      <c r="AN310" s="1282"/>
      <c r="AO310" s="931"/>
      <c r="AP310" s="931"/>
      <c r="AQ310" s="931"/>
      <c r="AR310" s="930"/>
      <c r="AS310" s="931"/>
      <c r="AT310" s="931"/>
      <c r="AU310" s="931"/>
      <c r="AV310" s="930"/>
      <c r="AW310" s="931"/>
      <c r="AX310" s="931"/>
      <c r="AY310" s="931"/>
      <c r="AZ310" s="930"/>
      <c r="BA310" s="931"/>
      <c r="BB310" s="931"/>
      <c r="BC310" s="931"/>
      <c r="BD310" s="930"/>
      <c r="BE310" s="929"/>
      <c r="BF310" s="1282">
        <f t="shared" si="7"/>
        <v>0</v>
      </c>
    </row>
    <row r="311" spans="1:58">
      <c r="A311" s="1220">
        <v>305</v>
      </c>
      <c r="B311" s="1231"/>
      <c r="C311" s="1276" t="s">
        <v>2430</v>
      </c>
      <c r="D311" s="1239">
        <v>36921700</v>
      </c>
      <c r="E311" s="1240" t="s">
        <v>2416</v>
      </c>
      <c r="F311" s="1234"/>
      <c r="G311" s="1235"/>
      <c r="H311" s="1236"/>
      <c r="I311" s="1234"/>
      <c r="J311" s="1220"/>
      <c r="K311" s="1237"/>
      <c r="L311" s="1237"/>
      <c r="M311" s="1234"/>
      <c r="N311" s="1237"/>
      <c r="O311" s="1234"/>
      <c r="P311" s="1234"/>
      <c r="Q311" s="1234"/>
      <c r="R311" s="1234"/>
      <c r="S311" s="1234"/>
      <c r="T311" s="1234"/>
      <c r="U311" s="1234"/>
      <c r="W311" s="1311"/>
      <c r="X311" s="1311"/>
      <c r="Y311" s="1311"/>
      <c r="Z311" s="1302"/>
      <c r="AA311" s="1311"/>
      <c r="AB311" s="1311"/>
      <c r="AC311" s="1311"/>
      <c r="AD311" s="1302"/>
      <c r="AE311" s="1311"/>
      <c r="AF311" s="1311"/>
      <c r="AG311" s="1311"/>
      <c r="AH311" s="1302"/>
      <c r="AI311" s="1311"/>
      <c r="AJ311" s="1311"/>
      <c r="AK311" s="1311"/>
      <c r="AL311" s="1302"/>
      <c r="AM311" s="1310"/>
      <c r="AN311" s="1282"/>
      <c r="AO311" s="931"/>
      <c r="AP311" s="931"/>
      <c r="AQ311" s="931"/>
      <c r="AR311" s="930"/>
      <c r="AS311" s="931"/>
      <c r="AT311" s="931"/>
      <c r="AU311" s="931"/>
      <c r="AV311" s="930"/>
      <c r="AW311" s="931"/>
      <c r="AX311" s="931"/>
      <c r="AY311" s="931"/>
      <c r="AZ311" s="930"/>
      <c r="BA311" s="931"/>
      <c r="BB311" s="931"/>
      <c r="BC311" s="931"/>
      <c r="BD311" s="930"/>
      <c r="BE311" s="929"/>
      <c r="BF311" s="1282">
        <f t="shared" si="7"/>
        <v>0</v>
      </c>
    </row>
    <row r="312" spans="1:58">
      <c r="A312" s="1220">
        <v>306</v>
      </c>
      <c r="B312" s="1231"/>
      <c r="C312" s="1276" t="s">
        <v>2431</v>
      </c>
      <c r="D312" s="1239">
        <v>16373300</v>
      </c>
      <c r="E312" s="1240" t="s">
        <v>2416</v>
      </c>
      <c r="F312" s="1234"/>
      <c r="G312" s="1235"/>
      <c r="H312" s="1236"/>
      <c r="I312" s="1234"/>
      <c r="J312" s="1220"/>
      <c r="K312" s="1237"/>
      <c r="L312" s="1237"/>
      <c r="M312" s="1234"/>
      <c r="N312" s="1237"/>
      <c r="O312" s="1234"/>
      <c r="P312" s="1234"/>
      <c r="Q312" s="1234"/>
      <c r="R312" s="1234"/>
      <c r="S312" s="1234"/>
      <c r="T312" s="1234"/>
      <c r="U312" s="1234"/>
      <c r="W312" s="1311"/>
      <c r="X312" s="1311"/>
      <c r="Y312" s="1311"/>
      <c r="Z312" s="1302"/>
      <c r="AA312" s="1311"/>
      <c r="AB312" s="1311"/>
      <c r="AC312" s="1311"/>
      <c r="AD312" s="1302"/>
      <c r="AE312" s="1311"/>
      <c r="AF312" s="1311"/>
      <c r="AG312" s="1311"/>
      <c r="AH312" s="1302"/>
      <c r="AI312" s="1311"/>
      <c r="AJ312" s="1311"/>
      <c r="AK312" s="1311"/>
      <c r="AL312" s="1302"/>
      <c r="AM312" s="1310"/>
      <c r="AN312" s="1282"/>
      <c r="AO312" s="931"/>
      <c r="AP312" s="931"/>
      <c r="AQ312" s="931"/>
      <c r="AR312" s="930"/>
      <c r="AS312" s="931"/>
      <c r="AT312" s="931"/>
      <c r="AU312" s="931"/>
      <c r="AV312" s="930"/>
      <c r="AW312" s="931"/>
      <c r="AX312" s="931"/>
      <c r="AY312" s="931"/>
      <c r="AZ312" s="930"/>
      <c r="BA312" s="931"/>
      <c r="BB312" s="931"/>
      <c r="BC312" s="931"/>
      <c r="BD312" s="930"/>
      <c r="BE312" s="929"/>
      <c r="BF312" s="1282">
        <f t="shared" si="7"/>
        <v>0</v>
      </c>
    </row>
    <row r="313" spans="1:58">
      <c r="A313" s="1220">
        <v>307</v>
      </c>
      <c r="B313" s="1231"/>
      <c r="C313" s="1276" t="s">
        <v>2425</v>
      </c>
      <c r="D313" s="1239">
        <v>55401000</v>
      </c>
      <c r="E313" s="1240" t="s">
        <v>2416</v>
      </c>
      <c r="F313" s="1234"/>
      <c r="G313" s="1235"/>
      <c r="H313" s="1236"/>
      <c r="I313" s="1234"/>
      <c r="J313" s="1220"/>
      <c r="K313" s="1237"/>
      <c r="L313" s="1237"/>
      <c r="M313" s="1234"/>
      <c r="N313" s="1237"/>
      <c r="O313" s="1234"/>
      <c r="P313" s="1234"/>
      <c r="Q313" s="1234"/>
      <c r="R313" s="1234"/>
      <c r="S313" s="1234"/>
      <c r="T313" s="1234"/>
      <c r="U313" s="1234"/>
      <c r="W313" s="1311"/>
      <c r="X313" s="1311"/>
      <c r="Y313" s="1311"/>
      <c r="Z313" s="1302"/>
      <c r="AA313" s="1311"/>
      <c r="AB313" s="1311"/>
      <c r="AC313" s="1311"/>
      <c r="AD313" s="1302"/>
      <c r="AE313" s="1311"/>
      <c r="AF313" s="1311"/>
      <c r="AG313" s="1311"/>
      <c r="AH313" s="1302"/>
      <c r="AI313" s="1311"/>
      <c r="AJ313" s="1311"/>
      <c r="AK313" s="1311"/>
      <c r="AL313" s="1302"/>
      <c r="AM313" s="1310"/>
      <c r="AN313" s="1282"/>
      <c r="AO313" s="931"/>
      <c r="AP313" s="931"/>
      <c r="AQ313" s="931"/>
      <c r="AR313" s="930"/>
      <c r="AS313" s="931"/>
      <c r="AT313" s="931"/>
      <c r="AU313" s="931"/>
      <c r="AV313" s="930"/>
      <c r="AW313" s="931"/>
      <c r="AX313" s="931"/>
      <c r="AY313" s="931"/>
      <c r="AZ313" s="930"/>
      <c r="BA313" s="931"/>
      <c r="BB313" s="931"/>
      <c r="BC313" s="931"/>
      <c r="BD313" s="930"/>
      <c r="BE313" s="929"/>
      <c r="BF313" s="1282">
        <f t="shared" si="7"/>
        <v>0</v>
      </c>
    </row>
    <row r="314" spans="1:58">
      <c r="A314" s="1220">
        <v>308</v>
      </c>
      <c r="B314" s="1231"/>
      <c r="C314" s="1276" t="s">
        <v>2426</v>
      </c>
      <c r="D314" s="1239">
        <v>71294000</v>
      </c>
      <c r="E314" s="1240" t="s">
        <v>2416</v>
      </c>
      <c r="F314" s="1234"/>
      <c r="G314" s="1235"/>
      <c r="H314" s="1236"/>
      <c r="I314" s="1234"/>
      <c r="J314" s="1220"/>
      <c r="K314" s="1237"/>
      <c r="L314" s="1237"/>
      <c r="M314" s="1234"/>
      <c r="N314" s="1237"/>
      <c r="O314" s="1234"/>
      <c r="P314" s="1234"/>
      <c r="Q314" s="1234"/>
      <c r="R314" s="1234"/>
      <c r="S314" s="1234"/>
      <c r="T314" s="1234"/>
      <c r="U314" s="1234"/>
      <c r="W314" s="1311"/>
      <c r="X314" s="1311"/>
      <c r="Y314" s="1311"/>
      <c r="Z314" s="1302"/>
      <c r="AA314" s="1311"/>
      <c r="AB314" s="1311"/>
      <c r="AC314" s="1311"/>
      <c r="AD314" s="1302"/>
      <c r="AE314" s="1311"/>
      <c r="AF314" s="1311"/>
      <c r="AG314" s="1311"/>
      <c r="AH314" s="1302"/>
      <c r="AI314" s="1311"/>
      <c r="AJ314" s="1311"/>
      <c r="AK314" s="1311"/>
      <c r="AL314" s="1302"/>
      <c r="AM314" s="1310"/>
      <c r="AN314" s="1282"/>
      <c r="AO314" s="931"/>
      <c r="AP314" s="931"/>
      <c r="AQ314" s="931"/>
      <c r="AR314" s="930"/>
      <c r="AS314" s="931"/>
      <c r="AT314" s="931"/>
      <c r="AU314" s="931"/>
      <c r="AV314" s="930"/>
      <c r="AW314" s="931"/>
      <c r="AX314" s="931"/>
      <c r="AY314" s="931"/>
      <c r="AZ314" s="930"/>
      <c r="BA314" s="931"/>
      <c r="BB314" s="931"/>
      <c r="BC314" s="931"/>
      <c r="BD314" s="930"/>
      <c r="BE314" s="929"/>
      <c r="BF314" s="1282">
        <f t="shared" si="7"/>
        <v>0</v>
      </c>
    </row>
    <row r="315" spans="1:58" ht="70.2">
      <c r="A315" s="1220">
        <v>309</v>
      </c>
      <c r="B315" s="1231">
        <v>7</v>
      </c>
      <c r="C315" s="1275" t="s">
        <v>2472</v>
      </c>
      <c r="D315" s="1232"/>
      <c r="E315" s="1233">
        <v>36408100</v>
      </c>
      <c r="F315" s="1234" t="s">
        <v>2416</v>
      </c>
      <c r="G315" s="1235"/>
      <c r="H315" s="1236"/>
      <c r="I315" s="1234"/>
      <c r="J315" s="1220">
        <f>L315+N315+P315</f>
        <v>1</v>
      </c>
      <c r="K315" s="1227">
        <f>M315+O315+Q315</f>
        <v>36408100</v>
      </c>
      <c r="L315" s="1237"/>
      <c r="M315" s="1234"/>
      <c r="N315" s="1237"/>
      <c r="O315" s="1234"/>
      <c r="P315" s="1237">
        <v>1</v>
      </c>
      <c r="Q315" s="1228">
        <f>$E315</f>
        <v>36408100</v>
      </c>
      <c r="R315" s="1234"/>
      <c r="S315" s="1234"/>
      <c r="T315" s="1299"/>
      <c r="U315" s="1293">
        <f>Q315-T315</f>
        <v>36408100</v>
      </c>
      <c r="W315" s="1311">
        <f>$W$1/100*$U315</f>
        <v>3640810</v>
      </c>
      <c r="X315" s="1311">
        <f>$X$1/100*$U315</f>
        <v>3640810</v>
      </c>
      <c r="Y315" s="1311">
        <f>$Y$1/100*$U315</f>
        <v>3640810</v>
      </c>
      <c r="Z315" s="1302">
        <f>W315+X315+Y315</f>
        <v>10922430</v>
      </c>
      <c r="AA315" s="1311">
        <f>$AA$1/100*$U315</f>
        <v>1820405</v>
      </c>
      <c r="AB315" s="1311">
        <f>$AB$1/100*$U315</f>
        <v>3640810</v>
      </c>
      <c r="AC315" s="1311">
        <f>$AC$1/100*$U315</f>
        <v>3640810</v>
      </c>
      <c r="AD315" s="1302">
        <f>AA315+AB315+AC315</f>
        <v>9102025</v>
      </c>
      <c r="AE315" s="1311">
        <f>$AE$1/100*$U315</f>
        <v>3640810</v>
      </c>
      <c r="AF315" s="1311">
        <f>$AF$1/100*$U315</f>
        <v>3640810</v>
      </c>
      <c r="AG315" s="1311">
        <f>$AG$1/100*$U315</f>
        <v>3640810</v>
      </c>
      <c r="AH315" s="1302">
        <f>AE315+AF315+AG315</f>
        <v>10922430</v>
      </c>
      <c r="AI315" s="1311">
        <f>$AI$1/100*$U315</f>
        <v>3640810</v>
      </c>
      <c r="AJ315" s="1311">
        <f>$AJ$1/100*$U315</f>
        <v>1820405</v>
      </c>
      <c r="AK315" s="1311">
        <f>$AK$1/100*$U315</f>
        <v>0</v>
      </c>
      <c r="AL315" s="1302">
        <f>AI315+AJ315+AK315</f>
        <v>5461215</v>
      </c>
      <c r="AM315" s="1310">
        <f>Z315+AD315+AH315+AL315</f>
        <v>36408100</v>
      </c>
      <c r="AN315" s="1282">
        <f>AM315-U315</f>
        <v>0</v>
      </c>
      <c r="AO315" s="931">
        <f>ROUND(W315,-2)</f>
        <v>3640800</v>
      </c>
      <c r="AP315" s="931">
        <f>ROUND(X315,-2)</f>
        <v>3640800</v>
      </c>
      <c r="AQ315" s="931">
        <f>ROUND(Y315,-2)</f>
        <v>3640800</v>
      </c>
      <c r="AR315" s="1302">
        <f>AO315+AP315+AQ315</f>
        <v>10922400</v>
      </c>
      <c r="AS315" s="931">
        <f>ROUND(AA315,-2)</f>
        <v>1820400</v>
      </c>
      <c r="AT315" s="931">
        <f>ROUND(AB315,-2)</f>
        <v>3640800</v>
      </c>
      <c r="AU315" s="931">
        <f>ROUND(AC315,-2)</f>
        <v>3640800</v>
      </c>
      <c r="AV315" s="1302">
        <f>AS315+AT315+AU315</f>
        <v>9102000</v>
      </c>
      <c r="AW315" s="931">
        <f>ROUND(AE315,-2)</f>
        <v>3640800</v>
      </c>
      <c r="AX315" s="931">
        <f>ROUND(AF315,-2)</f>
        <v>3640800</v>
      </c>
      <c r="AY315" s="931">
        <f>ROUND(AG315,-2)</f>
        <v>3640800</v>
      </c>
      <c r="AZ315" s="1302">
        <f>AW315+AX315+AY315</f>
        <v>10922400</v>
      </c>
      <c r="BA315" s="1311">
        <f>ROUND(AI315,-2)</f>
        <v>3640800</v>
      </c>
      <c r="BB315" s="1311">
        <f>ROUND(AJ315,-2)</f>
        <v>1820400</v>
      </c>
      <c r="BC315" s="1311">
        <f>ROUND(AK315,-2)</f>
        <v>0</v>
      </c>
      <c r="BD315" s="930">
        <f>BA315+BB315+BC315</f>
        <v>5461200</v>
      </c>
      <c r="BE315" s="1310">
        <f>AR315+AV315+AZ315+BD315</f>
        <v>36408000</v>
      </c>
      <c r="BF315" s="1312">
        <f t="shared" si="7"/>
        <v>-100</v>
      </c>
    </row>
    <row r="316" spans="1:58">
      <c r="A316" s="1220">
        <v>310</v>
      </c>
      <c r="B316" s="1231"/>
      <c r="C316" s="1276" t="s">
        <v>2422</v>
      </c>
      <c r="D316" s="1239">
        <v>60833800</v>
      </c>
      <c r="E316" s="1240" t="s">
        <v>2416</v>
      </c>
      <c r="F316" s="1234"/>
      <c r="G316" s="1235"/>
      <c r="H316" s="1236"/>
      <c r="I316" s="1234"/>
      <c r="J316" s="1220"/>
      <c r="K316" s="1237"/>
      <c r="L316" s="1237"/>
      <c r="M316" s="1234"/>
      <c r="N316" s="1237"/>
      <c r="O316" s="1234"/>
      <c r="P316" s="1234"/>
      <c r="Q316" s="1234"/>
      <c r="R316" s="1234"/>
      <c r="S316" s="1234"/>
      <c r="T316" s="1234"/>
      <c r="U316" s="1234"/>
      <c r="W316" s="1311"/>
      <c r="X316" s="1311"/>
      <c r="Y316" s="1311"/>
      <c r="Z316" s="1302"/>
      <c r="AA316" s="1311"/>
      <c r="AB316" s="1311"/>
      <c r="AC316" s="1311"/>
      <c r="AD316" s="1302"/>
      <c r="AE316" s="1311"/>
      <c r="AF316" s="1311"/>
      <c r="AG316" s="1311"/>
      <c r="AH316" s="1302"/>
      <c r="AI316" s="1311"/>
      <c r="AJ316" s="1311"/>
      <c r="AK316" s="1311"/>
      <c r="AL316" s="1302"/>
      <c r="AM316" s="1310"/>
      <c r="AN316" s="1282"/>
      <c r="AO316" s="931"/>
      <c r="AP316" s="931"/>
      <c r="AQ316" s="931"/>
      <c r="AR316" s="930"/>
      <c r="AS316" s="931"/>
      <c r="AT316" s="931"/>
      <c r="AU316" s="931"/>
      <c r="AV316" s="930"/>
      <c r="AW316" s="931"/>
      <c r="AX316" s="931"/>
      <c r="AY316" s="931"/>
      <c r="AZ316" s="930"/>
      <c r="BA316" s="931"/>
      <c r="BB316" s="931"/>
      <c r="BC316" s="931"/>
      <c r="BD316" s="930"/>
      <c r="BE316" s="929"/>
      <c r="BF316" s="1282">
        <f t="shared" si="7"/>
        <v>0</v>
      </c>
    </row>
    <row r="317" spans="1:58" outlineLevel="2">
      <c r="A317" s="1220">
        <v>311</v>
      </c>
      <c r="B317" s="1231"/>
      <c r="C317" s="1276" t="s">
        <v>2423</v>
      </c>
      <c r="D317" s="1239">
        <v>0</v>
      </c>
      <c r="E317" s="1240" t="s">
        <v>2416</v>
      </c>
      <c r="F317" s="1234"/>
      <c r="G317" s="1235"/>
      <c r="H317" s="1236"/>
      <c r="I317" s="1234"/>
      <c r="J317" s="1220"/>
      <c r="K317" s="1237"/>
      <c r="L317" s="1237"/>
      <c r="M317" s="1234"/>
      <c r="N317" s="1237"/>
      <c r="O317" s="1234"/>
      <c r="P317" s="1234"/>
      <c r="Q317" s="1234"/>
      <c r="R317" s="1234"/>
      <c r="S317" s="1234"/>
      <c r="T317" s="1234"/>
      <c r="U317" s="1234"/>
      <c r="W317" s="1311"/>
      <c r="X317" s="1311"/>
      <c r="Y317" s="1311"/>
      <c r="Z317" s="1302"/>
      <c r="AA317" s="1311"/>
      <c r="AB317" s="1311"/>
      <c r="AC317" s="1311"/>
      <c r="AD317" s="1302"/>
      <c r="AE317" s="1311"/>
      <c r="AF317" s="1311"/>
      <c r="AG317" s="1311"/>
      <c r="AH317" s="1302"/>
      <c r="AI317" s="1311"/>
      <c r="AJ317" s="1311"/>
      <c r="AK317" s="1311"/>
      <c r="AL317" s="1302"/>
      <c r="AM317" s="1310"/>
      <c r="AN317" s="1282"/>
      <c r="AO317" s="931"/>
      <c r="AP317" s="931"/>
      <c r="AQ317" s="931"/>
      <c r="AR317" s="930"/>
      <c r="AS317" s="931"/>
      <c r="AT317" s="931"/>
      <c r="AU317" s="931"/>
      <c r="AV317" s="930"/>
      <c r="AW317" s="931"/>
      <c r="AX317" s="931"/>
      <c r="AY317" s="931"/>
      <c r="AZ317" s="930"/>
      <c r="BA317" s="931"/>
      <c r="BB317" s="931"/>
      <c r="BC317" s="931"/>
      <c r="BD317" s="930"/>
      <c r="BE317" s="929"/>
      <c r="BF317" s="1282">
        <f t="shared" si="7"/>
        <v>0</v>
      </c>
    </row>
    <row r="318" spans="1:58" outlineLevel="2">
      <c r="A318" s="1220">
        <v>312</v>
      </c>
      <c r="B318" s="1231"/>
      <c r="C318" s="1276" t="s">
        <v>2424</v>
      </c>
      <c r="D318" s="1239">
        <v>60833800</v>
      </c>
      <c r="E318" s="1240" t="s">
        <v>2416</v>
      </c>
      <c r="F318" s="1234"/>
      <c r="G318" s="1235"/>
      <c r="H318" s="1236"/>
      <c r="I318" s="1234"/>
      <c r="J318" s="1220"/>
      <c r="K318" s="1237"/>
      <c r="L318" s="1237"/>
      <c r="M318" s="1234"/>
      <c r="N318" s="1237"/>
      <c r="O318" s="1234"/>
      <c r="P318" s="1234"/>
      <c r="Q318" s="1234"/>
      <c r="R318" s="1234"/>
      <c r="S318" s="1234"/>
      <c r="T318" s="1234"/>
      <c r="U318" s="1234"/>
      <c r="W318" s="1311"/>
      <c r="X318" s="1311"/>
      <c r="Y318" s="1311"/>
      <c r="Z318" s="1302"/>
      <c r="AA318" s="1311"/>
      <c r="AB318" s="1311"/>
      <c r="AC318" s="1311"/>
      <c r="AD318" s="1302"/>
      <c r="AE318" s="1311"/>
      <c r="AF318" s="1311"/>
      <c r="AG318" s="1311"/>
      <c r="AH318" s="1302"/>
      <c r="AI318" s="1311"/>
      <c r="AJ318" s="1311"/>
      <c r="AK318" s="1311"/>
      <c r="AL318" s="1302"/>
      <c r="AM318" s="1310"/>
      <c r="AN318" s="1282"/>
      <c r="AO318" s="931"/>
      <c r="AP318" s="931"/>
      <c r="AQ318" s="931"/>
      <c r="AR318" s="930"/>
      <c r="AS318" s="931"/>
      <c r="AT318" s="931"/>
      <c r="AU318" s="931"/>
      <c r="AV318" s="930"/>
      <c r="AW318" s="931"/>
      <c r="AX318" s="931"/>
      <c r="AY318" s="931"/>
      <c r="AZ318" s="930"/>
      <c r="BA318" s="931"/>
      <c r="BB318" s="931"/>
      <c r="BC318" s="931"/>
      <c r="BD318" s="930"/>
      <c r="BE318" s="929"/>
      <c r="BF318" s="1282">
        <f t="shared" si="7"/>
        <v>0</v>
      </c>
    </row>
    <row r="319" spans="1:58">
      <c r="A319" s="1220">
        <v>313</v>
      </c>
      <c r="B319" s="1231"/>
      <c r="C319" s="1276" t="s">
        <v>2430</v>
      </c>
      <c r="D319" s="1239">
        <v>12485200</v>
      </c>
      <c r="E319" s="1240" t="s">
        <v>2416</v>
      </c>
      <c r="F319" s="1234"/>
      <c r="G319" s="1235"/>
      <c r="H319" s="1236"/>
      <c r="I319" s="1234"/>
      <c r="J319" s="1220"/>
      <c r="K319" s="1237"/>
      <c r="L319" s="1237"/>
      <c r="M319" s="1234"/>
      <c r="N319" s="1237"/>
      <c r="O319" s="1234"/>
      <c r="P319" s="1234"/>
      <c r="Q319" s="1234"/>
      <c r="R319" s="1234"/>
      <c r="S319" s="1234"/>
      <c r="T319" s="1234"/>
      <c r="U319" s="1234"/>
      <c r="W319" s="1311"/>
      <c r="X319" s="1311"/>
      <c r="Y319" s="1311"/>
      <c r="Z319" s="1302"/>
      <c r="AA319" s="1311"/>
      <c r="AB319" s="1311"/>
      <c r="AC319" s="1311"/>
      <c r="AD319" s="1302"/>
      <c r="AE319" s="1311"/>
      <c r="AF319" s="1311"/>
      <c r="AG319" s="1311"/>
      <c r="AH319" s="1302"/>
      <c r="AI319" s="1311"/>
      <c r="AJ319" s="1311"/>
      <c r="AK319" s="1311"/>
      <c r="AL319" s="1302"/>
      <c r="AM319" s="1310"/>
      <c r="AN319" s="1282"/>
      <c r="AO319" s="931"/>
      <c r="AP319" s="931"/>
      <c r="AQ319" s="931"/>
      <c r="AR319" s="930"/>
      <c r="AS319" s="931"/>
      <c r="AT319" s="931"/>
      <c r="AU319" s="931"/>
      <c r="AV319" s="930"/>
      <c r="AW319" s="931"/>
      <c r="AX319" s="931"/>
      <c r="AY319" s="931"/>
      <c r="AZ319" s="930"/>
      <c r="BA319" s="931"/>
      <c r="BB319" s="931"/>
      <c r="BC319" s="931"/>
      <c r="BD319" s="930"/>
      <c r="BE319" s="929"/>
      <c r="BF319" s="1282">
        <f t="shared" si="7"/>
        <v>0</v>
      </c>
    </row>
    <row r="320" spans="1:58">
      <c r="A320" s="1220">
        <v>314</v>
      </c>
      <c r="B320" s="1231"/>
      <c r="C320" s="1276" t="s">
        <v>2431</v>
      </c>
      <c r="D320" s="1239">
        <v>11940500</v>
      </c>
      <c r="E320" s="1240" t="s">
        <v>2416</v>
      </c>
      <c r="F320" s="1234"/>
      <c r="G320" s="1235"/>
      <c r="H320" s="1236"/>
      <c r="I320" s="1234"/>
      <c r="J320" s="1220"/>
      <c r="K320" s="1237"/>
      <c r="L320" s="1237"/>
      <c r="M320" s="1234"/>
      <c r="N320" s="1237"/>
      <c r="O320" s="1234"/>
      <c r="P320" s="1234"/>
      <c r="Q320" s="1234"/>
      <c r="R320" s="1234"/>
      <c r="S320" s="1234"/>
      <c r="T320" s="1234"/>
      <c r="U320" s="1234"/>
      <c r="W320" s="1311"/>
      <c r="X320" s="1311"/>
      <c r="Y320" s="1311"/>
      <c r="Z320" s="1302"/>
      <c r="AA320" s="1311"/>
      <c r="AB320" s="1311"/>
      <c r="AC320" s="1311"/>
      <c r="AD320" s="1302"/>
      <c r="AE320" s="1311"/>
      <c r="AF320" s="1311"/>
      <c r="AG320" s="1311"/>
      <c r="AH320" s="1302"/>
      <c r="AI320" s="1311"/>
      <c r="AJ320" s="1311"/>
      <c r="AK320" s="1311"/>
      <c r="AL320" s="1302"/>
      <c r="AM320" s="1310"/>
      <c r="AN320" s="1282"/>
      <c r="AO320" s="931"/>
      <c r="AP320" s="931"/>
      <c r="AQ320" s="931"/>
      <c r="AR320" s="930"/>
      <c r="AS320" s="931"/>
      <c r="AT320" s="931"/>
      <c r="AU320" s="931"/>
      <c r="AV320" s="930"/>
      <c r="AW320" s="931"/>
      <c r="AX320" s="931"/>
      <c r="AY320" s="931"/>
      <c r="AZ320" s="930"/>
      <c r="BA320" s="931"/>
      <c r="BB320" s="931"/>
      <c r="BC320" s="931"/>
      <c r="BD320" s="930"/>
      <c r="BE320" s="929"/>
      <c r="BF320" s="1282">
        <f t="shared" si="7"/>
        <v>0</v>
      </c>
    </row>
    <row r="321" spans="1:58">
      <c r="A321" s="1220">
        <v>315</v>
      </c>
      <c r="B321" s="1231"/>
      <c r="C321" s="1276" t="s">
        <v>2425</v>
      </c>
      <c r="D321" s="1239">
        <v>36408100</v>
      </c>
      <c r="E321" s="1240" t="s">
        <v>2416</v>
      </c>
      <c r="F321" s="1234"/>
      <c r="G321" s="1235"/>
      <c r="H321" s="1236"/>
      <c r="I321" s="1234"/>
      <c r="J321" s="1220"/>
      <c r="K321" s="1237"/>
      <c r="L321" s="1237"/>
      <c r="M321" s="1234"/>
      <c r="N321" s="1237"/>
      <c r="O321" s="1234"/>
      <c r="P321" s="1234"/>
      <c r="Q321" s="1234"/>
      <c r="R321" s="1234"/>
      <c r="S321" s="1234"/>
      <c r="T321" s="1234"/>
      <c r="U321" s="1234"/>
      <c r="W321" s="1311"/>
      <c r="X321" s="1311"/>
      <c r="Y321" s="1311"/>
      <c r="Z321" s="1302"/>
      <c r="AA321" s="1311"/>
      <c r="AB321" s="1311"/>
      <c r="AC321" s="1311"/>
      <c r="AD321" s="1302"/>
      <c r="AE321" s="1311"/>
      <c r="AF321" s="1311"/>
      <c r="AG321" s="1311"/>
      <c r="AH321" s="1302"/>
      <c r="AI321" s="1311"/>
      <c r="AJ321" s="1311"/>
      <c r="AK321" s="1311"/>
      <c r="AL321" s="1302"/>
      <c r="AM321" s="1310"/>
      <c r="AN321" s="1282"/>
      <c r="AO321" s="931"/>
      <c r="AP321" s="931"/>
      <c r="AQ321" s="931"/>
      <c r="AR321" s="930"/>
      <c r="AS321" s="931"/>
      <c r="AT321" s="931"/>
      <c r="AU321" s="931"/>
      <c r="AV321" s="930"/>
      <c r="AW321" s="931"/>
      <c r="AX321" s="931"/>
      <c r="AY321" s="931"/>
      <c r="AZ321" s="930"/>
      <c r="BA321" s="931"/>
      <c r="BB321" s="931"/>
      <c r="BC321" s="931"/>
      <c r="BD321" s="930"/>
      <c r="BE321" s="929"/>
      <c r="BF321" s="1282">
        <f t="shared" si="7"/>
        <v>0</v>
      </c>
    </row>
    <row r="322" spans="1:58" ht="70.2">
      <c r="A322" s="1220">
        <v>316</v>
      </c>
      <c r="B322" s="1231">
        <v>8</v>
      </c>
      <c r="C322" s="1275" t="s">
        <v>2473</v>
      </c>
      <c r="D322" s="1232"/>
      <c r="E322" s="1233">
        <v>92375900</v>
      </c>
      <c r="F322" s="1234" t="s">
        <v>2416</v>
      </c>
      <c r="G322" s="1235"/>
      <c r="H322" s="1236"/>
      <c r="I322" s="1234"/>
      <c r="J322" s="1220">
        <f>L322+N322+P322</f>
        <v>1</v>
      </c>
      <c r="K322" s="1227">
        <f>M322+O322+Q322</f>
        <v>92375900</v>
      </c>
      <c r="L322" s="1237"/>
      <c r="M322" s="1234"/>
      <c r="N322" s="1237"/>
      <c r="O322" s="1234"/>
      <c r="P322" s="1237">
        <v>1</v>
      </c>
      <c r="Q322" s="1228">
        <f>$E322</f>
        <v>92375900</v>
      </c>
      <c r="R322" s="1234"/>
      <c r="S322" s="1234"/>
      <c r="T322" s="1299"/>
      <c r="U322" s="1293">
        <f>Q322-T322</f>
        <v>92375900</v>
      </c>
      <c r="W322" s="1311">
        <f>$W$1/100*$U322</f>
        <v>9237590</v>
      </c>
      <c r="X322" s="1311">
        <f>$X$1/100*$U322</f>
        <v>9237590</v>
      </c>
      <c r="Y322" s="1311">
        <f>$Y$1/100*$U322</f>
        <v>9237590</v>
      </c>
      <c r="Z322" s="1302">
        <f>W322+X322+Y322</f>
        <v>27712770</v>
      </c>
      <c r="AA322" s="1311">
        <f>$AA$1/100*$U322</f>
        <v>4618795</v>
      </c>
      <c r="AB322" s="1311">
        <f>$AB$1/100*$U322</f>
        <v>9237590</v>
      </c>
      <c r="AC322" s="1311">
        <f>$AC$1/100*$U322</f>
        <v>9237590</v>
      </c>
      <c r="AD322" s="1302">
        <f>AA322+AB322+AC322</f>
        <v>23093975</v>
      </c>
      <c r="AE322" s="1311">
        <f>$AE$1/100*$U322</f>
        <v>9237590</v>
      </c>
      <c r="AF322" s="1311">
        <f>$AF$1/100*$U322</f>
        <v>9237590</v>
      </c>
      <c r="AG322" s="1311">
        <f>$AG$1/100*$U322</f>
        <v>9237590</v>
      </c>
      <c r="AH322" s="1302">
        <f>AE322+AF322+AG322</f>
        <v>27712770</v>
      </c>
      <c r="AI322" s="1311">
        <f>$AI$1/100*$U322</f>
        <v>9237590</v>
      </c>
      <c r="AJ322" s="1311">
        <f>$AJ$1/100*$U322</f>
        <v>4618795</v>
      </c>
      <c r="AK322" s="1311">
        <f>$AK$1/100*$U322</f>
        <v>0</v>
      </c>
      <c r="AL322" s="1302">
        <f>AI322+AJ322+AK322</f>
        <v>13856385</v>
      </c>
      <c r="AM322" s="1310">
        <f>Z322+AD322+AH322+AL322</f>
        <v>92375900</v>
      </c>
      <c r="AN322" s="1282">
        <f>AM322-U322</f>
        <v>0</v>
      </c>
      <c r="AO322" s="931">
        <f>ROUND(W322,-2)</f>
        <v>9237600</v>
      </c>
      <c r="AP322" s="931">
        <f>ROUND(X322,-2)</f>
        <v>9237600</v>
      </c>
      <c r="AQ322" s="931">
        <f>ROUND(Y322,-2)</f>
        <v>9237600</v>
      </c>
      <c r="AR322" s="1302">
        <f>AO322+AP322+AQ322</f>
        <v>27712800</v>
      </c>
      <c r="AS322" s="931">
        <f>ROUND(AA322,-2)</f>
        <v>4618800</v>
      </c>
      <c r="AT322" s="931">
        <f>ROUND(AB322,-2)</f>
        <v>9237600</v>
      </c>
      <c r="AU322" s="931">
        <f>ROUND(AC322,-2)</f>
        <v>9237600</v>
      </c>
      <c r="AV322" s="1302">
        <f>AS322+AT322+AU322</f>
        <v>23094000</v>
      </c>
      <c r="AW322" s="931">
        <f>ROUND(AE322,-2)</f>
        <v>9237600</v>
      </c>
      <c r="AX322" s="931">
        <f>ROUND(AF322,-2)</f>
        <v>9237600</v>
      </c>
      <c r="AY322" s="931">
        <f>ROUND(AG322,-2)</f>
        <v>9237600</v>
      </c>
      <c r="AZ322" s="1302">
        <f>AW322+AX322+AY322</f>
        <v>27712800</v>
      </c>
      <c r="BA322" s="1311">
        <f>ROUND(AI322,-2)</f>
        <v>9237600</v>
      </c>
      <c r="BB322" s="1311">
        <f>ROUND(AJ322,-2)</f>
        <v>4618800</v>
      </c>
      <c r="BC322" s="1311">
        <f>ROUND(AK322,-2)</f>
        <v>0</v>
      </c>
      <c r="BD322" s="930">
        <f>BA322+BB322+BC322</f>
        <v>13856400</v>
      </c>
      <c r="BE322" s="1310">
        <f>AR322+AV322+AZ322+BD322</f>
        <v>92376000</v>
      </c>
      <c r="BF322" s="1312">
        <f t="shared" si="7"/>
        <v>100</v>
      </c>
    </row>
    <row r="323" spans="1:58">
      <c r="A323" s="1220">
        <v>317</v>
      </c>
      <c r="B323" s="1231"/>
      <c r="C323" s="1276" t="s">
        <v>2422</v>
      </c>
      <c r="D323" s="1239">
        <v>149900000</v>
      </c>
      <c r="E323" s="1240" t="s">
        <v>2416</v>
      </c>
      <c r="F323" s="1234"/>
      <c r="G323" s="1235"/>
      <c r="H323" s="1236"/>
      <c r="I323" s="1234"/>
      <c r="J323" s="1220"/>
      <c r="K323" s="1237"/>
      <c r="L323" s="1237"/>
      <c r="M323" s="1234"/>
      <c r="N323" s="1237"/>
      <c r="O323" s="1234"/>
      <c r="P323" s="1234"/>
      <c r="Q323" s="1234"/>
      <c r="R323" s="1234"/>
      <c r="S323" s="1234"/>
      <c r="T323" s="1234"/>
      <c r="U323" s="1234"/>
      <c r="W323" s="1311"/>
      <c r="X323" s="1311"/>
      <c r="Y323" s="1311"/>
      <c r="Z323" s="1302"/>
      <c r="AA323" s="1311"/>
      <c r="AB323" s="1311"/>
      <c r="AC323" s="1311"/>
      <c r="AD323" s="1302"/>
      <c r="AE323" s="1311"/>
      <c r="AF323" s="1311"/>
      <c r="AG323" s="1311"/>
      <c r="AH323" s="1302"/>
      <c r="AI323" s="1311"/>
      <c r="AJ323" s="1311"/>
      <c r="AK323" s="1311"/>
      <c r="AL323" s="1302"/>
      <c r="AM323" s="1310"/>
      <c r="AN323" s="1282"/>
      <c r="AO323" s="931"/>
      <c r="AP323" s="931"/>
      <c r="AQ323" s="931"/>
      <c r="AR323" s="930"/>
      <c r="AS323" s="931"/>
      <c r="AT323" s="931"/>
      <c r="AU323" s="931"/>
      <c r="AV323" s="930"/>
      <c r="AW323" s="931"/>
      <c r="AX323" s="931"/>
      <c r="AY323" s="931"/>
      <c r="AZ323" s="930"/>
      <c r="BA323" s="931"/>
      <c r="BB323" s="931"/>
      <c r="BC323" s="931"/>
      <c r="BD323" s="930"/>
      <c r="BE323" s="929"/>
      <c r="BF323" s="1282">
        <f t="shared" si="7"/>
        <v>0</v>
      </c>
    </row>
    <row r="324" spans="1:58" outlineLevel="2">
      <c r="A324" s="1220">
        <v>318</v>
      </c>
      <c r="B324" s="1231"/>
      <c r="C324" s="1276" t="s">
        <v>2423</v>
      </c>
      <c r="D324" s="1239">
        <v>0</v>
      </c>
      <c r="E324" s="1240" t="s">
        <v>2416</v>
      </c>
      <c r="F324" s="1234"/>
      <c r="G324" s="1235"/>
      <c r="H324" s="1236"/>
      <c r="I324" s="1234"/>
      <c r="J324" s="1220"/>
      <c r="K324" s="1237"/>
      <c r="L324" s="1237"/>
      <c r="M324" s="1234"/>
      <c r="N324" s="1237"/>
      <c r="O324" s="1234"/>
      <c r="P324" s="1234"/>
      <c r="Q324" s="1234"/>
      <c r="R324" s="1234"/>
      <c r="S324" s="1234"/>
      <c r="T324" s="1234"/>
      <c r="U324" s="1234"/>
      <c r="W324" s="1311"/>
      <c r="X324" s="1311"/>
      <c r="Y324" s="1311"/>
      <c r="Z324" s="1302"/>
      <c r="AA324" s="1311"/>
      <c r="AB324" s="1311"/>
      <c r="AC324" s="1311"/>
      <c r="AD324" s="1302"/>
      <c r="AE324" s="1311"/>
      <c r="AF324" s="1311"/>
      <c r="AG324" s="1311"/>
      <c r="AH324" s="1302"/>
      <c r="AI324" s="1311"/>
      <c r="AJ324" s="1311"/>
      <c r="AK324" s="1311"/>
      <c r="AL324" s="1302"/>
      <c r="AM324" s="1310"/>
      <c r="AN324" s="1282"/>
      <c r="AO324" s="931"/>
      <c r="AP324" s="931"/>
      <c r="AQ324" s="931"/>
      <c r="AR324" s="930"/>
      <c r="AS324" s="931"/>
      <c r="AT324" s="931"/>
      <c r="AU324" s="931"/>
      <c r="AV324" s="930"/>
      <c r="AW324" s="931"/>
      <c r="AX324" s="931"/>
      <c r="AY324" s="931"/>
      <c r="AZ324" s="930"/>
      <c r="BA324" s="931"/>
      <c r="BB324" s="931"/>
      <c r="BC324" s="931"/>
      <c r="BD324" s="930"/>
      <c r="BE324" s="929"/>
      <c r="BF324" s="1282">
        <f t="shared" si="7"/>
        <v>0</v>
      </c>
    </row>
    <row r="325" spans="1:58" outlineLevel="2">
      <c r="A325" s="1220">
        <v>319</v>
      </c>
      <c r="B325" s="1231"/>
      <c r="C325" s="1276" t="s">
        <v>2424</v>
      </c>
      <c r="D325" s="1239">
        <v>149900000</v>
      </c>
      <c r="E325" s="1240" t="s">
        <v>2416</v>
      </c>
      <c r="F325" s="1234"/>
      <c r="G325" s="1235"/>
      <c r="H325" s="1236"/>
      <c r="I325" s="1234"/>
      <c r="J325" s="1220"/>
      <c r="K325" s="1237"/>
      <c r="L325" s="1237"/>
      <c r="M325" s="1234"/>
      <c r="N325" s="1237"/>
      <c r="O325" s="1234"/>
      <c r="P325" s="1234"/>
      <c r="Q325" s="1234"/>
      <c r="R325" s="1234"/>
      <c r="S325" s="1234"/>
      <c r="T325" s="1234"/>
      <c r="U325" s="1234"/>
      <c r="W325" s="1311"/>
      <c r="X325" s="1311"/>
      <c r="Y325" s="1311"/>
      <c r="Z325" s="1302"/>
      <c r="AA325" s="1311"/>
      <c r="AB325" s="1311"/>
      <c r="AC325" s="1311"/>
      <c r="AD325" s="1302"/>
      <c r="AE325" s="1311"/>
      <c r="AF325" s="1311"/>
      <c r="AG325" s="1311"/>
      <c r="AH325" s="1302"/>
      <c r="AI325" s="1311"/>
      <c r="AJ325" s="1311"/>
      <c r="AK325" s="1311"/>
      <c r="AL325" s="1302"/>
      <c r="AM325" s="1310"/>
      <c r="AN325" s="1282"/>
      <c r="AO325" s="931"/>
      <c r="AP325" s="931"/>
      <c r="AQ325" s="931"/>
      <c r="AR325" s="930"/>
      <c r="AS325" s="931"/>
      <c r="AT325" s="931"/>
      <c r="AU325" s="931"/>
      <c r="AV325" s="930"/>
      <c r="AW325" s="931"/>
      <c r="AX325" s="931"/>
      <c r="AY325" s="931"/>
      <c r="AZ325" s="930"/>
      <c r="BA325" s="931"/>
      <c r="BB325" s="931"/>
      <c r="BC325" s="931"/>
      <c r="BD325" s="930"/>
      <c r="BE325" s="929"/>
      <c r="BF325" s="1282">
        <f t="shared" si="7"/>
        <v>0</v>
      </c>
    </row>
    <row r="326" spans="1:58">
      <c r="A326" s="1220">
        <v>320</v>
      </c>
      <c r="B326" s="1231"/>
      <c r="C326" s="1276" t="s">
        <v>2430</v>
      </c>
      <c r="D326" s="1239">
        <v>30000000</v>
      </c>
      <c r="E326" s="1240" t="s">
        <v>2416</v>
      </c>
      <c r="F326" s="1234"/>
      <c r="G326" s="1235"/>
      <c r="H326" s="1236"/>
      <c r="I326" s="1234"/>
      <c r="J326" s="1220"/>
      <c r="K326" s="1237"/>
      <c r="L326" s="1237"/>
      <c r="M326" s="1234"/>
      <c r="N326" s="1237"/>
      <c r="O326" s="1234"/>
      <c r="P326" s="1234"/>
      <c r="Q326" s="1234"/>
      <c r="R326" s="1234"/>
      <c r="S326" s="1234"/>
      <c r="T326" s="1234"/>
      <c r="U326" s="1234"/>
      <c r="W326" s="1311"/>
      <c r="X326" s="1311"/>
      <c r="Y326" s="1311"/>
      <c r="Z326" s="1302"/>
      <c r="AA326" s="1311"/>
      <c r="AB326" s="1311"/>
      <c r="AC326" s="1311"/>
      <c r="AD326" s="1302"/>
      <c r="AE326" s="1311"/>
      <c r="AF326" s="1311"/>
      <c r="AG326" s="1311"/>
      <c r="AH326" s="1302"/>
      <c r="AI326" s="1311"/>
      <c r="AJ326" s="1311"/>
      <c r="AK326" s="1311"/>
      <c r="AL326" s="1302"/>
      <c r="AM326" s="1310"/>
      <c r="AN326" s="1282"/>
      <c r="AO326" s="931"/>
      <c r="AP326" s="931"/>
      <c r="AQ326" s="931"/>
      <c r="AR326" s="930"/>
      <c r="AS326" s="931"/>
      <c r="AT326" s="931"/>
      <c r="AU326" s="931"/>
      <c r="AV326" s="930"/>
      <c r="AW326" s="931"/>
      <c r="AX326" s="931"/>
      <c r="AY326" s="931"/>
      <c r="AZ326" s="930"/>
      <c r="BA326" s="931"/>
      <c r="BB326" s="931"/>
      <c r="BC326" s="931"/>
      <c r="BD326" s="930"/>
      <c r="BE326" s="929"/>
      <c r="BF326" s="1282">
        <f t="shared" si="7"/>
        <v>0</v>
      </c>
    </row>
    <row r="327" spans="1:58">
      <c r="A327" s="1220">
        <v>321</v>
      </c>
      <c r="B327" s="1231"/>
      <c r="C327" s="1276" t="s">
        <v>2431</v>
      </c>
      <c r="D327" s="1239">
        <v>27524100</v>
      </c>
      <c r="E327" s="1240" t="s">
        <v>2416</v>
      </c>
      <c r="F327" s="1234"/>
      <c r="G327" s="1235"/>
      <c r="H327" s="1236"/>
      <c r="I327" s="1234"/>
      <c r="J327" s="1220"/>
      <c r="K327" s="1237"/>
      <c r="L327" s="1237"/>
      <c r="M327" s="1234"/>
      <c r="N327" s="1237"/>
      <c r="O327" s="1234"/>
      <c r="P327" s="1234"/>
      <c r="Q327" s="1234"/>
      <c r="R327" s="1234"/>
      <c r="S327" s="1234"/>
      <c r="T327" s="1234"/>
      <c r="U327" s="1234"/>
      <c r="W327" s="1311"/>
      <c r="X327" s="1311"/>
      <c r="Y327" s="1311"/>
      <c r="Z327" s="1302"/>
      <c r="AA327" s="1311"/>
      <c r="AB327" s="1311"/>
      <c r="AC327" s="1311"/>
      <c r="AD327" s="1302"/>
      <c r="AE327" s="1311"/>
      <c r="AF327" s="1311"/>
      <c r="AG327" s="1311"/>
      <c r="AH327" s="1302"/>
      <c r="AI327" s="1311"/>
      <c r="AJ327" s="1311"/>
      <c r="AK327" s="1311"/>
      <c r="AL327" s="1302"/>
      <c r="AM327" s="1310"/>
      <c r="AN327" s="1282"/>
      <c r="AO327" s="931"/>
      <c r="AP327" s="931"/>
      <c r="AQ327" s="931"/>
      <c r="AR327" s="930"/>
      <c r="AS327" s="931"/>
      <c r="AT327" s="931"/>
      <c r="AU327" s="931"/>
      <c r="AV327" s="930"/>
      <c r="AW327" s="931"/>
      <c r="AX327" s="931"/>
      <c r="AY327" s="931"/>
      <c r="AZ327" s="930"/>
      <c r="BA327" s="931"/>
      <c r="BB327" s="931"/>
      <c r="BC327" s="931"/>
      <c r="BD327" s="930"/>
      <c r="BE327" s="929"/>
      <c r="BF327" s="1282">
        <f t="shared" ref="BF327:BF390" si="8">BE327-U327</f>
        <v>0</v>
      </c>
    </row>
    <row r="328" spans="1:58">
      <c r="A328" s="1220">
        <v>322</v>
      </c>
      <c r="B328" s="1231"/>
      <c r="C328" s="1276" t="s">
        <v>2425</v>
      </c>
      <c r="D328" s="1239">
        <v>92375900</v>
      </c>
      <c r="E328" s="1240" t="s">
        <v>2416</v>
      </c>
      <c r="F328" s="1234"/>
      <c r="G328" s="1235"/>
      <c r="H328" s="1236"/>
      <c r="I328" s="1234"/>
      <c r="J328" s="1220"/>
      <c r="K328" s="1237"/>
      <c r="L328" s="1237"/>
      <c r="M328" s="1234"/>
      <c r="N328" s="1237"/>
      <c r="O328" s="1234"/>
      <c r="P328" s="1234"/>
      <c r="Q328" s="1234"/>
      <c r="R328" s="1234"/>
      <c r="S328" s="1234"/>
      <c r="T328" s="1234"/>
      <c r="U328" s="1234"/>
      <c r="W328" s="1311"/>
      <c r="X328" s="1311"/>
      <c r="Y328" s="1311"/>
      <c r="Z328" s="1302"/>
      <c r="AA328" s="1311"/>
      <c r="AB328" s="1311"/>
      <c r="AC328" s="1311"/>
      <c r="AD328" s="1302"/>
      <c r="AE328" s="1311"/>
      <c r="AF328" s="1311"/>
      <c r="AG328" s="1311"/>
      <c r="AH328" s="1302"/>
      <c r="AI328" s="1311"/>
      <c r="AJ328" s="1311"/>
      <c r="AK328" s="1311"/>
      <c r="AL328" s="1302"/>
      <c r="AM328" s="1310"/>
      <c r="AN328" s="1282"/>
      <c r="AO328" s="931"/>
      <c r="AP328" s="931"/>
      <c r="AQ328" s="931"/>
      <c r="AR328" s="930"/>
      <c r="AS328" s="931"/>
      <c r="AT328" s="931"/>
      <c r="AU328" s="931"/>
      <c r="AV328" s="930"/>
      <c r="AW328" s="931"/>
      <c r="AX328" s="931"/>
      <c r="AY328" s="931"/>
      <c r="AZ328" s="930"/>
      <c r="BA328" s="931"/>
      <c r="BB328" s="931"/>
      <c r="BC328" s="931"/>
      <c r="BD328" s="930"/>
      <c r="BE328" s="929"/>
      <c r="BF328" s="1282">
        <f t="shared" si="8"/>
        <v>0</v>
      </c>
    </row>
    <row r="329" spans="1:58" ht="70.2">
      <c r="A329" s="1220">
        <v>323</v>
      </c>
      <c r="B329" s="1231">
        <v>3</v>
      </c>
      <c r="C329" s="1275" t="s">
        <v>2474</v>
      </c>
      <c r="D329" s="1232"/>
      <c r="E329" s="1233">
        <v>30251500</v>
      </c>
      <c r="F329" s="1234" t="s">
        <v>2416</v>
      </c>
      <c r="G329" s="1235"/>
      <c r="H329" s="1236"/>
      <c r="I329" s="1234"/>
      <c r="J329" s="1220">
        <f>L329+N329+P329</f>
        <v>1</v>
      </c>
      <c r="K329" s="1227">
        <f>M329+O329+Q329</f>
        <v>30251500</v>
      </c>
      <c r="L329" s="1237"/>
      <c r="M329" s="1234"/>
      <c r="N329" s="1237"/>
      <c r="O329" s="1234"/>
      <c r="P329" s="1237">
        <v>1</v>
      </c>
      <c r="Q329" s="1228">
        <f>$E329</f>
        <v>30251500</v>
      </c>
      <c r="R329" s="1234"/>
      <c r="S329" s="1234"/>
      <c r="T329" s="1299"/>
      <c r="U329" s="1293">
        <f>Q329-T329</f>
        <v>30251500</v>
      </c>
      <c r="W329" s="1311">
        <f>$W$1/100*$U329</f>
        <v>3025150</v>
      </c>
      <c r="X329" s="1311">
        <f>$X$1/100*$U329</f>
        <v>3025150</v>
      </c>
      <c r="Y329" s="1311">
        <f>$Y$1/100*$U329</f>
        <v>3025150</v>
      </c>
      <c r="Z329" s="1302">
        <f>W329+X329+Y329</f>
        <v>9075450</v>
      </c>
      <c r="AA329" s="1311">
        <f>$AA$1/100*$U329</f>
        <v>1512575</v>
      </c>
      <c r="AB329" s="1311">
        <f>$AB$1/100*$U329</f>
        <v>3025150</v>
      </c>
      <c r="AC329" s="1311">
        <f>$AC$1/100*$U329</f>
        <v>3025150</v>
      </c>
      <c r="AD329" s="1302">
        <f>AA329+AB329+AC329</f>
        <v>7562875</v>
      </c>
      <c r="AE329" s="1311">
        <f>$AE$1/100*$U329</f>
        <v>3025150</v>
      </c>
      <c r="AF329" s="1311">
        <f>$AF$1/100*$U329</f>
        <v>3025150</v>
      </c>
      <c r="AG329" s="1311">
        <f>$AG$1/100*$U329</f>
        <v>3025150</v>
      </c>
      <c r="AH329" s="1302">
        <f>AE329+AF329+AG329</f>
        <v>9075450</v>
      </c>
      <c r="AI329" s="1311">
        <f>$AI$1/100*$U329</f>
        <v>3025150</v>
      </c>
      <c r="AJ329" s="1311">
        <f>$AJ$1/100*$U329</f>
        <v>1512575</v>
      </c>
      <c r="AK329" s="1311">
        <f>$AK$1/100*$U329</f>
        <v>0</v>
      </c>
      <c r="AL329" s="1302">
        <f>AI329+AJ329+AK329</f>
        <v>4537725</v>
      </c>
      <c r="AM329" s="1310">
        <f>Z329+AD329+AH329+AL329</f>
        <v>30251500</v>
      </c>
      <c r="AN329" s="1282">
        <f>AM329-U329</f>
        <v>0</v>
      </c>
      <c r="AO329" s="931">
        <f>ROUND(W329,-2)</f>
        <v>3025200</v>
      </c>
      <c r="AP329" s="931">
        <f>ROUND(X329,-2)</f>
        <v>3025200</v>
      </c>
      <c r="AQ329" s="931">
        <f>ROUND(Y329,-2)</f>
        <v>3025200</v>
      </c>
      <c r="AR329" s="1302">
        <f>AO329+AP329+AQ329</f>
        <v>9075600</v>
      </c>
      <c r="AS329" s="931">
        <f>ROUND(AA329,-2)</f>
        <v>1512600</v>
      </c>
      <c r="AT329" s="931">
        <f>ROUND(AB329,-2)</f>
        <v>3025200</v>
      </c>
      <c r="AU329" s="931">
        <f>ROUND(AC329,-2)</f>
        <v>3025200</v>
      </c>
      <c r="AV329" s="1302">
        <f>AS329+AT329+AU329</f>
        <v>7563000</v>
      </c>
      <c r="AW329" s="931">
        <f>ROUND(AE329,-2)</f>
        <v>3025200</v>
      </c>
      <c r="AX329" s="931">
        <f>ROUND(AF329,-2)</f>
        <v>3025200</v>
      </c>
      <c r="AY329" s="931">
        <f>ROUND(AG329,-2)</f>
        <v>3025200</v>
      </c>
      <c r="AZ329" s="1302">
        <f>AW329+AX329+AY329</f>
        <v>9075600</v>
      </c>
      <c r="BA329" s="1311">
        <f>ROUND(AI329,-2)</f>
        <v>3025200</v>
      </c>
      <c r="BB329" s="1311">
        <f>ROUND(AJ329,-2)</f>
        <v>1512600</v>
      </c>
      <c r="BC329" s="1311">
        <f>ROUND(AK329,-2)</f>
        <v>0</v>
      </c>
      <c r="BD329" s="930">
        <f>BA329+BB329+BC329</f>
        <v>4537800</v>
      </c>
      <c r="BE329" s="1310">
        <f>AR329+AV329+AZ329+BD329</f>
        <v>30252000</v>
      </c>
      <c r="BF329" s="1312">
        <f t="shared" si="8"/>
        <v>500</v>
      </c>
    </row>
    <row r="330" spans="1:58">
      <c r="A330" s="1220">
        <v>324</v>
      </c>
      <c r="B330" s="1231"/>
      <c r="C330" s="1276" t="s">
        <v>2422</v>
      </c>
      <c r="D330" s="1239">
        <v>266910000</v>
      </c>
      <c r="E330" s="1240" t="s">
        <v>2416</v>
      </c>
      <c r="F330" s="1234"/>
      <c r="G330" s="1235"/>
      <c r="H330" s="1236"/>
      <c r="I330" s="1234"/>
      <c r="J330" s="1220"/>
      <c r="K330" s="1237"/>
      <c r="L330" s="1237"/>
      <c r="M330" s="1234"/>
      <c r="N330" s="1237"/>
      <c r="O330" s="1234"/>
      <c r="P330" s="1234"/>
      <c r="Q330" s="1234"/>
      <c r="R330" s="1234"/>
      <c r="S330" s="1234"/>
      <c r="T330" s="1234"/>
      <c r="U330" s="1234"/>
      <c r="W330" s="1311"/>
      <c r="X330" s="1311"/>
      <c r="Y330" s="1311"/>
      <c r="Z330" s="1302"/>
      <c r="AA330" s="1311"/>
      <c r="AB330" s="1311"/>
      <c r="AC330" s="1311"/>
      <c r="AD330" s="1302"/>
      <c r="AE330" s="1311"/>
      <c r="AF330" s="1311"/>
      <c r="AG330" s="1311"/>
      <c r="AH330" s="1302"/>
      <c r="AI330" s="1311"/>
      <c r="AJ330" s="1311"/>
      <c r="AK330" s="1311"/>
      <c r="AL330" s="1302"/>
      <c r="AM330" s="1310"/>
      <c r="AN330" s="1282"/>
      <c r="AO330" s="931"/>
      <c r="AP330" s="931"/>
      <c r="AQ330" s="931"/>
      <c r="AR330" s="930"/>
      <c r="AS330" s="931"/>
      <c r="AT330" s="931"/>
      <c r="AU330" s="931"/>
      <c r="AV330" s="930"/>
      <c r="AW330" s="931"/>
      <c r="AX330" s="931"/>
      <c r="AY330" s="931"/>
      <c r="AZ330" s="930"/>
      <c r="BA330" s="931"/>
      <c r="BB330" s="931"/>
      <c r="BC330" s="931"/>
      <c r="BD330" s="930"/>
      <c r="BE330" s="929"/>
      <c r="BF330" s="1282">
        <f t="shared" si="8"/>
        <v>0</v>
      </c>
    </row>
    <row r="331" spans="1:58" outlineLevel="2">
      <c r="A331" s="1220">
        <v>325</v>
      </c>
      <c r="B331" s="1231"/>
      <c r="C331" s="1276" t="s">
        <v>2423</v>
      </c>
      <c r="D331" s="1239">
        <v>0</v>
      </c>
      <c r="E331" s="1240" t="s">
        <v>2416</v>
      </c>
      <c r="F331" s="1234"/>
      <c r="G331" s="1235"/>
      <c r="H331" s="1236"/>
      <c r="I331" s="1234"/>
      <c r="J331" s="1220"/>
      <c r="K331" s="1237"/>
      <c r="L331" s="1237"/>
      <c r="M331" s="1234"/>
      <c r="N331" s="1237"/>
      <c r="O331" s="1234"/>
      <c r="P331" s="1234"/>
      <c r="Q331" s="1234"/>
      <c r="R331" s="1234"/>
      <c r="S331" s="1234"/>
      <c r="T331" s="1234"/>
      <c r="U331" s="1234"/>
      <c r="W331" s="1311"/>
      <c r="X331" s="1311"/>
      <c r="Y331" s="1311"/>
      <c r="Z331" s="1302"/>
      <c r="AA331" s="1311"/>
      <c r="AB331" s="1311"/>
      <c r="AC331" s="1311"/>
      <c r="AD331" s="1302"/>
      <c r="AE331" s="1311"/>
      <c r="AF331" s="1311"/>
      <c r="AG331" s="1311"/>
      <c r="AH331" s="1302"/>
      <c r="AI331" s="1311"/>
      <c r="AJ331" s="1311"/>
      <c r="AK331" s="1311"/>
      <c r="AL331" s="1302"/>
      <c r="AM331" s="1310"/>
      <c r="AN331" s="1282"/>
      <c r="AO331" s="931"/>
      <c r="AP331" s="931"/>
      <c r="AQ331" s="931"/>
      <c r="AR331" s="930"/>
      <c r="AS331" s="931"/>
      <c r="AT331" s="931"/>
      <c r="AU331" s="931"/>
      <c r="AV331" s="930"/>
      <c r="AW331" s="931"/>
      <c r="AX331" s="931"/>
      <c r="AY331" s="931"/>
      <c r="AZ331" s="930"/>
      <c r="BA331" s="931"/>
      <c r="BB331" s="931"/>
      <c r="BC331" s="931"/>
      <c r="BD331" s="930"/>
      <c r="BE331" s="929"/>
      <c r="BF331" s="1282">
        <f t="shared" si="8"/>
        <v>0</v>
      </c>
    </row>
    <row r="332" spans="1:58" outlineLevel="2">
      <c r="A332" s="1220">
        <v>326</v>
      </c>
      <c r="B332" s="1231"/>
      <c r="C332" s="1276" t="s">
        <v>2424</v>
      </c>
      <c r="D332" s="1239">
        <v>266910000</v>
      </c>
      <c r="E332" s="1240" t="s">
        <v>2416</v>
      </c>
      <c r="F332" s="1234"/>
      <c r="G332" s="1235"/>
      <c r="H332" s="1236"/>
      <c r="I332" s="1234"/>
      <c r="J332" s="1220"/>
      <c r="K332" s="1237"/>
      <c r="L332" s="1237"/>
      <c r="M332" s="1234"/>
      <c r="N332" s="1237"/>
      <c r="O332" s="1234"/>
      <c r="P332" s="1234"/>
      <c r="Q332" s="1234"/>
      <c r="R332" s="1234"/>
      <c r="S332" s="1234"/>
      <c r="T332" s="1234"/>
      <c r="U332" s="1234"/>
      <c r="W332" s="1311"/>
      <c r="X332" s="1311"/>
      <c r="Y332" s="1311"/>
      <c r="Z332" s="1302"/>
      <c r="AA332" s="1311"/>
      <c r="AB332" s="1311"/>
      <c r="AC332" s="1311"/>
      <c r="AD332" s="1302"/>
      <c r="AE332" s="1311"/>
      <c r="AF332" s="1311"/>
      <c r="AG332" s="1311"/>
      <c r="AH332" s="1302"/>
      <c r="AI332" s="1311"/>
      <c r="AJ332" s="1311"/>
      <c r="AK332" s="1311"/>
      <c r="AL332" s="1302"/>
      <c r="AM332" s="1310"/>
      <c r="AN332" s="1282"/>
      <c r="AO332" s="931"/>
      <c r="AP332" s="931"/>
      <c r="AQ332" s="931"/>
      <c r="AR332" s="930"/>
      <c r="AS332" s="931"/>
      <c r="AT332" s="931"/>
      <c r="AU332" s="931"/>
      <c r="AV332" s="930"/>
      <c r="AW332" s="931"/>
      <c r="AX332" s="931"/>
      <c r="AY332" s="931"/>
      <c r="AZ332" s="930"/>
      <c r="BA332" s="931"/>
      <c r="BB332" s="931"/>
      <c r="BC332" s="931"/>
      <c r="BD332" s="930"/>
      <c r="BE332" s="929"/>
      <c r="BF332" s="1282">
        <f t="shared" si="8"/>
        <v>0</v>
      </c>
    </row>
    <row r="333" spans="1:58">
      <c r="A333" s="1220">
        <v>327</v>
      </c>
      <c r="B333" s="1231"/>
      <c r="C333" s="1276" t="s">
        <v>2430</v>
      </c>
      <c r="D333" s="1239">
        <v>52000000</v>
      </c>
      <c r="E333" s="1240" t="s">
        <v>2416</v>
      </c>
      <c r="F333" s="1234"/>
      <c r="G333" s="1235"/>
      <c r="H333" s="1236"/>
      <c r="I333" s="1234"/>
      <c r="J333" s="1220"/>
      <c r="K333" s="1237"/>
      <c r="L333" s="1237"/>
      <c r="M333" s="1234"/>
      <c r="N333" s="1237"/>
      <c r="O333" s="1234"/>
      <c r="P333" s="1234"/>
      <c r="Q333" s="1234"/>
      <c r="R333" s="1234"/>
      <c r="S333" s="1234"/>
      <c r="T333" s="1234"/>
      <c r="U333" s="1234"/>
      <c r="W333" s="1311"/>
      <c r="X333" s="1311"/>
      <c r="Y333" s="1311"/>
      <c r="Z333" s="1302"/>
      <c r="AA333" s="1311"/>
      <c r="AB333" s="1311"/>
      <c r="AC333" s="1311"/>
      <c r="AD333" s="1302"/>
      <c r="AE333" s="1311"/>
      <c r="AF333" s="1311"/>
      <c r="AG333" s="1311"/>
      <c r="AH333" s="1302"/>
      <c r="AI333" s="1311"/>
      <c r="AJ333" s="1311"/>
      <c r="AK333" s="1311"/>
      <c r="AL333" s="1302"/>
      <c r="AM333" s="1310"/>
      <c r="AN333" s="1282"/>
      <c r="AO333" s="931"/>
      <c r="AP333" s="931"/>
      <c r="AQ333" s="931"/>
      <c r="AR333" s="930"/>
      <c r="AS333" s="931"/>
      <c r="AT333" s="931"/>
      <c r="AU333" s="931"/>
      <c r="AV333" s="930"/>
      <c r="AW333" s="931"/>
      <c r="AX333" s="931"/>
      <c r="AY333" s="931"/>
      <c r="AZ333" s="930"/>
      <c r="BA333" s="931"/>
      <c r="BB333" s="931"/>
      <c r="BC333" s="931"/>
      <c r="BD333" s="930"/>
      <c r="BE333" s="929"/>
      <c r="BF333" s="1282">
        <f t="shared" si="8"/>
        <v>0</v>
      </c>
    </row>
    <row r="334" spans="1:58">
      <c r="A334" s="1220">
        <v>328</v>
      </c>
      <c r="B334" s="1231"/>
      <c r="C334" s="1276" t="s">
        <v>2431</v>
      </c>
      <c r="D334" s="1239">
        <v>47534900</v>
      </c>
      <c r="E334" s="1240" t="s">
        <v>2416</v>
      </c>
      <c r="F334" s="1234"/>
      <c r="G334" s="1235"/>
      <c r="H334" s="1236"/>
      <c r="I334" s="1234"/>
      <c r="J334" s="1220"/>
      <c r="K334" s="1237"/>
      <c r="L334" s="1237"/>
      <c r="M334" s="1234"/>
      <c r="N334" s="1237"/>
      <c r="O334" s="1234"/>
      <c r="P334" s="1234"/>
      <c r="Q334" s="1234"/>
      <c r="R334" s="1234"/>
      <c r="S334" s="1234"/>
      <c r="T334" s="1234"/>
      <c r="U334" s="1234"/>
      <c r="W334" s="1311"/>
      <c r="X334" s="1311"/>
      <c r="Y334" s="1311"/>
      <c r="Z334" s="1302"/>
      <c r="AA334" s="1311"/>
      <c r="AB334" s="1311"/>
      <c r="AC334" s="1311"/>
      <c r="AD334" s="1302"/>
      <c r="AE334" s="1311"/>
      <c r="AF334" s="1311"/>
      <c r="AG334" s="1311"/>
      <c r="AH334" s="1302"/>
      <c r="AI334" s="1311"/>
      <c r="AJ334" s="1311"/>
      <c r="AK334" s="1311"/>
      <c r="AL334" s="1302"/>
      <c r="AM334" s="1310"/>
      <c r="AN334" s="1282"/>
      <c r="AO334" s="931"/>
      <c r="AP334" s="931"/>
      <c r="AQ334" s="931"/>
      <c r="AR334" s="930"/>
      <c r="AS334" s="931"/>
      <c r="AT334" s="931"/>
      <c r="AU334" s="931"/>
      <c r="AV334" s="930"/>
      <c r="AW334" s="931"/>
      <c r="AX334" s="931"/>
      <c r="AY334" s="931"/>
      <c r="AZ334" s="930"/>
      <c r="BA334" s="931"/>
      <c r="BB334" s="931"/>
      <c r="BC334" s="931"/>
      <c r="BD334" s="930"/>
      <c r="BE334" s="929"/>
      <c r="BF334" s="1282">
        <f t="shared" si="8"/>
        <v>0</v>
      </c>
    </row>
    <row r="335" spans="1:58">
      <c r="A335" s="1220">
        <v>329</v>
      </c>
      <c r="B335" s="1231"/>
      <c r="C335" s="1276" t="s">
        <v>2425</v>
      </c>
      <c r="D335" s="1239">
        <v>30251500</v>
      </c>
      <c r="E335" s="1240" t="s">
        <v>2416</v>
      </c>
      <c r="F335" s="1234"/>
      <c r="G335" s="1235"/>
      <c r="H335" s="1236"/>
      <c r="I335" s="1234"/>
      <c r="J335" s="1220"/>
      <c r="K335" s="1237"/>
      <c r="L335" s="1237"/>
      <c r="M335" s="1234"/>
      <c r="N335" s="1237"/>
      <c r="O335" s="1234"/>
      <c r="P335" s="1234"/>
      <c r="Q335" s="1234"/>
      <c r="R335" s="1234"/>
      <c r="S335" s="1234"/>
      <c r="T335" s="1234"/>
      <c r="U335" s="1234"/>
      <c r="W335" s="1311"/>
      <c r="X335" s="1311"/>
      <c r="Y335" s="1311"/>
      <c r="Z335" s="1302"/>
      <c r="AA335" s="1311"/>
      <c r="AB335" s="1311"/>
      <c r="AC335" s="1311"/>
      <c r="AD335" s="1302"/>
      <c r="AE335" s="1311"/>
      <c r="AF335" s="1311"/>
      <c r="AG335" s="1311"/>
      <c r="AH335" s="1302"/>
      <c r="AI335" s="1311"/>
      <c r="AJ335" s="1311"/>
      <c r="AK335" s="1311"/>
      <c r="AL335" s="1302"/>
      <c r="AM335" s="1310"/>
      <c r="AN335" s="1282"/>
      <c r="AO335" s="931"/>
      <c r="AP335" s="931"/>
      <c r="AQ335" s="931"/>
      <c r="AR335" s="930"/>
      <c r="AS335" s="931"/>
      <c r="AT335" s="931"/>
      <c r="AU335" s="931"/>
      <c r="AV335" s="930"/>
      <c r="AW335" s="931"/>
      <c r="AX335" s="931"/>
      <c r="AY335" s="931"/>
      <c r="AZ335" s="930"/>
      <c r="BA335" s="931"/>
      <c r="BB335" s="931"/>
      <c r="BC335" s="931"/>
      <c r="BD335" s="930"/>
      <c r="BE335" s="929"/>
      <c r="BF335" s="1282">
        <f t="shared" si="8"/>
        <v>0</v>
      </c>
    </row>
    <row r="336" spans="1:58">
      <c r="A336" s="1220">
        <v>330</v>
      </c>
      <c r="B336" s="1231"/>
      <c r="C336" s="1276" t="s">
        <v>2426</v>
      </c>
      <c r="D336" s="1239">
        <v>137123600</v>
      </c>
      <c r="E336" s="1240" t="s">
        <v>2416</v>
      </c>
      <c r="F336" s="1234"/>
      <c r="G336" s="1235"/>
      <c r="H336" s="1236"/>
      <c r="I336" s="1234"/>
      <c r="J336" s="1220"/>
      <c r="K336" s="1237"/>
      <c r="L336" s="1237"/>
      <c r="M336" s="1234"/>
      <c r="N336" s="1237"/>
      <c r="O336" s="1234"/>
      <c r="P336" s="1234"/>
      <c r="Q336" s="1234"/>
      <c r="R336" s="1234"/>
      <c r="S336" s="1234"/>
      <c r="T336" s="1234"/>
      <c r="U336" s="1234"/>
      <c r="W336" s="1311"/>
      <c r="X336" s="1311"/>
      <c r="Y336" s="1311"/>
      <c r="Z336" s="1302"/>
      <c r="AA336" s="1311"/>
      <c r="AB336" s="1311"/>
      <c r="AC336" s="1311"/>
      <c r="AD336" s="1302"/>
      <c r="AE336" s="1311"/>
      <c r="AF336" s="1311"/>
      <c r="AG336" s="1311"/>
      <c r="AH336" s="1302"/>
      <c r="AI336" s="1311"/>
      <c r="AJ336" s="1311"/>
      <c r="AK336" s="1311"/>
      <c r="AL336" s="1302"/>
      <c r="AM336" s="1310"/>
      <c r="AN336" s="1282"/>
      <c r="AO336" s="931"/>
      <c r="AP336" s="931"/>
      <c r="AQ336" s="931"/>
      <c r="AR336" s="930"/>
      <c r="AS336" s="931"/>
      <c r="AT336" s="931"/>
      <c r="AU336" s="931"/>
      <c r="AV336" s="930"/>
      <c r="AW336" s="931"/>
      <c r="AX336" s="931"/>
      <c r="AY336" s="931"/>
      <c r="AZ336" s="930"/>
      <c r="BA336" s="931"/>
      <c r="BB336" s="931"/>
      <c r="BC336" s="931"/>
      <c r="BD336" s="930"/>
      <c r="BE336" s="929"/>
      <c r="BF336" s="1282">
        <f t="shared" si="8"/>
        <v>0</v>
      </c>
    </row>
    <row r="337" spans="1:58" ht="70.2">
      <c r="A337" s="1220">
        <v>331</v>
      </c>
      <c r="B337" s="1231">
        <v>6</v>
      </c>
      <c r="C337" s="1275" t="s">
        <v>2475</v>
      </c>
      <c r="D337" s="1232"/>
      <c r="E337" s="1233">
        <v>55830200</v>
      </c>
      <c r="F337" s="1234" t="s">
        <v>2416</v>
      </c>
      <c r="G337" s="1235"/>
      <c r="H337" s="1236"/>
      <c r="I337" s="1234"/>
      <c r="J337" s="1220">
        <f>L337+N337+P337</f>
        <v>1</v>
      </c>
      <c r="K337" s="1227">
        <f>M337+O337+Q337</f>
        <v>55830200</v>
      </c>
      <c r="L337" s="1237"/>
      <c r="M337" s="1234"/>
      <c r="N337" s="1237"/>
      <c r="O337" s="1234"/>
      <c r="P337" s="1237">
        <v>1</v>
      </c>
      <c r="Q337" s="1228">
        <f>$E337</f>
        <v>55830200</v>
      </c>
      <c r="R337" s="1234"/>
      <c r="S337" s="1234"/>
      <c r="T337" s="1299">
        <v>13004800</v>
      </c>
      <c r="U337" s="1293">
        <f>Q337-T337</f>
        <v>42825400</v>
      </c>
      <c r="W337" s="1311">
        <f>$W$1/100*$U337</f>
        <v>4282540</v>
      </c>
      <c r="X337" s="1311">
        <f>$X$1/100*$U337</f>
        <v>4282540</v>
      </c>
      <c r="Y337" s="1311">
        <f>$Y$1/100*$U337</f>
        <v>4282540</v>
      </c>
      <c r="Z337" s="1302">
        <f>W337+X337+Y337</f>
        <v>12847620</v>
      </c>
      <c r="AA337" s="1311">
        <f>$AA$1/100*$U337</f>
        <v>2141270</v>
      </c>
      <c r="AB337" s="1311">
        <f>$AB$1/100*$U337</f>
        <v>4282540</v>
      </c>
      <c r="AC337" s="1311">
        <f>$AC$1/100*$U337</f>
        <v>4282540</v>
      </c>
      <c r="AD337" s="1302">
        <f>AA337+AB337+AC337</f>
        <v>10706350</v>
      </c>
      <c r="AE337" s="1311">
        <f>$AE$1/100*$U337</f>
        <v>4282540</v>
      </c>
      <c r="AF337" s="1311">
        <f>$AF$1/100*$U337</f>
        <v>4282540</v>
      </c>
      <c r="AG337" s="1311">
        <f>$AG$1/100*$U337</f>
        <v>4282540</v>
      </c>
      <c r="AH337" s="1302">
        <f>AE337+AF337+AG337</f>
        <v>12847620</v>
      </c>
      <c r="AI337" s="1311">
        <f>$AI$1/100*$U337</f>
        <v>4282540</v>
      </c>
      <c r="AJ337" s="1311">
        <f>$AJ$1/100*$U337</f>
        <v>2141270</v>
      </c>
      <c r="AK337" s="1311">
        <f>$AK$1/100*$U337</f>
        <v>0</v>
      </c>
      <c r="AL337" s="1302">
        <f>AI337+AJ337+AK337</f>
        <v>6423810</v>
      </c>
      <c r="AM337" s="1310">
        <f>Z337+AD337+AH337+AL337</f>
        <v>42825400</v>
      </c>
      <c r="AN337" s="1282">
        <f>AM337-U337</f>
        <v>0</v>
      </c>
      <c r="AO337" s="931">
        <f>ROUND(W337,-2)</f>
        <v>4282500</v>
      </c>
      <c r="AP337" s="931">
        <f>ROUND(X337,-2)</f>
        <v>4282500</v>
      </c>
      <c r="AQ337" s="931">
        <f>ROUND(Y337,-2)</f>
        <v>4282500</v>
      </c>
      <c r="AR337" s="1302">
        <f>AO337+AP337+AQ337</f>
        <v>12847500</v>
      </c>
      <c r="AS337" s="931">
        <f>ROUND(AA337,-2)</f>
        <v>2141300</v>
      </c>
      <c r="AT337" s="931">
        <f>ROUND(AB337,-2)</f>
        <v>4282500</v>
      </c>
      <c r="AU337" s="931">
        <f>ROUND(AC337,-2)</f>
        <v>4282500</v>
      </c>
      <c r="AV337" s="1302">
        <f>AS337+AT337+AU337</f>
        <v>10706300</v>
      </c>
      <c r="AW337" s="931">
        <f>ROUND(AE337,-2)</f>
        <v>4282500</v>
      </c>
      <c r="AX337" s="931">
        <f>ROUND(AF337,-2)</f>
        <v>4282500</v>
      </c>
      <c r="AY337" s="931">
        <f>ROUND(AG337,-2)</f>
        <v>4282500</v>
      </c>
      <c r="AZ337" s="1302">
        <f>AW337+AX337+AY337</f>
        <v>12847500</v>
      </c>
      <c r="BA337" s="1311">
        <f>ROUND(AI337,-2)</f>
        <v>4282500</v>
      </c>
      <c r="BB337" s="1311">
        <f>ROUND(AJ337,-2)</f>
        <v>2141300</v>
      </c>
      <c r="BC337" s="1311">
        <f>ROUND(AK337,-2)</f>
        <v>0</v>
      </c>
      <c r="BD337" s="930">
        <f>BA337+BB337+BC337</f>
        <v>6423800</v>
      </c>
      <c r="BE337" s="1310">
        <f>AR337+AV337+AZ337+BD337</f>
        <v>42825100</v>
      </c>
      <c r="BF337" s="1312">
        <f t="shared" si="8"/>
        <v>-300</v>
      </c>
    </row>
    <row r="338" spans="1:58">
      <c r="A338" s="1220">
        <v>332</v>
      </c>
      <c r="B338" s="1231"/>
      <c r="C338" s="1276" t="s">
        <v>2422</v>
      </c>
      <c r="D338" s="1239">
        <v>343888000</v>
      </c>
      <c r="E338" s="1240" t="s">
        <v>2416</v>
      </c>
      <c r="F338" s="1234"/>
      <c r="G338" s="1235"/>
      <c r="H338" s="1236"/>
      <c r="I338" s="1234"/>
      <c r="J338" s="1220"/>
      <c r="K338" s="1237"/>
      <c r="L338" s="1237"/>
      <c r="M338" s="1234"/>
      <c r="N338" s="1237"/>
      <c r="O338" s="1234"/>
      <c r="P338" s="1234"/>
      <c r="Q338" s="1234"/>
      <c r="R338" s="1234"/>
      <c r="S338" s="1234"/>
      <c r="T338" s="1234"/>
      <c r="U338" s="1234"/>
      <c r="W338" s="1311"/>
      <c r="X338" s="1311"/>
      <c r="Y338" s="1311"/>
      <c r="Z338" s="1302"/>
      <c r="AA338" s="1311"/>
      <c r="AB338" s="1311"/>
      <c r="AC338" s="1311"/>
      <c r="AD338" s="1302"/>
      <c r="AE338" s="1311"/>
      <c r="AF338" s="1311"/>
      <c r="AG338" s="1311"/>
      <c r="AH338" s="1302"/>
      <c r="AI338" s="1311"/>
      <c r="AJ338" s="1311"/>
      <c r="AK338" s="1311"/>
      <c r="AL338" s="1302"/>
      <c r="AM338" s="1310"/>
      <c r="AN338" s="1282"/>
      <c r="AO338" s="931"/>
      <c r="AP338" s="931"/>
      <c r="AQ338" s="931"/>
      <c r="AR338" s="930"/>
      <c r="AS338" s="931"/>
      <c r="AT338" s="931"/>
      <c r="AU338" s="931"/>
      <c r="AV338" s="930"/>
      <c r="AW338" s="931"/>
      <c r="AX338" s="931"/>
      <c r="AY338" s="931"/>
      <c r="AZ338" s="930"/>
      <c r="BA338" s="931"/>
      <c r="BB338" s="931"/>
      <c r="BC338" s="931"/>
      <c r="BD338" s="930"/>
      <c r="BE338" s="929"/>
      <c r="BF338" s="1282">
        <f t="shared" si="8"/>
        <v>0</v>
      </c>
    </row>
    <row r="339" spans="1:58" outlineLevel="2">
      <c r="A339" s="1220">
        <v>333</v>
      </c>
      <c r="B339" s="1231"/>
      <c r="C339" s="1276" t="s">
        <v>2423</v>
      </c>
      <c r="D339" s="1239">
        <v>0</v>
      </c>
      <c r="E339" s="1240" t="s">
        <v>2416</v>
      </c>
      <c r="F339" s="1234"/>
      <c r="G339" s="1235"/>
      <c r="H339" s="1236"/>
      <c r="I339" s="1234"/>
      <c r="J339" s="1220"/>
      <c r="K339" s="1237"/>
      <c r="L339" s="1237"/>
      <c r="M339" s="1234"/>
      <c r="N339" s="1237"/>
      <c r="O339" s="1234"/>
      <c r="P339" s="1234"/>
      <c r="Q339" s="1234"/>
      <c r="R339" s="1234"/>
      <c r="S339" s="1234"/>
      <c r="T339" s="1234"/>
      <c r="U339" s="1234"/>
      <c r="W339" s="1311"/>
      <c r="X339" s="1311"/>
      <c r="Y339" s="1311"/>
      <c r="Z339" s="1302"/>
      <c r="AA339" s="1311"/>
      <c r="AB339" s="1311"/>
      <c r="AC339" s="1311"/>
      <c r="AD339" s="1302"/>
      <c r="AE339" s="1311"/>
      <c r="AF339" s="1311"/>
      <c r="AG339" s="1311"/>
      <c r="AH339" s="1302"/>
      <c r="AI339" s="1311"/>
      <c r="AJ339" s="1311"/>
      <c r="AK339" s="1311"/>
      <c r="AL339" s="1302"/>
      <c r="AM339" s="1310"/>
      <c r="AN339" s="1282"/>
      <c r="AO339" s="931"/>
      <c r="AP339" s="931"/>
      <c r="AQ339" s="931"/>
      <c r="AR339" s="930"/>
      <c r="AS339" s="931"/>
      <c r="AT339" s="931"/>
      <c r="AU339" s="931"/>
      <c r="AV339" s="930"/>
      <c r="AW339" s="931"/>
      <c r="AX339" s="931"/>
      <c r="AY339" s="931"/>
      <c r="AZ339" s="930"/>
      <c r="BA339" s="931"/>
      <c r="BB339" s="931"/>
      <c r="BC339" s="931"/>
      <c r="BD339" s="930"/>
      <c r="BE339" s="929"/>
      <c r="BF339" s="1282">
        <f t="shared" si="8"/>
        <v>0</v>
      </c>
    </row>
    <row r="340" spans="1:58" outlineLevel="2">
      <c r="A340" s="1220">
        <v>334</v>
      </c>
      <c r="B340" s="1231"/>
      <c r="C340" s="1276" t="s">
        <v>2424</v>
      </c>
      <c r="D340" s="1239">
        <v>343888000</v>
      </c>
      <c r="E340" s="1240" t="s">
        <v>2416</v>
      </c>
      <c r="F340" s="1234"/>
      <c r="G340" s="1235"/>
      <c r="H340" s="1236"/>
      <c r="I340" s="1234"/>
      <c r="J340" s="1220"/>
      <c r="K340" s="1237"/>
      <c r="L340" s="1237"/>
      <c r="M340" s="1234"/>
      <c r="N340" s="1237"/>
      <c r="O340" s="1234"/>
      <c r="P340" s="1234"/>
      <c r="Q340" s="1234"/>
      <c r="R340" s="1234"/>
      <c r="S340" s="1234"/>
      <c r="T340" s="1234"/>
      <c r="U340" s="1234"/>
      <c r="W340" s="1311"/>
      <c r="X340" s="1311"/>
      <c r="Y340" s="1311"/>
      <c r="Z340" s="1302"/>
      <c r="AA340" s="1311"/>
      <c r="AB340" s="1311"/>
      <c r="AC340" s="1311"/>
      <c r="AD340" s="1302"/>
      <c r="AE340" s="1311"/>
      <c r="AF340" s="1311"/>
      <c r="AG340" s="1311"/>
      <c r="AH340" s="1302"/>
      <c r="AI340" s="1311"/>
      <c r="AJ340" s="1311"/>
      <c r="AK340" s="1311"/>
      <c r="AL340" s="1302"/>
      <c r="AM340" s="1310"/>
      <c r="AN340" s="1282"/>
      <c r="AO340" s="931"/>
      <c r="AP340" s="931"/>
      <c r="AQ340" s="931"/>
      <c r="AR340" s="930"/>
      <c r="AS340" s="931"/>
      <c r="AT340" s="931"/>
      <c r="AU340" s="931"/>
      <c r="AV340" s="930"/>
      <c r="AW340" s="931"/>
      <c r="AX340" s="931"/>
      <c r="AY340" s="931"/>
      <c r="AZ340" s="930"/>
      <c r="BA340" s="931"/>
      <c r="BB340" s="931"/>
      <c r="BC340" s="931"/>
      <c r="BD340" s="930"/>
      <c r="BE340" s="929"/>
      <c r="BF340" s="1282">
        <f t="shared" si="8"/>
        <v>0</v>
      </c>
    </row>
    <row r="341" spans="1:58">
      <c r="A341" s="1220">
        <v>335</v>
      </c>
      <c r="B341" s="1231"/>
      <c r="C341" s="1276" t="s">
        <v>2430</v>
      </c>
      <c r="D341" s="1239">
        <v>76717100</v>
      </c>
      <c r="E341" s="1240" t="s">
        <v>2416</v>
      </c>
      <c r="F341" s="1234"/>
      <c r="G341" s="1235"/>
      <c r="H341" s="1236"/>
      <c r="I341" s="1234"/>
      <c r="J341" s="1220"/>
      <c r="K341" s="1237"/>
      <c r="L341" s="1237"/>
      <c r="M341" s="1234"/>
      <c r="N341" s="1237"/>
      <c r="O341" s="1234"/>
      <c r="P341" s="1234"/>
      <c r="Q341" s="1234"/>
      <c r="R341" s="1234"/>
      <c r="S341" s="1234"/>
      <c r="T341" s="1234"/>
      <c r="U341" s="1234"/>
      <c r="W341" s="1311"/>
      <c r="X341" s="1311"/>
      <c r="Y341" s="1311"/>
      <c r="Z341" s="1302"/>
      <c r="AA341" s="1311"/>
      <c r="AB341" s="1311"/>
      <c r="AC341" s="1311"/>
      <c r="AD341" s="1302"/>
      <c r="AE341" s="1311"/>
      <c r="AF341" s="1311"/>
      <c r="AG341" s="1311"/>
      <c r="AH341" s="1302"/>
      <c r="AI341" s="1311"/>
      <c r="AJ341" s="1311"/>
      <c r="AK341" s="1311"/>
      <c r="AL341" s="1302"/>
      <c r="AM341" s="1310"/>
      <c r="AN341" s="1282"/>
      <c r="AO341" s="931"/>
      <c r="AP341" s="931"/>
      <c r="AQ341" s="931"/>
      <c r="AR341" s="930"/>
      <c r="AS341" s="931"/>
      <c r="AT341" s="931"/>
      <c r="AU341" s="931"/>
      <c r="AV341" s="930"/>
      <c r="AW341" s="931"/>
      <c r="AX341" s="931"/>
      <c r="AY341" s="931"/>
      <c r="AZ341" s="930"/>
      <c r="BA341" s="931"/>
      <c r="BB341" s="931"/>
      <c r="BC341" s="931"/>
      <c r="BD341" s="930"/>
      <c r="BE341" s="929"/>
      <c r="BF341" s="1282">
        <f t="shared" si="8"/>
        <v>0</v>
      </c>
    </row>
    <row r="342" spans="1:58">
      <c r="A342" s="1220">
        <v>336</v>
      </c>
      <c r="B342" s="1231"/>
      <c r="C342" s="1276" t="s">
        <v>2431</v>
      </c>
      <c r="D342" s="1239">
        <v>15055500</v>
      </c>
      <c r="E342" s="1240" t="s">
        <v>2416</v>
      </c>
      <c r="F342" s="1234"/>
      <c r="G342" s="1235"/>
      <c r="H342" s="1236"/>
      <c r="I342" s="1234"/>
      <c r="J342" s="1220"/>
      <c r="K342" s="1237"/>
      <c r="L342" s="1237"/>
      <c r="M342" s="1234"/>
      <c r="N342" s="1237"/>
      <c r="O342" s="1234"/>
      <c r="P342" s="1234"/>
      <c r="Q342" s="1234"/>
      <c r="R342" s="1234"/>
      <c r="S342" s="1234"/>
      <c r="T342" s="1234"/>
      <c r="U342" s="1234"/>
      <c r="W342" s="1311"/>
      <c r="X342" s="1311"/>
      <c r="Y342" s="1311"/>
      <c r="Z342" s="1302"/>
      <c r="AA342" s="1311"/>
      <c r="AB342" s="1311"/>
      <c r="AC342" s="1311"/>
      <c r="AD342" s="1302"/>
      <c r="AE342" s="1311"/>
      <c r="AF342" s="1311"/>
      <c r="AG342" s="1311"/>
      <c r="AH342" s="1302"/>
      <c r="AI342" s="1311"/>
      <c r="AJ342" s="1311"/>
      <c r="AK342" s="1311"/>
      <c r="AL342" s="1302"/>
      <c r="AM342" s="1310"/>
      <c r="AN342" s="1282"/>
      <c r="AO342" s="931"/>
      <c r="AP342" s="931"/>
      <c r="AQ342" s="931"/>
      <c r="AR342" s="930"/>
      <c r="AS342" s="931"/>
      <c r="AT342" s="931"/>
      <c r="AU342" s="931"/>
      <c r="AV342" s="930"/>
      <c r="AW342" s="931"/>
      <c r="AX342" s="931"/>
      <c r="AY342" s="931"/>
      <c r="AZ342" s="930"/>
      <c r="BA342" s="931"/>
      <c r="BB342" s="931"/>
      <c r="BC342" s="931"/>
      <c r="BD342" s="930"/>
      <c r="BE342" s="929"/>
      <c r="BF342" s="1282">
        <f t="shared" si="8"/>
        <v>0</v>
      </c>
    </row>
    <row r="343" spans="1:58">
      <c r="A343" s="1220">
        <v>337</v>
      </c>
      <c r="B343" s="1231"/>
      <c r="C343" s="1276" t="s">
        <v>2425</v>
      </c>
      <c r="D343" s="1239">
        <v>55830200</v>
      </c>
      <c r="E343" s="1240" t="s">
        <v>2416</v>
      </c>
      <c r="F343" s="1234"/>
      <c r="G343" s="1235"/>
      <c r="H343" s="1236"/>
      <c r="I343" s="1234"/>
      <c r="J343" s="1220"/>
      <c r="K343" s="1237"/>
      <c r="L343" s="1237"/>
      <c r="M343" s="1234"/>
      <c r="N343" s="1237"/>
      <c r="O343" s="1234"/>
      <c r="P343" s="1234"/>
      <c r="Q343" s="1234"/>
      <c r="R343" s="1234"/>
      <c r="S343" s="1234"/>
      <c r="T343" s="1234"/>
      <c r="U343" s="1234"/>
      <c r="W343" s="1311"/>
      <c r="X343" s="1311"/>
      <c r="Y343" s="1311"/>
      <c r="Z343" s="1302"/>
      <c r="AA343" s="1311"/>
      <c r="AB343" s="1311"/>
      <c r="AC343" s="1311"/>
      <c r="AD343" s="1302"/>
      <c r="AE343" s="1311"/>
      <c r="AF343" s="1311"/>
      <c r="AG343" s="1311"/>
      <c r="AH343" s="1302"/>
      <c r="AI343" s="1311"/>
      <c r="AJ343" s="1311"/>
      <c r="AK343" s="1311"/>
      <c r="AL343" s="1302"/>
      <c r="AM343" s="1310"/>
      <c r="AN343" s="1282"/>
      <c r="AO343" s="931"/>
      <c r="AP343" s="931"/>
      <c r="AQ343" s="931"/>
      <c r="AR343" s="930"/>
      <c r="AS343" s="931"/>
      <c r="AT343" s="931"/>
      <c r="AU343" s="931"/>
      <c r="AV343" s="930"/>
      <c r="AW343" s="931"/>
      <c r="AX343" s="931"/>
      <c r="AY343" s="931"/>
      <c r="AZ343" s="930"/>
      <c r="BA343" s="931"/>
      <c r="BB343" s="931"/>
      <c r="BC343" s="931"/>
      <c r="BD343" s="930"/>
      <c r="BE343" s="929"/>
      <c r="BF343" s="1282">
        <f t="shared" si="8"/>
        <v>0</v>
      </c>
    </row>
    <row r="344" spans="1:58">
      <c r="A344" s="1220">
        <v>338</v>
      </c>
      <c r="B344" s="1231"/>
      <c r="C344" s="1276" t="s">
        <v>2426</v>
      </c>
      <c r="D344" s="1239">
        <v>42825200</v>
      </c>
      <c r="E344" s="1240" t="s">
        <v>2416</v>
      </c>
      <c r="F344" s="1234"/>
      <c r="G344" s="1235"/>
      <c r="H344" s="1236"/>
      <c r="I344" s="1234"/>
      <c r="J344" s="1220"/>
      <c r="K344" s="1237"/>
      <c r="L344" s="1237"/>
      <c r="M344" s="1234"/>
      <c r="N344" s="1237"/>
      <c r="O344" s="1234"/>
      <c r="P344" s="1234"/>
      <c r="Q344" s="1234"/>
      <c r="R344" s="1234"/>
      <c r="S344" s="1234"/>
      <c r="T344" s="1234"/>
      <c r="U344" s="1234"/>
      <c r="W344" s="1311"/>
      <c r="X344" s="1311"/>
      <c r="Y344" s="1311"/>
      <c r="Z344" s="1302"/>
      <c r="AA344" s="1311"/>
      <c r="AB344" s="1311"/>
      <c r="AC344" s="1311"/>
      <c r="AD344" s="1302"/>
      <c r="AE344" s="1311"/>
      <c r="AF344" s="1311"/>
      <c r="AG344" s="1311"/>
      <c r="AH344" s="1302"/>
      <c r="AI344" s="1311"/>
      <c r="AJ344" s="1311"/>
      <c r="AK344" s="1311"/>
      <c r="AL344" s="1302"/>
      <c r="AM344" s="1310"/>
      <c r="AN344" s="1282"/>
      <c r="AO344" s="931"/>
      <c r="AP344" s="931"/>
      <c r="AQ344" s="931"/>
      <c r="AR344" s="930"/>
      <c r="AS344" s="931"/>
      <c r="AT344" s="931"/>
      <c r="AU344" s="931"/>
      <c r="AV344" s="930"/>
      <c r="AW344" s="931"/>
      <c r="AX344" s="931"/>
      <c r="AY344" s="931"/>
      <c r="AZ344" s="930"/>
      <c r="BA344" s="931"/>
      <c r="BB344" s="931"/>
      <c r="BC344" s="931"/>
      <c r="BD344" s="930"/>
      <c r="BE344" s="929"/>
      <c r="BF344" s="1282">
        <f t="shared" si="8"/>
        <v>0</v>
      </c>
    </row>
    <row r="345" spans="1:58">
      <c r="A345" s="1220">
        <v>339</v>
      </c>
      <c r="B345" s="1231"/>
      <c r="C345" s="1276" t="s">
        <v>2427</v>
      </c>
      <c r="D345" s="1239">
        <v>153460000</v>
      </c>
      <c r="E345" s="1240" t="s">
        <v>2416</v>
      </c>
      <c r="F345" s="1234"/>
      <c r="G345" s="1235"/>
      <c r="H345" s="1236"/>
      <c r="I345" s="1234"/>
      <c r="J345" s="1220"/>
      <c r="K345" s="1237"/>
      <c r="L345" s="1237"/>
      <c r="M345" s="1234"/>
      <c r="N345" s="1237"/>
      <c r="O345" s="1234"/>
      <c r="P345" s="1234"/>
      <c r="Q345" s="1234"/>
      <c r="R345" s="1234"/>
      <c r="S345" s="1234"/>
      <c r="T345" s="1234"/>
      <c r="U345" s="1234"/>
      <c r="W345" s="1311"/>
      <c r="X345" s="1311"/>
      <c r="Y345" s="1311"/>
      <c r="Z345" s="1302"/>
      <c r="AA345" s="1311"/>
      <c r="AB345" s="1311"/>
      <c r="AC345" s="1311"/>
      <c r="AD345" s="1302"/>
      <c r="AE345" s="1311"/>
      <c r="AF345" s="1311"/>
      <c r="AG345" s="1311"/>
      <c r="AH345" s="1302"/>
      <c r="AI345" s="1311"/>
      <c r="AJ345" s="1311"/>
      <c r="AK345" s="1311"/>
      <c r="AL345" s="1302"/>
      <c r="AM345" s="1310"/>
      <c r="AN345" s="1282"/>
      <c r="AO345" s="931"/>
      <c r="AP345" s="931"/>
      <c r="AQ345" s="931"/>
      <c r="AR345" s="930"/>
      <c r="AS345" s="931"/>
      <c r="AT345" s="931"/>
      <c r="AU345" s="931"/>
      <c r="AV345" s="930"/>
      <c r="AW345" s="931"/>
      <c r="AX345" s="931"/>
      <c r="AY345" s="931"/>
      <c r="AZ345" s="930"/>
      <c r="BA345" s="931"/>
      <c r="BB345" s="931"/>
      <c r="BC345" s="931"/>
      <c r="BD345" s="930"/>
      <c r="BE345" s="929"/>
      <c r="BF345" s="1282">
        <f t="shared" si="8"/>
        <v>0</v>
      </c>
    </row>
    <row r="346" spans="1:58" ht="70.2">
      <c r="A346" s="1220">
        <v>340</v>
      </c>
      <c r="B346" s="1231">
        <v>6</v>
      </c>
      <c r="C346" s="1275" t="s">
        <v>2476</v>
      </c>
      <c r="D346" s="1232"/>
      <c r="E346" s="1233">
        <v>49993200</v>
      </c>
      <c r="F346" s="1234" t="s">
        <v>2416</v>
      </c>
      <c r="G346" s="1235"/>
      <c r="H346" s="1236"/>
      <c r="I346" s="1234"/>
      <c r="J346" s="1220">
        <f>L346+N346+P346</f>
        <v>1</v>
      </c>
      <c r="K346" s="1227">
        <f>M346+O346+Q346</f>
        <v>49993200</v>
      </c>
      <c r="L346" s="1237"/>
      <c r="M346" s="1234"/>
      <c r="N346" s="1237"/>
      <c r="O346" s="1234"/>
      <c r="P346" s="1237">
        <v>1</v>
      </c>
      <c r="Q346" s="1228">
        <f>$E346</f>
        <v>49993200</v>
      </c>
      <c r="R346" s="1234"/>
      <c r="S346" s="1234"/>
      <c r="T346" s="1299"/>
      <c r="U346" s="1293">
        <f>Q346-T346</f>
        <v>49993200</v>
      </c>
      <c r="W346" s="1311">
        <f>$W$1/100*$U346</f>
        <v>4999320</v>
      </c>
      <c r="X346" s="1311">
        <f>$X$1/100*$U346</f>
        <v>4999320</v>
      </c>
      <c r="Y346" s="1311">
        <f>$Y$1/100*$U346</f>
        <v>4999320</v>
      </c>
      <c r="Z346" s="1302">
        <f>W346+X346+Y346</f>
        <v>14997960</v>
      </c>
      <c r="AA346" s="1311">
        <f>$AA$1/100*$U346</f>
        <v>2499660</v>
      </c>
      <c r="AB346" s="1311">
        <f>$AB$1/100*$U346</f>
        <v>4999320</v>
      </c>
      <c r="AC346" s="1311">
        <f>$AC$1/100*$U346</f>
        <v>4999320</v>
      </c>
      <c r="AD346" s="1302">
        <f>AA346+AB346+AC346</f>
        <v>12498300</v>
      </c>
      <c r="AE346" s="1311">
        <f>$AE$1/100*$U346</f>
        <v>4999320</v>
      </c>
      <c r="AF346" s="1311">
        <f>$AF$1/100*$U346</f>
        <v>4999320</v>
      </c>
      <c r="AG346" s="1311">
        <f>$AG$1/100*$U346</f>
        <v>4999320</v>
      </c>
      <c r="AH346" s="1302">
        <f>AE346+AF346+AG346</f>
        <v>14997960</v>
      </c>
      <c r="AI346" s="1311">
        <f>$AI$1/100*$U346</f>
        <v>4999320</v>
      </c>
      <c r="AJ346" s="1311">
        <f>$AJ$1/100*$U346</f>
        <v>2499660</v>
      </c>
      <c r="AK346" s="1311">
        <f>$AK$1/100*$U346</f>
        <v>0</v>
      </c>
      <c r="AL346" s="1302">
        <f>AI346+AJ346+AK346</f>
        <v>7498980</v>
      </c>
      <c r="AM346" s="1310">
        <f>Z346+AD346+AH346+AL346</f>
        <v>49993200</v>
      </c>
      <c r="AN346" s="1282">
        <f>AM346-U346</f>
        <v>0</v>
      </c>
      <c r="AO346" s="931">
        <f>ROUND(W346,-2)</f>
        <v>4999300</v>
      </c>
      <c r="AP346" s="931">
        <f>ROUND(X346,-2)</f>
        <v>4999300</v>
      </c>
      <c r="AQ346" s="931">
        <f>ROUND(Y346,-2)</f>
        <v>4999300</v>
      </c>
      <c r="AR346" s="1302">
        <f>AO346+AP346+AQ346</f>
        <v>14997900</v>
      </c>
      <c r="AS346" s="931">
        <f>ROUND(AA346,-2)</f>
        <v>2499700</v>
      </c>
      <c r="AT346" s="931">
        <f>ROUND(AB346,-2)</f>
        <v>4999300</v>
      </c>
      <c r="AU346" s="931">
        <f>ROUND(AC346,-2)</f>
        <v>4999300</v>
      </c>
      <c r="AV346" s="1302">
        <f>AS346+AT346+AU346</f>
        <v>12498300</v>
      </c>
      <c r="AW346" s="931">
        <f>ROUND(AE346,-2)</f>
        <v>4999300</v>
      </c>
      <c r="AX346" s="931">
        <f>ROUND(AF346,-2)</f>
        <v>4999300</v>
      </c>
      <c r="AY346" s="931">
        <f>ROUND(AG346,-2)</f>
        <v>4999300</v>
      </c>
      <c r="AZ346" s="1302">
        <f>AW346+AX346+AY346</f>
        <v>14997900</v>
      </c>
      <c r="BA346" s="1311">
        <f>ROUND(AI346,-2)</f>
        <v>4999300</v>
      </c>
      <c r="BB346" s="1311">
        <f>ROUND(AJ346,-2)</f>
        <v>2499700</v>
      </c>
      <c r="BC346" s="1311">
        <f>ROUND(AK346,-2)</f>
        <v>0</v>
      </c>
      <c r="BD346" s="930">
        <f>BA346+BB346+BC346</f>
        <v>7499000</v>
      </c>
      <c r="BE346" s="1310">
        <f>AR346+AV346+AZ346+BD346</f>
        <v>49993100</v>
      </c>
      <c r="BF346" s="1312">
        <f t="shared" si="8"/>
        <v>-100</v>
      </c>
    </row>
    <row r="347" spans="1:58">
      <c r="A347" s="1220">
        <v>341</v>
      </c>
      <c r="B347" s="1231"/>
      <c r="C347" s="1276" t="s">
        <v>2422</v>
      </c>
      <c r="D347" s="1239">
        <v>247000000</v>
      </c>
      <c r="E347" s="1240" t="s">
        <v>2416</v>
      </c>
      <c r="F347" s="1234"/>
      <c r="G347" s="1235"/>
      <c r="H347" s="1236"/>
      <c r="I347" s="1234"/>
      <c r="J347" s="1220"/>
      <c r="K347" s="1237"/>
      <c r="L347" s="1237"/>
      <c r="M347" s="1234"/>
      <c r="N347" s="1237"/>
      <c r="O347" s="1234"/>
      <c r="P347" s="1234"/>
      <c r="Q347" s="1234"/>
      <c r="R347" s="1234"/>
      <c r="S347" s="1234"/>
      <c r="T347" s="1234"/>
      <c r="U347" s="1234"/>
      <c r="W347" s="1311"/>
      <c r="X347" s="1311"/>
      <c r="Y347" s="1311"/>
      <c r="Z347" s="1302"/>
      <c r="AA347" s="1311"/>
      <c r="AB347" s="1311"/>
      <c r="AC347" s="1311"/>
      <c r="AD347" s="1302"/>
      <c r="AE347" s="1311"/>
      <c r="AF347" s="1311"/>
      <c r="AG347" s="1311"/>
      <c r="AH347" s="1302"/>
      <c r="AI347" s="1311"/>
      <c r="AJ347" s="1311"/>
      <c r="AK347" s="1311"/>
      <c r="AL347" s="1302"/>
      <c r="AM347" s="1310"/>
      <c r="AN347" s="1282"/>
      <c r="AO347" s="931"/>
      <c r="AP347" s="931"/>
      <c r="AQ347" s="931"/>
      <c r="AR347" s="930"/>
      <c r="AS347" s="931"/>
      <c r="AT347" s="931"/>
      <c r="AU347" s="931"/>
      <c r="AV347" s="930"/>
      <c r="AW347" s="931"/>
      <c r="AX347" s="931"/>
      <c r="AY347" s="931"/>
      <c r="AZ347" s="930"/>
      <c r="BA347" s="931"/>
      <c r="BB347" s="931"/>
      <c r="BC347" s="931"/>
      <c r="BD347" s="930"/>
      <c r="BE347" s="929"/>
      <c r="BF347" s="1282">
        <f t="shared" si="8"/>
        <v>0</v>
      </c>
    </row>
    <row r="348" spans="1:58" outlineLevel="2">
      <c r="A348" s="1220">
        <v>342</v>
      </c>
      <c r="B348" s="1231"/>
      <c r="C348" s="1276" t="s">
        <v>2423</v>
      </c>
      <c r="D348" s="1239">
        <v>0</v>
      </c>
      <c r="E348" s="1240" t="s">
        <v>2416</v>
      </c>
      <c r="F348" s="1234"/>
      <c r="G348" s="1235"/>
      <c r="H348" s="1236"/>
      <c r="I348" s="1234"/>
      <c r="J348" s="1220"/>
      <c r="K348" s="1237"/>
      <c r="L348" s="1237"/>
      <c r="M348" s="1234"/>
      <c r="N348" s="1237"/>
      <c r="O348" s="1234"/>
      <c r="P348" s="1234"/>
      <c r="Q348" s="1234"/>
      <c r="R348" s="1234"/>
      <c r="S348" s="1234"/>
      <c r="T348" s="1234"/>
      <c r="U348" s="1234"/>
      <c r="W348" s="1311"/>
      <c r="X348" s="1311"/>
      <c r="Y348" s="1311"/>
      <c r="Z348" s="1302"/>
      <c r="AA348" s="1311"/>
      <c r="AB348" s="1311"/>
      <c r="AC348" s="1311"/>
      <c r="AD348" s="1302"/>
      <c r="AE348" s="1311"/>
      <c r="AF348" s="1311"/>
      <c r="AG348" s="1311"/>
      <c r="AH348" s="1302"/>
      <c r="AI348" s="1311"/>
      <c r="AJ348" s="1311"/>
      <c r="AK348" s="1311"/>
      <c r="AL348" s="1302"/>
      <c r="AM348" s="1310"/>
      <c r="AN348" s="1282"/>
      <c r="AO348" s="931"/>
      <c r="AP348" s="931"/>
      <c r="AQ348" s="931"/>
      <c r="AR348" s="930"/>
      <c r="AS348" s="931"/>
      <c r="AT348" s="931"/>
      <c r="AU348" s="931"/>
      <c r="AV348" s="930"/>
      <c r="AW348" s="931"/>
      <c r="AX348" s="931"/>
      <c r="AY348" s="931"/>
      <c r="AZ348" s="930"/>
      <c r="BA348" s="931"/>
      <c r="BB348" s="931"/>
      <c r="BC348" s="931"/>
      <c r="BD348" s="930"/>
      <c r="BE348" s="929"/>
      <c r="BF348" s="1282">
        <f t="shared" si="8"/>
        <v>0</v>
      </c>
    </row>
    <row r="349" spans="1:58" outlineLevel="2">
      <c r="A349" s="1220">
        <v>343</v>
      </c>
      <c r="B349" s="1231"/>
      <c r="C349" s="1276" t="s">
        <v>2424</v>
      </c>
      <c r="D349" s="1239">
        <v>247000000</v>
      </c>
      <c r="E349" s="1240" t="s">
        <v>2416</v>
      </c>
      <c r="F349" s="1234"/>
      <c r="G349" s="1235"/>
      <c r="H349" s="1236"/>
      <c r="I349" s="1234"/>
      <c r="J349" s="1220"/>
      <c r="K349" s="1237"/>
      <c r="L349" s="1237"/>
      <c r="M349" s="1234"/>
      <c r="N349" s="1237"/>
      <c r="O349" s="1234"/>
      <c r="P349" s="1234"/>
      <c r="Q349" s="1234"/>
      <c r="R349" s="1234"/>
      <c r="S349" s="1234"/>
      <c r="T349" s="1234"/>
      <c r="U349" s="1234"/>
      <c r="W349" s="1311"/>
      <c r="X349" s="1311"/>
      <c r="Y349" s="1311"/>
      <c r="Z349" s="1302"/>
      <c r="AA349" s="1311"/>
      <c r="AB349" s="1311"/>
      <c r="AC349" s="1311"/>
      <c r="AD349" s="1302"/>
      <c r="AE349" s="1311"/>
      <c r="AF349" s="1311"/>
      <c r="AG349" s="1311"/>
      <c r="AH349" s="1302"/>
      <c r="AI349" s="1311"/>
      <c r="AJ349" s="1311"/>
      <c r="AK349" s="1311"/>
      <c r="AL349" s="1302"/>
      <c r="AM349" s="1310"/>
      <c r="AN349" s="1282"/>
      <c r="AO349" s="931"/>
      <c r="AP349" s="931"/>
      <c r="AQ349" s="931"/>
      <c r="AR349" s="930"/>
      <c r="AS349" s="931"/>
      <c r="AT349" s="931"/>
      <c r="AU349" s="931"/>
      <c r="AV349" s="930"/>
      <c r="AW349" s="931"/>
      <c r="AX349" s="931"/>
      <c r="AY349" s="931"/>
      <c r="AZ349" s="930"/>
      <c r="BA349" s="931"/>
      <c r="BB349" s="931"/>
      <c r="BC349" s="931"/>
      <c r="BD349" s="930"/>
      <c r="BE349" s="929"/>
      <c r="BF349" s="1282">
        <f t="shared" si="8"/>
        <v>0</v>
      </c>
    </row>
    <row r="350" spans="1:58">
      <c r="A350" s="1220">
        <v>344</v>
      </c>
      <c r="B350" s="1231"/>
      <c r="C350" s="1276" t="s">
        <v>2430</v>
      </c>
      <c r="D350" s="1239">
        <v>56789600</v>
      </c>
      <c r="E350" s="1240" t="s">
        <v>2416</v>
      </c>
      <c r="F350" s="1234"/>
      <c r="G350" s="1235"/>
      <c r="H350" s="1236"/>
      <c r="I350" s="1234"/>
      <c r="J350" s="1220"/>
      <c r="K350" s="1237"/>
      <c r="L350" s="1237"/>
      <c r="M350" s="1234"/>
      <c r="N350" s="1237"/>
      <c r="O350" s="1234"/>
      <c r="P350" s="1234"/>
      <c r="Q350" s="1234"/>
      <c r="R350" s="1234"/>
      <c r="S350" s="1234"/>
      <c r="T350" s="1234"/>
      <c r="U350" s="1234"/>
      <c r="W350" s="1311"/>
      <c r="X350" s="1311"/>
      <c r="Y350" s="1311"/>
      <c r="Z350" s="1302"/>
      <c r="AA350" s="1311"/>
      <c r="AB350" s="1311"/>
      <c r="AC350" s="1311"/>
      <c r="AD350" s="1302"/>
      <c r="AE350" s="1311"/>
      <c r="AF350" s="1311"/>
      <c r="AG350" s="1311"/>
      <c r="AH350" s="1302"/>
      <c r="AI350" s="1311"/>
      <c r="AJ350" s="1311"/>
      <c r="AK350" s="1311"/>
      <c r="AL350" s="1302"/>
      <c r="AM350" s="1310"/>
      <c r="AN350" s="1282"/>
      <c r="AO350" s="931"/>
      <c r="AP350" s="931"/>
      <c r="AQ350" s="931"/>
      <c r="AR350" s="930"/>
      <c r="AS350" s="931"/>
      <c r="AT350" s="931"/>
      <c r="AU350" s="931"/>
      <c r="AV350" s="930"/>
      <c r="AW350" s="931"/>
      <c r="AX350" s="931"/>
      <c r="AY350" s="931"/>
      <c r="AZ350" s="930"/>
      <c r="BA350" s="931"/>
      <c r="BB350" s="931"/>
      <c r="BC350" s="931"/>
      <c r="BD350" s="930"/>
      <c r="BE350" s="929"/>
      <c r="BF350" s="1282">
        <f t="shared" si="8"/>
        <v>0</v>
      </c>
    </row>
    <row r="351" spans="1:58">
      <c r="A351" s="1220">
        <v>345</v>
      </c>
      <c r="B351" s="1231"/>
      <c r="C351" s="1276" t="s">
        <v>2431</v>
      </c>
      <c r="D351" s="1239">
        <v>29857600</v>
      </c>
      <c r="E351" s="1240" t="s">
        <v>2416</v>
      </c>
      <c r="F351" s="1234"/>
      <c r="G351" s="1235"/>
      <c r="H351" s="1236"/>
      <c r="I351" s="1234"/>
      <c r="J351" s="1220"/>
      <c r="K351" s="1237"/>
      <c r="L351" s="1237"/>
      <c r="M351" s="1234"/>
      <c r="N351" s="1237"/>
      <c r="O351" s="1234"/>
      <c r="P351" s="1234"/>
      <c r="Q351" s="1234"/>
      <c r="R351" s="1234"/>
      <c r="S351" s="1234"/>
      <c r="T351" s="1234"/>
      <c r="U351" s="1234"/>
      <c r="W351" s="1311"/>
      <c r="X351" s="1311"/>
      <c r="Y351" s="1311"/>
      <c r="Z351" s="1302"/>
      <c r="AA351" s="1311"/>
      <c r="AB351" s="1311"/>
      <c r="AC351" s="1311"/>
      <c r="AD351" s="1302"/>
      <c r="AE351" s="1311"/>
      <c r="AF351" s="1311"/>
      <c r="AG351" s="1311"/>
      <c r="AH351" s="1302"/>
      <c r="AI351" s="1311"/>
      <c r="AJ351" s="1311"/>
      <c r="AK351" s="1311"/>
      <c r="AL351" s="1302"/>
      <c r="AM351" s="1310"/>
      <c r="AN351" s="1282"/>
      <c r="AO351" s="931"/>
      <c r="AP351" s="931"/>
      <c r="AQ351" s="931"/>
      <c r="AR351" s="930"/>
      <c r="AS351" s="931"/>
      <c r="AT351" s="931"/>
      <c r="AU351" s="931"/>
      <c r="AV351" s="930"/>
      <c r="AW351" s="931"/>
      <c r="AX351" s="931"/>
      <c r="AY351" s="931"/>
      <c r="AZ351" s="930"/>
      <c r="BA351" s="931"/>
      <c r="BB351" s="931"/>
      <c r="BC351" s="931"/>
      <c r="BD351" s="930"/>
      <c r="BE351" s="929"/>
      <c r="BF351" s="1282">
        <f t="shared" si="8"/>
        <v>0</v>
      </c>
    </row>
    <row r="352" spans="1:58">
      <c r="A352" s="1220">
        <v>346</v>
      </c>
      <c r="B352" s="1231"/>
      <c r="C352" s="1276" t="s">
        <v>2425</v>
      </c>
      <c r="D352" s="1239">
        <v>49993200</v>
      </c>
      <c r="E352" s="1240" t="s">
        <v>2416</v>
      </c>
      <c r="F352" s="1234"/>
      <c r="G352" s="1235"/>
      <c r="H352" s="1236"/>
      <c r="I352" s="1234"/>
      <c r="J352" s="1220"/>
      <c r="K352" s="1237"/>
      <c r="L352" s="1237"/>
      <c r="M352" s="1234"/>
      <c r="N352" s="1237"/>
      <c r="O352" s="1234"/>
      <c r="P352" s="1234"/>
      <c r="Q352" s="1234"/>
      <c r="R352" s="1234"/>
      <c r="S352" s="1234"/>
      <c r="T352" s="1234"/>
      <c r="U352" s="1234"/>
      <c r="W352" s="1311"/>
      <c r="X352" s="1311"/>
      <c r="Y352" s="1311"/>
      <c r="Z352" s="1302"/>
      <c r="AA352" s="1311"/>
      <c r="AB352" s="1311"/>
      <c r="AC352" s="1311"/>
      <c r="AD352" s="1302"/>
      <c r="AE352" s="1311"/>
      <c r="AF352" s="1311"/>
      <c r="AG352" s="1311"/>
      <c r="AH352" s="1302"/>
      <c r="AI352" s="1311"/>
      <c r="AJ352" s="1311"/>
      <c r="AK352" s="1311"/>
      <c r="AL352" s="1302"/>
      <c r="AM352" s="1310"/>
      <c r="AN352" s="1282"/>
      <c r="AO352" s="931"/>
      <c r="AP352" s="931"/>
      <c r="AQ352" s="931"/>
      <c r="AR352" s="930"/>
      <c r="AS352" s="931"/>
      <c r="AT352" s="931"/>
      <c r="AU352" s="931"/>
      <c r="AV352" s="930"/>
      <c r="AW352" s="931"/>
      <c r="AX352" s="931"/>
      <c r="AY352" s="931"/>
      <c r="AZ352" s="930"/>
      <c r="BA352" s="931"/>
      <c r="BB352" s="931"/>
      <c r="BC352" s="931"/>
      <c r="BD352" s="930"/>
      <c r="BE352" s="929"/>
      <c r="BF352" s="1282">
        <f t="shared" si="8"/>
        <v>0</v>
      </c>
    </row>
    <row r="353" spans="1:58">
      <c r="A353" s="1220">
        <v>347</v>
      </c>
      <c r="B353" s="1231"/>
      <c r="C353" s="1276" t="s">
        <v>2426</v>
      </c>
      <c r="D353" s="1239">
        <v>110359600</v>
      </c>
      <c r="E353" s="1240" t="s">
        <v>2416</v>
      </c>
      <c r="F353" s="1234"/>
      <c r="G353" s="1235"/>
      <c r="H353" s="1236"/>
      <c r="I353" s="1234"/>
      <c r="J353" s="1220"/>
      <c r="K353" s="1237"/>
      <c r="L353" s="1237"/>
      <c r="M353" s="1234"/>
      <c r="N353" s="1237"/>
      <c r="O353" s="1234"/>
      <c r="P353" s="1234"/>
      <c r="Q353" s="1234"/>
      <c r="R353" s="1234"/>
      <c r="S353" s="1234"/>
      <c r="T353" s="1234"/>
      <c r="U353" s="1234"/>
      <c r="W353" s="1311"/>
      <c r="X353" s="1311"/>
      <c r="Y353" s="1311"/>
      <c r="Z353" s="1302"/>
      <c r="AA353" s="1311"/>
      <c r="AB353" s="1311"/>
      <c r="AC353" s="1311"/>
      <c r="AD353" s="1302"/>
      <c r="AE353" s="1311"/>
      <c r="AF353" s="1311"/>
      <c r="AG353" s="1311"/>
      <c r="AH353" s="1302"/>
      <c r="AI353" s="1311"/>
      <c r="AJ353" s="1311"/>
      <c r="AK353" s="1311"/>
      <c r="AL353" s="1302"/>
      <c r="AM353" s="1310"/>
      <c r="AN353" s="1282"/>
      <c r="AO353" s="931"/>
      <c r="AP353" s="931"/>
      <c r="AQ353" s="931"/>
      <c r="AR353" s="930"/>
      <c r="AS353" s="931"/>
      <c r="AT353" s="931"/>
      <c r="AU353" s="931"/>
      <c r="AV353" s="930"/>
      <c r="AW353" s="931"/>
      <c r="AX353" s="931"/>
      <c r="AY353" s="931"/>
      <c r="AZ353" s="930"/>
      <c r="BA353" s="931"/>
      <c r="BB353" s="931"/>
      <c r="BC353" s="931"/>
      <c r="BD353" s="930"/>
      <c r="BE353" s="929"/>
      <c r="BF353" s="1282">
        <f t="shared" si="8"/>
        <v>0</v>
      </c>
    </row>
    <row r="354" spans="1:58" ht="70.2">
      <c r="A354" s="1220">
        <v>348</v>
      </c>
      <c r="B354" s="1231">
        <v>9</v>
      </c>
      <c r="C354" s="1275" t="s">
        <v>2477</v>
      </c>
      <c r="D354" s="1232"/>
      <c r="E354" s="1233">
        <v>35028100</v>
      </c>
      <c r="F354" s="1234" t="s">
        <v>2416</v>
      </c>
      <c r="G354" s="1235"/>
      <c r="H354" s="1236"/>
      <c r="I354" s="1234"/>
      <c r="J354" s="1220">
        <f>L354+N354+P354</f>
        <v>1</v>
      </c>
      <c r="K354" s="1227">
        <f>M354+O354+Q354</f>
        <v>35028100</v>
      </c>
      <c r="L354" s="1237"/>
      <c r="M354" s="1234"/>
      <c r="N354" s="1237"/>
      <c r="O354" s="1234"/>
      <c r="P354" s="1237">
        <v>1</v>
      </c>
      <c r="Q354" s="1228">
        <f>$E354</f>
        <v>35028100</v>
      </c>
      <c r="R354" s="1234"/>
      <c r="S354" s="1234"/>
      <c r="T354" s="1299"/>
      <c r="U354" s="1293">
        <f>Q354-T354</f>
        <v>35028100</v>
      </c>
      <c r="W354" s="1311">
        <f>$W$1/100*$U354</f>
        <v>3502810</v>
      </c>
      <c r="X354" s="1311">
        <f>$X$1/100*$U354</f>
        <v>3502810</v>
      </c>
      <c r="Y354" s="1311">
        <f>$Y$1/100*$U354</f>
        <v>3502810</v>
      </c>
      <c r="Z354" s="1302">
        <f>W354+X354+Y354</f>
        <v>10508430</v>
      </c>
      <c r="AA354" s="1311">
        <f>$AA$1/100*$U354</f>
        <v>1751405</v>
      </c>
      <c r="AB354" s="1311">
        <f>$AB$1/100*$U354</f>
        <v>3502810</v>
      </c>
      <c r="AC354" s="1311">
        <f>$AC$1/100*$U354</f>
        <v>3502810</v>
      </c>
      <c r="AD354" s="1302">
        <f>AA354+AB354+AC354</f>
        <v>8757025</v>
      </c>
      <c r="AE354" s="1311">
        <f>$AE$1/100*$U354</f>
        <v>3502810</v>
      </c>
      <c r="AF354" s="1311">
        <f>$AF$1/100*$U354</f>
        <v>3502810</v>
      </c>
      <c r="AG354" s="1311">
        <f>$AG$1/100*$U354</f>
        <v>3502810</v>
      </c>
      <c r="AH354" s="1302">
        <f>AE354+AF354+AG354</f>
        <v>10508430</v>
      </c>
      <c r="AI354" s="1311">
        <f>$AI$1/100*$U354</f>
        <v>3502810</v>
      </c>
      <c r="AJ354" s="1311">
        <f>$AJ$1/100*$U354</f>
        <v>1751405</v>
      </c>
      <c r="AK354" s="1311">
        <f>$AK$1/100*$U354</f>
        <v>0</v>
      </c>
      <c r="AL354" s="1302">
        <f>AI354+AJ354+AK354</f>
        <v>5254215</v>
      </c>
      <c r="AM354" s="1310">
        <f>Z354+AD354+AH354+AL354</f>
        <v>35028100</v>
      </c>
      <c r="AN354" s="1282">
        <f>AM354-U354</f>
        <v>0</v>
      </c>
      <c r="AO354" s="931">
        <f>ROUND(W354,-2)</f>
        <v>3502800</v>
      </c>
      <c r="AP354" s="931">
        <f>ROUND(X354,-2)</f>
        <v>3502800</v>
      </c>
      <c r="AQ354" s="931">
        <f>ROUND(Y354,-2)</f>
        <v>3502800</v>
      </c>
      <c r="AR354" s="1302">
        <f>AO354+AP354+AQ354</f>
        <v>10508400</v>
      </c>
      <c r="AS354" s="931">
        <f>ROUND(AA354,-2)</f>
        <v>1751400</v>
      </c>
      <c r="AT354" s="931">
        <f>ROUND(AB354,-2)</f>
        <v>3502800</v>
      </c>
      <c r="AU354" s="931">
        <f>ROUND(AC354,-2)</f>
        <v>3502800</v>
      </c>
      <c r="AV354" s="1302">
        <f>AS354+AT354+AU354</f>
        <v>8757000</v>
      </c>
      <c r="AW354" s="931">
        <f>ROUND(AE354,-2)</f>
        <v>3502800</v>
      </c>
      <c r="AX354" s="931">
        <f>ROUND(AF354,-2)</f>
        <v>3502800</v>
      </c>
      <c r="AY354" s="931">
        <f>ROUND(AG354,-2)</f>
        <v>3502800</v>
      </c>
      <c r="AZ354" s="1302">
        <f>AW354+AX354+AY354</f>
        <v>10508400</v>
      </c>
      <c r="BA354" s="1311">
        <f>ROUND(AI354,-2)</f>
        <v>3502800</v>
      </c>
      <c r="BB354" s="1311">
        <f>ROUND(AJ354,-2)</f>
        <v>1751400</v>
      </c>
      <c r="BC354" s="1311">
        <f>ROUND(AK354,-2)</f>
        <v>0</v>
      </c>
      <c r="BD354" s="930">
        <f>BA354+BB354+BC354</f>
        <v>5254200</v>
      </c>
      <c r="BE354" s="1310">
        <f>AR354+AV354+AZ354+BD354</f>
        <v>35028000</v>
      </c>
      <c r="BF354" s="1312">
        <f t="shared" si="8"/>
        <v>-100</v>
      </c>
    </row>
    <row r="355" spans="1:58">
      <c r="A355" s="1220">
        <v>349</v>
      </c>
      <c r="B355" s="1231"/>
      <c r="C355" s="1276" t="s">
        <v>2422</v>
      </c>
      <c r="D355" s="1239">
        <v>62500000</v>
      </c>
      <c r="E355" s="1240" t="s">
        <v>2416</v>
      </c>
      <c r="F355" s="1234"/>
      <c r="G355" s="1235"/>
      <c r="H355" s="1236"/>
      <c r="I355" s="1234"/>
      <c r="J355" s="1220"/>
      <c r="K355" s="1237"/>
      <c r="L355" s="1237"/>
      <c r="M355" s="1234"/>
      <c r="N355" s="1237"/>
      <c r="O355" s="1234"/>
      <c r="P355" s="1234"/>
      <c r="Q355" s="1234"/>
      <c r="R355" s="1234"/>
      <c r="S355" s="1234"/>
      <c r="T355" s="1234"/>
      <c r="U355" s="1234"/>
      <c r="W355" s="1311"/>
      <c r="X355" s="1311"/>
      <c r="Y355" s="1311"/>
      <c r="Z355" s="1302"/>
      <c r="AA355" s="1311"/>
      <c r="AB355" s="1311"/>
      <c r="AC355" s="1311"/>
      <c r="AD355" s="1302"/>
      <c r="AE355" s="1311"/>
      <c r="AF355" s="1311"/>
      <c r="AG355" s="1311"/>
      <c r="AH355" s="1302"/>
      <c r="AI355" s="1311"/>
      <c r="AJ355" s="1311"/>
      <c r="AK355" s="1311"/>
      <c r="AL355" s="1302"/>
      <c r="AM355" s="1310"/>
      <c r="AN355" s="1282"/>
      <c r="AO355" s="931"/>
      <c r="AP355" s="931"/>
      <c r="AQ355" s="931"/>
      <c r="AR355" s="930"/>
      <c r="AS355" s="931"/>
      <c r="AT355" s="931"/>
      <c r="AU355" s="931"/>
      <c r="AV355" s="930"/>
      <c r="AW355" s="931"/>
      <c r="AX355" s="931"/>
      <c r="AY355" s="931"/>
      <c r="AZ355" s="930"/>
      <c r="BA355" s="931"/>
      <c r="BB355" s="931"/>
      <c r="BC355" s="931"/>
      <c r="BD355" s="930"/>
      <c r="BE355" s="929"/>
      <c r="BF355" s="1282">
        <f t="shared" si="8"/>
        <v>0</v>
      </c>
    </row>
    <row r="356" spans="1:58" outlineLevel="2">
      <c r="A356" s="1220">
        <v>350</v>
      </c>
      <c r="B356" s="1231"/>
      <c r="C356" s="1276" t="s">
        <v>2423</v>
      </c>
      <c r="D356" s="1239">
        <v>0</v>
      </c>
      <c r="E356" s="1240" t="s">
        <v>2416</v>
      </c>
      <c r="F356" s="1234"/>
      <c r="G356" s="1235"/>
      <c r="H356" s="1236"/>
      <c r="I356" s="1234"/>
      <c r="J356" s="1220"/>
      <c r="K356" s="1237"/>
      <c r="L356" s="1237"/>
      <c r="M356" s="1234"/>
      <c r="N356" s="1237"/>
      <c r="O356" s="1234"/>
      <c r="P356" s="1234"/>
      <c r="Q356" s="1234"/>
      <c r="R356" s="1234"/>
      <c r="S356" s="1234"/>
      <c r="T356" s="1234"/>
      <c r="U356" s="1234"/>
      <c r="W356" s="1311"/>
      <c r="X356" s="1311"/>
      <c r="Y356" s="1311"/>
      <c r="Z356" s="1302"/>
      <c r="AA356" s="1311"/>
      <c r="AB356" s="1311"/>
      <c r="AC356" s="1311"/>
      <c r="AD356" s="1302"/>
      <c r="AE356" s="1311"/>
      <c r="AF356" s="1311"/>
      <c r="AG356" s="1311"/>
      <c r="AH356" s="1302"/>
      <c r="AI356" s="1311"/>
      <c r="AJ356" s="1311"/>
      <c r="AK356" s="1311"/>
      <c r="AL356" s="1302"/>
      <c r="AM356" s="1310"/>
      <c r="AN356" s="1282"/>
      <c r="AO356" s="931"/>
      <c r="AP356" s="931"/>
      <c r="AQ356" s="931"/>
      <c r="AR356" s="930"/>
      <c r="AS356" s="931"/>
      <c r="AT356" s="931"/>
      <c r="AU356" s="931"/>
      <c r="AV356" s="930"/>
      <c r="AW356" s="931"/>
      <c r="AX356" s="931"/>
      <c r="AY356" s="931"/>
      <c r="AZ356" s="930"/>
      <c r="BA356" s="931"/>
      <c r="BB356" s="931"/>
      <c r="BC356" s="931"/>
      <c r="BD356" s="930"/>
      <c r="BE356" s="929"/>
      <c r="BF356" s="1282">
        <f t="shared" si="8"/>
        <v>0</v>
      </c>
    </row>
    <row r="357" spans="1:58" outlineLevel="2">
      <c r="A357" s="1220">
        <v>351</v>
      </c>
      <c r="B357" s="1231"/>
      <c r="C357" s="1276" t="s">
        <v>2424</v>
      </c>
      <c r="D357" s="1239">
        <v>62500000</v>
      </c>
      <c r="E357" s="1240" t="s">
        <v>2416</v>
      </c>
      <c r="F357" s="1234"/>
      <c r="G357" s="1235"/>
      <c r="H357" s="1236"/>
      <c r="I357" s="1234"/>
      <c r="J357" s="1220"/>
      <c r="K357" s="1237"/>
      <c r="L357" s="1237"/>
      <c r="M357" s="1234"/>
      <c r="N357" s="1237"/>
      <c r="O357" s="1234"/>
      <c r="P357" s="1234"/>
      <c r="Q357" s="1234"/>
      <c r="R357" s="1234"/>
      <c r="S357" s="1234"/>
      <c r="T357" s="1234"/>
      <c r="U357" s="1234"/>
      <c r="W357" s="1311"/>
      <c r="X357" s="1311"/>
      <c r="Y357" s="1311"/>
      <c r="Z357" s="1302"/>
      <c r="AA357" s="1311"/>
      <c r="AB357" s="1311"/>
      <c r="AC357" s="1311"/>
      <c r="AD357" s="1302"/>
      <c r="AE357" s="1311"/>
      <c r="AF357" s="1311"/>
      <c r="AG357" s="1311"/>
      <c r="AH357" s="1302"/>
      <c r="AI357" s="1311"/>
      <c r="AJ357" s="1311"/>
      <c r="AK357" s="1311"/>
      <c r="AL357" s="1302"/>
      <c r="AM357" s="1310"/>
      <c r="AN357" s="1282"/>
      <c r="AO357" s="931"/>
      <c r="AP357" s="931"/>
      <c r="AQ357" s="931"/>
      <c r="AR357" s="930"/>
      <c r="AS357" s="931"/>
      <c r="AT357" s="931"/>
      <c r="AU357" s="931"/>
      <c r="AV357" s="930"/>
      <c r="AW357" s="931"/>
      <c r="AX357" s="931"/>
      <c r="AY357" s="931"/>
      <c r="AZ357" s="930"/>
      <c r="BA357" s="931"/>
      <c r="BB357" s="931"/>
      <c r="BC357" s="931"/>
      <c r="BD357" s="930"/>
      <c r="BE357" s="929"/>
      <c r="BF357" s="1282">
        <f t="shared" si="8"/>
        <v>0</v>
      </c>
    </row>
    <row r="358" spans="1:58">
      <c r="A358" s="1220">
        <v>352</v>
      </c>
      <c r="B358" s="1231"/>
      <c r="C358" s="1276" t="s">
        <v>2430</v>
      </c>
      <c r="D358" s="1239">
        <v>13349800</v>
      </c>
      <c r="E358" s="1240" t="s">
        <v>2416</v>
      </c>
      <c r="F358" s="1234"/>
      <c r="G358" s="1235"/>
      <c r="H358" s="1236"/>
      <c r="I358" s="1234"/>
      <c r="J358" s="1220"/>
      <c r="K358" s="1237"/>
      <c r="L358" s="1237"/>
      <c r="M358" s="1234"/>
      <c r="N358" s="1237"/>
      <c r="O358" s="1234"/>
      <c r="P358" s="1234"/>
      <c r="Q358" s="1234"/>
      <c r="R358" s="1234"/>
      <c r="S358" s="1234"/>
      <c r="T358" s="1234"/>
      <c r="U358" s="1234"/>
      <c r="W358" s="1311"/>
      <c r="X358" s="1311"/>
      <c r="Y358" s="1311"/>
      <c r="Z358" s="1302"/>
      <c r="AA358" s="1311"/>
      <c r="AB358" s="1311"/>
      <c r="AC358" s="1311"/>
      <c r="AD358" s="1302"/>
      <c r="AE358" s="1311"/>
      <c r="AF358" s="1311"/>
      <c r="AG358" s="1311"/>
      <c r="AH358" s="1302"/>
      <c r="AI358" s="1311"/>
      <c r="AJ358" s="1311"/>
      <c r="AK358" s="1311"/>
      <c r="AL358" s="1302"/>
      <c r="AM358" s="1310"/>
      <c r="AN358" s="1282"/>
      <c r="AO358" s="931"/>
      <c r="AP358" s="931"/>
      <c r="AQ358" s="931"/>
      <c r="AR358" s="930"/>
      <c r="AS358" s="931"/>
      <c r="AT358" s="931"/>
      <c r="AU358" s="931"/>
      <c r="AV358" s="930"/>
      <c r="AW358" s="931"/>
      <c r="AX358" s="931"/>
      <c r="AY358" s="931"/>
      <c r="AZ358" s="930"/>
      <c r="BA358" s="931"/>
      <c r="BB358" s="931"/>
      <c r="BC358" s="931"/>
      <c r="BD358" s="930"/>
      <c r="BE358" s="929"/>
      <c r="BF358" s="1282">
        <f t="shared" si="8"/>
        <v>0</v>
      </c>
    </row>
    <row r="359" spans="1:58">
      <c r="A359" s="1220">
        <v>353</v>
      </c>
      <c r="B359" s="1231"/>
      <c r="C359" s="1276" t="s">
        <v>2431</v>
      </c>
      <c r="D359" s="1239">
        <v>14122100</v>
      </c>
      <c r="E359" s="1240" t="s">
        <v>2416</v>
      </c>
      <c r="F359" s="1234"/>
      <c r="G359" s="1235"/>
      <c r="H359" s="1236"/>
      <c r="I359" s="1234"/>
      <c r="J359" s="1220"/>
      <c r="K359" s="1237"/>
      <c r="L359" s="1237"/>
      <c r="M359" s="1234"/>
      <c r="N359" s="1237"/>
      <c r="O359" s="1234"/>
      <c r="P359" s="1234"/>
      <c r="Q359" s="1234"/>
      <c r="R359" s="1234"/>
      <c r="S359" s="1234"/>
      <c r="T359" s="1234"/>
      <c r="U359" s="1234"/>
      <c r="W359" s="1311"/>
      <c r="X359" s="1311"/>
      <c r="Y359" s="1311"/>
      <c r="Z359" s="1302"/>
      <c r="AA359" s="1311"/>
      <c r="AB359" s="1311"/>
      <c r="AC359" s="1311"/>
      <c r="AD359" s="1302"/>
      <c r="AE359" s="1311"/>
      <c r="AF359" s="1311"/>
      <c r="AG359" s="1311"/>
      <c r="AH359" s="1302"/>
      <c r="AI359" s="1311"/>
      <c r="AJ359" s="1311"/>
      <c r="AK359" s="1311"/>
      <c r="AL359" s="1302"/>
      <c r="AM359" s="1310"/>
      <c r="AN359" s="1282"/>
      <c r="AO359" s="931"/>
      <c r="AP359" s="931"/>
      <c r="AQ359" s="931"/>
      <c r="AR359" s="930"/>
      <c r="AS359" s="931"/>
      <c r="AT359" s="931"/>
      <c r="AU359" s="931"/>
      <c r="AV359" s="930"/>
      <c r="AW359" s="931"/>
      <c r="AX359" s="931"/>
      <c r="AY359" s="931"/>
      <c r="AZ359" s="930"/>
      <c r="BA359" s="931"/>
      <c r="BB359" s="931"/>
      <c r="BC359" s="931"/>
      <c r="BD359" s="930"/>
      <c r="BE359" s="929"/>
      <c r="BF359" s="1282">
        <f t="shared" si="8"/>
        <v>0</v>
      </c>
    </row>
    <row r="360" spans="1:58">
      <c r="A360" s="1220">
        <v>354</v>
      </c>
      <c r="B360" s="1231"/>
      <c r="C360" s="1276" t="s">
        <v>2425</v>
      </c>
      <c r="D360" s="1239">
        <v>35028100</v>
      </c>
      <c r="E360" s="1240" t="s">
        <v>2416</v>
      </c>
      <c r="F360" s="1234"/>
      <c r="G360" s="1235"/>
      <c r="H360" s="1236"/>
      <c r="I360" s="1234"/>
      <c r="J360" s="1220"/>
      <c r="K360" s="1237"/>
      <c r="L360" s="1237"/>
      <c r="M360" s="1234"/>
      <c r="N360" s="1237"/>
      <c r="O360" s="1234"/>
      <c r="P360" s="1234"/>
      <c r="Q360" s="1234"/>
      <c r="R360" s="1234"/>
      <c r="S360" s="1234"/>
      <c r="T360" s="1234"/>
      <c r="U360" s="1234"/>
      <c r="W360" s="1311"/>
      <c r="X360" s="1311"/>
      <c r="Y360" s="1311"/>
      <c r="Z360" s="1302"/>
      <c r="AA360" s="1311"/>
      <c r="AB360" s="1311"/>
      <c r="AC360" s="1311"/>
      <c r="AD360" s="1302"/>
      <c r="AE360" s="1311"/>
      <c r="AF360" s="1311"/>
      <c r="AG360" s="1311"/>
      <c r="AH360" s="1302"/>
      <c r="AI360" s="1311"/>
      <c r="AJ360" s="1311"/>
      <c r="AK360" s="1311"/>
      <c r="AL360" s="1302"/>
      <c r="AM360" s="1310"/>
      <c r="AN360" s="1282"/>
      <c r="AO360" s="931"/>
      <c r="AP360" s="931"/>
      <c r="AQ360" s="931"/>
      <c r="AR360" s="930"/>
      <c r="AS360" s="931"/>
      <c r="AT360" s="931"/>
      <c r="AU360" s="931"/>
      <c r="AV360" s="930"/>
      <c r="AW360" s="931"/>
      <c r="AX360" s="931"/>
      <c r="AY360" s="931"/>
      <c r="AZ360" s="930"/>
      <c r="BA360" s="931"/>
      <c r="BB360" s="931"/>
      <c r="BC360" s="931"/>
      <c r="BD360" s="930"/>
      <c r="BE360" s="929"/>
      <c r="BF360" s="1282">
        <f t="shared" si="8"/>
        <v>0</v>
      </c>
    </row>
    <row r="361" spans="1:58" ht="70.2">
      <c r="A361" s="1220">
        <v>355</v>
      </c>
      <c r="B361" s="1231">
        <v>2</v>
      </c>
      <c r="C361" s="1275" t="s">
        <v>2478</v>
      </c>
      <c r="D361" s="1232"/>
      <c r="E361" s="1233">
        <v>116698700</v>
      </c>
      <c r="F361" s="1234" t="s">
        <v>2416</v>
      </c>
      <c r="G361" s="1235"/>
      <c r="H361" s="1236"/>
      <c r="I361" s="1234"/>
      <c r="J361" s="1220">
        <f>L361+N361+P361</f>
        <v>1</v>
      </c>
      <c r="K361" s="1227">
        <f>M361+O361+Q361</f>
        <v>116698700</v>
      </c>
      <c r="L361" s="1237"/>
      <c r="M361" s="1234"/>
      <c r="N361" s="1237"/>
      <c r="O361" s="1234"/>
      <c r="P361" s="1237">
        <v>1</v>
      </c>
      <c r="Q361" s="1228">
        <f>$E361</f>
        <v>116698700</v>
      </c>
      <c r="R361" s="1234"/>
      <c r="S361" s="1234"/>
      <c r="T361" s="1299"/>
      <c r="U361" s="1293">
        <f>Q361-T361</f>
        <v>116698700</v>
      </c>
      <c r="W361" s="1311">
        <f>$W$1/100*$U361</f>
        <v>11669870</v>
      </c>
      <c r="X361" s="1311">
        <f>$X$1/100*$U361</f>
        <v>11669870</v>
      </c>
      <c r="Y361" s="1311">
        <f>$Y$1/100*$U361</f>
        <v>11669870</v>
      </c>
      <c r="Z361" s="1302">
        <f>W361+X361+Y361</f>
        <v>35009610</v>
      </c>
      <c r="AA361" s="1311">
        <f>$AA$1/100*$U361</f>
        <v>5834935</v>
      </c>
      <c r="AB361" s="1311">
        <f>$AB$1/100*$U361</f>
        <v>11669870</v>
      </c>
      <c r="AC361" s="1311">
        <f>$AC$1/100*$U361</f>
        <v>11669870</v>
      </c>
      <c r="AD361" s="1302">
        <f>AA361+AB361+AC361</f>
        <v>29174675</v>
      </c>
      <c r="AE361" s="1311">
        <f>$AE$1/100*$U361</f>
        <v>11669870</v>
      </c>
      <c r="AF361" s="1311">
        <f>$AF$1/100*$U361</f>
        <v>11669870</v>
      </c>
      <c r="AG361" s="1311">
        <f>$AG$1/100*$U361</f>
        <v>11669870</v>
      </c>
      <c r="AH361" s="1302">
        <f>AE361+AF361+AG361</f>
        <v>35009610</v>
      </c>
      <c r="AI361" s="1311">
        <f>$AI$1/100*$U361</f>
        <v>11669870</v>
      </c>
      <c r="AJ361" s="1311">
        <f>$AJ$1/100*$U361</f>
        <v>5834935</v>
      </c>
      <c r="AK361" s="1311">
        <f>$AK$1/100*$U361</f>
        <v>0</v>
      </c>
      <c r="AL361" s="1302">
        <f>AI361+AJ361+AK361</f>
        <v>17504805</v>
      </c>
      <c r="AM361" s="1310">
        <f>Z361+AD361+AH361+AL361</f>
        <v>116698700</v>
      </c>
      <c r="AN361" s="1282">
        <f>AM361-U361</f>
        <v>0</v>
      </c>
      <c r="AO361" s="931">
        <f>ROUND(W361,-2)</f>
        <v>11669900</v>
      </c>
      <c r="AP361" s="931">
        <f>ROUND(X361,-2)</f>
        <v>11669900</v>
      </c>
      <c r="AQ361" s="931">
        <f>ROUND(Y361,-2)</f>
        <v>11669900</v>
      </c>
      <c r="AR361" s="1302">
        <f>AO361+AP361+AQ361</f>
        <v>35009700</v>
      </c>
      <c r="AS361" s="931">
        <f>ROUND(AA361,-2)</f>
        <v>5834900</v>
      </c>
      <c r="AT361" s="931">
        <f>ROUND(AB361,-2)</f>
        <v>11669900</v>
      </c>
      <c r="AU361" s="931">
        <f>ROUND(AC361,-2)</f>
        <v>11669900</v>
      </c>
      <c r="AV361" s="1302">
        <f>AS361+AT361+AU361</f>
        <v>29174700</v>
      </c>
      <c r="AW361" s="931">
        <f>ROUND(AE361,-2)</f>
        <v>11669900</v>
      </c>
      <c r="AX361" s="931">
        <f>ROUND(AF361,-2)</f>
        <v>11669900</v>
      </c>
      <c r="AY361" s="931">
        <f>ROUND(AG361,-2)</f>
        <v>11669900</v>
      </c>
      <c r="AZ361" s="1302">
        <f>AW361+AX361+AY361</f>
        <v>35009700</v>
      </c>
      <c r="BA361" s="1311">
        <f>ROUND(AI361,-2)</f>
        <v>11669900</v>
      </c>
      <c r="BB361" s="1311">
        <f>ROUND(AJ361,-2)</f>
        <v>5834900</v>
      </c>
      <c r="BC361" s="1311">
        <f>ROUND(AK361,-2)</f>
        <v>0</v>
      </c>
      <c r="BD361" s="930">
        <f>BA361+BB361+BC361</f>
        <v>17504800</v>
      </c>
      <c r="BE361" s="1310">
        <f>AR361+AV361+AZ361+BD361</f>
        <v>116698900</v>
      </c>
      <c r="BF361" s="1312">
        <f t="shared" si="8"/>
        <v>200</v>
      </c>
    </row>
    <row r="362" spans="1:58">
      <c r="A362" s="1220">
        <v>356</v>
      </c>
      <c r="B362" s="1231"/>
      <c r="C362" s="1276" t="s">
        <v>2422</v>
      </c>
      <c r="D362" s="1239">
        <v>231950000</v>
      </c>
      <c r="E362" s="1240" t="s">
        <v>2416</v>
      </c>
      <c r="F362" s="1234"/>
      <c r="G362" s="1235"/>
      <c r="H362" s="1236"/>
      <c r="I362" s="1234"/>
      <c r="J362" s="1220"/>
      <c r="K362" s="1237"/>
      <c r="L362" s="1237"/>
      <c r="M362" s="1234"/>
      <c r="N362" s="1237"/>
      <c r="O362" s="1234"/>
      <c r="P362" s="1234"/>
      <c r="Q362" s="1234"/>
      <c r="R362" s="1234"/>
      <c r="S362" s="1234"/>
      <c r="T362" s="1234"/>
      <c r="U362" s="1234"/>
      <c r="W362" s="1311"/>
      <c r="X362" s="1311"/>
      <c r="Y362" s="1311"/>
      <c r="Z362" s="1302"/>
      <c r="AA362" s="1311"/>
      <c r="AB362" s="1311"/>
      <c r="AC362" s="1311"/>
      <c r="AD362" s="1302"/>
      <c r="AE362" s="1311"/>
      <c r="AF362" s="1311"/>
      <c r="AG362" s="1311"/>
      <c r="AH362" s="1302"/>
      <c r="AI362" s="1311"/>
      <c r="AJ362" s="1311"/>
      <c r="AK362" s="1311"/>
      <c r="AL362" s="1302"/>
      <c r="AM362" s="1310"/>
      <c r="AN362" s="1282"/>
      <c r="AO362" s="931"/>
      <c r="AP362" s="931"/>
      <c r="AQ362" s="931"/>
      <c r="AR362" s="930"/>
      <c r="AS362" s="931"/>
      <c r="AT362" s="931"/>
      <c r="AU362" s="931"/>
      <c r="AV362" s="930"/>
      <c r="AW362" s="931"/>
      <c r="AX362" s="931"/>
      <c r="AY362" s="931"/>
      <c r="AZ362" s="930"/>
      <c r="BA362" s="931"/>
      <c r="BB362" s="931"/>
      <c r="BC362" s="931"/>
      <c r="BD362" s="930"/>
      <c r="BE362" s="929"/>
      <c r="BF362" s="1282">
        <f t="shared" si="8"/>
        <v>0</v>
      </c>
    </row>
    <row r="363" spans="1:58" outlineLevel="2">
      <c r="A363" s="1220">
        <v>357</v>
      </c>
      <c r="B363" s="1231"/>
      <c r="C363" s="1276" t="s">
        <v>2423</v>
      </c>
      <c r="D363" s="1239">
        <v>0</v>
      </c>
      <c r="E363" s="1240" t="s">
        <v>2416</v>
      </c>
      <c r="F363" s="1234"/>
      <c r="G363" s="1235"/>
      <c r="H363" s="1236"/>
      <c r="I363" s="1234"/>
      <c r="J363" s="1220"/>
      <c r="K363" s="1237"/>
      <c r="L363" s="1237"/>
      <c r="M363" s="1234"/>
      <c r="N363" s="1237"/>
      <c r="O363" s="1234"/>
      <c r="P363" s="1234"/>
      <c r="Q363" s="1234"/>
      <c r="R363" s="1234"/>
      <c r="S363" s="1234"/>
      <c r="T363" s="1234"/>
      <c r="U363" s="1234"/>
      <c r="W363" s="1311"/>
      <c r="X363" s="1311"/>
      <c r="Y363" s="1311"/>
      <c r="Z363" s="1302"/>
      <c r="AA363" s="1311"/>
      <c r="AB363" s="1311"/>
      <c r="AC363" s="1311"/>
      <c r="AD363" s="1302"/>
      <c r="AE363" s="1311"/>
      <c r="AF363" s="1311"/>
      <c r="AG363" s="1311"/>
      <c r="AH363" s="1302"/>
      <c r="AI363" s="1311"/>
      <c r="AJ363" s="1311"/>
      <c r="AK363" s="1311"/>
      <c r="AL363" s="1302"/>
      <c r="AM363" s="1310"/>
      <c r="AN363" s="1282"/>
      <c r="AO363" s="931"/>
      <c r="AP363" s="931"/>
      <c r="AQ363" s="931"/>
      <c r="AR363" s="930"/>
      <c r="AS363" s="931"/>
      <c r="AT363" s="931"/>
      <c r="AU363" s="931"/>
      <c r="AV363" s="930"/>
      <c r="AW363" s="931"/>
      <c r="AX363" s="931"/>
      <c r="AY363" s="931"/>
      <c r="AZ363" s="930"/>
      <c r="BA363" s="931"/>
      <c r="BB363" s="931"/>
      <c r="BC363" s="931"/>
      <c r="BD363" s="930"/>
      <c r="BE363" s="929"/>
      <c r="BF363" s="1282">
        <f t="shared" si="8"/>
        <v>0</v>
      </c>
    </row>
    <row r="364" spans="1:58" outlineLevel="2">
      <c r="A364" s="1220">
        <v>358</v>
      </c>
      <c r="B364" s="1231"/>
      <c r="C364" s="1276" t="s">
        <v>2424</v>
      </c>
      <c r="D364" s="1239">
        <v>231950000</v>
      </c>
      <c r="E364" s="1240" t="s">
        <v>2416</v>
      </c>
      <c r="F364" s="1234"/>
      <c r="G364" s="1235"/>
      <c r="H364" s="1236"/>
      <c r="I364" s="1234"/>
      <c r="J364" s="1220"/>
      <c r="K364" s="1237"/>
      <c r="L364" s="1237"/>
      <c r="M364" s="1234"/>
      <c r="N364" s="1237"/>
      <c r="O364" s="1234"/>
      <c r="P364" s="1234"/>
      <c r="Q364" s="1234"/>
      <c r="R364" s="1234"/>
      <c r="S364" s="1234"/>
      <c r="T364" s="1234"/>
      <c r="U364" s="1234"/>
      <c r="W364" s="1311"/>
      <c r="X364" s="1311"/>
      <c r="Y364" s="1311"/>
      <c r="Z364" s="1302"/>
      <c r="AA364" s="1311"/>
      <c r="AB364" s="1311"/>
      <c r="AC364" s="1311"/>
      <c r="AD364" s="1302"/>
      <c r="AE364" s="1311"/>
      <c r="AF364" s="1311"/>
      <c r="AG364" s="1311"/>
      <c r="AH364" s="1302"/>
      <c r="AI364" s="1311"/>
      <c r="AJ364" s="1311"/>
      <c r="AK364" s="1311"/>
      <c r="AL364" s="1302"/>
      <c r="AM364" s="1310"/>
      <c r="AN364" s="1282"/>
      <c r="AO364" s="931"/>
      <c r="AP364" s="931"/>
      <c r="AQ364" s="931"/>
      <c r="AR364" s="930"/>
      <c r="AS364" s="931"/>
      <c r="AT364" s="931"/>
      <c r="AU364" s="931"/>
      <c r="AV364" s="930"/>
      <c r="AW364" s="931"/>
      <c r="AX364" s="931"/>
      <c r="AY364" s="931"/>
      <c r="AZ364" s="930"/>
      <c r="BA364" s="931"/>
      <c r="BB364" s="931"/>
      <c r="BC364" s="931"/>
      <c r="BD364" s="930"/>
      <c r="BE364" s="929"/>
      <c r="BF364" s="1282">
        <f t="shared" si="8"/>
        <v>0</v>
      </c>
    </row>
    <row r="365" spans="1:58">
      <c r="A365" s="1220">
        <v>359</v>
      </c>
      <c r="B365" s="1231"/>
      <c r="C365" s="1276" t="s">
        <v>2430</v>
      </c>
      <c r="D365" s="1239">
        <v>51000000</v>
      </c>
      <c r="E365" s="1240" t="s">
        <v>2416</v>
      </c>
      <c r="F365" s="1234"/>
      <c r="G365" s="1235"/>
      <c r="H365" s="1236"/>
      <c r="I365" s="1234"/>
      <c r="J365" s="1220"/>
      <c r="K365" s="1237"/>
      <c r="L365" s="1237"/>
      <c r="M365" s="1234"/>
      <c r="N365" s="1237"/>
      <c r="O365" s="1234"/>
      <c r="P365" s="1234"/>
      <c r="Q365" s="1234"/>
      <c r="R365" s="1234"/>
      <c r="S365" s="1234"/>
      <c r="T365" s="1234"/>
      <c r="U365" s="1234"/>
      <c r="W365" s="1311"/>
      <c r="X365" s="1311"/>
      <c r="Y365" s="1311"/>
      <c r="Z365" s="1302"/>
      <c r="AA365" s="1311"/>
      <c r="AB365" s="1311"/>
      <c r="AC365" s="1311"/>
      <c r="AD365" s="1302"/>
      <c r="AE365" s="1311"/>
      <c r="AF365" s="1311"/>
      <c r="AG365" s="1311"/>
      <c r="AH365" s="1302"/>
      <c r="AI365" s="1311"/>
      <c r="AJ365" s="1311"/>
      <c r="AK365" s="1311"/>
      <c r="AL365" s="1302"/>
      <c r="AM365" s="1310"/>
      <c r="AN365" s="1282"/>
      <c r="AO365" s="931"/>
      <c r="AP365" s="931"/>
      <c r="AQ365" s="931"/>
      <c r="AR365" s="930"/>
      <c r="AS365" s="931"/>
      <c r="AT365" s="931"/>
      <c r="AU365" s="931"/>
      <c r="AV365" s="930"/>
      <c r="AW365" s="931"/>
      <c r="AX365" s="931"/>
      <c r="AY365" s="931"/>
      <c r="AZ365" s="930"/>
      <c r="BA365" s="931"/>
      <c r="BB365" s="931"/>
      <c r="BC365" s="931"/>
      <c r="BD365" s="930"/>
      <c r="BE365" s="929"/>
      <c r="BF365" s="1282">
        <f t="shared" si="8"/>
        <v>0</v>
      </c>
    </row>
    <row r="366" spans="1:58">
      <c r="A366" s="1220">
        <v>360</v>
      </c>
      <c r="B366" s="1231"/>
      <c r="C366" s="1276" t="s">
        <v>2431</v>
      </c>
      <c r="D366" s="1239">
        <v>64251300</v>
      </c>
      <c r="E366" s="1240" t="s">
        <v>2416</v>
      </c>
      <c r="F366" s="1234"/>
      <c r="G366" s="1235"/>
      <c r="H366" s="1236"/>
      <c r="I366" s="1234"/>
      <c r="J366" s="1220"/>
      <c r="K366" s="1237"/>
      <c r="L366" s="1237"/>
      <c r="M366" s="1234"/>
      <c r="N366" s="1237"/>
      <c r="O366" s="1234"/>
      <c r="P366" s="1234"/>
      <c r="Q366" s="1234"/>
      <c r="R366" s="1234"/>
      <c r="S366" s="1234"/>
      <c r="T366" s="1234"/>
      <c r="U366" s="1234"/>
      <c r="W366" s="1311"/>
      <c r="X366" s="1311"/>
      <c r="Y366" s="1311"/>
      <c r="Z366" s="1302"/>
      <c r="AA366" s="1311"/>
      <c r="AB366" s="1311"/>
      <c r="AC366" s="1311"/>
      <c r="AD366" s="1302"/>
      <c r="AE366" s="1311"/>
      <c r="AF366" s="1311"/>
      <c r="AG366" s="1311"/>
      <c r="AH366" s="1302"/>
      <c r="AI366" s="1311"/>
      <c r="AJ366" s="1311"/>
      <c r="AK366" s="1311"/>
      <c r="AL366" s="1302"/>
      <c r="AM366" s="1310"/>
      <c r="AN366" s="1282"/>
      <c r="AO366" s="931"/>
      <c r="AP366" s="931"/>
      <c r="AQ366" s="931"/>
      <c r="AR366" s="930"/>
      <c r="AS366" s="931"/>
      <c r="AT366" s="931"/>
      <c r="AU366" s="931"/>
      <c r="AV366" s="930"/>
      <c r="AW366" s="931"/>
      <c r="AX366" s="931"/>
      <c r="AY366" s="931"/>
      <c r="AZ366" s="930"/>
      <c r="BA366" s="931"/>
      <c r="BB366" s="931"/>
      <c r="BC366" s="931"/>
      <c r="BD366" s="930"/>
      <c r="BE366" s="929"/>
      <c r="BF366" s="1282">
        <f t="shared" si="8"/>
        <v>0</v>
      </c>
    </row>
    <row r="367" spans="1:58">
      <c r="A367" s="1220">
        <v>361</v>
      </c>
      <c r="B367" s="1231"/>
      <c r="C367" s="1276" t="s">
        <v>2425</v>
      </c>
      <c r="D367" s="1239">
        <v>116698700</v>
      </c>
      <c r="E367" s="1240" t="s">
        <v>2416</v>
      </c>
      <c r="F367" s="1234"/>
      <c r="G367" s="1235"/>
      <c r="H367" s="1236"/>
      <c r="I367" s="1234"/>
      <c r="J367" s="1220"/>
      <c r="K367" s="1237"/>
      <c r="L367" s="1237"/>
      <c r="M367" s="1234"/>
      <c r="N367" s="1237"/>
      <c r="O367" s="1234"/>
      <c r="P367" s="1234"/>
      <c r="Q367" s="1234"/>
      <c r="R367" s="1234"/>
      <c r="S367" s="1234"/>
      <c r="T367" s="1234"/>
      <c r="U367" s="1234"/>
      <c r="W367" s="1311"/>
      <c r="X367" s="1311"/>
      <c r="Y367" s="1311"/>
      <c r="Z367" s="1302"/>
      <c r="AA367" s="1311"/>
      <c r="AB367" s="1311"/>
      <c r="AC367" s="1311"/>
      <c r="AD367" s="1302"/>
      <c r="AE367" s="1311"/>
      <c r="AF367" s="1311"/>
      <c r="AG367" s="1311"/>
      <c r="AH367" s="1302"/>
      <c r="AI367" s="1311"/>
      <c r="AJ367" s="1311"/>
      <c r="AK367" s="1311"/>
      <c r="AL367" s="1302"/>
      <c r="AM367" s="1310"/>
      <c r="AN367" s="1282"/>
      <c r="AO367" s="931"/>
      <c r="AP367" s="931"/>
      <c r="AQ367" s="931"/>
      <c r="AR367" s="930"/>
      <c r="AS367" s="931"/>
      <c r="AT367" s="931"/>
      <c r="AU367" s="931"/>
      <c r="AV367" s="930"/>
      <c r="AW367" s="931"/>
      <c r="AX367" s="931"/>
      <c r="AY367" s="931"/>
      <c r="AZ367" s="930"/>
      <c r="BA367" s="931"/>
      <c r="BB367" s="931"/>
      <c r="BC367" s="931"/>
      <c r="BD367" s="930"/>
      <c r="BE367" s="929"/>
      <c r="BF367" s="1282">
        <f t="shared" si="8"/>
        <v>0</v>
      </c>
    </row>
    <row r="368" spans="1:58" ht="70.2">
      <c r="A368" s="1220">
        <v>362</v>
      </c>
      <c r="B368" s="1231">
        <v>11</v>
      </c>
      <c r="C368" s="1275" t="s">
        <v>2479</v>
      </c>
      <c r="D368" s="1232"/>
      <c r="E368" s="1233">
        <v>28620400</v>
      </c>
      <c r="F368" s="1234" t="s">
        <v>2416</v>
      </c>
      <c r="G368" s="1235"/>
      <c r="H368" s="1236"/>
      <c r="I368" s="1234"/>
      <c r="J368" s="1220">
        <f>L368+N368+P368</f>
        <v>1</v>
      </c>
      <c r="K368" s="1227">
        <f>M368+O368+Q368</f>
        <v>28620400</v>
      </c>
      <c r="L368" s="1237"/>
      <c r="M368" s="1234"/>
      <c r="N368" s="1237"/>
      <c r="O368" s="1234"/>
      <c r="P368" s="1237">
        <v>1</v>
      </c>
      <c r="Q368" s="1228">
        <f>$E368</f>
        <v>28620400</v>
      </c>
      <c r="R368" s="1234"/>
      <c r="S368" s="1234"/>
      <c r="T368" s="1299"/>
      <c r="U368" s="1293">
        <f>Q368-T368</f>
        <v>28620400</v>
      </c>
      <c r="W368" s="1311">
        <f>$W$1/100*$U368</f>
        <v>2862040</v>
      </c>
      <c r="X368" s="1311">
        <f>$X$1/100*$U368</f>
        <v>2862040</v>
      </c>
      <c r="Y368" s="1311">
        <f>$Y$1/100*$U368</f>
        <v>2862040</v>
      </c>
      <c r="Z368" s="1302">
        <f>W368+X368+Y368</f>
        <v>8586120</v>
      </c>
      <c r="AA368" s="1311">
        <f>$AA$1/100*$U368</f>
        <v>1431020</v>
      </c>
      <c r="AB368" s="1311">
        <f>$AB$1/100*$U368</f>
        <v>2862040</v>
      </c>
      <c r="AC368" s="1311">
        <f>$AC$1/100*$U368</f>
        <v>2862040</v>
      </c>
      <c r="AD368" s="1302">
        <f>AA368+AB368+AC368</f>
        <v>7155100</v>
      </c>
      <c r="AE368" s="1311">
        <f>$AE$1/100*$U368</f>
        <v>2862040</v>
      </c>
      <c r="AF368" s="1311">
        <f>$AF$1/100*$U368</f>
        <v>2862040</v>
      </c>
      <c r="AG368" s="1311">
        <f>$AG$1/100*$U368</f>
        <v>2862040</v>
      </c>
      <c r="AH368" s="1302">
        <f>AE368+AF368+AG368</f>
        <v>8586120</v>
      </c>
      <c r="AI368" s="1311">
        <f>$AI$1/100*$U368</f>
        <v>2862040</v>
      </c>
      <c r="AJ368" s="1311">
        <f>$AJ$1/100*$U368</f>
        <v>1431020</v>
      </c>
      <c r="AK368" s="1311">
        <f>$AK$1/100*$U368</f>
        <v>0</v>
      </c>
      <c r="AL368" s="1302">
        <f>AI368+AJ368+AK368</f>
        <v>4293060</v>
      </c>
      <c r="AM368" s="1310">
        <f>Z368+AD368+AH368+AL368</f>
        <v>28620400</v>
      </c>
      <c r="AN368" s="1282">
        <f>AM368-U368</f>
        <v>0</v>
      </c>
      <c r="AO368" s="931">
        <f>ROUND(W368,-2)</f>
        <v>2862000</v>
      </c>
      <c r="AP368" s="931">
        <f>ROUND(X368,-2)</f>
        <v>2862000</v>
      </c>
      <c r="AQ368" s="931">
        <f>ROUND(Y368,-2)</f>
        <v>2862000</v>
      </c>
      <c r="AR368" s="1302">
        <f>AO368+AP368+AQ368</f>
        <v>8586000</v>
      </c>
      <c r="AS368" s="931">
        <f>ROUND(AA368,-2)</f>
        <v>1431000</v>
      </c>
      <c r="AT368" s="931">
        <f>ROUND(AB368,-2)</f>
        <v>2862000</v>
      </c>
      <c r="AU368" s="931">
        <f>ROUND(AC368,-2)</f>
        <v>2862000</v>
      </c>
      <c r="AV368" s="1302">
        <f>AS368+AT368+AU368</f>
        <v>7155000</v>
      </c>
      <c r="AW368" s="931">
        <f>ROUND(AE368,-2)</f>
        <v>2862000</v>
      </c>
      <c r="AX368" s="931">
        <f>ROUND(AF368,-2)</f>
        <v>2862000</v>
      </c>
      <c r="AY368" s="931">
        <f>ROUND(AG368,-2)</f>
        <v>2862000</v>
      </c>
      <c r="AZ368" s="1302">
        <f>AW368+AX368+AY368</f>
        <v>8586000</v>
      </c>
      <c r="BA368" s="1311">
        <f>ROUND(AI368,-2)</f>
        <v>2862000</v>
      </c>
      <c r="BB368" s="1311">
        <f>ROUND(AJ368,-2)</f>
        <v>1431000</v>
      </c>
      <c r="BC368" s="1311">
        <f>ROUND(AK368,-2)</f>
        <v>0</v>
      </c>
      <c r="BD368" s="930">
        <f>BA368+BB368+BC368</f>
        <v>4293000</v>
      </c>
      <c r="BE368" s="1310">
        <f>AR368+AV368+AZ368+BD368</f>
        <v>28620000</v>
      </c>
      <c r="BF368" s="1312">
        <f t="shared" si="8"/>
        <v>-400</v>
      </c>
    </row>
    <row r="369" spans="1:58">
      <c r="A369" s="1220">
        <v>363</v>
      </c>
      <c r="B369" s="1231"/>
      <c r="C369" s="1276" t="s">
        <v>2422</v>
      </c>
      <c r="D369" s="1239">
        <v>263200000</v>
      </c>
      <c r="E369" s="1240" t="s">
        <v>2416</v>
      </c>
      <c r="F369" s="1234"/>
      <c r="G369" s="1235"/>
      <c r="H369" s="1236"/>
      <c r="I369" s="1234"/>
      <c r="J369" s="1220"/>
      <c r="K369" s="1237"/>
      <c r="L369" s="1237"/>
      <c r="M369" s="1234"/>
      <c r="N369" s="1237"/>
      <c r="O369" s="1234"/>
      <c r="P369" s="1234"/>
      <c r="Q369" s="1234"/>
      <c r="R369" s="1234"/>
      <c r="S369" s="1234"/>
      <c r="T369" s="1234"/>
      <c r="U369" s="1234"/>
      <c r="W369" s="1311"/>
      <c r="X369" s="1311"/>
      <c r="Y369" s="1311"/>
      <c r="Z369" s="1302"/>
      <c r="AA369" s="1311"/>
      <c r="AB369" s="1311"/>
      <c r="AC369" s="1311"/>
      <c r="AD369" s="1302"/>
      <c r="AE369" s="1311"/>
      <c r="AF369" s="1311"/>
      <c r="AG369" s="1311"/>
      <c r="AH369" s="1302"/>
      <c r="AI369" s="1311"/>
      <c r="AJ369" s="1311"/>
      <c r="AK369" s="1311"/>
      <c r="AL369" s="1302"/>
      <c r="AM369" s="1310"/>
      <c r="AN369" s="1282"/>
      <c r="AO369" s="931"/>
      <c r="AP369" s="931"/>
      <c r="AQ369" s="931"/>
      <c r="AR369" s="930"/>
      <c r="AS369" s="931"/>
      <c r="AT369" s="931"/>
      <c r="AU369" s="931"/>
      <c r="AV369" s="930"/>
      <c r="AW369" s="931"/>
      <c r="AX369" s="931"/>
      <c r="AY369" s="931"/>
      <c r="AZ369" s="930"/>
      <c r="BA369" s="931"/>
      <c r="BB369" s="931"/>
      <c r="BC369" s="931"/>
      <c r="BD369" s="930"/>
      <c r="BE369" s="929"/>
      <c r="BF369" s="1282">
        <f t="shared" si="8"/>
        <v>0</v>
      </c>
    </row>
    <row r="370" spans="1:58" outlineLevel="2">
      <c r="A370" s="1220">
        <v>364</v>
      </c>
      <c r="B370" s="1231"/>
      <c r="C370" s="1276" t="s">
        <v>2423</v>
      </c>
      <c r="D370" s="1239">
        <v>0</v>
      </c>
      <c r="E370" s="1240" t="s">
        <v>2416</v>
      </c>
      <c r="F370" s="1234"/>
      <c r="G370" s="1235"/>
      <c r="H370" s="1236"/>
      <c r="I370" s="1234"/>
      <c r="J370" s="1220"/>
      <c r="K370" s="1237"/>
      <c r="L370" s="1237"/>
      <c r="M370" s="1234"/>
      <c r="N370" s="1237"/>
      <c r="O370" s="1234"/>
      <c r="P370" s="1234"/>
      <c r="Q370" s="1234"/>
      <c r="R370" s="1234"/>
      <c r="S370" s="1234"/>
      <c r="T370" s="1234"/>
      <c r="U370" s="1234"/>
      <c r="W370" s="1311"/>
      <c r="X370" s="1311"/>
      <c r="Y370" s="1311"/>
      <c r="Z370" s="1302"/>
      <c r="AA370" s="1311"/>
      <c r="AB370" s="1311"/>
      <c r="AC370" s="1311"/>
      <c r="AD370" s="1302"/>
      <c r="AE370" s="1311"/>
      <c r="AF370" s="1311"/>
      <c r="AG370" s="1311"/>
      <c r="AH370" s="1302"/>
      <c r="AI370" s="1311"/>
      <c r="AJ370" s="1311"/>
      <c r="AK370" s="1311"/>
      <c r="AL370" s="1302"/>
      <c r="AM370" s="1310"/>
      <c r="AN370" s="1282"/>
      <c r="AO370" s="931"/>
      <c r="AP370" s="931"/>
      <c r="AQ370" s="931"/>
      <c r="AR370" s="930"/>
      <c r="AS370" s="931"/>
      <c r="AT370" s="931"/>
      <c r="AU370" s="931"/>
      <c r="AV370" s="930"/>
      <c r="AW370" s="931"/>
      <c r="AX370" s="931"/>
      <c r="AY370" s="931"/>
      <c r="AZ370" s="930"/>
      <c r="BA370" s="931"/>
      <c r="BB370" s="931"/>
      <c r="BC370" s="931"/>
      <c r="BD370" s="930"/>
      <c r="BE370" s="929"/>
      <c r="BF370" s="1282">
        <f t="shared" si="8"/>
        <v>0</v>
      </c>
    </row>
    <row r="371" spans="1:58" outlineLevel="2">
      <c r="A371" s="1220">
        <v>365</v>
      </c>
      <c r="B371" s="1231"/>
      <c r="C371" s="1276" t="s">
        <v>2424</v>
      </c>
      <c r="D371" s="1239">
        <v>263200000</v>
      </c>
      <c r="E371" s="1240" t="s">
        <v>2416</v>
      </c>
      <c r="F371" s="1234"/>
      <c r="G371" s="1235"/>
      <c r="H371" s="1236"/>
      <c r="I371" s="1234"/>
      <c r="J371" s="1220"/>
      <c r="K371" s="1237"/>
      <c r="L371" s="1237"/>
      <c r="M371" s="1234"/>
      <c r="N371" s="1237"/>
      <c r="O371" s="1234"/>
      <c r="P371" s="1234"/>
      <c r="Q371" s="1234"/>
      <c r="R371" s="1234"/>
      <c r="S371" s="1234"/>
      <c r="T371" s="1234"/>
      <c r="U371" s="1234"/>
      <c r="W371" s="1311"/>
      <c r="X371" s="1311"/>
      <c r="Y371" s="1311"/>
      <c r="Z371" s="1302"/>
      <c r="AA371" s="1311"/>
      <c r="AB371" s="1311"/>
      <c r="AC371" s="1311"/>
      <c r="AD371" s="1302"/>
      <c r="AE371" s="1311"/>
      <c r="AF371" s="1311"/>
      <c r="AG371" s="1311"/>
      <c r="AH371" s="1302"/>
      <c r="AI371" s="1311"/>
      <c r="AJ371" s="1311"/>
      <c r="AK371" s="1311"/>
      <c r="AL371" s="1302"/>
      <c r="AM371" s="1310"/>
      <c r="AN371" s="1282"/>
      <c r="AO371" s="931"/>
      <c r="AP371" s="931"/>
      <c r="AQ371" s="931"/>
      <c r="AR371" s="930"/>
      <c r="AS371" s="931"/>
      <c r="AT371" s="931"/>
      <c r="AU371" s="931"/>
      <c r="AV371" s="930"/>
      <c r="AW371" s="931"/>
      <c r="AX371" s="931"/>
      <c r="AY371" s="931"/>
      <c r="AZ371" s="930"/>
      <c r="BA371" s="931"/>
      <c r="BB371" s="931"/>
      <c r="BC371" s="931"/>
      <c r="BD371" s="930"/>
      <c r="BE371" s="929"/>
      <c r="BF371" s="1282">
        <f t="shared" si="8"/>
        <v>0</v>
      </c>
    </row>
    <row r="372" spans="1:58">
      <c r="A372" s="1220">
        <v>366</v>
      </c>
      <c r="B372" s="1231"/>
      <c r="C372" s="1276" t="s">
        <v>2430</v>
      </c>
      <c r="D372" s="1239">
        <v>50388000</v>
      </c>
      <c r="E372" s="1240" t="s">
        <v>2416</v>
      </c>
      <c r="F372" s="1234"/>
      <c r="G372" s="1235"/>
      <c r="H372" s="1236"/>
      <c r="I372" s="1234"/>
      <c r="J372" s="1220"/>
      <c r="K372" s="1237"/>
      <c r="L372" s="1237"/>
      <c r="M372" s="1234"/>
      <c r="N372" s="1237"/>
      <c r="O372" s="1234"/>
      <c r="P372" s="1234"/>
      <c r="Q372" s="1234"/>
      <c r="R372" s="1234"/>
      <c r="S372" s="1234"/>
      <c r="T372" s="1234"/>
      <c r="U372" s="1234"/>
      <c r="W372" s="1311"/>
      <c r="X372" s="1311"/>
      <c r="Y372" s="1311"/>
      <c r="Z372" s="1302"/>
      <c r="AA372" s="1311"/>
      <c r="AB372" s="1311"/>
      <c r="AC372" s="1311"/>
      <c r="AD372" s="1302"/>
      <c r="AE372" s="1311"/>
      <c r="AF372" s="1311"/>
      <c r="AG372" s="1311"/>
      <c r="AH372" s="1302"/>
      <c r="AI372" s="1311"/>
      <c r="AJ372" s="1311"/>
      <c r="AK372" s="1311"/>
      <c r="AL372" s="1302"/>
      <c r="AM372" s="1310"/>
      <c r="AN372" s="1282"/>
      <c r="AO372" s="931"/>
      <c r="AP372" s="931"/>
      <c r="AQ372" s="931"/>
      <c r="AR372" s="930"/>
      <c r="AS372" s="931"/>
      <c r="AT372" s="931"/>
      <c r="AU372" s="931"/>
      <c r="AV372" s="930"/>
      <c r="AW372" s="931"/>
      <c r="AX372" s="931"/>
      <c r="AY372" s="931"/>
      <c r="AZ372" s="930"/>
      <c r="BA372" s="931"/>
      <c r="BB372" s="931"/>
      <c r="BC372" s="931"/>
      <c r="BD372" s="930"/>
      <c r="BE372" s="929"/>
      <c r="BF372" s="1282">
        <f t="shared" si="8"/>
        <v>0</v>
      </c>
    </row>
    <row r="373" spans="1:58">
      <c r="A373" s="1220">
        <v>367</v>
      </c>
      <c r="B373" s="1231"/>
      <c r="C373" s="1276" t="s">
        <v>2431</v>
      </c>
      <c r="D373" s="1239">
        <v>48221300</v>
      </c>
      <c r="E373" s="1240" t="s">
        <v>2416</v>
      </c>
      <c r="F373" s="1234"/>
      <c r="G373" s="1235"/>
      <c r="H373" s="1236"/>
      <c r="I373" s="1234"/>
      <c r="J373" s="1220"/>
      <c r="K373" s="1237"/>
      <c r="L373" s="1237"/>
      <c r="M373" s="1234"/>
      <c r="N373" s="1237"/>
      <c r="O373" s="1234"/>
      <c r="P373" s="1234"/>
      <c r="Q373" s="1234"/>
      <c r="R373" s="1234"/>
      <c r="S373" s="1234"/>
      <c r="T373" s="1234"/>
      <c r="U373" s="1234"/>
      <c r="W373" s="1311"/>
      <c r="X373" s="1311"/>
      <c r="Y373" s="1311"/>
      <c r="Z373" s="1302"/>
      <c r="AA373" s="1311"/>
      <c r="AB373" s="1311"/>
      <c r="AC373" s="1311"/>
      <c r="AD373" s="1302"/>
      <c r="AE373" s="1311"/>
      <c r="AF373" s="1311"/>
      <c r="AG373" s="1311"/>
      <c r="AH373" s="1302"/>
      <c r="AI373" s="1311"/>
      <c r="AJ373" s="1311"/>
      <c r="AK373" s="1311"/>
      <c r="AL373" s="1302"/>
      <c r="AM373" s="1310"/>
      <c r="AN373" s="1282"/>
      <c r="AO373" s="931"/>
      <c r="AP373" s="931"/>
      <c r="AQ373" s="931"/>
      <c r="AR373" s="930"/>
      <c r="AS373" s="931"/>
      <c r="AT373" s="931"/>
      <c r="AU373" s="931"/>
      <c r="AV373" s="930"/>
      <c r="AW373" s="931"/>
      <c r="AX373" s="931"/>
      <c r="AY373" s="931"/>
      <c r="AZ373" s="930"/>
      <c r="BA373" s="931"/>
      <c r="BB373" s="931"/>
      <c r="BC373" s="931"/>
      <c r="BD373" s="930"/>
      <c r="BE373" s="929"/>
      <c r="BF373" s="1282">
        <f t="shared" si="8"/>
        <v>0</v>
      </c>
    </row>
    <row r="374" spans="1:58">
      <c r="A374" s="1220">
        <v>368</v>
      </c>
      <c r="B374" s="1231"/>
      <c r="C374" s="1276" t="s">
        <v>2425</v>
      </c>
      <c r="D374" s="1239">
        <v>28620400</v>
      </c>
      <c r="E374" s="1240" t="s">
        <v>2416</v>
      </c>
      <c r="F374" s="1234"/>
      <c r="G374" s="1235"/>
      <c r="H374" s="1236"/>
      <c r="I374" s="1234"/>
      <c r="J374" s="1220"/>
      <c r="K374" s="1237"/>
      <c r="L374" s="1237"/>
      <c r="M374" s="1234"/>
      <c r="N374" s="1237"/>
      <c r="O374" s="1234"/>
      <c r="P374" s="1234"/>
      <c r="Q374" s="1234"/>
      <c r="R374" s="1234"/>
      <c r="S374" s="1234"/>
      <c r="T374" s="1234"/>
      <c r="U374" s="1234"/>
      <c r="W374" s="1311"/>
      <c r="X374" s="1311"/>
      <c r="Y374" s="1311"/>
      <c r="Z374" s="1302"/>
      <c r="AA374" s="1311"/>
      <c r="AB374" s="1311"/>
      <c r="AC374" s="1311"/>
      <c r="AD374" s="1302"/>
      <c r="AE374" s="1311"/>
      <c r="AF374" s="1311"/>
      <c r="AG374" s="1311"/>
      <c r="AH374" s="1302"/>
      <c r="AI374" s="1311"/>
      <c r="AJ374" s="1311"/>
      <c r="AK374" s="1311"/>
      <c r="AL374" s="1302"/>
      <c r="AM374" s="1310"/>
      <c r="AN374" s="1282"/>
      <c r="AO374" s="931"/>
      <c r="AP374" s="931"/>
      <c r="AQ374" s="931"/>
      <c r="AR374" s="930"/>
      <c r="AS374" s="931"/>
      <c r="AT374" s="931"/>
      <c r="AU374" s="931"/>
      <c r="AV374" s="930"/>
      <c r="AW374" s="931"/>
      <c r="AX374" s="931"/>
      <c r="AY374" s="931"/>
      <c r="AZ374" s="930"/>
      <c r="BA374" s="931"/>
      <c r="BB374" s="931"/>
      <c r="BC374" s="931"/>
      <c r="BD374" s="930"/>
      <c r="BE374" s="929"/>
      <c r="BF374" s="1282">
        <f t="shared" si="8"/>
        <v>0</v>
      </c>
    </row>
    <row r="375" spans="1:58">
      <c r="A375" s="1220">
        <v>369</v>
      </c>
      <c r="B375" s="1231"/>
      <c r="C375" s="1276" t="s">
        <v>2426</v>
      </c>
      <c r="D375" s="1239">
        <v>135970300</v>
      </c>
      <c r="E375" s="1240" t="s">
        <v>2416</v>
      </c>
      <c r="F375" s="1234"/>
      <c r="G375" s="1235"/>
      <c r="H375" s="1236"/>
      <c r="I375" s="1234"/>
      <c r="J375" s="1220"/>
      <c r="K375" s="1237"/>
      <c r="L375" s="1237"/>
      <c r="M375" s="1234"/>
      <c r="N375" s="1237"/>
      <c r="O375" s="1234"/>
      <c r="P375" s="1234"/>
      <c r="Q375" s="1234"/>
      <c r="R375" s="1234"/>
      <c r="S375" s="1234"/>
      <c r="T375" s="1234"/>
      <c r="U375" s="1234"/>
      <c r="W375" s="1311"/>
      <c r="X375" s="1311"/>
      <c r="Y375" s="1311"/>
      <c r="Z375" s="1302"/>
      <c r="AA375" s="1311"/>
      <c r="AB375" s="1311"/>
      <c r="AC375" s="1311"/>
      <c r="AD375" s="1302"/>
      <c r="AE375" s="1311"/>
      <c r="AF375" s="1311"/>
      <c r="AG375" s="1311"/>
      <c r="AH375" s="1302"/>
      <c r="AI375" s="1311"/>
      <c r="AJ375" s="1311"/>
      <c r="AK375" s="1311"/>
      <c r="AL375" s="1302"/>
      <c r="AM375" s="1310"/>
      <c r="AN375" s="1282"/>
      <c r="AO375" s="931"/>
      <c r="AP375" s="931"/>
      <c r="AQ375" s="931"/>
      <c r="AR375" s="930"/>
      <c r="AS375" s="931"/>
      <c r="AT375" s="931"/>
      <c r="AU375" s="931"/>
      <c r="AV375" s="930"/>
      <c r="AW375" s="931"/>
      <c r="AX375" s="931"/>
      <c r="AY375" s="931"/>
      <c r="AZ375" s="930"/>
      <c r="BA375" s="931"/>
      <c r="BB375" s="931"/>
      <c r="BC375" s="931"/>
      <c r="BD375" s="930"/>
      <c r="BE375" s="929"/>
      <c r="BF375" s="1282">
        <f t="shared" si="8"/>
        <v>0</v>
      </c>
    </row>
    <row r="376" spans="1:58" ht="70.2">
      <c r="A376" s="1220">
        <v>370</v>
      </c>
      <c r="B376" s="1231">
        <v>1</v>
      </c>
      <c r="C376" s="1275" t="s">
        <v>2480</v>
      </c>
      <c r="D376" s="1232"/>
      <c r="E376" s="1233">
        <v>31409500</v>
      </c>
      <c r="F376" s="1234" t="s">
        <v>2416</v>
      </c>
      <c r="G376" s="1235"/>
      <c r="H376" s="1236"/>
      <c r="I376" s="1234"/>
      <c r="J376" s="1220">
        <f>L376+N376+P376</f>
        <v>1</v>
      </c>
      <c r="K376" s="1227">
        <f>M376+O376+Q376</f>
        <v>31409500</v>
      </c>
      <c r="L376" s="1237"/>
      <c r="M376" s="1234"/>
      <c r="N376" s="1237"/>
      <c r="O376" s="1234"/>
      <c r="P376" s="1237">
        <v>1</v>
      </c>
      <c r="Q376" s="1228">
        <f>$E376</f>
        <v>31409500</v>
      </c>
      <c r="R376" s="1234"/>
      <c r="S376" s="1234"/>
      <c r="T376" s="1299"/>
      <c r="U376" s="1228">
        <f>Q376-T376</f>
        <v>31409500</v>
      </c>
      <c r="W376" s="1311">
        <f>$W$1/100*$U376</f>
        <v>3140950</v>
      </c>
      <c r="X376" s="1311">
        <f>$X$1/100*$U376</f>
        <v>3140950</v>
      </c>
      <c r="Y376" s="1311">
        <f>$Y$1/100*$U376</f>
        <v>3140950</v>
      </c>
      <c r="Z376" s="1302">
        <f>W376+X376+Y376</f>
        <v>9422850</v>
      </c>
      <c r="AA376" s="1311">
        <f>$AA$1/100*$U376</f>
        <v>1570475</v>
      </c>
      <c r="AB376" s="1311">
        <f>$AB$1/100*$U376</f>
        <v>3140950</v>
      </c>
      <c r="AC376" s="1311">
        <f>$AC$1/100*$U376</f>
        <v>3140950</v>
      </c>
      <c r="AD376" s="1302">
        <f>AA376+AB376+AC376</f>
        <v>7852375</v>
      </c>
      <c r="AE376" s="1311">
        <f>$AE$1/100*$U376</f>
        <v>3140950</v>
      </c>
      <c r="AF376" s="1311">
        <f>$AF$1/100*$U376</f>
        <v>3140950</v>
      </c>
      <c r="AG376" s="1311">
        <f>$AG$1/100*$U376</f>
        <v>3140950</v>
      </c>
      <c r="AH376" s="1302">
        <f>AE376+AF376+AG376</f>
        <v>9422850</v>
      </c>
      <c r="AI376" s="1311">
        <f>$AI$1/100*$U376</f>
        <v>3140950</v>
      </c>
      <c r="AJ376" s="1311">
        <f>$AJ$1/100*$U376</f>
        <v>1570475</v>
      </c>
      <c r="AK376" s="1311">
        <f>$AK$1/100*$U376</f>
        <v>0</v>
      </c>
      <c r="AL376" s="1302">
        <f>AI376+AJ376+AK376</f>
        <v>4711425</v>
      </c>
      <c r="AM376" s="1310">
        <f>Z376+AD376+AH376+AL376</f>
        <v>31409500</v>
      </c>
      <c r="AN376" s="1282">
        <f>AM376-U376</f>
        <v>0</v>
      </c>
      <c r="AO376" s="931">
        <f>ROUND(W376,-2)</f>
        <v>3141000</v>
      </c>
      <c r="AP376" s="931">
        <f>ROUND(X376,-2)</f>
        <v>3141000</v>
      </c>
      <c r="AQ376" s="931">
        <f>ROUND(Y376,-2)</f>
        <v>3141000</v>
      </c>
      <c r="AR376" s="1302">
        <f>AO376+AP376+AQ376</f>
        <v>9423000</v>
      </c>
      <c r="AS376" s="931">
        <f>ROUND(AA376,-2)</f>
        <v>1570500</v>
      </c>
      <c r="AT376" s="931">
        <f>ROUND(AB376,-2)</f>
        <v>3141000</v>
      </c>
      <c r="AU376" s="931">
        <f>ROUND(AC376,-2)</f>
        <v>3141000</v>
      </c>
      <c r="AV376" s="1302">
        <f>AS376+AT376+AU376</f>
        <v>7852500</v>
      </c>
      <c r="AW376" s="931">
        <f>ROUND(AE376,-2)</f>
        <v>3141000</v>
      </c>
      <c r="AX376" s="931">
        <f>ROUND(AF376,-2)</f>
        <v>3141000</v>
      </c>
      <c r="AY376" s="931">
        <f>ROUND(AG376,-2)</f>
        <v>3141000</v>
      </c>
      <c r="AZ376" s="1302">
        <f>AW376+AX376+AY376</f>
        <v>9423000</v>
      </c>
      <c r="BA376" s="1311">
        <f>ROUND(AI376,-2)</f>
        <v>3141000</v>
      </c>
      <c r="BB376" s="1311">
        <f>ROUND(AJ376,-2)</f>
        <v>1570500</v>
      </c>
      <c r="BC376" s="1311">
        <f>ROUND(AK376,-2)</f>
        <v>0</v>
      </c>
      <c r="BD376" s="930">
        <f>BA376+BB376+BC376</f>
        <v>4711500</v>
      </c>
      <c r="BE376" s="1310">
        <f>AR376+AV376+AZ376+BD376</f>
        <v>31410000</v>
      </c>
      <c r="BF376" s="1312">
        <f t="shared" si="8"/>
        <v>500</v>
      </c>
    </row>
    <row r="377" spans="1:58">
      <c r="A377" s="1220">
        <v>371</v>
      </c>
      <c r="B377" s="1231"/>
      <c r="C377" s="1276" t="s">
        <v>2422</v>
      </c>
      <c r="D377" s="1239">
        <v>60880000</v>
      </c>
      <c r="E377" s="1240" t="s">
        <v>2416</v>
      </c>
      <c r="F377" s="1234"/>
      <c r="G377" s="1235"/>
      <c r="H377" s="1236"/>
      <c r="I377" s="1234"/>
      <c r="J377" s="1220"/>
      <c r="K377" s="1237"/>
      <c r="L377" s="1237"/>
      <c r="M377" s="1234"/>
      <c r="N377" s="1237"/>
      <c r="O377" s="1234"/>
      <c r="P377" s="1234"/>
      <c r="Q377" s="1234"/>
      <c r="R377" s="1234"/>
      <c r="S377" s="1234"/>
      <c r="T377" s="1234"/>
      <c r="U377" s="1234"/>
      <c r="W377" s="1311"/>
      <c r="X377" s="1311"/>
      <c r="Y377" s="1311"/>
      <c r="Z377" s="1302"/>
      <c r="AA377" s="1311"/>
      <c r="AB377" s="1311"/>
      <c r="AC377" s="1311"/>
      <c r="AD377" s="1302"/>
      <c r="AE377" s="1311"/>
      <c r="AF377" s="1311"/>
      <c r="AG377" s="1311"/>
      <c r="AH377" s="1302"/>
      <c r="AI377" s="1311"/>
      <c r="AJ377" s="1311"/>
      <c r="AK377" s="1311"/>
      <c r="AL377" s="1302"/>
      <c r="AM377" s="1310"/>
      <c r="AN377" s="1282"/>
      <c r="AO377" s="931"/>
      <c r="AP377" s="931"/>
      <c r="AQ377" s="931"/>
      <c r="AR377" s="930"/>
      <c r="AS377" s="931"/>
      <c r="AT377" s="931"/>
      <c r="AU377" s="931"/>
      <c r="AV377" s="930"/>
      <c r="AW377" s="931"/>
      <c r="AX377" s="931"/>
      <c r="AY377" s="931"/>
      <c r="AZ377" s="930"/>
      <c r="BA377" s="931"/>
      <c r="BB377" s="931"/>
      <c r="BC377" s="931"/>
      <c r="BD377" s="930"/>
      <c r="BE377" s="929"/>
      <c r="BF377" s="1282">
        <f t="shared" si="8"/>
        <v>0</v>
      </c>
    </row>
    <row r="378" spans="1:58" outlineLevel="2">
      <c r="A378" s="1220">
        <v>372</v>
      </c>
      <c r="B378" s="1231"/>
      <c r="C378" s="1276" t="s">
        <v>2423</v>
      </c>
      <c r="D378" s="1239">
        <v>0</v>
      </c>
      <c r="E378" s="1240" t="s">
        <v>2416</v>
      </c>
      <c r="F378" s="1234"/>
      <c r="G378" s="1235"/>
      <c r="H378" s="1236"/>
      <c r="I378" s="1234"/>
      <c r="J378" s="1220"/>
      <c r="K378" s="1237"/>
      <c r="L378" s="1237"/>
      <c r="M378" s="1234"/>
      <c r="N378" s="1237"/>
      <c r="O378" s="1234"/>
      <c r="P378" s="1234"/>
      <c r="Q378" s="1234"/>
      <c r="R378" s="1234"/>
      <c r="S378" s="1234"/>
      <c r="T378" s="1234"/>
      <c r="U378" s="1234"/>
      <c r="W378" s="1311"/>
      <c r="X378" s="1311"/>
      <c r="Y378" s="1311"/>
      <c r="Z378" s="1302"/>
      <c r="AA378" s="1311"/>
      <c r="AB378" s="1311"/>
      <c r="AC378" s="1311"/>
      <c r="AD378" s="1302"/>
      <c r="AE378" s="1311"/>
      <c r="AF378" s="1311"/>
      <c r="AG378" s="1311"/>
      <c r="AH378" s="1302"/>
      <c r="AI378" s="1311"/>
      <c r="AJ378" s="1311"/>
      <c r="AK378" s="1311"/>
      <c r="AL378" s="1302"/>
      <c r="AM378" s="1310"/>
      <c r="AN378" s="1282"/>
      <c r="AO378" s="931"/>
      <c r="AP378" s="931"/>
      <c r="AQ378" s="931"/>
      <c r="AR378" s="930"/>
      <c r="AS378" s="931"/>
      <c r="AT378" s="931"/>
      <c r="AU378" s="931"/>
      <c r="AV378" s="930"/>
      <c r="AW378" s="931"/>
      <c r="AX378" s="931"/>
      <c r="AY378" s="931"/>
      <c r="AZ378" s="930"/>
      <c r="BA378" s="931"/>
      <c r="BB378" s="931"/>
      <c r="BC378" s="931"/>
      <c r="BD378" s="930"/>
      <c r="BE378" s="929"/>
      <c r="BF378" s="1282">
        <f t="shared" si="8"/>
        <v>0</v>
      </c>
    </row>
    <row r="379" spans="1:58" outlineLevel="2">
      <c r="A379" s="1220">
        <v>373</v>
      </c>
      <c r="B379" s="1231"/>
      <c r="C379" s="1276" t="s">
        <v>2424</v>
      </c>
      <c r="D379" s="1239">
        <v>60880000</v>
      </c>
      <c r="E379" s="1240" t="s">
        <v>2416</v>
      </c>
      <c r="F379" s="1234"/>
      <c r="G379" s="1235"/>
      <c r="H379" s="1236"/>
      <c r="I379" s="1234"/>
      <c r="J379" s="1220"/>
      <c r="K379" s="1237"/>
      <c r="L379" s="1237"/>
      <c r="M379" s="1234"/>
      <c r="N379" s="1237"/>
      <c r="O379" s="1234"/>
      <c r="P379" s="1234"/>
      <c r="Q379" s="1234"/>
      <c r="R379" s="1234"/>
      <c r="S379" s="1234"/>
      <c r="T379" s="1234"/>
      <c r="U379" s="1234"/>
      <c r="W379" s="1311"/>
      <c r="X379" s="1311"/>
      <c r="Y379" s="1311"/>
      <c r="Z379" s="1302"/>
      <c r="AA379" s="1311"/>
      <c r="AB379" s="1311"/>
      <c r="AC379" s="1311"/>
      <c r="AD379" s="1302"/>
      <c r="AE379" s="1311"/>
      <c r="AF379" s="1311"/>
      <c r="AG379" s="1311"/>
      <c r="AH379" s="1302"/>
      <c r="AI379" s="1311"/>
      <c r="AJ379" s="1311"/>
      <c r="AK379" s="1311"/>
      <c r="AL379" s="1302"/>
      <c r="AM379" s="1310"/>
      <c r="AN379" s="1282"/>
      <c r="AO379" s="931"/>
      <c r="AP379" s="931"/>
      <c r="AQ379" s="931"/>
      <c r="AR379" s="930"/>
      <c r="AS379" s="931"/>
      <c r="AT379" s="931"/>
      <c r="AU379" s="931"/>
      <c r="AV379" s="930"/>
      <c r="AW379" s="931"/>
      <c r="AX379" s="931"/>
      <c r="AY379" s="931"/>
      <c r="AZ379" s="930"/>
      <c r="BA379" s="931"/>
      <c r="BB379" s="931"/>
      <c r="BC379" s="931"/>
      <c r="BD379" s="930"/>
      <c r="BE379" s="929"/>
      <c r="BF379" s="1282">
        <f t="shared" si="8"/>
        <v>0</v>
      </c>
    </row>
    <row r="380" spans="1:58">
      <c r="A380" s="1220">
        <v>374</v>
      </c>
      <c r="B380" s="1231"/>
      <c r="C380" s="1276" t="s">
        <v>2430</v>
      </c>
      <c r="D380" s="1239">
        <v>14017300</v>
      </c>
      <c r="E380" s="1240" t="s">
        <v>2416</v>
      </c>
      <c r="F380" s="1234"/>
      <c r="G380" s="1235"/>
      <c r="H380" s="1236"/>
      <c r="I380" s="1234"/>
      <c r="J380" s="1220"/>
      <c r="K380" s="1237"/>
      <c r="L380" s="1237"/>
      <c r="M380" s="1234"/>
      <c r="N380" s="1237"/>
      <c r="O380" s="1234"/>
      <c r="P380" s="1234"/>
      <c r="Q380" s="1234"/>
      <c r="R380" s="1234"/>
      <c r="S380" s="1234"/>
      <c r="T380" s="1234"/>
      <c r="U380" s="1234"/>
      <c r="W380" s="1311"/>
      <c r="X380" s="1311"/>
      <c r="Y380" s="1311"/>
      <c r="Z380" s="1302"/>
      <c r="AA380" s="1311"/>
      <c r="AB380" s="1311"/>
      <c r="AC380" s="1311"/>
      <c r="AD380" s="1302"/>
      <c r="AE380" s="1311"/>
      <c r="AF380" s="1311"/>
      <c r="AG380" s="1311"/>
      <c r="AH380" s="1302"/>
      <c r="AI380" s="1311"/>
      <c r="AJ380" s="1311"/>
      <c r="AK380" s="1311"/>
      <c r="AL380" s="1302"/>
      <c r="AM380" s="1310"/>
      <c r="AN380" s="1282"/>
      <c r="AO380" s="931"/>
      <c r="AP380" s="931"/>
      <c r="AQ380" s="931"/>
      <c r="AR380" s="930"/>
      <c r="AS380" s="931"/>
      <c r="AT380" s="931"/>
      <c r="AU380" s="931"/>
      <c r="AV380" s="930"/>
      <c r="AW380" s="931"/>
      <c r="AX380" s="931"/>
      <c r="AY380" s="931"/>
      <c r="AZ380" s="930"/>
      <c r="BA380" s="931"/>
      <c r="BB380" s="931"/>
      <c r="BC380" s="931"/>
      <c r="BD380" s="930"/>
      <c r="BE380" s="929"/>
      <c r="BF380" s="1282">
        <f t="shared" si="8"/>
        <v>0</v>
      </c>
    </row>
    <row r="381" spans="1:58">
      <c r="A381" s="1220">
        <v>375</v>
      </c>
      <c r="B381" s="1231"/>
      <c r="C381" s="1276" t="s">
        <v>2431</v>
      </c>
      <c r="D381" s="1239">
        <v>15453200</v>
      </c>
      <c r="E381" s="1240" t="s">
        <v>2416</v>
      </c>
      <c r="F381" s="1234"/>
      <c r="G381" s="1235"/>
      <c r="H381" s="1236"/>
      <c r="I381" s="1234"/>
      <c r="J381" s="1220"/>
      <c r="K381" s="1237"/>
      <c r="L381" s="1237"/>
      <c r="M381" s="1234"/>
      <c r="N381" s="1237"/>
      <c r="O381" s="1234"/>
      <c r="P381" s="1234"/>
      <c r="Q381" s="1234"/>
      <c r="R381" s="1234"/>
      <c r="S381" s="1234"/>
      <c r="T381" s="1234"/>
      <c r="U381" s="1234"/>
      <c r="W381" s="1311"/>
      <c r="X381" s="1311"/>
      <c r="Y381" s="1311"/>
      <c r="Z381" s="1302"/>
      <c r="AA381" s="1311"/>
      <c r="AB381" s="1311"/>
      <c r="AC381" s="1311"/>
      <c r="AD381" s="1302"/>
      <c r="AE381" s="1311"/>
      <c r="AF381" s="1311"/>
      <c r="AG381" s="1311"/>
      <c r="AH381" s="1302"/>
      <c r="AI381" s="1311"/>
      <c r="AJ381" s="1311"/>
      <c r="AK381" s="1311"/>
      <c r="AL381" s="1302"/>
      <c r="AM381" s="1310"/>
      <c r="AN381" s="1282"/>
      <c r="AO381" s="931"/>
      <c r="AP381" s="931"/>
      <c r="AQ381" s="931"/>
      <c r="AR381" s="930"/>
      <c r="AS381" s="931"/>
      <c r="AT381" s="931"/>
      <c r="AU381" s="931"/>
      <c r="AV381" s="930"/>
      <c r="AW381" s="931"/>
      <c r="AX381" s="931"/>
      <c r="AY381" s="931"/>
      <c r="AZ381" s="930"/>
      <c r="BA381" s="931"/>
      <c r="BB381" s="931"/>
      <c r="BC381" s="931"/>
      <c r="BD381" s="930"/>
      <c r="BE381" s="929"/>
      <c r="BF381" s="1282">
        <f t="shared" si="8"/>
        <v>0</v>
      </c>
    </row>
    <row r="382" spans="1:58">
      <c r="A382" s="1220">
        <v>376</v>
      </c>
      <c r="B382" s="1231"/>
      <c r="C382" s="1276" t="s">
        <v>2425</v>
      </c>
      <c r="D382" s="1239">
        <v>31409500</v>
      </c>
      <c r="E382" s="1240" t="s">
        <v>2416</v>
      </c>
      <c r="F382" s="1234"/>
      <c r="G382" s="1235"/>
      <c r="H382" s="1236"/>
      <c r="I382" s="1234"/>
      <c r="J382" s="1220"/>
      <c r="K382" s="1237"/>
      <c r="L382" s="1237"/>
      <c r="M382" s="1234"/>
      <c r="N382" s="1237"/>
      <c r="O382" s="1234"/>
      <c r="P382" s="1234"/>
      <c r="Q382" s="1234"/>
      <c r="R382" s="1234"/>
      <c r="S382" s="1234"/>
      <c r="T382" s="1234"/>
      <c r="U382" s="1234"/>
      <c r="W382" s="1311"/>
      <c r="X382" s="1311"/>
      <c r="Y382" s="1311"/>
      <c r="Z382" s="1302"/>
      <c r="AA382" s="1311"/>
      <c r="AB382" s="1311"/>
      <c r="AC382" s="1311"/>
      <c r="AD382" s="1302"/>
      <c r="AE382" s="1311"/>
      <c r="AF382" s="1311"/>
      <c r="AG382" s="1311"/>
      <c r="AH382" s="1302"/>
      <c r="AI382" s="1311"/>
      <c r="AJ382" s="1311"/>
      <c r="AK382" s="1311"/>
      <c r="AL382" s="1302"/>
      <c r="AM382" s="1310"/>
      <c r="AN382" s="1282"/>
      <c r="AO382" s="931"/>
      <c r="AP382" s="931"/>
      <c r="AQ382" s="931"/>
      <c r="AR382" s="930"/>
      <c r="AS382" s="931"/>
      <c r="AT382" s="931"/>
      <c r="AU382" s="931"/>
      <c r="AV382" s="930"/>
      <c r="AW382" s="931"/>
      <c r="AX382" s="931"/>
      <c r="AY382" s="931"/>
      <c r="AZ382" s="930"/>
      <c r="BA382" s="931"/>
      <c r="BB382" s="931"/>
      <c r="BC382" s="931"/>
      <c r="BD382" s="930"/>
      <c r="BE382" s="929"/>
      <c r="BF382" s="1282">
        <f t="shared" si="8"/>
        <v>0</v>
      </c>
    </row>
    <row r="383" spans="1:58" ht="70.2">
      <c r="A383" s="1220">
        <v>377</v>
      </c>
      <c r="B383" s="1231">
        <v>5</v>
      </c>
      <c r="C383" s="1275" t="s">
        <v>2481</v>
      </c>
      <c r="D383" s="1232"/>
      <c r="E383" s="1233">
        <v>49500800</v>
      </c>
      <c r="F383" s="1234" t="s">
        <v>2416</v>
      </c>
      <c r="G383" s="1235"/>
      <c r="H383" s="1236"/>
      <c r="I383" s="1234"/>
      <c r="J383" s="1220">
        <f>L383+N383+P383</f>
        <v>1</v>
      </c>
      <c r="K383" s="1227">
        <f>M383+O383+Q383</f>
        <v>49500800</v>
      </c>
      <c r="L383" s="1237"/>
      <c r="M383" s="1234"/>
      <c r="N383" s="1237"/>
      <c r="O383" s="1234"/>
      <c r="P383" s="1237">
        <v>1</v>
      </c>
      <c r="Q383" s="1228">
        <f>$E383</f>
        <v>49500800</v>
      </c>
      <c r="R383" s="1234"/>
      <c r="S383" s="1234"/>
      <c r="T383" s="1299"/>
      <c r="U383" s="1293">
        <f>Q383-T383</f>
        <v>49500800</v>
      </c>
      <c r="W383" s="1311">
        <f>$W$1/100*$U383</f>
        <v>4950080</v>
      </c>
      <c r="X383" s="1311">
        <f>$X$1/100*$U383</f>
        <v>4950080</v>
      </c>
      <c r="Y383" s="1311">
        <f>$Y$1/100*$U383</f>
        <v>4950080</v>
      </c>
      <c r="Z383" s="1302">
        <f>W383+X383+Y383</f>
        <v>14850240</v>
      </c>
      <c r="AA383" s="1311">
        <f>$AA$1/100*$U383</f>
        <v>2475040</v>
      </c>
      <c r="AB383" s="1311">
        <f>$AB$1/100*$U383</f>
        <v>4950080</v>
      </c>
      <c r="AC383" s="1311">
        <f>$AC$1/100*$U383</f>
        <v>4950080</v>
      </c>
      <c r="AD383" s="1302">
        <f>AA383+AB383+AC383</f>
        <v>12375200</v>
      </c>
      <c r="AE383" s="1311">
        <f>$AE$1/100*$U383</f>
        <v>4950080</v>
      </c>
      <c r="AF383" s="1311">
        <f>$AF$1/100*$U383</f>
        <v>4950080</v>
      </c>
      <c r="AG383" s="1311">
        <f>$AG$1/100*$U383</f>
        <v>4950080</v>
      </c>
      <c r="AH383" s="1302">
        <f>AE383+AF383+AG383</f>
        <v>14850240</v>
      </c>
      <c r="AI383" s="1311">
        <f>$AI$1/100*$U383</f>
        <v>4950080</v>
      </c>
      <c r="AJ383" s="1311">
        <f>$AJ$1/100*$U383</f>
        <v>2475040</v>
      </c>
      <c r="AK383" s="1311">
        <f>$AK$1/100*$U383</f>
        <v>0</v>
      </c>
      <c r="AL383" s="1302">
        <f>AI383+AJ383+AK383</f>
        <v>7425120</v>
      </c>
      <c r="AM383" s="1310">
        <f>Z383+AD383+AH383+AL383</f>
        <v>49500800</v>
      </c>
      <c r="AN383" s="1282">
        <f>AM383-U383</f>
        <v>0</v>
      </c>
      <c r="AO383" s="931">
        <f>ROUND(W383,-2)</f>
        <v>4950100</v>
      </c>
      <c r="AP383" s="931">
        <f>ROUND(X383,-2)</f>
        <v>4950100</v>
      </c>
      <c r="AQ383" s="931">
        <f>ROUND(Y383,-2)</f>
        <v>4950100</v>
      </c>
      <c r="AR383" s="1302">
        <f>AO383+AP383+AQ383</f>
        <v>14850300</v>
      </c>
      <c r="AS383" s="931">
        <f>ROUND(AA383,-2)</f>
        <v>2475000</v>
      </c>
      <c r="AT383" s="931">
        <f>ROUND(AB383,-2)</f>
        <v>4950100</v>
      </c>
      <c r="AU383" s="931">
        <f>ROUND(AC383,-2)</f>
        <v>4950100</v>
      </c>
      <c r="AV383" s="1302">
        <f>AS383+AT383+AU383</f>
        <v>12375200</v>
      </c>
      <c r="AW383" s="931">
        <f>ROUND(AE383,-2)</f>
        <v>4950100</v>
      </c>
      <c r="AX383" s="931">
        <f>ROUND(AF383,-2)</f>
        <v>4950100</v>
      </c>
      <c r="AY383" s="931">
        <f>ROUND(AG383,-2)</f>
        <v>4950100</v>
      </c>
      <c r="AZ383" s="1302">
        <f>AW383+AX383+AY383</f>
        <v>14850300</v>
      </c>
      <c r="BA383" s="1311">
        <f>ROUND(AI383,-2)</f>
        <v>4950100</v>
      </c>
      <c r="BB383" s="1311">
        <f>ROUND(AJ383,-2)</f>
        <v>2475000</v>
      </c>
      <c r="BC383" s="1311">
        <f>ROUND(AK383,-2)</f>
        <v>0</v>
      </c>
      <c r="BD383" s="930">
        <f>BA383+BB383+BC383</f>
        <v>7425100</v>
      </c>
      <c r="BE383" s="1310">
        <f>AR383+AV383+AZ383+BD383</f>
        <v>49500900</v>
      </c>
      <c r="BF383" s="1312">
        <f t="shared" si="8"/>
        <v>100</v>
      </c>
    </row>
    <row r="384" spans="1:58">
      <c r="A384" s="1220">
        <v>378</v>
      </c>
      <c r="B384" s="1231"/>
      <c r="C384" s="1276" t="s">
        <v>2422</v>
      </c>
      <c r="D384" s="1239">
        <v>133100000</v>
      </c>
      <c r="E384" s="1240" t="s">
        <v>2416</v>
      </c>
      <c r="F384" s="1234"/>
      <c r="G384" s="1235"/>
      <c r="H384" s="1236"/>
      <c r="I384" s="1234"/>
      <c r="J384" s="1220"/>
      <c r="K384" s="1237"/>
      <c r="L384" s="1237"/>
      <c r="M384" s="1234"/>
      <c r="N384" s="1237"/>
      <c r="O384" s="1234"/>
      <c r="P384" s="1234"/>
      <c r="Q384" s="1234"/>
      <c r="R384" s="1234"/>
      <c r="S384" s="1234"/>
      <c r="T384" s="1234"/>
      <c r="U384" s="1234"/>
      <c r="W384" s="1311"/>
      <c r="X384" s="1311"/>
      <c r="Y384" s="1311"/>
      <c r="Z384" s="1302"/>
      <c r="AA384" s="1311"/>
      <c r="AB384" s="1311"/>
      <c r="AC384" s="1311"/>
      <c r="AD384" s="1302"/>
      <c r="AE384" s="1311"/>
      <c r="AF384" s="1311"/>
      <c r="AG384" s="1311"/>
      <c r="AH384" s="1302"/>
      <c r="AI384" s="1311"/>
      <c r="AJ384" s="1311"/>
      <c r="AK384" s="1311"/>
      <c r="AL384" s="1302"/>
      <c r="AM384" s="1310"/>
      <c r="AN384" s="1282"/>
      <c r="AO384" s="931"/>
      <c r="AP384" s="931"/>
      <c r="AQ384" s="931"/>
      <c r="AR384" s="930"/>
      <c r="AS384" s="931"/>
      <c r="AT384" s="931"/>
      <c r="AU384" s="931"/>
      <c r="AV384" s="930"/>
      <c r="AW384" s="931"/>
      <c r="AX384" s="931"/>
      <c r="AY384" s="931"/>
      <c r="AZ384" s="930"/>
      <c r="BA384" s="931"/>
      <c r="BB384" s="931"/>
      <c r="BC384" s="931"/>
      <c r="BD384" s="930"/>
      <c r="BE384" s="929"/>
      <c r="BF384" s="1282">
        <f t="shared" si="8"/>
        <v>0</v>
      </c>
    </row>
    <row r="385" spans="1:58" outlineLevel="2">
      <c r="A385" s="1220">
        <v>379</v>
      </c>
      <c r="B385" s="1231"/>
      <c r="C385" s="1276" t="s">
        <v>2423</v>
      </c>
      <c r="D385" s="1239">
        <v>0</v>
      </c>
      <c r="E385" s="1240" t="s">
        <v>2416</v>
      </c>
      <c r="F385" s="1234"/>
      <c r="G385" s="1235"/>
      <c r="H385" s="1236"/>
      <c r="I385" s="1234"/>
      <c r="J385" s="1220"/>
      <c r="K385" s="1237"/>
      <c r="L385" s="1237"/>
      <c r="M385" s="1234"/>
      <c r="N385" s="1237"/>
      <c r="O385" s="1234"/>
      <c r="P385" s="1234"/>
      <c r="Q385" s="1234"/>
      <c r="R385" s="1234"/>
      <c r="S385" s="1234"/>
      <c r="T385" s="1234"/>
      <c r="U385" s="1234"/>
      <c r="W385" s="1311"/>
      <c r="X385" s="1311"/>
      <c r="Y385" s="1311"/>
      <c r="Z385" s="1302"/>
      <c r="AA385" s="1311"/>
      <c r="AB385" s="1311"/>
      <c r="AC385" s="1311"/>
      <c r="AD385" s="1302"/>
      <c r="AE385" s="1311"/>
      <c r="AF385" s="1311"/>
      <c r="AG385" s="1311"/>
      <c r="AH385" s="1302"/>
      <c r="AI385" s="1311"/>
      <c r="AJ385" s="1311"/>
      <c r="AK385" s="1311"/>
      <c r="AL385" s="1302"/>
      <c r="AM385" s="1310"/>
      <c r="AN385" s="1282"/>
      <c r="AO385" s="931"/>
      <c r="AP385" s="931"/>
      <c r="AQ385" s="931"/>
      <c r="AR385" s="930"/>
      <c r="AS385" s="931"/>
      <c r="AT385" s="931"/>
      <c r="AU385" s="931"/>
      <c r="AV385" s="930"/>
      <c r="AW385" s="931"/>
      <c r="AX385" s="931"/>
      <c r="AY385" s="931"/>
      <c r="AZ385" s="930"/>
      <c r="BA385" s="931"/>
      <c r="BB385" s="931"/>
      <c r="BC385" s="931"/>
      <c r="BD385" s="930"/>
      <c r="BE385" s="929"/>
      <c r="BF385" s="1282">
        <f t="shared" si="8"/>
        <v>0</v>
      </c>
    </row>
    <row r="386" spans="1:58" outlineLevel="2">
      <c r="A386" s="1220">
        <v>380</v>
      </c>
      <c r="B386" s="1231"/>
      <c r="C386" s="1276" t="s">
        <v>2424</v>
      </c>
      <c r="D386" s="1239">
        <v>133100000</v>
      </c>
      <c r="E386" s="1240" t="s">
        <v>2416</v>
      </c>
      <c r="F386" s="1234"/>
      <c r="G386" s="1235"/>
      <c r="H386" s="1236"/>
      <c r="I386" s="1234"/>
      <c r="J386" s="1220"/>
      <c r="K386" s="1237"/>
      <c r="L386" s="1237"/>
      <c r="M386" s="1234"/>
      <c r="N386" s="1237"/>
      <c r="O386" s="1234"/>
      <c r="P386" s="1234"/>
      <c r="Q386" s="1234"/>
      <c r="R386" s="1234"/>
      <c r="S386" s="1234"/>
      <c r="T386" s="1234"/>
      <c r="U386" s="1234"/>
      <c r="W386" s="1311"/>
      <c r="X386" s="1311"/>
      <c r="Y386" s="1311"/>
      <c r="Z386" s="1302"/>
      <c r="AA386" s="1311"/>
      <c r="AB386" s="1311"/>
      <c r="AC386" s="1311"/>
      <c r="AD386" s="1302"/>
      <c r="AE386" s="1311"/>
      <c r="AF386" s="1311"/>
      <c r="AG386" s="1311"/>
      <c r="AH386" s="1302"/>
      <c r="AI386" s="1311"/>
      <c r="AJ386" s="1311"/>
      <c r="AK386" s="1311"/>
      <c r="AL386" s="1302"/>
      <c r="AM386" s="1310"/>
      <c r="AN386" s="1282"/>
      <c r="AO386" s="931"/>
      <c r="AP386" s="931"/>
      <c r="AQ386" s="931"/>
      <c r="AR386" s="930"/>
      <c r="AS386" s="931"/>
      <c r="AT386" s="931"/>
      <c r="AU386" s="931"/>
      <c r="AV386" s="930"/>
      <c r="AW386" s="931"/>
      <c r="AX386" s="931"/>
      <c r="AY386" s="931"/>
      <c r="AZ386" s="930"/>
      <c r="BA386" s="931"/>
      <c r="BB386" s="931"/>
      <c r="BC386" s="931"/>
      <c r="BD386" s="930"/>
      <c r="BE386" s="929"/>
      <c r="BF386" s="1282">
        <f t="shared" si="8"/>
        <v>0</v>
      </c>
    </row>
    <row r="387" spans="1:58">
      <c r="A387" s="1220">
        <v>381</v>
      </c>
      <c r="B387" s="1231"/>
      <c r="C387" s="1276" t="s">
        <v>2430</v>
      </c>
      <c r="D387" s="1239">
        <v>26000000</v>
      </c>
      <c r="E387" s="1240" t="s">
        <v>2416</v>
      </c>
      <c r="F387" s="1234"/>
      <c r="G387" s="1235"/>
      <c r="H387" s="1236"/>
      <c r="I387" s="1234"/>
      <c r="J387" s="1220"/>
      <c r="K387" s="1237"/>
      <c r="L387" s="1237"/>
      <c r="M387" s="1234"/>
      <c r="N387" s="1237"/>
      <c r="O387" s="1234"/>
      <c r="P387" s="1234"/>
      <c r="Q387" s="1234"/>
      <c r="R387" s="1234"/>
      <c r="S387" s="1234"/>
      <c r="T387" s="1234"/>
      <c r="U387" s="1234"/>
      <c r="W387" s="1311"/>
      <c r="X387" s="1311"/>
      <c r="Y387" s="1311"/>
      <c r="Z387" s="1302"/>
      <c r="AA387" s="1311"/>
      <c r="AB387" s="1311"/>
      <c r="AC387" s="1311"/>
      <c r="AD387" s="1302"/>
      <c r="AE387" s="1311"/>
      <c r="AF387" s="1311"/>
      <c r="AG387" s="1311"/>
      <c r="AH387" s="1302"/>
      <c r="AI387" s="1311"/>
      <c r="AJ387" s="1311"/>
      <c r="AK387" s="1311"/>
      <c r="AL387" s="1302"/>
      <c r="AM387" s="1310"/>
      <c r="AN387" s="1282"/>
      <c r="AO387" s="931"/>
      <c r="AP387" s="931"/>
      <c r="AQ387" s="931"/>
      <c r="AR387" s="930"/>
      <c r="AS387" s="931"/>
      <c r="AT387" s="931"/>
      <c r="AU387" s="931"/>
      <c r="AV387" s="930"/>
      <c r="AW387" s="931"/>
      <c r="AX387" s="931"/>
      <c r="AY387" s="931"/>
      <c r="AZ387" s="930"/>
      <c r="BA387" s="931"/>
      <c r="BB387" s="931"/>
      <c r="BC387" s="931"/>
      <c r="BD387" s="930"/>
      <c r="BE387" s="929"/>
      <c r="BF387" s="1282">
        <f t="shared" si="8"/>
        <v>0</v>
      </c>
    </row>
    <row r="388" spans="1:58">
      <c r="A388" s="1220">
        <v>382</v>
      </c>
      <c r="B388" s="1231"/>
      <c r="C388" s="1276" t="s">
        <v>2431</v>
      </c>
      <c r="D388" s="1239">
        <v>27887600</v>
      </c>
      <c r="E388" s="1240" t="s">
        <v>2416</v>
      </c>
      <c r="F388" s="1234"/>
      <c r="G388" s="1235"/>
      <c r="H388" s="1236"/>
      <c r="I388" s="1234"/>
      <c r="J388" s="1220"/>
      <c r="K388" s="1237"/>
      <c r="L388" s="1237"/>
      <c r="M388" s="1234"/>
      <c r="N388" s="1237"/>
      <c r="O388" s="1234"/>
      <c r="P388" s="1234"/>
      <c r="Q388" s="1234"/>
      <c r="R388" s="1234"/>
      <c r="S388" s="1234"/>
      <c r="T388" s="1234"/>
      <c r="U388" s="1234"/>
      <c r="W388" s="1311"/>
      <c r="X388" s="1311"/>
      <c r="Y388" s="1311"/>
      <c r="Z388" s="1302"/>
      <c r="AA388" s="1311"/>
      <c r="AB388" s="1311"/>
      <c r="AC388" s="1311"/>
      <c r="AD388" s="1302"/>
      <c r="AE388" s="1311"/>
      <c r="AF388" s="1311"/>
      <c r="AG388" s="1311"/>
      <c r="AH388" s="1302"/>
      <c r="AI388" s="1311"/>
      <c r="AJ388" s="1311"/>
      <c r="AK388" s="1311"/>
      <c r="AL388" s="1302"/>
      <c r="AM388" s="1310"/>
      <c r="AN388" s="1282"/>
      <c r="AO388" s="931"/>
      <c r="AP388" s="931"/>
      <c r="AQ388" s="931"/>
      <c r="AR388" s="930"/>
      <c r="AS388" s="931"/>
      <c r="AT388" s="931"/>
      <c r="AU388" s="931"/>
      <c r="AV388" s="930"/>
      <c r="AW388" s="931"/>
      <c r="AX388" s="931"/>
      <c r="AY388" s="931"/>
      <c r="AZ388" s="930"/>
      <c r="BA388" s="931"/>
      <c r="BB388" s="931"/>
      <c r="BC388" s="931"/>
      <c r="BD388" s="930"/>
      <c r="BE388" s="929"/>
      <c r="BF388" s="1282">
        <f t="shared" si="8"/>
        <v>0</v>
      </c>
    </row>
    <row r="389" spans="1:58">
      <c r="A389" s="1220">
        <v>383</v>
      </c>
      <c r="B389" s="1231"/>
      <c r="C389" s="1276" t="s">
        <v>2425</v>
      </c>
      <c r="D389" s="1239">
        <v>49500800</v>
      </c>
      <c r="E389" s="1240" t="s">
        <v>2416</v>
      </c>
      <c r="F389" s="1234"/>
      <c r="G389" s="1235"/>
      <c r="H389" s="1236"/>
      <c r="I389" s="1234"/>
      <c r="J389" s="1220"/>
      <c r="K389" s="1237"/>
      <c r="L389" s="1237"/>
      <c r="M389" s="1234"/>
      <c r="N389" s="1237"/>
      <c r="O389" s="1234"/>
      <c r="P389" s="1234"/>
      <c r="Q389" s="1234"/>
      <c r="R389" s="1234"/>
      <c r="S389" s="1234"/>
      <c r="T389" s="1234"/>
      <c r="U389" s="1234"/>
      <c r="W389" s="1311"/>
      <c r="X389" s="1311"/>
      <c r="Y389" s="1311"/>
      <c r="Z389" s="1302"/>
      <c r="AA389" s="1311"/>
      <c r="AB389" s="1311"/>
      <c r="AC389" s="1311"/>
      <c r="AD389" s="1302"/>
      <c r="AE389" s="1311"/>
      <c r="AF389" s="1311"/>
      <c r="AG389" s="1311"/>
      <c r="AH389" s="1302"/>
      <c r="AI389" s="1311"/>
      <c r="AJ389" s="1311"/>
      <c r="AK389" s="1311"/>
      <c r="AL389" s="1302"/>
      <c r="AM389" s="1310"/>
      <c r="AN389" s="1282"/>
      <c r="AO389" s="931"/>
      <c r="AP389" s="931"/>
      <c r="AQ389" s="931"/>
      <c r="AR389" s="930"/>
      <c r="AS389" s="931"/>
      <c r="AT389" s="931"/>
      <c r="AU389" s="931"/>
      <c r="AV389" s="930"/>
      <c r="AW389" s="931"/>
      <c r="AX389" s="931"/>
      <c r="AY389" s="931"/>
      <c r="AZ389" s="930"/>
      <c r="BA389" s="931"/>
      <c r="BB389" s="931"/>
      <c r="BC389" s="931"/>
      <c r="BD389" s="930"/>
      <c r="BE389" s="929"/>
      <c r="BF389" s="1282">
        <f t="shared" si="8"/>
        <v>0</v>
      </c>
    </row>
    <row r="390" spans="1:58">
      <c r="A390" s="1220">
        <v>384</v>
      </c>
      <c r="B390" s="1231"/>
      <c r="C390" s="1276" t="s">
        <v>2426</v>
      </c>
      <c r="D390" s="1239">
        <v>29711600</v>
      </c>
      <c r="E390" s="1240" t="s">
        <v>2416</v>
      </c>
      <c r="F390" s="1234"/>
      <c r="G390" s="1235"/>
      <c r="H390" s="1236"/>
      <c r="I390" s="1234"/>
      <c r="J390" s="1220"/>
      <c r="K390" s="1237"/>
      <c r="L390" s="1237"/>
      <c r="M390" s="1234"/>
      <c r="N390" s="1237"/>
      <c r="O390" s="1234"/>
      <c r="P390" s="1234"/>
      <c r="Q390" s="1234"/>
      <c r="R390" s="1234"/>
      <c r="S390" s="1234"/>
      <c r="T390" s="1234"/>
      <c r="U390" s="1234"/>
      <c r="W390" s="1311"/>
      <c r="X390" s="1311"/>
      <c r="Y390" s="1311"/>
      <c r="Z390" s="1302"/>
      <c r="AA390" s="1311"/>
      <c r="AB390" s="1311"/>
      <c r="AC390" s="1311"/>
      <c r="AD390" s="1302"/>
      <c r="AE390" s="1311"/>
      <c r="AF390" s="1311"/>
      <c r="AG390" s="1311"/>
      <c r="AH390" s="1302"/>
      <c r="AI390" s="1311"/>
      <c r="AJ390" s="1311"/>
      <c r="AK390" s="1311"/>
      <c r="AL390" s="1302"/>
      <c r="AM390" s="1310"/>
      <c r="AN390" s="1282"/>
      <c r="AO390" s="931"/>
      <c r="AP390" s="931"/>
      <c r="AQ390" s="931"/>
      <c r="AR390" s="930"/>
      <c r="AS390" s="931"/>
      <c r="AT390" s="931"/>
      <c r="AU390" s="931"/>
      <c r="AV390" s="930"/>
      <c r="AW390" s="931"/>
      <c r="AX390" s="931"/>
      <c r="AY390" s="931"/>
      <c r="AZ390" s="930"/>
      <c r="BA390" s="931"/>
      <c r="BB390" s="931"/>
      <c r="BC390" s="931"/>
      <c r="BD390" s="930"/>
      <c r="BE390" s="929"/>
      <c r="BF390" s="1282">
        <f t="shared" si="8"/>
        <v>0</v>
      </c>
    </row>
    <row r="391" spans="1:58" ht="70.2">
      <c r="A391" s="1220">
        <v>385</v>
      </c>
      <c r="B391" s="1231">
        <v>7</v>
      </c>
      <c r="C391" s="1275" t="s">
        <v>2482</v>
      </c>
      <c r="D391" s="1232"/>
      <c r="E391" s="1233">
        <v>31168000</v>
      </c>
      <c r="F391" s="1234" t="s">
        <v>2416</v>
      </c>
      <c r="G391" s="1235"/>
      <c r="H391" s="1236"/>
      <c r="I391" s="1234"/>
      <c r="J391" s="1220">
        <f>L391+N391+P391</f>
        <v>1</v>
      </c>
      <c r="K391" s="1227">
        <f>M391+O391+Q391</f>
        <v>31168000</v>
      </c>
      <c r="L391" s="1237"/>
      <c r="M391" s="1234"/>
      <c r="N391" s="1237"/>
      <c r="O391" s="1234"/>
      <c r="P391" s="1237">
        <v>1</v>
      </c>
      <c r="Q391" s="1228">
        <f>$E391</f>
        <v>31168000</v>
      </c>
      <c r="R391" s="1234"/>
      <c r="S391" s="1234"/>
      <c r="T391" s="1299"/>
      <c r="U391" s="1293">
        <f>Q391-T391</f>
        <v>31168000</v>
      </c>
      <c r="W391" s="1311">
        <f>$W$1/100*$U391</f>
        <v>3116800</v>
      </c>
      <c r="X391" s="1311">
        <f>$X$1/100*$U391</f>
        <v>3116800</v>
      </c>
      <c r="Y391" s="1311">
        <f>$Y$1/100*$U391</f>
        <v>3116800</v>
      </c>
      <c r="Z391" s="1302">
        <f>W391+X391+Y391</f>
        <v>9350400</v>
      </c>
      <c r="AA391" s="1311">
        <f>$AA$1/100*$U391</f>
        <v>1558400</v>
      </c>
      <c r="AB391" s="1311">
        <f>$AB$1/100*$U391</f>
        <v>3116800</v>
      </c>
      <c r="AC391" s="1311">
        <f>$AC$1/100*$U391</f>
        <v>3116800</v>
      </c>
      <c r="AD391" s="1302">
        <f>AA391+AB391+AC391</f>
        <v>7792000</v>
      </c>
      <c r="AE391" s="1311">
        <f>$AE$1/100*$U391</f>
        <v>3116800</v>
      </c>
      <c r="AF391" s="1311">
        <f>$AF$1/100*$U391</f>
        <v>3116800</v>
      </c>
      <c r="AG391" s="1311">
        <f>$AG$1/100*$U391</f>
        <v>3116800</v>
      </c>
      <c r="AH391" s="1302">
        <f>AE391+AF391+AG391</f>
        <v>9350400</v>
      </c>
      <c r="AI391" s="1311">
        <f>$AI$1/100*$U391</f>
        <v>3116800</v>
      </c>
      <c r="AJ391" s="1311">
        <f>$AJ$1/100*$U391</f>
        <v>1558400</v>
      </c>
      <c r="AK391" s="1311">
        <f>$AK$1/100*$U391</f>
        <v>0</v>
      </c>
      <c r="AL391" s="1302">
        <f>AI391+AJ391+AK391</f>
        <v>4675200</v>
      </c>
      <c r="AM391" s="1310">
        <f>Z391+AD391+AH391+AL391</f>
        <v>31168000</v>
      </c>
      <c r="AN391" s="1282">
        <f>AM391-U391</f>
        <v>0</v>
      </c>
      <c r="AO391" s="931">
        <f>ROUND(W391,-2)</f>
        <v>3116800</v>
      </c>
      <c r="AP391" s="931">
        <f>ROUND(X391,-2)</f>
        <v>3116800</v>
      </c>
      <c r="AQ391" s="931">
        <f>ROUND(Y391,-2)</f>
        <v>3116800</v>
      </c>
      <c r="AR391" s="1302">
        <f>AO391+AP391+AQ391</f>
        <v>9350400</v>
      </c>
      <c r="AS391" s="931">
        <f>ROUND(AA391,-2)</f>
        <v>1558400</v>
      </c>
      <c r="AT391" s="931">
        <f>ROUND(AB391,-2)</f>
        <v>3116800</v>
      </c>
      <c r="AU391" s="931">
        <f>ROUND(AC391,-2)</f>
        <v>3116800</v>
      </c>
      <c r="AV391" s="1302">
        <f>AS391+AT391+AU391</f>
        <v>7792000</v>
      </c>
      <c r="AW391" s="931">
        <f>ROUND(AE391,-2)</f>
        <v>3116800</v>
      </c>
      <c r="AX391" s="931">
        <f>ROUND(AF391,-2)</f>
        <v>3116800</v>
      </c>
      <c r="AY391" s="931">
        <f>ROUND(AG391,-2)</f>
        <v>3116800</v>
      </c>
      <c r="AZ391" s="1302">
        <f>AW391+AX391+AY391</f>
        <v>9350400</v>
      </c>
      <c r="BA391" s="1311">
        <f>ROUND(AI391,-2)</f>
        <v>3116800</v>
      </c>
      <c r="BB391" s="1311">
        <f>ROUND(AJ391,-2)</f>
        <v>1558400</v>
      </c>
      <c r="BC391" s="1311">
        <f>ROUND(AK391,-2)</f>
        <v>0</v>
      </c>
      <c r="BD391" s="930">
        <f>BA391+BB391+BC391</f>
        <v>4675200</v>
      </c>
      <c r="BE391" s="1310">
        <f>AR391+AV391+AZ391+BD391</f>
        <v>31168000</v>
      </c>
      <c r="BF391" s="1312">
        <f t="shared" ref="BF391:BF454" si="9">BE391-U391</f>
        <v>0</v>
      </c>
    </row>
    <row r="392" spans="1:58">
      <c r="A392" s="1220">
        <v>386</v>
      </c>
      <c r="B392" s="1231"/>
      <c r="C392" s="1276" t="s">
        <v>2422</v>
      </c>
      <c r="D392" s="1239">
        <v>55600000</v>
      </c>
      <c r="E392" s="1240" t="s">
        <v>2416</v>
      </c>
      <c r="F392" s="1234"/>
      <c r="G392" s="1235"/>
      <c r="H392" s="1236"/>
      <c r="I392" s="1234"/>
      <c r="J392" s="1220"/>
      <c r="K392" s="1237"/>
      <c r="L392" s="1237"/>
      <c r="M392" s="1234"/>
      <c r="N392" s="1237"/>
      <c r="O392" s="1234"/>
      <c r="P392" s="1234"/>
      <c r="Q392" s="1234"/>
      <c r="R392" s="1234"/>
      <c r="S392" s="1234"/>
      <c r="T392" s="1234"/>
      <c r="U392" s="1234"/>
      <c r="W392" s="1311"/>
      <c r="X392" s="1311"/>
      <c r="Y392" s="1311"/>
      <c r="Z392" s="1302"/>
      <c r="AA392" s="1311"/>
      <c r="AB392" s="1311"/>
      <c r="AC392" s="1311"/>
      <c r="AD392" s="1302"/>
      <c r="AE392" s="1311"/>
      <c r="AF392" s="1311"/>
      <c r="AG392" s="1311"/>
      <c r="AH392" s="1302"/>
      <c r="AI392" s="1311"/>
      <c r="AJ392" s="1311"/>
      <c r="AK392" s="1311"/>
      <c r="AL392" s="1302"/>
      <c r="AM392" s="1310"/>
      <c r="AN392" s="1282"/>
      <c r="AO392" s="931"/>
      <c r="AP392" s="931"/>
      <c r="AQ392" s="931"/>
      <c r="AR392" s="930"/>
      <c r="AS392" s="931"/>
      <c r="AT392" s="931"/>
      <c r="AU392" s="931"/>
      <c r="AV392" s="930"/>
      <c r="AW392" s="931"/>
      <c r="AX392" s="931"/>
      <c r="AY392" s="931"/>
      <c r="AZ392" s="930"/>
      <c r="BA392" s="931"/>
      <c r="BB392" s="931"/>
      <c r="BC392" s="931"/>
      <c r="BD392" s="930"/>
      <c r="BE392" s="929"/>
      <c r="BF392" s="1282">
        <f t="shared" si="9"/>
        <v>0</v>
      </c>
    </row>
    <row r="393" spans="1:58" outlineLevel="2">
      <c r="A393" s="1220">
        <v>387</v>
      </c>
      <c r="B393" s="1231"/>
      <c r="C393" s="1276" t="s">
        <v>2423</v>
      </c>
      <c r="D393" s="1239">
        <v>0</v>
      </c>
      <c r="E393" s="1240" t="s">
        <v>2416</v>
      </c>
      <c r="F393" s="1234"/>
      <c r="G393" s="1235"/>
      <c r="H393" s="1236"/>
      <c r="I393" s="1234"/>
      <c r="J393" s="1220"/>
      <c r="K393" s="1237"/>
      <c r="L393" s="1237"/>
      <c r="M393" s="1234"/>
      <c r="N393" s="1237"/>
      <c r="O393" s="1234"/>
      <c r="P393" s="1234"/>
      <c r="Q393" s="1234"/>
      <c r="R393" s="1234"/>
      <c r="S393" s="1234"/>
      <c r="T393" s="1234"/>
      <c r="U393" s="1234"/>
      <c r="W393" s="1311"/>
      <c r="X393" s="1311"/>
      <c r="Y393" s="1311"/>
      <c r="Z393" s="1302"/>
      <c r="AA393" s="1311"/>
      <c r="AB393" s="1311"/>
      <c r="AC393" s="1311"/>
      <c r="AD393" s="1302"/>
      <c r="AE393" s="1311"/>
      <c r="AF393" s="1311"/>
      <c r="AG393" s="1311"/>
      <c r="AH393" s="1302"/>
      <c r="AI393" s="1311"/>
      <c r="AJ393" s="1311"/>
      <c r="AK393" s="1311"/>
      <c r="AL393" s="1302"/>
      <c r="AM393" s="1310"/>
      <c r="AN393" s="1282"/>
      <c r="AO393" s="931"/>
      <c r="AP393" s="931"/>
      <c r="AQ393" s="931"/>
      <c r="AR393" s="930"/>
      <c r="AS393" s="931"/>
      <c r="AT393" s="931"/>
      <c r="AU393" s="931"/>
      <c r="AV393" s="930"/>
      <c r="AW393" s="931"/>
      <c r="AX393" s="931"/>
      <c r="AY393" s="931"/>
      <c r="AZ393" s="930"/>
      <c r="BA393" s="931"/>
      <c r="BB393" s="931"/>
      <c r="BC393" s="931"/>
      <c r="BD393" s="930"/>
      <c r="BE393" s="929"/>
      <c r="BF393" s="1282">
        <f t="shared" si="9"/>
        <v>0</v>
      </c>
    </row>
    <row r="394" spans="1:58" outlineLevel="2">
      <c r="A394" s="1220">
        <v>388</v>
      </c>
      <c r="B394" s="1231"/>
      <c r="C394" s="1276" t="s">
        <v>2424</v>
      </c>
      <c r="D394" s="1239">
        <v>55600000</v>
      </c>
      <c r="E394" s="1240" t="s">
        <v>2416</v>
      </c>
      <c r="F394" s="1234"/>
      <c r="G394" s="1235"/>
      <c r="H394" s="1236"/>
      <c r="I394" s="1234"/>
      <c r="J394" s="1220"/>
      <c r="K394" s="1237"/>
      <c r="L394" s="1237"/>
      <c r="M394" s="1234"/>
      <c r="N394" s="1237"/>
      <c r="O394" s="1234"/>
      <c r="P394" s="1234"/>
      <c r="Q394" s="1234"/>
      <c r="R394" s="1234"/>
      <c r="S394" s="1234"/>
      <c r="T394" s="1234"/>
      <c r="U394" s="1234"/>
      <c r="W394" s="1311"/>
      <c r="X394" s="1311"/>
      <c r="Y394" s="1311"/>
      <c r="Z394" s="1302"/>
      <c r="AA394" s="1311"/>
      <c r="AB394" s="1311"/>
      <c r="AC394" s="1311"/>
      <c r="AD394" s="1302"/>
      <c r="AE394" s="1311"/>
      <c r="AF394" s="1311"/>
      <c r="AG394" s="1311"/>
      <c r="AH394" s="1302"/>
      <c r="AI394" s="1311"/>
      <c r="AJ394" s="1311"/>
      <c r="AK394" s="1311"/>
      <c r="AL394" s="1302"/>
      <c r="AM394" s="1310"/>
      <c r="AN394" s="1282"/>
      <c r="AO394" s="931"/>
      <c r="AP394" s="931"/>
      <c r="AQ394" s="931"/>
      <c r="AR394" s="930"/>
      <c r="AS394" s="931"/>
      <c r="AT394" s="931"/>
      <c r="AU394" s="931"/>
      <c r="AV394" s="930"/>
      <c r="AW394" s="931"/>
      <c r="AX394" s="931"/>
      <c r="AY394" s="931"/>
      <c r="AZ394" s="930"/>
      <c r="BA394" s="931"/>
      <c r="BB394" s="931"/>
      <c r="BC394" s="931"/>
      <c r="BD394" s="930"/>
      <c r="BE394" s="929"/>
      <c r="BF394" s="1282">
        <f t="shared" si="9"/>
        <v>0</v>
      </c>
    </row>
    <row r="395" spans="1:58">
      <c r="A395" s="1220">
        <v>389</v>
      </c>
      <c r="B395" s="1231"/>
      <c r="C395" s="1276" t="s">
        <v>2430</v>
      </c>
      <c r="D395" s="1239">
        <v>11438600</v>
      </c>
      <c r="E395" s="1240" t="s">
        <v>2416</v>
      </c>
      <c r="F395" s="1234"/>
      <c r="G395" s="1235"/>
      <c r="H395" s="1236"/>
      <c r="I395" s="1234"/>
      <c r="J395" s="1220"/>
      <c r="K395" s="1237"/>
      <c r="L395" s="1237"/>
      <c r="M395" s="1234"/>
      <c r="N395" s="1237"/>
      <c r="O395" s="1234"/>
      <c r="P395" s="1234"/>
      <c r="Q395" s="1234"/>
      <c r="R395" s="1234"/>
      <c r="S395" s="1234"/>
      <c r="T395" s="1234"/>
      <c r="U395" s="1234"/>
      <c r="W395" s="1311"/>
      <c r="X395" s="1311"/>
      <c r="Y395" s="1311"/>
      <c r="Z395" s="1302"/>
      <c r="AA395" s="1311"/>
      <c r="AB395" s="1311"/>
      <c r="AC395" s="1311"/>
      <c r="AD395" s="1302"/>
      <c r="AE395" s="1311"/>
      <c r="AF395" s="1311"/>
      <c r="AG395" s="1311"/>
      <c r="AH395" s="1302"/>
      <c r="AI395" s="1311"/>
      <c r="AJ395" s="1311"/>
      <c r="AK395" s="1311"/>
      <c r="AL395" s="1302"/>
      <c r="AM395" s="1310"/>
      <c r="AN395" s="1282"/>
      <c r="AO395" s="931"/>
      <c r="AP395" s="931"/>
      <c r="AQ395" s="931"/>
      <c r="AR395" s="930"/>
      <c r="AS395" s="931"/>
      <c r="AT395" s="931"/>
      <c r="AU395" s="931"/>
      <c r="AV395" s="930"/>
      <c r="AW395" s="931"/>
      <c r="AX395" s="931"/>
      <c r="AY395" s="931"/>
      <c r="AZ395" s="930"/>
      <c r="BA395" s="931"/>
      <c r="BB395" s="931"/>
      <c r="BC395" s="931"/>
      <c r="BD395" s="930"/>
      <c r="BE395" s="929"/>
      <c r="BF395" s="1282">
        <f t="shared" si="9"/>
        <v>0</v>
      </c>
    </row>
    <row r="396" spans="1:58">
      <c r="A396" s="1220">
        <v>390</v>
      </c>
      <c r="B396" s="1231"/>
      <c r="C396" s="1276" t="s">
        <v>2431</v>
      </c>
      <c r="D396" s="1239">
        <v>12993400</v>
      </c>
      <c r="E396" s="1240" t="s">
        <v>2416</v>
      </c>
      <c r="F396" s="1234"/>
      <c r="G396" s="1235"/>
      <c r="H396" s="1236"/>
      <c r="I396" s="1234"/>
      <c r="J396" s="1220"/>
      <c r="K396" s="1237"/>
      <c r="L396" s="1237"/>
      <c r="M396" s="1234"/>
      <c r="N396" s="1237"/>
      <c r="O396" s="1234"/>
      <c r="P396" s="1234"/>
      <c r="Q396" s="1234"/>
      <c r="R396" s="1234"/>
      <c r="S396" s="1234"/>
      <c r="T396" s="1234"/>
      <c r="U396" s="1234"/>
      <c r="W396" s="1311"/>
      <c r="X396" s="1311"/>
      <c r="Y396" s="1311"/>
      <c r="Z396" s="1302"/>
      <c r="AA396" s="1311"/>
      <c r="AB396" s="1311"/>
      <c r="AC396" s="1311"/>
      <c r="AD396" s="1302"/>
      <c r="AE396" s="1311"/>
      <c r="AF396" s="1311"/>
      <c r="AG396" s="1311"/>
      <c r="AH396" s="1302"/>
      <c r="AI396" s="1311"/>
      <c r="AJ396" s="1311"/>
      <c r="AK396" s="1311"/>
      <c r="AL396" s="1302"/>
      <c r="AM396" s="1310"/>
      <c r="AN396" s="1282"/>
      <c r="AO396" s="931"/>
      <c r="AP396" s="931"/>
      <c r="AQ396" s="931"/>
      <c r="AR396" s="930"/>
      <c r="AS396" s="931"/>
      <c r="AT396" s="931"/>
      <c r="AU396" s="931"/>
      <c r="AV396" s="930"/>
      <c r="AW396" s="931"/>
      <c r="AX396" s="931"/>
      <c r="AY396" s="931"/>
      <c r="AZ396" s="930"/>
      <c r="BA396" s="931"/>
      <c r="BB396" s="931"/>
      <c r="BC396" s="931"/>
      <c r="BD396" s="930"/>
      <c r="BE396" s="929"/>
      <c r="BF396" s="1282">
        <f t="shared" si="9"/>
        <v>0</v>
      </c>
    </row>
    <row r="397" spans="1:58">
      <c r="A397" s="1220">
        <v>391</v>
      </c>
      <c r="B397" s="1231"/>
      <c r="C397" s="1276" t="s">
        <v>2425</v>
      </c>
      <c r="D397" s="1239">
        <v>31168000</v>
      </c>
      <c r="E397" s="1240" t="s">
        <v>2416</v>
      </c>
      <c r="F397" s="1234"/>
      <c r="G397" s="1235"/>
      <c r="H397" s="1236"/>
      <c r="I397" s="1234"/>
      <c r="J397" s="1220"/>
      <c r="K397" s="1237"/>
      <c r="L397" s="1237"/>
      <c r="M397" s="1234"/>
      <c r="N397" s="1237"/>
      <c r="O397" s="1234"/>
      <c r="P397" s="1234"/>
      <c r="Q397" s="1234"/>
      <c r="R397" s="1234"/>
      <c r="S397" s="1234"/>
      <c r="T397" s="1234"/>
      <c r="U397" s="1234"/>
      <c r="W397" s="1311"/>
      <c r="X397" s="1311"/>
      <c r="Y397" s="1311"/>
      <c r="Z397" s="1302"/>
      <c r="AA397" s="1311"/>
      <c r="AB397" s="1311"/>
      <c r="AC397" s="1311"/>
      <c r="AD397" s="1302"/>
      <c r="AE397" s="1311"/>
      <c r="AF397" s="1311"/>
      <c r="AG397" s="1311"/>
      <c r="AH397" s="1302"/>
      <c r="AI397" s="1311"/>
      <c r="AJ397" s="1311"/>
      <c r="AK397" s="1311"/>
      <c r="AL397" s="1302"/>
      <c r="AM397" s="1310"/>
      <c r="AN397" s="1282"/>
      <c r="AO397" s="931"/>
      <c r="AP397" s="931"/>
      <c r="AQ397" s="931"/>
      <c r="AR397" s="930"/>
      <c r="AS397" s="931"/>
      <c r="AT397" s="931"/>
      <c r="AU397" s="931"/>
      <c r="AV397" s="930"/>
      <c r="AW397" s="931"/>
      <c r="AX397" s="931"/>
      <c r="AY397" s="931"/>
      <c r="AZ397" s="930"/>
      <c r="BA397" s="931"/>
      <c r="BB397" s="931"/>
      <c r="BC397" s="931"/>
      <c r="BD397" s="930"/>
      <c r="BE397" s="929"/>
      <c r="BF397" s="1282">
        <f t="shared" si="9"/>
        <v>0</v>
      </c>
    </row>
    <row r="398" spans="1:58" ht="93.6">
      <c r="A398" s="1220">
        <v>392</v>
      </c>
      <c r="B398" s="1231">
        <v>10</v>
      </c>
      <c r="C398" s="1275" t="s">
        <v>2483</v>
      </c>
      <c r="D398" s="1232"/>
      <c r="E398" s="1233">
        <v>49418900</v>
      </c>
      <c r="F398" s="1234" t="s">
        <v>2416</v>
      </c>
      <c r="G398" s="1235"/>
      <c r="H398" s="1236"/>
      <c r="I398" s="1234"/>
      <c r="J398" s="1220">
        <f>L398+N398+P398</f>
        <v>1</v>
      </c>
      <c r="K398" s="1227">
        <f>M398+O398+Q398</f>
        <v>49418900</v>
      </c>
      <c r="L398" s="1237"/>
      <c r="M398" s="1234"/>
      <c r="N398" s="1237"/>
      <c r="O398" s="1234"/>
      <c r="P398" s="1237">
        <v>1</v>
      </c>
      <c r="Q398" s="1228">
        <f>$E398</f>
        <v>49418900</v>
      </c>
      <c r="R398" s="1234"/>
      <c r="S398" s="1234"/>
      <c r="T398" s="1299"/>
      <c r="U398" s="1293">
        <f>Q398-T398</f>
        <v>49418900</v>
      </c>
      <c r="W398" s="1311">
        <f>$W$1/100*$U398</f>
        <v>4941890</v>
      </c>
      <c r="X398" s="1311">
        <f>$X$1/100*$U398</f>
        <v>4941890</v>
      </c>
      <c r="Y398" s="1311">
        <f>$Y$1/100*$U398</f>
        <v>4941890</v>
      </c>
      <c r="Z398" s="1302">
        <f>W398+X398+Y398</f>
        <v>14825670</v>
      </c>
      <c r="AA398" s="1311">
        <f>$AA$1/100*$U398</f>
        <v>2470945</v>
      </c>
      <c r="AB398" s="1311">
        <f>$AB$1/100*$U398</f>
        <v>4941890</v>
      </c>
      <c r="AC398" s="1311">
        <f>$AC$1/100*$U398</f>
        <v>4941890</v>
      </c>
      <c r="AD398" s="1302">
        <f>AA398+AB398+AC398</f>
        <v>12354725</v>
      </c>
      <c r="AE398" s="1311">
        <f>$AE$1/100*$U398</f>
        <v>4941890</v>
      </c>
      <c r="AF398" s="1311">
        <f>$AF$1/100*$U398</f>
        <v>4941890</v>
      </c>
      <c r="AG398" s="1311">
        <f>$AG$1/100*$U398</f>
        <v>4941890</v>
      </c>
      <c r="AH398" s="1302">
        <f>AE398+AF398+AG398</f>
        <v>14825670</v>
      </c>
      <c r="AI398" s="1311">
        <f>$AI$1/100*$U398</f>
        <v>4941890</v>
      </c>
      <c r="AJ398" s="1311">
        <f>$AJ$1/100*$U398</f>
        <v>2470945</v>
      </c>
      <c r="AK398" s="1311">
        <f>$AK$1/100*$U398</f>
        <v>0</v>
      </c>
      <c r="AL398" s="1302">
        <f>AI398+AJ398+AK398</f>
        <v>7412835</v>
      </c>
      <c r="AM398" s="1310">
        <f>Z398+AD398+AH398+AL398</f>
        <v>49418900</v>
      </c>
      <c r="AN398" s="1282">
        <f>AM398-U398</f>
        <v>0</v>
      </c>
      <c r="AO398" s="931">
        <f>ROUND(W398,-2)</f>
        <v>4941900</v>
      </c>
      <c r="AP398" s="931">
        <f>ROUND(X398,-2)</f>
        <v>4941900</v>
      </c>
      <c r="AQ398" s="931">
        <f>ROUND(Y398,-2)</f>
        <v>4941900</v>
      </c>
      <c r="AR398" s="1302">
        <f>AO398+AP398+AQ398</f>
        <v>14825700</v>
      </c>
      <c r="AS398" s="931">
        <f>ROUND(AA398,-2)</f>
        <v>2470900</v>
      </c>
      <c r="AT398" s="931">
        <f>ROUND(AB398,-2)</f>
        <v>4941900</v>
      </c>
      <c r="AU398" s="931">
        <f>ROUND(AC398,-2)</f>
        <v>4941900</v>
      </c>
      <c r="AV398" s="1302">
        <f>AS398+AT398+AU398</f>
        <v>12354700</v>
      </c>
      <c r="AW398" s="931">
        <f>ROUND(AE398,-2)</f>
        <v>4941900</v>
      </c>
      <c r="AX398" s="931">
        <f>ROUND(AF398,-2)</f>
        <v>4941900</v>
      </c>
      <c r="AY398" s="931">
        <f>ROUND(AG398,-2)</f>
        <v>4941900</v>
      </c>
      <c r="AZ398" s="1302">
        <f>AW398+AX398+AY398</f>
        <v>14825700</v>
      </c>
      <c r="BA398" s="1311">
        <f>ROUND(AI398,-2)</f>
        <v>4941900</v>
      </c>
      <c r="BB398" s="1311">
        <f>ROUND(AJ398,-2)</f>
        <v>2470900</v>
      </c>
      <c r="BC398" s="1311">
        <f>ROUND(AK398,-2)</f>
        <v>0</v>
      </c>
      <c r="BD398" s="930">
        <f>BA398+BB398+BC398</f>
        <v>7412800</v>
      </c>
      <c r="BE398" s="1310">
        <f>AR398+AV398+AZ398+BD398</f>
        <v>49418900</v>
      </c>
      <c r="BF398" s="1312">
        <f t="shared" si="9"/>
        <v>0</v>
      </c>
    </row>
    <row r="399" spans="1:58">
      <c r="A399" s="1220">
        <v>393</v>
      </c>
      <c r="B399" s="1231"/>
      <c r="C399" s="1276" t="s">
        <v>2422</v>
      </c>
      <c r="D399" s="1239">
        <v>104500000</v>
      </c>
      <c r="E399" s="1240" t="s">
        <v>2416</v>
      </c>
      <c r="F399" s="1234"/>
      <c r="G399" s="1235"/>
      <c r="H399" s="1236"/>
      <c r="I399" s="1234"/>
      <c r="J399" s="1220"/>
      <c r="K399" s="1237"/>
      <c r="L399" s="1237"/>
      <c r="M399" s="1234"/>
      <c r="N399" s="1237"/>
      <c r="O399" s="1234"/>
      <c r="P399" s="1234"/>
      <c r="Q399" s="1234"/>
      <c r="R399" s="1234"/>
      <c r="S399" s="1234"/>
      <c r="T399" s="1234"/>
      <c r="U399" s="1234"/>
      <c r="W399" s="1311"/>
      <c r="X399" s="1311"/>
      <c r="Y399" s="1311"/>
      <c r="Z399" s="1302"/>
      <c r="AA399" s="1311"/>
      <c r="AB399" s="1311"/>
      <c r="AC399" s="1311"/>
      <c r="AD399" s="1302"/>
      <c r="AE399" s="1311"/>
      <c r="AF399" s="1311"/>
      <c r="AG399" s="1311"/>
      <c r="AH399" s="1302"/>
      <c r="AI399" s="1311"/>
      <c r="AJ399" s="1311"/>
      <c r="AK399" s="1311"/>
      <c r="AL399" s="1302"/>
      <c r="AM399" s="1310"/>
      <c r="AN399" s="1282"/>
      <c r="AO399" s="931"/>
      <c r="AP399" s="931"/>
      <c r="AQ399" s="931"/>
      <c r="AR399" s="930"/>
      <c r="AS399" s="931"/>
      <c r="AT399" s="931"/>
      <c r="AU399" s="931"/>
      <c r="AV399" s="930"/>
      <c r="AW399" s="931"/>
      <c r="AX399" s="931"/>
      <c r="AY399" s="931"/>
      <c r="AZ399" s="930"/>
      <c r="BA399" s="931"/>
      <c r="BB399" s="931"/>
      <c r="BC399" s="931"/>
      <c r="BD399" s="930"/>
      <c r="BE399" s="929"/>
      <c r="BF399" s="1282">
        <f t="shared" si="9"/>
        <v>0</v>
      </c>
    </row>
    <row r="400" spans="1:58" outlineLevel="2">
      <c r="A400" s="1220">
        <v>394</v>
      </c>
      <c r="B400" s="1231"/>
      <c r="C400" s="1276" t="s">
        <v>2423</v>
      </c>
      <c r="D400" s="1239">
        <v>0</v>
      </c>
      <c r="E400" s="1240" t="s">
        <v>2416</v>
      </c>
      <c r="F400" s="1234"/>
      <c r="G400" s="1235"/>
      <c r="H400" s="1236"/>
      <c r="I400" s="1234"/>
      <c r="J400" s="1220"/>
      <c r="K400" s="1237"/>
      <c r="L400" s="1237"/>
      <c r="M400" s="1234"/>
      <c r="N400" s="1237"/>
      <c r="O400" s="1234"/>
      <c r="P400" s="1234"/>
      <c r="Q400" s="1234"/>
      <c r="R400" s="1234"/>
      <c r="S400" s="1234"/>
      <c r="T400" s="1234"/>
      <c r="U400" s="1234"/>
      <c r="W400" s="1311"/>
      <c r="X400" s="1311"/>
      <c r="Y400" s="1311"/>
      <c r="Z400" s="1302"/>
      <c r="AA400" s="1311"/>
      <c r="AB400" s="1311"/>
      <c r="AC400" s="1311"/>
      <c r="AD400" s="1302"/>
      <c r="AE400" s="1311"/>
      <c r="AF400" s="1311"/>
      <c r="AG400" s="1311"/>
      <c r="AH400" s="1302"/>
      <c r="AI400" s="1311"/>
      <c r="AJ400" s="1311"/>
      <c r="AK400" s="1311"/>
      <c r="AL400" s="1302"/>
      <c r="AM400" s="1310"/>
      <c r="AN400" s="1282"/>
      <c r="AO400" s="931"/>
      <c r="AP400" s="931"/>
      <c r="AQ400" s="931"/>
      <c r="AR400" s="930"/>
      <c r="AS400" s="931"/>
      <c r="AT400" s="931"/>
      <c r="AU400" s="931"/>
      <c r="AV400" s="930"/>
      <c r="AW400" s="931"/>
      <c r="AX400" s="931"/>
      <c r="AY400" s="931"/>
      <c r="AZ400" s="930"/>
      <c r="BA400" s="931"/>
      <c r="BB400" s="931"/>
      <c r="BC400" s="931"/>
      <c r="BD400" s="930"/>
      <c r="BE400" s="929"/>
      <c r="BF400" s="1282">
        <f t="shared" si="9"/>
        <v>0</v>
      </c>
    </row>
    <row r="401" spans="1:58" outlineLevel="2">
      <c r="A401" s="1220">
        <v>395</v>
      </c>
      <c r="B401" s="1231"/>
      <c r="C401" s="1276" t="s">
        <v>2424</v>
      </c>
      <c r="D401" s="1239">
        <v>104500000</v>
      </c>
      <c r="E401" s="1240" t="s">
        <v>2416</v>
      </c>
      <c r="F401" s="1234"/>
      <c r="G401" s="1235"/>
      <c r="H401" s="1236"/>
      <c r="I401" s="1234"/>
      <c r="J401" s="1220"/>
      <c r="K401" s="1237"/>
      <c r="L401" s="1237"/>
      <c r="M401" s="1234"/>
      <c r="N401" s="1237"/>
      <c r="O401" s="1234"/>
      <c r="P401" s="1234"/>
      <c r="Q401" s="1234"/>
      <c r="R401" s="1234"/>
      <c r="S401" s="1234"/>
      <c r="T401" s="1234"/>
      <c r="U401" s="1234"/>
      <c r="W401" s="1311"/>
      <c r="X401" s="1311"/>
      <c r="Y401" s="1311"/>
      <c r="Z401" s="1302"/>
      <c r="AA401" s="1311"/>
      <c r="AB401" s="1311"/>
      <c r="AC401" s="1311"/>
      <c r="AD401" s="1302"/>
      <c r="AE401" s="1311"/>
      <c r="AF401" s="1311"/>
      <c r="AG401" s="1311"/>
      <c r="AH401" s="1302"/>
      <c r="AI401" s="1311"/>
      <c r="AJ401" s="1311"/>
      <c r="AK401" s="1311"/>
      <c r="AL401" s="1302"/>
      <c r="AM401" s="1310"/>
      <c r="AN401" s="1282"/>
      <c r="AO401" s="931"/>
      <c r="AP401" s="931"/>
      <c r="AQ401" s="931"/>
      <c r="AR401" s="930"/>
      <c r="AS401" s="931"/>
      <c r="AT401" s="931"/>
      <c r="AU401" s="931"/>
      <c r="AV401" s="930"/>
      <c r="AW401" s="931"/>
      <c r="AX401" s="931"/>
      <c r="AY401" s="931"/>
      <c r="AZ401" s="930"/>
      <c r="BA401" s="931"/>
      <c r="BB401" s="931"/>
      <c r="BC401" s="931"/>
      <c r="BD401" s="930"/>
      <c r="BE401" s="929"/>
      <c r="BF401" s="1282">
        <f t="shared" si="9"/>
        <v>0</v>
      </c>
    </row>
    <row r="402" spans="1:58">
      <c r="A402" s="1220">
        <v>396</v>
      </c>
      <c r="B402" s="1231"/>
      <c r="C402" s="1276" t="s">
        <v>2430</v>
      </c>
      <c r="D402" s="1239">
        <v>21350500</v>
      </c>
      <c r="E402" s="1240" t="s">
        <v>2416</v>
      </c>
      <c r="F402" s="1234"/>
      <c r="G402" s="1235"/>
      <c r="H402" s="1236"/>
      <c r="I402" s="1234"/>
      <c r="J402" s="1220"/>
      <c r="K402" s="1237"/>
      <c r="L402" s="1237"/>
      <c r="M402" s="1234"/>
      <c r="N402" s="1237"/>
      <c r="O402" s="1234"/>
      <c r="P402" s="1234"/>
      <c r="Q402" s="1234"/>
      <c r="R402" s="1234"/>
      <c r="S402" s="1234"/>
      <c r="T402" s="1234"/>
      <c r="U402" s="1234"/>
      <c r="W402" s="1311"/>
      <c r="X402" s="1311"/>
      <c r="Y402" s="1311"/>
      <c r="Z402" s="1302"/>
      <c r="AA402" s="1311"/>
      <c r="AB402" s="1311"/>
      <c r="AC402" s="1311"/>
      <c r="AD402" s="1302"/>
      <c r="AE402" s="1311"/>
      <c r="AF402" s="1311"/>
      <c r="AG402" s="1311"/>
      <c r="AH402" s="1302"/>
      <c r="AI402" s="1311"/>
      <c r="AJ402" s="1311"/>
      <c r="AK402" s="1311"/>
      <c r="AL402" s="1302"/>
      <c r="AM402" s="1310"/>
      <c r="AN402" s="1282"/>
      <c r="AO402" s="931"/>
      <c r="AP402" s="931"/>
      <c r="AQ402" s="931"/>
      <c r="AR402" s="930"/>
      <c r="AS402" s="931"/>
      <c r="AT402" s="931"/>
      <c r="AU402" s="931"/>
      <c r="AV402" s="930"/>
      <c r="AW402" s="931"/>
      <c r="AX402" s="931"/>
      <c r="AY402" s="931"/>
      <c r="AZ402" s="930"/>
      <c r="BA402" s="931"/>
      <c r="BB402" s="931"/>
      <c r="BC402" s="931"/>
      <c r="BD402" s="930"/>
      <c r="BE402" s="929"/>
      <c r="BF402" s="1282">
        <f t="shared" si="9"/>
        <v>0</v>
      </c>
    </row>
    <row r="403" spans="1:58">
      <c r="A403" s="1220">
        <v>397</v>
      </c>
      <c r="B403" s="1231"/>
      <c r="C403" s="1276" t="s">
        <v>2431</v>
      </c>
      <c r="D403" s="1239">
        <v>33730600</v>
      </c>
      <c r="E403" s="1240" t="s">
        <v>2416</v>
      </c>
      <c r="F403" s="1234"/>
      <c r="G403" s="1235"/>
      <c r="H403" s="1236"/>
      <c r="I403" s="1234"/>
      <c r="J403" s="1220"/>
      <c r="K403" s="1237"/>
      <c r="L403" s="1237"/>
      <c r="M403" s="1234"/>
      <c r="N403" s="1237"/>
      <c r="O403" s="1234"/>
      <c r="P403" s="1234"/>
      <c r="Q403" s="1234"/>
      <c r="R403" s="1234"/>
      <c r="S403" s="1234"/>
      <c r="T403" s="1234"/>
      <c r="U403" s="1234"/>
      <c r="W403" s="1311"/>
      <c r="X403" s="1311"/>
      <c r="Y403" s="1311"/>
      <c r="Z403" s="1302"/>
      <c r="AA403" s="1311"/>
      <c r="AB403" s="1311"/>
      <c r="AC403" s="1311"/>
      <c r="AD403" s="1302"/>
      <c r="AE403" s="1311"/>
      <c r="AF403" s="1311"/>
      <c r="AG403" s="1311"/>
      <c r="AH403" s="1302"/>
      <c r="AI403" s="1311"/>
      <c r="AJ403" s="1311"/>
      <c r="AK403" s="1311"/>
      <c r="AL403" s="1302"/>
      <c r="AM403" s="1310"/>
      <c r="AN403" s="1282"/>
      <c r="AO403" s="931"/>
      <c r="AP403" s="931"/>
      <c r="AQ403" s="931"/>
      <c r="AR403" s="930"/>
      <c r="AS403" s="931"/>
      <c r="AT403" s="931"/>
      <c r="AU403" s="931"/>
      <c r="AV403" s="930"/>
      <c r="AW403" s="931"/>
      <c r="AX403" s="931"/>
      <c r="AY403" s="931"/>
      <c r="AZ403" s="930"/>
      <c r="BA403" s="931"/>
      <c r="BB403" s="931"/>
      <c r="BC403" s="931"/>
      <c r="BD403" s="930"/>
      <c r="BE403" s="929"/>
      <c r="BF403" s="1282">
        <f t="shared" si="9"/>
        <v>0</v>
      </c>
    </row>
    <row r="404" spans="1:58">
      <c r="A404" s="1220">
        <v>398</v>
      </c>
      <c r="B404" s="1231"/>
      <c r="C404" s="1276" t="s">
        <v>2425</v>
      </c>
      <c r="D404" s="1239">
        <v>49418900</v>
      </c>
      <c r="E404" s="1240" t="s">
        <v>2416</v>
      </c>
      <c r="F404" s="1234"/>
      <c r="G404" s="1235"/>
      <c r="H404" s="1236"/>
      <c r="I404" s="1234"/>
      <c r="J404" s="1220"/>
      <c r="K404" s="1237"/>
      <c r="L404" s="1237"/>
      <c r="M404" s="1234"/>
      <c r="N404" s="1237"/>
      <c r="O404" s="1234"/>
      <c r="P404" s="1234"/>
      <c r="Q404" s="1234"/>
      <c r="R404" s="1234"/>
      <c r="S404" s="1234"/>
      <c r="T404" s="1234"/>
      <c r="U404" s="1234"/>
      <c r="W404" s="1311"/>
      <c r="X404" s="1311"/>
      <c r="Y404" s="1311"/>
      <c r="Z404" s="1302"/>
      <c r="AA404" s="1311"/>
      <c r="AB404" s="1311"/>
      <c r="AC404" s="1311"/>
      <c r="AD404" s="1302"/>
      <c r="AE404" s="1311"/>
      <c r="AF404" s="1311"/>
      <c r="AG404" s="1311"/>
      <c r="AH404" s="1302"/>
      <c r="AI404" s="1311"/>
      <c r="AJ404" s="1311"/>
      <c r="AK404" s="1311"/>
      <c r="AL404" s="1302"/>
      <c r="AM404" s="1310"/>
      <c r="AN404" s="1282"/>
      <c r="AO404" s="931"/>
      <c r="AP404" s="931"/>
      <c r="AQ404" s="931"/>
      <c r="AR404" s="930"/>
      <c r="AS404" s="931"/>
      <c r="AT404" s="931"/>
      <c r="AU404" s="931"/>
      <c r="AV404" s="930"/>
      <c r="AW404" s="931"/>
      <c r="AX404" s="931"/>
      <c r="AY404" s="931"/>
      <c r="AZ404" s="930"/>
      <c r="BA404" s="931"/>
      <c r="BB404" s="931"/>
      <c r="BC404" s="931"/>
      <c r="BD404" s="930"/>
      <c r="BE404" s="929"/>
      <c r="BF404" s="1282">
        <f t="shared" si="9"/>
        <v>0</v>
      </c>
    </row>
    <row r="405" spans="1:58" ht="93.6">
      <c r="A405" s="1220">
        <v>399</v>
      </c>
      <c r="B405" s="1231">
        <v>1</v>
      </c>
      <c r="C405" s="1275" t="s">
        <v>2484</v>
      </c>
      <c r="D405" s="1232"/>
      <c r="E405" s="1233">
        <v>62596700</v>
      </c>
      <c r="F405" s="1234" t="s">
        <v>2416</v>
      </c>
      <c r="G405" s="1235"/>
      <c r="H405" s="1236"/>
      <c r="I405" s="1234"/>
      <c r="J405" s="1220">
        <f>L405+N405+P405</f>
        <v>1</v>
      </c>
      <c r="K405" s="1227">
        <f>M405+O405+Q405</f>
        <v>62596700</v>
      </c>
      <c r="L405" s="1237"/>
      <c r="M405" s="1234"/>
      <c r="N405" s="1237"/>
      <c r="O405" s="1234"/>
      <c r="P405" s="1237">
        <v>1</v>
      </c>
      <c r="Q405" s="1228">
        <f>$E405</f>
        <v>62596700</v>
      </c>
      <c r="R405" s="1234"/>
      <c r="S405" s="1234"/>
      <c r="T405" s="1299"/>
      <c r="U405" s="1228">
        <f>Q405-T405</f>
        <v>62596700</v>
      </c>
      <c r="W405" s="1311">
        <f>$W$1/100*$U405</f>
        <v>6259670</v>
      </c>
      <c r="X405" s="1311">
        <f>$X$1/100*$U405</f>
        <v>6259670</v>
      </c>
      <c r="Y405" s="1311">
        <f>$Y$1/100*$U405</f>
        <v>6259670</v>
      </c>
      <c r="Z405" s="1302">
        <f>W405+X405+Y405</f>
        <v>18779010</v>
      </c>
      <c r="AA405" s="1311">
        <f>$AA$1/100*$U405</f>
        <v>3129835</v>
      </c>
      <c r="AB405" s="1311">
        <f>$AB$1/100*$U405</f>
        <v>6259670</v>
      </c>
      <c r="AC405" s="1311">
        <f>$AC$1/100*$U405</f>
        <v>6259670</v>
      </c>
      <c r="AD405" s="1302">
        <f>AA405+AB405+AC405</f>
        <v>15649175</v>
      </c>
      <c r="AE405" s="1311">
        <f>$AE$1/100*$U405</f>
        <v>6259670</v>
      </c>
      <c r="AF405" s="1311">
        <f>$AF$1/100*$U405</f>
        <v>6259670</v>
      </c>
      <c r="AG405" s="1311">
        <f>$AG$1/100*$U405</f>
        <v>6259670</v>
      </c>
      <c r="AH405" s="1302">
        <f>AE405+AF405+AG405</f>
        <v>18779010</v>
      </c>
      <c r="AI405" s="1311">
        <f>$AI$1/100*$U405</f>
        <v>6259670</v>
      </c>
      <c r="AJ405" s="1311">
        <f>$AJ$1/100*$U405</f>
        <v>3129835</v>
      </c>
      <c r="AK405" s="1311">
        <f>$AK$1/100*$U405</f>
        <v>0</v>
      </c>
      <c r="AL405" s="1302">
        <f>AI405+AJ405+AK405</f>
        <v>9389505</v>
      </c>
      <c r="AM405" s="1310">
        <f>Z405+AD405+AH405+AL405</f>
        <v>62596700</v>
      </c>
      <c r="AN405" s="1282">
        <f>AM405-U405</f>
        <v>0</v>
      </c>
      <c r="AO405" s="931">
        <f>ROUND(W405,-2)</f>
        <v>6259700</v>
      </c>
      <c r="AP405" s="931">
        <f>ROUND(X405,-2)</f>
        <v>6259700</v>
      </c>
      <c r="AQ405" s="931">
        <f>ROUND(Y405,-2)</f>
        <v>6259700</v>
      </c>
      <c r="AR405" s="1302">
        <f>AO405+AP405+AQ405</f>
        <v>18779100</v>
      </c>
      <c r="AS405" s="931">
        <f>ROUND(AA405,-2)</f>
        <v>3129800</v>
      </c>
      <c r="AT405" s="931">
        <f>ROUND(AB405,-2)</f>
        <v>6259700</v>
      </c>
      <c r="AU405" s="931">
        <f>ROUND(AC405,-2)</f>
        <v>6259700</v>
      </c>
      <c r="AV405" s="1302">
        <f>AS405+AT405+AU405</f>
        <v>15649200</v>
      </c>
      <c r="AW405" s="931">
        <f>ROUND(AE405,-2)</f>
        <v>6259700</v>
      </c>
      <c r="AX405" s="931">
        <f>ROUND(AF405,-2)</f>
        <v>6259700</v>
      </c>
      <c r="AY405" s="931">
        <f>ROUND(AG405,-2)</f>
        <v>6259700</v>
      </c>
      <c r="AZ405" s="1302">
        <f>AW405+AX405+AY405</f>
        <v>18779100</v>
      </c>
      <c r="BA405" s="1311">
        <f>ROUND(AI405,-2)</f>
        <v>6259700</v>
      </c>
      <c r="BB405" s="1311">
        <f>ROUND(AJ405,-2)</f>
        <v>3129800</v>
      </c>
      <c r="BC405" s="1311">
        <f>ROUND(AK405,-2)</f>
        <v>0</v>
      </c>
      <c r="BD405" s="930">
        <f>BA405+BB405+BC405</f>
        <v>9389500</v>
      </c>
      <c r="BE405" s="1310">
        <f>AR405+AV405+AZ405+BD405</f>
        <v>62596900</v>
      </c>
      <c r="BF405" s="1312">
        <f t="shared" si="9"/>
        <v>200</v>
      </c>
    </row>
    <row r="406" spans="1:58">
      <c r="A406" s="1220">
        <v>400</v>
      </c>
      <c r="B406" s="1231"/>
      <c r="C406" s="1276" t="s">
        <v>2422</v>
      </c>
      <c r="D406" s="1239">
        <v>112090000</v>
      </c>
      <c r="E406" s="1240" t="s">
        <v>2416</v>
      </c>
      <c r="F406" s="1234"/>
      <c r="G406" s="1235"/>
      <c r="H406" s="1236"/>
      <c r="I406" s="1234"/>
      <c r="J406" s="1220"/>
      <c r="K406" s="1237"/>
      <c r="L406" s="1237"/>
      <c r="M406" s="1234"/>
      <c r="N406" s="1237"/>
      <c r="O406" s="1234"/>
      <c r="P406" s="1234"/>
      <c r="Q406" s="1234"/>
      <c r="R406" s="1234"/>
      <c r="S406" s="1234"/>
      <c r="T406" s="1234"/>
      <c r="U406" s="1234"/>
      <c r="W406" s="1311"/>
      <c r="X406" s="1311"/>
      <c r="Y406" s="1311"/>
      <c r="Z406" s="1302"/>
      <c r="AA406" s="1311"/>
      <c r="AB406" s="1311"/>
      <c r="AC406" s="1311"/>
      <c r="AD406" s="1302"/>
      <c r="AE406" s="1311"/>
      <c r="AF406" s="1311"/>
      <c r="AG406" s="1311"/>
      <c r="AH406" s="1302"/>
      <c r="AI406" s="1311"/>
      <c r="AJ406" s="1311"/>
      <c r="AK406" s="1311"/>
      <c r="AL406" s="1302"/>
      <c r="AM406" s="1310"/>
      <c r="AN406" s="1282"/>
      <c r="AO406" s="931"/>
      <c r="AP406" s="931"/>
      <c r="AQ406" s="931"/>
      <c r="AR406" s="930"/>
      <c r="AS406" s="931"/>
      <c r="AT406" s="931"/>
      <c r="AU406" s="931"/>
      <c r="AV406" s="930"/>
      <c r="AW406" s="931"/>
      <c r="AX406" s="931"/>
      <c r="AY406" s="931"/>
      <c r="AZ406" s="930"/>
      <c r="BA406" s="931"/>
      <c r="BB406" s="931"/>
      <c r="BC406" s="931"/>
      <c r="BD406" s="930"/>
      <c r="BE406" s="929"/>
      <c r="BF406" s="1282">
        <f t="shared" si="9"/>
        <v>0</v>
      </c>
    </row>
    <row r="407" spans="1:58" outlineLevel="2">
      <c r="A407" s="1220">
        <v>401</v>
      </c>
      <c r="B407" s="1231"/>
      <c r="C407" s="1276" t="s">
        <v>2423</v>
      </c>
      <c r="D407" s="1239">
        <v>0</v>
      </c>
      <c r="E407" s="1240" t="s">
        <v>2416</v>
      </c>
      <c r="F407" s="1234"/>
      <c r="G407" s="1235"/>
      <c r="H407" s="1236"/>
      <c r="I407" s="1234"/>
      <c r="J407" s="1220"/>
      <c r="K407" s="1237"/>
      <c r="L407" s="1237"/>
      <c r="M407" s="1234"/>
      <c r="N407" s="1237"/>
      <c r="O407" s="1234"/>
      <c r="P407" s="1234"/>
      <c r="Q407" s="1234"/>
      <c r="R407" s="1234"/>
      <c r="S407" s="1234"/>
      <c r="T407" s="1234"/>
      <c r="U407" s="1234"/>
      <c r="W407" s="1311"/>
      <c r="X407" s="1311"/>
      <c r="Y407" s="1311"/>
      <c r="Z407" s="1302"/>
      <c r="AA407" s="1311"/>
      <c r="AB407" s="1311"/>
      <c r="AC407" s="1311"/>
      <c r="AD407" s="1302"/>
      <c r="AE407" s="1311"/>
      <c r="AF407" s="1311"/>
      <c r="AG407" s="1311"/>
      <c r="AH407" s="1302"/>
      <c r="AI407" s="1311"/>
      <c r="AJ407" s="1311"/>
      <c r="AK407" s="1311"/>
      <c r="AL407" s="1302"/>
      <c r="AM407" s="1310"/>
      <c r="AN407" s="1282"/>
      <c r="AO407" s="931"/>
      <c r="AP407" s="931"/>
      <c r="AQ407" s="931"/>
      <c r="AR407" s="930"/>
      <c r="AS407" s="931"/>
      <c r="AT407" s="931"/>
      <c r="AU407" s="931"/>
      <c r="AV407" s="930"/>
      <c r="AW407" s="931"/>
      <c r="AX407" s="931"/>
      <c r="AY407" s="931"/>
      <c r="AZ407" s="930"/>
      <c r="BA407" s="931"/>
      <c r="BB407" s="931"/>
      <c r="BC407" s="931"/>
      <c r="BD407" s="930"/>
      <c r="BE407" s="929"/>
      <c r="BF407" s="1282">
        <f t="shared" si="9"/>
        <v>0</v>
      </c>
    </row>
    <row r="408" spans="1:58" outlineLevel="2">
      <c r="A408" s="1220">
        <v>402</v>
      </c>
      <c r="B408" s="1231"/>
      <c r="C408" s="1276" t="s">
        <v>2424</v>
      </c>
      <c r="D408" s="1239">
        <v>112090000</v>
      </c>
      <c r="E408" s="1240" t="s">
        <v>2416</v>
      </c>
      <c r="F408" s="1234"/>
      <c r="G408" s="1235"/>
      <c r="H408" s="1236"/>
      <c r="I408" s="1234"/>
      <c r="J408" s="1220"/>
      <c r="K408" s="1237"/>
      <c r="L408" s="1237"/>
      <c r="M408" s="1234"/>
      <c r="N408" s="1237"/>
      <c r="O408" s="1234"/>
      <c r="P408" s="1234"/>
      <c r="Q408" s="1234"/>
      <c r="R408" s="1234"/>
      <c r="S408" s="1234"/>
      <c r="T408" s="1234"/>
      <c r="U408" s="1234"/>
      <c r="W408" s="1311"/>
      <c r="X408" s="1311"/>
      <c r="Y408" s="1311"/>
      <c r="Z408" s="1302"/>
      <c r="AA408" s="1311"/>
      <c r="AB408" s="1311"/>
      <c r="AC408" s="1311"/>
      <c r="AD408" s="1302"/>
      <c r="AE408" s="1311"/>
      <c r="AF408" s="1311"/>
      <c r="AG408" s="1311"/>
      <c r="AH408" s="1302"/>
      <c r="AI408" s="1311"/>
      <c r="AJ408" s="1311"/>
      <c r="AK408" s="1311"/>
      <c r="AL408" s="1302"/>
      <c r="AM408" s="1310"/>
      <c r="AN408" s="1282"/>
      <c r="AO408" s="931"/>
      <c r="AP408" s="931"/>
      <c r="AQ408" s="931"/>
      <c r="AR408" s="930"/>
      <c r="AS408" s="931"/>
      <c r="AT408" s="931"/>
      <c r="AU408" s="931"/>
      <c r="AV408" s="930"/>
      <c r="AW408" s="931"/>
      <c r="AX408" s="931"/>
      <c r="AY408" s="931"/>
      <c r="AZ408" s="930"/>
      <c r="BA408" s="931"/>
      <c r="BB408" s="931"/>
      <c r="BC408" s="931"/>
      <c r="BD408" s="930"/>
      <c r="BE408" s="929"/>
      <c r="BF408" s="1282">
        <f t="shared" si="9"/>
        <v>0</v>
      </c>
    </row>
    <row r="409" spans="1:58">
      <c r="A409" s="1220">
        <v>403</v>
      </c>
      <c r="B409" s="1231"/>
      <c r="C409" s="1276" t="s">
        <v>2430</v>
      </c>
      <c r="D409" s="1239">
        <v>22418100</v>
      </c>
      <c r="E409" s="1240" t="s">
        <v>2416</v>
      </c>
      <c r="F409" s="1234"/>
      <c r="G409" s="1235"/>
      <c r="H409" s="1236"/>
      <c r="I409" s="1234"/>
      <c r="J409" s="1220"/>
      <c r="K409" s="1237"/>
      <c r="L409" s="1237"/>
      <c r="M409" s="1234"/>
      <c r="N409" s="1237"/>
      <c r="O409" s="1234"/>
      <c r="P409" s="1234"/>
      <c r="Q409" s="1234"/>
      <c r="R409" s="1234"/>
      <c r="S409" s="1234"/>
      <c r="T409" s="1234"/>
      <c r="U409" s="1234"/>
      <c r="W409" s="1311"/>
      <c r="X409" s="1311"/>
      <c r="Y409" s="1311"/>
      <c r="Z409" s="1302"/>
      <c r="AA409" s="1311"/>
      <c r="AB409" s="1311"/>
      <c r="AC409" s="1311"/>
      <c r="AD409" s="1302"/>
      <c r="AE409" s="1311"/>
      <c r="AF409" s="1311"/>
      <c r="AG409" s="1311"/>
      <c r="AH409" s="1302"/>
      <c r="AI409" s="1311"/>
      <c r="AJ409" s="1311"/>
      <c r="AK409" s="1311"/>
      <c r="AL409" s="1302"/>
      <c r="AM409" s="1310"/>
      <c r="AN409" s="1282"/>
      <c r="AO409" s="931"/>
      <c r="AP409" s="931"/>
      <c r="AQ409" s="931"/>
      <c r="AR409" s="930"/>
      <c r="AS409" s="931"/>
      <c r="AT409" s="931"/>
      <c r="AU409" s="931"/>
      <c r="AV409" s="930"/>
      <c r="AW409" s="931"/>
      <c r="AX409" s="931"/>
      <c r="AY409" s="931"/>
      <c r="AZ409" s="930"/>
      <c r="BA409" s="931"/>
      <c r="BB409" s="931"/>
      <c r="BC409" s="931"/>
      <c r="BD409" s="930"/>
      <c r="BE409" s="929"/>
      <c r="BF409" s="1282">
        <f t="shared" si="9"/>
        <v>0</v>
      </c>
    </row>
    <row r="410" spans="1:58">
      <c r="A410" s="1220">
        <v>404</v>
      </c>
      <c r="B410" s="1231"/>
      <c r="C410" s="1276" t="s">
        <v>2431</v>
      </c>
      <c r="D410" s="1239">
        <v>27075200</v>
      </c>
      <c r="E410" s="1240" t="s">
        <v>2416</v>
      </c>
      <c r="F410" s="1234"/>
      <c r="G410" s="1235"/>
      <c r="H410" s="1236"/>
      <c r="I410" s="1234"/>
      <c r="J410" s="1220"/>
      <c r="K410" s="1237"/>
      <c r="L410" s="1237"/>
      <c r="M410" s="1234"/>
      <c r="N410" s="1237"/>
      <c r="O410" s="1234"/>
      <c r="P410" s="1234"/>
      <c r="Q410" s="1234"/>
      <c r="R410" s="1234"/>
      <c r="S410" s="1234"/>
      <c r="T410" s="1234"/>
      <c r="U410" s="1234"/>
      <c r="W410" s="1311"/>
      <c r="X410" s="1311"/>
      <c r="Y410" s="1311"/>
      <c r="Z410" s="1302"/>
      <c r="AA410" s="1311"/>
      <c r="AB410" s="1311"/>
      <c r="AC410" s="1311"/>
      <c r="AD410" s="1302"/>
      <c r="AE410" s="1311"/>
      <c r="AF410" s="1311"/>
      <c r="AG410" s="1311"/>
      <c r="AH410" s="1302"/>
      <c r="AI410" s="1311"/>
      <c r="AJ410" s="1311"/>
      <c r="AK410" s="1311"/>
      <c r="AL410" s="1302"/>
      <c r="AM410" s="1310"/>
      <c r="AN410" s="1282"/>
      <c r="AO410" s="931"/>
      <c r="AP410" s="931"/>
      <c r="AQ410" s="931"/>
      <c r="AR410" s="930"/>
      <c r="AS410" s="931"/>
      <c r="AT410" s="931"/>
      <c r="AU410" s="931"/>
      <c r="AV410" s="930"/>
      <c r="AW410" s="931"/>
      <c r="AX410" s="931"/>
      <c r="AY410" s="931"/>
      <c r="AZ410" s="930"/>
      <c r="BA410" s="931"/>
      <c r="BB410" s="931"/>
      <c r="BC410" s="931"/>
      <c r="BD410" s="930"/>
      <c r="BE410" s="929"/>
      <c r="BF410" s="1282">
        <f t="shared" si="9"/>
        <v>0</v>
      </c>
    </row>
    <row r="411" spans="1:58">
      <c r="A411" s="1220">
        <v>405</v>
      </c>
      <c r="B411" s="1231"/>
      <c r="C411" s="1276" t="s">
        <v>2425</v>
      </c>
      <c r="D411" s="1239">
        <v>62596700</v>
      </c>
      <c r="E411" s="1240" t="s">
        <v>2416</v>
      </c>
      <c r="F411" s="1234"/>
      <c r="G411" s="1235"/>
      <c r="H411" s="1236"/>
      <c r="I411" s="1234"/>
      <c r="J411" s="1220"/>
      <c r="K411" s="1237"/>
      <c r="L411" s="1237"/>
      <c r="M411" s="1234"/>
      <c r="N411" s="1237"/>
      <c r="O411" s="1234"/>
      <c r="P411" s="1234"/>
      <c r="Q411" s="1234"/>
      <c r="R411" s="1234"/>
      <c r="S411" s="1234"/>
      <c r="T411" s="1234"/>
      <c r="U411" s="1234"/>
      <c r="W411" s="1311"/>
      <c r="X411" s="1311"/>
      <c r="Y411" s="1311"/>
      <c r="Z411" s="1302"/>
      <c r="AA411" s="1311"/>
      <c r="AB411" s="1311"/>
      <c r="AC411" s="1311"/>
      <c r="AD411" s="1302"/>
      <c r="AE411" s="1311"/>
      <c r="AF411" s="1311"/>
      <c r="AG411" s="1311"/>
      <c r="AH411" s="1302"/>
      <c r="AI411" s="1311"/>
      <c r="AJ411" s="1311"/>
      <c r="AK411" s="1311"/>
      <c r="AL411" s="1302"/>
      <c r="AM411" s="1310"/>
      <c r="AN411" s="1282"/>
      <c r="AO411" s="931"/>
      <c r="AP411" s="931"/>
      <c r="AQ411" s="931"/>
      <c r="AR411" s="930"/>
      <c r="AS411" s="931"/>
      <c r="AT411" s="931"/>
      <c r="AU411" s="931"/>
      <c r="AV411" s="930"/>
      <c r="AW411" s="931"/>
      <c r="AX411" s="931"/>
      <c r="AY411" s="931"/>
      <c r="AZ411" s="930"/>
      <c r="BA411" s="931"/>
      <c r="BB411" s="931"/>
      <c r="BC411" s="931"/>
      <c r="BD411" s="930"/>
      <c r="BE411" s="929"/>
      <c r="BF411" s="1282">
        <f t="shared" si="9"/>
        <v>0</v>
      </c>
    </row>
    <row r="412" spans="1:58" ht="70.2">
      <c r="A412" s="1220">
        <v>406</v>
      </c>
      <c r="B412" s="1231">
        <v>6</v>
      </c>
      <c r="C412" s="1275" t="s">
        <v>2485</v>
      </c>
      <c r="D412" s="1232"/>
      <c r="E412" s="1233">
        <v>145892600</v>
      </c>
      <c r="F412" s="1234" t="s">
        <v>2416</v>
      </c>
      <c r="G412" s="1235"/>
      <c r="H412" s="1236"/>
      <c r="I412" s="1234"/>
      <c r="J412" s="1220">
        <f>L412+N412+P412</f>
        <v>1</v>
      </c>
      <c r="K412" s="1227">
        <f>M412+O412+Q412</f>
        <v>145892600</v>
      </c>
      <c r="L412" s="1237"/>
      <c r="M412" s="1234"/>
      <c r="N412" s="1237"/>
      <c r="O412" s="1234"/>
      <c r="P412" s="1237">
        <v>1</v>
      </c>
      <c r="Q412" s="1228">
        <f>$E412</f>
        <v>145892600</v>
      </c>
      <c r="R412" s="1234"/>
      <c r="S412" s="1234"/>
      <c r="T412" s="1299"/>
      <c r="U412" s="1293">
        <f>Q412-T412</f>
        <v>145892600</v>
      </c>
      <c r="W412" s="1311">
        <f>$W$1/100*$U412</f>
        <v>14589260</v>
      </c>
      <c r="X412" s="1311">
        <f>$X$1/100*$U412</f>
        <v>14589260</v>
      </c>
      <c r="Y412" s="1311">
        <f>$Y$1/100*$U412</f>
        <v>14589260</v>
      </c>
      <c r="Z412" s="1302">
        <f>W412+X412+Y412</f>
        <v>43767780</v>
      </c>
      <c r="AA412" s="1311">
        <f>$AA$1/100*$U412</f>
        <v>7294630</v>
      </c>
      <c r="AB412" s="1311">
        <f>$AB$1/100*$U412</f>
        <v>14589260</v>
      </c>
      <c r="AC412" s="1311">
        <f>$AC$1/100*$U412</f>
        <v>14589260</v>
      </c>
      <c r="AD412" s="1302">
        <f>AA412+AB412+AC412</f>
        <v>36473150</v>
      </c>
      <c r="AE412" s="1311">
        <f>$AE$1/100*$U412</f>
        <v>14589260</v>
      </c>
      <c r="AF412" s="1311">
        <f>$AF$1/100*$U412</f>
        <v>14589260</v>
      </c>
      <c r="AG412" s="1311">
        <f>$AG$1/100*$U412</f>
        <v>14589260</v>
      </c>
      <c r="AH412" s="1302">
        <f>AE412+AF412+AG412</f>
        <v>43767780</v>
      </c>
      <c r="AI412" s="1311">
        <f>$AI$1/100*$U412</f>
        <v>14589260</v>
      </c>
      <c r="AJ412" s="1311">
        <f>$AJ$1/100*$U412</f>
        <v>7294630</v>
      </c>
      <c r="AK412" s="1311">
        <f>$AK$1/100*$U412</f>
        <v>0</v>
      </c>
      <c r="AL412" s="1302">
        <f>AI412+AJ412+AK412</f>
        <v>21883890</v>
      </c>
      <c r="AM412" s="1310">
        <f>Z412+AD412+AH412+AL412</f>
        <v>145892600</v>
      </c>
      <c r="AN412" s="1282">
        <f>AM412-U412</f>
        <v>0</v>
      </c>
      <c r="AO412" s="931">
        <f>ROUND(W412,-2)</f>
        <v>14589300</v>
      </c>
      <c r="AP412" s="931">
        <f>ROUND(X412,-2)</f>
        <v>14589300</v>
      </c>
      <c r="AQ412" s="931">
        <f>ROUND(Y412,-2)</f>
        <v>14589300</v>
      </c>
      <c r="AR412" s="1302">
        <f>AO412+AP412+AQ412</f>
        <v>43767900</v>
      </c>
      <c r="AS412" s="931">
        <f>ROUND(AA412,-2)</f>
        <v>7294600</v>
      </c>
      <c r="AT412" s="931">
        <f>ROUND(AB412,-2)</f>
        <v>14589300</v>
      </c>
      <c r="AU412" s="931">
        <f>ROUND(AC412,-2)</f>
        <v>14589300</v>
      </c>
      <c r="AV412" s="1302">
        <f>AS412+AT412+AU412</f>
        <v>36473200</v>
      </c>
      <c r="AW412" s="931">
        <f>ROUND(AE412,-2)</f>
        <v>14589300</v>
      </c>
      <c r="AX412" s="931">
        <f>ROUND(AF412,-2)</f>
        <v>14589300</v>
      </c>
      <c r="AY412" s="931">
        <f>ROUND(AG412,-2)</f>
        <v>14589300</v>
      </c>
      <c r="AZ412" s="1302">
        <f>AW412+AX412+AY412</f>
        <v>43767900</v>
      </c>
      <c r="BA412" s="1311">
        <f>ROUND(AI412,-2)</f>
        <v>14589300</v>
      </c>
      <c r="BB412" s="1311">
        <f>ROUND(AJ412,-2)</f>
        <v>7294600</v>
      </c>
      <c r="BC412" s="1311">
        <f>ROUND(AK412,-2)</f>
        <v>0</v>
      </c>
      <c r="BD412" s="930">
        <f>BA412+BB412+BC412</f>
        <v>21883900</v>
      </c>
      <c r="BE412" s="1310">
        <f>AR412+AV412+AZ412+BD412</f>
        <v>145892900</v>
      </c>
      <c r="BF412" s="1312">
        <f t="shared" si="9"/>
        <v>300</v>
      </c>
    </row>
    <row r="413" spans="1:58">
      <c r="A413" s="1220">
        <v>407</v>
      </c>
      <c r="B413" s="1231"/>
      <c r="C413" s="1276" t="s">
        <v>2422</v>
      </c>
      <c r="D413" s="1239">
        <v>226120000</v>
      </c>
      <c r="E413" s="1240" t="s">
        <v>2416</v>
      </c>
      <c r="F413" s="1234"/>
      <c r="G413" s="1235"/>
      <c r="H413" s="1236"/>
      <c r="I413" s="1234"/>
      <c r="J413" s="1220"/>
      <c r="K413" s="1237"/>
      <c r="L413" s="1237"/>
      <c r="M413" s="1234"/>
      <c r="N413" s="1237"/>
      <c r="O413" s="1234"/>
      <c r="P413" s="1234"/>
      <c r="Q413" s="1234"/>
      <c r="R413" s="1234"/>
      <c r="S413" s="1234"/>
      <c r="T413" s="1234"/>
      <c r="U413" s="1234"/>
      <c r="W413" s="1311"/>
      <c r="X413" s="1311"/>
      <c r="Y413" s="1311"/>
      <c r="Z413" s="1302"/>
      <c r="AA413" s="1311"/>
      <c r="AB413" s="1311"/>
      <c r="AC413" s="1311"/>
      <c r="AD413" s="1302"/>
      <c r="AE413" s="1311"/>
      <c r="AF413" s="1311"/>
      <c r="AG413" s="1311"/>
      <c r="AH413" s="1302"/>
      <c r="AI413" s="1311"/>
      <c r="AJ413" s="1311"/>
      <c r="AK413" s="1311"/>
      <c r="AL413" s="1302"/>
      <c r="AM413" s="1310"/>
      <c r="AN413" s="1282"/>
      <c r="AO413" s="931"/>
      <c r="AP413" s="931"/>
      <c r="AQ413" s="931"/>
      <c r="AR413" s="930"/>
      <c r="AS413" s="931"/>
      <c r="AT413" s="931"/>
      <c r="AU413" s="931"/>
      <c r="AV413" s="930"/>
      <c r="AW413" s="931"/>
      <c r="AX413" s="931"/>
      <c r="AY413" s="931"/>
      <c r="AZ413" s="930"/>
      <c r="BA413" s="931"/>
      <c r="BB413" s="931"/>
      <c r="BC413" s="931"/>
      <c r="BD413" s="930"/>
      <c r="BE413" s="929"/>
      <c r="BF413" s="1282">
        <f t="shared" si="9"/>
        <v>0</v>
      </c>
    </row>
    <row r="414" spans="1:58" outlineLevel="2">
      <c r="A414" s="1220">
        <v>408</v>
      </c>
      <c r="B414" s="1231"/>
      <c r="C414" s="1276" t="s">
        <v>2423</v>
      </c>
      <c r="D414" s="1239">
        <v>0</v>
      </c>
      <c r="E414" s="1240" t="s">
        <v>2416</v>
      </c>
      <c r="F414" s="1234"/>
      <c r="G414" s="1235"/>
      <c r="H414" s="1236"/>
      <c r="I414" s="1234"/>
      <c r="J414" s="1220"/>
      <c r="K414" s="1237"/>
      <c r="L414" s="1237"/>
      <c r="M414" s="1234"/>
      <c r="N414" s="1237"/>
      <c r="O414" s="1234"/>
      <c r="P414" s="1234"/>
      <c r="Q414" s="1234"/>
      <c r="R414" s="1234"/>
      <c r="S414" s="1234"/>
      <c r="T414" s="1234"/>
      <c r="U414" s="1234"/>
      <c r="W414" s="1311"/>
      <c r="X414" s="1311"/>
      <c r="Y414" s="1311"/>
      <c r="Z414" s="1302"/>
      <c r="AA414" s="1311"/>
      <c r="AB414" s="1311"/>
      <c r="AC414" s="1311"/>
      <c r="AD414" s="1302"/>
      <c r="AE414" s="1311"/>
      <c r="AF414" s="1311"/>
      <c r="AG414" s="1311"/>
      <c r="AH414" s="1302"/>
      <c r="AI414" s="1311"/>
      <c r="AJ414" s="1311"/>
      <c r="AK414" s="1311"/>
      <c r="AL414" s="1302"/>
      <c r="AM414" s="1310"/>
      <c r="AN414" s="1282"/>
      <c r="AO414" s="931"/>
      <c r="AP414" s="931"/>
      <c r="AQ414" s="931"/>
      <c r="AR414" s="930"/>
      <c r="AS414" s="931"/>
      <c r="AT414" s="931"/>
      <c r="AU414" s="931"/>
      <c r="AV414" s="930"/>
      <c r="AW414" s="931"/>
      <c r="AX414" s="931"/>
      <c r="AY414" s="931"/>
      <c r="AZ414" s="930"/>
      <c r="BA414" s="931"/>
      <c r="BB414" s="931"/>
      <c r="BC414" s="931"/>
      <c r="BD414" s="930"/>
      <c r="BE414" s="929"/>
      <c r="BF414" s="1282">
        <f t="shared" si="9"/>
        <v>0</v>
      </c>
    </row>
    <row r="415" spans="1:58" outlineLevel="2">
      <c r="A415" s="1220">
        <v>409</v>
      </c>
      <c r="B415" s="1231"/>
      <c r="C415" s="1276" t="s">
        <v>2424</v>
      </c>
      <c r="D415" s="1239">
        <v>226120000</v>
      </c>
      <c r="E415" s="1240" t="s">
        <v>2416</v>
      </c>
      <c r="F415" s="1234"/>
      <c r="G415" s="1235"/>
      <c r="H415" s="1236"/>
      <c r="I415" s="1234"/>
      <c r="J415" s="1220"/>
      <c r="K415" s="1237"/>
      <c r="L415" s="1237"/>
      <c r="M415" s="1234"/>
      <c r="N415" s="1237"/>
      <c r="O415" s="1234"/>
      <c r="P415" s="1234"/>
      <c r="Q415" s="1234"/>
      <c r="R415" s="1234"/>
      <c r="S415" s="1234"/>
      <c r="T415" s="1234"/>
      <c r="U415" s="1234"/>
      <c r="W415" s="1311"/>
      <c r="X415" s="1311"/>
      <c r="Y415" s="1311"/>
      <c r="Z415" s="1302"/>
      <c r="AA415" s="1311"/>
      <c r="AB415" s="1311"/>
      <c r="AC415" s="1311"/>
      <c r="AD415" s="1302"/>
      <c r="AE415" s="1311"/>
      <c r="AF415" s="1311"/>
      <c r="AG415" s="1311"/>
      <c r="AH415" s="1302"/>
      <c r="AI415" s="1311"/>
      <c r="AJ415" s="1311"/>
      <c r="AK415" s="1311"/>
      <c r="AL415" s="1302"/>
      <c r="AM415" s="1310"/>
      <c r="AN415" s="1282"/>
      <c r="AO415" s="931"/>
      <c r="AP415" s="931"/>
      <c r="AQ415" s="931"/>
      <c r="AR415" s="930"/>
      <c r="AS415" s="931"/>
      <c r="AT415" s="931"/>
      <c r="AU415" s="931"/>
      <c r="AV415" s="930"/>
      <c r="AW415" s="931"/>
      <c r="AX415" s="931"/>
      <c r="AY415" s="931"/>
      <c r="AZ415" s="930"/>
      <c r="BA415" s="931"/>
      <c r="BB415" s="931"/>
      <c r="BC415" s="931"/>
      <c r="BD415" s="930"/>
      <c r="BE415" s="929"/>
      <c r="BF415" s="1282">
        <f t="shared" si="9"/>
        <v>0</v>
      </c>
    </row>
    <row r="416" spans="1:58">
      <c r="A416" s="1220">
        <v>410</v>
      </c>
      <c r="B416" s="1231"/>
      <c r="C416" s="1276" t="s">
        <v>2430</v>
      </c>
      <c r="D416" s="1239">
        <v>50000000</v>
      </c>
      <c r="E416" s="1240" t="s">
        <v>2416</v>
      </c>
      <c r="F416" s="1234"/>
      <c r="G416" s="1235"/>
      <c r="H416" s="1236"/>
      <c r="I416" s="1234"/>
      <c r="J416" s="1220"/>
      <c r="K416" s="1237"/>
      <c r="L416" s="1237"/>
      <c r="M416" s="1234"/>
      <c r="N416" s="1237"/>
      <c r="O416" s="1234"/>
      <c r="P416" s="1234"/>
      <c r="Q416" s="1234"/>
      <c r="R416" s="1234"/>
      <c r="S416" s="1234"/>
      <c r="T416" s="1234"/>
      <c r="U416" s="1234"/>
      <c r="W416" s="1311"/>
      <c r="X416" s="1311"/>
      <c r="Y416" s="1311"/>
      <c r="Z416" s="1302"/>
      <c r="AA416" s="1311"/>
      <c r="AB416" s="1311"/>
      <c r="AC416" s="1311"/>
      <c r="AD416" s="1302"/>
      <c r="AE416" s="1311"/>
      <c r="AF416" s="1311"/>
      <c r="AG416" s="1311"/>
      <c r="AH416" s="1302"/>
      <c r="AI416" s="1311"/>
      <c r="AJ416" s="1311"/>
      <c r="AK416" s="1311"/>
      <c r="AL416" s="1302"/>
      <c r="AM416" s="1310"/>
      <c r="AN416" s="1282"/>
      <c r="AO416" s="931"/>
      <c r="AP416" s="931"/>
      <c r="AQ416" s="931"/>
      <c r="AR416" s="930"/>
      <c r="AS416" s="931"/>
      <c r="AT416" s="931"/>
      <c r="AU416" s="931"/>
      <c r="AV416" s="930"/>
      <c r="AW416" s="931"/>
      <c r="AX416" s="931"/>
      <c r="AY416" s="931"/>
      <c r="AZ416" s="930"/>
      <c r="BA416" s="931"/>
      <c r="BB416" s="931"/>
      <c r="BC416" s="931"/>
      <c r="BD416" s="930"/>
      <c r="BE416" s="929"/>
      <c r="BF416" s="1282">
        <f t="shared" si="9"/>
        <v>0</v>
      </c>
    </row>
    <row r="417" spans="1:58">
      <c r="A417" s="1220">
        <v>411</v>
      </c>
      <c r="B417" s="1231"/>
      <c r="C417" s="1276" t="s">
        <v>2431</v>
      </c>
      <c r="D417" s="1239">
        <v>30227400</v>
      </c>
      <c r="E417" s="1240" t="s">
        <v>2416</v>
      </c>
      <c r="F417" s="1234"/>
      <c r="G417" s="1235"/>
      <c r="H417" s="1236"/>
      <c r="I417" s="1234"/>
      <c r="J417" s="1220"/>
      <c r="K417" s="1237"/>
      <c r="L417" s="1237"/>
      <c r="M417" s="1234"/>
      <c r="N417" s="1237"/>
      <c r="O417" s="1234"/>
      <c r="P417" s="1234"/>
      <c r="Q417" s="1234"/>
      <c r="R417" s="1234"/>
      <c r="S417" s="1234"/>
      <c r="T417" s="1234"/>
      <c r="U417" s="1234"/>
      <c r="W417" s="1311"/>
      <c r="X417" s="1311"/>
      <c r="Y417" s="1311"/>
      <c r="Z417" s="1302"/>
      <c r="AA417" s="1311"/>
      <c r="AB417" s="1311"/>
      <c r="AC417" s="1311"/>
      <c r="AD417" s="1302"/>
      <c r="AE417" s="1311"/>
      <c r="AF417" s="1311"/>
      <c r="AG417" s="1311"/>
      <c r="AH417" s="1302"/>
      <c r="AI417" s="1311"/>
      <c r="AJ417" s="1311"/>
      <c r="AK417" s="1311"/>
      <c r="AL417" s="1302"/>
      <c r="AM417" s="1310"/>
      <c r="AN417" s="1282"/>
      <c r="AO417" s="931"/>
      <c r="AP417" s="931"/>
      <c r="AQ417" s="931"/>
      <c r="AR417" s="930"/>
      <c r="AS417" s="931"/>
      <c r="AT417" s="931"/>
      <c r="AU417" s="931"/>
      <c r="AV417" s="930"/>
      <c r="AW417" s="931"/>
      <c r="AX417" s="931"/>
      <c r="AY417" s="931"/>
      <c r="AZ417" s="930"/>
      <c r="BA417" s="931"/>
      <c r="BB417" s="931"/>
      <c r="BC417" s="931"/>
      <c r="BD417" s="930"/>
      <c r="BE417" s="929"/>
      <c r="BF417" s="1282">
        <f t="shared" si="9"/>
        <v>0</v>
      </c>
    </row>
    <row r="418" spans="1:58">
      <c r="A418" s="1220">
        <v>412</v>
      </c>
      <c r="B418" s="1231"/>
      <c r="C418" s="1276" t="s">
        <v>2425</v>
      </c>
      <c r="D418" s="1239">
        <v>145892600</v>
      </c>
      <c r="E418" s="1240" t="s">
        <v>2416</v>
      </c>
      <c r="F418" s="1234"/>
      <c r="G418" s="1235"/>
      <c r="H418" s="1236"/>
      <c r="I418" s="1234"/>
      <c r="J418" s="1220"/>
      <c r="K418" s="1237"/>
      <c r="L418" s="1237"/>
      <c r="M418" s="1234"/>
      <c r="N418" s="1237"/>
      <c r="O418" s="1234"/>
      <c r="P418" s="1234"/>
      <c r="Q418" s="1234"/>
      <c r="R418" s="1234"/>
      <c r="S418" s="1234"/>
      <c r="T418" s="1234"/>
      <c r="U418" s="1234"/>
      <c r="W418" s="1311"/>
      <c r="X418" s="1311"/>
      <c r="Y418" s="1311"/>
      <c r="Z418" s="1302"/>
      <c r="AA418" s="1311"/>
      <c r="AB418" s="1311"/>
      <c r="AC418" s="1311"/>
      <c r="AD418" s="1302"/>
      <c r="AE418" s="1311"/>
      <c r="AF418" s="1311"/>
      <c r="AG418" s="1311"/>
      <c r="AH418" s="1302"/>
      <c r="AI418" s="1311"/>
      <c r="AJ418" s="1311"/>
      <c r="AK418" s="1311"/>
      <c r="AL418" s="1302"/>
      <c r="AM418" s="1310"/>
      <c r="AN418" s="1282"/>
      <c r="AO418" s="931"/>
      <c r="AP418" s="931"/>
      <c r="AQ418" s="931"/>
      <c r="AR418" s="930"/>
      <c r="AS418" s="931"/>
      <c r="AT418" s="931"/>
      <c r="AU418" s="931"/>
      <c r="AV418" s="930"/>
      <c r="AW418" s="931"/>
      <c r="AX418" s="931"/>
      <c r="AY418" s="931"/>
      <c r="AZ418" s="930"/>
      <c r="BA418" s="931"/>
      <c r="BB418" s="931"/>
      <c r="BC418" s="931"/>
      <c r="BD418" s="930"/>
      <c r="BE418" s="929"/>
      <c r="BF418" s="1282">
        <f t="shared" si="9"/>
        <v>0</v>
      </c>
    </row>
    <row r="419" spans="1:58" ht="70.2">
      <c r="A419" s="1220">
        <v>413</v>
      </c>
      <c r="B419" s="1231">
        <v>8</v>
      </c>
      <c r="C419" s="1275" t="s">
        <v>2486</v>
      </c>
      <c r="D419" s="1232"/>
      <c r="E419" s="1233">
        <v>0</v>
      </c>
      <c r="F419" s="1234" t="s">
        <v>2416</v>
      </c>
      <c r="G419" s="1235"/>
      <c r="H419" s="1236"/>
      <c r="I419" s="1234"/>
      <c r="J419" s="1220">
        <f>L419+N419+P419</f>
        <v>1</v>
      </c>
      <c r="K419" s="1227">
        <f>M419+O419+Q419</f>
        <v>0</v>
      </c>
      <c r="L419" s="1237"/>
      <c r="M419" s="1234"/>
      <c r="N419" s="1237"/>
      <c r="O419" s="1234"/>
      <c r="P419" s="1237">
        <v>1</v>
      </c>
      <c r="Q419" s="1228">
        <f>$E419</f>
        <v>0</v>
      </c>
      <c r="R419" s="1234"/>
      <c r="S419" s="1234"/>
      <c r="T419" s="1299"/>
      <c r="U419" s="1293">
        <f>Q419-T419</f>
        <v>0</v>
      </c>
      <c r="W419" s="1311">
        <f>$W$1/100*$U419</f>
        <v>0</v>
      </c>
      <c r="X419" s="1311">
        <f>$X$1/100*$U419</f>
        <v>0</v>
      </c>
      <c r="Y419" s="1311">
        <f>$Y$1/100*$U419</f>
        <v>0</v>
      </c>
      <c r="Z419" s="1302">
        <f>W419+X419+Y419</f>
        <v>0</v>
      </c>
      <c r="AA419" s="1311">
        <f>$AA$1/100*$U419</f>
        <v>0</v>
      </c>
      <c r="AB419" s="1311">
        <f>$AB$1/100*$U419</f>
        <v>0</v>
      </c>
      <c r="AC419" s="1311">
        <f>$AC$1/100*$U419</f>
        <v>0</v>
      </c>
      <c r="AD419" s="1302">
        <f>AA419+AB419+AC419</f>
        <v>0</v>
      </c>
      <c r="AE419" s="1311">
        <f>$AE$1/100*$U419</f>
        <v>0</v>
      </c>
      <c r="AF419" s="1311">
        <f>$AF$1/100*$U419</f>
        <v>0</v>
      </c>
      <c r="AG419" s="1311">
        <f>$AG$1/100*$U419</f>
        <v>0</v>
      </c>
      <c r="AH419" s="1302">
        <f>AE419+AF419+AG419</f>
        <v>0</v>
      </c>
      <c r="AI419" s="1311">
        <f>$AI$1/100*$U419</f>
        <v>0</v>
      </c>
      <c r="AJ419" s="1311">
        <f>$AJ$1/100*$U419</f>
        <v>0</v>
      </c>
      <c r="AK419" s="1311">
        <f>$AK$1/100*$U419</f>
        <v>0</v>
      </c>
      <c r="AL419" s="1302">
        <f>AI419+AJ419+AK419</f>
        <v>0</v>
      </c>
      <c r="AM419" s="1310">
        <f>Z419+AD419+AH419+AL419</f>
        <v>0</v>
      </c>
      <c r="AN419" s="1282">
        <f>AM419-U419</f>
        <v>0</v>
      </c>
      <c r="AO419" s="931">
        <f>ROUND(W419,-2)</f>
        <v>0</v>
      </c>
      <c r="AP419" s="931">
        <f>ROUND(X419,-2)</f>
        <v>0</v>
      </c>
      <c r="AQ419" s="931">
        <f>ROUND(Y419,-2)</f>
        <v>0</v>
      </c>
      <c r="AR419" s="1302">
        <f>AO419+AP419+AQ419</f>
        <v>0</v>
      </c>
      <c r="AS419" s="931">
        <f>ROUND(AA419,-2)</f>
        <v>0</v>
      </c>
      <c r="AT419" s="931">
        <f>ROUND(AB419,-2)</f>
        <v>0</v>
      </c>
      <c r="AU419" s="931">
        <f>ROUND(AC419,-2)</f>
        <v>0</v>
      </c>
      <c r="AV419" s="1302">
        <f>AS419+AT419+AU419</f>
        <v>0</v>
      </c>
      <c r="AW419" s="931">
        <f>ROUND(AE419,-2)</f>
        <v>0</v>
      </c>
      <c r="AX419" s="931">
        <f>ROUND(AF419,-2)</f>
        <v>0</v>
      </c>
      <c r="AY419" s="931">
        <f>ROUND(AG419,-2)</f>
        <v>0</v>
      </c>
      <c r="AZ419" s="1302">
        <f>AW419+AX419+AY419</f>
        <v>0</v>
      </c>
      <c r="BA419" s="1311">
        <f>ROUND(AI419,-2)</f>
        <v>0</v>
      </c>
      <c r="BB419" s="1311">
        <f>ROUND(AJ419,-2)</f>
        <v>0</v>
      </c>
      <c r="BC419" s="1311">
        <f>ROUND(AK419,-2)</f>
        <v>0</v>
      </c>
      <c r="BD419" s="930">
        <f>BA419+BB419+BC419</f>
        <v>0</v>
      </c>
      <c r="BE419" s="1310">
        <f>AR419+AV419+AZ419+BD419</f>
        <v>0</v>
      </c>
      <c r="BF419" s="1312">
        <f t="shared" si="9"/>
        <v>0</v>
      </c>
    </row>
    <row r="420" spans="1:58">
      <c r="A420" s="1220">
        <v>414</v>
      </c>
      <c r="B420" s="1231"/>
      <c r="C420" s="1276" t="s">
        <v>2422</v>
      </c>
      <c r="D420" s="1239">
        <v>53999000</v>
      </c>
      <c r="E420" s="1240" t="s">
        <v>2416</v>
      </c>
      <c r="F420" s="1234"/>
      <c r="G420" s="1235"/>
      <c r="H420" s="1236"/>
      <c r="I420" s="1234"/>
      <c r="J420" s="1220"/>
      <c r="K420" s="1237"/>
      <c r="L420" s="1237"/>
      <c r="M420" s="1234"/>
      <c r="N420" s="1237"/>
      <c r="O420" s="1234"/>
      <c r="P420" s="1234"/>
      <c r="Q420" s="1234"/>
      <c r="R420" s="1234"/>
      <c r="S420" s="1234"/>
      <c r="T420" s="1234"/>
      <c r="U420" s="1234"/>
      <c r="W420" s="1311"/>
      <c r="X420" s="1311"/>
      <c r="Y420" s="1311"/>
      <c r="Z420" s="1302"/>
      <c r="AA420" s="1311"/>
      <c r="AB420" s="1311"/>
      <c r="AC420" s="1311"/>
      <c r="AD420" s="1302"/>
      <c r="AE420" s="1311"/>
      <c r="AF420" s="1311"/>
      <c r="AG420" s="1311"/>
      <c r="AH420" s="1302"/>
      <c r="AI420" s="1311"/>
      <c r="AJ420" s="1311"/>
      <c r="AK420" s="1311"/>
      <c r="AL420" s="1302"/>
      <c r="AM420" s="1310"/>
      <c r="AN420" s="1282"/>
      <c r="AO420" s="931"/>
      <c r="AP420" s="931"/>
      <c r="AQ420" s="931"/>
      <c r="AR420" s="930"/>
      <c r="AS420" s="931"/>
      <c r="AT420" s="931"/>
      <c r="AU420" s="931"/>
      <c r="AV420" s="930"/>
      <c r="AW420" s="931"/>
      <c r="AX420" s="931"/>
      <c r="AY420" s="931"/>
      <c r="AZ420" s="930"/>
      <c r="BA420" s="931"/>
      <c r="BB420" s="931"/>
      <c r="BC420" s="931"/>
      <c r="BD420" s="930"/>
      <c r="BE420" s="929"/>
      <c r="BF420" s="1282">
        <f t="shared" si="9"/>
        <v>0</v>
      </c>
    </row>
    <row r="421" spans="1:58" outlineLevel="2">
      <c r="A421" s="1220">
        <v>415</v>
      </c>
      <c r="B421" s="1231"/>
      <c r="C421" s="1276" t="s">
        <v>2423</v>
      </c>
      <c r="D421" s="1239">
        <v>0</v>
      </c>
      <c r="E421" s="1240" t="s">
        <v>2416</v>
      </c>
      <c r="F421" s="1234"/>
      <c r="G421" s="1235"/>
      <c r="H421" s="1236"/>
      <c r="I421" s="1234"/>
      <c r="J421" s="1220"/>
      <c r="K421" s="1237"/>
      <c r="L421" s="1237"/>
      <c r="M421" s="1234"/>
      <c r="N421" s="1237"/>
      <c r="O421" s="1234"/>
      <c r="P421" s="1234"/>
      <c r="Q421" s="1234"/>
      <c r="R421" s="1234"/>
      <c r="S421" s="1234"/>
      <c r="T421" s="1234"/>
      <c r="U421" s="1234"/>
      <c r="W421" s="1311"/>
      <c r="X421" s="1311"/>
      <c r="Y421" s="1311"/>
      <c r="Z421" s="1302"/>
      <c r="AA421" s="1311"/>
      <c r="AB421" s="1311"/>
      <c r="AC421" s="1311"/>
      <c r="AD421" s="1302"/>
      <c r="AE421" s="1311"/>
      <c r="AF421" s="1311"/>
      <c r="AG421" s="1311"/>
      <c r="AH421" s="1302"/>
      <c r="AI421" s="1311"/>
      <c r="AJ421" s="1311"/>
      <c r="AK421" s="1311"/>
      <c r="AL421" s="1302"/>
      <c r="AM421" s="1310"/>
      <c r="AN421" s="1282"/>
      <c r="AO421" s="931"/>
      <c r="AP421" s="931"/>
      <c r="AQ421" s="931"/>
      <c r="AR421" s="930"/>
      <c r="AS421" s="931"/>
      <c r="AT421" s="931"/>
      <c r="AU421" s="931"/>
      <c r="AV421" s="930"/>
      <c r="AW421" s="931"/>
      <c r="AX421" s="931"/>
      <c r="AY421" s="931"/>
      <c r="AZ421" s="930"/>
      <c r="BA421" s="931"/>
      <c r="BB421" s="931"/>
      <c r="BC421" s="931"/>
      <c r="BD421" s="930"/>
      <c r="BE421" s="929"/>
      <c r="BF421" s="1282">
        <f t="shared" si="9"/>
        <v>0</v>
      </c>
    </row>
    <row r="422" spans="1:58" outlineLevel="2">
      <c r="A422" s="1220">
        <v>416</v>
      </c>
      <c r="B422" s="1231"/>
      <c r="C422" s="1276" t="s">
        <v>2424</v>
      </c>
      <c r="D422" s="1239">
        <v>53999000</v>
      </c>
      <c r="E422" s="1240" t="s">
        <v>2416</v>
      </c>
      <c r="F422" s="1234"/>
      <c r="G422" s="1235"/>
      <c r="H422" s="1236"/>
      <c r="I422" s="1234"/>
      <c r="J422" s="1220"/>
      <c r="K422" s="1237"/>
      <c r="L422" s="1237"/>
      <c r="M422" s="1234"/>
      <c r="N422" s="1237"/>
      <c r="O422" s="1234"/>
      <c r="P422" s="1234"/>
      <c r="Q422" s="1234"/>
      <c r="R422" s="1234"/>
      <c r="S422" s="1234"/>
      <c r="T422" s="1234"/>
      <c r="U422" s="1234"/>
      <c r="W422" s="1311"/>
      <c r="X422" s="1311"/>
      <c r="Y422" s="1311"/>
      <c r="Z422" s="1302"/>
      <c r="AA422" s="1311"/>
      <c r="AB422" s="1311"/>
      <c r="AC422" s="1311"/>
      <c r="AD422" s="1302"/>
      <c r="AE422" s="1311"/>
      <c r="AF422" s="1311"/>
      <c r="AG422" s="1311"/>
      <c r="AH422" s="1302"/>
      <c r="AI422" s="1311"/>
      <c r="AJ422" s="1311"/>
      <c r="AK422" s="1311"/>
      <c r="AL422" s="1302"/>
      <c r="AM422" s="1310"/>
      <c r="AN422" s="1282"/>
      <c r="AO422" s="931"/>
      <c r="AP422" s="931"/>
      <c r="AQ422" s="931"/>
      <c r="AR422" s="930"/>
      <c r="AS422" s="931"/>
      <c r="AT422" s="931"/>
      <c r="AU422" s="931"/>
      <c r="AV422" s="930"/>
      <c r="AW422" s="931"/>
      <c r="AX422" s="931"/>
      <c r="AY422" s="931"/>
      <c r="AZ422" s="930"/>
      <c r="BA422" s="931"/>
      <c r="BB422" s="931"/>
      <c r="BC422" s="931"/>
      <c r="BD422" s="930"/>
      <c r="BE422" s="929"/>
      <c r="BF422" s="1282">
        <f t="shared" si="9"/>
        <v>0</v>
      </c>
    </row>
    <row r="423" spans="1:58">
      <c r="A423" s="1220">
        <v>417</v>
      </c>
      <c r="B423" s="1231"/>
      <c r="C423" s="1276" t="s">
        <v>2430</v>
      </c>
      <c r="D423" s="1239">
        <v>11400000</v>
      </c>
      <c r="E423" s="1240" t="s">
        <v>2416</v>
      </c>
      <c r="F423" s="1234"/>
      <c r="G423" s="1235"/>
      <c r="H423" s="1236"/>
      <c r="I423" s="1234"/>
      <c r="J423" s="1220"/>
      <c r="K423" s="1237"/>
      <c r="L423" s="1237"/>
      <c r="M423" s="1234"/>
      <c r="N423" s="1237"/>
      <c r="O423" s="1234"/>
      <c r="P423" s="1234"/>
      <c r="Q423" s="1234"/>
      <c r="R423" s="1234"/>
      <c r="S423" s="1234"/>
      <c r="T423" s="1234"/>
      <c r="U423" s="1234"/>
      <c r="W423" s="1311"/>
      <c r="X423" s="1311"/>
      <c r="Y423" s="1311"/>
      <c r="Z423" s="1302"/>
      <c r="AA423" s="1311"/>
      <c r="AB423" s="1311"/>
      <c r="AC423" s="1311"/>
      <c r="AD423" s="1302"/>
      <c r="AE423" s="1311"/>
      <c r="AF423" s="1311"/>
      <c r="AG423" s="1311"/>
      <c r="AH423" s="1302"/>
      <c r="AI423" s="1311"/>
      <c r="AJ423" s="1311"/>
      <c r="AK423" s="1311"/>
      <c r="AL423" s="1302"/>
      <c r="AM423" s="1310"/>
      <c r="AN423" s="1282"/>
      <c r="AO423" s="931"/>
      <c r="AP423" s="931"/>
      <c r="AQ423" s="931"/>
      <c r="AR423" s="930"/>
      <c r="AS423" s="931"/>
      <c r="AT423" s="931"/>
      <c r="AU423" s="931"/>
      <c r="AV423" s="930"/>
      <c r="AW423" s="931"/>
      <c r="AX423" s="931"/>
      <c r="AY423" s="931"/>
      <c r="AZ423" s="930"/>
      <c r="BA423" s="931"/>
      <c r="BB423" s="931"/>
      <c r="BC423" s="931"/>
      <c r="BD423" s="930"/>
      <c r="BE423" s="929"/>
      <c r="BF423" s="1282">
        <f t="shared" si="9"/>
        <v>0</v>
      </c>
    </row>
    <row r="424" spans="1:58">
      <c r="A424" s="1220">
        <v>418</v>
      </c>
      <c r="B424" s="1231"/>
      <c r="C424" s="1276" t="s">
        <v>2431</v>
      </c>
      <c r="D424" s="1239">
        <v>14687400</v>
      </c>
      <c r="E424" s="1240" t="s">
        <v>2416</v>
      </c>
      <c r="F424" s="1234"/>
      <c r="G424" s="1235"/>
      <c r="H424" s="1236"/>
      <c r="I424" s="1234"/>
      <c r="J424" s="1220"/>
      <c r="K424" s="1237"/>
      <c r="L424" s="1237"/>
      <c r="M424" s="1234"/>
      <c r="N424" s="1237"/>
      <c r="O424" s="1234"/>
      <c r="P424" s="1234"/>
      <c r="Q424" s="1234"/>
      <c r="R424" s="1234"/>
      <c r="S424" s="1234"/>
      <c r="T424" s="1234"/>
      <c r="U424" s="1234"/>
      <c r="W424" s="1311"/>
      <c r="X424" s="1311"/>
      <c r="Y424" s="1311"/>
      <c r="Z424" s="1302"/>
      <c r="AA424" s="1311"/>
      <c r="AB424" s="1311"/>
      <c r="AC424" s="1311"/>
      <c r="AD424" s="1302"/>
      <c r="AE424" s="1311"/>
      <c r="AF424" s="1311"/>
      <c r="AG424" s="1311"/>
      <c r="AH424" s="1302"/>
      <c r="AI424" s="1311"/>
      <c r="AJ424" s="1311"/>
      <c r="AK424" s="1311"/>
      <c r="AL424" s="1302"/>
      <c r="AM424" s="1310"/>
      <c r="AN424" s="1282"/>
      <c r="AO424" s="931"/>
      <c r="AP424" s="931"/>
      <c r="AQ424" s="931"/>
      <c r="AR424" s="930"/>
      <c r="AS424" s="931"/>
      <c r="AT424" s="931"/>
      <c r="AU424" s="931"/>
      <c r="AV424" s="930"/>
      <c r="AW424" s="931"/>
      <c r="AX424" s="931"/>
      <c r="AY424" s="931"/>
      <c r="AZ424" s="930"/>
      <c r="BA424" s="931"/>
      <c r="BB424" s="931"/>
      <c r="BC424" s="931"/>
      <c r="BD424" s="930"/>
      <c r="BE424" s="929"/>
      <c r="BF424" s="1282">
        <f t="shared" si="9"/>
        <v>0</v>
      </c>
    </row>
    <row r="425" spans="1:58">
      <c r="A425" s="1220">
        <v>419</v>
      </c>
      <c r="B425" s="1231"/>
      <c r="C425" s="1276" t="s">
        <v>2426</v>
      </c>
      <c r="D425" s="1239">
        <v>27911600</v>
      </c>
      <c r="E425" s="1240" t="s">
        <v>2416</v>
      </c>
      <c r="F425" s="1234"/>
      <c r="G425" s="1235"/>
      <c r="H425" s="1236"/>
      <c r="I425" s="1234"/>
      <c r="J425" s="1220"/>
      <c r="K425" s="1237"/>
      <c r="L425" s="1237"/>
      <c r="M425" s="1234"/>
      <c r="N425" s="1237"/>
      <c r="O425" s="1234"/>
      <c r="P425" s="1234"/>
      <c r="Q425" s="1234"/>
      <c r="R425" s="1234"/>
      <c r="S425" s="1234"/>
      <c r="T425" s="1234"/>
      <c r="U425" s="1234"/>
      <c r="W425" s="1311"/>
      <c r="X425" s="1311"/>
      <c r="Y425" s="1311"/>
      <c r="Z425" s="1302"/>
      <c r="AA425" s="1311"/>
      <c r="AB425" s="1311"/>
      <c r="AC425" s="1311"/>
      <c r="AD425" s="1302"/>
      <c r="AE425" s="1311"/>
      <c r="AF425" s="1311"/>
      <c r="AG425" s="1311"/>
      <c r="AH425" s="1302"/>
      <c r="AI425" s="1311"/>
      <c r="AJ425" s="1311"/>
      <c r="AK425" s="1311"/>
      <c r="AL425" s="1302"/>
      <c r="AM425" s="1310"/>
      <c r="AN425" s="1282"/>
      <c r="AO425" s="931"/>
      <c r="AP425" s="931"/>
      <c r="AQ425" s="931"/>
      <c r="AR425" s="930"/>
      <c r="AS425" s="931"/>
      <c r="AT425" s="931"/>
      <c r="AU425" s="931"/>
      <c r="AV425" s="930"/>
      <c r="AW425" s="931"/>
      <c r="AX425" s="931"/>
      <c r="AY425" s="931"/>
      <c r="AZ425" s="930"/>
      <c r="BA425" s="931"/>
      <c r="BB425" s="931"/>
      <c r="BC425" s="931"/>
      <c r="BD425" s="930"/>
      <c r="BE425" s="929"/>
      <c r="BF425" s="1282">
        <f t="shared" si="9"/>
        <v>0</v>
      </c>
    </row>
    <row r="426" spans="1:58" ht="93.6">
      <c r="A426" s="1220">
        <v>420</v>
      </c>
      <c r="B426" s="1231">
        <v>7</v>
      </c>
      <c r="C426" s="1275" t="s">
        <v>2487</v>
      </c>
      <c r="D426" s="1232"/>
      <c r="E426" s="1233">
        <v>55710500</v>
      </c>
      <c r="F426" s="1234" t="s">
        <v>2416</v>
      </c>
      <c r="G426" s="1235"/>
      <c r="H426" s="1236"/>
      <c r="I426" s="1234"/>
      <c r="J426" s="1220">
        <f>L426+N426+P426</f>
        <v>1</v>
      </c>
      <c r="K426" s="1227">
        <f>M426+O426+Q426</f>
        <v>55710500</v>
      </c>
      <c r="L426" s="1237"/>
      <c r="M426" s="1234"/>
      <c r="N426" s="1237"/>
      <c r="O426" s="1234"/>
      <c r="P426" s="1237">
        <v>1</v>
      </c>
      <c r="Q426" s="1228">
        <f>$E426</f>
        <v>55710500</v>
      </c>
      <c r="R426" s="1234"/>
      <c r="S426" s="1234"/>
      <c r="T426" s="1299">
        <v>12960000</v>
      </c>
      <c r="U426" s="1293">
        <f>Q426-T426</f>
        <v>42750500</v>
      </c>
      <c r="W426" s="1311">
        <f>$W$1/100*$U426</f>
        <v>4275050</v>
      </c>
      <c r="X426" s="1311">
        <f>$X$1/100*$U426</f>
        <v>4275050</v>
      </c>
      <c r="Y426" s="1311">
        <f>$Y$1/100*$U426</f>
        <v>4275050</v>
      </c>
      <c r="Z426" s="1302">
        <f>W426+X426+Y426</f>
        <v>12825150</v>
      </c>
      <c r="AA426" s="1311">
        <f>$AA$1/100*$U426</f>
        <v>2137525</v>
      </c>
      <c r="AB426" s="1311">
        <f>$AB$1/100*$U426</f>
        <v>4275050</v>
      </c>
      <c r="AC426" s="1311">
        <f>$AC$1/100*$U426</f>
        <v>4275050</v>
      </c>
      <c r="AD426" s="1302">
        <f>AA426+AB426+AC426</f>
        <v>10687625</v>
      </c>
      <c r="AE426" s="1311">
        <f>$AE$1/100*$U426</f>
        <v>4275050</v>
      </c>
      <c r="AF426" s="1311">
        <f>$AF$1/100*$U426</f>
        <v>4275050</v>
      </c>
      <c r="AG426" s="1311">
        <f>$AG$1/100*$U426</f>
        <v>4275050</v>
      </c>
      <c r="AH426" s="1302">
        <f>AE426+AF426+AG426</f>
        <v>12825150</v>
      </c>
      <c r="AI426" s="1311">
        <f>$AI$1/100*$U426</f>
        <v>4275050</v>
      </c>
      <c r="AJ426" s="1311">
        <f>$AJ$1/100*$U426</f>
        <v>2137525</v>
      </c>
      <c r="AK426" s="1311">
        <f>$AK$1/100*$U426</f>
        <v>0</v>
      </c>
      <c r="AL426" s="1302">
        <f>AI426+AJ426+AK426</f>
        <v>6412575</v>
      </c>
      <c r="AM426" s="1310">
        <f>Z426+AD426+AH426+AL426</f>
        <v>42750500</v>
      </c>
      <c r="AN426" s="1282">
        <f>AM426-U426</f>
        <v>0</v>
      </c>
      <c r="AO426" s="931">
        <f>ROUND(W426,-2)</f>
        <v>4275100</v>
      </c>
      <c r="AP426" s="931">
        <f>ROUND(X426,-2)</f>
        <v>4275100</v>
      </c>
      <c r="AQ426" s="931">
        <f>ROUND(Y426,-2)</f>
        <v>4275100</v>
      </c>
      <c r="AR426" s="1302">
        <f>AO426+AP426+AQ426</f>
        <v>12825300</v>
      </c>
      <c r="AS426" s="931">
        <f>ROUND(AA426,-2)</f>
        <v>2137500</v>
      </c>
      <c r="AT426" s="931">
        <f>ROUND(AB426,-2)</f>
        <v>4275100</v>
      </c>
      <c r="AU426" s="931">
        <f>ROUND(AC426,-2)</f>
        <v>4275100</v>
      </c>
      <c r="AV426" s="1302">
        <f>AS426+AT426+AU426</f>
        <v>10687700</v>
      </c>
      <c r="AW426" s="931">
        <f>ROUND(AE426,-2)</f>
        <v>4275100</v>
      </c>
      <c r="AX426" s="931">
        <f>ROUND(AF426,-2)</f>
        <v>4275100</v>
      </c>
      <c r="AY426" s="931">
        <f>ROUND(AG426,-2)</f>
        <v>4275100</v>
      </c>
      <c r="AZ426" s="1302">
        <f>AW426+AX426+AY426</f>
        <v>12825300</v>
      </c>
      <c r="BA426" s="1311">
        <f>ROUND(AI426,-2)</f>
        <v>4275100</v>
      </c>
      <c r="BB426" s="1311">
        <f>ROUND(AJ426,-2)</f>
        <v>2137500</v>
      </c>
      <c r="BC426" s="1311">
        <f>ROUND(AK426,-2)</f>
        <v>0</v>
      </c>
      <c r="BD426" s="930">
        <f>BA426+BB426+BC426</f>
        <v>6412600</v>
      </c>
      <c r="BE426" s="1310">
        <f>AR426+AV426+AZ426+BD426</f>
        <v>42750900</v>
      </c>
      <c r="BF426" s="1312">
        <f t="shared" si="9"/>
        <v>400</v>
      </c>
    </row>
    <row r="427" spans="1:58">
      <c r="A427" s="1220">
        <v>421</v>
      </c>
      <c r="B427" s="1231"/>
      <c r="C427" s="1276" t="s">
        <v>2422</v>
      </c>
      <c r="D427" s="1239">
        <v>432000000</v>
      </c>
      <c r="E427" s="1240" t="s">
        <v>2416</v>
      </c>
      <c r="F427" s="1234"/>
      <c r="G427" s="1235"/>
      <c r="H427" s="1236"/>
      <c r="I427" s="1234"/>
      <c r="J427" s="1220"/>
      <c r="K427" s="1237"/>
      <c r="L427" s="1237"/>
      <c r="M427" s="1234"/>
      <c r="N427" s="1237"/>
      <c r="O427" s="1234"/>
      <c r="P427" s="1234"/>
      <c r="Q427" s="1234"/>
      <c r="R427" s="1234"/>
      <c r="S427" s="1234"/>
      <c r="T427" s="1234"/>
      <c r="U427" s="1234"/>
      <c r="W427" s="1311"/>
      <c r="X427" s="1311"/>
      <c r="Y427" s="1311"/>
      <c r="Z427" s="1302"/>
      <c r="AA427" s="1311"/>
      <c r="AB427" s="1311"/>
      <c r="AC427" s="1311"/>
      <c r="AD427" s="1302"/>
      <c r="AE427" s="1311"/>
      <c r="AF427" s="1311"/>
      <c r="AG427" s="1311"/>
      <c r="AH427" s="1302"/>
      <c r="AI427" s="1311"/>
      <c r="AJ427" s="1311"/>
      <c r="AK427" s="1311"/>
      <c r="AL427" s="1302"/>
      <c r="AM427" s="1310"/>
      <c r="AN427" s="1282"/>
      <c r="AO427" s="931"/>
      <c r="AP427" s="931"/>
      <c r="AQ427" s="931"/>
      <c r="AR427" s="930"/>
      <c r="AS427" s="931"/>
      <c r="AT427" s="931"/>
      <c r="AU427" s="931"/>
      <c r="AV427" s="930"/>
      <c r="AW427" s="931"/>
      <c r="AX427" s="931"/>
      <c r="AY427" s="931"/>
      <c r="AZ427" s="930"/>
      <c r="BA427" s="931"/>
      <c r="BB427" s="931"/>
      <c r="BC427" s="931"/>
      <c r="BD427" s="930"/>
      <c r="BE427" s="929"/>
      <c r="BF427" s="1282">
        <f t="shared" si="9"/>
        <v>0</v>
      </c>
    </row>
    <row r="428" spans="1:58" outlineLevel="2">
      <c r="A428" s="1220">
        <v>422</v>
      </c>
      <c r="B428" s="1231"/>
      <c r="C428" s="1276" t="s">
        <v>2423</v>
      </c>
      <c r="D428" s="1239">
        <v>0</v>
      </c>
      <c r="E428" s="1240" t="s">
        <v>2416</v>
      </c>
      <c r="F428" s="1234"/>
      <c r="G428" s="1235"/>
      <c r="H428" s="1236"/>
      <c r="I428" s="1234"/>
      <c r="J428" s="1220"/>
      <c r="K428" s="1237"/>
      <c r="L428" s="1237"/>
      <c r="M428" s="1234"/>
      <c r="N428" s="1237"/>
      <c r="O428" s="1234"/>
      <c r="P428" s="1234"/>
      <c r="Q428" s="1234"/>
      <c r="R428" s="1234"/>
      <c r="S428" s="1234"/>
      <c r="T428" s="1234"/>
      <c r="U428" s="1234"/>
      <c r="W428" s="1311"/>
      <c r="X428" s="1311"/>
      <c r="Y428" s="1311"/>
      <c r="Z428" s="1302"/>
      <c r="AA428" s="1311"/>
      <c r="AB428" s="1311"/>
      <c r="AC428" s="1311"/>
      <c r="AD428" s="1302"/>
      <c r="AE428" s="1311"/>
      <c r="AF428" s="1311"/>
      <c r="AG428" s="1311"/>
      <c r="AH428" s="1302"/>
      <c r="AI428" s="1311"/>
      <c r="AJ428" s="1311"/>
      <c r="AK428" s="1311"/>
      <c r="AL428" s="1302"/>
      <c r="AM428" s="1310"/>
      <c r="AN428" s="1282"/>
      <c r="AO428" s="931"/>
      <c r="AP428" s="931"/>
      <c r="AQ428" s="931"/>
      <c r="AR428" s="930"/>
      <c r="AS428" s="931"/>
      <c r="AT428" s="931"/>
      <c r="AU428" s="931"/>
      <c r="AV428" s="930"/>
      <c r="AW428" s="931"/>
      <c r="AX428" s="931"/>
      <c r="AY428" s="931"/>
      <c r="AZ428" s="930"/>
      <c r="BA428" s="931"/>
      <c r="BB428" s="931"/>
      <c r="BC428" s="931"/>
      <c r="BD428" s="930"/>
      <c r="BE428" s="929"/>
      <c r="BF428" s="1282">
        <f t="shared" si="9"/>
        <v>0</v>
      </c>
    </row>
    <row r="429" spans="1:58" outlineLevel="2">
      <c r="A429" s="1220">
        <v>423</v>
      </c>
      <c r="B429" s="1231"/>
      <c r="C429" s="1276" t="s">
        <v>2424</v>
      </c>
      <c r="D429" s="1239">
        <v>432000000</v>
      </c>
      <c r="E429" s="1240" t="s">
        <v>2416</v>
      </c>
      <c r="F429" s="1234"/>
      <c r="G429" s="1235"/>
      <c r="H429" s="1236"/>
      <c r="I429" s="1234"/>
      <c r="J429" s="1220"/>
      <c r="K429" s="1237"/>
      <c r="L429" s="1237"/>
      <c r="M429" s="1234"/>
      <c r="N429" s="1237"/>
      <c r="O429" s="1234"/>
      <c r="P429" s="1234"/>
      <c r="Q429" s="1234"/>
      <c r="R429" s="1234"/>
      <c r="S429" s="1234"/>
      <c r="T429" s="1234"/>
      <c r="U429" s="1234"/>
      <c r="W429" s="1311"/>
      <c r="X429" s="1311"/>
      <c r="Y429" s="1311"/>
      <c r="Z429" s="1302"/>
      <c r="AA429" s="1311"/>
      <c r="AB429" s="1311"/>
      <c r="AC429" s="1311"/>
      <c r="AD429" s="1302"/>
      <c r="AE429" s="1311"/>
      <c r="AF429" s="1311"/>
      <c r="AG429" s="1311"/>
      <c r="AH429" s="1302"/>
      <c r="AI429" s="1311"/>
      <c r="AJ429" s="1311"/>
      <c r="AK429" s="1311"/>
      <c r="AL429" s="1302"/>
      <c r="AM429" s="1310"/>
      <c r="AN429" s="1282"/>
      <c r="AO429" s="931"/>
      <c r="AP429" s="931"/>
      <c r="AQ429" s="931"/>
      <c r="AR429" s="930"/>
      <c r="AS429" s="931"/>
      <c r="AT429" s="931"/>
      <c r="AU429" s="931"/>
      <c r="AV429" s="930"/>
      <c r="AW429" s="931"/>
      <c r="AX429" s="931"/>
      <c r="AY429" s="931"/>
      <c r="AZ429" s="930"/>
      <c r="BA429" s="931"/>
      <c r="BB429" s="931"/>
      <c r="BC429" s="931"/>
      <c r="BD429" s="930"/>
      <c r="BE429" s="929"/>
      <c r="BF429" s="1282">
        <f t="shared" si="9"/>
        <v>0</v>
      </c>
    </row>
    <row r="430" spans="1:58">
      <c r="A430" s="1220">
        <v>424</v>
      </c>
      <c r="B430" s="1231"/>
      <c r="C430" s="1276" t="s">
        <v>2430</v>
      </c>
      <c r="D430" s="1239">
        <v>84375000</v>
      </c>
      <c r="E430" s="1240" t="s">
        <v>2416</v>
      </c>
      <c r="F430" s="1234"/>
      <c r="G430" s="1235"/>
      <c r="H430" s="1236"/>
      <c r="I430" s="1234"/>
      <c r="J430" s="1220"/>
      <c r="K430" s="1237"/>
      <c r="L430" s="1237"/>
      <c r="M430" s="1234"/>
      <c r="N430" s="1237"/>
      <c r="O430" s="1234"/>
      <c r="P430" s="1234"/>
      <c r="Q430" s="1234"/>
      <c r="R430" s="1234"/>
      <c r="S430" s="1234"/>
      <c r="T430" s="1234"/>
      <c r="U430" s="1234"/>
      <c r="W430" s="1311"/>
      <c r="X430" s="1311"/>
      <c r="Y430" s="1311"/>
      <c r="Z430" s="1302"/>
      <c r="AA430" s="1311"/>
      <c r="AB430" s="1311"/>
      <c r="AC430" s="1311"/>
      <c r="AD430" s="1302"/>
      <c r="AE430" s="1311"/>
      <c r="AF430" s="1311"/>
      <c r="AG430" s="1311"/>
      <c r="AH430" s="1302"/>
      <c r="AI430" s="1311"/>
      <c r="AJ430" s="1311"/>
      <c r="AK430" s="1311"/>
      <c r="AL430" s="1302"/>
      <c r="AM430" s="1310"/>
      <c r="AN430" s="1282"/>
      <c r="AO430" s="931"/>
      <c r="AP430" s="931"/>
      <c r="AQ430" s="931"/>
      <c r="AR430" s="930"/>
      <c r="AS430" s="931"/>
      <c r="AT430" s="931"/>
      <c r="AU430" s="931"/>
      <c r="AV430" s="930"/>
      <c r="AW430" s="931"/>
      <c r="AX430" s="931"/>
      <c r="AY430" s="931"/>
      <c r="AZ430" s="930"/>
      <c r="BA430" s="931"/>
      <c r="BB430" s="931"/>
      <c r="BC430" s="931"/>
      <c r="BD430" s="930"/>
      <c r="BE430" s="929"/>
      <c r="BF430" s="1282">
        <f t="shared" si="9"/>
        <v>0</v>
      </c>
    </row>
    <row r="431" spans="1:58">
      <c r="A431" s="1220">
        <v>425</v>
      </c>
      <c r="B431" s="1231"/>
      <c r="C431" s="1276" t="s">
        <v>2431</v>
      </c>
      <c r="D431" s="1239">
        <v>31418500</v>
      </c>
      <c r="E431" s="1240" t="s">
        <v>2416</v>
      </c>
      <c r="F431" s="1234"/>
      <c r="G431" s="1235"/>
      <c r="H431" s="1236"/>
      <c r="I431" s="1234"/>
      <c r="J431" s="1220"/>
      <c r="K431" s="1237"/>
      <c r="L431" s="1237"/>
      <c r="M431" s="1234"/>
      <c r="N431" s="1237"/>
      <c r="O431" s="1234"/>
      <c r="P431" s="1234"/>
      <c r="Q431" s="1234"/>
      <c r="R431" s="1234"/>
      <c r="S431" s="1234"/>
      <c r="T431" s="1234"/>
      <c r="U431" s="1234"/>
      <c r="W431" s="1311"/>
      <c r="X431" s="1311"/>
      <c r="Y431" s="1311"/>
      <c r="Z431" s="1302"/>
      <c r="AA431" s="1311"/>
      <c r="AB431" s="1311"/>
      <c r="AC431" s="1311"/>
      <c r="AD431" s="1302"/>
      <c r="AE431" s="1311"/>
      <c r="AF431" s="1311"/>
      <c r="AG431" s="1311"/>
      <c r="AH431" s="1302"/>
      <c r="AI431" s="1311"/>
      <c r="AJ431" s="1311"/>
      <c r="AK431" s="1311"/>
      <c r="AL431" s="1302"/>
      <c r="AM431" s="1310"/>
      <c r="AN431" s="1282"/>
      <c r="AO431" s="931"/>
      <c r="AP431" s="931"/>
      <c r="AQ431" s="931"/>
      <c r="AR431" s="930"/>
      <c r="AS431" s="931"/>
      <c r="AT431" s="931"/>
      <c r="AU431" s="931"/>
      <c r="AV431" s="930"/>
      <c r="AW431" s="931"/>
      <c r="AX431" s="931"/>
      <c r="AY431" s="931"/>
      <c r="AZ431" s="930"/>
      <c r="BA431" s="931"/>
      <c r="BB431" s="931"/>
      <c r="BC431" s="931"/>
      <c r="BD431" s="930"/>
      <c r="BE431" s="929"/>
      <c r="BF431" s="1282">
        <f t="shared" si="9"/>
        <v>0</v>
      </c>
    </row>
    <row r="432" spans="1:58">
      <c r="A432" s="1220">
        <v>426</v>
      </c>
      <c r="B432" s="1231"/>
      <c r="C432" s="1276" t="s">
        <v>2425</v>
      </c>
      <c r="D432" s="1239">
        <v>55710500</v>
      </c>
      <c r="E432" s="1240" t="s">
        <v>2416</v>
      </c>
      <c r="F432" s="1234"/>
      <c r="G432" s="1235"/>
      <c r="H432" s="1236"/>
      <c r="I432" s="1234"/>
      <c r="J432" s="1220"/>
      <c r="K432" s="1237"/>
      <c r="L432" s="1237"/>
      <c r="M432" s="1234"/>
      <c r="N432" s="1237"/>
      <c r="O432" s="1234"/>
      <c r="P432" s="1234"/>
      <c r="Q432" s="1234"/>
      <c r="R432" s="1234"/>
      <c r="S432" s="1234"/>
      <c r="T432" s="1234"/>
      <c r="U432" s="1234"/>
      <c r="W432" s="1311"/>
      <c r="X432" s="1311"/>
      <c r="Y432" s="1311"/>
      <c r="Z432" s="1302"/>
      <c r="AA432" s="1311"/>
      <c r="AB432" s="1311"/>
      <c r="AC432" s="1311"/>
      <c r="AD432" s="1302"/>
      <c r="AE432" s="1311"/>
      <c r="AF432" s="1311"/>
      <c r="AG432" s="1311"/>
      <c r="AH432" s="1302"/>
      <c r="AI432" s="1311"/>
      <c r="AJ432" s="1311"/>
      <c r="AK432" s="1311"/>
      <c r="AL432" s="1302"/>
      <c r="AM432" s="1310"/>
      <c r="AN432" s="1282"/>
      <c r="AO432" s="931"/>
      <c r="AP432" s="931"/>
      <c r="AQ432" s="931"/>
      <c r="AR432" s="930"/>
      <c r="AS432" s="931"/>
      <c r="AT432" s="931"/>
      <c r="AU432" s="931"/>
      <c r="AV432" s="930"/>
      <c r="AW432" s="931"/>
      <c r="AX432" s="931"/>
      <c r="AY432" s="931"/>
      <c r="AZ432" s="930"/>
      <c r="BA432" s="931"/>
      <c r="BB432" s="931"/>
      <c r="BC432" s="931"/>
      <c r="BD432" s="930"/>
      <c r="BE432" s="929"/>
      <c r="BF432" s="1282">
        <f t="shared" si="9"/>
        <v>0</v>
      </c>
    </row>
    <row r="433" spans="1:58">
      <c r="A433" s="1220">
        <v>427</v>
      </c>
      <c r="B433" s="1231"/>
      <c r="C433" s="1276" t="s">
        <v>2426</v>
      </c>
      <c r="D433" s="1239">
        <v>122256000</v>
      </c>
      <c r="E433" s="1240" t="s">
        <v>2416</v>
      </c>
      <c r="F433" s="1234"/>
      <c r="G433" s="1235"/>
      <c r="H433" s="1236"/>
      <c r="I433" s="1234"/>
      <c r="J433" s="1220"/>
      <c r="K433" s="1237"/>
      <c r="L433" s="1237"/>
      <c r="M433" s="1234"/>
      <c r="N433" s="1237"/>
      <c r="O433" s="1234"/>
      <c r="P433" s="1234"/>
      <c r="Q433" s="1234"/>
      <c r="R433" s="1234"/>
      <c r="S433" s="1234"/>
      <c r="T433" s="1234"/>
      <c r="U433" s="1234"/>
      <c r="W433" s="1311"/>
      <c r="X433" s="1311"/>
      <c r="Y433" s="1311"/>
      <c r="Z433" s="1302"/>
      <c r="AA433" s="1311"/>
      <c r="AB433" s="1311"/>
      <c r="AC433" s="1311"/>
      <c r="AD433" s="1302"/>
      <c r="AE433" s="1311"/>
      <c r="AF433" s="1311"/>
      <c r="AG433" s="1311"/>
      <c r="AH433" s="1302"/>
      <c r="AI433" s="1311"/>
      <c r="AJ433" s="1311"/>
      <c r="AK433" s="1311"/>
      <c r="AL433" s="1302"/>
      <c r="AM433" s="1310"/>
      <c r="AN433" s="1282"/>
      <c r="AO433" s="931"/>
      <c r="AP433" s="931"/>
      <c r="AQ433" s="931"/>
      <c r="AR433" s="930"/>
      <c r="AS433" s="931"/>
      <c r="AT433" s="931"/>
      <c r="AU433" s="931"/>
      <c r="AV433" s="930"/>
      <c r="AW433" s="931"/>
      <c r="AX433" s="931"/>
      <c r="AY433" s="931"/>
      <c r="AZ433" s="930"/>
      <c r="BA433" s="931"/>
      <c r="BB433" s="931"/>
      <c r="BC433" s="931"/>
      <c r="BD433" s="930"/>
      <c r="BE433" s="929"/>
      <c r="BF433" s="1282">
        <f t="shared" si="9"/>
        <v>0</v>
      </c>
    </row>
    <row r="434" spans="1:58">
      <c r="A434" s="1220">
        <v>428</v>
      </c>
      <c r="B434" s="1231"/>
      <c r="C434" s="1276" t="s">
        <v>2427</v>
      </c>
      <c r="D434" s="1239">
        <v>138240000</v>
      </c>
      <c r="E434" s="1240" t="s">
        <v>2416</v>
      </c>
      <c r="F434" s="1234"/>
      <c r="G434" s="1235"/>
      <c r="H434" s="1236"/>
      <c r="I434" s="1234"/>
      <c r="J434" s="1220"/>
      <c r="K434" s="1237"/>
      <c r="L434" s="1237"/>
      <c r="M434" s="1234"/>
      <c r="N434" s="1237"/>
      <c r="O434" s="1234"/>
      <c r="P434" s="1234"/>
      <c r="Q434" s="1234"/>
      <c r="R434" s="1234"/>
      <c r="S434" s="1234"/>
      <c r="T434" s="1234"/>
      <c r="U434" s="1234"/>
      <c r="W434" s="1311"/>
      <c r="X434" s="1311"/>
      <c r="Y434" s="1311"/>
      <c r="Z434" s="1302"/>
      <c r="AA434" s="1311"/>
      <c r="AB434" s="1311"/>
      <c r="AC434" s="1311"/>
      <c r="AD434" s="1302"/>
      <c r="AE434" s="1311"/>
      <c r="AF434" s="1311"/>
      <c r="AG434" s="1311"/>
      <c r="AH434" s="1302"/>
      <c r="AI434" s="1311"/>
      <c r="AJ434" s="1311"/>
      <c r="AK434" s="1311"/>
      <c r="AL434" s="1302"/>
      <c r="AM434" s="1310"/>
      <c r="AN434" s="1282"/>
      <c r="AO434" s="931"/>
      <c r="AP434" s="931"/>
      <c r="AQ434" s="931"/>
      <c r="AR434" s="930"/>
      <c r="AS434" s="931"/>
      <c r="AT434" s="931"/>
      <c r="AU434" s="931"/>
      <c r="AV434" s="930"/>
      <c r="AW434" s="931"/>
      <c r="AX434" s="931"/>
      <c r="AY434" s="931"/>
      <c r="AZ434" s="930"/>
      <c r="BA434" s="931"/>
      <c r="BB434" s="931"/>
      <c r="BC434" s="931"/>
      <c r="BD434" s="930"/>
      <c r="BE434" s="929"/>
      <c r="BF434" s="1282">
        <f t="shared" si="9"/>
        <v>0</v>
      </c>
    </row>
    <row r="435" spans="1:58" ht="70.2">
      <c r="A435" s="1220">
        <v>429</v>
      </c>
      <c r="B435" s="1231">
        <v>7</v>
      </c>
      <c r="C435" s="1275" t="s">
        <v>2488</v>
      </c>
      <c r="D435" s="1232"/>
      <c r="E435" s="1233">
        <v>36437800</v>
      </c>
      <c r="F435" s="1234" t="s">
        <v>2416</v>
      </c>
      <c r="G435" s="1235"/>
      <c r="H435" s="1236"/>
      <c r="I435" s="1234"/>
      <c r="J435" s="1220">
        <f>L435+N435+P435</f>
        <v>1</v>
      </c>
      <c r="K435" s="1227">
        <f>M435+O435+Q435</f>
        <v>36437800</v>
      </c>
      <c r="L435" s="1237"/>
      <c r="M435" s="1234"/>
      <c r="N435" s="1237"/>
      <c r="O435" s="1234"/>
      <c r="P435" s="1237">
        <v>1</v>
      </c>
      <c r="Q435" s="1228">
        <f>$E435</f>
        <v>36437800</v>
      </c>
      <c r="R435" s="1234"/>
      <c r="S435" s="1234"/>
      <c r="T435" s="1299"/>
      <c r="U435" s="1293">
        <f>Q435-T435</f>
        <v>36437800</v>
      </c>
      <c r="W435" s="1311">
        <f>$W$1/100*$U435</f>
        <v>3643780</v>
      </c>
      <c r="X435" s="1311">
        <f>$X$1/100*$U435</f>
        <v>3643780</v>
      </c>
      <c r="Y435" s="1311">
        <f>$Y$1/100*$U435</f>
        <v>3643780</v>
      </c>
      <c r="Z435" s="1302">
        <f>W435+X435+Y435</f>
        <v>10931340</v>
      </c>
      <c r="AA435" s="1311">
        <f>$AA$1/100*$U435</f>
        <v>1821890</v>
      </c>
      <c r="AB435" s="1311">
        <f>$AB$1/100*$U435</f>
        <v>3643780</v>
      </c>
      <c r="AC435" s="1311">
        <f>$AC$1/100*$U435</f>
        <v>3643780</v>
      </c>
      <c r="AD435" s="1302">
        <f>AA435+AB435+AC435</f>
        <v>9109450</v>
      </c>
      <c r="AE435" s="1311">
        <f>$AE$1/100*$U435</f>
        <v>3643780</v>
      </c>
      <c r="AF435" s="1311">
        <f>$AF$1/100*$U435</f>
        <v>3643780</v>
      </c>
      <c r="AG435" s="1311">
        <f>$AG$1/100*$U435</f>
        <v>3643780</v>
      </c>
      <c r="AH435" s="1302">
        <f>AE435+AF435+AG435</f>
        <v>10931340</v>
      </c>
      <c r="AI435" s="1311">
        <f>$AI$1/100*$U435</f>
        <v>3643780</v>
      </c>
      <c r="AJ435" s="1311">
        <f>$AJ$1/100*$U435</f>
        <v>1821890</v>
      </c>
      <c r="AK435" s="1311">
        <f>$AK$1/100*$U435</f>
        <v>0</v>
      </c>
      <c r="AL435" s="1302">
        <f>AI435+AJ435+AK435</f>
        <v>5465670</v>
      </c>
      <c r="AM435" s="1310">
        <f>Z435+AD435+AH435+AL435</f>
        <v>36437800</v>
      </c>
      <c r="AN435" s="1282">
        <f>AM435-U435</f>
        <v>0</v>
      </c>
      <c r="AO435" s="931">
        <f>ROUND(W435,-2)</f>
        <v>3643800</v>
      </c>
      <c r="AP435" s="931">
        <f>ROUND(X435,-2)</f>
        <v>3643800</v>
      </c>
      <c r="AQ435" s="931">
        <f>ROUND(Y435,-2)</f>
        <v>3643800</v>
      </c>
      <c r="AR435" s="1302">
        <f>AO435+AP435+AQ435</f>
        <v>10931400</v>
      </c>
      <c r="AS435" s="931">
        <f>ROUND(AA435,-2)</f>
        <v>1821900</v>
      </c>
      <c r="AT435" s="931">
        <f>ROUND(AB435,-2)</f>
        <v>3643800</v>
      </c>
      <c r="AU435" s="931">
        <f>ROUND(AC435,-2)</f>
        <v>3643800</v>
      </c>
      <c r="AV435" s="1302">
        <f>AS435+AT435+AU435</f>
        <v>9109500</v>
      </c>
      <c r="AW435" s="931">
        <f>ROUND(AE435,-2)</f>
        <v>3643800</v>
      </c>
      <c r="AX435" s="931">
        <f>ROUND(AF435,-2)</f>
        <v>3643800</v>
      </c>
      <c r="AY435" s="931">
        <f>ROUND(AG435,-2)</f>
        <v>3643800</v>
      </c>
      <c r="AZ435" s="1302">
        <f>AW435+AX435+AY435</f>
        <v>10931400</v>
      </c>
      <c r="BA435" s="1311">
        <f>ROUND(AI435,-2)</f>
        <v>3643800</v>
      </c>
      <c r="BB435" s="1311">
        <f>ROUND(AJ435,-2)</f>
        <v>1821900</v>
      </c>
      <c r="BC435" s="1311">
        <f>ROUND(AK435,-2)</f>
        <v>0</v>
      </c>
      <c r="BD435" s="930">
        <f>BA435+BB435+BC435</f>
        <v>5465700</v>
      </c>
      <c r="BE435" s="1310">
        <f>AR435+AV435+AZ435+BD435</f>
        <v>36438000</v>
      </c>
      <c r="BF435" s="1312">
        <f t="shared" si="9"/>
        <v>200</v>
      </c>
    </row>
    <row r="436" spans="1:58">
      <c r="A436" s="1220">
        <v>430</v>
      </c>
      <c r="B436" s="1231"/>
      <c r="C436" s="1276" t="s">
        <v>2422</v>
      </c>
      <c r="D436" s="1239">
        <v>327780000</v>
      </c>
      <c r="E436" s="1240" t="s">
        <v>2416</v>
      </c>
      <c r="F436" s="1234"/>
      <c r="G436" s="1235"/>
      <c r="H436" s="1236"/>
      <c r="I436" s="1234"/>
      <c r="J436" s="1220"/>
      <c r="K436" s="1237"/>
      <c r="L436" s="1237"/>
      <c r="M436" s="1234"/>
      <c r="N436" s="1237"/>
      <c r="O436" s="1234"/>
      <c r="P436" s="1234"/>
      <c r="Q436" s="1234"/>
      <c r="R436" s="1234"/>
      <c r="S436" s="1234"/>
      <c r="T436" s="1234"/>
      <c r="U436" s="1234"/>
      <c r="W436" s="1311"/>
      <c r="X436" s="1311"/>
      <c r="Y436" s="1311"/>
      <c r="Z436" s="1302"/>
      <c r="AA436" s="1311"/>
      <c r="AB436" s="1311"/>
      <c r="AC436" s="1311"/>
      <c r="AD436" s="1302"/>
      <c r="AE436" s="1311"/>
      <c r="AF436" s="1311"/>
      <c r="AG436" s="1311"/>
      <c r="AH436" s="1302"/>
      <c r="AI436" s="1311"/>
      <c r="AJ436" s="1311"/>
      <c r="AK436" s="1311"/>
      <c r="AL436" s="1302"/>
      <c r="AM436" s="1310"/>
      <c r="AN436" s="1282"/>
      <c r="AO436" s="931"/>
      <c r="AP436" s="931"/>
      <c r="AQ436" s="931"/>
      <c r="AR436" s="930"/>
      <c r="AS436" s="931"/>
      <c r="AT436" s="931"/>
      <c r="AU436" s="931"/>
      <c r="AV436" s="930"/>
      <c r="AW436" s="931"/>
      <c r="AX436" s="931"/>
      <c r="AY436" s="931"/>
      <c r="AZ436" s="930"/>
      <c r="BA436" s="931"/>
      <c r="BB436" s="931"/>
      <c r="BC436" s="931"/>
      <c r="BD436" s="930"/>
      <c r="BE436" s="929"/>
      <c r="BF436" s="1282">
        <f t="shared" si="9"/>
        <v>0</v>
      </c>
    </row>
    <row r="437" spans="1:58" outlineLevel="2">
      <c r="A437" s="1220">
        <v>431</v>
      </c>
      <c r="B437" s="1231"/>
      <c r="C437" s="1276" t="s">
        <v>2423</v>
      </c>
      <c r="D437" s="1239">
        <v>0</v>
      </c>
      <c r="E437" s="1240" t="s">
        <v>2416</v>
      </c>
      <c r="F437" s="1234"/>
      <c r="G437" s="1235"/>
      <c r="H437" s="1236"/>
      <c r="I437" s="1234"/>
      <c r="J437" s="1220"/>
      <c r="K437" s="1237"/>
      <c r="L437" s="1237"/>
      <c r="M437" s="1234"/>
      <c r="N437" s="1237"/>
      <c r="O437" s="1234"/>
      <c r="P437" s="1234"/>
      <c r="Q437" s="1234"/>
      <c r="R437" s="1234"/>
      <c r="S437" s="1234"/>
      <c r="T437" s="1234"/>
      <c r="U437" s="1234"/>
      <c r="W437" s="1311"/>
      <c r="X437" s="1311"/>
      <c r="Y437" s="1311"/>
      <c r="Z437" s="1302"/>
      <c r="AA437" s="1311"/>
      <c r="AB437" s="1311"/>
      <c r="AC437" s="1311"/>
      <c r="AD437" s="1302"/>
      <c r="AE437" s="1311"/>
      <c r="AF437" s="1311"/>
      <c r="AG437" s="1311"/>
      <c r="AH437" s="1302"/>
      <c r="AI437" s="1311"/>
      <c r="AJ437" s="1311"/>
      <c r="AK437" s="1311"/>
      <c r="AL437" s="1302"/>
      <c r="AM437" s="1310"/>
      <c r="AN437" s="1282"/>
      <c r="AO437" s="931"/>
      <c r="AP437" s="931"/>
      <c r="AQ437" s="931"/>
      <c r="AR437" s="930"/>
      <c r="AS437" s="931"/>
      <c r="AT437" s="931"/>
      <c r="AU437" s="931"/>
      <c r="AV437" s="930"/>
      <c r="AW437" s="931"/>
      <c r="AX437" s="931"/>
      <c r="AY437" s="931"/>
      <c r="AZ437" s="930"/>
      <c r="BA437" s="931"/>
      <c r="BB437" s="931"/>
      <c r="BC437" s="931"/>
      <c r="BD437" s="930"/>
      <c r="BE437" s="929"/>
      <c r="BF437" s="1282">
        <f t="shared" si="9"/>
        <v>0</v>
      </c>
    </row>
    <row r="438" spans="1:58" outlineLevel="2">
      <c r="A438" s="1220">
        <v>432</v>
      </c>
      <c r="B438" s="1231"/>
      <c r="C438" s="1276" t="s">
        <v>2424</v>
      </c>
      <c r="D438" s="1239">
        <v>327780000</v>
      </c>
      <c r="E438" s="1240" t="s">
        <v>2416</v>
      </c>
      <c r="F438" s="1234"/>
      <c r="G438" s="1235"/>
      <c r="H438" s="1236"/>
      <c r="I438" s="1234"/>
      <c r="J438" s="1220"/>
      <c r="K438" s="1237"/>
      <c r="L438" s="1237"/>
      <c r="M438" s="1234"/>
      <c r="N438" s="1237"/>
      <c r="O438" s="1234"/>
      <c r="P438" s="1234"/>
      <c r="Q438" s="1234"/>
      <c r="R438" s="1234"/>
      <c r="S438" s="1234"/>
      <c r="T438" s="1234"/>
      <c r="U438" s="1234"/>
      <c r="W438" s="1311"/>
      <c r="X438" s="1311"/>
      <c r="Y438" s="1311"/>
      <c r="Z438" s="1302"/>
      <c r="AA438" s="1311"/>
      <c r="AB438" s="1311"/>
      <c r="AC438" s="1311"/>
      <c r="AD438" s="1302"/>
      <c r="AE438" s="1311"/>
      <c r="AF438" s="1311"/>
      <c r="AG438" s="1311"/>
      <c r="AH438" s="1302"/>
      <c r="AI438" s="1311"/>
      <c r="AJ438" s="1311"/>
      <c r="AK438" s="1311"/>
      <c r="AL438" s="1302"/>
      <c r="AM438" s="1310"/>
      <c r="AN438" s="1282"/>
      <c r="AO438" s="931"/>
      <c r="AP438" s="931"/>
      <c r="AQ438" s="931"/>
      <c r="AR438" s="930"/>
      <c r="AS438" s="931"/>
      <c r="AT438" s="931"/>
      <c r="AU438" s="931"/>
      <c r="AV438" s="930"/>
      <c r="AW438" s="931"/>
      <c r="AX438" s="931"/>
      <c r="AY438" s="931"/>
      <c r="AZ438" s="930"/>
      <c r="BA438" s="931"/>
      <c r="BB438" s="931"/>
      <c r="BC438" s="931"/>
      <c r="BD438" s="930"/>
      <c r="BE438" s="929"/>
      <c r="BF438" s="1282">
        <f t="shared" si="9"/>
        <v>0</v>
      </c>
    </row>
    <row r="439" spans="1:58">
      <c r="A439" s="1220">
        <v>433</v>
      </c>
      <c r="B439" s="1231"/>
      <c r="C439" s="1276" t="s">
        <v>2430</v>
      </c>
      <c r="D439" s="1239">
        <v>63736400</v>
      </c>
      <c r="E439" s="1240" t="s">
        <v>2416</v>
      </c>
      <c r="F439" s="1234"/>
      <c r="G439" s="1235"/>
      <c r="H439" s="1236"/>
      <c r="I439" s="1234"/>
      <c r="J439" s="1220"/>
      <c r="K439" s="1237"/>
      <c r="L439" s="1237"/>
      <c r="M439" s="1234"/>
      <c r="N439" s="1237"/>
      <c r="O439" s="1234"/>
      <c r="P439" s="1234"/>
      <c r="Q439" s="1234"/>
      <c r="R439" s="1234"/>
      <c r="S439" s="1234"/>
      <c r="T439" s="1234"/>
      <c r="U439" s="1234"/>
      <c r="W439" s="1311"/>
      <c r="X439" s="1311"/>
      <c r="Y439" s="1311"/>
      <c r="Z439" s="1302"/>
      <c r="AA439" s="1311"/>
      <c r="AB439" s="1311"/>
      <c r="AC439" s="1311"/>
      <c r="AD439" s="1302"/>
      <c r="AE439" s="1311"/>
      <c r="AF439" s="1311"/>
      <c r="AG439" s="1311"/>
      <c r="AH439" s="1302"/>
      <c r="AI439" s="1311"/>
      <c r="AJ439" s="1311"/>
      <c r="AK439" s="1311"/>
      <c r="AL439" s="1302"/>
      <c r="AM439" s="1310"/>
      <c r="AN439" s="1282"/>
      <c r="AO439" s="931"/>
      <c r="AP439" s="931"/>
      <c r="AQ439" s="931"/>
      <c r="AR439" s="930"/>
      <c r="AS439" s="931"/>
      <c r="AT439" s="931"/>
      <c r="AU439" s="931"/>
      <c r="AV439" s="930"/>
      <c r="AW439" s="931"/>
      <c r="AX439" s="931"/>
      <c r="AY439" s="931"/>
      <c r="AZ439" s="930"/>
      <c r="BA439" s="931"/>
      <c r="BB439" s="931"/>
      <c r="BC439" s="931"/>
      <c r="BD439" s="930"/>
      <c r="BE439" s="929"/>
      <c r="BF439" s="1282">
        <f t="shared" si="9"/>
        <v>0</v>
      </c>
    </row>
    <row r="440" spans="1:58">
      <c r="A440" s="1220">
        <v>434</v>
      </c>
      <c r="B440" s="1231"/>
      <c r="C440" s="1276" t="s">
        <v>2431</v>
      </c>
      <c r="D440" s="1239">
        <v>41492400</v>
      </c>
      <c r="E440" s="1240" t="s">
        <v>2416</v>
      </c>
      <c r="F440" s="1234"/>
      <c r="G440" s="1235"/>
      <c r="H440" s="1236"/>
      <c r="I440" s="1234"/>
      <c r="J440" s="1220"/>
      <c r="K440" s="1237"/>
      <c r="L440" s="1237"/>
      <c r="M440" s="1234"/>
      <c r="N440" s="1237"/>
      <c r="O440" s="1234"/>
      <c r="P440" s="1234"/>
      <c r="Q440" s="1234"/>
      <c r="R440" s="1234"/>
      <c r="S440" s="1234"/>
      <c r="T440" s="1234"/>
      <c r="U440" s="1234"/>
      <c r="W440" s="1311"/>
      <c r="X440" s="1311"/>
      <c r="Y440" s="1311"/>
      <c r="Z440" s="1302"/>
      <c r="AA440" s="1311"/>
      <c r="AB440" s="1311"/>
      <c r="AC440" s="1311"/>
      <c r="AD440" s="1302"/>
      <c r="AE440" s="1311"/>
      <c r="AF440" s="1311"/>
      <c r="AG440" s="1311"/>
      <c r="AH440" s="1302"/>
      <c r="AI440" s="1311"/>
      <c r="AJ440" s="1311"/>
      <c r="AK440" s="1311"/>
      <c r="AL440" s="1302"/>
      <c r="AM440" s="1310"/>
      <c r="AN440" s="1282"/>
      <c r="AO440" s="931"/>
      <c r="AP440" s="931"/>
      <c r="AQ440" s="931"/>
      <c r="AR440" s="930"/>
      <c r="AS440" s="931"/>
      <c r="AT440" s="931"/>
      <c r="AU440" s="931"/>
      <c r="AV440" s="930"/>
      <c r="AW440" s="931"/>
      <c r="AX440" s="931"/>
      <c r="AY440" s="931"/>
      <c r="AZ440" s="930"/>
      <c r="BA440" s="931"/>
      <c r="BB440" s="931"/>
      <c r="BC440" s="931"/>
      <c r="BD440" s="930"/>
      <c r="BE440" s="929"/>
      <c r="BF440" s="1282">
        <f t="shared" si="9"/>
        <v>0</v>
      </c>
    </row>
    <row r="441" spans="1:58">
      <c r="A441" s="1220">
        <v>435</v>
      </c>
      <c r="B441" s="1231"/>
      <c r="C441" s="1276" t="s">
        <v>2425</v>
      </c>
      <c r="D441" s="1239">
        <v>36437800</v>
      </c>
      <c r="E441" s="1240" t="s">
        <v>2416</v>
      </c>
      <c r="F441" s="1234"/>
      <c r="G441" s="1235"/>
      <c r="H441" s="1236"/>
      <c r="I441" s="1234"/>
      <c r="J441" s="1220"/>
      <c r="K441" s="1237"/>
      <c r="L441" s="1237"/>
      <c r="M441" s="1234"/>
      <c r="N441" s="1237"/>
      <c r="O441" s="1234"/>
      <c r="P441" s="1234"/>
      <c r="Q441" s="1234"/>
      <c r="R441" s="1234"/>
      <c r="S441" s="1234"/>
      <c r="T441" s="1234"/>
      <c r="U441" s="1234"/>
      <c r="W441" s="1311"/>
      <c r="X441" s="1311"/>
      <c r="Y441" s="1311"/>
      <c r="Z441" s="1302"/>
      <c r="AA441" s="1311"/>
      <c r="AB441" s="1311"/>
      <c r="AC441" s="1311"/>
      <c r="AD441" s="1302"/>
      <c r="AE441" s="1311"/>
      <c r="AF441" s="1311"/>
      <c r="AG441" s="1311"/>
      <c r="AH441" s="1302"/>
      <c r="AI441" s="1311"/>
      <c r="AJ441" s="1311"/>
      <c r="AK441" s="1311"/>
      <c r="AL441" s="1302"/>
      <c r="AM441" s="1310"/>
      <c r="AN441" s="1282"/>
      <c r="AO441" s="931"/>
      <c r="AP441" s="931"/>
      <c r="AQ441" s="931"/>
      <c r="AR441" s="930"/>
      <c r="AS441" s="931"/>
      <c r="AT441" s="931"/>
      <c r="AU441" s="931"/>
      <c r="AV441" s="930"/>
      <c r="AW441" s="931"/>
      <c r="AX441" s="931"/>
      <c r="AY441" s="931"/>
      <c r="AZ441" s="930"/>
      <c r="BA441" s="931"/>
      <c r="BB441" s="931"/>
      <c r="BC441" s="931"/>
      <c r="BD441" s="930"/>
      <c r="BE441" s="929"/>
      <c r="BF441" s="1282">
        <f t="shared" si="9"/>
        <v>0</v>
      </c>
    </row>
    <row r="442" spans="1:58">
      <c r="A442" s="1220">
        <v>436</v>
      </c>
      <c r="B442" s="1231"/>
      <c r="C442" s="1276" t="s">
        <v>2426</v>
      </c>
      <c r="D442" s="1239">
        <v>186113400</v>
      </c>
      <c r="E442" s="1240" t="s">
        <v>2416</v>
      </c>
      <c r="F442" s="1234"/>
      <c r="G442" s="1235"/>
      <c r="H442" s="1236"/>
      <c r="I442" s="1234"/>
      <c r="J442" s="1220"/>
      <c r="K442" s="1237"/>
      <c r="L442" s="1237"/>
      <c r="M442" s="1234"/>
      <c r="N442" s="1237"/>
      <c r="O442" s="1234"/>
      <c r="P442" s="1234"/>
      <c r="Q442" s="1234"/>
      <c r="R442" s="1234"/>
      <c r="S442" s="1234"/>
      <c r="T442" s="1234"/>
      <c r="U442" s="1234"/>
      <c r="W442" s="1311"/>
      <c r="X442" s="1311"/>
      <c r="Y442" s="1311"/>
      <c r="Z442" s="1302"/>
      <c r="AA442" s="1311"/>
      <c r="AB442" s="1311"/>
      <c r="AC442" s="1311"/>
      <c r="AD442" s="1302"/>
      <c r="AE442" s="1311"/>
      <c r="AF442" s="1311"/>
      <c r="AG442" s="1311"/>
      <c r="AH442" s="1302"/>
      <c r="AI442" s="1311"/>
      <c r="AJ442" s="1311"/>
      <c r="AK442" s="1311"/>
      <c r="AL442" s="1302"/>
      <c r="AM442" s="1310"/>
      <c r="AN442" s="1282"/>
      <c r="AO442" s="931"/>
      <c r="AP442" s="931"/>
      <c r="AQ442" s="931"/>
      <c r="AR442" s="930"/>
      <c r="AS442" s="931"/>
      <c r="AT442" s="931"/>
      <c r="AU442" s="931"/>
      <c r="AV442" s="930"/>
      <c r="AW442" s="931"/>
      <c r="AX442" s="931"/>
      <c r="AY442" s="931"/>
      <c r="AZ442" s="930"/>
      <c r="BA442" s="931"/>
      <c r="BB442" s="931"/>
      <c r="BC442" s="931"/>
      <c r="BD442" s="930"/>
      <c r="BE442" s="929"/>
      <c r="BF442" s="1282">
        <f t="shared" si="9"/>
        <v>0</v>
      </c>
    </row>
    <row r="443" spans="1:58" ht="70.2">
      <c r="A443" s="1220">
        <v>437</v>
      </c>
      <c r="B443" s="1231">
        <v>5</v>
      </c>
      <c r="C443" s="1275" t="s">
        <v>2489</v>
      </c>
      <c r="D443" s="1232"/>
      <c r="E443" s="1233">
        <v>45566600</v>
      </c>
      <c r="F443" s="1234" t="s">
        <v>2416</v>
      </c>
      <c r="G443" s="1235"/>
      <c r="H443" s="1236"/>
      <c r="I443" s="1234"/>
      <c r="J443" s="1220">
        <f>L443+N443+P443</f>
        <v>1</v>
      </c>
      <c r="K443" s="1227">
        <f>M443+O443+Q443</f>
        <v>45566600</v>
      </c>
      <c r="L443" s="1237"/>
      <c r="M443" s="1234"/>
      <c r="N443" s="1237"/>
      <c r="O443" s="1234"/>
      <c r="P443" s="1237">
        <v>1</v>
      </c>
      <c r="Q443" s="1228">
        <f>$E443</f>
        <v>45566600</v>
      </c>
      <c r="R443" s="1234"/>
      <c r="S443" s="1234"/>
      <c r="T443" s="1299"/>
      <c r="U443" s="1293">
        <f>Q443-T443</f>
        <v>45566600</v>
      </c>
      <c r="W443" s="1311">
        <f>$W$1/100*$U443</f>
        <v>4556660</v>
      </c>
      <c r="X443" s="1311">
        <f>$X$1/100*$U443</f>
        <v>4556660</v>
      </c>
      <c r="Y443" s="1311">
        <f>$Y$1/100*$U443</f>
        <v>4556660</v>
      </c>
      <c r="Z443" s="1302">
        <f>W443+X443+Y443</f>
        <v>13669980</v>
      </c>
      <c r="AA443" s="1311">
        <f>$AA$1/100*$U443</f>
        <v>2278330</v>
      </c>
      <c r="AB443" s="1311">
        <f>$AB$1/100*$U443</f>
        <v>4556660</v>
      </c>
      <c r="AC443" s="1311">
        <f>$AC$1/100*$U443</f>
        <v>4556660</v>
      </c>
      <c r="AD443" s="1302">
        <f>AA443+AB443+AC443</f>
        <v>11391650</v>
      </c>
      <c r="AE443" s="1311">
        <f>$AE$1/100*$U443</f>
        <v>4556660</v>
      </c>
      <c r="AF443" s="1311">
        <f>$AF$1/100*$U443</f>
        <v>4556660</v>
      </c>
      <c r="AG443" s="1311">
        <f>$AG$1/100*$U443</f>
        <v>4556660</v>
      </c>
      <c r="AH443" s="1302">
        <f>AE443+AF443+AG443</f>
        <v>13669980</v>
      </c>
      <c r="AI443" s="1311">
        <f>$AI$1/100*$U443</f>
        <v>4556660</v>
      </c>
      <c r="AJ443" s="1311">
        <f>$AJ$1/100*$U443</f>
        <v>2278330</v>
      </c>
      <c r="AK443" s="1311">
        <f>$AK$1/100*$U443</f>
        <v>0</v>
      </c>
      <c r="AL443" s="1302">
        <f>AI443+AJ443+AK443</f>
        <v>6834990</v>
      </c>
      <c r="AM443" s="1310">
        <f>Z443+AD443+AH443+AL443</f>
        <v>45566600</v>
      </c>
      <c r="AN443" s="1282">
        <f>AM443-U443</f>
        <v>0</v>
      </c>
      <c r="AO443" s="931">
        <f>ROUND(W443,-2)</f>
        <v>4556700</v>
      </c>
      <c r="AP443" s="931">
        <f>ROUND(X443,-2)</f>
        <v>4556700</v>
      </c>
      <c r="AQ443" s="931">
        <f>ROUND(Y443,-2)</f>
        <v>4556700</v>
      </c>
      <c r="AR443" s="1302">
        <f>AO443+AP443+AQ443</f>
        <v>13670100</v>
      </c>
      <c r="AS443" s="931">
        <f>ROUND(AA443,-2)</f>
        <v>2278300</v>
      </c>
      <c r="AT443" s="931">
        <f>ROUND(AB443,-2)</f>
        <v>4556700</v>
      </c>
      <c r="AU443" s="931">
        <f>ROUND(AC443,-2)</f>
        <v>4556700</v>
      </c>
      <c r="AV443" s="1302">
        <f>AS443+AT443+AU443</f>
        <v>11391700</v>
      </c>
      <c r="AW443" s="931">
        <f>ROUND(AE443,-2)</f>
        <v>4556700</v>
      </c>
      <c r="AX443" s="931">
        <f>ROUND(AF443,-2)</f>
        <v>4556700</v>
      </c>
      <c r="AY443" s="931">
        <f>ROUND(AG443,-2)</f>
        <v>4556700</v>
      </c>
      <c r="AZ443" s="1302">
        <f>AW443+AX443+AY443</f>
        <v>13670100</v>
      </c>
      <c r="BA443" s="1311">
        <f>ROUND(AI443,-2)</f>
        <v>4556700</v>
      </c>
      <c r="BB443" s="1311">
        <f>ROUND(AJ443,-2)</f>
        <v>2278300</v>
      </c>
      <c r="BC443" s="1311">
        <f>ROUND(AK443,-2)</f>
        <v>0</v>
      </c>
      <c r="BD443" s="930">
        <f>BA443+BB443+BC443</f>
        <v>6835000</v>
      </c>
      <c r="BE443" s="1310">
        <f>AR443+AV443+AZ443+BD443</f>
        <v>45566900</v>
      </c>
      <c r="BF443" s="1312">
        <f t="shared" si="9"/>
        <v>300</v>
      </c>
    </row>
    <row r="444" spans="1:58">
      <c r="A444" s="1220">
        <v>438</v>
      </c>
      <c r="B444" s="1231"/>
      <c r="C444" s="1276" t="s">
        <v>2422</v>
      </c>
      <c r="D444" s="1239">
        <v>88700000</v>
      </c>
      <c r="E444" s="1240" t="s">
        <v>2416</v>
      </c>
      <c r="F444" s="1234"/>
      <c r="G444" s="1235"/>
      <c r="H444" s="1236"/>
      <c r="I444" s="1234"/>
      <c r="J444" s="1220"/>
      <c r="K444" s="1237"/>
      <c r="L444" s="1237"/>
      <c r="M444" s="1234"/>
      <c r="N444" s="1237"/>
      <c r="O444" s="1234"/>
      <c r="P444" s="1234"/>
      <c r="Q444" s="1234"/>
      <c r="R444" s="1234"/>
      <c r="S444" s="1234"/>
      <c r="T444" s="1234"/>
      <c r="U444" s="1234"/>
      <c r="W444" s="1311"/>
      <c r="X444" s="1311"/>
      <c r="Y444" s="1311"/>
      <c r="Z444" s="1302"/>
      <c r="AA444" s="1311"/>
      <c r="AB444" s="1311"/>
      <c r="AC444" s="1311"/>
      <c r="AD444" s="1302"/>
      <c r="AE444" s="1311"/>
      <c r="AF444" s="1311"/>
      <c r="AG444" s="1311"/>
      <c r="AH444" s="1302"/>
      <c r="AI444" s="1311"/>
      <c r="AJ444" s="1311"/>
      <c r="AK444" s="1311"/>
      <c r="AL444" s="1302"/>
      <c r="AM444" s="1310"/>
      <c r="AN444" s="1282"/>
      <c r="AO444" s="931"/>
      <c r="AP444" s="931"/>
      <c r="AQ444" s="931"/>
      <c r="AR444" s="930"/>
      <c r="AS444" s="931"/>
      <c r="AT444" s="931"/>
      <c r="AU444" s="931"/>
      <c r="AV444" s="930"/>
      <c r="AW444" s="931"/>
      <c r="AX444" s="931"/>
      <c r="AY444" s="931"/>
      <c r="AZ444" s="930"/>
      <c r="BA444" s="931"/>
      <c r="BB444" s="931"/>
      <c r="BC444" s="931"/>
      <c r="BD444" s="930"/>
      <c r="BE444" s="929"/>
      <c r="BF444" s="1282">
        <f t="shared" si="9"/>
        <v>0</v>
      </c>
    </row>
    <row r="445" spans="1:58" outlineLevel="2">
      <c r="A445" s="1220">
        <v>439</v>
      </c>
      <c r="B445" s="1231"/>
      <c r="C445" s="1276" t="s">
        <v>2423</v>
      </c>
      <c r="D445" s="1239">
        <v>0</v>
      </c>
      <c r="E445" s="1240" t="s">
        <v>2416</v>
      </c>
      <c r="F445" s="1234"/>
      <c r="G445" s="1235"/>
      <c r="H445" s="1236"/>
      <c r="I445" s="1234"/>
      <c r="J445" s="1220"/>
      <c r="K445" s="1237"/>
      <c r="L445" s="1237"/>
      <c r="M445" s="1234"/>
      <c r="N445" s="1237"/>
      <c r="O445" s="1234"/>
      <c r="P445" s="1234"/>
      <c r="Q445" s="1234"/>
      <c r="R445" s="1234"/>
      <c r="S445" s="1234"/>
      <c r="T445" s="1234"/>
      <c r="U445" s="1234"/>
      <c r="W445" s="1311"/>
      <c r="X445" s="1311"/>
      <c r="Y445" s="1311"/>
      <c r="Z445" s="1302"/>
      <c r="AA445" s="1311"/>
      <c r="AB445" s="1311"/>
      <c r="AC445" s="1311"/>
      <c r="AD445" s="1302"/>
      <c r="AE445" s="1311"/>
      <c r="AF445" s="1311"/>
      <c r="AG445" s="1311"/>
      <c r="AH445" s="1302"/>
      <c r="AI445" s="1311"/>
      <c r="AJ445" s="1311"/>
      <c r="AK445" s="1311"/>
      <c r="AL445" s="1302"/>
      <c r="AM445" s="1310"/>
      <c r="AN445" s="1282"/>
      <c r="AO445" s="931"/>
      <c r="AP445" s="931"/>
      <c r="AQ445" s="931"/>
      <c r="AR445" s="930"/>
      <c r="AS445" s="931"/>
      <c r="AT445" s="931"/>
      <c r="AU445" s="931"/>
      <c r="AV445" s="930"/>
      <c r="AW445" s="931"/>
      <c r="AX445" s="931"/>
      <c r="AY445" s="931"/>
      <c r="AZ445" s="930"/>
      <c r="BA445" s="931"/>
      <c r="BB445" s="931"/>
      <c r="BC445" s="931"/>
      <c r="BD445" s="930"/>
      <c r="BE445" s="929"/>
      <c r="BF445" s="1282">
        <f t="shared" si="9"/>
        <v>0</v>
      </c>
    </row>
    <row r="446" spans="1:58" outlineLevel="2">
      <c r="A446" s="1220">
        <v>440</v>
      </c>
      <c r="B446" s="1231"/>
      <c r="C446" s="1276" t="s">
        <v>2424</v>
      </c>
      <c r="D446" s="1239">
        <v>88700000</v>
      </c>
      <c r="E446" s="1240" t="s">
        <v>2416</v>
      </c>
      <c r="F446" s="1234"/>
      <c r="G446" s="1235"/>
      <c r="H446" s="1236"/>
      <c r="I446" s="1234"/>
      <c r="J446" s="1220"/>
      <c r="K446" s="1237"/>
      <c r="L446" s="1237"/>
      <c r="M446" s="1234"/>
      <c r="N446" s="1237"/>
      <c r="O446" s="1234"/>
      <c r="P446" s="1234"/>
      <c r="Q446" s="1234"/>
      <c r="R446" s="1234"/>
      <c r="S446" s="1234"/>
      <c r="T446" s="1234"/>
      <c r="U446" s="1234"/>
      <c r="W446" s="1311"/>
      <c r="X446" s="1311"/>
      <c r="Y446" s="1311"/>
      <c r="Z446" s="1302"/>
      <c r="AA446" s="1311"/>
      <c r="AB446" s="1311"/>
      <c r="AC446" s="1311"/>
      <c r="AD446" s="1302"/>
      <c r="AE446" s="1311"/>
      <c r="AF446" s="1311"/>
      <c r="AG446" s="1311"/>
      <c r="AH446" s="1302"/>
      <c r="AI446" s="1311"/>
      <c r="AJ446" s="1311"/>
      <c r="AK446" s="1311"/>
      <c r="AL446" s="1302"/>
      <c r="AM446" s="1310"/>
      <c r="AN446" s="1282"/>
      <c r="AO446" s="931"/>
      <c r="AP446" s="931"/>
      <c r="AQ446" s="931"/>
      <c r="AR446" s="930"/>
      <c r="AS446" s="931"/>
      <c r="AT446" s="931"/>
      <c r="AU446" s="931"/>
      <c r="AV446" s="930"/>
      <c r="AW446" s="931"/>
      <c r="AX446" s="931"/>
      <c r="AY446" s="931"/>
      <c r="AZ446" s="930"/>
      <c r="BA446" s="931"/>
      <c r="BB446" s="931"/>
      <c r="BC446" s="931"/>
      <c r="BD446" s="930"/>
      <c r="BE446" s="929"/>
      <c r="BF446" s="1282">
        <f t="shared" si="9"/>
        <v>0</v>
      </c>
    </row>
    <row r="447" spans="1:58">
      <c r="A447" s="1220">
        <v>441</v>
      </c>
      <c r="B447" s="1231"/>
      <c r="C447" s="1276" t="s">
        <v>2430</v>
      </c>
      <c r="D447" s="1239">
        <v>17833900</v>
      </c>
      <c r="E447" s="1240" t="s">
        <v>2416</v>
      </c>
      <c r="F447" s="1234"/>
      <c r="G447" s="1235"/>
      <c r="H447" s="1236"/>
      <c r="I447" s="1234"/>
      <c r="J447" s="1220"/>
      <c r="K447" s="1237"/>
      <c r="L447" s="1237"/>
      <c r="M447" s="1234"/>
      <c r="N447" s="1237"/>
      <c r="O447" s="1234"/>
      <c r="P447" s="1234"/>
      <c r="Q447" s="1234"/>
      <c r="R447" s="1234"/>
      <c r="S447" s="1234"/>
      <c r="T447" s="1234"/>
      <c r="U447" s="1234"/>
      <c r="W447" s="1311"/>
      <c r="X447" s="1311"/>
      <c r="Y447" s="1311"/>
      <c r="Z447" s="1302"/>
      <c r="AA447" s="1311"/>
      <c r="AB447" s="1311"/>
      <c r="AC447" s="1311"/>
      <c r="AD447" s="1302"/>
      <c r="AE447" s="1311"/>
      <c r="AF447" s="1311"/>
      <c r="AG447" s="1311"/>
      <c r="AH447" s="1302"/>
      <c r="AI447" s="1311"/>
      <c r="AJ447" s="1311"/>
      <c r="AK447" s="1311"/>
      <c r="AL447" s="1302"/>
      <c r="AM447" s="1310"/>
      <c r="AN447" s="1282"/>
      <c r="AO447" s="931"/>
      <c r="AP447" s="931"/>
      <c r="AQ447" s="931"/>
      <c r="AR447" s="930"/>
      <c r="AS447" s="931"/>
      <c r="AT447" s="931"/>
      <c r="AU447" s="931"/>
      <c r="AV447" s="930"/>
      <c r="AW447" s="931"/>
      <c r="AX447" s="931"/>
      <c r="AY447" s="931"/>
      <c r="AZ447" s="930"/>
      <c r="BA447" s="931"/>
      <c r="BB447" s="931"/>
      <c r="BC447" s="931"/>
      <c r="BD447" s="930"/>
      <c r="BE447" s="929"/>
      <c r="BF447" s="1282">
        <f t="shared" si="9"/>
        <v>0</v>
      </c>
    </row>
    <row r="448" spans="1:58">
      <c r="A448" s="1220">
        <v>442</v>
      </c>
      <c r="B448" s="1231"/>
      <c r="C448" s="1276" t="s">
        <v>2431</v>
      </c>
      <c r="D448" s="1239">
        <v>25299500</v>
      </c>
      <c r="E448" s="1240" t="s">
        <v>2416</v>
      </c>
      <c r="F448" s="1234"/>
      <c r="G448" s="1235"/>
      <c r="H448" s="1236"/>
      <c r="I448" s="1234"/>
      <c r="J448" s="1220"/>
      <c r="K448" s="1237"/>
      <c r="L448" s="1237"/>
      <c r="M448" s="1234"/>
      <c r="N448" s="1237"/>
      <c r="O448" s="1234"/>
      <c r="P448" s="1234"/>
      <c r="Q448" s="1234"/>
      <c r="R448" s="1234"/>
      <c r="S448" s="1234"/>
      <c r="T448" s="1234"/>
      <c r="U448" s="1234"/>
      <c r="W448" s="1311"/>
      <c r="X448" s="1311"/>
      <c r="Y448" s="1311"/>
      <c r="Z448" s="1302"/>
      <c r="AA448" s="1311"/>
      <c r="AB448" s="1311"/>
      <c r="AC448" s="1311"/>
      <c r="AD448" s="1302"/>
      <c r="AE448" s="1311"/>
      <c r="AF448" s="1311"/>
      <c r="AG448" s="1311"/>
      <c r="AH448" s="1302"/>
      <c r="AI448" s="1311"/>
      <c r="AJ448" s="1311"/>
      <c r="AK448" s="1311"/>
      <c r="AL448" s="1302"/>
      <c r="AM448" s="1310"/>
      <c r="AN448" s="1282"/>
      <c r="AO448" s="931"/>
      <c r="AP448" s="931"/>
      <c r="AQ448" s="931"/>
      <c r="AR448" s="930"/>
      <c r="AS448" s="931"/>
      <c r="AT448" s="931"/>
      <c r="AU448" s="931"/>
      <c r="AV448" s="930"/>
      <c r="AW448" s="931"/>
      <c r="AX448" s="931"/>
      <c r="AY448" s="931"/>
      <c r="AZ448" s="930"/>
      <c r="BA448" s="931"/>
      <c r="BB448" s="931"/>
      <c r="BC448" s="931"/>
      <c r="BD448" s="930"/>
      <c r="BE448" s="929"/>
      <c r="BF448" s="1282">
        <f t="shared" si="9"/>
        <v>0</v>
      </c>
    </row>
    <row r="449" spans="1:58">
      <c r="A449" s="1220">
        <v>443</v>
      </c>
      <c r="B449" s="1231"/>
      <c r="C449" s="1276" t="s">
        <v>2425</v>
      </c>
      <c r="D449" s="1239">
        <v>45566600</v>
      </c>
      <c r="E449" s="1240" t="s">
        <v>2416</v>
      </c>
      <c r="F449" s="1234"/>
      <c r="G449" s="1235"/>
      <c r="H449" s="1236"/>
      <c r="I449" s="1234"/>
      <c r="J449" s="1220"/>
      <c r="K449" s="1237"/>
      <c r="L449" s="1237"/>
      <c r="M449" s="1234"/>
      <c r="N449" s="1237"/>
      <c r="O449" s="1234"/>
      <c r="P449" s="1234"/>
      <c r="Q449" s="1234"/>
      <c r="R449" s="1234"/>
      <c r="S449" s="1234"/>
      <c r="T449" s="1234"/>
      <c r="U449" s="1234"/>
      <c r="W449" s="1311"/>
      <c r="X449" s="1311"/>
      <c r="Y449" s="1311"/>
      <c r="Z449" s="1302"/>
      <c r="AA449" s="1311"/>
      <c r="AB449" s="1311"/>
      <c r="AC449" s="1311"/>
      <c r="AD449" s="1302"/>
      <c r="AE449" s="1311"/>
      <c r="AF449" s="1311"/>
      <c r="AG449" s="1311"/>
      <c r="AH449" s="1302"/>
      <c r="AI449" s="1311"/>
      <c r="AJ449" s="1311"/>
      <c r="AK449" s="1311"/>
      <c r="AL449" s="1302"/>
      <c r="AM449" s="1310"/>
      <c r="AN449" s="1282"/>
      <c r="AO449" s="931"/>
      <c r="AP449" s="931"/>
      <c r="AQ449" s="931"/>
      <c r="AR449" s="930"/>
      <c r="AS449" s="931"/>
      <c r="AT449" s="931"/>
      <c r="AU449" s="931"/>
      <c r="AV449" s="930"/>
      <c r="AW449" s="931"/>
      <c r="AX449" s="931"/>
      <c r="AY449" s="931"/>
      <c r="AZ449" s="930"/>
      <c r="BA449" s="931"/>
      <c r="BB449" s="931"/>
      <c r="BC449" s="931"/>
      <c r="BD449" s="930"/>
      <c r="BE449" s="929"/>
      <c r="BF449" s="1282">
        <f t="shared" si="9"/>
        <v>0</v>
      </c>
    </row>
    <row r="450" spans="1:58" ht="93.6">
      <c r="A450" s="1220">
        <v>444</v>
      </c>
      <c r="B450" s="1231">
        <v>7</v>
      </c>
      <c r="C450" s="1275" t="s">
        <v>2490</v>
      </c>
      <c r="D450" s="1232"/>
      <c r="E450" s="1233">
        <v>79722200</v>
      </c>
      <c r="F450" s="1234" t="s">
        <v>2416</v>
      </c>
      <c r="G450" s="1235"/>
      <c r="H450" s="1236"/>
      <c r="I450" s="1234"/>
      <c r="J450" s="1220">
        <f>L450+N450+P450</f>
        <v>1</v>
      </c>
      <c r="K450" s="1227">
        <f>M450+O450+Q450</f>
        <v>79722200</v>
      </c>
      <c r="L450" s="1237"/>
      <c r="M450" s="1234"/>
      <c r="N450" s="1237"/>
      <c r="O450" s="1234"/>
      <c r="P450" s="1237">
        <v>1</v>
      </c>
      <c r="Q450" s="1228">
        <f>$E450</f>
        <v>79722200</v>
      </c>
      <c r="R450" s="1234"/>
      <c r="S450" s="1234"/>
      <c r="T450" s="1299">
        <v>10098100</v>
      </c>
      <c r="U450" s="1293">
        <f>Q450-T450</f>
        <v>69624100</v>
      </c>
      <c r="W450" s="1311">
        <f>$W$1/100*$U450</f>
        <v>6962410</v>
      </c>
      <c r="X450" s="1311">
        <f>$X$1/100*$U450</f>
        <v>6962410</v>
      </c>
      <c r="Y450" s="1311">
        <f>$Y$1/100*$U450</f>
        <v>6962410</v>
      </c>
      <c r="Z450" s="1302">
        <f>W450+X450+Y450</f>
        <v>20887230</v>
      </c>
      <c r="AA450" s="1311">
        <f>$AA$1/100*$U450</f>
        <v>3481205</v>
      </c>
      <c r="AB450" s="1311">
        <f>$AB$1/100*$U450</f>
        <v>6962410</v>
      </c>
      <c r="AC450" s="1311">
        <f>$AC$1/100*$U450</f>
        <v>6962410</v>
      </c>
      <c r="AD450" s="1302">
        <f>AA450+AB450+AC450</f>
        <v>17406025</v>
      </c>
      <c r="AE450" s="1311">
        <f>$AE$1/100*$U450</f>
        <v>6962410</v>
      </c>
      <c r="AF450" s="1311">
        <f>$AF$1/100*$U450</f>
        <v>6962410</v>
      </c>
      <c r="AG450" s="1311">
        <f>$AG$1/100*$U450</f>
        <v>6962410</v>
      </c>
      <c r="AH450" s="1302">
        <f>AE450+AF450+AG450</f>
        <v>20887230</v>
      </c>
      <c r="AI450" s="1311">
        <f>$AI$1/100*$U450</f>
        <v>6962410</v>
      </c>
      <c r="AJ450" s="1311">
        <f>$AJ$1/100*$U450</f>
        <v>3481205</v>
      </c>
      <c r="AK450" s="1311">
        <f>$AK$1/100*$U450</f>
        <v>0</v>
      </c>
      <c r="AL450" s="1302">
        <f>AI450+AJ450+AK450</f>
        <v>10443615</v>
      </c>
      <c r="AM450" s="1310">
        <f>Z450+AD450+AH450+AL450</f>
        <v>69624100</v>
      </c>
      <c r="AN450" s="1282">
        <f>AM450-U450</f>
        <v>0</v>
      </c>
      <c r="AO450" s="931">
        <f>ROUND(W450,-2)</f>
        <v>6962400</v>
      </c>
      <c r="AP450" s="931">
        <f>ROUND(X450,-2)</f>
        <v>6962400</v>
      </c>
      <c r="AQ450" s="931">
        <f>ROUND(Y450,-2)</f>
        <v>6962400</v>
      </c>
      <c r="AR450" s="1302">
        <f>AO450+AP450+AQ450</f>
        <v>20887200</v>
      </c>
      <c r="AS450" s="931">
        <f>ROUND(AA450,-2)</f>
        <v>3481200</v>
      </c>
      <c r="AT450" s="931">
        <f>ROUND(AB450,-2)</f>
        <v>6962400</v>
      </c>
      <c r="AU450" s="931">
        <f>ROUND(AC450,-2)</f>
        <v>6962400</v>
      </c>
      <c r="AV450" s="1302">
        <f>AS450+AT450+AU450</f>
        <v>17406000</v>
      </c>
      <c r="AW450" s="931">
        <f>ROUND(AE450,-2)</f>
        <v>6962400</v>
      </c>
      <c r="AX450" s="931">
        <f>ROUND(AF450,-2)</f>
        <v>6962400</v>
      </c>
      <c r="AY450" s="931">
        <f>ROUND(AG450,-2)</f>
        <v>6962400</v>
      </c>
      <c r="AZ450" s="1302">
        <f>AW450+AX450+AY450</f>
        <v>20887200</v>
      </c>
      <c r="BA450" s="1311">
        <f>ROUND(AI450,-2)</f>
        <v>6962400</v>
      </c>
      <c r="BB450" s="1311">
        <f>ROUND(AJ450,-2)</f>
        <v>3481200</v>
      </c>
      <c r="BC450" s="1311">
        <f>ROUND(AK450,-2)</f>
        <v>0</v>
      </c>
      <c r="BD450" s="930">
        <f>BA450+BB450+BC450</f>
        <v>10443600</v>
      </c>
      <c r="BE450" s="1310">
        <f>AR450+AV450+AZ450+BD450</f>
        <v>69624000</v>
      </c>
      <c r="BF450" s="1312">
        <f t="shared" si="9"/>
        <v>-100</v>
      </c>
    </row>
    <row r="451" spans="1:58">
      <c r="A451" s="1220">
        <v>445</v>
      </c>
      <c r="B451" s="1231"/>
      <c r="C451" s="1276" t="s">
        <v>2422</v>
      </c>
      <c r="D451" s="1239">
        <v>153541500</v>
      </c>
      <c r="E451" s="1240" t="s">
        <v>2416</v>
      </c>
      <c r="F451" s="1234"/>
      <c r="G451" s="1235"/>
      <c r="H451" s="1236"/>
      <c r="I451" s="1234"/>
      <c r="J451" s="1220"/>
      <c r="K451" s="1237"/>
      <c r="L451" s="1237"/>
      <c r="M451" s="1234"/>
      <c r="N451" s="1237"/>
      <c r="O451" s="1234"/>
      <c r="P451" s="1234"/>
      <c r="Q451" s="1234"/>
      <c r="R451" s="1234"/>
      <c r="S451" s="1234"/>
      <c r="T451" s="1234"/>
      <c r="U451" s="1234"/>
      <c r="W451" s="1311"/>
      <c r="X451" s="1311"/>
      <c r="Y451" s="1311"/>
      <c r="Z451" s="1302"/>
      <c r="AA451" s="1311"/>
      <c r="AB451" s="1311"/>
      <c r="AC451" s="1311"/>
      <c r="AD451" s="1302"/>
      <c r="AE451" s="1311"/>
      <c r="AF451" s="1311"/>
      <c r="AG451" s="1311"/>
      <c r="AH451" s="1302"/>
      <c r="AI451" s="1311"/>
      <c r="AJ451" s="1311"/>
      <c r="AK451" s="1311"/>
      <c r="AL451" s="1302"/>
      <c r="AM451" s="1310"/>
      <c r="AN451" s="1282"/>
      <c r="AO451" s="931"/>
      <c r="AP451" s="931"/>
      <c r="AQ451" s="931"/>
      <c r="AR451" s="930"/>
      <c r="AS451" s="931"/>
      <c r="AT451" s="931"/>
      <c r="AU451" s="931"/>
      <c r="AV451" s="930"/>
      <c r="AW451" s="931"/>
      <c r="AX451" s="931"/>
      <c r="AY451" s="931"/>
      <c r="AZ451" s="930"/>
      <c r="BA451" s="931"/>
      <c r="BB451" s="931"/>
      <c r="BC451" s="931"/>
      <c r="BD451" s="930"/>
      <c r="BE451" s="929"/>
      <c r="BF451" s="1282">
        <f t="shared" si="9"/>
        <v>0</v>
      </c>
    </row>
    <row r="452" spans="1:58" outlineLevel="2">
      <c r="A452" s="1220">
        <v>446</v>
      </c>
      <c r="B452" s="1231"/>
      <c r="C452" s="1276" t="s">
        <v>2423</v>
      </c>
      <c r="D452" s="1239">
        <v>0</v>
      </c>
      <c r="E452" s="1240" t="s">
        <v>2416</v>
      </c>
      <c r="F452" s="1234"/>
      <c r="G452" s="1235"/>
      <c r="H452" s="1236"/>
      <c r="I452" s="1234"/>
      <c r="J452" s="1220"/>
      <c r="K452" s="1237"/>
      <c r="L452" s="1237"/>
      <c r="M452" s="1234"/>
      <c r="N452" s="1237"/>
      <c r="O452" s="1234"/>
      <c r="P452" s="1234"/>
      <c r="Q452" s="1234"/>
      <c r="R452" s="1234"/>
      <c r="S452" s="1234"/>
      <c r="T452" s="1234"/>
      <c r="U452" s="1234"/>
      <c r="W452" s="1311"/>
      <c r="X452" s="1311"/>
      <c r="Y452" s="1311"/>
      <c r="Z452" s="1302"/>
      <c r="AA452" s="1311"/>
      <c r="AB452" s="1311"/>
      <c r="AC452" s="1311"/>
      <c r="AD452" s="1302"/>
      <c r="AE452" s="1311"/>
      <c r="AF452" s="1311"/>
      <c r="AG452" s="1311"/>
      <c r="AH452" s="1302"/>
      <c r="AI452" s="1311"/>
      <c r="AJ452" s="1311"/>
      <c r="AK452" s="1311"/>
      <c r="AL452" s="1302"/>
      <c r="AM452" s="1310"/>
      <c r="AN452" s="1282"/>
      <c r="AO452" s="931"/>
      <c r="AP452" s="931"/>
      <c r="AQ452" s="931"/>
      <c r="AR452" s="930"/>
      <c r="AS452" s="931"/>
      <c r="AT452" s="931"/>
      <c r="AU452" s="931"/>
      <c r="AV452" s="930"/>
      <c r="AW452" s="931"/>
      <c r="AX452" s="931"/>
      <c r="AY452" s="931"/>
      <c r="AZ452" s="930"/>
      <c r="BA452" s="931"/>
      <c r="BB452" s="931"/>
      <c r="BC452" s="931"/>
      <c r="BD452" s="930"/>
      <c r="BE452" s="929"/>
      <c r="BF452" s="1282">
        <f t="shared" si="9"/>
        <v>0</v>
      </c>
    </row>
    <row r="453" spans="1:58" outlineLevel="2">
      <c r="A453" s="1220">
        <v>447</v>
      </c>
      <c r="B453" s="1231"/>
      <c r="C453" s="1276" t="s">
        <v>2424</v>
      </c>
      <c r="D453" s="1239">
        <v>153541500</v>
      </c>
      <c r="E453" s="1240" t="s">
        <v>2416</v>
      </c>
      <c r="F453" s="1234"/>
      <c r="G453" s="1235"/>
      <c r="H453" s="1236"/>
      <c r="I453" s="1234"/>
      <c r="J453" s="1220"/>
      <c r="K453" s="1237"/>
      <c r="L453" s="1237"/>
      <c r="M453" s="1234"/>
      <c r="N453" s="1237"/>
      <c r="O453" s="1234"/>
      <c r="P453" s="1234"/>
      <c r="Q453" s="1234"/>
      <c r="R453" s="1234"/>
      <c r="S453" s="1234"/>
      <c r="T453" s="1234"/>
      <c r="U453" s="1234"/>
      <c r="W453" s="1311"/>
      <c r="X453" s="1311"/>
      <c r="Y453" s="1311"/>
      <c r="Z453" s="1302"/>
      <c r="AA453" s="1311"/>
      <c r="AB453" s="1311"/>
      <c r="AC453" s="1311"/>
      <c r="AD453" s="1302"/>
      <c r="AE453" s="1311"/>
      <c r="AF453" s="1311"/>
      <c r="AG453" s="1311"/>
      <c r="AH453" s="1302"/>
      <c r="AI453" s="1311"/>
      <c r="AJ453" s="1311"/>
      <c r="AK453" s="1311"/>
      <c r="AL453" s="1302"/>
      <c r="AM453" s="1310"/>
      <c r="AN453" s="1282"/>
      <c r="AO453" s="931"/>
      <c r="AP453" s="931"/>
      <c r="AQ453" s="931"/>
      <c r="AR453" s="930"/>
      <c r="AS453" s="931"/>
      <c r="AT453" s="931"/>
      <c r="AU453" s="931"/>
      <c r="AV453" s="930"/>
      <c r="AW453" s="931"/>
      <c r="AX453" s="931"/>
      <c r="AY453" s="931"/>
      <c r="AZ453" s="930"/>
      <c r="BA453" s="931"/>
      <c r="BB453" s="931"/>
      <c r="BC453" s="931"/>
      <c r="BD453" s="930"/>
      <c r="BE453" s="929"/>
      <c r="BF453" s="1282">
        <f t="shared" si="9"/>
        <v>0</v>
      </c>
    </row>
    <row r="454" spans="1:58">
      <c r="A454" s="1220">
        <v>448</v>
      </c>
      <c r="B454" s="1231"/>
      <c r="C454" s="1276" t="s">
        <v>2430</v>
      </c>
      <c r="D454" s="1239">
        <v>35580000</v>
      </c>
      <c r="E454" s="1240" t="s">
        <v>2416</v>
      </c>
      <c r="F454" s="1234"/>
      <c r="G454" s="1235"/>
      <c r="H454" s="1236"/>
      <c r="I454" s="1234"/>
      <c r="J454" s="1220"/>
      <c r="K454" s="1237"/>
      <c r="L454" s="1237"/>
      <c r="M454" s="1234"/>
      <c r="N454" s="1237"/>
      <c r="O454" s="1234"/>
      <c r="P454" s="1234"/>
      <c r="Q454" s="1234"/>
      <c r="R454" s="1234"/>
      <c r="S454" s="1234"/>
      <c r="T454" s="1234"/>
      <c r="U454" s="1234"/>
      <c r="W454" s="1311"/>
      <c r="X454" s="1311"/>
      <c r="Y454" s="1311"/>
      <c r="Z454" s="1302"/>
      <c r="AA454" s="1311"/>
      <c r="AB454" s="1311"/>
      <c r="AC454" s="1311"/>
      <c r="AD454" s="1302"/>
      <c r="AE454" s="1311"/>
      <c r="AF454" s="1311"/>
      <c r="AG454" s="1311"/>
      <c r="AH454" s="1302"/>
      <c r="AI454" s="1311"/>
      <c r="AJ454" s="1311"/>
      <c r="AK454" s="1311"/>
      <c r="AL454" s="1302"/>
      <c r="AM454" s="1310"/>
      <c r="AN454" s="1282"/>
      <c r="AO454" s="931"/>
      <c r="AP454" s="931"/>
      <c r="AQ454" s="931"/>
      <c r="AR454" s="930"/>
      <c r="AS454" s="931"/>
      <c r="AT454" s="931"/>
      <c r="AU454" s="931"/>
      <c r="AV454" s="930"/>
      <c r="AW454" s="931"/>
      <c r="AX454" s="931"/>
      <c r="AY454" s="931"/>
      <c r="AZ454" s="930"/>
      <c r="BA454" s="931"/>
      <c r="BB454" s="931"/>
      <c r="BC454" s="931"/>
      <c r="BD454" s="930"/>
      <c r="BE454" s="929"/>
      <c r="BF454" s="1282">
        <f t="shared" si="9"/>
        <v>0</v>
      </c>
    </row>
    <row r="455" spans="1:58">
      <c r="A455" s="1220">
        <v>449</v>
      </c>
      <c r="B455" s="1231"/>
      <c r="C455" s="1276" t="s">
        <v>2431</v>
      </c>
      <c r="D455" s="1239">
        <v>29987600</v>
      </c>
      <c r="E455" s="1240" t="s">
        <v>2416</v>
      </c>
      <c r="F455" s="1234"/>
      <c r="G455" s="1235"/>
      <c r="H455" s="1236"/>
      <c r="I455" s="1234"/>
      <c r="J455" s="1220"/>
      <c r="K455" s="1237"/>
      <c r="L455" s="1237"/>
      <c r="M455" s="1234"/>
      <c r="N455" s="1237"/>
      <c r="O455" s="1234"/>
      <c r="P455" s="1234"/>
      <c r="Q455" s="1234"/>
      <c r="R455" s="1234"/>
      <c r="S455" s="1234"/>
      <c r="T455" s="1234"/>
      <c r="U455" s="1234"/>
      <c r="W455" s="1311"/>
      <c r="X455" s="1311"/>
      <c r="Y455" s="1311"/>
      <c r="Z455" s="1302"/>
      <c r="AA455" s="1311"/>
      <c r="AB455" s="1311"/>
      <c r="AC455" s="1311"/>
      <c r="AD455" s="1302"/>
      <c r="AE455" s="1311"/>
      <c r="AF455" s="1311"/>
      <c r="AG455" s="1311"/>
      <c r="AH455" s="1302"/>
      <c r="AI455" s="1311"/>
      <c r="AJ455" s="1311"/>
      <c r="AK455" s="1311"/>
      <c r="AL455" s="1302"/>
      <c r="AM455" s="1310"/>
      <c r="AN455" s="1282"/>
      <c r="AO455" s="931"/>
      <c r="AP455" s="931"/>
      <c r="AQ455" s="931"/>
      <c r="AR455" s="930"/>
      <c r="AS455" s="931"/>
      <c r="AT455" s="931"/>
      <c r="AU455" s="931"/>
      <c r="AV455" s="930"/>
      <c r="AW455" s="931"/>
      <c r="AX455" s="931"/>
      <c r="AY455" s="931"/>
      <c r="AZ455" s="930"/>
      <c r="BA455" s="931"/>
      <c r="BB455" s="931"/>
      <c r="BC455" s="931"/>
      <c r="BD455" s="930"/>
      <c r="BE455" s="929"/>
      <c r="BF455" s="1282">
        <f t="shared" ref="BF455:BF518" si="10">BE455-U455</f>
        <v>0</v>
      </c>
    </row>
    <row r="456" spans="1:58">
      <c r="A456" s="1220">
        <v>450</v>
      </c>
      <c r="B456" s="1231"/>
      <c r="C456" s="1276" t="s">
        <v>2425</v>
      </c>
      <c r="D456" s="1239">
        <v>79722200</v>
      </c>
      <c r="E456" s="1240" t="s">
        <v>2416</v>
      </c>
      <c r="F456" s="1234"/>
      <c r="G456" s="1235"/>
      <c r="H456" s="1236"/>
      <c r="I456" s="1234"/>
      <c r="J456" s="1220"/>
      <c r="K456" s="1237"/>
      <c r="L456" s="1237"/>
      <c r="M456" s="1234"/>
      <c r="N456" s="1237"/>
      <c r="O456" s="1234"/>
      <c r="P456" s="1234"/>
      <c r="Q456" s="1234"/>
      <c r="R456" s="1234"/>
      <c r="S456" s="1234"/>
      <c r="T456" s="1234"/>
      <c r="U456" s="1234"/>
      <c r="W456" s="1311"/>
      <c r="X456" s="1311"/>
      <c r="Y456" s="1311"/>
      <c r="Z456" s="1302"/>
      <c r="AA456" s="1311"/>
      <c r="AB456" s="1311"/>
      <c r="AC456" s="1311"/>
      <c r="AD456" s="1302"/>
      <c r="AE456" s="1311"/>
      <c r="AF456" s="1311"/>
      <c r="AG456" s="1311"/>
      <c r="AH456" s="1302"/>
      <c r="AI456" s="1311"/>
      <c r="AJ456" s="1311"/>
      <c r="AK456" s="1311"/>
      <c r="AL456" s="1302"/>
      <c r="AM456" s="1310"/>
      <c r="AN456" s="1282"/>
      <c r="AO456" s="931"/>
      <c r="AP456" s="931"/>
      <c r="AQ456" s="931"/>
      <c r="AR456" s="930"/>
      <c r="AS456" s="931"/>
      <c r="AT456" s="931"/>
      <c r="AU456" s="931"/>
      <c r="AV456" s="930"/>
      <c r="AW456" s="931"/>
      <c r="AX456" s="931"/>
      <c r="AY456" s="931"/>
      <c r="AZ456" s="930"/>
      <c r="BA456" s="931"/>
      <c r="BB456" s="931"/>
      <c r="BC456" s="931"/>
      <c r="BD456" s="930"/>
      <c r="BE456" s="929"/>
      <c r="BF456" s="1282">
        <f t="shared" si="10"/>
        <v>0</v>
      </c>
    </row>
    <row r="457" spans="1:58">
      <c r="A457" s="1220">
        <v>451</v>
      </c>
      <c r="B457" s="1231"/>
      <c r="C457" s="1276" t="s">
        <v>2426</v>
      </c>
      <c r="D457" s="1239">
        <v>8251700</v>
      </c>
      <c r="E457" s="1240" t="s">
        <v>2416</v>
      </c>
      <c r="F457" s="1234"/>
      <c r="G457" s="1235"/>
      <c r="H457" s="1236"/>
      <c r="I457" s="1234"/>
      <c r="J457" s="1220"/>
      <c r="K457" s="1237"/>
      <c r="L457" s="1237"/>
      <c r="M457" s="1234"/>
      <c r="N457" s="1237"/>
      <c r="O457" s="1234"/>
      <c r="P457" s="1234"/>
      <c r="Q457" s="1234"/>
      <c r="R457" s="1234"/>
      <c r="S457" s="1234"/>
      <c r="T457" s="1234"/>
      <c r="U457" s="1234"/>
      <c r="W457" s="1311"/>
      <c r="X457" s="1311"/>
      <c r="Y457" s="1311"/>
      <c r="Z457" s="1302"/>
      <c r="AA457" s="1311"/>
      <c r="AB457" s="1311"/>
      <c r="AC457" s="1311"/>
      <c r="AD457" s="1302"/>
      <c r="AE457" s="1311"/>
      <c r="AF457" s="1311"/>
      <c r="AG457" s="1311"/>
      <c r="AH457" s="1302"/>
      <c r="AI457" s="1311"/>
      <c r="AJ457" s="1311"/>
      <c r="AK457" s="1311"/>
      <c r="AL457" s="1302"/>
      <c r="AM457" s="1310"/>
      <c r="AN457" s="1282"/>
      <c r="AO457" s="931"/>
      <c r="AP457" s="931"/>
      <c r="AQ457" s="931"/>
      <c r="AR457" s="930"/>
      <c r="AS457" s="931"/>
      <c r="AT457" s="931"/>
      <c r="AU457" s="931"/>
      <c r="AV457" s="930"/>
      <c r="AW457" s="931"/>
      <c r="AX457" s="931"/>
      <c r="AY457" s="931"/>
      <c r="AZ457" s="930"/>
      <c r="BA457" s="931"/>
      <c r="BB457" s="931"/>
      <c r="BC457" s="931"/>
      <c r="BD457" s="930"/>
      <c r="BE457" s="929"/>
      <c r="BF457" s="1282">
        <f t="shared" si="10"/>
        <v>0</v>
      </c>
    </row>
    <row r="458" spans="1:58" ht="70.2">
      <c r="A458" s="1220">
        <v>452</v>
      </c>
      <c r="B458" s="1231">
        <v>9</v>
      </c>
      <c r="C458" s="1275" t="s">
        <v>2491</v>
      </c>
      <c r="D458" s="1232"/>
      <c r="E458" s="1233">
        <v>35210300</v>
      </c>
      <c r="F458" s="1234" t="s">
        <v>2416</v>
      </c>
      <c r="G458" s="1235"/>
      <c r="H458" s="1236"/>
      <c r="I458" s="1234"/>
      <c r="J458" s="1220">
        <f>L458+N458+P458</f>
        <v>1</v>
      </c>
      <c r="K458" s="1227">
        <f>M458+O458+Q458</f>
        <v>35210300</v>
      </c>
      <c r="L458" s="1237"/>
      <c r="M458" s="1234"/>
      <c r="N458" s="1237"/>
      <c r="O458" s="1234"/>
      <c r="P458" s="1237">
        <v>1</v>
      </c>
      <c r="Q458" s="1228">
        <f>$E458</f>
        <v>35210300</v>
      </c>
      <c r="R458" s="1234"/>
      <c r="S458" s="1234"/>
      <c r="T458" s="1299"/>
      <c r="U458" s="1293">
        <f>Q458-T458</f>
        <v>35210300</v>
      </c>
      <c r="W458" s="1311">
        <f>$W$1/100*$U458</f>
        <v>3521030</v>
      </c>
      <c r="X458" s="1311">
        <f>$X$1/100*$U458</f>
        <v>3521030</v>
      </c>
      <c r="Y458" s="1311">
        <f>$Y$1/100*$U458</f>
        <v>3521030</v>
      </c>
      <c r="Z458" s="1302">
        <f>W458+X458+Y458</f>
        <v>10563090</v>
      </c>
      <c r="AA458" s="1311">
        <f>$AA$1/100*$U458</f>
        <v>1760515</v>
      </c>
      <c r="AB458" s="1311">
        <f>$AB$1/100*$U458</f>
        <v>3521030</v>
      </c>
      <c r="AC458" s="1311">
        <f>$AC$1/100*$U458</f>
        <v>3521030</v>
      </c>
      <c r="AD458" s="1302">
        <f>AA458+AB458+AC458</f>
        <v>8802575</v>
      </c>
      <c r="AE458" s="1311">
        <f>$AE$1/100*$U458</f>
        <v>3521030</v>
      </c>
      <c r="AF458" s="1311">
        <f>$AF$1/100*$U458</f>
        <v>3521030</v>
      </c>
      <c r="AG458" s="1311">
        <f>$AG$1/100*$U458</f>
        <v>3521030</v>
      </c>
      <c r="AH458" s="1302">
        <f>AE458+AF458+AG458</f>
        <v>10563090</v>
      </c>
      <c r="AI458" s="1311">
        <f>$AI$1/100*$U458</f>
        <v>3521030</v>
      </c>
      <c r="AJ458" s="1311">
        <f>$AJ$1/100*$U458</f>
        <v>1760515</v>
      </c>
      <c r="AK458" s="1311">
        <f>$AK$1/100*$U458</f>
        <v>0</v>
      </c>
      <c r="AL458" s="1302">
        <f>AI458+AJ458+AK458</f>
        <v>5281545</v>
      </c>
      <c r="AM458" s="1310">
        <f>Z458+AD458+AH458+AL458</f>
        <v>35210300</v>
      </c>
      <c r="AN458" s="1282">
        <f>AM458-U458</f>
        <v>0</v>
      </c>
      <c r="AO458" s="931">
        <f>ROUND(W458,-2)</f>
        <v>3521000</v>
      </c>
      <c r="AP458" s="931">
        <f>ROUND(X458,-2)</f>
        <v>3521000</v>
      </c>
      <c r="AQ458" s="931">
        <f>ROUND(Y458,-2)</f>
        <v>3521000</v>
      </c>
      <c r="AR458" s="1302">
        <f>AO458+AP458+AQ458</f>
        <v>10563000</v>
      </c>
      <c r="AS458" s="931">
        <f>ROUND(AA458,-2)</f>
        <v>1760500</v>
      </c>
      <c r="AT458" s="931">
        <f>ROUND(AB458,-2)</f>
        <v>3521000</v>
      </c>
      <c r="AU458" s="931">
        <f>ROUND(AC458,-2)</f>
        <v>3521000</v>
      </c>
      <c r="AV458" s="1302">
        <f>AS458+AT458+AU458</f>
        <v>8802500</v>
      </c>
      <c r="AW458" s="931">
        <f>ROUND(AE458,-2)</f>
        <v>3521000</v>
      </c>
      <c r="AX458" s="931">
        <f>ROUND(AF458,-2)</f>
        <v>3521000</v>
      </c>
      <c r="AY458" s="931">
        <f>ROUND(AG458,-2)</f>
        <v>3521000</v>
      </c>
      <c r="AZ458" s="1302">
        <f>AW458+AX458+AY458</f>
        <v>10563000</v>
      </c>
      <c r="BA458" s="1311">
        <f>ROUND(AI458,-2)</f>
        <v>3521000</v>
      </c>
      <c r="BB458" s="1311">
        <f>ROUND(AJ458,-2)</f>
        <v>1760500</v>
      </c>
      <c r="BC458" s="1311">
        <f>ROUND(AK458,-2)</f>
        <v>0</v>
      </c>
      <c r="BD458" s="930">
        <f>BA458+BB458+BC458</f>
        <v>5281500</v>
      </c>
      <c r="BE458" s="1310">
        <f>AR458+AV458+AZ458+BD458</f>
        <v>35210000</v>
      </c>
      <c r="BF458" s="1312">
        <f t="shared" si="10"/>
        <v>-300</v>
      </c>
    </row>
    <row r="459" spans="1:58">
      <c r="A459" s="1220">
        <v>453</v>
      </c>
      <c r="B459" s="1231"/>
      <c r="C459" s="1276" t="s">
        <v>2422</v>
      </c>
      <c r="D459" s="1239">
        <v>70210000</v>
      </c>
      <c r="E459" s="1240" t="s">
        <v>2416</v>
      </c>
      <c r="F459" s="1234"/>
      <c r="G459" s="1235"/>
      <c r="H459" s="1236"/>
      <c r="I459" s="1234"/>
      <c r="J459" s="1220"/>
      <c r="K459" s="1237"/>
      <c r="L459" s="1237"/>
      <c r="M459" s="1234"/>
      <c r="N459" s="1237"/>
      <c r="O459" s="1234"/>
      <c r="P459" s="1234"/>
      <c r="Q459" s="1234"/>
      <c r="R459" s="1234"/>
      <c r="S459" s="1234"/>
      <c r="T459" s="1234"/>
      <c r="U459" s="1234"/>
      <c r="W459" s="1311"/>
      <c r="X459" s="1311"/>
      <c r="Y459" s="1311"/>
      <c r="Z459" s="1302"/>
      <c r="AA459" s="1311"/>
      <c r="AB459" s="1311"/>
      <c r="AC459" s="1311"/>
      <c r="AD459" s="1302"/>
      <c r="AE459" s="1311"/>
      <c r="AF459" s="1311"/>
      <c r="AG459" s="1311"/>
      <c r="AH459" s="1302"/>
      <c r="AI459" s="1311"/>
      <c r="AJ459" s="1311"/>
      <c r="AK459" s="1311"/>
      <c r="AL459" s="1302"/>
      <c r="AM459" s="1310"/>
      <c r="AN459" s="1282"/>
      <c r="AO459" s="931"/>
      <c r="AP459" s="931"/>
      <c r="AQ459" s="931"/>
      <c r="AR459" s="930"/>
      <c r="AS459" s="931"/>
      <c r="AT459" s="931"/>
      <c r="AU459" s="931"/>
      <c r="AV459" s="930"/>
      <c r="AW459" s="931"/>
      <c r="AX459" s="931"/>
      <c r="AY459" s="931"/>
      <c r="AZ459" s="930"/>
      <c r="BA459" s="931"/>
      <c r="BB459" s="931"/>
      <c r="BC459" s="931"/>
      <c r="BD459" s="930"/>
      <c r="BE459" s="929"/>
      <c r="BF459" s="1282">
        <f t="shared" si="10"/>
        <v>0</v>
      </c>
    </row>
    <row r="460" spans="1:58" outlineLevel="2">
      <c r="A460" s="1220">
        <v>454</v>
      </c>
      <c r="B460" s="1231"/>
      <c r="C460" s="1276" t="s">
        <v>2423</v>
      </c>
      <c r="D460" s="1239">
        <v>0</v>
      </c>
      <c r="E460" s="1240" t="s">
        <v>2416</v>
      </c>
      <c r="F460" s="1234"/>
      <c r="G460" s="1235"/>
      <c r="H460" s="1236"/>
      <c r="I460" s="1234"/>
      <c r="J460" s="1220"/>
      <c r="K460" s="1237"/>
      <c r="L460" s="1237"/>
      <c r="M460" s="1234"/>
      <c r="N460" s="1237"/>
      <c r="O460" s="1234"/>
      <c r="P460" s="1234"/>
      <c r="Q460" s="1234"/>
      <c r="R460" s="1234"/>
      <c r="S460" s="1234"/>
      <c r="T460" s="1234"/>
      <c r="U460" s="1234"/>
      <c r="W460" s="1311"/>
      <c r="X460" s="1311"/>
      <c r="Y460" s="1311"/>
      <c r="Z460" s="1302"/>
      <c r="AA460" s="1311"/>
      <c r="AB460" s="1311"/>
      <c r="AC460" s="1311"/>
      <c r="AD460" s="1302"/>
      <c r="AE460" s="1311"/>
      <c r="AF460" s="1311"/>
      <c r="AG460" s="1311"/>
      <c r="AH460" s="1302"/>
      <c r="AI460" s="1311"/>
      <c r="AJ460" s="1311"/>
      <c r="AK460" s="1311"/>
      <c r="AL460" s="1302"/>
      <c r="AM460" s="1310"/>
      <c r="AN460" s="1282"/>
      <c r="AO460" s="931"/>
      <c r="AP460" s="931"/>
      <c r="AQ460" s="931"/>
      <c r="AR460" s="930"/>
      <c r="AS460" s="931"/>
      <c r="AT460" s="931"/>
      <c r="AU460" s="931"/>
      <c r="AV460" s="930"/>
      <c r="AW460" s="931"/>
      <c r="AX460" s="931"/>
      <c r="AY460" s="931"/>
      <c r="AZ460" s="930"/>
      <c r="BA460" s="931"/>
      <c r="BB460" s="931"/>
      <c r="BC460" s="931"/>
      <c r="BD460" s="930"/>
      <c r="BE460" s="929"/>
      <c r="BF460" s="1282">
        <f t="shared" si="10"/>
        <v>0</v>
      </c>
    </row>
    <row r="461" spans="1:58" outlineLevel="2">
      <c r="A461" s="1220">
        <v>455</v>
      </c>
      <c r="B461" s="1231"/>
      <c r="C461" s="1276" t="s">
        <v>2424</v>
      </c>
      <c r="D461" s="1239">
        <v>70210000</v>
      </c>
      <c r="E461" s="1240" t="s">
        <v>2416</v>
      </c>
      <c r="F461" s="1234"/>
      <c r="G461" s="1235"/>
      <c r="H461" s="1236"/>
      <c r="I461" s="1234"/>
      <c r="J461" s="1220"/>
      <c r="K461" s="1237"/>
      <c r="L461" s="1237"/>
      <c r="M461" s="1234"/>
      <c r="N461" s="1237"/>
      <c r="O461" s="1234"/>
      <c r="P461" s="1234"/>
      <c r="Q461" s="1234"/>
      <c r="R461" s="1234"/>
      <c r="S461" s="1234"/>
      <c r="T461" s="1234"/>
      <c r="U461" s="1234"/>
      <c r="W461" s="1311"/>
      <c r="X461" s="1311"/>
      <c r="Y461" s="1311"/>
      <c r="Z461" s="1302"/>
      <c r="AA461" s="1311"/>
      <c r="AB461" s="1311"/>
      <c r="AC461" s="1311"/>
      <c r="AD461" s="1302"/>
      <c r="AE461" s="1311"/>
      <c r="AF461" s="1311"/>
      <c r="AG461" s="1311"/>
      <c r="AH461" s="1302"/>
      <c r="AI461" s="1311"/>
      <c r="AJ461" s="1311"/>
      <c r="AK461" s="1311"/>
      <c r="AL461" s="1302"/>
      <c r="AM461" s="1310"/>
      <c r="AN461" s="1282"/>
      <c r="AO461" s="931"/>
      <c r="AP461" s="931"/>
      <c r="AQ461" s="931"/>
      <c r="AR461" s="930"/>
      <c r="AS461" s="931"/>
      <c r="AT461" s="931"/>
      <c r="AU461" s="931"/>
      <c r="AV461" s="930"/>
      <c r="AW461" s="931"/>
      <c r="AX461" s="931"/>
      <c r="AY461" s="931"/>
      <c r="AZ461" s="930"/>
      <c r="BA461" s="931"/>
      <c r="BB461" s="931"/>
      <c r="BC461" s="931"/>
      <c r="BD461" s="930"/>
      <c r="BE461" s="929"/>
      <c r="BF461" s="1282">
        <f t="shared" si="10"/>
        <v>0</v>
      </c>
    </row>
    <row r="462" spans="1:58">
      <c r="A462" s="1220">
        <v>456</v>
      </c>
      <c r="B462" s="1231"/>
      <c r="C462" s="1276" t="s">
        <v>2430</v>
      </c>
      <c r="D462" s="1239">
        <v>14315000</v>
      </c>
      <c r="E462" s="1240" t="s">
        <v>2416</v>
      </c>
      <c r="F462" s="1234"/>
      <c r="G462" s="1235"/>
      <c r="H462" s="1236"/>
      <c r="I462" s="1234"/>
      <c r="J462" s="1220"/>
      <c r="K462" s="1237"/>
      <c r="L462" s="1237"/>
      <c r="M462" s="1234"/>
      <c r="N462" s="1237"/>
      <c r="O462" s="1234"/>
      <c r="P462" s="1234"/>
      <c r="Q462" s="1234"/>
      <c r="R462" s="1234"/>
      <c r="S462" s="1234"/>
      <c r="T462" s="1234"/>
      <c r="U462" s="1234"/>
      <c r="W462" s="1311"/>
      <c r="X462" s="1311"/>
      <c r="Y462" s="1311"/>
      <c r="Z462" s="1302"/>
      <c r="AA462" s="1311"/>
      <c r="AB462" s="1311"/>
      <c r="AC462" s="1311"/>
      <c r="AD462" s="1302"/>
      <c r="AE462" s="1311"/>
      <c r="AF462" s="1311"/>
      <c r="AG462" s="1311"/>
      <c r="AH462" s="1302"/>
      <c r="AI462" s="1311"/>
      <c r="AJ462" s="1311"/>
      <c r="AK462" s="1311"/>
      <c r="AL462" s="1302"/>
      <c r="AM462" s="1310"/>
      <c r="AN462" s="1282"/>
      <c r="AO462" s="931"/>
      <c r="AP462" s="931"/>
      <c r="AQ462" s="931"/>
      <c r="AR462" s="930"/>
      <c r="AS462" s="931"/>
      <c r="AT462" s="931"/>
      <c r="AU462" s="931"/>
      <c r="AV462" s="930"/>
      <c r="AW462" s="931"/>
      <c r="AX462" s="931"/>
      <c r="AY462" s="931"/>
      <c r="AZ462" s="930"/>
      <c r="BA462" s="931"/>
      <c r="BB462" s="931"/>
      <c r="BC462" s="931"/>
      <c r="BD462" s="930"/>
      <c r="BE462" s="929"/>
      <c r="BF462" s="1282">
        <f t="shared" si="10"/>
        <v>0</v>
      </c>
    </row>
    <row r="463" spans="1:58">
      <c r="A463" s="1220">
        <v>457</v>
      </c>
      <c r="B463" s="1231"/>
      <c r="C463" s="1276" t="s">
        <v>2431</v>
      </c>
      <c r="D463" s="1239">
        <v>20684700</v>
      </c>
      <c r="E463" s="1240" t="s">
        <v>2416</v>
      </c>
      <c r="F463" s="1234"/>
      <c r="G463" s="1235"/>
      <c r="H463" s="1236"/>
      <c r="I463" s="1234"/>
      <c r="J463" s="1220"/>
      <c r="K463" s="1237"/>
      <c r="L463" s="1237"/>
      <c r="M463" s="1234"/>
      <c r="N463" s="1237"/>
      <c r="O463" s="1234"/>
      <c r="P463" s="1234"/>
      <c r="Q463" s="1234"/>
      <c r="R463" s="1234"/>
      <c r="S463" s="1234"/>
      <c r="T463" s="1234"/>
      <c r="U463" s="1234"/>
      <c r="W463" s="1311"/>
      <c r="X463" s="1311"/>
      <c r="Y463" s="1311"/>
      <c r="Z463" s="1302"/>
      <c r="AA463" s="1311"/>
      <c r="AB463" s="1311"/>
      <c r="AC463" s="1311"/>
      <c r="AD463" s="1302"/>
      <c r="AE463" s="1311"/>
      <c r="AF463" s="1311"/>
      <c r="AG463" s="1311"/>
      <c r="AH463" s="1302"/>
      <c r="AI463" s="1311"/>
      <c r="AJ463" s="1311"/>
      <c r="AK463" s="1311"/>
      <c r="AL463" s="1302"/>
      <c r="AM463" s="1310"/>
      <c r="AN463" s="1282"/>
      <c r="AO463" s="931"/>
      <c r="AP463" s="931"/>
      <c r="AQ463" s="931"/>
      <c r="AR463" s="930"/>
      <c r="AS463" s="931"/>
      <c r="AT463" s="931"/>
      <c r="AU463" s="931"/>
      <c r="AV463" s="930"/>
      <c r="AW463" s="931"/>
      <c r="AX463" s="931"/>
      <c r="AY463" s="931"/>
      <c r="AZ463" s="930"/>
      <c r="BA463" s="931"/>
      <c r="BB463" s="931"/>
      <c r="BC463" s="931"/>
      <c r="BD463" s="930"/>
      <c r="BE463" s="929"/>
      <c r="BF463" s="1282">
        <f t="shared" si="10"/>
        <v>0</v>
      </c>
    </row>
    <row r="464" spans="1:58">
      <c r="A464" s="1220">
        <v>458</v>
      </c>
      <c r="B464" s="1231"/>
      <c r="C464" s="1276" t="s">
        <v>2425</v>
      </c>
      <c r="D464" s="1239">
        <v>35210300</v>
      </c>
      <c r="E464" s="1240" t="s">
        <v>2416</v>
      </c>
      <c r="F464" s="1234"/>
      <c r="G464" s="1235"/>
      <c r="H464" s="1236"/>
      <c r="I464" s="1234"/>
      <c r="J464" s="1220"/>
      <c r="K464" s="1237"/>
      <c r="L464" s="1237"/>
      <c r="M464" s="1234"/>
      <c r="N464" s="1237"/>
      <c r="O464" s="1234"/>
      <c r="P464" s="1234"/>
      <c r="Q464" s="1234"/>
      <c r="R464" s="1234"/>
      <c r="S464" s="1234"/>
      <c r="T464" s="1234"/>
      <c r="U464" s="1234"/>
      <c r="W464" s="1311"/>
      <c r="X464" s="1311"/>
      <c r="Y464" s="1311"/>
      <c r="Z464" s="1302"/>
      <c r="AA464" s="1311"/>
      <c r="AB464" s="1311"/>
      <c r="AC464" s="1311"/>
      <c r="AD464" s="1302"/>
      <c r="AE464" s="1311"/>
      <c r="AF464" s="1311"/>
      <c r="AG464" s="1311"/>
      <c r="AH464" s="1302"/>
      <c r="AI464" s="1311"/>
      <c r="AJ464" s="1311"/>
      <c r="AK464" s="1311"/>
      <c r="AL464" s="1302"/>
      <c r="AM464" s="1310"/>
      <c r="AN464" s="1282"/>
      <c r="AO464" s="931"/>
      <c r="AP464" s="931"/>
      <c r="AQ464" s="931"/>
      <c r="AR464" s="930"/>
      <c r="AS464" s="931"/>
      <c r="AT464" s="931"/>
      <c r="AU464" s="931"/>
      <c r="AV464" s="930"/>
      <c r="AW464" s="931"/>
      <c r="AX464" s="931"/>
      <c r="AY464" s="931"/>
      <c r="AZ464" s="930"/>
      <c r="BA464" s="931"/>
      <c r="BB464" s="931"/>
      <c r="BC464" s="931"/>
      <c r="BD464" s="930"/>
      <c r="BE464" s="929"/>
      <c r="BF464" s="1282">
        <f t="shared" si="10"/>
        <v>0</v>
      </c>
    </row>
    <row r="465" spans="1:58" ht="93.6">
      <c r="A465" s="1220">
        <v>459</v>
      </c>
      <c r="B465" s="1231">
        <v>6</v>
      </c>
      <c r="C465" s="1275" t="s">
        <v>2492</v>
      </c>
      <c r="D465" s="1232"/>
      <c r="E465" s="1233">
        <v>16384000</v>
      </c>
      <c r="F465" s="1234" t="s">
        <v>2416</v>
      </c>
      <c r="G465" s="1235"/>
      <c r="H465" s="1236"/>
      <c r="I465" s="1234"/>
      <c r="J465" s="1220">
        <f>L465+N465+P465</f>
        <v>1</v>
      </c>
      <c r="K465" s="1227">
        <f>M465+O465+Q465</f>
        <v>16384000</v>
      </c>
      <c r="L465" s="1237"/>
      <c r="M465" s="1234"/>
      <c r="N465" s="1237"/>
      <c r="O465" s="1234"/>
      <c r="P465" s="1237">
        <v>1</v>
      </c>
      <c r="Q465" s="1228">
        <f>$E465</f>
        <v>16384000</v>
      </c>
      <c r="R465" s="1234"/>
      <c r="S465" s="1234"/>
      <c r="T465" s="1299"/>
      <c r="U465" s="1293">
        <f>Q465-T465</f>
        <v>16384000</v>
      </c>
      <c r="W465" s="1311">
        <f>$W$1/100*$U465</f>
        <v>1638400</v>
      </c>
      <c r="X465" s="1311">
        <f>$X$1/100*$U465</f>
        <v>1638400</v>
      </c>
      <c r="Y465" s="1311">
        <f>$Y$1/100*$U465</f>
        <v>1638400</v>
      </c>
      <c r="Z465" s="1302">
        <f>W465+X465+Y465</f>
        <v>4915200</v>
      </c>
      <c r="AA465" s="1311">
        <f>$AA$1/100*$U465</f>
        <v>819200</v>
      </c>
      <c r="AB465" s="1311">
        <f>$AB$1/100*$U465</f>
        <v>1638400</v>
      </c>
      <c r="AC465" s="1311">
        <f>$AC$1/100*$U465</f>
        <v>1638400</v>
      </c>
      <c r="AD465" s="1302">
        <f>AA465+AB465+AC465</f>
        <v>4096000</v>
      </c>
      <c r="AE465" s="1311">
        <f>$AE$1/100*$U465</f>
        <v>1638400</v>
      </c>
      <c r="AF465" s="1311">
        <f>$AF$1/100*$U465</f>
        <v>1638400</v>
      </c>
      <c r="AG465" s="1311">
        <f>$AG$1/100*$U465</f>
        <v>1638400</v>
      </c>
      <c r="AH465" s="1302">
        <f>AE465+AF465+AG465</f>
        <v>4915200</v>
      </c>
      <c r="AI465" s="1311">
        <f>$AI$1/100*$U465</f>
        <v>1638400</v>
      </c>
      <c r="AJ465" s="1311">
        <f>$AJ$1/100*$U465</f>
        <v>819200</v>
      </c>
      <c r="AK465" s="1311">
        <f>$AK$1/100*$U465</f>
        <v>0</v>
      </c>
      <c r="AL465" s="1302">
        <f>AI465+AJ465+AK465</f>
        <v>2457600</v>
      </c>
      <c r="AM465" s="1310">
        <f>Z465+AD465+AH465+AL465</f>
        <v>16384000</v>
      </c>
      <c r="AN465" s="1282">
        <f>AM465-U465</f>
        <v>0</v>
      </c>
      <c r="AO465" s="931">
        <f>ROUND(W465,-2)</f>
        <v>1638400</v>
      </c>
      <c r="AP465" s="931">
        <f>ROUND(X465,-2)</f>
        <v>1638400</v>
      </c>
      <c r="AQ465" s="931">
        <f>ROUND(Y465,-2)</f>
        <v>1638400</v>
      </c>
      <c r="AR465" s="1302">
        <f>AO465+AP465+AQ465</f>
        <v>4915200</v>
      </c>
      <c r="AS465" s="931">
        <f>ROUND(AA465,-2)</f>
        <v>819200</v>
      </c>
      <c r="AT465" s="931">
        <f>ROUND(AB465,-2)</f>
        <v>1638400</v>
      </c>
      <c r="AU465" s="931">
        <f>ROUND(AC465,-2)</f>
        <v>1638400</v>
      </c>
      <c r="AV465" s="1302">
        <f>AS465+AT465+AU465</f>
        <v>4096000</v>
      </c>
      <c r="AW465" s="931">
        <f>ROUND(AE465,-2)</f>
        <v>1638400</v>
      </c>
      <c r="AX465" s="931">
        <f>ROUND(AF465,-2)</f>
        <v>1638400</v>
      </c>
      <c r="AY465" s="931">
        <f>ROUND(AG465,-2)</f>
        <v>1638400</v>
      </c>
      <c r="AZ465" s="1302">
        <f>AW465+AX465+AY465</f>
        <v>4915200</v>
      </c>
      <c r="BA465" s="1311">
        <f>ROUND(AI465,-2)</f>
        <v>1638400</v>
      </c>
      <c r="BB465" s="1311">
        <f>ROUND(AJ465,-2)</f>
        <v>819200</v>
      </c>
      <c r="BC465" s="1311">
        <f>ROUND(AK465,-2)</f>
        <v>0</v>
      </c>
      <c r="BD465" s="930">
        <f>BA465+BB465+BC465</f>
        <v>2457600</v>
      </c>
      <c r="BE465" s="1310">
        <f>AR465+AV465+AZ465+BD465</f>
        <v>16384000</v>
      </c>
      <c r="BF465" s="1312">
        <f t="shared" si="10"/>
        <v>0</v>
      </c>
    </row>
    <row r="466" spans="1:58">
      <c r="A466" s="1220">
        <v>460</v>
      </c>
      <c r="B466" s="1231"/>
      <c r="C466" s="1276" t="s">
        <v>2422</v>
      </c>
      <c r="D466" s="1239">
        <v>58300000</v>
      </c>
      <c r="E466" s="1240" t="s">
        <v>2416</v>
      </c>
      <c r="F466" s="1234"/>
      <c r="G466" s="1235"/>
      <c r="H466" s="1236"/>
      <c r="I466" s="1234"/>
      <c r="J466" s="1220"/>
      <c r="K466" s="1237"/>
      <c r="L466" s="1237"/>
      <c r="M466" s="1234"/>
      <c r="N466" s="1237"/>
      <c r="O466" s="1234"/>
      <c r="P466" s="1234"/>
      <c r="Q466" s="1234"/>
      <c r="R466" s="1234"/>
      <c r="S466" s="1234"/>
      <c r="T466" s="1234"/>
      <c r="U466" s="1234"/>
      <c r="W466" s="1311"/>
      <c r="X466" s="1311"/>
      <c r="Y466" s="1311"/>
      <c r="Z466" s="1302"/>
      <c r="AA466" s="1311"/>
      <c r="AB466" s="1311"/>
      <c r="AC466" s="1311"/>
      <c r="AD466" s="1302"/>
      <c r="AE466" s="1311"/>
      <c r="AF466" s="1311"/>
      <c r="AG466" s="1311"/>
      <c r="AH466" s="1302"/>
      <c r="AI466" s="1311"/>
      <c r="AJ466" s="1311"/>
      <c r="AK466" s="1311"/>
      <c r="AL466" s="1302"/>
      <c r="AM466" s="1310"/>
      <c r="AN466" s="1282"/>
      <c r="AO466" s="931"/>
      <c r="AP466" s="931"/>
      <c r="AQ466" s="931"/>
      <c r="AR466" s="930"/>
      <c r="AS466" s="931"/>
      <c r="AT466" s="931"/>
      <c r="AU466" s="931"/>
      <c r="AV466" s="930"/>
      <c r="AW466" s="931"/>
      <c r="AX466" s="931"/>
      <c r="AY466" s="931"/>
      <c r="AZ466" s="930"/>
      <c r="BA466" s="931"/>
      <c r="BB466" s="931"/>
      <c r="BC466" s="931"/>
      <c r="BD466" s="930"/>
      <c r="BE466" s="929"/>
      <c r="BF466" s="1282">
        <f t="shared" si="10"/>
        <v>0</v>
      </c>
    </row>
    <row r="467" spans="1:58" outlineLevel="2">
      <c r="A467" s="1220">
        <v>461</v>
      </c>
      <c r="B467" s="1231"/>
      <c r="C467" s="1276" t="s">
        <v>2423</v>
      </c>
      <c r="D467" s="1239">
        <v>0</v>
      </c>
      <c r="E467" s="1240" t="s">
        <v>2416</v>
      </c>
      <c r="F467" s="1234"/>
      <c r="G467" s="1235"/>
      <c r="H467" s="1236"/>
      <c r="I467" s="1234"/>
      <c r="J467" s="1220"/>
      <c r="K467" s="1237"/>
      <c r="L467" s="1237"/>
      <c r="M467" s="1234"/>
      <c r="N467" s="1237"/>
      <c r="O467" s="1234"/>
      <c r="P467" s="1234"/>
      <c r="Q467" s="1234"/>
      <c r="R467" s="1234"/>
      <c r="S467" s="1234"/>
      <c r="T467" s="1234"/>
      <c r="U467" s="1234"/>
      <c r="W467" s="1311"/>
      <c r="X467" s="1311"/>
      <c r="Y467" s="1311"/>
      <c r="Z467" s="1302"/>
      <c r="AA467" s="1311"/>
      <c r="AB467" s="1311"/>
      <c r="AC467" s="1311"/>
      <c r="AD467" s="1302"/>
      <c r="AE467" s="1311"/>
      <c r="AF467" s="1311"/>
      <c r="AG467" s="1311"/>
      <c r="AH467" s="1302"/>
      <c r="AI467" s="1311"/>
      <c r="AJ467" s="1311"/>
      <c r="AK467" s="1311"/>
      <c r="AL467" s="1302"/>
      <c r="AM467" s="1310"/>
      <c r="AN467" s="1282"/>
      <c r="AO467" s="931"/>
      <c r="AP467" s="931"/>
      <c r="AQ467" s="931"/>
      <c r="AR467" s="930"/>
      <c r="AS467" s="931"/>
      <c r="AT467" s="931"/>
      <c r="AU467" s="931"/>
      <c r="AV467" s="930"/>
      <c r="AW467" s="931"/>
      <c r="AX467" s="931"/>
      <c r="AY467" s="931"/>
      <c r="AZ467" s="930"/>
      <c r="BA467" s="931"/>
      <c r="BB467" s="931"/>
      <c r="BC467" s="931"/>
      <c r="BD467" s="930"/>
      <c r="BE467" s="929"/>
      <c r="BF467" s="1282">
        <f t="shared" si="10"/>
        <v>0</v>
      </c>
    </row>
    <row r="468" spans="1:58" outlineLevel="2">
      <c r="A468" s="1220">
        <v>462</v>
      </c>
      <c r="B468" s="1231"/>
      <c r="C468" s="1276" t="s">
        <v>2424</v>
      </c>
      <c r="D468" s="1239">
        <v>58300000</v>
      </c>
      <c r="E468" s="1240" t="s">
        <v>2416</v>
      </c>
      <c r="F468" s="1234"/>
      <c r="G468" s="1235"/>
      <c r="H468" s="1236"/>
      <c r="I468" s="1234"/>
      <c r="J468" s="1220"/>
      <c r="K468" s="1237"/>
      <c r="L468" s="1237"/>
      <c r="M468" s="1234"/>
      <c r="N468" s="1237"/>
      <c r="O468" s="1234"/>
      <c r="P468" s="1234"/>
      <c r="Q468" s="1234"/>
      <c r="R468" s="1234"/>
      <c r="S468" s="1234"/>
      <c r="T468" s="1234"/>
      <c r="U468" s="1234"/>
      <c r="W468" s="1311"/>
      <c r="X468" s="1311"/>
      <c r="Y468" s="1311"/>
      <c r="Z468" s="1302"/>
      <c r="AA468" s="1311"/>
      <c r="AB468" s="1311"/>
      <c r="AC468" s="1311"/>
      <c r="AD468" s="1302"/>
      <c r="AE468" s="1311"/>
      <c r="AF468" s="1311"/>
      <c r="AG468" s="1311"/>
      <c r="AH468" s="1302"/>
      <c r="AI468" s="1311"/>
      <c r="AJ468" s="1311"/>
      <c r="AK468" s="1311"/>
      <c r="AL468" s="1302"/>
      <c r="AM468" s="1310"/>
      <c r="AN468" s="1282"/>
      <c r="AO468" s="931"/>
      <c r="AP468" s="931"/>
      <c r="AQ468" s="931"/>
      <c r="AR468" s="930"/>
      <c r="AS468" s="931"/>
      <c r="AT468" s="931"/>
      <c r="AU468" s="931"/>
      <c r="AV468" s="930"/>
      <c r="AW468" s="931"/>
      <c r="AX468" s="931"/>
      <c r="AY468" s="931"/>
      <c r="AZ468" s="930"/>
      <c r="BA468" s="931"/>
      <c r="BB468" s="931"/>
      <c r="BC468" s="931"/>
      <c r="BD468" s="930"/>
      <c r="BE468" s="929"/>
      <c r="BF468" s="1282">
        <f t="shared" si="10"/>
        <v>0</v>
      </c>
    </row>
    <row r="469" spans="1:58">
      <c r="A469" s="1220">
        <v>463</v>
      </c>
      <c r="B469" s="1231"/>
      <c r="C469" s="1276" t="s">
        <v>2430</v>
      </c>
      <c r="D469" s="1239">
        <v>14000000</v>
      </c>
      <c r="E469" s="1240" t="s">
        <v>2416</v>
      </c>
      <c r="F469" s="1234"/>
      <c r="G469" s="1235"/>
      <c r="H469" s="1236"/>
      <c r="I469" s="1234"/>
      <c r="J469" s="1220"/>
      <c r="K469" s="1237"/>
      <c r="L469" s="1237"/>
      <c r="M469" s="1234"/>
      <c r="N469" s="1237"/>
      <c r="O469" s="1234"/>
      <c r="P469" s="1234"/>
      <c r="Q469" s="1234"/>
      <c r="R469" s="1234"/>
      <c r="S469" s="1234"/>
      <c r="T469" s="1234"/>
      <c r="U469" s="1234"/>
      <c r="W469" s="1311"/>
      <c r="X469" s="1311"/>
      <c r="Y469" s="1311"/>
      <c r="Z469" s="1302"/>
      <c r="AA469" s="1311"/>
      <c r="AB469" s="1311"/>
      <c r="AC469" s="1311"/>
      <c r="AD469" s="1302"/>
      <c r="AE469" s="1311"/>
      <c r="AF469" s="1311"/>
      <c r="AG469" s="1311"/>
      <c r="AH469" s="1302"/>
      <c r="AI469" s="1311"/>
      <c r="AJ469" s="1311"/>
      <c r="AK469" s="1311"/>
      <c r="AL469" s="1302"/>
      <c r="AM469" s="1310"/>
      <c r="AN469" s="1282"/>
      <c r="AO469" s="931"/>
      <c r="AP469" s="931"/>
      <c r="AQ469" s="931"/>
      <c r="AR469" s="930"/>
      <c r="AS469" s="931"/>
      <c r="AT469" s="931"/>
      <c r="AU469" s="931"/>
      <c r="AV469" s="930"/>
      <c r="AW469" s="931"/>
      <c r="AX469" s="931"/>
      <c r="AY469" s="931"/>
      <c r="AZ469" s="930"/>
      <c r="BA469" s="931"/>
      <c r="BB469" s="931"/>
      <c r="BC469" s="931"/>
      <c r="BD469" s="930"/>
      <c r="BE469" s="929"/>
      <c r="BF469" s="1282">
        <f t="shared" si="10"/>
        <v>0</v>
      </c>
    </row>
    <row r="470" spans="1:58">
      <c r="A470" s="1220">
        <v>464</v>
      </c>
      <c r="B470" s="1231"/>
      <c r="C470" s="1276" t="s">
        <v>2431</v>
      </c>
      <c r="D470" s="1239">
        <v>27916000</v>
      </c>
      <c r="E470" s="1240" t="s">
        <v>2416</v>
      </c>
      <c r="F470" s="1234"/>
      <c r="G470" s="1235"/>
      <c r="H470" s="1236"/>
      <c r="I470" s="1234"/>
      <c r="J470" s="1220"/>
      <c r="K470" s="1237"/>
      <c r="L470" s="1237"/>
      <c r="M470" s="1234"/>
      <c r="N470" s="1237"/>
      <c r="O470" s="1234"/>
      <c r="P470" s="1234"/>
      <c r="Q470" s="1234"/>
      <c r="R470" s="1234"/>
      <c r="S470" s="1234"/>
      <c r="T470" s="1234"/>
      <c r="U470" s="1234"/>
      <c r="W470" s="1311"/>
      <c r="X470" s="1311"/>
      <c r="Y470" s="1311"/>
      <c r="Z470" s="1302"/>
      <c r="AA470" s="1311"/>
      <c r="AB470" s="1311"/>
      <c r="AC470" s="1311"/>
      <c r="AD470" s="1302"/>
      <c r="AE470" s="1311"/>
      <c r="AF470" s="1311"/>
      <c r="AG470" s="1311"/>
      <c r="AH470" s="1302"/>
      <c r="AI470" s="1311"/>
      <c r="AJ470" s="1311"/>
      <c r="AK470" s="1311"/>
      <c r="AL470" s="1302"/>
      <c r="AM470" s="1310"/>
      <c r="AN470" s="1282"/>
      <c r="AO470" s="931"/>
      <c r="AP470" s="931"/>
      <c r="AQ470" s="931"/>
      <c r="AR470" s="930"/>
      <c r="AS470" s="931"/>
      <c r="AT470" s="931"/>
      <c r="AU470" s="931"/>
      <c r="AV470" s="930"/>
      <c r="AW470" s="931"/>
      <c r="AX470" s="931"/>
      <c r="AY470" s="931"/>
      <c r="AZ470" s="930"/>
      <c r="BA470" s="931"/>
      <c r="BB470" s="931"/>
      <c r="BC470" s="931"/>
      <c r="BD470" s="930"/>
      <c r="BE470" s="929"/>
      <c r="BF470" s="1282">
        <f t="shared" si="10"/>
        <v>0</v>
      </c>
    </row>
    <row r="471" spans="1:58">
      <c r="A471" s="1220">
        <v>465</v>
      </c>
      <c r="B471" s="1231"/>
      <c r="C471" s="1276" t="s">
        <v>2425</v>
      </c>
      <c r="D471" s="1239">
        <v>16384000</v>
      </c>
      <c r="E471" s="1240" t="s">
        <v>2416</v>
      </c>
      <c r="F471" s="1234"/>
      <c r="G471" s="1235"/>
      <c r="H471" s="1236"/>
      <c r="I471" s="1234"/>
      <c r="J471" s="1220"/>
      <c r="K471" s="1237"/>
      <c r="L471" s="1237"/>
      <c r="M471" s="1234"/>
      <c r="N471" s="1237"/>
      <c r="O471" s="1234"/>
      <c r="P471" s="1234"/>
      <c r="Q471" s="1234"/>
      <c r="R471" s="1234"/>
      <c r="S471" s="1234"/>
      <c r="T471" s="1234"/>
      <c r="U471" s="1234"/>
      <c r="W471" s="1311"/>
      <c r="X471" s="1311"/>
      <c r="Y471" s="1311"/>
      <c r="Z471" s="1302"/>
      <c r="AA471" s="1311"/>
      <c r="AB471" s="1311"/>
      <c r="AC471" s="1311"/>
      <c r="AD471" s="1302"/>
      <c r="AE471" s="1311"/>
      <c r="AF471" s="1311"/>
      <c r="AG471" s="1311"/>
      <c r="AH471" s="1302"/>
      <c r="AI471" s="1311"/>
      <c r="AJ471" s="1311"/>
      <c r="AK471" s="1311"/>
      <c r="AL471" s="1302"/>
      <c r="AM471" s="1310"/>
      <c r="AN471" s="1282"/>
      <c r="AO471" s="931"/>
      <c r="AP471" s="931"/>
      <c r="AQ471" s="931"/>
      <c r="AR471" s="930"/>
      <c r="AS471" s="931"/>
      <c r="AT471" s="931"/>
      <c r="AU471" s="931"/>
      <c r="AV471" s="930"/>
      <c r="AW471" s="931"/>
      <c r="AX471" s="931"/>
      <c r="AY471" s="931"/>
      <c r="AZ471" s="930"/>
      <c r="BA471" s="931"/>
      <c r="BB471" s="931"/>
      <c r="BC471" s="931"/>
      <c r="BD471" s="930"/>
      <c r="BE471" s="929"/>
      <c r="BF471" s="1282">
        <f t="shared" si="10"/>
        <v>0</v>
      </c>
    </row>
    <row r="472" spans="1:58" ht="70.2">
      <c r="A472" s="1220">
        <v>466</v>
      </c>
      <c r="B472" s="1231">
        <v>11</v>
      </c>
      <c r="C472" s="1275" t="s">
        <v>2493</v>
      </c>
      <c r="D472" s="1232"/>
      <c r="E472" s="1233">
        <v>26656500</v>
      </c>
      <c r="F472" s="1234" t="s">
        <v>2416</v>
      </c>
      <c r="G472" s="1235"/>
      <c r="H472" s="1236"/>
      <c r="I472" s="1234"/>
      <c r="J472" s="1220">
        <f>L472+N472+P472</f>
        <v>1</v>
      </c>
      <c r="K472" s="1227">
        <f>M472+O472+Q472</f>
        <v>26656500</v>
      </c>
      <c r="L472" s="1237"/>
      <c r="M472" s="1234"/>
      <c r="N472" s="1237"/>
      <c r="O472" s="1234"/>
      <c r="P472" s="1237">
        <v>1</v>
      </c>
      <c r="Q472" s="1228">
        <f>$E472</f>
        <v>26656500</v>
      </c>
      <c r="R472" s="1234"/>
      <c r="S472" s="1234"/>
      <c r="T472" s="1299"/>
      <c r="U472" s="1293">
        <f>Q472-T472</f>
        <v>26656500</v>
      </c>
      <c r="W472" s="1311">
        <f>$W$1/100*$U472</f>
        <v>2665650</v>
      </c>
      <c r="X472" s="1311">
        <f>$X$1/100*$U472</f>
        <v>2665650</v>
      </c>
      <c r="Y472" s="1311">
        <f>$Y$1/100*$U472</f>
        <v>2665650</v>
      </c>
      <c r="Z472" s="1302">
        <f>W472+X472+Y472</f>
        <v>7996950</v>
      </c>
      <c r="AA472" s="1311">
        <f>$AA$1/100*$U472</f>
        <v>1332825</v>
      </c>
      <c r="AB472" s="1311">
        <f>$AB$1/100*$U472</f>
        <v>2665650</v>
      </c>
      <c r="AC472" s="1311">
        <f>$AC$1/100*$U472</f>
        <v>2665650</v>
      </c>
      <c r="AD472" s="1302">
        <f>AA472+AB472+AC472</f>
        <v>6664125</v>
      </c>
      <c r="AE472" s="1311">
        <f>$AE$1/100*$U472</f>
        <v>2665650</v>
      </c>
      <c r="AF472" s="1311">
        <f>$AF$1/100*$U472</f>
        <v>2665650</v>
      </c>
      <c r="AG472" s="1311">
        <f>$AG$1/100*$U472</f>
        <v>2665650</v>
      </c>
      <c r="AH472" s="1302">
        <f>AE472+AF472+AG472</f>
        <v>7996950</v>
      </c>
      <c r="AI472" s="1311">
        <f>$AI$1/100*$U472</f>
        <v>2665650</v>
      </c>
      <c r="AJ472" s="1311">
        <f>$AJ$1/100*$U472</f>
        <v>1332825</v>
      </c>
      <c r="AK472" s="1311">
        <f>$AK$1/100*$U472</f>
        <v>0</v>
      </c>
      <c r="AL472" s="1302">
        <f>AI472+AJ472+AK472</f>
        <v>3998475</v>
      </c>
      <c r="AM472" s="1310">
        <f>Z472+AD472+AH472+AL472</f>
        <v>26656500</v>
      </c>
      <c r="AN472" s="1282">
        <f>AM472-U472</f>
        <v>0</v>
      </c>
      <c r="AO472" s="931">
        <f>ROUND(W472,-2)</f>
        <v>2665700</v>
      </c>
      <c r="AP472" s="931">
        <f>ROUND(X472,-2)</f>
        <v>2665700</v>
      </c>
      <c r="AQ472" s="931">
        <f>ROUND(Y472,-2)</f>
        <v>2665700</v>
      </c>
      <c r="AR472" s="1302">
        <f>AO472+AP472+AQ472</f>
        <v>7997100</v>
      </c>
      <c r="AS472" s="931">
        <f>ROUND(AA472,-2)</f>
        <v>1332800</v>
      </c>
      <c r="AT472" s="931">
        <f>ROUND(AB472,-2)</f>
        <v>2665700</v>
      </c>
      <c r="AU472" s="931">
        <f>ROUND(AC472,-2)</f>
        <v>2665700</v>
      </c>
      <c r="AV472" s="1302">
        <f>AS472+AT472+AU472</f>
        <v>6664200</v>
      </c>
      <c r="AW472" s="931">
        <f>ROUND(AE472,-2)</f>
        <v>2665700</v>
      </c>
      <c r="AX472" s="931">
        <f>ROUND(AF472,-2)</f>
        <v>2665700</v>
      </c>
      <c r="AY472" s="931">
        <f>ROUND(AG472,-2)</f>
        <v>2665700</v>
      </c>
      <c r="AZ472" s="1302">
        <f>AW472+AX472+AY472</f>
        <v>7997100</v>
      </c>
      <c r="BA472" s="1311">
        <f>ROUND(AI472,-2)</f>
        <v>2665700</v>
      </c>
      <c r="BB472" s="1311">
        <f>ROUND(AJ472,-2)</f>
        <v>1332800</v>
      </c>
      <c r="BC472" s="1311">
        <f>ROUND(AK472,-2)</f>
        <v>0</v>
      </c>
      <c r="BD472" s="930">
        <f>BA472+BB472+BC472</f>
        <v>3998500</v>
      </c>
      <c r="BE472" s="1310">
        <f>AR472+AV472+AZ472+BD472</f>
        <v>26656900</v>
      </c>
      <c r="BF472" s="1312">
        <f t="shared" si="10"/>
        <v>400</v>
      </c>
    </row>
    <row r="473" spans="1:58">
      <c r="A473" s="1220">
        <v>467</v>
      </c>
      <c r="B473" s="1231"/>
      <c r="C473" s="1276" t="s">
        <v>2422</v>
      </c>
      <c r="D473" s="1239">
        <v>222738700</v>
      </c>
      <c r="E473" s="1240" t="s">
        <v>2416</v>
      </c>
      <c r="F473" s="1234"/>
      <c r="G473" s="1235"/>
      <c r="H473" s="1236"/>
      <c r="I473" s="1234"/>
      <c r="J473" s="1220"/>
      <c r="K473" s="1237"/>
      <c r="L473" s="1237"/>
      <c r="M473" s="1234"/>
      <c r="N473" s="1237"/>
      <c r="O473" s="1234"/>
      <c r="P473" s="1234"/>
      <c r="Q473" s="1234"/>
      <c r="R473" s="1234"/>
      <c r="S473" s="1234"/>
      <c r="T473" s="1234"/>
      <c r="U473" s="1234"/>
      <c r="W473" s="1311"/>
      <c r="X473" s="1311"/>
      <c r="Y473" s="1311"/>
      <c r="Z473" s="1302"/>
      <c r="AA473" s="1311"/>
      <c r="AB473" s="1311"/>
      <c r="AC473" s="1311"/>
      <c r="AD473" s="1302"/>
      <c r="AE473" s="1311"/>
      <c r="AF473" s="1311"/>
      <c r="AG473" s="1311"/>
      <c r="AH473" s="1302"/>
      <c r="AI473" s="1311"/>
      <c r="AJ473" s="1311"/>
      <c r="AK473" s="1311"/>
      <c r="AL473" s="1302"/>
      <c r="AM473" s="1310"/>
      <c r="AN473" s="1282"/>
      <c r="AO473" s="931"/>
      <c r="AP473" s="931"/>
      <c r="AQ473" s="931"/>
      <c r="AR473" s="930"/>
      <c r="AS473" s="931"/>
      <c r="AT473" s="931"/>
      <c r="AU473" s="931"/>
      <c r="AV473" s="930"/>
      <c r="AW473" s="931"/>
      <c r="AX473" s="931"/>
      <c r="AY473" s="931"/>
      <c r="AZ473" s="930"/>
      <c r="BA473" s="931"/>
      <c r="BB473" s="931"/>
      <c r="BC473" s="931"/>
      <c r="BD473" s="930"/>
      <c r="BE473" s="929"/>
      <c r="BF473" s="1282">
        <f t="shared" si="10"/>
        <v>0</v>
      </c>
    </row>
    <row r="474" spans="1:58" outlineLevel="2">
      <c r="A474" s="1220">
        <v>468</v>
      </c>
      <c r="B474" s="1231"/>
      <c r="C474" s="1276" t="s">
        <v>2423</v>
      </c>
      <c r="D474" s="1239">
        <v>0</v>
      </c>
      <c r="E474" s="1240" t="s">
        <v>2416</v>
      </c>
      <c r="F474" s="1234"/>
      <c r="G474" s="1235"/>
      <c r="H474" s="1236"/>
      <c r="I474" s="1234"/>
      <c r="J474" s="1220"/>
      <c r="K474" s="1237"/>
      <c r="L474" s="1237"/>
      <c r="M474" s="1234"/>
      <c r="N474" s="1237"/>
      <c r="O474" s="1234"/>
      <c r="P474" s="1234"/>
      <c r="Q474" s="1234"/>
      <c r="R474" s="1234"/>
      <c r="S474" s="1234"/>
      <c r="T474" s="1234"/>
      <c r="U474" s="1234"/>
      <c r="W474" s="1311"/>
      <c r="X474" s="1311"/>
      <c r="Y474" s="1311"/>
      <c r="Z474" s="1302"/>
      <c r="AA474" s="1311"/>
      <c r="AB474" s="1311"/>
      <c r="AC474" s="1311"/>
      <c r="AD474" s="1302"/>
      <c r="AE474" s="1311"/>
      <c r="AF474" s="1311"/>
      <c r="AG474" s="1311"/>
      <c r="AH474" s="1302"/>
      <c r="AI474" s="1311"/>
      <c r="AJ474" s="1311"/>
      <c r="AK474" s="1311"/>
      <c r="AL474" s="1302"/>
      <c r="AM474" s="1310"/>
      <c r="AN474" s="1282"/>
      <c r="AO474" s="931"/>
      <c r="AP474" s="931"/>
      <c r="AQ474" s="931"/>
      <c r="AR474" s="930"/>
      <c r="AS474" s="931"/>
      <c r="AT474" s="931"/>
      <c r="AU474" s="931"/>
      <c r="AV474" s="930"/>
      <c r="AW474" s="931"/>
      <c r="AX474" s="931"/>
      <c r="AY474" s="931"/>
      <c r="AZ474" s="930"/>
      <c r="BA474" s="931"/>
      <c r="BB474" s="931"/>
      <c r="BC474" s="931"/>
      <c r="BD474" s="930"/>
      <c r="BE474" s="929"/>
      <c r="BF474" s="1282">
        <f t="shared" si="10"/>
        <v>0</v>
      </c>
    </row>
    <row r="475" spans="1:58" outlineLevel="2">
      <c r="A475" s="1220">
        <v>469</v>
      </c>
      <c r="B475" s="1231"/>
      <c r="C475" s="1276" t="s">
        <v>2424</v>
      </c>
      <c r="D475" s="1239">
        <v>222738700</v>
      </c>
      <c r="E475" s="1240" t="s">
        <v>2416</v>
      </c>
      <c r="F475" s="1234"/>
      <c r="G475" s="1235"/>
      <c r="H475" s="1236"/>
      <c r="I475" s="1234"/>
      <c r="J475" s="1220"/>
      <c r="K475" s="1237"/>
      <c r="L475" s="1237"/>
      <c r="M475" s="1234"/>
      <c r="N475" s="1237"/>
      <c r="O475" s="1234"/>
      <c r="P475" s="1234"/>
      <c r="Q475" s="1234"/>
      <c r="R475" s="1234"/>
      <c r="S475" s="1234"/>
      <c r="T475" s="1234"/>
      <c r="U475" s="1234"/>
      <c r="W475" s="1311"/>
      <c r="X475" s="1311"/>
      <c r="Y475" s="1311"/>
      <c r="Z475" s="1302"/>
      <c r="AA475" s="1311"/>
      <c r="AB475" s="1311"/>
      <c r="AC475" s="1311"/>
      <c r="AD475" s="1302"/>
      <c r="AE475" s="1311"/>
      <c r="AF475" s="1311"/>
      <c r="AG475" s="1311"/>
      <c r="AH475" s="1302"/>
      <c r="AI475" s="1311"/>
      <c r="AJ475" s="1311"/>
      <c r="AK475" s="1311"/>
      <c r="AL475" s="1302"/>
      <c r="AM475" s="1310"/>
      <c r="AN475" s="1282"/>
      <c r="AO475" s="931"/>
      <c r="AP475" s="931"/>
      <c r="AQ475" s="931"/>
      <c r="AR475" s="930"/>
      <c r="AS475" s="931"/>
      <c r="AT475" s="931"/>
      <c r="AU475" s="931"/>
      <c r="AV475" s="930"/>
      <c r="AW475" s="931"/>
      <c r="AX475" s="931"/>
      <c r="AY475" s="931"/>
      <c r="AZ475" s="930"/>
      <c r="BA475" s="931"/>
      <c r="BB475" s="931"/>
      <c r="BC475" s="931"/>
      <c r="BD475" s="930"/>
      <c r="BE475" s="929"/>
      <c r="BF475" s="1282">
        <f t="shared" si="10"/>
        <v>0</v>
      </c>
    </row>
    <row r="476" spans="1:58">
      <c r="A476" s="1220">
        <v>470</v>
      </c>
      <c r="B476" s="1231"/>
      <c r="C476" s="1276" t="s">
        <v>2430</v>
      </c>
      <c r="D476" s="1239">
        <v>45000000</v>
      </c>
      <c r="E476" s="1240" t="s">
        <v>2416</v>
      </c>
      <c r="F476" s="1234"/>
      <c r="G476" s="1235"/>
      <c r="H476" s="1236"/>
      <c r="I476" s="1234"/>
      <c r="J476" s="1220"/>
      <c r="K476" s="1237"/>
      <c r="L476" s="1237"/>
      <c r="M476" s="1234"/>
      <c r="N476" s="1237"/>
      <c r="O476" s="1234"/>
      <c r="P476" s="1234"/>
      <c r="Q476" s="1234"/>
      <c r="R476" s="1234"/>
      <c r="S476" s="1234"/>
      <c r="T476" s="1234"/>
      <c r="U476" s="1234"/>
      <c r="W476" s="1311"/>
      <c r="X476" s="1311"/>
      <c r="Y476" s="1311"/>
      <c r="Z476" s="1302"/>
      <c r="AA476" s="1311"/>
      <c r="AB476" s="1311"/>
      <c r="AC476" s="1311"/>
      <c r="AD476" s="1302"/>
      <c r="AE476" s="1311"/>
      <c r="AF476" s="1311"/>
      <c r="AG476" s="1311"/>
      <c r="AH476" s="1302"/>
      <c r="AI476" s="1311"/>
      <c r="AJ476" s="1311"/>
      <c r="AK476" s="1311"/>
      <c r="AL476" s="1302"/>
      <c r="AM476" s="1310"/>
      <c r="AN476" s="1282"/>
      <c r="AO476" s="931"/>
      <c r="AP476" s="931"/>
      <c r="AQ476" s="931"/>
      <c r="AR476" s="930"/>
      <c r="AS476" s="931"/>
      <c r="AT476" s="931"/>
      <c r="AU476" s="931"/>
      <c r="AV476" s="930"/>
      <c r="AW476" s="931"/>
      <c r="AX476" s="931"/>
      <c r="AY476" s="931"/>
      <c r="AZ476" s="930"/>
      <c r="BA476" s="931"/>
      <c r="BB476" s="931"/>
      <c r="BC476" s="931"/>
      <c r="BD476" s="930"/>
      <c r="BE476" s="929"/>
      <c r="BF476" s="1282">
        <f t="shared" si="10"/>
        <v>0</v>
      </c>
    </row>
    <row r="477" spans="1:58">
      <c r="A477" s="1220">
        <v>471</v>
      </c>
      <c r="B477" s="1231"/>
      <c r="C477" s="1276" t="s">
        <v>2431</v>
      </c>
      <c r="D477" s="1239">
        <v>47430000</v>
      </c>
      <c r="E477" s="1240" t="s">
        <v>2416</v>
      </c>
      <c r="F477" s="1234"/>
      <c r="G477" s="1235"/>
      <c r="H477" s="1236"/>
      <c r="I477" s="1234"/>
      <c r="J477" s="1220"/>
      <c r="K477" s="1237"/>
      <c r="L477" s="1237"/>
      <c r="M477" s="1234"/>
      <c r="N477" s="1237"/>
      <c r="O477" s="1234"/>
      <c r="P477" s="1234"/>
      <c r="Q477" s="1234"/>
      <c r="R477" s="1234"/>
      <c r="S477" s="1234"/>
      <c r="T477" s="1234"/>
      <c r="U477" s="1234"/>
      <c r="W477" s="1311"/>
      <c r="X477" s="1311"/>
      <c r="Y477" s="1311"/>
      <c r="Z477" s="1302"/>
      <c r="AA477" s="1311"/>
      <c r="AB477" s="1311"/>
      <c r="AC477" s="1311"/>
      <c r="AD477" s="1302"/>
      <c r="AE477" s="1311"/>
      <c r="AF477" s="1311"/>
      <c r="AG477" s="1311"/>
      <c r="AH477" s="1302"/>
      <c r="AI477" s="1311"/>
      <c r="AJ477" s="1311"/>
      <c r="AK477" s="1311"/>
      <c r="AL477" s="1302"/>
      <c r="AM477" s="1310"/>
      <c r="AN477" s="1282"/>
      <c r="AO477" s="931"/>
      <c r="AP477" s="931"/>
      <c r="AQ477" s="931"/>
      <c r="AR477" s="930"/>
      <c r="AS477" s="931"/>
      <c r="AT477" s="931"/>
      <c r="AU477" s="931"/>
      <c r="AV477" s="930"/>
      <c r="AW477" s="931"/>
      <c r="AX477" s="931"/>
      <c r="AY477" s="931"/>
      <c r="AZ477" s="930"/>
      <c r="BA477" s="931"/>
      <c r="BB477" s="931"/>
      <c r="BC477" s="931"/>
      <c r="BD477" s="930"/>
      <c r="BE477" s="929"/>
      <c r="BF477" s="1282">
        <f t="shared" si="10"/>
        <v>0</v>
      </c>
    </row>
    <row r="478" spans="1:58">
      <c r="A478" s="1220">
        <v>472</v>
      </c>
      <c r="B478" s="1231"/>
      <c r="C478" s="1276" t="s">
        <v>2425</v>
      </c>
      <c r="D478" s="1239">
        <v>26656500</v>
      </c>
      <c r="E478" s="1240" t="s">
        <v>2416</v>
      </c>
      <c r="F478" s="1234"/>
      <c r="G478" s="1235"/>
      <c r="H478" s="1236"/>
      <c r="I478" s="1234"/>
      <c r="J478" s="1220"/>
      <c r="K478" s="1237"/>
      <c r="L478" s="1237"/>
      <c r="M478" s="1234"/>
      <c r="N478" s="1237"/>
      <c r="O478" s="1234"/>
      <c r="P478" s="1234"/>
      <c r="Q478" s="1234"/>
      <c r="R478" s="1234"/>
      <c r="S478" s="1234"/>
      <c r="T478" s="1234"/>
      <c r="U478" s="1234"/>
      <c r="W478" s="1311"/>
      <c r="X478" s="1311"/>
      <c r="Y478" s="1311"/>
      <c r="Z478" s="1302"/>
      <c r="AA478" s="1311"/>
      <c r="AB478" s="1311"/>
      <c r="AC478" s="1311"/>
      <c r="AD478" s="1302"/>
      <c r="AE478" s="1311"/>
      <c r="AF478" s="1311"/>
      <c r="AG478" s="1311"/>
      <c r="AH478" s="1302"/>
      <c r="AI478" s="1311"/>
      <c r="AJ478" s="1311"/>
      <c r="AK478" s="1311"/>
      <c r="AL478" s="1302"/>
      <c r="AM478" s="1310"/>
      <c r="AN478" s="1282"/>
      <c r="AO478" s="931"/>
      <c r="AP478" s="931"/>
      <c r="AQ478" s="931"/>
      <c r="AR478" s="930"/>
      <c r="AS478" s="931"/>
      <c r="AT478" s="931"/>
      <c r="AU478" s="931"/>
      <c r="AV478" s="930"/>
      <c r="AW478" s="931"/>
      <c r="AX478" s="931"/>
      <c r="AY478" s="931"/>
      <c r="AZ478" s="930"/>
      <c r="BA478" s="931"/>
      <c r="BB478" s="931"/>
      <c r="BC478" s="931"/>
      <c r="BD478" s="930"/>
      <c r="BE478" s="929"/>
      <c r="BF478" s="1282">
        <f t="shared" si="10"/>
        <v>0</v>
      </c>
    </row>
    <row r="479" spans="1:58">
      <c r="A479" s="1220">
        <v>473</v>
      </c>
      <c r="B479" s="1231"/>
      <c r="C479" s="1276" t="s">
        <v>2426</v>
      </c>
      <c r="D479" s="1239">
        <v>103652200</v>
      </c>
      <c r="E479" s="1240" t="s">
        <v>2416</v>
      </c>
      <c r="F479" s="1234"/>
      <c r="G479" s="1235"/>
      <c r="H479" s="1236"/>
      <c r="I479" s="1234"/>
      <c r="J479" s="1220"/>
      <c r="K479" s="1237"/>
      <c r="L479" s="1237"/>
      <c r="M479" s="1234"/>
      <c r="N479" s="1237"/>
      <c r="O479" s="1234"/>
      <c r="P479" s="1234"/>
      <c r="Q479" s="1234"/>
      <c r="R479" s="1234"/>
      <c r="S479" s="1234"/>
      <c r="T479" s="1234"/>
      <c r="U479" s="1234"/>
      <c r="W479" s="1311"/>
      <c r="X479" s="1311"/>
      <c r="Y479" s="1311"/>
      <c r="Z479" s="1302"/>
      <c r="AA479" s="1311"/>
      <c r="AB479" s="1311"/>
      <c r="AC479" s="1311"/>
      <c r="AD479" s="1302"/>
      <c r="AE479" s="1311"/>
      <c r="AF479" s="1311"/>
      <c r="AG479" s="1311"/>
      <c r="AH479" s="1302"/>
      <c r="AI479" s="1311"/>
      <c r="AJ479" s="1311"/>
      <c r="AK479" s="1311"/>
      <c r="AL479" s="1302"/>
      <c r="AM479" s="1310"/>
      <c r="AN479" s="1282"/>
      <c r="AO479" s="931"/>
      <c r="AP479" s="931"/>
      <c r="AQ479" s="931"/>
      <c r="AR479" s="930"/>
      <c r="AS479" s="931"/>
      <c r="AT479" s="931"/>
      <c r="AU479" s="931"/>
      <c r="AV479" s="930"/>
      <c r="AW479" s="931"/>
      <c r="AX479" s="931"/>
      <c r="AY479" s="931"/>
      <c r="AZ479" s="930"/>
      <c r="BA479" s="931"/>
      <c r="BB479" s="931"/>
      <c r="BC479" s="931"/>
      <c r="BD479" s="930"/>
      <c r="BE479" s="929"/>
      <c r="BF479" s="1282">
        <f t="shared" si="10"/>
        <v>0</v>
      </c>
    </row>
    <row r="480" spans="1:58" ht="93.6">
      <c r="A480" s="1220">
        <v>474</v>
      </c>
      <c r="B480" s="1231">
        <v>4</v>
      </c>
      <c r="C480" s="1275" t="s">
        <v>2494</v>
      </c>
      <c r="D480" s="1232"/>
      <c r="E480" s="1233">
        <v>37872000</v>
      </c>
      <c r="F480" s="1234" t="s">
        <v>2416</v>
      </c>
      <c r="G480" s="1235"/>
      <c r="H480" s="1236"/>
      <c r="I480" s="1234"/>
      <c r="J480" s="1220">
        <f>L480+N480+P480</f>
        <v>1</v>
      </c>
      <c r="K480" s="1227">
        <f>M480+O480+Q480</f>
        <v>37872000</v>
      </c>
      <c r="L480" s="1237"/>
      <c r="M480" s="1234"/>
      <c r="N480" s="1237"/>
      <c r="O480" s="1234"/>
      <c r="P480" s="1237">
        <v>1</v>
      </c>
      <c r="Q480" s="1228">
        <f>$E480</f>
        <v>37872000</v>
      </c>
      <c r="R480" s="1234"/>
      <c r="S480" s="1234"/>
      <c r="T480" s="1299">
        <v>19399800</v>
      </c>
      <c r="U480" s="1293">
        <f>Q480-T480</f>
        <v>18472200</v>
      </c>
      <c r="W480" s="1311">
        <f>$W$1/100*$U480</f>
        <v>1847220</v>
      </c>
      <c r="X480" s="1311">
        <f>$X$1/100*$U480</f>
        <v>1847220</v>
      </c>
      <c r="Y480" s="1311">
        <f>$Y$1/100*$U480</f>
        <v>1847220</v>
      </c>
      <c r="Z480" s="1302">
        <f>W480+X480+Y480</f>
        <v>5541660</v>
      </c>
      <c r="AA480" s="1311">
        <f>$AA$1/100*$U480</f>
        <v>923610</v>
      </c>
      <c r="AB480" s="1311">
        <f>$AB$1/100*$U480</f>
        <v>1847220</v>
      </c>
      <c r="AC480" s="1311">
        <f>$AC$1/100*$U480</f>
        <v>1847220</v>
      </c>
      <c r="AD480" s="1302">
        <f>AA480+AB480+AC480</f>
        <v>4618050</v>
      </c>
      <c r="AE480" s="1311">
        <f>$AE$1/100*$U480</f>
        <v>1847220</v>
      </c>
      <c r="AF480" s="1311">
        <f>$AF$1/100*$U480</f>
        <v>1847220</v>
      </c>
      <c r="AG480" s="1311">
        <f>$AG$1/100*$U480</f>
        <v>1847220</v>
      </c>
      <c r="AH480" s="1302">
        <f>AE480+AF480+AG480</f>
        <v>5541660</v>
      </c>
      <c r="AI480" s="1311">
        <f>$AI$1/100*$U480</f>
        <v>1847220</v>
      </c>
      <c r="AJ480" s="1311">
        <f>$AJ$1/100*$U480</f>
        <v>923610</v>
      </c>
      <c r="AK480" s="1311">
        <f>$AK$1/100*$U480</f>
        <v>0</v>
      </c>
      <c r="AL480" s="1302">
        <f>AI480+AJ480+AK480</f>
        <v>2770830</v>
      </c>
      <c r="AM480" s="1310">
        <f>Z480+AD480+AH480+AL480</f>
        <v>18472200</v>
      </c>
      <c r="AN480" s="1282">
        <f>AM480-U480</f>
        <v>0</v>
      </c>
      <c r="AO480" s="931">
        <f>ROUND(W480,-2)</f>
        <v>1847200</v>
      </c>
      <c r="AP480" s="931">
        <f>ROUND(X480,-2)</f>
        <v>1847200</v>
      </c>
      <c r="AQ480" s="931">
        <f>ROUND(Y480,-2)</f>
        <v>1847200</v>
      </c>
      <c r="AR480" s="1302">
        <f>AO480+AP480+AQ480</f>
        <v>5541600</v>
      </c>
      <c r="AS480" s="931">
        <f>ROUND(AA480,-2)</f>
        <v>923600</v>
      </c>
      <c r="AT480" s="931">
        <f>ROUND(AB480,-2)</f>
        <v>1847200</v>
      </c>
      <c r="AU480" s="931">
        <f>ROUND(AC480,-2)</f>
        <v>1847200</v>
      </c>
      <c r="AV480" s="1302">
        <f>AS480+AT480+AU480</f>
        <v>4618000</v>
      </c>
      <c r="AW480" s="931">
        <f>ROUND(AE480,-2)</f>
        <v>1847200</v>
      </c>
      <c r="AX480" s="931">
        <f>ROUND(AF480,-2)</f>
        <v>1847200</v>
      </c>
      <c r="AY480" s="931">
        <f>ROUND(AG480,-2)</f>
        <v>1847200</v>
      </c>
      <c r="AZ480" s="1302">
        <f>AW480+AX480+AY480</f>
        <v>5541600</v>
      </c>
      <c r="BA480" s="1311">
        <f>ROUND(AI480,-2)</f>
        <v>1847200</v>
      </c>
      <c r="BB480" s="1311">
        <f>ROUND(AJ480,-2)</f>
        <v>923600</v>
      </c>
      <c r="BC480" s="1311">
        <f>ROUND(AK480,-2)</f>
        <v>0</v>
      </c>
      <c r="BD480" s="930">
        <f>BA480+BB480+BC480</f>
        <v>2770800</v>
      </c>
      <c r="BE480" s="1310">
        <f>AR480+AV480+AZ480+BD480</f>
        <v>18472000</v>
      </c>
      <c r="BF480" s="1312">
        <f t="shared" si="10"/>
        <v>-200</v>
      </c>
    </row>
    <row r="481" spans="1:58">
      <c r="A481" s="1220">
        <v>475</v>
      </c>
      <c r="B481" s="1231"/>
      <c r="C481" s="1276" t="s">
        <v>2422</v>
      </c>
      <c r="D481" s="1239">
        <v>203788000</v>
      </c>
      <c r="E481" s="1240" t="s">
        <v>2416</v>
      </c>
      <c r="F481" s="1234"/>
      <c r="G481" s="1235"/>
      <c r="H481" s="1236"/>
      <c r="I481" s="1234"/>
      <c r="J481" s="1220"/>
      <c r="K481" s="1237"/>
      <c r="L481" s="1237"/>
      <c r="M481" s="1234"/>
      <c r="N481" s="1237"/>
      <c r="O481" s="1234"/>
      <c r="P481" s="1234"/>
      <c r="Q481" s="1234"/>
      <c r="R481" s="1234"/>
      <c r="S481" s="1234"/>
      <c r="T481" s="1234"/>
      <c r="U481" s="1234"/>
      <c r="W481" s="1311"/>
      <c r="X481" s="1311"/>
      <c r="Y481" s="1311"/>
      <c r="Z481" s="1302"/>
      <c r="AA481" s="1311"/>
      <c r="AB481" s="1311"/>
      <c r="AC481" s="1311"/>
      <c r="AD481" s="1302"/>
      <c r="AE481" s="1311"/>
      <c r="AF481" s="1311"/>
      <c r="AG481" s="1311"/>
      <c r="AH481" s="1302"/>
      <c r="AI481" s="1311"/>
      <c r="AJ481" s="1311"/>
      <c r="AK481" s="1311"/>
      <c r="AL481" s="1302"/>
      <c r="AM481" s="1310"/>
      <c r="AN481" s="1282"/>
      <c r="AO481" s="931"/>
      <c r="AP481" s="931"/>
      <c r="AQ481" s="931"/>
      <c r="AR481" s="930"/>
      <c r="AS481" s="931"/>
      <c r="AT481" s="931"/>
      <c r="AU481" s="931"/>
      <c r="AV481" s="930"/>
      <c r="AW481" s="931"/>
      <c r="AX481" s="931"/>
      <c r="AY481" s="931"/>
      <c r="AZ481" s="930"/>
      <c r="BA481" s="931"/>
      <c r="BB481" s="931"/>
      <c r="BC481" s="931"/>
      <c r="BD481" s="930"/>
      <c r="BE481" s="929"/>
      <c r="BF481" s="1282">
        <f t="shared" si="10"/>
        <v>0</v>
      </c>
    </row>
    <row r="482" spans="1:58" outlineLevel="2">
      <c r="A482" s="1220">
        <v>476</v>
      </c>
      <c r="B482" s="1231"/>
      <c r="C482" s="1276" t="s">
        <v>2423</v>
      </c>
      <c r="D482" s="1239">
        <v>0</v>
      </c>
      <c r="E482" s="1240" t="s">
        <v>2416</v>
      </c>
      <c r="F482" s="1234"/>
      <c r="G482" s="1235"/>
      <c r="H482" s="1236"/>
      <c r="I482" s="1234"/>
      <c r="J482" s="1220"/>
      <c r="K482" s="1237"/>
      <c r="L482" s="1237"/>
      <c r="M482" s="1234"/>
      <c r="N482" s="1237"/>
      <c r="O482" s="1234"/>
      <c r="P482" s="1234"/>
      <c r="Q482" s="1234"/>
      <c r="R482" s="1234"/>
      <c r="S482" s="1234"/>
      <c r="T482" s="1234"/>
      <c r="U482" s="1234"/>
      <c r="W482" s="1311"/>
      <c r="X482" s="1311"/>
      <c r="Y482" s="1311"/>
      <c r="Z482" s="1302"/>
      <c r="AA482" s="1311"/>
      <c r="AB482" s="1311"/>
      <c r="AC482" s="1311"/>
      <c r="AD482" s="1302"/>
      <c r="AE482" s="1311"/>
      <c r="AF482" s="1311"/>
      <c r="AG482" s="1311"/>
      <c r="AH482" s="1302"/>
      <c r="AI482" s="1311"/>
      <c r="AJ482" s="1311"/>
      <c r="AK482" s="1311"/>
      <c r="AL482" s="1302"/>
      <c r="AM482" s="1310"/>
      <c r="AN482" s="1282"/>
      <c r="AO482" s="931"/>
      <c r="AP482" s="931"/>
      <c r="AQ482" s="931"/>
      <c r="AR482" s="930"/>
      <c r="AS482" s="931"/>
      <c r="AT482" s="931"/>
      <c r="AU482" s="931"/>
      <c r="AV482" s="930"/>
      <c r="AW482" s="931"/>
      <c r="AX482" s="931"/>
      <c r="AY482" s="931"/>
      <c r="AZ482" s="930"/>
      <c r="BA482" s="931"/>
      <c r="BB482" s="931"/>
      <c r="BC482" s="931"/>
      <c r="BD482" s="930"/>
      <c r="BE482" s="929"/>
      <c r="BF482" s="1282">
        <f t="shared" si="10"/>
        <v>0</v>
      </c>
    </row>
    <row r="483" spans="1:58" outlineLevel="2">
      <c r="A483" s="1220">
        <v>477</v>
      </c>
      <c r="B483" s="1231"/>
      <c r="C483" s="1276" t="s">
        <v>2424</v>
      </c>
      <c r="D483" s="1239">
        <v>203788000</v>
      </c>
      <c r="E483" s="1240" t="s">
        <v>2416</v>
      </c>
      <c r="F483" s="1234"/>
      <c r="G483" s="1235"/>
      <c r="H483" s="1236"/>
      <c r="I483" s="1234"/>
      <c r="J483" s="1220"/>
      <c r="K483" s="1237"/>
      <c r="L483" s="1237"/>
      <c r="M483" s="1234"/>
      <c r="N483" s="1237"/>
      <c r="O483" s="1234"/>
      <c r="P483" s="1234"/>
      <c r="Q483" s="1234"/>
      <c r="R483" s="1234"/>
      <c r="S483" s="1234"/>
      <c r="T483" s="1234"/>
      <c r="U483" s="1234"/>
      <c r="W483" s="1311"/>
      <c r="X483" s="1311"/>
      <c r="Y483" s="1311"/>
      <c r="Z483" s="1302"/>
      <c r="AA483" s="1311"/>
      <c r="AB483" s="1311"/>
      <c r="AC483" s="1311"/>
      <c r="AD483" s="1302"/>
      <c r="AE483" s="1311"/>
      <c r="AF483" s="1311"/>
      <c r="AG483" s="1311"/>
      <c r="AH483" s="1302"/>
      <c r="AI483" s="1311"/>
      <c r="AJ483" s="1311"/>
      <c r="AK483" s="1311"/>
      <c r="AL483" s="1302"/>
      <c r="AM483" s="1310"/>
      <c r="AN483" s="1282"/>
      <c r="AO483" s="931"/>
      <c r="AP483" s="931"/>
      <c r="AQ483" s="931"/>
      <c r="AR483" s="930"/>
      <c r="AS483" s="931"/>
      <c r="AT483" s="931"/>
      <c r="AU483" s="931"/>
      <c r="AV483" s="930"/>
      <c r="AW483" s="931"/>
      <c r="AX483" s="931"/>
      <c r="AY483" s="931"/>
      <c r="AZ483" s="930"/>
      <c r="BA483" s="931"/>
      <c r="BB483" s="931"/>
      <c r="BC483" s="931"/>
      <c r="BD483" s="930"/>
      <c r="BE483" s="929"/>
      <c r="BF483" s="1282">
        <f t="shared" si="10"/>
        <v>0</v>
      </c>
    </row>
    <row r="484" spans="1:58">
      <c r="A484" s="1220">
        <v>478</v>
      </c>
      <c r="B484" s="1231"/>
      <c r="C484" s="1276" t="s">
        <v>2430</v>
      </c>
      <c r="D484" s="1239">
        <v>42400000</v>
      </c>
      <c r="E484" s="1240" t="s">
        <v>2416</v>
      </c>
      <c r="F484" s="1234"/>
      <c r="G484" s="1235"/>
      <c r="H484" s="1236"/>
      <c r="I484" s="1234"/>
      <c r="J484" s="1220"/>
      <c r="K484" s="1237"/>
      <c r="L484" s="1237"/>
      <c r="M484" s="1234"/>
      <c r="N484" s="1237"/>
      <c r="O484" s="1234"/>
      <c r="P484" s="1234"/>
      <c r="Q484" s="1234"/>
      <c r="R484" s="1234"/>
      <c r="S484" s="1234"/>
      <c r="T484" s="1234"/>
      <c r="U484" s="1234"/>
      <c r="W484" s="1311"/>
      <c r="X484" s="1311"/>
      <c r="Y484" s="1311"/>
      <c r="Z484" s="1302"/>
      <c r="AA484" s="1311"/>
      <c r="AB484" s="1311"/>
      <c r="AC484" s="1311"/>
      <c r="AD484" s="1302"/>
      <c r="AE484" s="1311"/>
      <c r="AF484" s="1311"/>
      <c r="AG484" s="1311"/>
      <c r="AH484" s="1302"/>
      <c r="AI484" s="1311"/>
      <c r="AJ484" s="1311"/>
      <c r="AK484" s="1311"/>
      <c r="AL484" s="1302"/>
      <c r="AM484" s="1310"/>
      <c r="AN484" s="1282"/>
      <c r="AO484" s="931"/>
      <c r="AP484" s="931"/>
      <c r="AQ484" s="931"/>
      <c r="AR484" s="930"/>
      <c r="AS484" s="931"/>
      <c r="AT484" s="931"/>
      <c r="AU484" s="931"/>
      <c r="AV484" s="930"/>
      <c r="AW484" s="931"/>
      <c r="AX484" s="931"/>
      <c r="AY484" s="931"/>
      <c r="AZ484" s="930"/>
      <c r="BA484" s="931"/>
      <c r="BB484" s="931"/>
      <c r="BC484" s="931"/>
      <c r="BD484" s="930"/>
      <c r="BE484" s="929"/>
      <c r="BF484" s="1282">
        <f t="shared" si="10"/>
        <v>0</v>
      </c>
    </row>
    <row r="485" spans="1:58">
      <c r="A485" s="1220">
        <v>479</v>
      </c>
      <c r="B485" s="1231"/>
      <c r="C485" s="1276" t="s">
        <v>2431</v>
      </c>
      <c r="D485" s="1239">
        <v>44180800</v>
      </c>
      <c r="E485" s="1240" t="s">
        <v>2416</v>
      </c>
      <c r="F485" s="1234"/>
      <c r="G485" s="1235"/>
      <c r="H485" s="1236"/>
      <c r="I485" s="1234"/>
      <c r="J485" s="1220"/>
      <c r="K485" s="1237"/>
      <c r="L485" s="1237"/>
      <c r="M485" s="1234"/>
      <c r="N485" s="1237"/>
      <c r="O485" s="1234"/>
      <c r="P485" s="1234"/>
      <c r="Q485" s="1234"/>
      <c r="R485" s="1234"/>
      <c r="S485" s="1234"/>
      <c r="T485" s="1234"/>
      <c r="U485" s="1234"/>
      <c r="W485" s="1311"/>
      <c r="X485" s="1311"/>
      <c r="Y485" s="1311"/>
      <c r="Z485" s="1302"/>
      <c r="AA485" s="1311"/>
      <c r="AB485" s="1311"/>
      <c r="AC485" s="1311"/>
      <c r="AD485" s="1302"/>
      <c r="AE485" s="1311"/>
      <c r="AF485" s="1311"/>
      <c r="AG485" s="1311"/>
      <c r="AH485" s="1302"/>
      <c r="AI485" s="1311"/>
      <c r="AJ485" s="1311"/>
      <c r="AK485" s="1311"/>
      <c r="AL485" s="1302"/>
      <c r="AM485" s="1310"/>
      <c r="AN485" s="1282"/>
      <c r="AO485" s="931"/>
      <c r="AP485" s="931"/>
      <c r="AQ485" s="931"/>
      <c r="AR485" s="930"/>
      <c r="AS485" s="931"/>
      <c r="AT485" s="931"/>
      <c r="AU485" s="931"/>
      <c r="AV485" s="930"/>
      <c r="AW485" s="931"/>
      <c r="AX485" s="931"/>
      <c r="AY485" s="931"/>
      <c r="AZ485" s="930"/>
      <c r="BA485" s="931"/>
      <c r="BB485" s="931"/>
      <c r="BC485" s="931"/>
      <c r="BD485" s="930"/>
      <c r="BE485" s="929"/>
      <c r="BF485" s="1282">
        <f t="shared" si="10"/>
        <v>0</v>
      </c>
    </row>
    <row r="486" spans="1:58">
      <c r="A486" s="1220">
        <v>480</v>
      </c>
      <c r="B486" s="1231"/>
      <c r="C486" s="1276" t="s">
        <v>2425</v>
      </c>
      <c r="D486" s="1239">
        <v>37872000</v>
      </c>
      <c r="E486" s="1240" t="s">
        <v>2416</v>
      </c>
      <c r="F486" s="1234"/>
      <c r="G486" s="1235"/>
      <c r="H486" s="1236"/>
      <c r="I486" s="1234"/>
      <c r="J486" s="1220"/>
      <c r="K486" s="1237"/>
      <c r="L486" s="1237"/>
      <c r="M486" s="1234"/>
      <c r="N486" s="1237"/>
      <c r="O486" s="1234"/>
      <c r="P486" s="1234"/>
      <c r="Q486" s="1234"/>
      <c r="R486" s="1234"/>
      <c r="S486" s="1234"/>
      <c r="T486" s="1234"/>
      <c r="U486" s="1234"/>
      <c r="W486" s="1311"/>
      <c r="X486" s="1311"/>
      <c r="Y486" s="1311"/>
      <c r="Z486" s="1302"/>
      <c r="AA486" s="1311"/>
      <c r="AB486" s="1311"/>
      <c r="AC486" s="1311"/>
      <c r="AD486" s="1302"/>
      <c r="AE486" s="1311"/>
      <c r="AF486" s="1311"/>
      <c r="AG486" s="1311"/>
      <c r="AH486" s="1302"/>
      <c r="AI486" s="1311"/>
      <c r="AJ486" s="1311"/>
      <c r="AK486" s="1311"/>
      <c r="AL486" s="1302"/>
      <c r="AM486" s="1310"/>
      <c r="AN486" s="1282"/>
      <c r="AO486" s="931"/>
      <c r="AP486" s="931"/>
      <c r="AQ486" s="931"/>
      <c r="AR486" s="930"/>
      <c r="AS486" s="931"/>
      <c r="AT486" s="931"/>
      <c r="AU486" s="931"/>
      <c r="AV486" s="930"/>
      <c r="AW486" s="931"/>
      <c r="AX486" s="931"/>
      <c r="AY486" s="931"/>
      <c r="AZ486" s="930"/>
      <c r="BA486" s="931"/>
      <c r="BB486" s="931"/>
      <c r="BC486" s="931"/>
      <c r="BD486" s="930"/>
      <c r="BE486" s="929"/>
      <c r="BF486" s="1282">
        <f t="shared" si="10"/>
        <v>0</v>
      </c>
    </row>
    <row r="487" spans="1:58">
      <c r="A487" s="1220">
        <v>481</v>
      </c>
      <c r="B487" s="1231"/>
      <c r="C487" s="1276" t="s">
        <v>2426</v>
      </c>
      <c r="D487" s="1239">
        <v>79335200</v>
      </c>
      <c r="E487" s="1240" t="s">
        <v>2416</v>
      </c>
      <c r="F487" s="1234"/>
      <c r="G487" s="1235"/>
      <c r="H487" s="1236"/>
      <c r="I487" s="1234"/>
      <c r="J487" s="1220"/>
      <c r="K487" s="1237"/>
      <c r="L487" s="1237"/>
      <c r="M487" s="1234"/>
      <c r="N487" s="1237"/>
      <c r="O487" s="1234"/>
      <c r="P487" s="1234"/>
      <c r="Q487" s="1234"/>
      <c r="R487" s="1234"/>
      <c r="S487" s="1234"/>
      <c r="T487" s="1234"/>
      <c r="U487" s="1234"/>
      <c r="W487" s="1311"/>
      <c r="X487" s="1311"/>
      <c r="Y487" s="1311"/>
      <c r="Z487" s="1302"/>
      <c r="AA487" s="1311"/>
      <c r="AB487" s="1311"/>
      <c r="AC487" s="1311"/>
      <c r="AD487" s="1302"/>
      <c r="AE487" s="1311"/>
      <c r="AF487" s="1311"/>
      <c r="AG487" s="1311"/>
      <c r="AH487" s="1302"/>
      <c r="AI487" s="1311"/>
      <c r="AJ487" s="1311"/>
      <c r="AK487" s="1311"/>
      <c r="AL487" s="1302"/>
      <c r="AM487" s="1310"/>
      <c r="AN487" s="1282"/>
      <c r="AO487" s="931"/>
      <c r="AP487" s="931"/>
      <c r="AQ487" s="931"/>
      <c r="AR487" s="930"/>
      <c r="AS487" s="931"/>
      <c r="AT487" s="931"/>
      <c r="AU487" s="931"/>
      <c r="AV487" s="930"/>
      <c r="AW487" s="931"/>
      <c r="AX487" s="931"/>
      <c r="AY487" s="931"/>
      <c r="AZ487" s="930"/>
      <c r="BA487" s="931"/>
      <c r="BB487" s="931"/>
      <c r="BC487" s="931"/>
      <c r="BD487" s="930"/>
      <c r="BE487" s="929"/>
      <c r="BF487" s="1282">
        <f t="shared" si="10"/>
        <v>0</v>
      </c>
    </row>
    <row r="488" spans="1:58" ht="70.2">
      <c r="A488" s="1220">
        <v>482</v>
      </c>
      <c r="B488" s="1231">
        <v>4</v>
      </c>
      <c r="C488" s="1275" t="s">
        <v>2495</v>
      </c>
      <c r="D488" s="1232"/>
      <c r="E488" s="1233">
        <v>23860600</v>
      </c>
      <c r="F488" s="1234" t="s">
        <v>2416</v>
      </c>
      <c r="G488" s="1235"/>
      <c r="H488" s="1236"/>
      <c r="I488" s="1234"/>
      <c r="J488" s="1220">
        <f>L488+N488+P488</f>
        <v>1</v>
      </c>
      <c r="K488" s="1227">
        <f>M488+O488+Q488</f>
        <v>23860600</v>
      </c>
      <c r="L488" s="1237"/>
      <c r="M488" s="1234"/>
      <c r="N488" s="1237"/>
      <c r="O488" s="1234"/>
      <c r="P488" s="1237">
        <v>1</v>
      </c>
      <c r="Q488" s="1228">
        <f>$E488</f>
        <v>23860600</v>
      </c>
      <c r="R488" s="1234"/>
      <c r="S488" s="1234"/>
      <c r="T488" s="1299"/>
      <c r="U488" s="1293">
        <f>Q488-T488</f>
        <v>23860600</v>
      </c>
      <c r="W488" s="1311">
        <f>$W$1/100*$U488</f>
        <v>2386060</v>
      </c>
      <c r="X488" s="1311">
        <f>$X$1/100*$U488</f>
        <v>2386060</v>
      </c>
      <c r="Y488" s="1311">
        <f>$Y$1/100*$U488</f>
        <v>2386060</v>
      </c>
      <c r="Z488" s="1302">
        <f>W488+X488+Y488</f>
        <v>7158180</v>
      </c>
      <c r="AA488" s="1311">
        <f>$AA$1/100*$U488</f>
        <v>1193030</v>
      </c>
      <c r="AB488" s="1311">
        <f>$AB$1/100*$U488</f>
        <v>2386060</v>
      </c>
      <c r="AC488" s="1311">
        <f>$AC$1/100*$U488</f>
        <v>2386060</v>
      </c>
      <c r="AD488" s="1302">
        <f>AA488+AB488+AC488</f>
        <v>5965150</v>
      </c>
      <c r="AE488" s="1311">
        <f>$AE$1/100*$U488</f>
        <v>2386060</v>
      </c>
      <c r="AF488" s="1311">
        <f>$AF$1/100*$U488</f>
        <v>2386060</v>
      </c>
      <c r="AG488" s="1311">
        <f>$AG$1/100*$U488</f>
        <v>2386060</v>
      </c>
      <c r="AH488" s="1302">
        <f>AE488+AF488+AG488</f>
        <v>7158180</v>
      </c>
      <c r="AI488" s="1311">
        <f>$AI$1/100*$U488</f>
        <v>2386060</v>
      </c>
      <c r="AJ488" s="1311">
        <f>$AJ$1/100*$U488</f>
        <v>1193030</v>
      </c>
      <c r="AK488" s="1311">
        <f>$AK$1/100*$U488</f>
        <v>0</v>
      </c>
      <c r="AL488" s="1302">
        <f>AI488+AJ488+AK488</f>
        <v>3579090</v>
      </c>
      <c r="AM488" s="1310">
        <f>Z488+AD488+AH488+AL488</f>
        <v>23860600</v>
      </c>
      <c r="AN488" s="1282">
        <f>AM488-U488</f>
        <v>0</v>
      </c>
      <c r="AO488" s="931">
        <f>ROUND(W488,-2)</f>
        <v>2386100</v>
      </c>
      <c r="AP488" s="931">
        <f>ROUND(X488,-2)</f>
        <v>2386100</v>
      </c>
      <c r="AQ488" s="931">
        <f>ROUND(Y488,-2)</f>
        <v>2386100</v>
      </c>
      <c r="AR488" s="1302">
        <f>AO488+AP488+AQ488</f>
        <v>7158300</v>
      </c>
      <c r="AS488" s="931">
        <f>ROUND(AA488,-2)</f>
        <v>1193000</v>
      </c>
      <c r="AT488" s="931">
        <f>ROUND(AB488,-2)</f>
        <v>2386100</v>
      </c>
      <c r="AU488" s="931">
        <f>ROUND(AC488,-2)</f>
        <v>2386100</v>
      </c>
      <c r="AV488" s="1302">
        <f>AS488+AT488+AU488</f>
        <v>5965200</v>
      </c>
      <c r="AW488" s="931">
        <f>ROUND(AE488,-2)</f>
        <v>2386100</v>
      </c>
      <c r="AX488" s="931">
        <f>ROUND(AF488,-2)</f>
        <v>2386100</v>
      </c>
      <c r="AY488" s="931">
        <f>ROUND(AG488,-2)</f>
        <v>2386100</v>
      </c>
      <c r="AZ488" s="1302">
        <f>AW488+AX488+AY488</f>
        <v>7158300</v>
      </c>
      <c r="BA488" s="1311">
        <f>ROUND(AI488,-2)</f>
        <v>2386100</v>
      </c>
      <c r="BB488" s="1311">
        <f>ROUND(AJ488,-2)</f>
        <v>1193000</v>
      </c>
      <c r="BC488" s="1311">
        <f>ROUND(AK488,-2)</f>
        <v>0</v>
      </c>
      <c r="BD488" s="930">
        <f>BA488+BB488+BC488</f>
        <v>3579100</v>
      </c>
      <c r="BE488" s="1310">
        <f>AR488+AV488+AZ488+BD488</f>
        <v>23860900</v>
      </c>
      <c r="BF488" s="1312">
        <f t="shared" si="10"/>
        <v>300</v>
      </c>
    </row>
    <row r="489" spans="1:58">
      <c r="A489" s="1220">
        <v>483</v>
      </c>
      <c r="B489" s="1231"/>
      <c r="C489" s="1276" t="s">
        <v>2422</v>
      </c>
      <c r="D489" s="1239">
        <v>56368000</v>
      </c>
      <c r="E489" s="1240" t="s">
        <v>2416</v>
      </c>
      <c r="F489" s="1234"/>
      <c r="G489" s="1235"/>
      <c r="H489" s="1236"/>
      <c r="I489" s="1234"/>
      <c r="J489" s="1220"/>
      <c r="K489" s="1237"/>
      <c r="L489" s="1237"/>
      <c r="M489" s="1234"/>
      <c r="N489" s="1237"/>
      <c r="O489" s="1234"/>
      <c r="P489" s="1234"/>
      <c r="Q489" s="1234"/>
      <c r="R489" s="1234"/>
      <c r="S489" s="1234"/>
      <c r="T489" s="1234"/>
      <c r="U489" s="1234"/>
      <c r="W489" s="1311"/>
      <c r="X489" s="1311"/>
      <c r="Y489" s="1311"/>
      <c r="Z489" s="1302"/>
      <c r="AA489" s="1311"/>
      <c r="AB489" s="1311"/>
      <c r="AC489" s="1311"/>
      <c r="AD489" s="1302"/>
      <c r="AE489" s="1311"/>
      <c r="AF489" s="1311"/>
      <c r="AG489" s="1311"/>
      <c r="AH489" s="1302"/>
      <c r="AI489" s="1311"/>
      <c r="AJ489" s="1311"/>
      <c r="AK489" s="1311"/>
      <c r="AL489" s="1302"/>
      <c r="AM489" s="1310"/>
      <c r="AN489" s="1282"/>
      <c r="AO489" s="931"/>
      <c r="AP489" s="931"/>
      <c r="AQ489" s="931"/>
      <c r="AR489" s="930"/>
      <c r="AS489" s="931"/>
      <c r="AT489" s="931"/>
      <c r="AU489" s="931"/>
      <c r="AV489" s="930"/>
      <c r="AW489" s="931"/>
      <c r="AX489" s="931"/>
      <c r="AY489" s="931"/>
      <c r="AZ489" s="930"/>
      <c r="BA489" s="931"/>
      <c r="BB489" s="931"/>
      <c r="BC489" s="931"/>
      <c r="BD489" s="930"/>
      <c r="BE489" s="929"/>
      <c r="BF489" s="1282">
        <f t="shared" si="10"/>
        <v>0</v>
      </c>
    </row>
    <row r="490" spans="1:58" outlineLevel="2">
      <c r="A490" s="1220">
        <v>484</v>
      </c>
      <c r="B490" s="1231"/>
      <c r="C490" s="1276" t="s">
        <v>2423</v>
      </c>
      <c r="D490" s="1239">
        <v>0</v>
      </c>
      <c r="E490" s="1240" t="s">
        <v>2416</v>
      </c>
      <c r="F490" s="1234"/>
      <c r="G490" s="1235"/>
      <c r="H490" s="1236"/>
      <c r="I490" s="1234"/>
      <c r="J490" s="1220"/>
      <c r="K490" s="1237"/>
      <c r="L490" s="1237"/>
      <c r="M490" s="1234"/>
      <c r="N490" s="1237"/>
      <c r="O490" s="1234"/>
      <c r="P490" s="1234"/>
      <c r="Q490" s="1234"/>
      <c r="R490" s="1234"/>
      <c r="S490" s="1234"/>
      <c r="T490" s="1234"/>
      <c r="U490" s="1234"/>
      <c r="W490" s="1311"/>
      <c r="X490" s="1311"/>
      <c r="Y490" s="1311"/>
      <c r="Z490" s="1302"/>
      <c r="AA490" s="1311"/>
      <c r="AB490" s="1311"/>
      <c r="AC490" s="1311"/>
      <c r="AD490" s="1302"/>
      <c r="AE490" s="1311"/>
      <c r="AF490" s="1311"/>
      <c r="AG490" s="1311"/>
      <c r="AH490" s="1302"/>
      <c r="AI490" s="1311"/>
      <c r="AJ490" s="1311"/>
      <c r="AK490" s="1311"/>
      <c r="AL490" s="1302"/>
      <c r="AM490" s="1310"/>
      <c r="AN490" s="1282"/>
      <c r="AO490" s="931"/>
      <c r="AP490" s="931"/>
      <c r="AQ490" s="931"/>
      <c r="AR490" s="930"/>
      <c r="AS490" s="931"/>
      <c r="AT490" s="931"/>
      <c r="AU490" s="931"/>
      <c r="AV490" s="930"/>
      <c r="AW490" s="931"/>
      <c r="AX490" s="931"/>
      <c r="AY490" s="931"/>
      <c r="AZ490" s="930"/>
      <c r="BA490" s="931"/>
      <c r="BB490" s="931"/>
      <c r="BC490" s="931"/>
      <c r="BD490" s="930"/>
      <c r="BE490" s="929"/>
      <c r="BF490" s="1282">
        <f t="shared" si="10"/>
        <v>0</v>
      </c>
    </row>
    <row r="491" spans="1:58" outlineLevel="2">
      <c r="A491" s="1220">
        <v>485</v>
      </c>
      <c r="B491" s="1231"/>
      <c r="C491" s="1276" t="s">
        <v>2424</v>
      </c>
      <c r="D491" s="1239">
        <v>56368000</v>
      </c>
      <c r="E491" s="1240" t="s">
        <v>2416</v>
      </c>
      <c r="F491" s="1234"/>
      <c r="G491" s="1235"/>
      <c r="H491" s="1236"/>
      <c r="I491" s="1234"/>
      <c r="J491" s="1220"/>
      <c r="K491" s="1237"/>
      <c r="L491" s="1237"/>
      <c r="M491" s="1234"/>
      <c r="N491" s="1237"/>
      <c r="O491" s="1234"/>
      <c r="P491" s="1234"/>
      <c r="Q491" s="1234"/>
      <c r="R491" s="1234"/>
      <c r="S491" s="1234"/>
      <c r="T491" s="1234"/>
      <c r="U491" s="1234"/>
      <c r="W491" s="1311"/>
      <c r="X491" s="1311"/>
      <c r="Y491" s="1311"/>
      <c r="Z491" s="1302"/>
      <c r="AA491" s="1311"/>
      <c r="AB491" s="1311"/>
      <c r="AC491" s="1311"/>
      <c r="AD491" s="1302"/>
      <c r="AE491" s="1311"/>
      <c r="AF491" s="1311"/>
      <c r="AG491" s="1311"/>
      <c r="AH491" s="1302"/>
      <c r="AI491" s="1311"/>
      <c r="AJ491" s="1311"/>
      <c r="AK491" s="1311"/>
      <c r="AL491" s="1302"/>
      <c r="AM491" s="1310"/>
      <c r="AN491" s="1282"/>
      <c r="AO491" s="931"/>
      <c r="AP491" s="931"/>
      <c r="AQ491" s="931"/>
      <c r="AR491" s="930"/>
      <c r="AS491" s="931"/>
      <c r="AT491" s="931"/>
      <c r="AU491" s="931"/>
      <c r="AV491" s="930"/>
      <c r="AW491" s="931"/>
      <c r="AX491" s="931"/>
      <c r="AY491" s="931"/>
      <c r="AZ491" s="930"/>
      <c r="BA491" s="931"/>
      <c r="BB491" s="931"/>
      <c r="BC491" s="931"/>
      <c r="BD491" s="930"/>
      <c r="BE491" s="929"/>
      <c r="BF491" s="1282">
        <f t="shared" si="10"/>
        <v>0</v>
      </c>
    </row>
    <row r="492" spans="1:58">
      <c r="A492" s="1220">
        <v>486</v>
      </c>
      <c r="B492" s="1231"/>
      <c r="C492" s="1276" t="s">
        <v>2430</v>
      </c>
      <c r="D492" s="1239">
        <v>11438500</v>
      </c>
      <c r="E492" s="1240" t="s">
        <v>2416</v>
      </c>
      <c r="F492" s="1234"/>
      <c r="G492" s="1235"/>
      <c r="H492" s="1236"/>
      <c r="I492" s="1234"/>
      <c r="J492" s="1220"/>
      <c r="K492" s="1237"/>
      <c r="L492" s="1237"/>
      <c r="M492" s="1234"/>
      <c r="N492" s="1237"/>
      <c r="O492" s="1234"/>
      <c r="P492" s="1234"/>
      <c r="Q492" s="1234"/>
      <c r="R492" s="1234"/>
      <c r="S492" s="1234"/>
      <c r="T492" s="1234"/>
      <c r="U492" s="1234"/>
      <c r="W492" s="1311"/>
      <c r="X492" s="1311"/>
      <c r="Y492" s="1311"/>
      <c r="Z492" s="1302"/>
      <c r="AA492" s="1311"/>
      <c r="AB492" s="1311"/>
      <c r="AC492" s="1311"/>
      <c r="AD492" s="1302"/>
      <c r="AE492" s="1311"/>
      <c r="AF492" s="1311"/>
      <c r="AG492" s="1311"/>
      <c r="AH492" s="1302"/>
      <c r="AI492" s="1311"/>
      <c r="AJ492" s="1311"/>
      <c r="AK492" s="1311"/>
      <c r="AL492" s="1302"/>
      <c r="AM492" s="1310"/>
      <c r="AN492" s="1282"/>
      <c r="AO492" s="931"/>
      <c r="AP492" s="931"/>
      <c r="AQ492" s="931"/>
      <c r="AR492" s="930"/>
      <c r="AS492" s="931"/>
      <c r="AT492" s="931"/>
      <c r="AU492" s="931"/>
      <c r="AV492" s="930"/>
      <c r="AW492" s="931"/>
      <c r="AX492" s="931"/>
      <c r="AY492" s="931"/>
      <c r="AZ492" s="930"/>
      <c r="BA492" s="931"/>
      <c r="BB492" s="931"/>
      <c r="BC492" s="931"/>
      <c r="BD492" s="930"/>
      <c r="BE492" s="929"/>
      <c r="BF492" s="1282">
        <f t="shared" si="10"/>
        <v>0</v>
      </c>
    </row>
    <row r="493" spans="1:58">
      <c r="A493" s="1220">
        <v>487</v>
      </c>
      <c r="B493" s="1231"/>
      <c r="C493" s="1276" t="s">
        <v>2431</v>
      </c>
      <c r="D493" s="1239">
        <v>21068900</v>
      </c>
      <c r="E493" s="1240" t="s">
        <v>2416</v>
      </c>
      <c r="F493" s="1234"/>
      <c r="G493" s="1235"/>
      <c r="H493" s="1236"/>
      <c r="I493" s="1234"/>
      <c r="J493" s="1220"/>
      <c r="K493" s="1237"/>
      <c r="L493" s="1237"/>
      <c r="M493" s="1234"/>
      <c r="N493" s="1237"/>
      <c r="O493" s="1234"/>
      <c r="P493" s="1234"/>
      <c r="Q493" s="1234"/>
      <c r="R493" s="1234"/>
      <c r="S493" s="1234"/>
      <c r="T493" s="1234"/>
      <c r="U493" s="1234"/>
      <c r="W493" s="1311"/>
      <c r="X493" s="1311"/>
      <c r="Y493" s="1311"/>
      <c r="Z493" s="1302"/>
      <c r="AA493" s="1311"/>
      <c r="AB493" s="1311"/>
      <c r="AC493" s="1311"/>
      <c r="AD493" s="1302"/>
      <c r="AE493" s="1311"/>
      <c r="AF493" s="1311"/>
      <c r="AG493" s="1311"/>
      <c r="AH493" s="1302"/>
      <c r="AI493" s="1311"/>
      <c r="AJ493" s="1311"/>
      <c r="AK493" s="1311"/>
      <c r="AL493" s="1302"/>
      <c r="AM493" s="1310"/>
      <c r="AN493" s="1282"/>
      <c r="AO493" s="931"/>
      <c r="AP493" s="931"/>
      <c r="AQ493" s="931"/>
      <c r="AR493" s="930"/>
      <c r="AS493" s="931"/>
      <c r="AT493" s="931"/>
      <c r="AU493" s="931"/>
      <c r="AV493" s="930"/>
      <c r="AW493" s="931"/>
      <c r="AX493" s="931"/>
      <c r="AY493" s="931"/>
      <c r="AZ493" s="930"/>
      <c r="BA493" s="931"/>
      <c r="BB493" s="931"/>
      <c r="BC493" s="931"/>
      <c r="BD493" s="930"/>
      <c r="BE493" s="929"/>
      <c r="BF493" s="1282">
        <f t="shared" si="10"/>
        <v>0</v>
      </c>
    </row>
    <row r="494" spans="1:58">
      <c r="A494" s="1220">
        <v>488</v>
      </c>
      <c r="B494" s="1231"/>
      <c r="C494" s="1276" t="s">
        <v>2425</v>
      </c>
      <c r="D494" s="1239">
        <v>23860600</v>
      </c>
      <c r="E494" s="1240" t="s">
        <v>2416</v>
      </c>
      <c r="F494" s="1234"/>
      <c r="G494" s="1235"/>
      <c r="H494" s="1236"/>
      <c r="I494" s="1234"/>
      <c r="J494" s="1220"/>
      <c r="K494" s="1237"/>
      <c r="L494" s="1237"/>
      <c r="M494" s="1234"/>
      <c r="N494" s="1237"/>
      <c r="O494" s="1234"/>
      <c r="P494" s="1234"/>
      <c r="Q494" s="1234"/>
      <c r="R494" s="1234"/>
      <c r="S494" s="1234"/>
      <c r="T494" s="1234"/>
      <c r="U494" s="1234"/>
      <c r="W494" s="1311"/>
      <c r="X494" s="1311"/>
      <c r="Y494" s="1311"/>
      <c r="Z494" s="1302"/>
      <c r="AA494" s="1311"/>
      <c r="AB494" s="1311"/>
      <c r="AC494" s="1311"/>
      <c r="AD494" s="1302"/>
      <c r="AE494" s="1311"/>
      <c r="AF494" s="1311"/>
      <c r="AG494" s="1311"/>
      <c r="AH494" s="1302"/>
      <c r="AI494" s="1311"/>
      <c r="AJ494" s="1311"/>
      <c r="AK494" s="1311"/>
      <c r="AL494" s="1302"/>
      <c r="AM494" s="1310"/>
      <c r="AN494" s="1282"/>
      <c r="AO494" s="931"/>
      <c r="AP494" s="931"/>
      <c r="AQ494" s="931"/>
      <c r="AR494" s="930"/>
      <c r="AS494" s="931"/>
      <c r="AT494" s="931"/>
      <c r="AU494" s="931"/>
      <c r="AV494" s="930"/>
      <c r="AW494" s="931"/>
      <c r="AX494" s="931"/>
      <c r="AY494" s="931"/>
      <c r="AZ494" s="930"/>
      <c r="BA494" s="931"/>
      <c r="BB494" s="931"/>
      <c r="BC494" s="931"/>
      <c r="BD494" s="930"/>
      <c r="BE494" s="929"/>
      <c r="BF494" s="1282">
        <f t="shared" si="10"/>
        <v>0</v>
      </c>
    </row>
    <row r="495" spans="1:58" ht="70.2">
      <c r="A495" s="1220">
        <v>489</v>
      </c>
      <c r="B495" s="1231">
        <v>12</v>
      </c>
      <c r="C495" s="1275" t="s">
        <v>2496</v>
      </c>
      <c r="D495" s="1232"/>
      <c r="E495" s="1233">
        <v>33823200</v>
      </c>
      <c r="F495" s="1234" t="s">
        <v>2416</v>
      </c>
      <c r="G495" s="1235"/>
      <c r="H495" s="1236"/>
      <c r="I495" s="1234"/>
      <c r="J495" s="1220">
        <f>L495+N495+P495</f>
        <v>1</v>
      </c>
      <c r="K495" s="1227">
        <f>M495+O495+Q495</f>
        <v>33823200</v>
      </c>
      <c r="L495" s="1237"/>
      <c r="M495" s="1234"/>
      <c r="N495" s="1237"/>
      <c r="O495" s="1234"/>
      <c r="P495" s="1237">
        <v>1</v>
      </c>
      <c r="Q495" s="1228">
        <f>$E495</f>
        <v>33823200</v>
      </c>
      <c r="R495" s="1234"/>
      <c r="S495" s="1234"/>
      <c r="T495" s="1299"/>
      <c r="U495" s="1293">
        <f>Q495-T495</f>
        <v>33823200</v>
      </c>
      <c r="W495" s="1311">
        <f>$W$1/100*$U495</f>
        <v>3382320</v>
      </c>
      <c r="X495" s="1311">
        <f>$X$1/100*$U495</f>
        <v>3382320</v>
      </c>
      <c r="Y495" s="1311">
        <f>$Y$1/100*$U495</f>
        <v>3382320</v>
      </c>
      <c r="Z495" s="1302">
        <f>W495+X495+Y495</f>
        <v>10146960</v>
      </c>
      <c r="AA495" s="1311">
        <f>$AA$1/100*$U495</f>
        <v>1691160</v>
      </c>
      <c r="AB495" s="1311">
        <f>$AB$1/100*$U495</f>
        <v>3382320</v>
      </c>
      <c r="AC495" s="1311">
        <f>$AC$1/100*$U495</f>
        <v>3382320</v>
      </c>
      <c r="AD495" s="1302">
        <f>AA495+AB495+AC495</f>
        <v>8455800</v>
      </c>
      <c r="AE495" s="1311">
        <f>$AE$1/100*$U495</f>
        <v>3382320</v>
      </c>
      <c r="AF495" s="1311">
        <f>$AF$1/100*$U495</f>
        <v>3382320</v>
      </c>
      <c r="AG495" s="1311">
        <f>$AG$1/100*$U495</f>
        <v>3382320</v>
      </c>
      <c r="AH495" s="1302">
        <f>AE495+AF495+AG495</f>
        <v>10146960</v>
      </c>
      <c r="AI495" s="1311">
        <f>$AI$1/100*$U495</f>
        <v>3382320</v>
      </c>
      <c r="AJ495" s="1311">
        <f>$AJ$1/100*$U495</f>
        <v>1691160</v>
      </c>
      <c r="AK495" s="1311">
        <f>$AK$1/100*$U495</f>
        <v>0</v>
      </c>
      <c r="AL495" s="1302">
        <f>AI495+AJ495+AK495</f>
        <v>5073480</v>
      </c>
      <c r="AM495" s="1310">
        <f>Z495+AD495+AH495+AL495</f>
        <v>33823200</v>
      </c>
      <c r="AN495" s="1282">
        <f>AM495-U495</f>
        <v>0</v>
      </c>
      <c r="AO495" s="931">
        <f>ROUND(W495,-2)</f>
        <v>3382300</v>
      </c>
      <c r="AP495" s="931">
        <f>ROUND(X495,-2)</f>
        <v>3382300</v>
      </c>
      <c r="AQ495" s="931">
        <f>ROUND(Y495,-2)</f>
        <v>3382300</v>
      </c>
      <c r="AR495" s="1302">
        <f>AO495+AP495+AQ495</f>
        <v>10146900</v>
      </c>
      <c r="AS495" s="931">
        <f>ROUND(AA495,-2)</f>
        <v>1691200</v>
      </c>
      <c r="AT495" s="931">
        <f>ROUND(AB495,-2)</f>
        <v>3382300</v>
      </c>
      <c r="AU495" s="931">
        <f>ROUND(AC495,-2)</f>
        <v>3382300</v>
      </c>
      <c r="AV495" s="1302">
        <f>AS495+AT495+AU495</f>
        <v>8455800</v>
      </c>
      <c r="AW495" s="931">
        <f>ROUND(AE495,-2)</f>
        <v>3382300</v>
      </c>
      <c r="AX495" s="931">
        <f>ROUND(AF495,-2)</f>
        <v>3382300</v>
      </c>
      <c r="AY495" s="931">
        <f>ROUND(AG495,-2)</f>
        <v>3382300</v>
      </c>
      <c r="AZ495" s="1302">
        <f>AW495+AX495+AY495</f>
        <v>10146900</v>
      </c>
      <c r="BA495" s="1311">
        <f>ROUND(AI495,-2)</f>
        <v>3382300</v>
      </c>
      <c r="BB495" s="1311">
        <f>ROUND(AJ495,-2)</f>
        <v>1691200</v>
      </c>
      <c r="BC495" s="1311">
        <f>ROUND(AK495,-2)</f>
        <v>0</v>
      </c>
      <c r="BD495" s="930">
        <f>BA495+BB495+BC495</f>
        <v>5073500</v>
      </c>
      <c r="BE495" s="1310">
        <f>AR495+AV495+AZ495+BD495</f>
        <v>33823100</v>
      </c>
      <c r="BF495" s="1312">
        <f t="shared" si="10"/>
        <v>-100</v>
      </c>
    </row>
    <row r="496" spans="1:58">
      <c r="A496" s="1220">
        <v>490</v>
      </c>
      <c r="B496" s="1231"/>
      <c r="C496" s="1276" t="s">
        <v>2422</v>
      </c>
      <c r="D496" s="1239">
        <v>233200000</v>
      </c>
      <c r="E496" s="1240" t="s">
        <v>2416</v>
      </c>
      <c r="F496" s="1234"/>
      <c r="G496" s="1235"/>
      <c r="H496" s="1236"/>
      <c r="I496" s="1234"/>
      <c r="J496" s="1220"/>
      <c r="K496" s="1237"/>
      <c r="L496" s="1237"/>
      <c r="M496" s="1234"/>
      <c r="N496" s="1237"/>
      <c r="O496" s="1234"/>
      <c r="P496" s="1234"/>
      <c r="Q496" s="1234"/>
      <c r="R496" s="1234"/>
      <c r="S496" s="1234"/>
      <c r="T496" s="1234"/>
      <c r="U496" s="1234"/>
      <c r="W496" s="1311"/>
      <c r="X496" s="1311"/>
      <c r="Y496" s="1311"/>
      <c r="Z496" s="1302"/>
      <c r="AA496" s="1311"/>
      <c r="AB496" s="1311"/>
      <c r="AC496" s="1311"/>
      <c r="AD496" s="1302"/>
      <c r="AE496" s="1311"/>
      <c r="AF496" s="1311"/>
      <c r="AG496" s="1311"/>
      <c r="AH496" s="1302"/>
      <c r="AI496" s="1311"/>
      <c r="AJ496" s="1311"/>
      <c r="AK496" s="1311"/>
      <c r="AL496" s="1302"/>
      <c r="AM496" s="1310"/>
      <c r="AN496" s="1282"/>
      <c r="AO496" s="931"/>
      <c r="AP496" s="931"/>
      <c r="AQ496" s="931"/>
      <c r="AR496" s="930"/>
      <c r="AS496" s="931"/>
      <c r="AT496" s="931"/>
      <c r="AU496" s="931"/>
      <c r="AV496" s="930"/>
      <c r="AW496" s="931"/>
      <c r="AX496" s="931"/>
      <c r="AY496" s="931"/>
      <c r="AZ496" s="930"/>
      <c r="BA496" s="931"/>
      <c r="BB496" s="931"/>
      <c r="BC496" s="931"/>
      <c r="BD496" s="930"/>
      <c r="BE496" s="929"/>
      <c r="BF496" s="1282">
        <f t="shared" si="10"/>
        <v>0</v>
      </c>
    </row>
    <row r="497" spans="1:58" outlineLevel="2">
      <c r="A497" s="1220">
        <v>491</v>
      </c>
      <c r="B497" s="1231"/>
      <c r="C497" s="1276" t="s">
        <v>2423</v>
      </c>
      <c r="D497" s="1239">
        <v>0</v>
      </c>
      <c r="E497" s="1240" t="s">
        <v>2416</v>
      </c>
      <c r="F497" s="1234"/>
      <c r="G497" s="1235"/>
      <c r="H497" s="1236"/>
      <c r="I497" s="1234"/>
      <c r="J497" s="1220"/>
      <c r="K497" s="1237"/>
      <c r="L497" s="1237"/>
      <c r="M497" s="1234"/>
      <c r="N497" s="1237"/>
      <c r="O497" s="1234"/>
      <c r="P497" s="1234"/>
      <c r="Q497" s="1234"/>
      <c r="R497" s="1234"/>
      <c r="S497" s="1234"/>
      <c r="T497" s="1234"/>
      <c r="U497" s="1234"/>
      <c r="W497" s="1311"/>
      <c r="X497" s="1311"/>
      <c r="Y497" s="1311"/>
      <c r="Z497" s="1302"/>
      <c r="AA497" s="1311"/>
      <c r="AB497" s="1311"/>
      <c r="AC497" s="1311"/>
      <c r="AD497" s="1302"/>
      <c r="AE497" s="1311"/>
      <c r="AF497" s="1311"/>
      <c r="AG497" s="1311"/>
      <c r="AH497" s="1302"/>
      <c r="AI497" s="1311"/>
      <c r="AJ497" s="1311"/>
      <c r="AK497" s="1311"/>
      <c r="AL497" s="1302"/>
      <c r="AM497" s="1310"/>
      <c r="AN497" s="1282"/>
      <c r="AO497" s="931"/>
      <c r="AP497" s="931"/>
      <c r="AQ497" s="931"/>
      <c r="AR497" s="930"/>
      <c r="AS497" s="931"/>
      <c r="AT497" s="931"/>
      <c r="AU497" s="931"/>
      <c r="AV497" s="930"/>
      <c r="AW497" s="931"/>
      <c r="AX497" s="931"/>
      <c r="AY497" s="931"/>
      <c r="AZ497" s="930"/>
      <c r="BA497" s="931"/>
      <c r="BB497" s="931"/>
      <c r="BC497" s="931"/>
      <c r="BD497" s="930"/>
      <c r="BE497" s="929"/>
      <c r="BF497" s="1282">
        <f t="shared" si="10"/>
        <v>0</v>
      </c>
    </row>
    <row r="498" spans="1:58" outlineLevel="2">
      <c r="A498" s="1220">
        <v>492</v>
      </c>
      <c r="B498" s="1231"/>
      <c r="C498" s="1276" t="s">
        <v>2424</v>
      </c>
      <c r="D498" s="1239">
        <v>233200000</v>
      </c>
      <c r="E498" s="1240" t="s">
        <v>2416</v>
      </c>
      <c r="F498" s="1234"/>
      <c r="G498" s="1235"/>
      <c r="H498" s="1236"/>
      <c r="I498" s="1234"/>
      <c r="J498" s="1220"/>
      <c r="K498" s="1237"/>
      <c r="L498" s="1237"/>
      <c r="M498" s="1234"/>
      <c r="N498" s="1237"/>
      <c r="O498" s="1234"/>
      <c r="P498" s="1234"/>
      <c r="Q498" s="1234"/>
      <c r="R498" s="1234"/>
      <c r="S498" s="1234"/>
      <c r="T498" s="1234"/>
      <c r="U498" s="1234"/>
      <c r="W498" s="1311"/>
      <c r="X498" s="1311"/>
      <c r="Y498" s="1311"/>
      <c r="Z498" s="1302"/>
      <c r="AA498" s="1311"/>
      <c r="AB498" s="1311"/>
      <c r="AC498" s="1311"/>
      <c r="AD498" s="1302"/>
      <c r="AE498" s="1311"/>
      <c r="AF498" s="1311"/>
      <c r="AG498" s="1311"/>
      <c r="AH498" s="1302"/>
      <c r="AI498" s="1311"/>
      <c r="AJ498" s="1311"/>
      <c r="AK498" s="1311"/>
      <c r="AL498" s="1302"/>
      <c r="AM498" s="1310"/>
      <c r="AN498" s="1282"/>
      <c r="AO498" s="931"/>
      <c r="AP498" s="931"/>
      <c r="AQ498" s="931"/>
      <c r="AR498" s="930"/>
      <c r="AS498" s="931"/>
      <c r="AT498" s="931"/>
      <c r="AU498" s="931"/>
      <c r="AV498" s="930"/>
      <c r="AW498" s="931"/>
      <c r="AX498" s="931"/>
      <c r="AY498" s="931"/>
      <c r="AZ498" s="930"/>
      <c r="BA498" s="931"/>
      <c r="BB498" s="931"/>
      <c r="BC498" s="931"/>
      <c r="BD498" s="930"/>
      <c r="BE498" s="929"/>
      <c r="BF498" s="1282">
        <f t="shared" si="10"/>
        <v>0</v>
      </c>
    </row>
    <row r="499" spans="1:58">
      <c r="A499" s="1220">
        <v>493</v>
      </c>
      <c r="B499" s="1231"/>
      <c r="C499" s="1276" t="s">
        <v>2430</v>
      </c>
      <c r="D499" s="1239">
        <v>44672800</v>
      </c>
      <c r="E499" s="1240" t="s">
        <v>2416</v>
      </c>
      <c r="F499" s="1234"/>
      <c r="G499" s="1235"/>
      <c r="H499" s="1236"/>
      <c r="I499" s="1234"/>
      <c r="J499" s="1220"/>
      <c r="K499" s="1237"/>
      <c r="L499" s="1237"/>
      <c r="M499" s="1234"/>
      <c r="N499" s="1237"/>
      <c r="O499" s="1234"/>
      <c r="P499" s="1234"/>
      <c r="Q499" s="1234"/>
      <c r="R499" s="1234"/>
      <c r="S499" s="1234"/>
      <c r="T499" s="1234"/>
      <c r="U499" s="1234"/>
      <c r="W499" s="1311"/>
      <c r="X499" s="1311"/>
      <c r="Y499" s="1311"/>
      <c r="Z499" s="1302"/>
      <c r="AA499" s="1311"/>
      <c r="AB499" s="1311"/>
      <c r="AC499" s="1311"/>
      <c r="AD499" s="1302"/>
      <c r="AE499" s="1311"/>
      <c r="AF499" s="1311"/>
      <c r="AG499" s="1311"/>
      <c r="AH499" s="1302"/>
      <c r="AI499" s="1311"/>
      <c r="AJ499" s="1311"/>
      <c r="AK499" s="1311"/>
      <c r="AL499" s="1302"/>
      <c r="AM499" s="1310"/>
      <c r="AN499" s="1282"/>
      <c r="AO499" s="931"/>
      <c r="AP499" s="931"/>
      <c r="AQ499" s="931"/>
      <c r="AR499" s="930"/>
      <c r="AS499" s="931"/>
      <c r="AT499" s="931"/>
      <c r="AU499" s="931"/>
      <c r="AV499" s="930"/>
      <c r="AW499" s="931"/>
      <c r="AX499" s="931"/>
      <c r="AY499" s="931"/>
      <c r="AZ499" s="930"/>
      <c r="BA499" s="931"/>
      <c r="BB499" s="931"/>
      <c r="BC499" s="931"/>
      <c r="BD499" s="930"/>
      <c r="BE499" s="929"/>
      <c r="BF499" s="1282">
        <f t="shared" si="10"/>
        <v>0</v>
      </c>
    </row>
    <row r="500" spans="1:58">
      <c r="A500" s="1220">
        <v>494</v>
      </c>
      <c r="B500" s="1231"/>
      <c r="C500" s="1276" t="s">
        <v>2431</v>
      </c>
      <c r="D500" s="1239">
        <v>10399900</v>
      </c>
      <c r="E500" s="1240" t="s">
        <v>2416</v>
      </c>
      <c r="F500" s="1234"/>
      <c r="G500" s="1235"/>
      <c r="H500" s="1236"/>
      <c r="I500" s="1234"/>
      <c r="J500" s="1220"/>
      <c r="K500" s="1237"/>
      <c r="L500" s="1237"/>
      <c r="M500" s="1234"/>
      <c r="N500" s="1237"/>
      <c r="O500" s="1234"/>
      <c r="P500" s="1234"/>
      <c r="Q500" s="1234"/>
      <c r="R500" s="1234"/>
      <c r="S500" s="1234"/>
      <c r="T500" s="1234"/>
      <c r="U500" s="1234"/>
      <c r="W500" s="1311"/>
      <c r="X500" s="1311"/>
      <c r="Y500" s="1311"/>
      <c r="Z500" s="1302"/>
      <c r="AA500" s="1311"/>
      <c r="AB500" s="1311"/>
      <c r="AC500" s="1311"/>
      <c r="AD500" s="1302"/>
      <c r="AE500" s="1311"/>
      <c r="AF500" s="1311"/>
      <c r="AG500" s="1311"/>
      <c r="AH500" s="1302"/>
      <c r="AI500" s="1311"/>
      <c r="AJ500" s="1311"/>
      <c r="AK500" s="1311"/>
      <c r="AL500" s="1302"/>
      <c r="AM500" s="1310"/>
      <c r="AN500" s="1282"/>
      <c r="AO500" s="931"/>
      <c r="AP500" s="931"/>
      <c r="AQ500" s="931"/>
      <c r="AR500" s="930"/>
      <c r="AS500" s="931"/>
      <c r="AT500" s="931"/>
      <c r="AU500" s="931"/>
      <c r="AV500" s="930"/>
      <c r="AW500" s="931"/>
      <c r="AX500" s="931"/>
      <c r="AY500" s="931"/>
      <c r="AZ500" s="930"/>
      <c r="BA500" s="931"/>
      <c r="BB500" s="931"/>
      <c r="BC500" s="931"/>
      <c r="BD500" s="930"/>
      <c r="BE500" s="929"/>
      <c r="BF500" s="1282">
        <f t="shared" si="10"/>
        <v>0</v>
      </c>
    </row>
    <row r="501" spans="1:58">
      <c r="A501" s="1220">
        <v>495</v>
      </c>
      <c r="B501" s="1231"/>
      <c r="C501" s="1276" t="s">
        <v>2425</v>
      </c>
      <c r="D501" s="1239">
        <v>33823200</v>
      </c>
      <c r="E501" s="1240" t="s">
        <v>2416</v>
      </c>
      <c r="F501" s="1234"/>
      <c r="G501" s="1235"/>
      <c r="H501" s="1236"/>
      <c r="I501" s="1234"/>
      <c r="J501" s="1220"/>
      <c r="K501" s="1237"/>
      <c r="L501" s="1237"/>
      <c r="M501" s="1234"/>
      <c r="N501" s="1237"/>
      <c r="O501" s="1234"/>
      <c r="P501" s="1234"/>
      <c r="Q501" s="1234"/>
      <c r="R501" s="1234"/>
      <c r="S501" s="1234"/>
      <c r="T501" s="1234"/>
      <c r="U501" s="1234"/>
      <c r="W501" s="1311"/>
      <c r="X501" s="1311"/>
      <c r="Y501" s="1311"/>
      <c r="Z501" s="1302"/>
      <c r="AA501" s="1311"/>
      <c r="AB501" s="1311"/>
      <c r="AC501" s="1311"/>
      <c r="AD501" s="1302"/>
      <c r="AE501" s="1311"/>
      <c r="AF501" s="1311"/>
      <c r="AG501" s="1311"/>
      <c r="AH501" s="1302"/>
      <c r="AI501" s="1311"/>
      <c r="AJ501" s="1311"/>
      <c r="AK501" s="1311"/>
      <c r="AL501" s="1302"/>
      <c r="AM501" s="1310"/>
      <c r="AN501" s="1282"/>
      <c r="AO501" s="931"/>
      <c r="AP501" s="931"/>
      <c r="AQ501" s="931"/>
      <c r="AR501" s="930"/>
      <c r="AS501" s="931"/>
      <c r="AT501" s="931"/>
      <c r="AU501" s="931"/>
      <c r="AV501" s="930"/>
      <c r="AW501" s="931"/>
      <c r="AX501" s="931"/>
      <c r="AY501" s="931"/>
      <c r="AZ501" s="930"/>
      <c r="BA501" s="931"/>
      <c r="BB501" s="931"/>
      <c r="BC501" s="931"/>
      <c r="BD501" s="930"/>
      <c r="BE501" s="929"/>
      <c r="BF501" s="1282">
        <f t="shared" si="10"/>
        <v>0</v>
      </c>
    </row>
    <row r="502" spans="1:58">
      <c r="A502" s="1220">
        <v>496</v>
      </c>
      <c r="B502" s="1231"/>
      <c r="C502" s="1276" t="s">
        <v>2426</v>
      </c>
      <c r="D502" s="1239">
        <v>144304100</v>
      </c>
      <c r="E502" s="1240" t="s">
        <v>2416</v>
      </c>
      <c r="F502" s="1234"/>
      <c r="G502" s="1235"/>
      <c r="H502" s="1236"/>
      <c r="I502" s="1234"/>
      <c r="J502" s="1220"/>
      <c r="K502" s="1237"/>
      <c r="L502" s="1237"/>
      <c r="M502" s="1234"/>
      <c r="N502" s="1237"/>
      <c r="O502" s="1234"/>
      <c r="P502" s="1234"/>
      <c r="Q502" s="1234"/>
      <c r="R502" s="1234"/>
      <c r="S502" s="1234"/>
      <c r="T502" s="1234"/>
      <c r="U502" s="1234"/>
      <c r="W502" s="1311"/>
      <c r="X502" s="1311"/>
      <c r="Y502" s="1311"/>
      <c r="Z502" s="1302"/>
      <c r="AA502" s="1311"/>
      <c r="AB502" s="1311"/>
      <c r="AC502" s="1311"/>
      <c r="AD502" s="1302"/>
      <c r="AE502" s="1311"/>
      <c r="AF502" s="1311"/>
      <c r="AG502" s="1311"/>
      <c r="AH502" s="1302"/>
      <c r="AI502" s="1311"/>
      <c r="AJ502" s="1311"/>
      <c r="AK502" s="1311"/>
      <c r="AL502" s="1302"/>
      <c r="AM502" s="1310"/>
      <c r="AN502" s="1282"/>
      <c r="AO502" s="931"/>
      <c r="AP502" s="931"/>
      <c r="AQ502" s="931"/>
      <c r="AR502" s="930"/>
      <c r="AS502" s="931"/>
      <c r="AT502" s="931"/>
      <c r="AU502" s="931"/>
      <c r="AV502" s="930"/>
      <c r="AW502" s="931"/>
      <c r="AX502" s="931"/>
      <c r="AY502" s="931"/>
      <c r="AZ502" s="930"/>
      <c r="BA502" s="931"/>
      <c r="BB502" s="931"/>
      <c r="BC502" s="931"/>
      <c r="BD502" s="930"/>
      <c r="BE502" s="929"/>
      <c r="BF502" s="1282">
        <f t="shared" si="10"/>
        <v>0</v>
      </c>
    </row>
    <row r="503" spans="1:58" ht="70.2">
      <c r="A503" s="1220">
        <v>497</v>
      </c>
      <c r="B503" s="1231">
        <v>1</v>
      </c>
      <c r="C503" s="1275" t="s">
        <v>2497</v>
      </c>
      <c r="D503" s="1232"/>
      <c r="E503" s="1233">
        <v>10759600</v>
      </c>
      <c r="F503" s="1234" t="s">
        <v>2416</v>
      </c>
      <c r="G503" s="1235"/>
      <c r="H503" s="1236"/>
      <c r="I503" s="1234"/>
      <c r="J503" s="1220">
        <f>L503+N503+P503</f>
        <v>1</v>
      </c>
      <c r="K503" s="1227">
        <f>M503+O503+Q503</f>
        <v>10759600</v>
      </c>
      <c r="L503" s="1237"/>
      <c r="M503" s="1234"/>
      <c r="N503" s="1237"/>
      <c r="O503" s="1234"/>
      <c r="P503" s="1237">
        <v>1</v>
      </c>
      <c r="Q503" s="1228">
        <f>$E503</f>
        <v>10759600</v>
      </c>
      <c r="R503" s="1234"/>
      <c r="S503" s="1234"/>
      <c r="T503" s="1299"/>
      <c r="U503" s="1228">
        <f>Q503-T503</f>
        <v>10759600</v>
      </c>
      <c r="W503" s="1311">
        <f>$W$1/100*$U503</f>
        <v>1075960</v>
      </c>
      <c r="X503" s="1311">
        <f>$X$1/100*$U503</f>
        <v>1075960</v>
      </c>
      <c r="Y503" s="1311">
        <f>$Y$1/100*$U503</f>
        <v>1075960</v>
      </c>
      <c r="Z503" s="1302">
        <f>W503+X503+Y503</f>
        <v>3227880</v>
      </c>
      <c r="AA503" s="1311">
        <f>$AA$1/100*$U503</f>
        <v>537980</v>
      </c>
      <c r="AB503" s="1311">
        <f>$AB$1/100*$U503</f>
        <v>1075960</v>
      </c>
      <c r="AC503" s="1311">
        <f>$AC$1/100*$U503</f>
        <v>1075960</v>
      </c>
      <c r="AD503" s="1302">
        <f>AA503+AB503+AC503</f>
        <v>2689900</v>
      </c>
      <c r="AE503" s="1311">
        <f>$AE$1/100*$U503</f>
        <v>1075960</v>
      </c>
      <c r="AF503" s="1311">
        <f>$AF$1/100*$U503</f>
        <v>1075960</v>
      </c>
      <c r="AG503" s="1311">
        <f>$AG$1/100*$U503</f>
        <v>1075960</v>
      </c>
      <c r="AH503" s="1302">
        <f>AE503+AF503+AG503</f>
        <v>3227880</v>
      </c>
      <c r="AI503" s="1311">
        <f>$AI$1/100*$U503</f>
        <v>1075960</v>
      </c>
      <c r="AJ503" s="1311">
        <f>$AJ$1/100*$U503</f>
        <v>537980</v>
      </c>
      <c r="AK503" s="1311">
        <f>$AK$1/100*$U503</f>
        <v>0</v>
      </c>
      <c r="AL503" s="1302">
        <f>AI503+AJ503+AK503</f>
        <v>1613940</v>
      </c>
      <c r="AM503" s="1310">
        <f>Z503+AD503+AH503+AL503</f>
        <v>10759600</v>
      </c>
      <c r="AN503" s="1282">
        <f>AM503-U503</f>
        <v>0</v>
      </c>
      <c r="AO503" s="931">
        <f>ROUND(W503,-2)</f>
        <v>1076000</v>
      </c>
      <c r="AP503" s="931">
        <f>ROUND(X503,-2)</f>
        <v>1076000</v>
      </c>
      <c r="AQ503" s="931">
        <f>ROUND(Y503,-2)</f>
        <v>1076000</v>
      </c>
      <c r="AR503" s="1302">
        <f>AO503+AP503+AQ503</f>
        <v>3228000</v>
      </c>
      <c r="AS503" s="931">
        <f>ROUND(AA503,-2)</f>
        <v>538000</v>
      </c>
      <c r="AT503" s="931">
        <f>ROUND(AB503,-2)</f>
        <v>1076000</v>
      </c>
      <c r="AU503" s="931">
        <f>ROUND(AC503,-2)</f>
        <v>1076000</v>
      </c>
      <c r="AV503" s="1302">
        <f>AS503+AT503+AU503</f>
        <v>2690000</v>
      </c>
      <c r="AW503" s="931">
        <f>ROUND(AE503,-2)</f>
        <v>1076000</v>
      </c>
      <c r="AX503" s="931">
        <f>ROUND(AF503,-2)</f>
        <v>1076000</v>
      </c>
      <c r="AY503" s="931">
        <f>ROUND(AG503,-2)</f>
        <v>1076000</v>
      </c>
      <c r="AZ503" s="1302">
        <f>AW503+AX503+AY503</f>
        <v>3228000</v>
      </c>
      <c r="BA503" s="1311">
        <f>ROUND(AI503,-2)</f>
        <v>1076000</v>
      </c>
      <c r="BB503" s="1311">
        <f>ROUND(AJ503,-2)</f>
        <v>538000</v>
      </c>
      <c r="BC503" s="1311">
        <f>ROUND(AK503,-2)</f>
        <v>0</v>
      </c>
      <c r="BD503" s="930">
        <f>BA503+BB503+BC503</f>
        <v>1614000</v>
      </c>
      <c r="BE503" s="1310">
        <f>AR503+AV503+AZ503+BD503</f>
        <v>10760000</v>
      </c>
      <c r="BF503" s="1312">
        <f t="shared" si="10"/>
        <v>400</v>
      </c>
    </row>
    <row r="504" spans="1:58">
      <c r="A504" s="1220">
        <v>498</v>
      </c>
      <c r="B504" s="1231"/>
      <c r="C504" s="1276" t="s">
        <v>2422</v>
      </c>
      <c r="D504" s="1239">
        <v>424888900</v>
      </c>
      <c r="E504" s="1240" t="s">
        <v>2416</v>
      </c>
      <c r="F504" s="1234"/>
      <c r="G504" s="1235"/>
      <c r="H504" s="1236"/>
      <c r="I504" s="1234"/>
      <c r="J504" s="1220"/>
      <c r="K504" s="1237"/>
      <c r="L504" s="1237"/>
      <c r="M504" s="1234"/>
      <c r="N504" s="1237"/>
      <c r="O504" s="1234"/>
      <c r="P504" s="1234"/>
      <c r="Q504" s="1234"/>
      <c r="R504" s="1234"/>
      <c r="S504" s="1234"/>
      <c r="T504" s="1234"/>
      <c r="U504" s="1234"/>
      <c r="W504" s="1311"/>
      <c r="X504" s="1311"/>
      <c r="Y504" s="1311"/>
      <c r="Z504" s="1302"/>
      <c r="AA504" s="1311"/>
      <c r="AB504" s="1311"/>
      <c r="AC504" s="1311"/>
      <c r="AD504" s="1302"/>
      <c r="AE504" s="1311"/>
      <c r="AF504" s="1311"/>
      <c r="AG504" s="1311"/>
      <c r="AH504" s="1302"/>
      <c r="AI504" s="1311"/>
      <c r="AJ504" s="1311"/>
      <c r="AK504" s="1311"/>
      <c r="AL504" s="1302"/>
      <c r="AM504" s="1310"/>
      <c r="AN504" s="1282"/>
      <c r="AO504" s="931"/>
      <c r="AP504" s="931"/>
      <c r="AQ504" s="931"/>
      <c r="AR504" s="930"/>
      <c r="AS504" s="931"/>
      <c r="AT504" s="931"/>
      <c r="AU504" s="931"/>
      <c r="AV504" s="930"/>
      <c r="AW504" s="931"/>
      <c r="AX504" s="931"/>
      <c r="AY504" s="931"/>
      <c r="AZ504" s="930"/>
      <c r="BA504" s="931"/>
      <c r="BB504" s="931"/>
      <c r="BC504" s="931"/>
      <c r="BD504" s="930"/>
      <c r="BE504" s="929"/>
      <c r="BF504" s="1282">
        <f t="shared" si="10"/>
        <v>0</v>
      </c>
    </row>
    <row r="505" spans="1:58" outlineLevel="2">
      <c r="A505" s="1220">
        <v>499</v>
      </c>
      <c r="B505" s="1231"/>
      <c r="C505" s="1276" t="s">
        <v>2423</v>
      </c>
      <c r="D505" s="1239">
        <v>0</v>
      </c>
      <c r="E505" s="1240" t="s">
        <v>2416</v>
      </c>
      <c r="F505" s="1234"/>
      <c r="G505" s="1235"/>
      <c r="H505" s="1236"/>
      <c r="I505" s="1234"/>
      <c r="J505" s="1220"/>
      <c r="K505" s="1237"/>
      <c r="L505" s="1237"/>
      <c r="M505" s="1234"/>
      <c r="N505" s="1237"/>
      <c r="O505" s="1234"/>
      <c r="P505" s="1234"/>
      <c r="Q505" s="1234"/>
      <c r="R505" s="1234"/>
      <c r="S505" s="1234"/>
      <c r="T505" s="1234"/>
      <c r="U505" s="1234"/>
      <c r="W505" s="1311"/>
      <c r="X505" s="1311"/>
      <c r="Y505" s="1311"/>
      <c r="Z505" s="1302"/>
      <c r="AA505" s="1311"/>
      <c r="AB505" s="1311"/>
      <c r="AC505" s="1311"/>
      <c r="AD505" s="1302"/>
      <c r="AE505" s="1311"/>
      <c r="AF505" s="1311"/>
      <c r="AG505" s="1311"/>
      <c r="AH505" s="1302"/>
      <c r="AI505" s="1311"/>
      <c r="AJ505" s="1311"/>
      <c r="AK505" s="1311"/>
      <c r="AL505" s="1302"/>
      <c r="AM505" s="1310"/>
      <c r="AN505" s="1282"/>
      <c r="AO505" s="931"/>
      <c r="AP505" s="931"/>
      <c r="AQ505" s="931"/>
      <c r="AR505" s="930"/>
      <c r="AS505" s="931"/>
      <c r="AT505" s="931"/>
      <c r="AU505" s="931"/>
      <c r="AV505" s="930"/>
      <c r="AW505" s="931"/>
      <c r="AX505" s="931"/>
      <c r="AY505" s="931"/>
      <c r="AZ505" s="930"/>
      <c r="BA505" s="931"/>
      <c r="BB505" s="931"/>
      <c r="BC505" s="931"/>
      <c r="BD505" s="930"/>
      <c r="BE505" s="929"/>
      <c r="BF505" s="1282">
        <f t="shared" si="10"/>
        <v>0</v>
      </c>
    </row>
    <row r="506" spans="1:58" outlineLevel="2">
      <c r="A506" s="1220">
        <v>500</v>
      </c>
      <c r="B506" s="1231"/>
      <c r="C506" s="1276" t="s">
        <v>2424</v>
      </c>
      <c r="D506" s="1239">
        <v>424888900</v>
      </c>
      <c r="E506" s="1240" t="s">
        <v>2416</v>
      </c>
      <c r="F506" s="1234"/>
      <c r="G506" s="1235"/>
      <c r="H506" s="1236"/>
      <c r="I506" s="1234"/>
      <c r="J506" s="1220"/>
      <c r="K506" s="1237"/>
      <c r="L506" s="1237"/>
      <c r="M506" s="1234"/>
      <c r="N506" s="1237"/>
      <c r="O506" s="1234"/>
      <c r="P506" s="1234"/>
      <c r="Q506" s="1234"/>
      <c r="R506" s="1234"/>
      <c r="S506" s="1234"/>
      <c r="T506" s="1234"/>
      <c r="U506" s="1234"/>
      <c r="W506" s="1311"/>
      <c r="X506" s="1311"/>
      <c r="Y506" s="1311"/>
      <c r="Z506" s="1302"/>
      <c r="AA506" s="1311"/>
      <c r="AB506" s="1311"/>
      <c r="AC506" s="1311"/>
      <c r="AD506" s="1302"/>
      <c r="AE506" s="1311"/>
      <c r="AF506" s="1311"/>
      <c r="AG506" s="1311"/>
      <c r="AH506" s="1302"/>
      <c r="AI506" s="1311"/>
      <c r="AJ506" s="1311"/>
      <c r="AK506" s="1311"/>
      <c r="AL506" s="1302"/>
      <c r="AM506" s="1310"/>
      <c r="AN506" s="1282"/>
      <c r="AO506" s="931"/>
      <c r="AP506" s="931"/>
      <c r="AQ506" s="931"/>
      <c r="AR506" s="930"/>
      <c r="AS506" s="931"/>
      <c r="AT506" s="931"/>
      <c r="AU506" s="931"/>
      <c r="AV506" s="930"/>
      <c r="AW506" s="931"/>
      <c r="AX506" s="931"/>
      <c r="AY506" s="931"/>
      <c r="AZ506" s="930"/>
      <c r="BA506" s="931"/>
      <c r="BB506" s="931"/>
      <c r="BC506" s="931"/>
      <c r="BD506" s="930"/>
      <c r="BE506" s="929"/>
      <c r="BF506" s="1282">
        <f t="shared" si="10"/>
        <v>0</v>
      </c>
    </row>
    <row r="507" spans="1:58">
      <c r="A507" s="1220">
        <v>501</v>
      </c>
      <c r="B507" s="1231"/>
      <c r="C507" s="1276" t="s">
        <v>2430</v>
      </c>
      <c r="D507" s="1239">
        <v>110400000</v>
      </c>
      <c r="E507" s="1240" t="s">
        <v>2416</v>
      </c>
      <c r="F507" s="1234"/>
      <c r="G507" s="1235"/>
      <c r="H507" s="1236"/>
      <c r="I507" s="1234"/>
      <c r="J507" s="1220"/>
      <c r="K507" s="1237"/>
      <c r="L507" s="1237"/>
      <c r="M507" s="1234"/>
      <c r="N507" s="1237"/>
      <c r="O507" s="1234"/>
      <c r="P507" s="1234"/>
      <c r="Q507" s="1234"/>
      <c r="R507" s="1234"/>
      <c r="S507" s="1234"/>
      <c r="T507" s="1234"/>
      <c r="U507" s="1234"/>
      <c r="W507" s="1311"/>
      <c r="X507" s="1311"/>
      <c r="Y507" s="1311"/>
      <c r="Z507" s="1302"/>
      <c r="AA507" s="1311"/>
      <c r="AB507" s="1311"/>
      <c r="AC507" s="1311"/>
      <c r="AD507" s="1302"/>
      <c r="AE507" s="1311"/>
      <c r="AF507" s="1311"/>
      <c r="AG507" s="1311"/>
      <c r="AH507" s="1302"/>
      <c r="AI507" s="1311"/>
      <c r="AJ507" s="1311"/>
      <c r="AK507" s="1311"/>
      <c r="AL507" s="1302"/>
      <c r="AM507" s="1310"/>
      <c r="AN507" s="1282"/>
      <c r="AO507" s="931"/>
      <c r="AP507" s="931"/>
      <c r="AQ507" s="931"/>
      <c r="AR507" s="930"/>
      <c r="AS507" s="931"/>
      <c r="AT507" s="931"/>
      <c r="AU507" s="931"/>
      <c r="AV507" s="930"/>
      <c r="AW507" s="931"/>
      <c r="AX507" s="931"/>
      <c r="AY507" s="931"/>
      <c r="AZ507" s="930"/>
      <c r="BA507" s="931"/>
      <c r="BB507" s="931"/>
      <c r="BC507" s="931"/>
      <c r="BD507" s="930"/>
      <c r="BE507" s="929"/>
      <c r="BF507" s="1282">
        <f t="shared" si="10"/>
        <v>0</v>
      </c>
    </row>
    <row r="508" spans="1:58">
      <c r="A508" s="1220">
        <v>502</v>
      </c>
      <c r="B508" s="1231"/>
      <c r="C508" s="1276" t="s">
        <v>2431</v>
      </c>
      <c r="D508" s="1239">
        <v>92984400</v>
      </c>
      <c r="E508" s="1240" t="s">
        <v>2416</v>
      </c>
      <c r="F508" s="1234"/>
      <c r="G508" s="1235"/>
      <c r="H508" s="1236"/>
      <c r="I508" s="1234"/>
      <c r="J508" s="1220"/>
      <c r="K508" s="1237"/>
      <c r="L508" s="1237"/>
      <c r="M508" s="1234"/>
      <c r="N508" s="1237"/>
      <c r="O508" s="1234"/>
      <c r="P508" s="1234"/>
      <c r="Q508" s="1234"/>
      <c r="R508" s="1234"/>
      <c r="S508" s="1234"/>
      <c r="T508" s="1234"/>
      <c r="U508" s="1234"/>
      <c r="W508" s="1311"/>
      <c r="X508" s="1311"/>
      <c r="Y508" s="1311"/>
      <c r="Z508" s="1302"/>
      <c r="AA508" s="1311"/>
      <c r="AB508" s="1311"/>
      <c r="AC508" s="1311"/>
      <c r="AD508" s="1302"/>
      <c r="AE508" s="1311"/>
      <c r="AF508" s="1311"/>
      <c r="AG508" s="1311"/>
      <c r="AH508" s="1302"/>
      <c r="AI508" s="1311"/>
      <c r="AJ508" s="1311"/>
      <c r="AK508" s="1311"/>
      <c r="AL508" s="1302"/>
      <c r="AM508" s="1310"/>
      <c r="AN508" s="1282"/>
      <c r="AO508" s="931"/>
      <c r="AP508" s="931"/>
      <c r="AQ508" s="931"/>
      <c r="AR508" s="930"/>
      <c r="AS508" s="931"/>
      <c r="AT508" s="931"/>
      <c r="AU508" s="931"/>
      <c r="AV508" s="930"/>
      <c r="AW508" s="931"/>
      <c r="AX508" s="931"/>
      <c r="AY508" s="931"/>
      <c r="AZ508" s="930"/>
      <c r="BA508" s="931"/>
      <c r="BB508" s="931"/>
      <c r="BC508" s="931"/>
      <c r="BD508" s="930"/>
      <c r="BE508" s="929"/>
      <c r="BF508" s="1282">
        <f t="shared" si="10"/>
        <v>0</v>
      </c>
    </row>
    <row r="509" spans="1:58">
      <c r="A509" s="1220">
        <v>503</v>
      </c>
      <c r="B509" s="1231"/>
      <c r="C509" s="1276" t="s">
        <v>2425</v>
      </c>
      <c r="D509" s="1239">
        <v>10759600</v>
      </c>
      <c r="E509" s="1240" t="s">
        <v>2416</v>
      </c>
      <c r="F509" s="1234"/>
      <c r="G509" s="1235"/>
      <c r="H509" s="1236"/>
      <c r="I509" s="1234"/>
      <c r="J509" s="1220"/>
      <c r="K509" s="1237"/>
      <c r="L509" s="1237"/>
      <c r="M509" s="1234"/>
      <c r="N509" s="1237"/>
      <c r="O509" s="1234"/>
      <c r="P509" s="1234"/>
      <c r="Q509" s="1234"/>
      <c r="R509" s="1234"/>
      <c r="S509" s="1234"/>
      <c r="T509" s="1234"/>
      <c r="U509" s="1234"/>
      <c r="W509" s="1311"/>
      <c r="X509" s="1311"/>
      <c r="Y509" s="1311"/>
      <c r="Z509" s="1302"/>
      <c r="AA509" s="1311"/>
      <c r="AB509" s="1311"/>
      <c r="AC509" s="1311"/>
      <c r="AD509" s="1302"/>
      <c r="AE509" s="1311"/>
      <c r="AF509" s="1311"/>
      <c r="AG509" s="1311"/>
      <c r="AH509" s="1302"/>
      <c r="AI509" s="1311"/>
      <c r="AJ509" s="1311"/>
      <c r="AK509" s="1311"/>
      <c r="AL509" s="1302"/>
      <c r="AM509" s="1310"/>
      <c r="AN509" s="1282"/>
      <c r="AO509" s="931"/>
      <c r="AP509" s="931"/>
      <c r="AQ509" s="931"/>
      <c r="AR509" s="930"/>
      <c r="AS509" s="931"/>
      <c r="AT509" s="931"/>
      <c r="AU509" s="931"/>
      <c r="AV509" s="930"/>
      <c r="AW509" s="931"/>
      <c r="AX509" s="931"/>
      <c r="AY509" s="931"/>
      <c r="AZ509" s="930"/>
      <c r="BA509" s="931"/>
      <c r="BB509" s="931"/>
      <c r="BC509" s="931"/>
      <c r="BD509" s="930"/>
      <c r="BE509" s="929"/>
      <c r="BF509" s="1282">
        <f t="shared" si="10"/>
        <v>0</v>
      </c>
    </row>
    <row r="510" spans="1:58">
      <c r="A510" s="1220">
        <v>504</v>
      </c>
      <c r="B510" s="1231"/>
      <c r="C510" s="1276" t="s">
        <v>2426</v>
      </c>
      <c r="D510" s="1239">
        <v>116419600</v>
      </c>
      <c r="E510" s="1240" t="s">
        <v>2416</v>
      </c>
      <c r="F510" s="1234"/>
      <c r="G510" s="1235"/>
      <c r="H510" s="1236"/>
      <c r="I510" s="1234"/>
      <c r="J510" s="1220"/>
      <c r="K510" s="1237"/>
      <c r="L510" s="1237"/>
      <c r="M510" s="1234"/>
      <c r="N510" s="1237"/>
      <c r="O510" s="1234"/>
      <c r="P510" s="1234"/>
      <c r="Q510" s="1234"/>
      <c r="R510" s="1234"/>
      <c r="S510" s="1234"/>
      <c r="T510" s="1234"/>
      <c r="U510" s="1234"/>
      <c r="W510" s="1311"/>
      <c r="X510" s="1311"/>
      <c r="Y510" s="1311"/>
      <c r="Z510" s="1302"/>
      <c r="AA510" s="1311"/>
      <c r="AB510" s="1311"/>
      <c r="AC510" s="1311"/>
      <c r="AD510" s="1302"/>
      <c r="AE510" s="1311"/>
      <c r="AF510" s="1311"/>
      <c r="AG510" s="1311"/>
      <c r="AH510" s="1302"/>
      <c r="AI510" s="1311"/>
      <c r="AJ510" s="1311"/>
      <c r="AK510" s="1311"/>
      <c r="AL510" s="1302"/>
      <c r="AM510" s="1310"/>
      <c r="AN510" s="1282"/>
      <c r="AO510" s="931"/>
      <c r="AP510" s="931"/>
      <c r="AQ510" s="931"/>
      <c r="AR510" s="930"/>
      <c r="AS510" s="931"/>
      <c r="AT510" s="931"/>
      <c r="AU510" s="931"/>
      <c r="AV510" s="930"/>
      <c r="AW510" s="931"/>
      <c r="AX510" s="931"/>
      <c r="AY510" s="931"/>
      <c r="AZ510" s="930"/>
      <c r="BA510" s="931"/>
      <c r="BB510" s="931"/>
      <c r="BC510" s="931"/>
      <c r="BD510" s="930"/>
      <c r="BE510" s="929"/>
      <c r="BF510" s="1282">
        <f t="shared" si="10"/>
        <v>0</v>
      </c>
    </row>
    <row r="511" spans="1:58">
      <c r="A511" s="1220">
        <v>505</v>
      </c>
      <c r="B511" s="1231"/>
      <c r="C511" s="1276" t="s">
        <v>2427</v>
      </c>
      <c r="D511" s="1239">
        <v>94325300</v>
      </c>
      <c r="E511" s="1240" t="s">
        <v>2416</v>
      </c>
      <c r="F511" s="1234"/>
      <c r="G511" s="1235"/>
      <c r="H511" s="1236"/>
      <c r="I511" s="1234"/>
      <c r="J511" s="1220"/>
      <c r="K511" s="1237"/>
      <c r="L511" s="1237"/>
      <c r="M511" s="1234"/>
      <c r="N511" s="1237"/>
      <c r="O511" s="1234"/>
      <c r="P511" s="1234"/>
      <c r="Q511" s="1234"/>
      <c r="R511" s="1234"/>
      <c r="S511" s="1234"/>
      <c r="T511" s="1234"/>
      <c r="U511" s="1234"/>
      <c r="W511" s="1311"/>
      <c r="X511" s="1311"/>
      <c r="Y511" s="1311"/>
      <c r="Z511" s="1302"/>
      <c r="AA511" s="1311"/>
      <c r="AB511" s="1311"/>
      <c r="AC511" s="1311"/>
      <c r="AD511" s="1302"/>
      <c r="AE511" s="1311"/>
      <c r="AF511" s="1311"/>
      <c r="AG511" s="1311"/>
      <c r="AH511" s="1302"/>
      <c r="AI511" s="1311"/>
      <c r="AJ511" s="1311"/>
      <c r="AK511" s="1311"/>
      <c r="AL511" s="1302"/>
      <c r="AM511" s="1310"/>
      <c r="AN511" s="1282"/>
      <c r="AO511" s="931"/>
      <c r="AP511" s="931"/>
      <c r="AQ511" s="931"/>
      <c r="AR511" s="930"/>
      <c r="AS511" s="931"/>
      <c r="AT511" s="931"/>
      <c r="AU511" s="931"/>
      <c r="AV511" s="930"/>
      <c r="AW511" s="931"/>
      <c r="AX511" s="931"/>
      <c r="AY511" s="931"/>
      <c r="AZ511" s="930"/>
      <c r="BA511" s="931"/>
      <c r="BB511" s="931"/>
      <c r="BC511" s="931"/>
      <c r="BD511" s="930"/>
      <c r="BE511" s="929"/>
      <c r="BF511" s="1282">
        <f t="shared" si="10"/>
        <v>0</v>
      </c>
    </row>
    <row r="512" spans="1:58" ht="93.6">
      <c r="A512" s="1220">
        <v>506</v>
      </c>
      <c r="B512" s="1231">
        <v>1</v>
      </c>
      <c r="C512" s="1275" t="s">
        <v>2498</v>
      </c>
      <c r="D512" s="1232"/>
      <c r="E512" s="1233">
        <v>37193500</v>
      </c>
      <c r="F512" s="1234" t="s">
        <v>2416</v>
      </c>
      <c r="G512" s="1235"/>
      <c r="H512" s="1236"/>
      <c r="I512" s="1234"/>
      <c r="J512" s="1220">
        <f>L512+N512+P512</f>
        <v>1</v>
      </c>
      <c r="K512" s="1227">
        <f>M512+O512+Q512</f>
        <v>37193500</v>
      </c>
      <c r="L512" s="1237"/>
      <c r="M512" s="1234"/>
      <c r="N512" s="1237"/>
      <c r="O512" s="1234"/>
      <c r="P512" s="1237">
        <v>1</v>
      </c>
      <c r="Q512" s="1228">
        <f>$E512</f>
        <v>37193500</v>
      </c>
      <c r="R512" s="1234"/>
      <c r="S512" s="1234"/>
      <c r="T512" s="1299"/>
      <c r="U512" s="1228">
        <f>Q512-T512</f>
        <v>37193500</v>
      </c>
      <c r="W512" s="1311">
        <f>$W$1/100*$U512</f>
        <v>3719350</v>
      </c>
      <c r="X512" s="1311">
        <f>$X$1/100*$U512</f>
        <v>3719350</v>
      </c>
      <c r="Y512" s="1311">
        <f>$Y$1/100*$U512</f>
        <v>3719350</v>
      </c>
      <c r="Z512" s="1302">
        <f>W512+X512+Y512</f>
        <v>11158050</v>
      </c>
      <c r="AA512" s="1311">
        <f>$AA$1/100*$U512</f>
        <v>1859675</v>
      </c>
      <c r="AB512" s="1311">
        <f>$AB$1/100*$U512</f>
        <v>3719350</v>
      </c>
      <c r="AC512" s="1311">
        <f>$AC$1/100*$U512</f>
        <v>3719350</v>
      </c>
      <c r="AD512" s="1302">
        <f>AA512+AB512+AC512</f>
        <v>9298375</v>
      </c>
      <c r="AE512" s="1311">
        <f>$AE$1/100*$U512</f>
        <v>3719350</v>
      </c>
      <c r="AF512" s="1311">
        <f>$AF$1/100*$U512</f>
        <v>3719350</v>
      </c>
      <c r="AG512" s="1311">
        <f>$AG$1/100*$U512</f>
        <v>3719350</v>
      </c>
      <c r="AH512" s="1302">
        <f>AE512+AF512+AG512</f>
        <v>11158050</v>
      </c>
      <c r="AI512" s="1311">
        <f>$AI$1/100*$U512</f>
        <v>3719350</v>
      </c>
      <c r="AJ512" s="1311">
        <f>$AJ$1/100*$U512</f>
        <v>1859675</v>
      </c>
      <c r="AK512" s="1311">
        <f>$AK$1/100*$U512</f>
        <v>0</v>
      </c>
      <c r="AL512" s="1302">
        <f>AI512+AJ512+AK512</f>
        <v>5579025</v>
      </c>
      <c r="AM512" s="1310">
        <f>Z512+AD512+AH512+AL512</f>
        <v>37193500</v>
      </c>
      <c r="AN512" s="1282">
        <f>AM512-U512</f>
        <v>0</v>
      </c>
      <c r="AO512" s="931">
        <f>ROUND(W512,-2)</f>
        <v>3719400</v>
      </c>
      <c r="AP512" s="931">
        <f>ROUND(X512,-2)</f>
        <v>3719400</v>
      </c>
      <c r="AQ512" s="931">
        <f>ROUND(Y512,-2)</f>
        <v>3719400</v>
      </c>
      <c r="AR512" s="1302">
        <f>AO512+AP512+AQ512</f>
        <v>11158200</v>
      </c>
      <c r="AS512" s="931">
        <f>ROUND(AA512,-2)</f>
        <v>1859700</v>
      </c>
      <c r="AT512" s="931">
        <f>ROUND(AB512,-2)</f>
        <v>3719400</v>
      </c>
      <c r="AU512" s="931">
        <f>ROUND(AC512,-2)</f>
        <v>3719400</v>
      </c>
      <c r="AV512" s="1302">
        <f>AS512+AT512+AU512</f>
        <v>9298500</v>
      </c>
      <c r="AW512" s="931">
        <f>ROUND(AE512,-2)</f>
        <v>3719400</v>
      </c>
      <c r="AX512" s="931">
        <f>ROUND(AF512,-2)</f>
        <v>3719400</v>
      </c>
      <c r="AY512" s="931">
        <f>ROUND(AG512,-2)</f>
        <v>3719400</v>
      </c>
      <c r="AZ512" s="1302">
        <f>AW512+AX512+AY512</f>
        <v>11158200</v>
      </c>
      <c r="BA512" s="1311">
        <f>ROUND(AI512,-2)</f>
        <v>3719400</v>
      </c>
      <c r="BB512" s="1311">
        <f>ROUND(AJ512,-2)</f>
        <v>1859700</v>
      </c>
      <c r="BC512" s="1311">
        <f>ROUND(AK512,-2)</f>
        <v>0</v>
      </c>
      <c r="BD512" s="930">
        <f>BA512+BB512+BC512</f>
        <v>5579100</v>
      </c>
      <c r="BE512" s="1310">
        <f>AR512+AV512+AZ512+BD512</f>
        <v>37194000</v>
      </c>
      <c r="BF512" s="1312">
        <f t="shared" si="10"/>
        <v>500</v>
      </c>
    </row>
    <row r="513" spans="1:58">
      <c r="A513" s="1220">
        <v>507</v>
      </c>
      <c r="B513" s="1231"/>
      <c r="C513" s="1276" t="s">
        <v>2422</v>
      </c>
      <c r="D513" s="1239">
        <v>44100000</v>
      </c>
      <c r="E513" s="1240" t="s">
        <v>2416</v>
      </c>
      <c r="F513" s="1234"/>
      <c r="G513" s="1235"/>
      <c r="H513" s="1236"/>
      <c r="I513" s="1234"/>
      <c r="J513" s="1220"/>
      <c r="K513" s="1237"/>
      <c r="L513" s="1237"/>
      <c r="M513" s="1234"/>
      <c r="N513" s="1237"/>
      <c r="O513" s="1234"/>
      <c r="P513" s="1234"/>
      <c r="Q513" s="1234"/>
      <c r="R513" s="1234"/>
      <c r="S513" s="1234"/>
      <c r="T513" s="1234"/>
      <c r="U513" s="1234"/>
      <c r="W513" s="1311"/>
      <c r="X513" s="1311"/>
      <c r="Y513" s="1311"/>
      <c r="Z513" s="1302"/>
      <c r="AA513" s="1311"/>
      <c r="AB513" s="1311"/>
      <c r="AC513" s="1311"/>
      <c r="AD513" s="1302"/>
      <c r="AE513" s="1311"/>
      <c r="AF513" s="1311"/>
      <c r="AG513" s="1311"/>
      <c r="AH513" s="1302"/>
      <c r="AI513" s="1311"/>
      <c r="AJ513" s="1311"/>
      <c r="AK513" s="1311"/>
      <c r="AL513" s="1302"/>
      <c r="AM513" s="1310"/>
      <c r="AN513" s="1282"/>
      <c r="AO513" s="931"/>
      <c r="AP513" s="931"/>
      <c r="AQ513" s="931"/>
      <c r="AR513" s="930"/>
      <c r="AS513" s="931"/>
      <c r="AT513" s="931"/>
      <c r="AU513" s="931"/>
      <c r="AV513" s="930"/>
      <c r="AW513" s="931"/>
      <c r="AX513" s="931"/>
      <c r="AY513" s="931"/>
      <c r="AZ513" s="930"/>
      <c r="BA513" s="931"/>
      <c r="BB513" s="931"/>
      <c r="BC513" s="931"/>
      <c r="BD513" s="930"/>
      <c r="BE513" s="929"/>
      <c r="BF513" s="1282">
        <f t="shared" si="10"/>
        <v>0</v>
      </c>
    </row>
    <row r="514" spans="1:58" outlineLevel="2">
      <c r="A514" s="1220">
        <v>508</v>
      </c>
      <c r="B514" s="1231"/>
      <c r="C514" s="1276" t="s">
        <v>2423</v>
      </c>
      <c r="D514" s="1239">
        <v>0</v>
      </c>
      <c r="E514" s="1240" t="s">
        <v>2416</v>
      </c>
      <c r="F514" s="1234"/>
      <c r="G514" s="1235"/>
      <c r="H514" s="1236"/>
      <c r="I514" s="1234"/>
      <c r="J514" s="1220"/>
      <c r="K514" s="1237"/>
      <c r="L514" s="1237"/>
      <c r="M514" s="1234"/>
      <c r="N514" s="1237"/>
      <c r="O514" s="1234"/>
      <c r="P514" s="1234"/>
      <c r="Q514" s="1234"/>
      <c r="R514" s="1234"/>
      <c r="S514" s="1234"/>
      <c r="T514" s="1234"/>
      <c r="U514" s="1234"/>
      <c r="W514" s="1311"/>
      <c r="X514" s="1311"/>
      <c r="Y514" s="1311"/>
      <c r="Z514" s="1302"/>
      <c r="AA514" s="1311"/>
      <c r="AB514" s="1311"/>
      <c r="AC514" s="1311"/>
      <c r="AD514" s="1302"/>
      <c r="AE514" s="1311"/>
      <c r="AF514" s="1311"/>
      <c r="AG514" s="1311"/>
      <c r="AH514" s="1302"/>
      <c r="AI514" s="1311"/>
      <c r="AJ514" s="1311"/>
      <c r="AK514" s="1311"/>
      <c r="AL514" s="1302"/>
      <c r="AM514" s="1310"/>
      <c r="AN514" s="1282"/>
      <c r="AO514" s="931"/>
      <c r="AP514" s="931"/>
      <c r="AQ514" s="931"/>
      <c r="AR514" s="930"/>
      <c r="AS514" s="931"/>
      <c r="AT514" s="931"/>
      <c r="AU514" s="931"/>
      <c r="AV514" s="930"/>
      <c r="AW514" s="931"/>
      <c r="AX514" s="931"/>
      <c r="AY514" s="931"/>
      <c r="AZ514" s="930"/>
      <c r="BA514" s="931"/>
      <c r="BB514" s="931"/>
      <c r="BC514" s="931"/>
      <c r="BD514" s="930"/>
      <c r="BE514" s="929"/>
      <c r="BF514" s="1282">
        <f t="shared" si="10"/>
        <v>0</v>
      </c>
    </row>
    <row r="515" spans="1:58" outlineLevel="2">
      <c r="A515" s="1220">
        <v>509</v>
      </c>
      <c r="B515" s="1231"/>
      <c r="C515" s="1276" t="s">
        <v>2424</v>
      </c>
      <c r="D515" s="1239">
        <v>44100000</v>
      </c>
      <c r="E515" s="1240" t="s">
        <v>2416</v>
      </c>
      <c r="F515" s="1234"/>
      <c r="G515" s="1235"/>
      <c r="H515" s="1236"/>
      <c r="I515" s="1234"/>
      <c r="J515" s="1220"/>
      <c r="K515" s="1237"/>
      <c r="L515" s="1237"/>
      <c r="M515" s="1234"/>
      <c r="N515" s="1237"/>
      <c r="O515" s="1234"/>
      <c r="P515" s="1234"/>
      <c r="Q515" s="1234"/>
      <c r="R515" s="1234"/>
      <c r="S515" s="1234"/>
      <c r="T515" s="1234"/>
      <c r="U515" s="1234"/>
      <c r="W515" s="1311"/>
      <c r="X515" s="1311"/>
      <c r="Y515" s="1311"/>
      <c r="Z515" s="1302"/>
      <c r="AA515" s="1311"/>
      <c r="AB515" s="1311"/>
      <c r="AC515" s="1311"/>
      <c r="AD515" s="1302"/>
      <c r="AE515" s="1311"/>
      <c r="AF515" s="1311"/>
      <c r="AG515" s="1311"/>
      <c r="AH515" s="1302"/>
      <c r="AI515" s="1311"/>
      <c r="AJ515" s="1311"/>
      <c r="AK515" s="1311"/>
      <c r="AL515" s="1302"/>
      <c r="AM515" s="1310"/>
      <c r="AN515" s="1282"/>
      <c r="AO515" s="931"/>
      <c r="AP515" s="931"/>
      <c r="AQ515" s="931"/>
      <c r="AR515" s="930"/>
      <c r="AS515" s="931"/>
      <c r="AT515" s="931"/>
      <c r="AU515" s="931"/>
      <c r="AV515" s="930"/>
      <c r="AW515" s="931"/>
      <c r="AX515" s="931"/>
      <c r="AY515" s="931"/>
      <c r="AZ515" s="930"/>
      <c r="BA515" s="931"/>
      <c r="BB515" s="931"/>
      <c r="BC515" s="931"/>
      <c r="BD515" s="930"/>
      <c r="BE515" s="929"/>
      <c r="BF515" s="1282">
        <f t="shared" si="10"/>
        <v>0</v>
      </c>
    </row>
    <row r="516" spans="1:58">
      <c r="A516" s="1220">
        <v>510</v>
      </c>
      <c r="B516" s="1231"/>
      <c r="C516" s="1276" t="s">
        <v>2431</v>
      </c>
      <c r="D516" s="1239">
        <v>6906500</v>
      </c>
      <c r="E516" s="1240" t="s">
        <v>2416</v>
      </c>
      <c r="F516" s="1234"/>
      <c r="G516" s="1235"/>
      <c r="H516" s="1236"/>
      <c r="I516" s="1234"/>
      <c r="J516" s="1220"/>
      <c r="K516" s="1237"/>
      <c r="L516" s="1237"/>
      <c r="M516" s="1234"/>
      <c r="N516" s="1237"/>
      <c r="O516" s="1234"/>
      <c r="P516" s="1234"/>
      <c r="Q516" s="1234"/>
      <c r="R516" s="1234"/>
      <c r="S516" s="1234"/>
      <c r="T516" s="1234"/>
      <c r="U516" s="1234"/>
      <c r="W516" s="1311"/>
      <c r="X516" s="1311"/>
      <c r="Y516" s="1311"/>
      <c r="Z516" s="1302"/>
      <c r="AA516" s="1311"/>
      <c r="AB516" s="1311"/>
      <c r="AC516" s="1311"/>
      <c r="AD516" s="1302"/>
      <c r="AE516" s="1311"/>
      <c r="AF516" s="1311"/>
      <c r="AG516" s="1311"/>
      <c r="AH516" s="1302"/>
      <c r="AI516" s="1311"/>
      <c r="AJ516" s="1311"/>
      <c r="AK516" s="1311"/>
      <c r="AL516" s="1302"/>
      <c r="AM516" s="1310"/>
      <c r="AN516" s="1282"/>
      <c r="AO516" s="931"/>
      <c r="AP516" s="931"/>
      <c r="AQ516" s="931"/>
      <c r="AR516" s="930"/>
      <c r="AS516" s="931"/>
      <c r="AT516" s="931"/>
      <c r="AU516" s="931"/>
      <c r="AV516" s="930"/>
      <c r="AW516" s="931"/>
      <c r="AX516" s="931"/>
      <c r="AY516" s="931"/>
      <c r="AZ516" s="930"/>
      <c r="BA516" s="931"/>
      <c r="BB516" s="931"/>
      <c r="BC516" s="931"/>
      <c r="BD516" s="930"/>
      <c r="BE516" s="929"/>
      <c r="BF516" s="1282">
        <f t="shared" si="10"/>
        <v>0</v>
      </c>
    </row>
    <row r="517" spans="1:58">
      <c r="A517" s="1220">
        <v>511</v>
      </c>
      <c r="B517" s="1231"/>
      <c r="C517" s="1276" t="s">
        <v>2425</v>
      </c>
      <c r="D517" s="1239">
        <v>37193500</v>
      </c>
      <c r="E517" s="1240" t="s">
        <v>2416</v>
      </c>
      <c r="F517" s="1234"/>
      <c r="G517" s="1235"/>
      <c r="H517" s="1236"/>
      <c r="I517" s="1234"/>
      <c r="J517" s="1220"/>
      <c r="K517" s="1237"/>
      <c r="L517" s="1237"/>
      <c r="M517" s="1234"/>
      <c r="N517" s="1237"/>
      <c r="O517" s="1234"/>
      <c r="P517" s="1234"/>
      <c r="Q517" s="1234"/>
      <c r="R517" s="1234"/>
      <c r="S517" s="1234"/>
      <c r="T517" s="1234"/>
      <c r="U517" s="1234"/>
      <c r="W517" s="1311"/>
      <c r="X517" s="1311"/>
      <c r="Y517" s="1311"/>
      <c r="Z517" s="1302"/>
      <c r="AA517" s="1311"/>
      <c r="AB517" s="1311"/>
      <c r="AC517" s="1311"/>
      <c r="AD517" s="1302"/>
      <c r="AE517" s="1311"/>
      <c r="AF517" s="1311"/>
      <c r="AG517" s="1311"/>
      <c r="AH517" s="1302"/>
      <c r="AI517" s="1311"/>
      <c r="AJ517" s="1311"/>
      <c r="AK517" s="1311"/>
      <c r="AL517" s="1302"/>
      <c r="AM517" s="1310"/>
      <c r="AN517" s="1282"/>
      <c r="AO517" s="931"/>
      <c r="AP517" s="931"/>
      <c r="AQ517" s="931"/>
      <c r="AR517" s="930"/>
      <c r="AS517" s="931"/>
      <c r="AT517" s="931"/>
      <c r="AU517" s="931"/>
      <c r="AV517" s="930"/>
      <c r="AW517" s="931"/>
      <c r="AX517" s="931"/>
      <c r="AY517" s="931"/>
      <c r="AZ517" s="930"/>
      <c r="BA517" s="931"/>
      <c r="BB517" s="931"/>
      <c r="BC517" s="931"/>
      <c r="BD517" s="930"/>
      <c r="BE517" s="929"/>
      <c r="BF517" s="1282">
        <f t="shared" si="10"/>
        <v>0</v>
      </c>
    </row>
    <row r="518" spans="1:58" ht="93.6">
      <c r="A518" s="1220">
        <v>512</v>
      </c>
      <c r="B518" s="1231">
        <v>1</v>
      </c>
      <c r="C518" s="1275" t="s">
        <v>2499</v>
      </c>
      <c r="D518" s="1232"/>
      <c r="E518" s="1233">
        <v>5862700</v>
      </c>
      <c r="F518" s="1234" t="s">
        <v>2416</v>
      </c>
      <c r="G518" s="1235"/>
      <c r="H518" s="1236"/>
      <c r="I518" s="1234"/>
      <c r="J518" s="1220">
        <f>L518+N518+P518</f>
        <v>1</v>
      </c>
      <c r="K518" s="1227">
        <f>M518+O518+Q518</f>
        <v>5862700</v>
      </c>
      <c r="L518" s="1237"/>
      <c r="M518" s="1234"/>
      <c r="N518" s="1237"/>
      <c r="O518" s="1234"/>
      <c r="P518" s="1237">
        <v>1</v>
      </c>
      <c r="Q518" s="1228">
        <f>$E518</f>
        <v>5862700</v>
      </c>
      <c r="R518" s="1234"/>
      <c r="S518" s="1234"/>
      <c r="T518" s="1299"/>
      <c r="U518" s="1228">
        <f>Q518-T518</f>
        <v>5862700</v>
      </c>
      <c r="W518" s="1311">
        <f>$W$1/100*$U518</f>
        <v>586270</v>
      </c>
      <c r="X518" s="1311">
        <f>$X$1/100*$U518</f>
        <v>586270</v>
      </c>
      <c r="Y518" s="1311">
        <f>$Y$1/100*$U518</f>
        <v>586270</v>
      </c>
      <c r="Z518" s="1302">
        <f>W518+X518+Y518</f>
        <v>1758810</v>
      </c>
      <c r="AA518" s="1311">
        <f>$AA$1/100*$U518</f>
        <v>293135</v>
      </c>
      <c r="AB518" s="1311">
        <f>$AB$1/100*$U518</f>
        <v>586270</v>
      </c>
      <c r="AC518" s="1311">
        <f>$AC$1/100*$U518</f>
        <v>586270</v>
      </c>
      <c r="AD518" s="1302">
        <f>AA518+AB518+AC518</f>
        <v>1465675</v>
      </c>
      <c r="AE518" s="1311">
        <f>$AE$1/100*$U518</f>
        <v>586270</v>
      </c>
      <c r="AF518" s="1311">
        <f>$AF$1/100*$U518</f>
        <v>586270</v>
      </c>
      <c r="AG518" s="1311">
        <f>$AG$1/100*$U518</f>
        <v>586270</v>
      </c>
      <c r="AH518" s="1302">
        <f>AE518+AF518+AG518</f>
        <v>1758810</v>
      </c>
      <c r="AI518" s="1311">
        <f>$AI$1/100*$U518</f>
        <v>586270</v>
      </c>
      <c r="AJ518" s="1311">
        <f>$AJ$1/100*$U518</f>
        <v>293135</v>
      </c>
      <c r="AK518" s="1311">
        <f>$AK$1/100*$U518</f>
        <v>0</v>
      </c>
      <c r="AL518" s="1302">
        <f>AI518+AJ518+AK518</f>
        <v>879405</v>
      </c>
      <c r="AM518" s="1310">
        <f>Z518+AD518+AH518+AL518</f>
        <v>5862700</v>
      </c>
      <c r="AN518" s="1282">
        <f>AM518-U518</f>
        <v>0</v>
      </c>
      <c r="AO518" s="931">
        <f>ROUND(W518,-2)</f>
        <v>586300</v>
      </c>
      <c r="AP518" s="931">
        <f>ROUND(X518,-2)</f>
        <v>586300</v>
      </c>
      <c r="AQ518" s="931">
        <f>ROUND(Y518,-2)</f>
        <v>586300</v>
      </c>
      <c r="AR518" s="1302">
        <f>AO518+AP518+AQ518</f>
        <v>1758900</v>
      </c>
      <c r="AS518" s="931">
        <f>ROUND(AA518,-2)</f>
        <v>293100</v>
      </c>
      <c r="AT518" s="931">
        <f>ROUND(AB518,-2)</f>
        <v>586300</v>
      </c>
      <c r="AU518" s="931">
        <f>ROUND(AC518,-2)</f>
        <v>586300</v>
      </c>
      <c r="AV518" s="1302">
        <f>AS518+AT518+AU518</f>
        <v>1465700</v>
      </c>
      <c r="AW518" s="931">
        <f>ROUND(AE518,-2)</f>
        <v>586300</v>
      </c>
      <c r="AX518" s="931">
        <f>ROUND(AF518,-2)</f>
        <v>586300</v>
      </c>
      <c r="AY518" s="931">
        <f>ROUND(AG518,-2)</f>
        <v>586300</v>
      </c>
      <c r="AZ518" s="1302">
        <f>AW518+AX518+AY518</f>
        <v>1758900</v>
      </c>
      <c r="BA518" s="1311">
        <f>ROUND(AI518,-2)</f>
        <v>586300</v>
      </c>
      <c r="BB518" s="1311">
        <f>ROUND(AJ518,-2)</f>
        <v>293100</v>
      </c>
      <c r="BC518" s="1311">
        <f>ROUND(AK518,-2)</f>
        <v>0</v>
      </c>
      <c r="BD518" s="930">
        <f>BA518+BB518+BC518</f>
        <v>879400</v>
      </c>
      <c r="BE518" s="1310">
        <f>AR518+AV518+AZ518+BD518</f>
        <v>5862900</v>
      </c>
      <c r="BF518" s="1312">
        <f t="shared" si="10"/>
        <v>200</v>
      </c>
    </row>
    <row r="519" spans="1:58">
      <c r="A519" s="1220">
        <v>513</v>
      </c>
      <c r="B519" s="1231"/>
      <c r="C519" s="1238" t="s">
        <v>2422</v>
      </c>
      <c r="D519" s="1239">
        <v>50270300</v>
      </c>
      <c r="E519" s="1240" t="s">
        <v>2416</v>
      </c>
      <c r="F519" s="1234"/>
      <c r="G519" s="1235"/>
      <c r="H519" s="1236"/>
      <c r="I519" s="1234"/>
      <c r="J519" s="1220"/>
      <c r="K519" s="1237"/>
      <c r="L519" s="1237"/>
      <c r="M519" s="1234"/>
      <c r="N519" s="1237"/>
      <c r="O519" s="1234"/>
      <c r="P519" s="1234"/>
      <c r="Q519" s="1234"/>
      <c r="R519" s="1234"/>
      <c r="S519" s="1234"/>
      <c r="T519" s="1234"/>
      <c r="U519" s="1234"/>
      <c r="W519" s="1311"/>
      <c r="X519" s="1311"/>
      <c r="Y519" s="1311"/>
      <c r="Z519" s="1302"/>
      <c r="AA519" s="1311"/>
      <c r="AB519" s="1311"/>
      <c r="AC519" s="1311"/>
      <c r="AD519" s="1302"/>
      <c r="AE519" s="1311"/>
      <c r="AF519" s="1311"/>
      <c r="AG519" s="1311"/>
      <c r="AH519" s="1302"/>
      <c r="AI519" s="1311"/>
      <c r="AJ519" s="1311"/>
      <c r="AK519" s="1311"/>
      <c r="AL519" s="1302"/>
      <c r="AM519" s="1310"/>
      <c r="AN519" s="1282"/>
      <c r="AO519" s="931"/>
      <c r="AP519" s="931"/>
      <c r="AQ519" s="931"/>
      <c r="AR519" s="930"/>
      <c r="AS519" s="931"/>
      <c r="AT519" s="931"/>
      <c r="AU519" s="931"/>
      <c r="AV519" s="930"/>
      <c r="AW519" s="931"/>
      <c r="AX519" s="931"/>
      <c r="AY519" s="931"/>
      <c r="AZ519" s="930"/>
      <c r="BA519" s="931"/>
      <c r="BB519" s="931"/>
      <c r="BC519" s="931"/>
      <c r="BD519" s="930"/>
      <c r="BE519" s="929"/>
      <c r="BF519" s="1282">
        <f t="shared" ref="BF519:BF582" si="11">BE519-U519</f>
        <v>0</v>
      </c>
    </row>
    <row r="520" spans="1:58" outlineLevel="2">
      <c r="A520" s="1220">
        <v>514</v>
      </c>
      <c r="B520" s="1231"/>
      <c r="C520" s="1238" t="s">
        <v>2423</v>
      </c>
      <c r="D520" s="1239">
        <v>0</v>
      </c>
      <c r="E520" s="1240" t="s">
        <v>2416</v>
      </c>
      <c r="F520" s="1234"/>
      <c r="G520" s="1235"/>
      <c r="H520" s="1236"/>
      <c r="I520" s="1234"/>
      <c r="J520" s="1220"/>
      <c r="K520" s="1237"/>
      <c r="L520" s="1237"/>
      <c r="M520" s="1234"/>
      <c r="N520" s="1237"/>
      <c r="O520" s="1234"/>
      <c r="P520" s="1234"/>
      <c r="Q520" s="1234"/>
      <c r="R520" s="1234"/>
      <c r="S520" s="1234"/>
      <c r="T520" s="1234"/>
      <c r="U520" s="1234"/>
      <c r="W520" s="1311"/>
      <c r="X520" s="1311"/>
      <c r="Y520" s="1311"/>
      <c r="Z520" s="1302"/>
      <c r="AA520" s="1311"/>
      <c r="AB520" s="1311"/>
      <c r="AC520" s="1311"/>
      <c r="AD520" s="1302"/>
      <c r="AE520" s="1311"/>
      <c r="AF520" s="1311"/>
      <c r="AG520" s="1311"/>
      <c r="AH520" s="1302"/>
      <c r="AI520" s="1311"/>
      <c r="AJ520" s="1311"/>
      <c r="AK520" s="1311"/>
      <c r="AL520" s="1302"/>
      <c r="AM520" s="1310"/>
      <c r="AN520" s="1282"/>
      <c r="AO520" s="931"/>
      <c r="AP520" s="931"/>
      <c r="AQ520" s="931"/>
      <c r="AR520" s="930"/>
      <c r="AS520" s="931"/>
      <c r="AT520" s="931"/>
      <c r="AU520" s="931"/>
      <c r="AV520" s="930"/>
      <c r="AW520" s="931"/>
      <c r="AX520" s="931"/>
      <c r="AY520" s="931"/>
      <c r="AZ520" s="930"/>
      <c r="BA520" s="931"/>
      <c r="BB520" s="931"/>
      <c r="BC520" s="931"/>
      <c r="BD520" s="930"/>
      <c r="BE520" s="929"/>
      <c r="BF520" s="1282">
        <f t="shared" si="11"/>
        <v>0</v>
      </c>
    </row>
    <row r="521" spans="1:58" outlineLevel="2">
      <c r="A521" s="1220">
        <v>515</v>
      </c>
      <c r="B521" s="1231"/>
      <c r="C521" s="1238" t="s">
        <v>2424</v>
      </c>
      <c r="D521" s="1239">
        <v>50270300</v>
      </c>
      <c r="E521" s="1240" t="s">
        <v>2416</v>
      </c>
      <c r="F521" s="1234"/>
      <c r="G521" s="1235"/>
      <c r="H521" s="1236"/>
      <c r="I521" s="1234"/>
      <c r="J521" s="1220"/>
      <c r="K521" s="1237"/>
      <c r="L521" s="1237"/>
      <c r="M521" s="1234"/>
      <c r="N521" s="1237"/>
      <c r="O521" s="1234"/>
      <c r="P521" s="1234"/>
      <c r="Q521" s="1234"/>
      <c r="R521" s="1234"/>
      <c r="S521" s="1234"/>
      <c r="T521" s="1234"/>
      <c r="U521" s="1234"/>
      <c r="W521" s="1311"/>
      <c r="X521" s="1311"/>
      <c r="Y521" s="1311"/>
      <c r="Z521" s="1302"/>
      <c r="AA521" s="1311"/>
      <c r="AB521" s="1311"/>
      <c r="AC521" s="1311"/>
      <c r="AD521" s="1302"/>
      <c r="AE521" s="1311"/>
      <c r="AF521" s="1311"/>
      <c r="AG521" s="1311"/>
      <c r="AH521" s="1302"/>
      <c r="AI521" s="1311"/>
      <c r="AJ521" s="1311"/>
      <c r="AK521" s="1311"/>
      <c r="AL521" s="1302"/>
      <c r="AM521" s="1310"/>
      <c r="AN521" s="1282"/>
      <c r="AO521" s="931"/>
      <c r="AP521" s="931"/>
      <c r="AQ521" s="931"/>
      <c r="AR521" s="930"/>
      <c r="AS521" s="931"/>
      <c r="AT521" s="931"/>
      <c r="AU521" s="931"/>
      <c r="AV521" s="930"/>
      <c r="AW521" s="931"/>
      <c r="AX521" s="931"/>
      <c r="AY521" s="931"/>
      <c r="AZ521" s="930"/>
      <c r="BA521" s="931"/>
      <c r="BB521" s="931"/>
      <c r="BC521" s="931"/>
      <c r="BD521" s="930"/>
      <c r="BE521" s="929"/>
      <c r="BF521" s="1282">
        <f t="shared" si="11"/>
        <v>0</v>
      </c>
    </row>
    <row r="522" spans="1:58">
      <c r="A522" s="1220">
        <v>516</v>
      </c>
      <c r="B522" s="1231"/>
      <c r="C522" s="1238" t="s">
        <v>2431</v>
      </c>
      <c r="D522" s="1239">
        <v>7540600</v>
      </c>
      <c r="E522" s="1240" t="s">
        <v>2416</v>
      </c>
      <c r="F522" s="1234"/>
      <c r="G522" s="1235"/>
      <c r="H522" s="1236"/>
      <c r="I522" s="1234"/>
      <c r="J522" s="1220"/>
      <c r="K522" s="1237"/>
      <c r="L522" s="1237"/>
      <c r="M522" s="1234"/>
      <c r="N522" s="1237"/>
      <c r="O522" s="1234"/>
      <c r="P522" s="1234"/>
      <c r="Q522" s="1234"/>
      <c r="R522" s="1234"/>
      <c r="S522" s="1234"/>
      <c r="T522" s="1234"/>
      <c r="U522" s="1234"/>
      <c r="W522" s="1311"/>
      <c r="X522" s="1311"/>
      <c r="Y522" s="1311"/>
      <c r="Z522" s="1302"/>
      <c r="AA522" s="1311"/>
      <c r="AB522" s="1311"/>
      <c r="AC522" s="1311"/>
      <c r="AD522" s="1302"/>
      <c r="AE522" s="1311"/>
      <c r="AF522" s="1311"/>
      <c r="AG522" s="1311"/>
      <c r="AH522" s="1302"/>
      <c r="AI522" s="1311"/>
      <c r="AJ522" s="1311"/>
      <c r="AK522" s="1311"/>
      <c r="AL522" s="1302"/>
      <c r="AM522" s="1310"/>
      <c r="AN522" s="1282"/>
      <c r="AO522" s="931"/>
      <c r="AP522" s="931"/>
      <c r="AQ522" s="931"/>
      <c r="AR522" s="930"/>
      <c r="AS522" s="931"/>
      <c r="AT522" s="931"/>
      <c r="AU522" s="931"/>
      <c r="AV522" s="930"/>
      <c r="AW522" s="931"/>
      <c r="AX522" s="931"/>
      <c r="AY522" s="931"/>
      <c r="AZ522" s="930"/>
      <c r="BA522" s="931"/>
      <c r="BB522" s="931"/>
      <c r="BC522" s="931"/>
      <c r="BD522" s="930"/>
      <c r="BE522" s="929"/>
      <c r="BF522" s="1282">
        <f t="shared" si="11"/>
        <v>0</v>
      </c>
    </row>
    <row r="523" spans="1:58">
      <c r="A523" s="1220">
        <v>517</v>
      </c>
      <c r="B523" s="1231"/>
      <c r="C523" s="1238" t="s">
        <v>2425</v>
      </c>
      <c r="D523" s="1239">
        <v>5862700</v>
      </c>
      <c r="E523" s="1240" t="s">
        <v>2416</v>
      </c>
      <c r="F523" s="1234"/>
      <c r="G523" s="1235"/>
      <c r="H523" s="1236"/>
      <c r="I523" s="1234"/>
      <c r="J523" s="1220"/>
      <c r="K523" s="1237"/>
      <c r="L523" s="1237"/>
      <c r="M523" s="1234"/>
      <c r="N523" s="1237"/>
      <c r="O523" s="1234"/>
      <c r="P523" s="1234"/>
      <c r="Q523" s="1234"/>
      <c r="R523" s="1234"/>
      <c r="S523" s="1234"/>
      <c r="T523" s="1234"/>
      <c r="U523" s="1234"/>
      <c r="W523" s="1311"/>
      <c r="X523" s="1311"/>
      <c r="Y523" s="1311"/>
      <c r="Z523" s="1302"/>
      <c r="AA523" s="1311"/>
      <c r="AB523" s="1311"/>
      <c r="AC523" s="1311"/>
      <c r="AD523" s="1302"/>
      <c r="AE523" s="1311"/>
      <c r="AF523" s="1311"/>
      <c r="AG523" s="1311"/>
      <c r="AH523" s="1302"/>
      <c r="AI523" s="1311"/>
      <c r="AJ523" s="1311"/>
      <c r="AK523" s="1311"/>
      <c r="AL523" s="1302"/>
      <c r="AM523" s="1310"/>
      <c r="AN523" s="1282"/>
      <c r="AO523" s="931"/>
      <c r="AP523" s="931"/>
      <c r="AQ523" s="931"/>
      <c r="AR523" s="930"/>
      <c r="AS523" s="931"/>
      <c r="AT523" s="931"/>
      <c r="AU523" s="931"/>
      <c r="AV523" s="930"/>
      <c r="AW523" s="931"/>
      <c r="AX523" s="931"/>
      <c r="AY523" s="931"/>
      <c r="AZ523" s="930"/>
      <c r="BA523" s="931"/>
      <c r="BB523" s="931"/>
      <c r="BC523" s="931"/>
      <c r="BD523" s="930"/>
      <c r="BE523" s="929"/>
      <c r="BF523" s="1282">
        <f t="shared" si="11"/>
        <v>0</v>
      </c>
    </row>
    <row r="524" spans="1:58">
      <c r="A524" s="1220">
        <v>518</v>
      </c>
      <c r="B524" s="1231"/>
      <c r="C524" s="1238" t="s">
        <v>2426</v>
      </c>
      <c r="D524" s="1239">
        <v>36867000</v>
      </c>
      <c r="E524" s="1240" t="s">
        <v>2416</v>
      </c>
      <c r="F524" s="1234"/>
      <c r="G524" s="1235"/>
      <c r="H524" s="1236"/>
      <c r="I524" s="1234"/>
      <c r="J524" s="1220"/>
      <c r="K524" s="1237"/>
      <c r="L524" s="1237"/>
      <c r="M524" s="1234"/>
      <c r="N524" s="1237"/>
      <c r="O524" s="1234"/>
      <c r="P524" s="1234"/>
      <c r="Q524" s="1234"/>
      <c r="R524" s="1234"/>
      <c r="S524" s="1234"/>
      <c r="T524" s="1234"/>
      <c r="U524" s="1234"/>
      <c r="W524" s="1311"/>
      <c r="X524" s="1311"/>
      <c r="Y524" s="1311"/>
      <c r="Z524" s="1302"/>
      <c r="AA524" s="1311"/>
      <c r="AB524" s="1311"/>
      <c r="AC524" s="1311"/>
      <c r="AD524" s="1302"/>
      <c r="AE524" s="1311"/>
      <c r="AF524" s="1311"/>
      <c r="AG524" s="1311"/>
      <c r="AH524" s="1302"/>
      <c r="AI524" s="1311"/>
      <c r="AJ524" s="1311"/>
      <c r="AK524" s="1311"/>
      <c r="AL524" s="1302"/>
      <c r="AM524" s="1310"/>
      <c r="AN524" s="1282"/>
      <c r="AO524" s="931"/>
      <c r="AP524" s="931"/>
      <c r="AQ524" s="931"/>
      <c r="AR524" s="930"/>
      <c r="AS524" s="931"/>
      <c r="AT524" s="931"/>
      <c r="AU524" s="931"/>
      <c r="AV524" s="930"/>
      <c r="AW524" s="931"/>
      <c r="AX524" s="931"/>
      <c r="AY524" s="931"/>
      <c r="AZ524" s="930"/>
      <c r="BA524" s="931"/>
      <c r="BB524" s="931"/>
      <c r="BC524" s="931"/>
      <c r="BD524" s="930"/>
      <c r="BE524" s="929"/>
      <c r="BF524" s="1282">
        <f t="shared" si="11"/>
        <v>0</v>
      </c>
    </row>
    <row r="525" spans="1:58" s="1211" customFormat="1" ht="93.6">
      <c r="A525" s="1220">
        <v>519</v>
      </c>
      <c r="B525" s="1221">
        <v>1</v>
      </c>
      <c r="C525" s="1275" t="s">
        <v>2500</v>
      </c>
      <c r="D525" s="1242"/>
      <c r="E525" s="1243">
        <v>0</v>
      </c>
      <c r="F525" s="1224" t="s">
        <v>2416</v>
      </c>
      <c r="G525" s="1225"/>
      <c r="H525" s="1226"/>
      <c r="I525" s="1224"/>
      <c r="J525" s="1220">
        <f>L525+N525+P525</f>
        <v>1</v>
      </c>
      <c r="K525" s="1227">
        <f>M525+O525+Q525</f>
        <v>0</v>
      </c>
      <c r="L525" s="1220"/>
      <c r="M525" s="1224"/>
      <c r="N525" s="1220"/>
      <c r="O525" s="1224"/>
      <c r="P525" s="1220">
        <v>1</v>
      </c>
      <c r="Q525" s="1228">
        <f>$E525</f>
        <v>0</v>
      </c>
      <c r="R525" s="1224"/>
      <c r="S525" s="1224"/>
      <c r="T525" s="1299"/>
      <c r="U525" s="1228">
        <f>Q525-T525</f>
        <v>0</v>
      </c>
      <c r="W525" s="1311">
        <f>$W$1/100*$U525</f>
        <v>0</v>
      </c>
      <c r="X525" s="1311">
        <f>$X$1/100*$U525</f>
        <v>0</v>
      </c>
      <c r="Y525" s="1311">
        <f>$Y$1/100*$U525</f>
        <v>0</v>
      </c>
      <c r="Z525" s="1302">
        <f>W525+X525+Y525</f>
        <v>0</v>
      </c>
      <c r="AA525" s="1311">
        <f>$AA$1/100*$U525</f>
        <v>0</v>
      </c>
      <c r="AB525" s="1311">
        <f>$AB$1/100*$U525</f>
        <v>0</v>
      </c>
      <c r="AC525" s="1311">
        <f>$AC$1/100*$U525</f>
        <v>0</v>
      </c>
      <c r="AD525" s="1302">
        <f>AA525+AB525+AC525</f>
        <v>0</v>
      </c>
      <c r="AE525" s="1311">
        <f>$AE$1/100*$U525</f>
        <v>0</v>
      </c>
      <c r="AF525" s="1311">
        <f>$AF$1/100*$U525</f>
        <v>0</v>
      </c>
      <c r="AG525" s="1311">
        <f>$AG$1/100*$U525</f>
        <v>0</v>
      </c>
      <c r="AH525" s="1302">
        <f>AE525+AF525+AG525</f>
        <v>0</v>
      </c>
      <c r="AI525" s="1311">
        <f>$AI$1/100*$U525</f>
        <v>0</v>
      </c>
      <c r="AJ525" s="1311">
        <f>$AJ$1/100*$U525</f>
        <v>0</v>
      </c>
      <c r="AK525" s="1311">
        <f>$AK$1/100*$U525</f>
        <v>0</v>
      </c>
      <c r="AL525" s="1302">
        <f>AI525+AJ525+AK525</f>
        <v>0</v>
      </c>
      <c r="AM525" s="1310">
        <f>Z525+AD525+AH525+AL525</f>
        <v>0</v>
      </c>
      <c r="AN525" s="1282">
        <f>AM525-U525</f>
        <v>0</v>
      </c>
      <c r="AO525" s="931">
        <f>ROUND(W525,-2)</f>
        <v>0</v>
      </c>
      <c r="AP525" s="931">
        <f>ROUND(X525,-2)</f>
        <v>0</v>
      </c>
      <c r="AQ525" s="931">
        <f>ROUND(Y525,-2)</f>
        <v>0</v>
      </c>
      <c r="AR525" s="1302">
        <f>AO525+AP525+AQ525</f>
        <v>0</v>
      </c>
      <c r="AS525" s="931">
        <f>ROUND(AA525,-2)</f>
        <v>0</v>
      </c>
      <c r="AT525" s="931">
        <f>ROUND(AB525,-2)</f>
        <v>0</v>
      </c>
      <c r="AU525" s="931">
        <f>ROUND(AC525,-2)</f>
        <v>0</v>
      </c>
      <c r="AV525" s="1302">
        <f>AS525+AT525+AU525</f>
        <v>0</v>
      </c>
      <c r="AW525" s="931">
        <f>ROUND(AE525,-2)</f>
        <v>0</v>
      </c>
      <c r="AX525" s="931">
        <f>ROUND(AF525,-2)</f>
        <v>0</v>
      </c>
      <c r="AY525" s="931">
        <f>ROUND(AG525,-2)</f>
        <v>0</v>
      </c>
      <c r="AZ525" s="1302">
        <f>AW525+AX525+AY525</f>
        <v>0</v>
      </c>
      <c r="BA525" s="1311">
        <f>ROUND(AI525,-2)</f>
        <v>0</v>
      </c>
      <c r="BB525" s="1311">
        <f>ROUND(AJ525,-2)</f>
        <v>0</v>
      </c>
      <c r="BC525" s="1311">
        <f>ROUND(AK525,-2)</f>
        <v>0</v>
      </c>
      <c r="BD525" s="930">
        <f>BA525+BB525+BC525</f>
        <v>0</v>
      </c>
      <c r="BE525" s="1310">
        <f>AR525+AV525+AZ525+BD525</f>
        <v>0</v>
      </c>
      <c r="BF525" s="1312">
        <f t="shared" si="11"/>
        <v>0</v>
      </c>
    </row>
    <row r="526" spans="1:58" s="1211" customFormat="1">
      <c r="A526" s="1220">
        <v>520</v>
      </c>
      <c r="B526" s="1221"/>
      <c r="C526" s="1244" t="s">
        <v>2422</v>
      </c>
      <c r="D526" s="1245">
        <v>153525800</v>
      </c>
      <c r="E526" s="1246" t="s">
        <v>2416</v>
      </c>
      <c r="F526" s="1224"/>
      <c r="G526" s="1225"/>
      <c r="H526" s="1226"/>
      <c r="I526" s="1224"/>
      <c r="J526" s="1220"/>
      <c r="K526" s="1220"/>
      <c r="L526" s="1220"/>
      <c r="M526" s="1224"/>
      <c r="N526" s="1220"/>
      <c r="O526" s="1224"/>
      <c r="P526" s="1224"/>
      <c r="Q526" s="1224"/>
      <c r="R526" s="1224"/>
      <c r="S526" s="1224"/>
      <c r="T526" s="1224"/>
      <c r="U526" s="1224"/>
      <c r="W526" s="1311"/>
      <c r="X526" s="1311"/>
      <c r="Y526" s="1311"/>
      <c r="Z526" s="1302"/>
      <c r="AA526" s="1311"/>
      <c r="AB526" s="1311"/>
      <c r="AC526" s="1311"/>
      <c r="AD526" s="1302"/>
      <c r="AE526" s="1311"/>
      <c r="AF526" s="1311"/>
      <c r="AG526" s="1311"/>
      <c r="AH526" s="1302"/>
      <c r="AI526" s="1311"/>
      <c r="AJ526" s="1311"/>
      <c r="AK526" s="1311"/>
      <c r="AL526" s="1302"/>
      <c r="AM526" s="1310"/>
      <c r="AN526" s="1282"/>
      <c r="AO526" s="931"/>
      <c r="AP526" s="931"/>
      <c r="AQ526" s="931"/>
      <c r="AR526" s="930"/>
      <c r="AS526" s="931"/>
      <c r="AT526" s="931"/>
      <c r="AU526" s="931"/>
      <c r="AV526" s="930"/>
      <c r="AW526" s="931"/>
      <c r="AX526" s="931"/>
      <c r="AY526" s="931"/>
      <c r="AZ526" s="930"/>
      <c r="BA526" s="931"/>
      <c r="BB526" s="931"/>
      <c r="BC526" s="931"/>
      <c r="BD526" s="930"/>
      <c r="BE526" s="929"/>
      <c r="BF526" s="1282">
        <f t="shared" si="11"/>
        <v>0</v>
      </c>
    </row>
    <row r="527" spans="1:58" s="1211" customFormat="1" outlineLevel="2">
      <c r="A527" s="1220">
        <v>521</v>
      </c>
      <c r="B527" s="1221"/>
      <c r="C527" s="1244" t="s">
        <v>2423</v>
      </c>
      <c r="D527" s="1245">
        <v>0</v>
      </c>
      <c r="E527" s="1246" t="s">
        <v>2416</v>
      </c>
      <c r="F527" s="1224"/>
      <c r="G527" s="1225"/>
      <c r="H527" s="1226"/>
      <c r="I527" s="1224"/>
      <c r="J527" s="1220"/>
      <c r="K527" s="1220"/>
      <c r="L527" s="1220"/>
      <c r="M527" s="1224"/>
      <c r="N527" s="1220"/>
      <c r="O527" s="1224"/>
      <c r="P527" s="1224"/>
      <c r="Q527" s="1224"/>
      <c r="R527" s="1224"/>
      <c r="S527" s="1224"/>
      <c r="T527" s="1224"/>
      <c r="U527" s="1224"/>
      <c r="W527" s="1311"/>
      <c r="X527" s="1311"/>
      <c r="Y527" s="1311"/>
      <c r="Z527" s="1302"/>
      <c r="AA527" s="1311"/>
      <c r="AB527" s="1311"/>
      <c r="AC527" s="1311"/>
      <c r="AD527" s="1302"/>
      <c r="AE527" s="1311"/>
      <c r="AF527" s="1311"/>
      <c r="AG527" s="1311"/>
      <c r="AH527" s="1302"/>
      <c r="AI527" s="1311"/>
      <c r="AJ527" s="1311"/>
      <c r="AK527" s="1311"/>
      <c r="AL527" s="1302"/>
      <c r="AM527" s="1310"/>
      <c r="AN527" s="1282"/>
      <c r="AO527" s="931"/>
      <c r="AP527" s="931"/>
      <c r="AQ527" s="931"/>
      <c r="AR527" s="930"/>
      <c r="AS527" s="931"/>
      <c r="AT527" s="931"/>
      <c r="AU527" s="931"/>
      <c r="AV527" s="930"/>
      <c r="AW527" s="931"/>
      <c r="AX527" s="931"/>
      <c r="AY527" s="931"/>
      <c r="AZ527" s="930"/>
      <c r="BA527" s="931"/>
      <c r="BB527" s="931"/>
      <c r="BC527" s="931"/>
      <c r="BD527" s="930"/>
      <c r="BE527" s="929"/>
      <c r="BF527" s="1282">
        <f t="shared" si="11"/>
        <v>0</v>
      </c>
    </row>
    <row r="528" spans="1:58" s="1211" customFormat="1" outlineLevel="2">
      <c r="A528" s="1220">
        <v>522</v>
      </c>
      <c r="B528" s="1221"/>
      <c r="C528" s="1244" t="s">
        <v>2424</v>
      </c>
      <c r="D528" s="1245">
        <v>153525800</v>
      </c>
      <c r="E528" s="1246" t="s">
        <v>2416</v>
      </c>
      <c r="F528" s="1224"/>
      <c r="G528" s="1225"/>
      <c r="H528" s="1226"/>
      <c r="I528" s="1224"/>
      <c r="J528" s="1220"/>
      <c r="K528" s="1220"/>
      <c r="L528" s="1220"/>
      <c r="M528" s="1224"/>
      <c r="N528" s="1220"/>
      <c r="O528" s="1224"/>
      <c r="P528" s="1224"/>
      <c r="Q528" s="1224"/>
      <c r="R528" s="1224"/>
      <c r="S528" s="1224"/>
      <c r="T528" s="1224"/>
      <c r="U528" s="1224"/>
      <c r="W528" s="1311"/>
      <c r="X528" s="1311"/>
      <c r="Y528" s="1311"/>
      <c r="Z528" s="1302"/>
      <c r="AA528" s="1311"/>
      <c r="AB528" s="1311"/>
      <c r="AC528" s="1311"/>
      <c r="AD528" s="1302"/>
      <c r="AE528" s="1311"/>
      <c r="AF528" s="1311"/>
      <c r="AG528" s="1311"/>
      <c r="AH528" s="1302"/>
      <c r="AI528" s="1311"/>
      <c r="AJ528" s="1311"/>
      <c r="AK528" s="1311"/>
      <c r="AL528" s="1302"/>
      <c r="AM528" s="1310"/>
      <c r="AN528" s="1282"/>
      <c r="AO528" s="931"/>
      <c r="AP528" s="931"/>
      <c r="AQ528" s="931"/>
      <c r="AR528" s="930"/>
      <c r="AS528" s="931"/>
      <c r="AT528" s="931"/>
      <c r="AU528" s="931"/>
      <c r="AV528" s="930"/>
      <c r="AW528" s="931"/>
      <c r="AX528" s="931"/>
      <c r="AY528" s="931"/>
      <c r="AZ528" s="930"/>
      <c r="BA528" s="931"/>
      <c r="BB528" s="931"/>
      <c r="BC528" s="931"/>
      <c r="BD528" s="930"/>
      <c r="BE528" s="929"/>
      <c r="BF528" s="1282">
        <f t="shared" si="11"/>
        <v>0</v>
      </c>
    </row>
    <row r="529" spans="1:58" s="1211" customFormat="1">
      <c r="A529" s="1220">
        <v>523</v>
      </c>
      <c r="B529" s="1221"/>
      <c r="C529" s="1244" t="s">
        <v>2431</v>
      </c>
      <c r="D529" s="1245">
        <v>23028900</v>
      </c>
      <c r="E529" s="1246" t="s">
        <v>2416</v>
      </c>
      <c r="F529" s="1224"/>
      <c r="G529" s="1225"/>
      <c r="H529" s="1226"/>
      <c r="I529" s="1224"/>
      <c r="J529" s="1220"/>
      <c r="K529" s="1220"/>
      <c r="L529" s="1220"/>
      <c r="M529" s="1224"/>
      <c r="N529" s="1220"/>
      <c r="O529" s="1224"/>
      <c r="P529" s="1224"/>
      <c r="Q529" s="1224"/>
      <c r="R529" s="1224"/>
      <c r="S529" s="1224"/>
      <c r="T529" s="1224"/>
      <c r="U529" s="1224"/>
      <c r="W529" s="1311"/>
      <c r="X529" s="1311"/>
      <c r="Y529" s="1311"/>
      <c r="Z529" s="1302"/>
      <c r="AA529" s="1311"/>
      <c r="AB529" s="1311"/>
      <c r="AC529" s="1311"/>
      <c r="AD529" s="1302"/>
      <c r="AE529" s="1311"/>
      <c r="AF529" s="1311"/>
      <c r="AG529" s="1311"/>
      <c r="AH529" s="1302"/>
      <c r="AI529" s="1311"/>
      <c r="AJ529" s="1311"/>
      <c r="AK529" s="1311"/>
      <c r="AL529" s="1302"/>
      <c r="AM529" s="1310"/>
      <c r="AN529" s="1282"/>
      <c r="AO529" s="931"/>
      <c r="AP529" s="931"/>
      <c r="AQ529" s="931"/>
      <c r="AR529" s="930"/>
      <c r="AS529" s="931"/>
      <c r="AT529" s="931"/>
      <c r="AU529" s="931"/>
      <c r="AV529" s="930"/>
      <c r="AW529" s="931"/>
      <c r="AX529" s="931"/>
      <c r="AY529" s="931"/>
      <c r="AZ529" s="930"/>
      <c r="BA529" s="931"/>
      <c r="BB529" s="931"/>
      <c r="BC529" s="931"/>
      <c r="BD529" s="930"/>
      <c r="BE529" s="929"/>
      <c r="BF529" s="1282">
        <f t="shared" si="11"/>
        <v>0</v>
      </c>
    </row>
    <row r="530" spans="1:58" s="1211" customFormat="1">
      <c r="A530" s="1220">
        <v>524</v>
      </c>
      <c r="B530" s="1221"/>
      <c r="C530" s="1244" t="s">
        <v>2426</v>
      </c>
      <c r="D530" s="1245">
        <v>97196600</v>
      </c>
      <c r="E530" s="1246" t="s">
        <v>2416</v>
      </c>
      <c r="F530" s="1224"/>
      <c r="G530" s="1225"/>
      <c r="H530" s="1226"/>
      <c r="I530" s="1224"/>
      <c r="J530" s="1220"/>
      <c r="K530" s="1220"/>
      <c r="L530" s="1220"/>
      <c r="M530" s="1224"/>
      <c r="N530" s="1220"/>
      <c r="O530" s="1224"/>
      <c r="P530" s="1224"/>
      <c r="Q530" s="1224"/>
      <c r="R530" s="1224"/>
      <c r="S530" s="1224"/>
      <c r="T530" s="1224"/>
      <c r="U530" s="1224"/>
      <c r="W530" s="1311"/>
      <c r="X530" s="1311"/>
      <c r="Y530" s="1311"/>
      <c r="Z530" s="1302"/>
      <c r="AA530" s="1311"/>
      <c r="AB530" s="1311"/>
      <c r="AC530" s="1311"/>
      <c r="AD530" s="1302"/>
      <c r="AE530" s="1311"/>
      <c r="AF530" s="1311"/>
      <c r="AG530" s="1311"/>
      <c r="AH530" s="1302"/>
      <c r="AI530" s="1311"/>
      <c r="AJ530" s="1311"/>
      <c r="AK530" s="1311"/>
      <c r="AL530" s="1302"/>
      <c r="AM530" s="1310"/>
      <c r="AN530" s="1282"/>
      <c r="AO530" s="931"/>
      <c r="AP530" s="931"/>
      <c r="AQ530" s="931"/>
      <c r="AR530" s="930"/>
      <c r="AS530" s="931"/>
      <c r="AT530" s="931"/>
      <c r="AU530" s="931"/>
      <c r="AV530" s="930"/>
      <c r="AW530" s="931"/>
      <c r="AX530" s="931"/>
      <c r="AY530" s="931"/>
      <c r="AZ530" s="930"/>
      <c r="BA530" s="931"/>
      <c r="BB530" s="931"/>
      <c r="BC530" s="931"/>
      <c r="BD530" s="930"/>
      <c r="BE530" s="929"/>
      <c r="BF530" s="1282">
        <f t="shared" si="11"/>
        <v>0</v>
      </c>
    </row>
    <row r="531" spans="1:58" s="1211" customFormat="1">
      <c r="A531" s="1220">
        <v>525</v>
      </c>
      <c r="B531" s="1221"/>
      <c r="C531" s="1244" t="s">
        <v>2427</v>
      </c>
      <c r="D531" s="1245">
        <v>33300300</v>
      </c>
      <c r="E531" s="1246" t="s">
        <v>2416</v>
      </c>
      <c r="F531" s="1224"/>
      <c r="G531" s="1225"/>
      <c r="H531" s="1226"/>
      <c r="I531" s="1224"/>
      <c r="J531" s="1220"/>
      <c r="K531" s="1220"/>
      <c r="L531" s="1220"/>
      <c r="M531" s="1224"/>
      <c r="N531" s="1220"/>
      <c r="O531" s="1224"/>
      <c r="P531" s="1224"/>
      <c r="Q531" s="1224"/>
      <c r="R531" s="1224"/>
      <c r="S531" s="1224"/>
      <c r="T531" s="1224"/>
      <c r="U531" s="1224"/>
      <c r="W531" s="1311"/>
      <c r="X531" s="1311"/>
      <c r="Y531" s="1311"/>
      <c r="Z531" s="1302"/>
      <c r="AA531" s="1311"/>
      <c r="AB531" s="1311"/>
      <c r="AC531" s="1311"/>
      <c r="AD531" s="1302"/>
      <c r="AE531" s="1311"/>
      <c r="AF531" s="1311"/>
      <c r="AG531" s="1311"/>
      <c r="AH531" s="1302"/>
      <c r="AI531" s="1311"/>
      <c r="AJ531" s="1311"/>
      <c r="AK531" s="1311"/>
      <c r="AL531" s="1302"/>
      <c r="AM531" s="1310"/>
      <c r="AN531" s="1282"/>
      <c r="AO531" s="931"/>
      <c r="AP531" s="931"/>
      <c r="AQ531" s="931"/>
      <c r="AR531" s="930"/>
      <c r="AS531" s="931"/>
      <c r="AT531" s="931"/>
      <c r="AU531" s="931"/>
      <c r="AV531" s="930"/>
      <c r="AW531" s="931"/>
      <c r="AX531" s="931"/>
      <c r="AY531" s="931"/>
      <c r="AZ531" s="930"/>
      <c r="BA531" s="931"/>
      <c r="BB531" s="931"/>
      <c r="BC531" s="931"/>
      <c r="BD531" s="930"/>
      <c r="BE531" s="929"/>
      <c r="BF531" s="1282">
        <f t="shared" si="11"/>
        <v>0</v>
      </c>
    </row>
    <row r="532" spans="1:58" ht="93.6">
      <c r="A532" s="1220">
        <v>526</v>
      </c>
      <c r="B532" s="1231">
        <v>8</v>
      </c>
      <c r="C532" s="1275" t="s">
        <v>2501</v>
      </c>
      <c r="D532" s="1232"/>
      <c r="E532" s="1233">
        <v>13551900</v>
      </c>
      <c r="F532" s="1234" t="s">
        <v>2416</v>
      </c>
      <c r="G532" s="1235"/>
      <c r="H532" s="1236"/>
      <c r="I532" s="1234"/>
      <c r="J532" s="1220">
        <f>L532+N532+P532</f>
        <v>1</v>
      </c>
      <c r="K532" s="1227">
        <f>M532+O532+Q532</f>
        <v>13551900</v>
      </c>
      <c r="L532" s="1237"/>
      <c r="M532" s="1234"/>
      <c r="N532" s="1237"/>
      <c r="O532" s="1234"/>
      <c r="P532" s="1237">
        <v>1</v>
      </c>
      <c r="Q532" s="1228">
        <f>$E532</f>
        <v>13551900</v>
      </c>
      <c r="R532" s="1234"/>
      <c r="S532" s="1234"/>
      <c r="T532" s="1299"/>
      <c r="U532" s="1293">
        <f>Q532-T532</f>
        <v>13551900</v>
      </c>
      <c r="W532" s="1311">
        <f>$W$1/100*$U532</f>
        <v>1355190</v>
      </c>
      <c r="X532" s="1311">
        <f>$X$1/100*$U532</f>
        <v>1355190</v>
      </c>
      <c r="Y532" s="1311">
        <f>$Y$1/100*$U532</f>
        <v>1355190</v>
      </c>
      <c r="Z532" s="1302">
        <f>W532+X532+Y532</f>
        <v>4065570</v>
      </c>
      <c r="AA532" s="1311">
        <f>$AA$1/100*$U532</f>
        <v>677595</v>
      </c>
      <c r="AB532" s="1311">
        <f>$AB$1/100*$U532</f>
        <v>1355190</v>
      </c>
      <c r="AC532" s="1311">
        <f>$AC$1/100*$U532</f>
        <v>1355190</v>
      </c>
      <c r="AD532" s="1302">
        <f>AA532+AB532+AC532</f>
        <v>3387975</v>
      </c>
      <c r="AE532" s="1311">
        <f>$AE$1/100*$U532</f>
        <v>1355190</v>
      </c>
      <c r="AF532" s="1311">
        <f>$AF$1/100*$U532</f>
        <v>1355190</v>
      </c>
      <c r="AG532" s="1311">
        <f>$AG$1/100*$U532</f>
        <v>1355190</v>
      </c>
      <c r="AH532" s="1302">
        <f>AE532+AF532+AG532</f>
        <v>4065570</v>
      </c>
      <c r="AI532" s="1311">
        <f>$AI$1/100*$U532</f>
        <v>1355190</v>
      </c>
      <c r="AJ532" s="1311">
        <f>$AJ$1/100*$U532</f>
        <v>677595</v>
      </c>
      <c r="AK532" s="1311">
        <f>$AK$1/100*$U532</f>
        <v>0</v>
      </c>
      <c r="AL532" s="1302">
        <f>AI532+AJ532+AK532</f>
        <v>2032785</v>
      </c>
      <c r="AM532" s="1310">
        <f>Z532+AD532+AH532+AL532</f>
        <v>13551900</v>
      </c>
      <c r="AN532" s="1282">
        <f>AM532-U532</f>
        <v>0</v>
      </c>
      <c r="AO532" s="931">
        <f>ROUND(W532,-2)</f>
        <v>1355200</v>
      </c>
      <c r="AP532" s="931">
        <f>ROUND(X532,-2)</f>
        <v>1355200</v>
      </c>
      <c r="AQ532" s="931">
        <f>ROUND(Y532,-2)</f>
        <v>1355200</v>
      </c>
      <c r="AR532" s="1302">
        <f>AO532+AP532+AQ532</f>
        <v>4065600</v>
      </c>
      <c r="AS532" s="931">
        <f>ROUND(AA532,-2)</f>
        <v>677600</v>
      </c>
      <c r="AT532" s="931">
        <f>ROUND(AB532,-2)</f>
        <v>1355200</v>
      </c>
      <c r="AU532" s="931">
        <f>ROUND(AC532,-2)</f>
        <v>1355200</v>
      </c>
      <c r="AV532" s="1302">
        <f>AS532+AT532+AU532</f>
        <v>3388000</v>
      </c>
      <c r="AW532" s="931">
        <f>ROUND(AE532,-2)</f>
        <v>1355200</v>
      </c>
      <c r="AX532" s="931">
        <f>ROUND(AF532,-2)</f>
        <v>1355200</v>
      </c>
      <c r="AY532" s="931">
        <f>ROUND(AG532,-2)</f>
        <v>1355200</v>
      </c>
      <c r="AZ532" s="1302">
        <f>AW532+AX532+AY532</f>
        <v>4065600</v>
      </c>
      <c r="BA532" s="1311">
        <f>ROUND(AI532,-2)</f>
        <v>1355200</v>
      </c>
      <c r="BB532" s="1311">
        <f>ROUND(AJ532,-2)</f>
        <v>677600</v>
      </c>
      <c r="BC532" s="1311">
        <f>ROUND(AK532,-2)</f>
        <v>0</v>
      </c>
      <c r="BD532" s="930">
        <f>BA532+BB532+BC532</f>
        <v>2032800</v>
      </c>
      <c r="BE532" s="1310">
        <f>AR532+AV532+AZ532+BD532</f>
        <v>13552000</v>
      </c>
      <c r="BF532" s="1312">
        <f t="shared" si="11"/>
        <v>100</v>
      </c>
    </row>
    <row r="533" spans="1:58">
      <c r="A533" s="1220">
        <v>527</v>
      </c>
      <c r="B533" s="1231"/>
      <c r="C533" s="1276" t="s">
        <v>2422</v>
      </c>
      <c r="D533" s="1239">
        <v>77439300</v>
      </c>
      <c r="E533" s="1240" t="s">
        <v>2416</v>
      </c>
      <c r="F533" s="1234"/>
      <c r="G533" s="1235"/>
      <c r="H533" s="1236"/>
      <c r="I533" s="1234"/>
      <c r="J533" s="1220"/>
      <c r="K533" s="1237"/>
      <c r="L533" s="1237"/>
      <c r="M533" s="1234"/>
      <c r="N533" s="1237"/>
      <c r="O533" s="1234"/>
      <c r="P533" s="1234"/>
      <c r="Q533" s="1234"/>
      <c r="R533" s="1234"/>
      <c r="S533" s="1234"/>
      <c r="T533" s="1234"/>
      <c r="U533" s="1234"/>
      <c r="W533" s="1311"/>
      <c r="X533" s="1311"/>
      <c r="Y533" s="1311"/>
      <c r="Z533" s="1302"/>
      <c r="AA533" s="1311"/>
      <c r="AB533" s="1311"/>
      <c r="AC533" s="1311"/>
      <c r="AD533" s="1302"/>
      <c r="AE533" s="1311"/>
      <c r="AF533" s="1311"/>
      <c r="AG533" s="1311"/>
      <c r="AH533" s="1302"/>
      <c r="AI533" s="1311"/>
      <c r="AJ533" s="1311"/>
      <c r="AK533" s="1311"/>
      <c r="AL533" s="1302"/>
      <c r="AM533" s="1310"/>
      <c r="AN533" s="1282"/>
      <c r="AO533" s="931"/>
      <c r="AP533" s="931"/>
      <c r="AQ533" s="931"/>
      <c r="AR533" s="930"/>
      <c r="AS533" s="931"/>
      <c r="AT533" s="931"/>
      <c r="AU533" s="931"/>
      <c r="AV533" s="930"/>
      <c r="AW533" s="931"/>
      <c r="AX533" s="931"/>
      <c r="AY533" s="931"/>
      <c r="AZ533" s="930"/>
      <c r="BA533" s="931"/>
      <c r="BB533" s="931"/>
      <c r="BC533" s="931"/>
      <c r="BD533" s="930"/>
      <c r="BE533" s="929"/>
      <c r="BF533" s="1282">
        <f t="shared" si="11"/>
        <v>0</v>
      </c>
    </row>
    <row r="534" spans="1:58" outlineLevel="2">
      <c r="A534" s="1220">
        <v>528</v>
      </c>
      <c r="B534" s="1231"/>
      <c r="C534" s="1276" t="s">
        <v>2423</v>
      </c>
      <c r="D534" s="1239">
        <v>0</v>
      </c>
      <c r="E534" s="1240" t="s">
        <v>2416</v>
      </c>
      <c r="F534" s="1234"/>
      <c r="G534" s="1235"/>
      <c r="H534" s="1236"/>
      <c r="I534" s="1234"/>
      <c r="J534" s="1220"/>
      <c r="K534" s="1237"/>
      <c r="L534" s="1237"/>
      <c r="M534" s="1234"/>
      <c r="N534" s="1237"/>
      <c r="O534" s="1234"/>
      <c r="P534" s="1234"/>
      <c r="Q534" s="1234"/>
      <c r="R534" s="1234"/>
      <c r="S534" s="1234"/>
      <c r="T534" s="1234"/>
      <c r="U534" s="1234"/>
      <c r="W534" s="1311"/>
      <c r="X534" s="1311"/>
      <c r="Y534" s="1311"/>
      <c r="Z534" s="1302"/>
      <c r="AA534" s="1311"/>
      <c r="AB534" s="1311"/>
      <c r="AC534" s="1311"/>
      <c r="AD534" s="1302"/>
      <c r="AE534" s="1311"/>
      <c r="AF534" s="1311"/>
      <c r="AG534" s="1311"/>
      <c r="AH534" s="1302"/>
      <c r="AI534" s="1311"/>
      <c r="AJ534" s="1311"/>
      <c r="AK534" s="1311"/>
      <c r="AL534" s="1302"/>
      <c r="AM534" s="1310"/>
      <c r="AN534" s="1282"/>
      <c r="AO534" s="931"/>
      <c r="AP534" s="931"/>
      <c r="AQ534" s="931"/>
      <c r="AR534" s="930"/>
      <c r="AS534" s="931"/>
      <c r="AT534" s="931"/>
      <c r="AU534" s="931"/>
      <c r="AV534" s="930"/>
      <c r="AW534" s="931"/>
      <c r="AX534" s="931"/>
      <c r="AY534" s="931"/>
      <c r="AZ534" s="930"/>
      <c r="BA534" s="931"/>
      <c r="BB534" s="931"/>
      <c r="BC534" s="931"/>
      <c r="BD534" s="930"/>
      <c r="BE534" s="929"/>
      <c r="BF534" s="1282">
        <f t="shared" si="11"/>
        <v>0</v>
      </c>
    </row>
    <row r="535" spans="1:58" outlineLevel="2">
      <c r="A535" s="1220">
        <v>529</v>
      </c>
      <c r="B535" s="1231"/>
      <c r="C535" s="1276" t="s">
        <v>2424</v>
      </c>
      <c r="D535" s="1239">
        <v>77439300</v>
      </c>
      <c r="E535" s="1240" t="s">
        <v>2416</v>
      </c>
      <c r="F535" s="1234"/>
      <c r="G535" s="1235"/>
      <c r="H535" s="1236"/>
      <c r="I535" s="1234"/>
      <c r="J535" s="1220"/>
      <c r="K535" s="1237"/>
      <c r="L535" s="1237"/>
      <c r="M535" s="1234"/>
      <c r="N535" s="1237"/>
      <c r="O535" s="1234"/>
      <c r="P535" s="1234"/>
      <c r="Q535" s="1234"/>
      <c r="R535" s="1234"/>
      <c r="S535" s="1234"/>
      <c r="T535" s="1234"/>
      <c r="U535" s="1234"/>
      <c r="W535" s="1311"/>
      <c r="X535" s="1311"/>
      <c r="Y535" s="1311"/>
      <c r="Z535" s="1302"/>
      <c r="AA535" s="1311"/>
      <c r="AB535" s="1311"/>
      <c r="AC535" s="1311"/>
      <c r="AD535" s="1302"/>
      <c r="AE535" s="1311"/>
      <c r="AF535" s="1311"/>
      <c r="AG535" s="1311"/>
      <c r="AH535" s="1302"/>
      <c r="AI535" s="1311"/>
      <c r="AJ535" s="1311"/>
      <c r="AK535" s="1311"/>
      <c r="AL535" s="1302"/>
      <c r="AM535" s="1310"/>
      <c r="AN535" s="1282"/>
      <c r="AO535" s="931"/>
      <c r="AP535" s="931"/>
      <c r="AQ535" s="931"/>
      <c r="AR535" s="930"/>
      <c r="AS535" s="931"/>
      <c r="AT535" s="931"/>
      <c r="AU535" s="931"/>
      <c r="AV535" s="930"/>
      <c r="AW535" s="931"/>
      <c r="AX535" s="931"/>
      <c r="AY535" s="931"/>
      <c r="AZ535" s="930"/>
      <c r="BA535" s="931"/>
      <c r="BB535" s="931"/>
      <c r="BC535" s="931"/>
      <c r="BD535" s="930"/>
      <c r="BE535" s="929"/>
      <c r="BF535" s="1282">
        <f t="shared" si="11"/>
        <v>0</v>
      </c>
    </row>
    <row r="536" spans="1:58">
      <c r="A536" s="1220">
        <v>530</v>
      </c>
      <c r="B536" s="1231"/>
      <c r="C536" s="1276" t="s">
        <v>2431</v>
      </c>
      <c r="D536" s="1239">
        <v>11615900</v>
      </c>
      <c r="E536" s="1240" t="s">
        <v>2416</v>
      </c>
      <c r="F536" s="1234"/>
      <c r="G536" s="1235"/>
      <c r="H536" s="1236"/>
      <c r="I536" s="1234"/>
      <c r="J536" s="1220"/>
      <c r="K536" s="1237"/>
      <c r="L536" s="1237"/>
      <c r="M536" s="1234"/>
      <c r="N536" s="1237"/>
      <c r="O536" s="1234"/>
      <c r="P536" s="1234"/>
      <c r="Q536" s="1234"/>
      <c r="R536" s="1234"/>
      <c r="S536" s="1234"/>
      <c r="T536" s="1234"/>
      <c r="U536" s="1234"/>
      <c r="W536" s="1311"/>
      <c r="X536" s="1311"/>
      <c r="Y536" s="1311"/>
      <c r="Z536" s="1302"/>
      <c r="AA536" s="1311"/>
      <c r="AB536" s="1311"/>
      <c r="AC536" s="1311"/>
      <c r="AD536" s="1302"/>
      <c r="AE536" s="1311"/>
      <c r="AF536" s="1311"/>
      <c r="AG536" s="1311"/>
      <c r="AH536" s="1302"/>
      <c r="AI536" s="1311"/>
      <c r="AJ536" s="1311"/>
      <c r="AK536" s="1311"/>
      <c r="AL536" s="1302"/>
      <c r="AM536" s="1310"/>
      <c r="AN536" s="1282"/>
      <c r="AO536" s="931"/>
      <c r="AP536" s="931"/>
      <c r="AQ536" s="931"/>
      <c r="AR536" s="930"/>
      <c r="AS536" s="931"/>
      <c r="AT536" s="931"/>
      <c r="AU536" s="931"/>
      <c r="AV536" s="930"/>
      <c r="AW536" s="931"/>
      <c r="AX536" s="931"/>
      <c r="AY536" s="931"/>
      <c r="AZ536" s="930"/>
      <c r="BA536" s="931"/>
      <c r="BB536" s="931"/>
      <c r="BC536" s="931"/>
      <c r="BD536" s="930"/>
      <c r="BE536" s="929"/>
      <c r="BF536" s="1282">
        <f t="shared" si="11"/>
        <v>0</v>
      </c>
    </row>
    <row r="537" spans="1:58">
      <c r="A537" s="1220">
        <v>531</v>
      </c>
      <c r="B537" s="1231"/>
      <c r="C537" s="1276" t="s">
        <v>2425</v>
      </c>
      <c r="D537" s="1239">
        <v>13551900</v>
      </c>
      <c r="E537" s="1240" t="s">
        <v>2416</v>
      </c>
      <c r="F537" s="1234"/>
      <c r="G537" s="1235"/>
      <c r="H537" s="1236"/>
      <c r="I537" s="1234"/>
      <c r="J537" s="1220"/>
      <c r="K537" s="1237"/>
      <c r="L537" s="1237"/>
      <c r="M537" s="1234"/>
      <c r="N537" s="1237"/>
      <c r="O537" s="1234"/>
      <c r="P537" s="1234"/>
      <c r="Q537" s="1234"/>
      <c r="R537" s="1234"/>
      <c r="S537" s="1234"/>
      <c r="T537" s="1234"/>
      <c r="U537" s="1234"/>
      <c r="W537" s="1311"/>
      <c r="X537" s="1311"/>
      <c r="Y537" s="1311"/>
      <c r="Z537" s="1302"/>
      <c r="AA537" s="1311"/>
      <c r="AB537" s="1311"/>
      <c r="AC537" s="1311"/>
      <c r="AD537" s="1302"/>
      <c r="AE537" s="1311"/>
      <c r="AF537" s="1311"/>
      <c r="AG537" s="1311"/>
      <c r="AH537" s="1302"/>
      <c r="AI537" s="1311"/>
      <c r="AJ537" s="1311"/>
      <c r="AK537" s="1311"/>
      <c r="AL537" s="1302"/>
      <c r="AM537" s="1310"/>
      <c r="AN537" s="1282"/>
      <c r="AO537" s="931"/>
      <c r="AP537" s="931"/>
      <c r="AQ537" s="931"/>
      <c r="AR537" s="930"/>
      <c r="AS537" s="931"/>
      <c r="AT537" s="931"/>
      <c r="AU537" s="931"/>
      <c r="AV537" s="930"/>
      <c r="AW537" s="931"/>
      <c r="AX537" s="931"/>
      <c r="AY537" s="931"/>
      <c r="AZ537" s="930"/>
      <c r="BA537" s="931"/>
      <c r="BB537" s="931"/>
      <c r="BC537" s="931"/>
      <c r="BD537" s="930"/>
      <c r="BE537" s="929"/>
      <c r="BF537" s="1282">
        <f t="shared" si="11"/>
        <v>0</v>
      </c>
    </row>
    <row r="538" spans="1:58">
      <c r="A538" s="1220">
        <v>532</v>
      </c>
      <c r="B538" s="1231"/>
      <c r="C538" s="1276" t="s">
        <v>2426</v>
      </c>
      <c r="D538" s="1239">
        <v>42514200</v>
      </c>
      <c r="E538" s="1240" t="s">
        <v>2416</v>
      </c>
      <c r="F538" s="1234"/>
      <c r="G538" s="1235"/>
      <c r="H538" s="1236"/>
      <c r="I538" s="1234"/>
      <c r="J538" s="1220"/>
      <c r="K538" s="1237"/>
      <c r="L538" s="1237"/>
      <c r="M538" s="1234"/>
      <c r="N538" s="1237"/>
      <c r="O538" s="1234"/>
      <c r="P538" s="1234"/>
      <c r="Q538" s="1234"/>
      <c r="R538" s="1234"/>
      <c r="S538" s="1234"/>
      <c r="T538" s="1234"/>
      <c r="U538" s="1234"/>
      <c r="W538" s="1311"/>
      <c r="X538" s="1311"/>
      <c r="Y538" s="1311"/>
      <c r="Z538" s="1302"/>
      <c r="AA538" s="1311"/>
      <c r="AB538" s="1311"/>
      <c r="AC538" s="1311"/>
      <c r="AD538" s="1302"/>
      <c r="AE538" s="1311"/>
      <c r="AF538" s="1311"/>
      <c r="AG538" s="1311"/>
      <c r="AH538" s="1302"/>
      <c r="AI538" s="1311"/>
      <c r="AJ538" s="1311"/>
      <c r="AK538" s="1311"/>
      <c r="AL538" s="1302"/>
      <c r="AM538" s="1310"/>
      <c r="AN538" s="1282"/>
      <c r="AO538" s="931"/>
      <c r="AP538" s="931"/>
      <c r="AQ538" s="931"/>
      <c r="AR538" s="930"/>
      <c r="AS538" s="931"/>
      <c r="AT538" s="931"/>
      <c r="AU538" s="931"/>
      <c r="AV538" s="930"/>
      <c r="AW538" s="931"/>
      <c r="AX538" s="931"/>
      <c r="AY538" s="931"/>
      <c r="AZ538" s="930"/>
      <c r="BA538" s="931"/>
      <c r="BB538" s="931"/>
      <c r="BC538" s="931"/>
      <c r="BD538" s="930"/>
      <c r="BE538" s="929"/>
      <c r="BF538" s="1282">
        <f t="shared" si="11"/>
        <v>0</v>
      </c>
    </row>
    <row r="539" spans="1:58">
      <c r="A539" s="1220">
        <v>533</v>
      </c>
      <c r="B539" s="1231"/>
      <c r="C539" s="1276" t="s">
        <v>2427</v>
      </c>
      <c r="D539" s="1239">
        <v>9757300</v>
      </c>
      <c r="E539" s="1240" t="s">
        <v>2416</v>
      </c>
      <c r="F539" s="1234"/>
      <c r="G539" s="1235"/>
      <c r="H539" s="1236"/>
      <c r="I539" s="1234"/>
      <c r="J539" s="1220"/>
      <c r="K539" s="1237"/>
      <c r="L539" s="1237"/>
      <c r="M539" s="1234"/>
      <c r="N539" s="1237"/>
      <c r="O539" s="1234"/>
      <c r="P539" s="1234"/>
      <c r="Q539" s="1234"/>
      <c r="R539" s="1234"/>
      <c r="S539" s="1234"/>
      <c r="T539" s="1234"/>
      <c r="U539" s="1234"/>
      <c r="W539" s="1311"/>
      <c r="X539" s="1311"/>
      <c r="Y539" s="1311"/>
      <c r="Z539" s="1302"/>
      <c r="AA539" s="1311"/>
      <c r="AB539" s="1311"/>
      <c r="AC539" s="1311"/>
      <c r="AD539" s="1302"/>
      <c r="AE539" s="1311"/>
      <c r="AF539" s="1311"/>
      <c r="AG539" s="1311"/>
      <c r="AH539" s="1302"/>
      <c r="AI539" s="1311"/>
      <c r="AJ539" s="1311"/>
      <c r="AK539" s="1311"/>
      <c r="AL539" s="1302"/>
      <c r="AM539" s="1310"/>
      <c r="AN539" s="1282"/>
      <c r="AO539" s="931"/>
      <c r="AP539" s="931"/>
      <c r="AQ539" s="931"/>
      <c r="AR539" s="930"/>
      <c r="AS539" s="931"/>
      <c r="AT539" s="931"/>
      <c r="AU539" s="931"/>
      <c r="AV539" s="930"/>
      <c r="AW539" s="931"/>
      <c r="AX539" s="931"/>
      <c r="AY539" s="931"/>
      <c r="AZ539" s="930"/>
      <c r="BA539" s="931"/>
      <c r="BB539" s="931"/>
      <c r="BC539" s="931"/>
      <c r="BD539" s="930"/>
      <c r="BE539" s="929"/>
      <c r="BF539" s="1282">
        <f t="shared" si="11"/>
        <v>0</v>
      </c>
    </row>
    <row r="540" spans="1:58" ht="93.6">
      <c r="A540" s="1220">
        <v>534</v>
      </c>
      <c r="B540" s="1231">
        <v>1</v>
      </c>
      <c r="C540" s="1275" t="s">
        <v>2502</v>
      </c>
      <c r="D540" s="1232"/>
      <c r="E540" s="1233">
        <v>15053200</v>
      </c>
      <c r="F540" s="1234" t="s">
        <v>2416</v>
      </c>
      <c r="G540" s="1235"/>
      <c r="H540" s="1236"/>
      <c r="I540" s="1234"/>
      <c r="J540" s="1220">
        <f>L540+N540+P540</f>
        <v>1</v>
      </c>
      <c r="K540" s="1227">
        <f>M540+O540+Q540</f>
        <v>15053200</v>
      </c>
      <c r="L540" s="1237"/>
      <c r="M540" s="1234"/>
      <c r="N540" s="1237"/>
      <c r="O540" s="1234"/>
      <c r="P540" s="1237">
        <v>1</v>
      </c>
      <c r="Q540" s="1228">
        <f>$E540</f>
        <v>15053200</v>
      </c>
      <c r="R540" s="1234"/>
      <c r="S540" s="1234"/>
      <c r="T540" s="1299"/>
      <c r="U540" s="1228">
        <f>Q540-T540</f>
        <v>15053200</v>
      </c>
      <c r="W540" s="1311">
        <f>$W$1/100*$U540</f>
        <v>1505320</v>
      </c>
      <c r="X540" s="1311">
        <f>$X$1/100*$U540</f>
        <v>1505320</v>
      </c>
      <c r="Y540" s="1311">
        <f>$Y$1/100*$U540</f>
        <v>1505320</v>
      </c>
      <c r="Z540" s="1302">
        <f>W540+X540+Y540</f>
        <v>4515960</v>
      </c>
      <c r="AA540" s="1311">
        <f>$AA$1/100*$U540</f>
        <v>752660</v>
      </c>
      <c r="AB540" s="1311">
        <f>$AB$1/100*$U540</f>
        <v>1505320</v>
      </c>
      <c r="AC540" s="1311">
        <f>$AC$1/100*$U540</f>
        <v>1505320</v>
      </c>
      <c r="AD540" s="1302">
        <f>AA540+AB540+AC540</f>
        <v>3763300</v>
      </c>
      <c r="AE540" s="1311">
        <f>$AE$1/100*$U540</f>
        <v>1505320</v>
      </c>
      <c r="AF540" s="1311">
        <f>$AF$1/100*$U540</f>
        <v>1505320</v>
      </c>
      <c r="AG540" s="1311">
        <f>$AG$1/100*$U540</f>
        <v>1505320</v>
      </c>
      <c r="AH540" s="1302">
        <f>AE540+AF540+AG540</f>
        <v>4515960</v>
      </c>
      <c r="AI540" s="1311">
        <f>$AI$1/100*$U540</f>
        <v>1505320</v>
      </c>
      <c r="AJ540" s="1311">
        <f>$AJ$1/100*$U540</f>
        <v>752660</v>
      </c>
      <c r="AK540" s="1311">
        <f>$AK$1/100*$U540</f>
        <v>0</v>
      </c>
      <c r="AL540" s="1302">
        <f>AI540+AJ540+AK540</f>
        <v>2257980</v>
      </c>
      <c r="AM540" s="1310">
        <f>Z540+AD540+AH540+AL540</f>
        <v>15053200</v>
      </c>
      <c r="AN540" s="1282">
        <f>AM540-U540</f>
        <v>0</v>
      </c>
      <c r="AO540" s="931">
        <f>ROUND(W540,-2)</f>
        <v>1505300</v>
      </c>
      <c r="AP540" s="931">
        <f>ROUND(X540,-2)</f>
        <v>1505300</v>
      </c>
      <c r="AQ540" s="931">
        <f>ROUND(Y540,-2)</f>
        <v>1505300</v>
      </c>
      <c r="AR540" s="1302">
        <f>AO540+AP540+AQ540</f>
        <v>4515900</v>
      </c>
      <c r="AS540" s="931">
        <f>ROUND(AA540,-2)</f>
        <v>752700</v>
      </c>
      <c r="AT540" s="931">
        <f>ROUND(AB540,-2)</f>
        <v>1505300</v>
      </c>
      <c r="AU540" s="931">
        <f>ROUND(AC540,-2)</f>
        <v>1505300</v>
      </c>
      <c r="AV540" s="1302">
        <f>AS540+AT540+AU540</f>
        <v>3763300</v>
      </c>
      <c r="AW540" s="931">
        <f>ROUND(AE540,-2)</f>
        <v>1505300</v>
      </c>
      <c r="AX540" s="931">
        <f>ROUND(AF540,-2)</f>
        <v>1505300</v>
      </c>
      <c r="AY540" s="931">
        <f>ROUND(AG540,-2)</f>
        <v>1505300</v>
      </c>
      <c r="AZ540" s="1302">
        <f>AW540+AX540+AY540</f>
        <v>4515900</v>
      </c>
      <c r="BA540" s="1311">
        <f>ROUND(AI540,-2)</f>
        <v>1505300</v>
      </c>
      <c r="BB540" s="1311">
        <f>ROUND(AJ540,-2)</f>
        <v>752700</v>
      </c>
      <c r="BC540" s="1311">
        <f>ROUND(AK540,-2)</f>
        <v>0</v>
      </c>
      <c r="BD540" s="930">
        <f>BA540+BB540+BC540</f>
        <v>2258000</v>
      </c>
      <c r="BE540" s="1310">
        <f>AR540+AV540+AZ540+BD540</f>
        <v>15053100</v>
      </c>
      <c r="BF540" s="1312">
        <f t="shared" si="11"/>
        <v>-100</v>
      </c>
    </row>
    <row r="541" spans="1:58">
      <c r="A541" s="1220">
        <v>535</v>
      </c>
      <c r="B541" s="1231"/>
      <c r="C541" s="1276" t="s">
        <v>2422</v>
      </c>
      <c r="D541" s="1239">
        <v>124406500</v>
      </c>
      <c r="E541" s="1240" t="s">
        <v>2416</v>
      </c>
      <c r="F541" s="1234"/>
      <c r="G541" s="1235"/>
      <c r="H541" s="1236"/>
      <c r="I541" s="1234"/>
      <c r="J541" s="1220"/>
      <c r="K541" s="1237"/>
      <c r="L541" s="1237"/>
      <c r="M541" s="1234"/>
      <c r="N541" s="1237"/>
      <c r="O541" s="1234"/>
      <c r="P541" s="1234"/>
      <c r="Q541" s="1234"/>
      <c r="R541" s="1234"/>
      <c r="S541" s="1234"/>
      <c r="T541" s="1234"/>
      <c r="U541" s="1234"/>
      <c r="W541" s="1311"/>
      <c r="X541" s="1311"/>
      <c r="Y541" s="1311"/>
      <c r="Z541" s="1302"/>
      <c r="AA541" s="1311"/>
      <c r="AB541" s="1311"/>
      <c r="AC541" s="1311"/>
      <c r="AD541" s="1302"/>
      <c r="AE541" s="1311"/>
      <c r="AF541" s="1311"/>
      <c r="AG541" s="1311"/>
      <c r="AH541" s="1302"/>
      <c r="AI541" s="1311"/>
      <c r="AJ541" s="1311"/>
      <c r="AK541" s="1311"/>
      <c r="AL541" s="1302"/>
      <c r="AM541" s="1310"/>
      <c r="AN541" s="1282"/>
      <c r="AO541" s="931"/>
      <c r="AP541" s="931"/>
      <c r="AQ541" s="931"/>
      <c r="AR541" s="930"/>
      <c r="AS541" s="931"/>
      <c r="AT541" s="931"/>
      <c r="AU541" s="931"/>
      <c r="AV541" s="930"/>
      <c r="AW541" s="931"/>
      <c r="AX541" s="931"/>
      <c r="AY541" s="931"/>
      <c r="AZ541" s="930"/>
      <c r="BA541" s="931"/>
      <c r="BB541" s="931"/>
      <c r="BC541" s="931"/>
      <c r="BD541" s="930"/>
      <c r="BE541" s="929"/>
      <c r="BF541" s="1282">
        <f t="shared" si="11"/>
        <v>0</v>
      </c>
    </row>
    <row r="542" spans="1:58" outlineLevel="2">
      <c r="A542" s="1220">
        <v>536</v>
      </c>
      <c r="B542" s="1231"/>
      <c r="C542" s="1276" t="s">
        <v>2423</v>
      </c>
      <c r="D542" s="1239">
        <v>0</v>
      </c>
      <c r="E542" s="1240" t="s">
        <v>2416</v>
      </c>
      <c r="F542" s="1234"/>
      <c r="G542" s="1235"/>
      <c r="H542" s="1236"/>
      <c r="I542" s="1234"/>
      <c r="J542" s="1220"/>
      <c r="K542" s="1237"/>
      <c r="L542" s="1237"/>
      <c r="M542" s="1234"/>
      <c r="N542" s="1237"/>
      <c r="O542" s="1234"/>
      <c r="P542" s="1234"/>
      <c r="Q542" s="1234"/>
      <c r="R542" s="1234"/>
      <c r="S542" s="1234"/>
      <c r="T542" s="1234"/>
      <c r="U542" s="1234"/>
      <c r="W542" s="1311"/>
      <c r="X542" s="1311"/>
      <c r="Y542" s="1311"/>
      <c r="Z542" s="1302"/>
      <c r="AA542" s="1311"/>
      <c r="AB542" s="1311"/>
      <c r="AC542" s="1311"/>
      <c r="AD542" s="1302"/>
      <c r="AE542" s="1311"/>
      <c r="AF542" s="1311"/>
      <c r="AG542" s="1311"/>
      <c r="AH542" s="1302"/>
      <c r="AI542" s="1311"/>
      <c r="AJ542" s="1311"/>
      <c r="AK542" s="1311"/>
      <c r="AL542" s="1302"/>
      <c r="AM542" s="1310"/>
      <c r="AN542" s="1282"/>
      <c r="AO542" s="931"/>
      <c r="AP542" s="931"/>
      <c r="AQ542" s="931"/>
      <c r="AR542" s="930"/>
      <c r="AS542" s="931"/>
      <c r="AT542" s="931"/>
      <c r="AU542" s="931"/>
      <c r="AV542" s="930"/>
      <c r="AW542" s="931"/>
      <c r="AX542" s="931"/>
      <c r="AY542" s="931"/>
      <c r="AZ542" s="930"/>
      <c r="BA542" s="931"/>
      <c r="BB542" s="931"/>
      <c r="BC542" s="931"/>
      <c r="BD542" s="930"/>
      <c r="BE542" s="929"/>
      <c r="BF542" s="1282">
        <f t="shared" si="11"/>
        <v>0</v>
      </c>
    </row>
    <row r="543" spans="1:58" outlineLevel="2">
      <c r="A543" s="1220">
        <v>537</v>
      </c>
      <c r="B543" s="1231"/>
      <c r="C543" s="1276" t="s">
        <v>2424</v>
      </c>
      <c r="D543" s="1239">
        <v>124406500</v>
      </c>
      <c r="E543" s="1240" t="s">
        <v>2416</v>
      </c>
      <c r="F543" s="1234"/>
      <c r="G543" s="1235"/>
      <c r="H543" s="1236"/>
      <c r="I543" s="1234"/>
      <c r="J543" s="1220"/>
      <c r="K543" s="1237"/>
      <c r="L543" s="1237"/>
      <c r="M543" s="1234"/>
      <c r="N543" s="1237"/>
      <c r="O543" s="1234"/>
      <c r="P543" s="1234"/>
      <c r="Q543" s="1234"/>
      <c r="R543" s="1234"/>
      <c r="S543" s="1234"/>
      <c r="T543" s="1234"/>
      <c r="U543" s="1234"/>
      <c r="W543" s="1311"/>
      <c r="X543" s="1311"/>
      <c r="Y543" s="1311"/>
      <c r="Z543" s="1302"/>
      <c r="AA543" s="1311"/>
      <c r="AB543" s="1311"/>
      <c r="AC543" s="1311"/>
      <c r="AD543" s="1302"/>
      <c r="AE543" s="1311"/>
      <c r="AF543" s="1311"/>
      <c r="AG543" s="1311"/>
      <c r="AH543" s="1302"/>
      <c r="AI543" s="1311"/>
      <c r="AJ543" s="1311"/>
      <c r="AK543" s="1311"/>
      <c r="AL543" s="1302"/>
      <c r="AM543" s="1310"/>
      <c r="AN543" s="1282"/>
      <c r="AO543" s="931"/>
      <c r="AP543" s="931"/>
      <c r="AQ543" s="931"/>
      <c r="AR543" s="930"/>
      <c r="AS543" s="931"/>
      <c r="AT543" s="931"/>
      <c r="AU543" s="931"/>
      <c r="AV543" s="930"/>
      <c r="AW543" s="931"/>
      <c r="AX543" s="931"/>
      <c r="AY543" s="931"/>
      <c r="AZ543" s="930"/>
      <c r="BA543" s="931"/>
      <c r="BB543" s="931"/>
      <c r="BC543" s="931"/>
      <c r="BD543" s="930"/>
      <c r="BE543" s="929"/>
      <c r="BF543" s="1282">
        <f t="shared" si="11"/>
        <v>0</v>
      </c>
    </row>
    <row r="544" spans="1:58">
      <c r="A544" s="1220">
        <v>538</v>
      </c>
      <c r="B544" s="1231"/>
      <c r="C544" s="1276" t="s">
        <v>2431</v>
      </c>
      <c r="D544" s="1239">
        <v>18661000</v>
      </c>
      <c r="E544" s="1240" t="s">
        <v>2416</v>
      </c>
      <c r="F544" s="1234"/>
      <c r="G544" s="1235"/>
      <c r="H544" s="1236"/>
      <c r="I544" s="1234"/>
      <c r="J544" s="1220"/>
      <c r="K544" s="1237"/>
      <c r="L544" s="1237"/>
      <c r="M544" s="1234"/>
      <c r="N544" s="1237"/>
      <c r="O544" s="1234"/>
      <c r="P544" s="1234"/>
      <c r="Q544" s="1234"/>
      <c r="R544" s="1234"/>
      <c r="S544" s="1234"/>
      <c r="T544" s="1234"/>
      <c r="U544" s="1234"/>
      <c r="W544" s="1311"/>
      <c r="X544" s="1311"/>
      <c r="Y544" s="1311"/>
      <c r="Z544" s="1302"/>
      <c r="AA544" s="1311"/>
      <c r="AB544" s="1311"/>
      <c r="AC544" s="1311"/>
      <c r="AD544" s="1302"/>
      <c r="AE544" s="1311"/>
      <c r="AF544" s="1311"/>
      <c r="AG544" s="1311"/>
      <c r="AH544" s="1302"/>
      <c r="AI544" s="1311"/>
      <c r="AJ544" s="1311"/>
      <c r="AK544" s="1311"/>
      <c r="AL544" s="1302"/>
      <c r="AM544" s="1310"/>
      <c r="AN544" s="1282"/>
      <c r="AO544" s="931"/>
      <c r="AP544" s="931"/>
      <c r="AQ544" s="931"/>
      <c r="AR544" s="930"/>
      <c r="AS544" s="931"/>
      <c r="AT544" s="931"/>
      <c r="AU544" s="931"/>
      <c r="AV544" s="930"/>
      <c r="AW544" s="931"/>
      <c r="AX544" s="931"/>
      <c r="AY544" s="931"/>
      <c r="AZ544" s="930"/>
      <c r="BA544" s="931"/>
      <c r="BB544" s="931"/>
      <c r="BC544" s="931"/>
      <c r="BD544" s="930"/>
      <c r="BE544" s="929"/>
      <c r="BF544" s="1282">
        <f t="shared" si="11"/>
        <v>0</v>
      </c>
    </row>
    <row r="545" spans="1:58">
      <c r="A545" s="1220">
        <v>539</v>
      </c>
      <c r="B545" s="1231"/>
      <c r="C545" s="1276" t="s">
        <v>2425</v>
      </c>
      <c r="D545" s="1239">
        <v>15053200</v>
      </c>
      <c r="E545" s="1240" t="s">
        <v>2416</v>
      </c>
      <c r="F545" s="1234"/>
      <c r="G545" s="1235"/>
      <c r="H545" s="1236"/>
      <c r="I545" s="1234"/>
      <c r="J545" s="1220"/>
      <c r="K545" s="1237"/>
      <c r="L545" s="1237"/>
      <c r="M545" s="1234"/>
      <c r="N545" s="1237"/>
      <c r="O545" s="1234"/>
      <c r="P545" s="1234"/>
      <c r="Q545" s="1234"/>
      <c r="R545" s="1234"/>
      <c r="S545" s="1234"/>
      <c r="T545" s="1234"/>
      <c r="U545" s="1234"/>
      <c r="W545" s="1311"/>
      <c r="X545" s="1311"/>
      <c r="Y545" s="1311"/>
      <c r="Z545" s="1302"/>
      <c r="AA545" s="1311"/>
      <c r="AB545" s="1311"/>
      <c r="AC545" s="1311"/>
      <c r="AD545" s="1302"/>
      <c r="AE545" s="1311"/>
      <c r="AF545" s="1311"/>
      <c r="AG545" s="1311"/>
      <c r="AH545" s="1302"/>
      <c r="AI545" s="1311"/>
      <c r="AJ545" s="1311"/>
      <c r="AK545" s="1311"/>
      <c r="AL545" s="1302"/>
      <c r="AM545" s="1310"/>
      <c r="AN545" s="1282"/>
      <c r="AO545" s="931"/>
      <c r="AP545" s="931"/>
      <c r="AQ545" s="931"/>
      <c r="AR545" s="930"/>
      <c r="AS545" s="931"/>
      <c r="AT545" s="931"/>
      <c r="AU545" s="931"/>
      <c r="AV545" s="930"/>
      <c r="AW545" s="931"/>
      <c r="AX545" s="931"/>
      <c r="AY545" s="931"/>
      <c r="AZ545" s="930"/>
      <c r="BA545" s="931"/>
      <c r="BB545" s="931"/>
      <c r="BC545" s="931"/>
      <c r="BD545" s="930"/>
      <c r="BE545" s="929"/>
      <c r="BF545" s="1282">
        <f t="shared" si="11"/>
        <v>0</v>
      </c>
    </row>
    <row r="546" spans="1:58">
      <c r="A546" s="1220">
        <v>540</v>
      </c>
      <c r="B546" s="1231"/>
      <c r="C546" s="1276" t="s">
        <v>2426</v>
      </c>
      <c r="D546" s="1239">
        <v>77704300</v>
      </c>
      <c r="E546" s="1240" t="s">
        <v>2416</v>
      </c>
      <c r="F546" s="1234"/>
      <c r="G546" s="1235"/>
      <c r="H546" s="1236"/>
      <c r="I546" s="1234"/>
      <c r="J546" s="1220"/>
      <c r="K546" s="1237"/>
      <c r="L546" s="1237"/>
      <c r="M546" s="1234"/>
      <c r="N546" s="1237"/>
      <c r="O546" s="1234"/>
      <c r="P546" s="1234"/>
      <c r="Q546" s="1234"/>
      <c r="R546" s="1234"/>
      <c r="S546" s="1234"/>
      <c r="T546" s="1234"/>
      <c r="U546" s="1234"/>
      <c r="W546" s="1311"/>
      <c r="X546" s="1311"/>
      <c r="Y546" s="1311"/>
      <c r="Z546" s="1302"/>
      <c r="AA546" s="1311"/>
      <c r="AB546" s="1311"/>
      <c r="AC546" s="1311"/>
      <c r="AD546" s="1302"/>
      <c r="AE546" s="1311"/>
      <c r="AF546" s="1311"/>
      <c r="AG546" s="1311"/>
      <c r="AH546" s="1302"/>
      <c r="AI546" s="1311"/>
      <c r="AJ546" s="1311"/>
      <c r="AK546" s="1311"/>
      <c r="AL546" s="1302"/>
      <c r="AM546" s="1310"/>
      <c r="AN546" s="1282"/>
      <c r="AO546" s="931"/>
      <c r="AP546" s="931"/>
      <c r="AQ546" s="931"/>
      <c r="AR546" s="930"/>
      <c r="AS546" s="931"/>
      <c r="AT546" s="931"/>
      <c r="AU546" s="931"/>
      <c r="AV546" s="930"/>
      <c r="AW546" s="931"/>
      <c r="AX546" s="931"/>
      <c r="AY546" s="931"/>
      <c r="AZ546" s="930"/>
      <c r="BA546" s="931"/>
      <c r="BB546" s="931"/>
      <c r="BC546" s="931"/>
      <c r="BD546" s="930"/>
      <c r="BE546" s="929"/>
      <c r="BF546" s="1282">
        <f t="shared" si="11"/>
        <v>0</v>
      </c>
    </row>
    <row r="547" spans="1:58">
      <c r="A547" s="1220">
        <v>541</v>
      </c>
      <c r="B547" s="1231"/>
      <c r="C547" s="1276" t="s">
        <v>2427</v>
      </c>
      <c r="D547" s="1239">
        <v>12988000</v>
      </c>
      <c r="E547" s="1240" t="s">
        <v>2416</v>
      </c>
      <c r="F547" s="1234"/>
      <c r="G547" s="1235"/>
      <c r="H547" s="1236"/>
      <c r="I547" s="1234"/>
      <c r="J547" s="1220"/>
      <c r="K547" s="1237"/>
      <c r="L547" s="1237"/>
      <c r="M547" s="1234"/>
      <c r="N547" s="1237"/>
      <c r="O547" s="1234"/>
      <c r="P547" s="1234"/>
      <c r="Q547" s="1234"/>
      <c r="R547" s="1234"/>
      <c r="S547" s="1234"/>
      <c r="T547" s="1234"/>
      <c r="U547" s="1234"/>
      <c r="W547" s="1311"/>
      <c r="X547" s="1311"/>
      <c r="Y547" s="1311"/>
      <c r="Z547" s="1302"/>
      <c r="AA547" s="1311"/>
      <c r="AB547" s="1311"/>
      <c r="AC547" s="1311"/>
      <c r="AD547" s="1302"/>
      <c r="AE547" s="1311"/>
      <c r="AF547" s="1311"/>
      <c r="AG547" s="1311"/>
      <c r="AH547" s="1302"/>
      <c r="AI547" s="1311"/>
      <c r="AJ547" s="1311"/>
      <c r="AK547" s="1311"/>
      <c r="AL547" s="1302"/>
      <c r="AM547" s="1310"/>
      <c r="AN547" s="1282"/>
      <c r="AO547" s="931"/>
      <c r="AP547" s="931"/>
      <c r="AQ547" s="931"/>
      <c r="AR547" s="930"/>
      <c r="AS547" s="931"/>
      <c r="AT547" s="931"/>
      <c r="AU547" s="931"/>
      <c r="AV547" s="930"/>
      <c r="AW547" s="931"/>
      <c r="AX547" s="931"/>
      <c r="AY547" s="931"/>
      <c r="AZ547" s="930"/>
      <c r="BA547" s="931"/>
      <c r="BB547" s="931"/>
      <c r="BC547" s="931"/>
      <c r="BD547" s="930"/>
      <c r="BE547" s="929"/>
      <c r="BF547" s="1282">
        <f t="shared" si="11"/>
        <v>0</v>
      </c>
    </row>
    <row r="548" spans="1:58" ht="70.2">
      <c r="A548" s="1220">
        <v>542</v>
      </c>
      <c r="B548" s="1231">
        <v>8</v>
      </c>
      <c r="C548" s="1275" t="s">
        <v>2503</v>
      </c>
      <c r="D548" s="1232"/>
      <c r="E548" s="1233">
        <v>12477400</v>
      </c>
      <c r="F548" s="1234" t="s">
        <v>2416</v>
      </c>
      <c r="G548" s="1235"/>
      <c r="H548" s="1236"/>
      <c r="I548" s="1234"/>
      <c r="J548" s="1220">
        <f>L548+N548+P548</f>
        <v>1</v>
      </c>
      <c r="K548" s="1227">
        <f>M548+O548+Q548</f>
        <v>12477400</v>
      </c>
      <c r="L548" s="1237"/>
      <c r="M548" s="1234"/>
      <c r="N548" s="1237"/>
      <c r="O548" s="1234"/>
      <c r="P548" s="1237">
        <v>1</v>
      </c>
      <c r="Q548" s="1228">
        <f>$E548</f>
        <v>12477400</v>
      </c>
      <c r="R548" s="1234"/>
      <c r="S548" s="1234"/>
      <c r="T548" s="1299"/>
      <c r="U548" s="1293">
        <f>Q548-T548</f>
        <v>12477400</v>
      </c>
      <c r="W548" s="1311">
        <f>$W$1/100*$U548</f>
        <v>1247740</v>
      </c>
      <c r="X548" s="1311">
        <f>$X$1/100*$U548</f>
        <v>1247740</v>
      </c>
      <c r="Y548" s="1311">
        <f>$Y$1/100*$U548</f>
        <v>1247740</v>
      </c>
      <c r="Z548" s="1302">
        <f>W548+X548+Y548</f>
        <v>3743220</v>
      </c>
      <c r="AA548" s="1311">
        <f>$AA$1/100*$U548</f>
        <v>623870</v>
      </c>
      <c r="AB548" s="1311">
        <f>$AB$1/100*$U548</f>
        <v>1247740</v>
      </c>
      <c r="AC548" s="1311">
        <f>$AC$1/100*$U548</f>
        <v>1247740</v>
      </c>
      <c r="AD548" s="1302">
        <f>AA548+AB548+AC548</f>
        <v>3119350</v>
      </c>
      <c r="AE548" s="1311">
        <f>$AE$1/100*$U548</f>
        <v>1247740</v>
      </c>
      <c r="AF548" s="1311">
        <f>$AF$1/100*$U548</f>
        <v>1247740</v>
      </c>
      <c r="AG548" s="1311">
        <f>$AG$1/100*$U548</f>
        <v>1247740</v>
      </c>
      <c r="AH548" s="1302">
        <f>AE548+AF548+AG548</f>
        <v>3743220</v>
      </c>
      <c r="AI548" s="1311">
        <f>$AI$1/100*$U548</f>
        <v>1247740</v>
      </c>
      <c r="AJ548" s="1311">
        <f>$AJ$1/100*$U548</f>
        <v>623870</v>
      </c>
      <c r="AK548" s="1311">
        <f>$AK$1/100*$U548</f>
        <v>0</v>
      </c>
      <c r="AL548" s="1302">
        <f>AI548+AJ548+AK548</f>
        <v>1871610</v>
      </c>
      <c r="AM548" s="1310">
        <f>Z548+AD548+AH548+AL548</f>
        <v>12477400</v>
      </c>
      <c r="AN548" s="1282">
        <f>AM548-U548</f>
        <v>0</v>
      </c>
      <c r="AO548" s="931">
        <f>ROUND(W548,-2)</f>
        <v>1247700</v>
      </c>
      <c r="AP548" s="931">
        <f>ROUND(X548,-2)</f>
        <v>1247700</v>
      </c>
      <c r="AQ548" s="931">
        <f>ROUND(Y548,-2)</f>
        <v>1247700</v>
      </c>
      <c r="AR548" s="1302">
        <f>AO548+AP548+AQ548</f>
        <v>3743100</v>
      </c>
      <c r="AS548" s="931">
        <f>ROUND(AA548,-2)</f>
        <v>623900</v>
      </c>
      <c r="AT548" s="931">
        <f>ROUND(AB548,-2)</f>
        <v>1247700</v>
      </c>
      <c r="AU548" s="931">
        <f>ROUND(AC548,-2)</f>
        <v>1247700</v>
      </c>
      <c r="AV548" s="1302">
        <f>AS548+AT548+AU548</f>
        <v>3119300</v>
      </c>
      <c r="AW548" s="931">
        <f>ROUND(AE548,-2)</f>
        <v>1247700</v>
      </c>
      <c r="AX548" s="931">
        <f>ROUND(AF548,-2)</f>
        <v>1247700</v>
      </c>
      <c r="AY548" s="931">
        <f>ROUND(AG548,-2)</f>
        <v>1247700</v>
      </c>
      <c r="AZ548" s="1302">
        <f>AW548+AX548+AY548</f>
        <v>3743100</v>
      </c>
      <c r="BA548" s="1311">
        <f>ROUND(AI548,-2)</f>
        <v>1247700</v>
      </c>
      <c r="BB548" s="1311">
        <f>ROUND(AJ548,-2)</f>
        <v>623900</v>
      </c>
      <c r="BC548" s="1311">
        <f>ROUND(AK548,-2)</f>
        <v>0</v>
      </c>
      <c r="BD548" s="930">
        <f>BA548+BB548+BC548</f>
        <v>1871600</v>
      </c>
      <c r="BE548" s="1310">
        <f>AR548+AV548+AZ548+BD548</f>
        <v>12477100</v>
      </c>
      <c r="BF548" s="1312">
        <f t="shared" si="11"/>
        <v>-300</v>
      </c>
    </row>
    <row r="549" spans="1:58">
      <c r="A549" s="1220">
        <v>543</v>
      </c>
      <c r="B549" s="1231"/>
      <c r="C549" s="1276" t="s">
        <v>2422</v>
      </c>
      <c r="D549" s="1239">
        <v>139390000</v>
      </c>
      <c r="E549" s="1240" t="s">
        <v>2416</v>
      </c>
      <c r="F549" s="1234"/>
      <c r="G549" s="1235"/>
      <c r="H549" s="1236"/>
      <c r="I549" s="1234"/>
      <c r="J549" s="1220"/>
      <c r="K549" s="1237"/>
      <c r="L549" s="1237"/>
      <c r="M549" s="1234"/>
      <c r="N549" s="1237"/>
      <c r="O549" s="1234"/>
      <c r="P549" s="1234"/>
      <c r="Q549" s="1234"/>
      <c r="R549" s="1234"/>
      <c r="S549" s="1234"/>
      <c r="T549" s="1234"/>
      <c r="U549" s="1234"/>
      <c r="W549" s="1311"/>
      <c r="X549" s="1311"/>
      <c r="Y549" s="1311"/>
      <c r="Z549" s="1302"/>
      <c r="AA549" s="1311"/>
      <c r="AB549" s="1311"/>
      <c r="AC549" s="1311"/>
      <c r="AD549" s="1302"/>
      <c r="AE549" s="1311"/>
      <c r="AF549" s="1311"/>
      <c r="AG549" s="1311"/>
      <c r="AH549" s="1302"/>
      <c r="AI549" s="1311"/>
      <c r="AJ549" s="1311"/>
      <c r="AK549" s="1311"/>
      <c r="AL549" s="1302"/>
      <c r="AM549" s="1310"/>
      <c r="AN549" s="1282"/>
      <c r="AO549" s="931"/>
      <c r="AP549" s="931"/>
      <c r="AQ549" s="931"/>
      <c r="AR549" s="930"/>
      <c r="AS549" s="931"/>
      <c r="AT549" s="931"/>
      <c r="AU549" s="931"/>
      <c r="AV549" s="930"/>
      <c r="AW549" s="931"/>
      <c r="AX549" s="931"/>
      <c r="AY549" s="931"/>
      <c r="AZ549" s="930"/>
      <c r="BA549" s="931"/>
      <c r="BB549" s="931"/>
      <c r="BC549" s="931"/>
      <c r="BD549" s="930"/>
      <c r="BE549" s="929"/>
      <c r="BF549" s="1282">
        <f t="shared" si="11"/>
        <v>0</v>
      </c>
    </row>
    <row r="550" spans="1:58" outlineLevel="2">
      <c r="A550" s="1220">
        <v>544</v>
      </c>
      <c r="B550" s="1231"/>
      <c r="C550" s="1276" t="s">
        <v>2423</v>
      </c>
      <c r="D550" s="1239">
        <v>0</v>
      </c>
      <c r="E550" s="1240" t="s">
        <v>2416</v>
      </c>
      <c r="F550" s="1234"/>
      <c r="G550" s="1235"/>
      <c r="H550" s="1236"/>
      <c r="I550" s="1234"/>
      <c r="J550" s="1220"/>
      <c r="K550" s="1237"/>
      <c r="L550" s="1237"/>
      <c r="M550" s="1234"/>
      <c r="N550" s="1237"/>
      <c r="O550" s="1234"/>
      <c r="P550" s="1234"/>
      <c r="Q550" s="1234"/>
      <c r="R550" s="1234"/>
      <c r="S550" s="1234"/>
      <c r="T550" s="1234"/>
      <c r="U550" s="1234"/>
      <c r="W550" s="1311"/>
      <c r="X550" s="1311"/>
      <c r="Y550" s="1311"/>
      <c r="Z550" s="1302"/>
      <c r="AA550" s="1311"/>
      <c r="AB550" s="1311"/>
      <c r="AC550" s="1311"/>
      <c r="AD550" s="1302"/>
      <c r="AE550" s="1311"/>
      <c r="AF550" s="1311"/>
      <c r="AG550" s="1311"/>
      <c r="AH550" s="1302"/>
      <c r="AI550" s="1311"/>
      <c r="AJ550" s="1311"/>
      <c r="AK550" s="1311"/>
      <c r="AL550" s="1302"/>
      <c r="AM550" s="1310"/>
      <c r="AN550" s="1282"/>
      <c r="AO550" s="931"/>
      <c r="AP550" s="931"/>
      <c r="AQ550" s="931"/>
      <c r="AR550" s="930"/>
      <c r="AS550" s="931"/>
      <c r="AT550" s="931"/>
      <c r="AU550" s="931"/>
      <c r="AV550" s="930"/>
      <c r="AW550" s="931"/>
      <c r="AX550" s="931"/>
      <c r="AY550" s="931"/>
      <c r="AZ550" s="930"/>
      <c r="BA550" s="931"/>
      <c r="BB550" s="931"/>
      <c r="BC550" s="931"/>
      <c r="BD550" s="930"/>
      <c r="BE550" s="929"/>
      <c r="BF550" s="1282">
        <f t="shared" si="11"/>
        <v>0</v>
      </c>
    </row>
    <row r="551" spans="1:58" outlineLevel="2">
      <c r="A551" s="1220">
        <v>545</v>
      </c>
      <c r="B551" s="1231"/>
      <c r="C551" s="1276" t="s">
        <v>2424</v>
      </c>
      <c r="D551" s="1239">
        <v>139390000</v>
      </c>
      <c r="E551" s="1240" t="s">
        <v>2416</v>
      </c>
      <c r="F551" s="1234"/>
      <c r="G551" s="1235"/>
      <c r="H551" s="1236"/>
      <c r="I551" s="1234"/>
      <c r="J551" s="1220"/>
      <c r="K551" s="1237"/>
      <c r="L551" s="1237"/>
      <c r="M551" s="1234"/>
      <c r="N551" s="1237"/>
      <c r="O551" s="1234"/>
      <c r="P551" s="1234"/>
      <c r="Q551" s="1234"/>
      <c r="R551" s="1234"/>
      <c r="S551" s="1234"/>
      <c r="T551" s="1234"/>
      <c r="U551" s="1234"/>
      <c r="W551" s="1311"/>
      <c r="X551" s="1311"/>
      <c r="Y551" s="1311"/>
      <c r="Z551" s="1302"/>
      <c r="AA551" s="1311"/>
      <c r="AB551" s="1311"/>
      <c r="AC551" s="1311"/>
      <c r="AD551" s="1302"/>
      <c r="AE551" s="1311"/>
      <c r="AF551" s="1311"/>
      <c r="AG551" s="1311"/>
      <c r="AH551" s="1302"/>
      <c r="AI551" s="1311"/>
      <c r="AJ551" s="1311"/>
      <c r="AK551" s="1311"/>
      <c r="AL551" s="1302"/>
      <c r="AM551" s="1310"/>
      <c r="AN551" s="1282"/>
      <c r="AO551" s="931"/>
      <c r="AP551" s="931"/>
      <c r="AQ551" s="931"/>
      <c r="AR551" s="930"/>
      <c r="AS551" s="931"/>
      <c r="AT551" s="931"/>
      <c r="AU551" s="931"/>
      <c r="AV551" s="930"/>
      <c r="AW551" s="931"/>
      <c r="AX551" s="931"/>
      <c r="AY551" s="931"/>
      <c r="AZ551" s="930"/>
      <c r="BA551" s="931"/>
      <c r="BB551" s="931"/>
      <c r="BC551" s="931"/>
      <c r="BD551" s="930"/>
      <c r="BE551" s="929"/>
      <c r="BF551" s="1282">
        <f t="shared" si="11"/>
        <v>0</v>
      </c>
    </row>
    <row r="552" spans="1:58">
      <c r="A552" s="1220">
        <v>546</v>
      </c>
      <c r="B552" s="1231"/>
      <c r="C552" s="1276" t="s">
        <v>2431</v>
      </c>
      <c r="D552" s="1239">
        <v>21621600</v>
      </c>
      <c r="E552" s="1240" t="s">
        <v>2416</v>
      </c>
      <c r="F552" s="1234"/>
      <c r="G552" s="1235"/>
      <c r="H552" s="1236"/>
      <c r="I552" s="1234"/>
      <c r="J552" s="1220"/>
      <c r="K552" s="1237"/>
      <c r="L552" s="1237"/>
      <c r="M552" s="1234"/>
      <c r="N552" s="1237"/>
      <c r="O552" s="1234"/>
      <c r="P552" s="1234"/>
      <c r="Q552" s="1234"/>
      <c r="R552" s="1234"/>
      <c r="S552" s="1234"/>
      <c r="T552" s="1234"/>
      <c r="U552" s="1234"/>
      <c r="W552" s="1311"/>
      <c r="X552" s="1311"/>
      <c r="Y552" s="1311"/>
      <c r="Z552" s="1302"/>
      <c r="AA552" s="1311"/>
      <c r="AB552" s="1311"/>
      <c r="AC552" s="1311"/>
      <c r="AD552" s="1302"/>
      <c r="AE552" s="1311"/>
      <c r="AF552" s="1311"/>
      <c r="AG552" s="1311"/>
      <c r="AH552" s="1302"/>
      <c r="AI552" s="1311"/>
      <c r="AJ552" s="1311"/>
      <c r="AK552" s="1311"/>
      <c r="AL552" s="1302"/>
      <c r="AM552" s="1310"/>
      <c r="AN552" s="1282"/>
      <c r="AO552" s="931"/>
      <c r="AP552" s="931"/>
      <c r="AQ552" s="931"/>
      <c r="AR552" s="930"/>
      <c r="AS552" s="931"/>
      <c r="AT552" s="931"/>
      <c r="AU552" s="931"/>
      <c r="AV552" s="930"/>
      <c r="AW552" s="931"/>
      <c r="AX552" s="931"/>
      <c r="AY552" s="931"/>
      <c r="AZ552" s="930"/>
      <c r="BA552" s="931"/>
      <c r="BB552" s="931"/>
      <c r="BC552" s="931"/>
      <c r="BD552" s="930"/>
      <c r="BE552" s="929"/>
      <c r="BF552" s="1282">
        <f t="shared" si="11"/>
        <v>0</v>
      </c>
    </row>
    <row r="553" spans="1:58">
      <c r="A553" s="1220">
        <v>547</v>
      </c>
      <c r="B553" s="1231"/>
      <c r="C553" s="1276" t="s">
        <v>2425</v>
      </c>
      <c r="D553" s="1239">
        <v>12477400</v>
      </c>
      <c r="E553" s="1240" t="s">
        <v>2416</v>
      </c>
      <c r="F553" s="1234"/>
      <c r="G553" s="1235"/>
      <c r="H553" s="1236"/>
      <c r="I553" s="1234"/>
      <c r="J553" s="1220"/>
      <c r="K553" s="1237"/>
      <c r="L553" s="1237"/>
      <c r="M553" s="1234"/>
      <c r="N553" s="1237"/>
      <c r="O553" s="1234"/>
      <c r="P553" s="1234"/>
      <c r="Q553" s="1234"/>
      <c r="R553" s="1234"/>
      <c r="S553" s="1234"/>
      <c r="T553" s="1234"/>
      <c r="U553" s="1234"/>
      <c r="W553" s="1311"/>
      <c r="X553" s="1311"/>
      <c r="Y553" s="1311"/>
      <c r="Z553" s="1302"/>
      <c r="AA553" s="1311"/>
      <c r="AB553" s="1311"/>
      <c r="AC553" s="1311"/>
      <c r="AD553" s="1302"/>
      <c r="AE553" s="1311"/>
      <c r="AF553" s="1311"/>
      <c r="AG553" s="1311"/>
      <c r="AH553" s="1302"/>
      <c r="AI553" s="1311"/>
      <c r="AJ553" s="1311"/>
      <c r="AK553" s="1311"/>
      <c r="AL553" s="1302"/>
      <c r="AM553" s="1310"/>
      <c r="AN553" s="1282"/>
      <c r="AO553" s="931"/>
      <c r="AP553" s="931"/>
      <c r="AQ553" s="931"/>
      <c r="AR553" s="930"/>
      <c r="AS553" s="931"/>
      <c r="AT553" s="931"/>
      <c r="AU553" s="931"/>
      <c r="AV553" s="930"/>
      <c r="AW553" s="931"/>
      <c r="AX553" s="931"/>
      <c r="AY553" s="931"/>
      <c r="AZ553" s="930"/>
      <c r="BA553" s="931"/>
      <c r="BB553" s="931"/>
      <c r="BC553" s="931"/>
      <c r="BD553" s="930"/>
      <c r="BE553" s="929"/>
      <c r="BF553" s="1282">
        <f t="shared" si="11"/>
        <v>0</v>
      </c>
    </row>
    <row r="554" spans="1:58">
      <c r="A554" s="1220">
        <v>548</v>
      </c>
      <c r="B554" s="1231"/>
      <c r="C554" s="1276" t="s">
        <v>2426</v>
      </c>
      <c r="D554" s="1239">
        <v>105291000</v>
      </c>
      <c r="E554" s="1240" t="s">
        <v>2416</v>
      </c>
      <c r="F554" s="1234"/>
      <c r="G554" s="1235"/>
      <c r="H554" s="1236"/>
      <c r="I554" s="1234"/>
      <c r="J554" s="1220"/>
      <c r="K554" s="1237"/>
      <c r="L554" s="1237"/>
      <c r="M554" s="1234"/>
      <c r="N554" s="1237"/>
      <c r="O554" s="1234"/>
      <c r="P554" s="1234"/>
      <c r="Q554" s="1234"/>
      <c r="R554" s="1234"/>
      <c r="S554" s="1234"/>
      <c r="T554" s="1234"/>
      <c r="U554" s="1234"/>
      <c r="W554" s="1311"/>
      <c r="X554" s="1311"/>
      <c r="Y554" s="1311"/>
      <c r="Z554" s="1302"/>
      <c r="AA554" s="1311"/>
      <c r="AB554" s="1311"/>
      <c r="AC554" s="1311"/>
      <c r="AD554" s="1302"/>
      <c r="AE554" s="1311"/>
      <c r="AF554" s="1311"/>
      <c r="AG554" s="1311"/>
      <c r="AH554" s="1302"/>
      <c r="AI554" s="1311"/>
      <c r="AJ554" s="1311"/>
      <c r="AK554" s="1311"/>
      <c r="AL554" s="1302"/>
      <c r="AM554" s="1310"/>
      <c r="AN554" s="1282"/>
      <c r="AO554" s="931"/>
      <c r="AP554" s="931"/>
      <c r="AQ554" s="931"/>
      <c r="AR554" s="930"/>
      <c r="AS554" s="931"/>
      <c r="AT554" s="931"/>
      <c r="AU554" s="931"/>
      <c r="AV554" s="930"/>
      <c r="AW554" s="931"/>
      <c r="AX554" s="931"/>
      <c r="AY554" s="931"/>
      <c r="AZ554" s="930"/>
      <c r="BA554" s="931"/>
      <c r="BB554" s="931"/>
      <c r="BC554" s="931"/>
      <c r="BD554" s="930"/>
      <c r="BE554" s="929"/>
      <c r="BF554" s="1282">
        <f t="shared" si="11"/>
        <v>0</v>
      </c>
    </row>
    <row r="555" spans="1:58" ht="70.2">
      <c r="A555" s="1220">
        <v>549</v>
      </c>
      <c r="B555" s="1231">
        <v>8</v>
      </c>
      <c r="C555" s="1275" t="s">
        <v>2504</v>
      </c>
      <c r="D555" s="1232"/>
      <c r="E555" s="1233">
        <v>23878500</v>
      </c>
      <c r="F555" s="1234" t="s">
        <v>2416</v>
      </c>
      <c r="G555" s="1235"/>
      <c r="H555" s="1236"/>
      <c r="I555" s="1234"/>
      <c r="J555" s="1220">
        <f>L555+N555+P555</f>
        <v>1</v>
      </c>
      <c r="K555" s="1227">
        <f>M555+O555+Q555</f>
        <v>23878500</v>
      </c>
      <c r="L555" s="1237"/>
      <c r="M555" s="1234"/>
      <c r="N555" s="1237"/>
      <c r="O555" s="1234"/>
      <c r="P555" s="1237">
        <v>1</v>
      </c>
      <c r="Q555" s="1228">
        <f>$E555</f>
        <v>23878500</v>
      </c>
      <c r="R555" s="1234"/>
      <c r="S555" s="1234"/>
      <c r="T555" s="1299"/>
      <c r="U555" s="1293">
        <f>Q555-T555</f>
        <v>23878500</v>
      </c>
      <c r="W555" s="1311">
        <f>$W$1/100*$U555</f>
        <v>2387850</v>
      </c>
      <c r="X555" s="1311">
        <f>$X$1/100*$U555</f>
        <v>2387850</v>
      </c>
      <c r="Y555" s="1311">
        <f>$Y$1/100*$U555</f>
        <v>2387850</v>
      </c>
      <c r="Z555" s="1302">
        <f>W555+X555+Y555</f>
        <v>7163550</v>
      </c>
      <c r="AA555" s="1311">
        <f>$AA$1/100*$U555</f>
        <v>1193925</v>
      </c>
      <c r="AB555" s="1311">
        <f>$AB$1/100*$U555</f>
        <v>2387850</v>
      </c>
      <c r="AC555" s="1311">
        <f>$AC$1/100*$U555</f>
        <v>2387850</v>
      </c>
      <c r="AD555" s="1302">
        <f>AA555+AB555+AC555</f>
        <v>5969625</v>
      </c>
      <c r="AE555" s="1311">
        <f>$AE$1/100*$U555</f>
        <v>2387850</v>
      </c>
      <c r="AF555" s="1311">
        <f>$AF$1/100*$U555</f>
        <v>2387850</v>
      </c>
      <c r="AG555" s="1311">
        <f>$AG$1/100*$U555</f>
        <v>2387850</v>
      </c>
      <c r="AH555" s="1302">
        <f>AE555+AF555+AG555</f>
        <v>7163550</v>
      </c>
      <c r="AI555" s="1311">
        <f>$AI$1/100*$U555</f>
        <v>2387850</v>
      </c>
      <c r="AJ555" s="1311">
        <f>$AJ$1/100*$U555</f>
        <v>1193925</v>
      </c>
      <c r="AK555" s="1311">
        <f>$AK$1/100*$U555</f>
        <v>0</v>
      </c>
      <c r="AL555" s="1302">
        <f>AI555+AJ555+AK555</f>
        <v>3581775</v>
      </c>
      <c r="AM555" s="1310">
        <f>Z555+AD555+AH555+AL555</f>
        <v>23878500</v>
      </c>
      <c r="AN555" s="1282">
        <f>AM555-U555</f>
        <v>0</v>
      </c>
      <c r="AO555" s="931">
        <f>ROUND(W555,-2)</f>
        <v>2387900</v>
      </c>
      <c r="AP555" s="931">
        <f>ROUND(X555,-2)</f>
        <v>2387900</v>
      </c>
      <c r="AQ555" s="931">
        <f>ROUND(Y555,-2)</f>
        <v>2387900</v>
      </c>
      <c r="AR555" s="1302">
        <f>AO555+AP555+AQ555</f>
        <v>7163700</v>
      </c>
      <c r="AS555" s="931">
        <f>ROUND(AA555,-2)</f>
        <v>1193900</v>
      </c>
      <c r="AT555" s="931">
        <f>ROUND(AB555,-2)</f>
        <v>2387900</v>
      </c>
      <c r="AU555" s="931">
        <f>ROUND(AC555,-2)</f>
        <v>2387900</v>
      </c>
      <c r="AV555" s="1302">
        <f>AS555+AT555+AU555</f>
        <v>5969700</v>
      </c>
      <c r="AW555" s="931">
        <f>ROUND(AE555,-2)</f>
        <v>2387900</v>
      </c>
      <c r="AX555" s="931">
        <f>ROUND(AF555,-2)</f>
        <v>2387900</v>
      </c>
      <c r="AY555" s="931">
        <f>ROUND(AG555,-2)</f>
        <v>2387900</v>
      </c>
      <c r="AZ555" s="1302">
        <f>AW555+AX555+AY555</f>
        <v>7163700</v>
      </c>
      <c r="BA555" s="1311">
        <f>ROUND(AI555,-2)</f>
        <v>2387900</v>
      </c>
      <c r="BB555" s="1311">
        <f>ROUND(AJ555,-2)</f>
        <v>1193900</v>
      </c>
      <c r="BC555" s="1311">
        <f>ROUND(AK555,-2)</f>
        <v>0</v>
      </c>
      <c r="BD555" s="930">
        <f>BA555+BB555+BC555</f>
        <v>3581800</v>
      </c>
      <c r="BE555" s="1310">
        <f>AR555+AV555+AZ555+BD555</f>
        <v>23878900</v>
      </c>
      <c r="BF555" s="1312">
        <f t="shared" si="11"/>
        <v>400</v>
      </c>
    </row>
    <row r="556" spans="1:58">
      <c r="A556" s="1220">
        <v>550</v>
      </c>
      <c r="B556" s="1231"/>
      <c r="C556" s="1276" t="s">
        <v>2422</v>
      </c>
      <c r="D556" s="1239">
        <v>56630000</v>
      </c>
      <c r="E556" s="1240" t="s">
        <v>2416</v>
      </c>
      <c r="F556" s="1234"/>
      <c r="G556" s="1235"/>
      <c r="H556" s="1236"/>
      <c r="I556" s="1234"/>
      <c r="J556" s="1220"/>
      <c r="K556" s="1237"/>
      <c r="L556" s="1237"/>
      <c r="M556" s="1234"/>
      <c r="N556" s="1237"/>
      <c r="O556" s="1234"/>
      <c r="P556" s="1234"/>
      <c r="Q556" s="1234"/>
      <c r="R556" s="1234"/>
      <c r="S556" s="1234"/>
      <c r="T556" s="1234"/>
      <c r="U556" s="1234"/>
      <c r="W556" s="1311"/>
      <c r="X556" s="1311"/>
      <c r="Y556" s="1311"/>
      <c r="Z556" s="1302"/>
      <c r="AA556" s="1311"/>
      <c r="AB556" s="1311"/>
      <c r="AC556" s="1311"/>
      <c r="AD556" s="1302"/>
      <c r="AE556" s="1311"/>
      <c r="AF556" s="1311"/>
      <c r="AG556" s="1311"/>
      <c r="AH556" s="1302"/>
      <c r="AI556" s="1311"/>
      <c r="AJ556" s="1311"/>
      <c r="AK556" s="1311"/>
      <c r="AL556" s="1302"/>
      <c r="AM556" s="1310"/>
      <c r="AN556" s="1282"/>
      <c r="AO556" s="931"/>
      <c r="AP556" s="931"/>
      <c r="AQ556" s="931"/>
      <c r="AR556" s="930"/>
      <c r="AS556" s="931"/>
      <c r="AT556" s="931"/>
      <c r="AU556" s="931"/>
      <c r="AV556" s="930"/>
      <c r="AW556" s="931"/>
      <c r="AX556" s="931"/>
      <c r="AY556" s="931"/>
      <c r="AZ556" s="930"/>
      <c r="BA556" s="931"/>
      <c r="BB556" s="931"/>
      <c r="BC556" s="931"/>
      <c r="BD556" s="930"/>
      <c r="BE556" s="929"/>
      <c r="BF556" s="1282">
        <f t="shared" si="11"/>
        <v>0</v>
      </c>
    </row>
    <row r="557" spans="1:58" outlineLevel="2">
      <c r="A557" s="1220">
        <v>551</v>
      </c>
      <c r="B557" s="1231"/>
      <c r="C557" s="1276" t="s">
        <v>2423</v>
      </c>
      <c r="D557" s="1239">
        <v>0</v>
      </c>
      <c r="E557" s="1240" t="s">
        <v>2416</v>
      </c>
      <c r="F557" s="1234"/>
      <c r="G557" s="1235"/>
      <c r="H557" s="1236"/>
      <c r="I557" s="1234"/>
      <c r="J557" s="1220"/>
      <c r="K557" s="1237"/>
      <c r="L557" s="1237"/>
      <c r="M557" s="1234"/>
      <c r="N557" s="1237"/>
      <c r="O557" s="1234"/>
      <c r="P557" s="1234"/>
      <c r="Q557" s="1234"/>
      <c r="R557" s="1234"/>
      <c r="S557" s="1234"/>
      <c r="T557" s="1234"/>
      <c r="U557" s="1234"/>
      <c r="W557" s="1311"/>
      <c r="X557" s="1311"/>
      <c r="Y557" s="1311"/>
      <c r="Z557" s="1302"/>
      <c r="AA557" s="1311"/>
      <c r="AB557" s="1311"/>
      <c r="AC557" s="1311"/>
      <c r="AD557" s="1302"/>
      <c r="AE557" s="1311"/>
      <c r="AF557" s="1311"/>
      <c r="AG557" s="1311"/>
      <c r="AH557" s="1302"/>
      <c r="AI557" s="1311"/>
      <c r="AJ557" s="1311"/>
      <c r="AK557" s="1311"/>
      <c r="AL557" s="1302"/>
      <c r="AM557" s="1310"/>
      <c r="AN557" s="1282"/>
      <c r="AO557" s="931"/>
      <c r="AP557" s="931"/>
      <c r="AQ557" s="931"/>
      <c r="AR557" s="930"/>
      <c r="AS557" s="931"/>
      <c r="AT557" s="931"/>
      <c r="AU557" s="931"/>
      <c r="AV557" s="930"/>
      <c r="AW557" s="931"/>
      <c r="AX557" s="931"/>
      <c r="AY557" s="931"/>
      <c r="AZ557" s="930"/>
      <c r="BA557" s="931"/>
      <c r="BB557" s="931"/>
      <c r="BC557" s="931"/>
      <c r="BD557" s="930"/>
      <c r="BE557" s="929"/>
      <c r="BF557" s="1282">
        <f t="shared" si="11"/>
        <v>0</v>
      </c>
    </row>
    <row r="558" spans="1:58" outlineLevel="2">
      <c r="A558" s="1220">
        <v>552</v>
      </c>
      <c r="B558" s="1231"/>
      <c r="C558" s="1276" t="s">
        <v>2424</v>
      </c>
      <c r="D558" s="1239">
        <v>56630000</v>
      </c>
      <c r="E558" s="1240" t="s">
        <v>2416</v>
      </c>
      <c r="F558" s="1234"/>
      <c r="G558" s="1235"/>
      <c r="H558" s="1236"/>
      <c r="I558" s="1234"/>
      <c r="J558" s="1220"/>
      <c r="K558" s="1237"/>
      <c r="L558" s="1237"/>
      <c r="M558" s="1234"/>
      <c r="N558" s="1237"/>
      <c r="O558" s="1234"/>
      <c r="P558" s="1234"/>
      <c r="Q558" s="1234"/>
      <c r="R558" s="1234"/>
      <c r="S558" s="1234"/>
      <c r="T558" s="1234"/>
      <c r="U558" s="1234"/>
      <c r="W558" s="1311"/>
      <c r="X558" s="1311"/>
      <c r="Y558" s="1311"/>
      <c r="Z558" s="1302"/>
      <c r="AA558" s="1311"/>
      <c r="AB558" s="1311"/>
      <c r="AC558" s="1311"/>
      <c r="AD558" s="1302"/>
      <c r="AE558" s="1311"/>
      <c r="AF558" s="1311"/>
      <c r="AG558" s="1311"/>
      <c r="AH558" s="1302"/>
      <c r="AI558" s="1311"/>
      <c r="AJ558" s="1311"/>
      <c r="AK558" s="1311"/>
      <c r="AL558" s="1302"/>
      <c r="AM558" s="1310"/>
      <c r="AN558" s="1282"/>
      <c r="AO558" s="931"/>
      <c r="AP558" s="931"/>
      <c r="AQ558" s="931"/>
      <c r="AR558" s="930"/>
      <c r="AS558" s="931"/>
      <c r="AT558" s="931"/>
      <c r="AU558" s="931"/>
      <c r="AV558" s="930"/>
      <c r="AW558" s="931"/>
      <c r="AX558" s="931"/>
      <c r="AY558" s="931"/>
      <c r="AZ558" s="930"/>
      <c r="BA558" s="931"/>
      <c r="BB558" s="931"/>
      <c r="BC558" s="931"/>
      <c r="BD558" s="930"/>
      <c r="BE558" s="929"/>
      <c r="BF558" s="1282">
        <f t="shared" si="11"/>
        <v>0</v>
      </c>
    </row>
    <row r="559" spans="1:58">
      <c r="A559" s="1220">
        <v>553</v>
      </c>
      <c r="B559" s="1231"/>
      <c r="C559" s="1276" t="s">
        <v>2431</v>
      </c>
      <c r="D559" s="1239">
        <v>8899000</v>
      </c>
      <c r="E559" s="1240" t="s">
        <v>2416</v>
      </c>
      <c r="F559" s="1234"/>
      <c r="G559" s="1235"/>
      <c r="H559" s="1236"/>
      <c r="I559" s="1234"/>
      <c r="J559" s="1220"/>
      <c r="K559" s="1237"/>
      <c r="L559" s="1237"/>
      <c r="M559" s="1234"/>
      <c r="N559" s="1237"/>
      <c r="O559" s="1234"/>
      <c r="P559" s="1234"/>
      <c r="Q559" s="1234"/>
      <c r="R559" s="1234"/>
      <c r="S559" s="1234"/>
      <c r="T559" s="1234"/>
      <c r="U559" s="1234"/>
      <c r="W559" s="1311"/>
      <c r="X559" s="1311"/>
      <c r="Y559" s="1311"/>
      <c r="Z559" s="1302"/>
      <c r="AA559" s="1311"/>
      <c r="AB559" s="1311"/>
      <c r="AC559" s="1311"/>
      <c r="AD559" s="1302"/>
      <c r="AE559" s="1311"/>
      <c r="AF559" s="1311"/>
      <c r="AG559" s="1311"/>
      <c r="AH559" s="1302"/>
      <c r="AI559" s="1311"/>
      <c r="AJ559" s="1311"/>
      <c r="AK559" s="1311"/>
      <c r="AL559" s="1302"/>
      <c r="AM559" s="1310"/>
      <c r="AN559" s="1282"/>
      <c r="AO559" s="931"/>
      <c r="AP559" s="931"/>
      <c r="AQ559" s="931"/>
      <c r="AR559" s="930"/>
      <c r="AS559" s="931"/>
      <c r="AT559" s="931"/>
      <c r="AU559" s="931"/>
      <c r="AV559" s="930"/>
      <c r="AW559" s="931"/>
      <c r="AX559" s="931"/>
      <c r="AY559" s="931"/>
      <c r="AZ559" s="930"/>
      <c r="BA559" s="931"/>
      <c r="BB559" s="931"/>
      <c r="BC559" s="931"/>
      <c r="BD559" s="930"/>
      <c r="BE559" s="929"/>
      <c r="BF559" s="1282">
        <f t="shared" si="11"/>
        <v>0</v>
      </c>
    </row>
    <row r="560" spans="1:58">
      <c r="A560" s="1220">
        <v>554</v>
      </c>
      <c r="B560" s="1231"/>
      <c r="C560" s="1276" t="s">
        <v>2425</v>
      </c>
      <c r="D560" s="1239">
        <v>23878500</v>
      </c>
      <c r="E560" s="1240" t="s">
        <v>2416</v>
      </c>
      <c r="F560" s="1234"/>
      <c r="G560" s="1235"/>
      <c r="H560" s="1236"/>
      <c r="I560" s="1234"/>
      <c r="J560" s="1220"/>
      <c r="K560" s="1237"/>
      <c r="L560" s="1237"/>
      <c r="M560" s="1234"/>
      <c r="N560" s="1237"/>
      <c r="O560" s="1234"/>
      <c r="P560" s="1234"/>
      <c r="Q560" s="1234"/>
      <c r="R560" s="1234"/>
      <c r="S560" s="1234"/>
      <c r="T560" s="1234"/>
      <c r="U560" s="1234"/>
      <c r="W560" s="1311"/>
      <c r="X560" s="1311"/>
      <c r="Y560" s="1311"/>
      <c r="Z560" s="1302"/>
      <c r="AA560" s="1311"/>
      <c r="AB560" s="1311"/>
      <c r="AC560" s="1311"/>
      <c r="AD560" s="1302"/>
      <c r="AE560" s="1311"/>
      <c r="AF560" s="1311"/>
      <c r="AG560" s="1311"/>
      <c r="AH560" s="1302"/>
      <c r="AI560" s="1311"/>
      <c r="AJ560" s="1311"/>
      <c r="AK560" s="1311"/>
      <c r="AL560" s="1302"/>
      <c r="AM560" s="1310"/>
      <c r="AN560" s="1282"/>
      <c r="AO560" s="931"/>
      <c r="AP560" s="931"/>
      <c r="AQ560" s="931"/>
      <c r="AR560" s="930"/>
      <c r="AS560" s="931"/>
      <c r="AT560" s="931"/>
      <c r="AU560" s="931"/>
      <c r="AV560" s="930"/>
      <c r="AW560" s="931"/>
      <c r="AX560" s="931"/>
      <c r="AY560" s="931"/>
      <c r="AZ560" s="930"/>
      <c r="BA560" s="931"/>
      <c r="BB560" s="931"/>
      <c r="BC560" s="931"/>
      <c r="BD560" s="930"/>
      <c r="BE560" s="929"/>
      <c r="BF560" s="1282">
        <f t="shared" si="11"/>
        <v>0</v>
      </c>
    </row>
    <row r="561" spans="1:58">
      <c r="A561" s="1220">
        <v>555</v>
      </c>
      <c r="B561" s="1231"/>
      <c r="C561" s="1276" t="s">
        <v>2426</v>
      </c>
      <c r="D561" s="1239">
        <v>23852500</v>
      </c>
      <c r="E561" s="1240" t="s">
        <v>2416</v>
      </c>
      <c r="F561" s="1234"/>
      <c r="G561" s="1235"/>
      <c r="H561" s="1236"/>
      <c r="I561" s="1234"/>
      <c r="J561" s="1220"/>
      <c r="K561" s="1237"/>
      <c r="L561" s="1237"/>
      <c r="M561" s="1234"/>
      <c r="N561" s="1237"/>
      <c r="O561" s="1234"/>
      <c r="P561" s="1234"/>
      <c r="Q561" s="1234"/>
      <c r="R561" s="1234"/>
      <c r="S561" s="1234"/>
      <c r="T561" s="1234"/>
      <c r="U561" s="1234"/>
      <c r="W561" s="1311"/>
      <c r="X561" s="1311"/>
      <c r="Y561" s="1311"/>
      <c r="Z561" s="1302"/>
      <c r="AA561" s="1311"/>
      <c r="AB561" s="1311"/>
      <c r="AC561" s="1311"/>
      <c r="AD561" s="1302"/>
      <c r="AE561" s="1311"/>
      <c r="AF561" s="1311"/>
      <c r="AG561" s="1311"/>
      <c r="AH561" s="1302"/>
      <c r="AI561" s="1311"/>
      <c r="AJ561" s="1311"/>
      <c r="AK561" s="1311"/>
      <c r="AL561" s="1302"/>
      <c r="AM561" s="1310"/>
      <c r="AN561" s="1282"/>
      <c r="AO561" s="931"/>
      <c r="AP561" s="931"/>
      <c r="AQ561" s="931"/>
      <c r="AR561" s="930"/>
      <c r="AS561" s="931"/>
      <c r="AT561" s="931"/>
      <c r="AU561" s="931"/>
      <c r="AV561" s="930"/>
      <c r="AW561" s="931"/>
      <c r="AX561" s="931"/>
      <c r="AY561" s="931"/>
      <c r="AZ561" s="930"/>
      <c r="BA561" s="931"/>
      <c r="BB561" s="931"/>
      <c r="BC561" s="931"/>
      <c r="BD561" s="930"/>
      <c r="BE561" s="929"/>
      <c r="BF561" s="1282">
        <f t="shared" si="11"/>
        <v>0</v>
      </c>
    </row>
    <row r="562" spans="1:58" ht="70.2">
      <c r="A562" s="1220">
        <v>556</v>
      </c>
      <c r="B562" s="1231">
        <v>8</v>
      </c>
      <c r="C562" s="1275" t="s">
        <v>2505</v>
      </c>
      <c r="D562" s="1232"/>
      <c r="E562" s="1233">
        <v>64478000</v>
      </c>
      <c r="F562" s="1234" t="s">
        <v>2416</v>
      </c>
      <c r="G562" s="1235"/>
      <c r="H562" s="1236"/>
      <c r="I562" s="1234"/>
      <c r="J562" s="1220">
        <f>L562+N562+P562</f>
        <v>1</v>
      </c>
      <c r="K562" s="1227">
        <f>M562+O562+Q562</f>
        <v>64478000</v>
      </c>
      <c r="L562" s="1237"/>
      <c r="M562" s="1234"/>
      <c r="N562" s="1237"/>
      <c r="O562" s="1234"/>
      <c r="P562" s="1237">
        <v>1</v>
      </c>
      <c r="Q562" s="1228">
        <f>$E562</f>
        <v>64478000</v>
      </c>
      <c r="R562" s="1234"/>
      <c r="S562" s="1234"/>
      <c r="T562" s="1299"/>
      <c r="U562" s="1293">
        <f>Q562-T562</f>
        <v>64478000</v>
      </c>
      <c r="W562" s="1311">
        <f>$W$1/100*$U562</f>
        <v>6447800</v>
      </c>
      <c r="X562" s="1311">
        <f>$X$1/100*$U562</f>
        <v>6447800</v>
      </c>
      <c r="Y562" s="1311">
        <f>$Y$1/100*$U562</f>
        <v>6447800</v>
      </c>
      <c r="Z562" s="1302">
        <f>W562+X562+Y562</f>
        <v>19343400</v>
      </c>
      <c r="AA562" s="1311">
        <f>$AA$1/100*$U562</f>
        <v>3223900</v>
      </c>
      <c r="AB562" s="1311">
        <f>$AB$1/100*$U562</f>
        <v>6447800</v>
      </c>
      <c r="AC562" s="1311">
        <f>$AC$1/100*$U562</f>
        <v>6447800</v>
      </c>
      <c r="AD562" s="1302">
        <f>AA562+AB562+AC562</f>
        <v>16119500</v>
      </c>
      <c r="AE562" s="1311">
        <f>$AE$1/100*$U562</f>
        <v>6447800</v>
      </c>
      <c r="AF562" s="1311">
        <f>$AF$1/100*$U562</f>
        <v>6447800</v>
      </c>
      <c r="AG562" s="1311">
        <f>$AG$1/100*$U562</f>
        <v>6447800</v>
      </c>
      <c r="AH562" s="1302">
        <f>AE562+AF562+AG562</f>
        <v>19343400</v>
      </c>
      <c r="AI562" s="1311">
        <f>$AI$1/100*$U562</f>
        <v>6447800</v>
      </c>
      <c r="AJ562" s="1311">
        <f>$AJ$1/100*$U562</f>
        <v>3223900</v>
      </c>
      <c r="AK562" s="1311">
        <f>$AK$1/100*$U562</f>
        <v>0</v>
      </c>
      <c r="AL562" s="1302">
        <f>AI562+AJ562+AK562</f>
        <v>9671700</v>
      </c>
      <c r="AM562" s="1310">
        <f>Z562+AD562+AH562+AL562</f>
        <v>64478000</v>
      </c>
      <c r="AN562" s="1282">
        <f>AM562-U562</f>
        <v>0</v>
      </c>
      <c r="AO562" s="931">
        <f>ROUND(W562,-2)</f>
        <v>6447800</v>
      </c>
      <c r="AP562" s="931">
        <f>ROUND(X562,-2)</f>
        <v>6447800</v>
      </c>
      <c r="AQ562" s="931">
        <f>ROUND(Y562,-2)</f>
        <v>6447800</v>
      </c>
      <c r="AR562" s="1302">
        <f>AO562+AP562+AQ562</f>
        <v>19343400</v>
      </c>
      <c r="AS562" s="931">
        <f>ROUND(AA562,-2)</f>
        <v>3223900</v>
      </c>
      <c r="AT562" s="931">
        <f>ROUND(AB562,-2)</f>
        <v>6447800</v>
      </c>
      <c r="AU562" s="931">
        <f>ROUND(AC562,-2)</f>
        <v>6447800</v>
      </c>
      <c r="AV562" s="1302">
        <f>AS562+AT562+AU562</f>
        <v>16119500</v>
      </c>
      <c r="AW562" s="931">
        <f>ROUND(AE562,-2)</f>
        <v>6447800</v>
      </c>
      <c r="AX562" s="931">
        <f>ROUND(AF562,-2)</f>
        <v>6447800</v>
      </c>
      <c r="AY562" s="931">
        <f>ROUND(AG562,-2)</f>
        <v>6447800</v>
      </c>
      <c r="AZ562" s="1302">
        <f>AW562+AX562+AY562</f>
        <v>19343400</v>
      </c>
      <c r="BA562" s="1311">
        <f>ROUND(AI562,-2)</f>
        <v>6447800</v>
      </c>
      <c r="BB562" s="1311">
        <f>ROUND(AJ562,-2)</f>
        <v>3223900</v>
      </c>
      <c r="BC562" s="1311">
        <f>ROUND(AK562,-2)</f>
        <v>0</v>
      </c>
      <c r="BD562" s="930">
        <f>BA562+BB562+BC562</f>
        <v>9671700</v>
      </c>
      <c r="BE562" s="1310">
        <f>AR562+AV562+AZ562+BD562</f>
        <v>64478000</v>
      </c>
      <c r="BF562" s="1312">
        <f t="shared" si="11"/>
        <v>0</v>
      </c>
    </row>
    <row r="563" spans="1:58">
      <c r="A563" s="1220">
        <v>557</v>
      </c>
      <c r="B563" s="1231"/>
      <c r="C563" s="1276" t="s">
        <v>2422</v>
      </c>
      <c r="D563" s="1239">
        <v>146000000</v>
      </c>
      <c r="E563" s="1240" t="s">
        <v>2416</v>
      </c>
      <c r="F563" s="1234"/>
      <c r="G563" s="1235"/>
      <c r="H563" s="1236"/>
      <c r="I563" s="1234"/>
      <c r="J563" s="1220"/>
      <c r="K563" s="1237"/>
      <c r="L563" s="1237"/>
      <c r="M563" s="1234"/>
      <c r="N563" s="1237"/>
      <c r="O563" s="1234"/>
      <c r="P563" s="1234"/>
      <c r="Q563" s="1234"/>
      <c r="R563" s="1234"/>
      <c r="S563" s="1234"/>
      <c r="T563" s="1234"/>
      <c r="U563" s="1234"/>
      <c r="W563" s="1311"/>
      <c r="X563" s="1311"/>
      <c r="Y563" s="1311"/>
      <c r="Z563" s="1302"/>
      <c r="AA563" s="1311"/>
      <c r="AB563" s="1311"/>
      <c r="AC563" s="1311"/>
      <c r="AD563" s="1302"/>
      <c r="AE563" s="1311"/>
      <c r="AF563" s="1311"/>
      <c r="AG563" s="1311"/>
      <c r="AH563" s="1302"/>
      <c r="AI563" s="1311"/>
      <c r="AJ563" s="1311"/>
      <c r="AK563" s="1311"/>
      <c r="AL563" s="1302"/>
      <c r="AM563" s="1310"/>
      <c r="AN563" s="1282"/>
      <c r="AO563" s="931"/>
      <c r="AP563" s="931"/>
      <c r="AQ563" s="931"/>
      <c r="AR563" s="930"/>
      <c r="AS563" s="931"/>
      <c r="AT563" s="931"/>
      <c r="AU563" s="931"/>
      <c r="AV563" s="930"/>
      <c r="AW563" s="931"/>
      <c r="AX563" s="931"/>
      <c r="AY563" s="931"/>
      <c r="AZ563" s="930"/>
      <c r="BA563" s="931"/>
      <c r="BB563" s="931"/>
      <c r="BC563" s="931"/>
      <c r="BD563" s="930"/>
      <c r="BE563" s="929"/>
      <c r="BF563" s="1282">
        <f t="shared" si="11"/>
        <v>0</v>
      </c>
    </row>
    <row r="564" spans="1:58" outlineLevel="2">
      <c r="A564" s="1220">
        <v>558</v>
      </c>
      <c r="B564" s="1231"/>
      <c r="C564" s="1276" t="s">
        <v>2423</v>
      </c>
      <c r="D564" s="1239">
        <v>0</v>
      </c>
      <c r="E564" s="1240" t="s">
        <v>2416</v>
      </c>
      <c r="F564" s="1234"/>
      <c r="G564" s="1235"/>
      <c r="H564" s="1236"/>
      <c r="I564" s="1234"/>
      <c r="J564" s="1220"/>
      <c r="K564" s="1237"/>
      <c r="L564" s="1237"/>
      <c r="M564" s="1234"/>
      <c r="N564" s="1237"/>
      <c r="O564" s="1234"/>
      <c r="P564" s="1234"/>
      <c r="Q564" s="1234"/>
      <c r="R564" s="1234"/>
      <c r="S564" s="1234"/>
      <c r="T564" s="1234"/>
      <c r="U564" s="1234"/>
      <c r="W564" s="1311"/>
      <c r="X564" s="1311"/>
      <c r="Y564" s="1311"/>
      <c r="Z564" s="1302"/>
      <c r="AA564" s="1311"/>
      <c r="AB564" s="1311"/>
      <c r="AC564" s="1311"/>
      <c r="AD564" s="1302"/>
      <c r="AE564" s="1311"/>
      <c r="AF564" s="1311"/>
      <c r="AG564" s="1311"/>
      <c r="AH564" s="1302"/>
      <c r="AI564" s="1311"/>
      <c r="AJ564" s="1311"/>
      <c r="AK564" s="1311"/>
      <c r="AL564" s="1302"/>
      <c r="AM564" s="1310"/>
      <c r="AN564" s="1282"/>
      <c r="AO564" s="931"/>
      <c r="AP564" s="931"/>
      <c r="AQ564" s="931"/>
      <c r="AR564" s="930"/>
      <c r="AS564" s="931"/>
      <c r="AT564" s="931"/>
      <c r="AU564" s="931"/>
      <c r="AV564" s="930"/>
      <c r="AW564" s="931"/>
      <c r="AX564" s="931"/>
      <c r="AY564" s="931"/>
      <c r="AZ564" s="930"/>
      <c r="BA564" s="931"/>
      <c r="BB564" s="931"/>
      <c r="BC564" s="931"/>
      <c r="BD564" s="930"/>
      <c r="BE564" s="929"/>
      <c r="BF564" s="1282">
        <f t="shared" si="11"/>
        <v>0</v>
      </c>
    </row>
    <row r="565" spans="1:58" outlineLevel="2">
      <c r="A565" s="1220">
        <v>559</v>
      </c>
      <c r="B565" s="1231"/>
      <c r="C565" s="1276" t="s">
        <v>2424</v>
      </c>
      <c r="D565" s="1239">
        <v>146000000</v>
      </c>
      <c r="E565" s="1240" t="s">
        <v>2416</v>
      </c>
      <c r="F565" s="1234"/>
      <c r="G565" s="1235"/>
      <c r="H565" s="1236"/>
      <c r="I565" s="1234"/>
      <c r="J565" s="1220"/>
      <c r="K565" s="1237"/>
      <c r="L565" s="1237"/>
      <c r="M565" s="1234"/>
      <c r="N565" s="1237"/>
      <c r="O565" s="1234"/>
      <c r="P565" s="1234"/>
      <c r="Q565" s="1234"/>
      <c r="R565" s="1234"/>
      <c r="S565" s="1234"/>
      <c r="T565" s="1234"/>
      <c r="U565" s="1234"/>
      <c r="W565" s="1311"/>
      <c r="X565" s="1311"/>
      <c r="Y565" s="1311"/>
      <c r="Z565" s="1302"/>
      <c r="AA565" s="1311"/>
      <c r="AB565" s="1311"/>
      <c r="AC565" s="1311"/>
      <c r="AD565" s="1302"/>
      <c r="AE565" s="1311"/>
      <c r="AF565" s="1311"/>
      <c r="AG565" s="1311"/>
      <c r="AH565" s="1302"/>
      <c r="AI565" s="1311"/>
      <c r="AJ565" s="1311"/>
      <c r="AK565" s="1311"/>
      <c r="AL565" s="1302"/>
      <c r="AM565" s="1310"/>
      <c r="AN565" s="1282"/>
      <c r="AO565" s="931"/>
      <c r="AP565" s="931"/>
      <c r="AQ565" s="931"/>
      <c r="AR565" s="930"/>
      <c r="AS565" s="931"/>
      <c r="AT565" s="931"/>
      <c r="AU565" s="931"/>
      <c r="AV565" s="930"/>
      <c r="AW565" s="931"/>
      <c r="AX565" s="931"/>
      <c r="AY565" s="931"/>
      <c r="AZ565" s="930"/>
      <c r="BA565" s="931"/>
      <c r="BB565" s="931"/>
      <c r="BC565" s="931"/>
      <c r="BD565" s="930"/>
      <c r="BE565" s="929"/>
      <c r="BF565" s="1282">
        <f t="shared" si="11"/>
        <v>0</v>
      </c>
    </row>
    <row r="566" spans="1:58">
      <c r="A566" s="1220">
        <v>560</v>
      </c>
      <c r="B566" s="1231"/>
      <c r="C566" s="1276" t="s">
        <v>2431</v>
      </c>
      <c r="D566" s="1239">
        <v>20932000</v>
      </c>
      <c r="E566" s="1240" t="s">
        <v>2416</v>
      </c>
      <c r="F566" s="1234"/>
      <c r="G566" s="1235"/>
      <c r="H566" s="1236"/>
      <c r="I566" s="1234"/>
      <c r="J566" s="1220"/>
      <c r="K566" s="1237"/>
      <c r="L566" s="1237"/>
      <c r="M566" s="1234"/>
      <c r="N566" s="1237"/>
      <c r="O566" s="1234"/>
      <c r="P566" s="1234"/>
      <c r="Q566" s="1234"/>
      <c r="R566" s="1234"/>
      <c r="S566" s="1234"/>
      <c r="T566" s="1234"/>
      <c r="U566" s="1234"/>
      <c r="W566" s="1311"/>
      <c r="X566" s="1311"/>
      <c r="Y566" s="1311"/>
      <c r="Z566" s="1302"/>
      <c r="AA566" s="1311"/>
      <c r="AB566" s="1311"/>
      <c r="AC566" s="1311"/>
      <c r="AD566" s="1302"/>
      <c r="AE566" s="1311"/>
      <c r="AF566" s="1311"/>
      <c r="AG566" s="1311"/>
      <c r="AH566" s="1302"/>
      <c r="AI566" s="1311"/>
      <c r="AJ566" s="1311"/>
      <c r="AK566" s="1311"/>
      <c r="AL566" s="1302"/>
      <c r="AM566" s="1310"/>
      <c r="AN566" s="1282"/>
      <c r="AO566" s="931"/>
      <c r="AP566" s="931"/>
      <c r="AQ566" s="931"/>
      <c r="AR566" s="930"/>
      <c r="AS566" s="931"/>
      <c r="AT566" s="931"/>
      <c r="AU566" s="931"/>
      <c r="AV566" s="930"/>
      <c r="AW566" s="931"/>
      <c r="AX566" s="931"/>
      <c r="AY566" s="931"/>
      <c r="AZ566" s="930"/>
      <c r="BA566" s="931"/>
      <c r="BB566" s="931"/>
      <c r="BC566" s="931"/>
      <c r="BD566" s="930"/>
      <c r="BE566" s="929"/>
      <c r="BF566" s="1282">
        <f t="shared" si="11"/>
        <v>0</v>
      </c>
    </row>
    <row r="567" spans="1:58">
      <c r="A567" s="1220">
        <v>561</v>
      </c>
      <c r="B567" s="1231"/>
      <c r="C567" s="1276" t="s">
        <v>2425</v>
      </c>
      <c r="D567" s="1239">
        <v>64478000</v>
      </c>
      <c r="E567" s="1240" t="s">
        <v>2416</v>
      </c>
      <c r="F567" s="1234"/>
      <c r="G567" s="1235"/>
      <c r="H567" s="1236"/>
      <c r="I567" s="1234"/>
      <c r="J567" s="1220"/>
      <c r="K567" s="1237"/>
      <c r="L567" s="1237"/>
      <c r="M567" s="1234"/>
      <c r="N567" s="1237"/>
      <c r="O567" s="1234"/>
      <c r="P567" s="1234"/>
      <c r="Q567" s="1234"/>
      <c r="R567" s="1234"/>
      <c r="S567" s="1234"/>
      <c r="T567" s="1234"/>
      <c r="U567" s="1234"/>
      <c r="W567" s="1311"/>
      <c r="X567" s="1311"/>
      <c r="Y567" s="1311"/>
      <c r="Z567" s="1302"/>
      <c r="AA567" s="1311"/>
      <c r="AB567" s="1311"/>
      <c r="AC567" s="1311"/>
      <c r="AD567" s="1302"/>
      <c r="AE567" s="1311"/>
      <c r="AF567" s="1311"/>
      <c r="AG567" s="1311"/>
      <c r="AH567" s="1302"/>
      <c r="AI567" s="1311"/>
      <c r="AJ567" s="1311"/>
      <c r="AK567" s="1311"/>
      <c r="AL567" s="1302"/>
      <c r="AM567" s="1310"/>
      <c r="AN567" s="1282"/>
      <c r="AO567" s="931"/>
      <c r="AP567" s="931"/>
      <c r="AQ567" s="931"/>
      <c r="AR567" s="930"/>
      <c r="AS567" s="931"/>
      <c r="AT567" s="931"/>
      <c r="AU567" s="931"/>
      <c r="AV567" s="930"/>
      <c r="AW567" s="931"/>
      <c r="AX567" s="931"/>
      <c r="AY567" s="931"/>
      <c r="AZ567" s="930"/>
      <c r="BA567" s="931"/>
      <c r="BB567" s="931"/>
      <c r="BC567" s="931"/>
      <c r="BD567" s="930"/>
      <c r="BE567" s="929"/>
      <c r="BF567" s="1282">
        <f t="shared" si="11"/>
        <v>0</v>
      </c>
    </row>
    <row r="568" spans="1:58">
      <c r="A568" s="1220">
        <v>562</v>
      </c>
      <c r="B568" s="1231"/>
      <c r="C568" s="1276" t="s">
        <v>2426</v>
      </c>
      <c r="D568" s="1239">
        <v>60590000</v>
      </c>
      <c r="E568" s="1240" t="s">
        <v>2416</v>
      </c>
      <c r="F568" s="1234"/>
      <c r="G568" s="1235"/>
      <c r="H568" s="1236"/>
      <c r="I568" s="1234"/>
      <c r="J568" s="1220"/>
      <c r="K568" s="1237"/>
      <c r="L568" s="1237"/>
      <c r="M568" s="1234"/>
      <c r="N568" s="1237"/>
      <c r="O568" s="1234"/>
      <c r="P568" s="1234"/>
      <c r="Q568" s="1234"/>
      <c r="R568" s="1234"/>
      <c r="S568" s="1234"/>
      <c r="T568" s="1234"/>
      <c r="U568" s="1234"/>
      <c r="W568" s="1311"/>
      <c r="X568" s="1311"/>
      <c r="Y568" s="1311"/>
      <c r="Z568" s="1302"/>
      <c r="AA568" s="1311"/>
      <c r="AB568" s="1311"/>
      <c r="AC568" s="1311"/>
      <c r="AD568" s="1302"/>
      <c r="AE568" s="1311"/>
      <c r="AF568" s="1311"/>
      <c r="AG568" s="1311"/>
      <c r="AH568" s="1302"/>
      <c r="AI568" s="1311"/>
      <c r="AJ568" s="1311"/>
      <c r="AK568" s="1311"/>
      <c r="AL568" s="1302"/>
      <c r="AM568" s="1310"/>
      <c r="AN568" s="1282"/>
      <c r="AO568" s="931"/>
      <c r="AP568" s="931"/>
      <c r="AQ568" s="931"/>
      <c r="AR568" s="930"/>
      <c r="AS568" s="931"/>
      <c r="AT568" s="931"/>
      <c r="AU568" s="931"/>
      <c r="AV568" s="930"/>
      <c r="AW568" s="931"/>
      <c r="AX568" s="931"/>
      <c r="AY568" s="931"/>
      <c r="AZ568" s="930"/>
      <c r="BA568" s="931"/>
      <c r="BB568" s="931"/>
      <c r="BC568" s="931"/>
      <c r="BD568" s="930"/>
      <c r="BE568" s="929"/>
      <c r="BF568" s="1282">
        <f t="shared" si="11"/>
        <v>0</v>
      </c>
    </row>
    <row r="569" spans="1:58" ht="93.6">
      <c r="A569" s="1220">
        <v>563</v>
      </c>
      <c r="B569" s="1231">
        <v>8</v>
      </c>
      <c r="C569" s="1275" t="s">
        <v>2506</v>
      </c>
      <c r="D569" s="1232"/>
      <c r="E569" s="1233">
        <v>37999100</v>
      </c>
      <c r="F569" s="1234" t="s">
        <v>2416</v>
      </c>
      <c r="G569" s="1235"/>
      <c r="H569" s="1236"/>
      <c r="I569" s="1234"/>
      <c r="J569" s="1220">
        <f>L569+N569+P569</f>
        <v>1</v>
      </c>
      <c r="K569" s="1227">
        <f>M569+O569+Q569</f>
        <v>37999100</v>
      </c>
      <c r="L569" s="1237"/>
      <c r="M569" s="1234"/>
      <c r="N569" s="1237"/>
      <c r="O569" s="1234"/>
      <c r="P569" s="1237">
        <v>1</v>
      </c>
      <c r="Q569" s="1228">
        <f>$E569</f>
        <v>37999100</v>
      </c>
      <c r="R569" s="1234"/>
      <c r="S569" s="1234"/>
      <c r="T569" s="1299"/>
      <c r="U569" s="1293">
        <f>Q569-T569</f>
        <v>37999100</v>
      </c>
      <c r="W569" s="1311">
        <f>$W$1/100*$U569</f>
        <v>3799910</v>
      </c>
      <c r="X569" s="1311">
        <f>$X$1/100*$U569</f>
        <v>3799910</v>
      </c>
      <c r="Y569" s="1311">
        <f>$Y$1/100*$U569</f>
        <v>3799910</v>
      </c>
      <c r="Z569" s="1302">
        <f>W569+X569+Y569</f>
        <v>11399730</v>
      </c>
      <c r="AA569" s="1311">
        <f>$AA$1/100*$U569</f>
        <v>1899955</v>
      </c>
      <c r="AB569" s="1311">
        <f>$AB$1/100*$U569</f>
        <v>3799910</v>
      </c>
      <c r="AC569" s="1311">
        <f>$AC$1/100*$U569</f>
        <v>3799910</v>
      </c>
      <c r="AD569" s="1302">
        <f>AA569+AB569+AC569</f>
        <v>9499775</v>
      </c>
      <c r="AE569" s="1311">
        <f>$AE$1/100*$U569</f>
        <v>3799910</v>
      </c>
      <c r="AF569" s="1311">
        <f>$AF$1/100*$U569</f>
        <v>3799910</v>
      </c>
      <c r="AG569" s="1311">
        <f>$AG$1/100*$U569</f>
        <v>3799910</v>
      </c>
      <c r="AH569" s="1302">
        <f>AE569+AF569+AG569</f>
        <v>11399730</v>
      </c>
      <c r="AI569" s="1311">
        <f>$AI$1/100*$U569</f>
        <v>3799910</v>
      </c>
      <c r="AJ569" s="1311">
        <f>$AJ$1/100*$U569</f>
        <v>1899955</v>
      </c>
      <c r="AK569" s="1311">
        <f>$AK$1/100*$U569</f>
        <v>0</v>
      </c>
      <c r="AL569" s="1302">
        <f>AI569+AJ569+AK569</f>
        <v>5699865</v>
      </c>
      <c r="AM569" s="1310">
        <f>Z569+AD569+AH569+AL569</f>
        <v>37999100</v>
      </c>
      <c r="AN569" s="1282">
        <f>AM569-U569</f>
        <v>0</v>
      </c>
      <c r="AO569" s="931">
        <f>ROUND(W569,-2)</f>
        <v>3799900</v>
      </c>
      <c r="AP569" s="931">
        <f>ROUND(X569,-2)</f>
        <v>3799900</v>
      </c>
      <c r="AQ569" s="931">
        <f>ROUND(Y569,-2)</f>
        <v>3799900</v>
      </c>
      <c r="AR569" s="1302">
        <f>AO569+AP569+AQ569</f>
        <v>11399700</v>
      </c>
      <c r="AS569" s="931">
        <f>ROUND(AA569,-2)</f>
        <v>1900000</v>
      </c>
      <c r="AT569" s="931">
        <f>ROUND(AB569,-2)</f>
        <v>3799900</v>
      </c>
      <c r="AU569" s="931">
        <f>ROUND(AC569,-2)</f>
        <v>3799900</v>
      </c>
      <c r="AV569" s="1302">
        <f>AS569+AT569+AU569</f>
        <v>9499800</v>
      </c>
      <c r="AW569" s="931">
        <f>ROUND(AE569,-2)</f>
        <v>3799900</v>
      </c>
      <c r="AX569" s="931">
        <f>ROUND(AF569,-2)</f>
        <v>3799900</v>
      </c>
      <c r="AY569" s="931">
        <f>ROUND(AG569,-2)</f>
        <v>3799900</v>
      </c>
      <c r="AZ569" s="1302">
        <f>AW569+AX569+AY569</f>
        <v>11399700</v>
      </c>
      <c r="BA569" s="1311">
        <f>ROUND(AI569,-2)</f>
        <v>3799900</v>
      </c>
      <c r="BB569" s="1311">
        <f>ROUND(AJ569,-2)</f>
        <v>1900000</v>
      </c>
      <c r="BC569" s="1311">
        <f>ROUND(AK569,-2)</f>
        <v>0</v>
      </c>
      <c r="BD569" s="930">
        <f>BA569+BB569+BC569</f>
        <v>5699900</v>
      </c>
      <c r="BE569" s="1310">
        <f>AR569+AV569+AZ569+BD569</f>
        <v>37999100</v>
      </c>
      <c r="BF569" s="1312">
        <f t="shared" si="11"/>
        <v>0</v>
      </c>
    </row>
    <row r="570" spans="1:58">
      <c r="A570" s="1220">
        <v>564</v>
      </c>
      <c r="B570" s="1231"/>
      <c r="C570" s="1276" t="s">
        <v>2422</v>
      </c>
      <c r="D570" s="1239">
        <v>45070000</v>
      </c>
      <c r="E570" s="1240" t="s">
        <v>2416</v>
      </c>
      <c r="F570" s="1234"/>
      <c r="G570" s="1235"/>
      <c r="H570" s="1236"/>
      <c r="I570" s="1234"/>
      <c r="J570" s="1220"/>
      <c r="K570" s="1237"/>
      <c r="L570" s="1237"/>
      <c r="M570" s="1234"/>
      <c r="N570" s="1237"/>
      <c r="O570" s="1234"/>
      <c r="P570" s="1234"/>
      <c r="Q570" s="1234"/>
      <c r="R570" s="1234"/>
      <c r="S570" s="1234"/>
      <c r="T570" s="1234"/>
      <c r="U570" s="1234"/>
      <c r="W570" s="1311"/>
      <c r="X570" s="1311"/>
      <c r="Y570" s="1311"/>
      <c r="Z570" s="1302"/>
      <c r="AA570" s="1311"/>
      <c r="AB570" s="1311"/>
      <c r="AC570" s="1311"/>
      <c r="AD570" s="1302"/>
      <c r="AE570" s="1311"/>
      <c r="AF570" s="1311"/>
      <c r="AG570" s="1311"/>
      <c r="AH570" s="1302"/>
      <c r="AI570" s="1311"/>
      <c r="AJ570" s="1311"/>
      <c r="AK570" s="1311"/>
      <c r="AL570" s="1302"/>
      <c r="AM570" s="1310"/>
      <c r="AN570" s="1282"/>
      <c r="AO570" s="931"/>
      <c r="AP570" s="931"/>
      <c r="AQ570" s="931"/>
      <c r="AR570" s="930"/>
      <c r="AS570" s="931"/>
      <c r="AT570" s="931"/>
      <c r="AU570" s="931"/>
      <c r="AV570" s="930"/>
      <c r="AW570" s="931"/>
      <c r="AX570" s="931"/>
      <c r="AY570" s="931"/>
      <c r="AZ570" s="930"/>
      <c r="BA570" s="931"/>
      <c r="BB570" s="931"/>
      <c r="BC570" s="931"/>
      <c r="BD570" s="930"/>
      <c r="BE570" s="929"/>
      <c r="BF570" s="1282">
        <f t="shared" si="11"/>
        <v>0</v>
      </c>
    </row>
    <row r="571" spans="1:58" outlineLevel="2">
      <c r="A571" s="1220">
        <v>565</v>
      </c>
      <c r="B571" s="1231"/>
      <c r="C571" s="1276" t="s">
        <v>2423</v>
      </c>
      <c r="D571" s="1239">
        <v>0</v>
      </c>
      <c r="E571" s="1240" t="s">
        <v>2416</v>
      </c>
      <c r="F571" s="1234"/>
      <c r="G571" s="1235"/>
      <c r="H571" s="1236"/>
      <c r="I571" s="1234"/>
      <c r="J571" s="1220"/>
      <c r="K571" s="1237"/>
      <c r="L571" s="1237"/>
      <c r="M571" s="1234"/>
      <c r="N571" s="1237"/>
      <c r="O571" s="1234"/>
      <c r="P571" s="1234"/>
      <c r="Q571" s="1234"/>
      <c r="R571" s="1234"/>
      <c r="S571" s="1234"/>
      <c r="T571" s="1234"/>
      <c r="U571" s="1234"/>
      <c r="W571" s="1311"/>
      <c r="X571" s="1311"/>
      <c r="Y571" s="1311"/>
      <c r="Z571" s="1302"/>
      <c r="AA571" s="1311"/>
      <c r="AB571" s="1311"/>
      <c r="AC571" s="1311"/>
      <c r="AD571" s="1302"/>
      <c r="AE571" s="1311"/>
      <c r="AF571" s="1311"/>
      <c r="AG571" s="1311"/>
      <c r="AH571" s="1302"/>
      <c r="AI571" s="1311"/>
      <c r="AJ571" s="1311"/>
      <c r="AK571" s="1311"/>
      <c r="AL571" s="1302"/>
      <c r="AM571" s="1310"/>
      <c r="AN571" s="1282"/>
      <c r="AO571" s="931"/>
      <c r="AP571" s="931"/>
      <c r="AQ571" s="931"/>
      <c r="AR571" s="930"/>
      <c r="AS571" s="931"/>
      <c r="AT571" s="931"/>
      <c r="AU571" s="931"/>
      <c r="AV571" s="930"/>
      <c r="AW571" s="931"/>
      <c r="AX571" s="931"/>
      <c r="AY571" s="931"/>
      <c r="AZ571" s="930"/>
      <c r="BA571" s="931"/>
      <c r="BB571" s="931"/>
      <c r="BC571" s="931"/>
      <c r="BD571" s="930"/>
      <c r="BE571" s="929"/>
      <c r="BF571" s="1282">
        <f t="shared" si="11"/>
        <v>0</v>
      </c>
    </row>
    <row r="572" spans="1:58" outlineLevel="2">
      <c r="A572" s="1220">
        <v>566</v>
      </c>
      <c r="B572" s="1231"/>
      <c r="C572" s="1276" t="s">
        <v>2424</v>
      </c>
      <c r="D572" s="1239">
        <v>45070000</v>
      </c>
      <c r="E572" s="1240" t="s">
        <v>2416</v>
      </c>
      <c r="F572" s="1234"/>
      <c r="G572" s="1235"/>
      <c r="H572" s="1236"/>
      <c r="I572" s="1234"/>
      <c r="J572" s="1220"/>
      <c r="K572" s="1237"/>
      <c r="L572" s="1237"/>
      <c r="M572" s="1234"/>
      <c r="N572" s="1237"/>
      <c r="O572" s="1234"/>
      <c r="P572" s="1234"/>
      <c r="Q572" s="1234"/>
      <c r="R572" s="1234"/>
      <c r="S572" s="1234"/>
      <c r="T572" s="1234"/>
      <c r="U572" s="1234"/>
      <c r="W572" s="1311"/>
      <c r="X572" s="1311"/>
      <c r="Y572" s="1311"/>
      <c r="Z572" s="1302"/>
      <c r="AA572" s="1311"/>
      <c r="AB572" s="1311"/>
      <c r="AC572" s="1311"/>
      <c r="AD572" s="1302"/>
      <c r="AE572" s="1311"/>
      <c r="AF572" s="1311"/>
      <c r="AG572" s="1311"/>
      <c r="AH572" s="1302"/>
      <c r="AI572" s="1311"/>
      <c r="AJ572" s="1311"/>
      <c r="AK572" s="1311"/>
      <c r="AL572" s="1302"/>
      <c r="AM572" s="1310"/>
      <c r="AN572" s="1282"/>
      <c r="AO572" s="931"/>
      <c r="AP572" s="931"/>
      <c r="AQ572" s="931"/>
      <c r="AR572" s="930"/>
      <c r="AS572" s="931"/>
      <c r="AT572" s="931"/>
      <c r="AU572" s="931"/>
      <c r="AV572" s="930"/>
      <c r="AW572" s="931"/>
      <c r="AX572" s="931"/>
      <c r="AY572" s="931"/>
      <c r="AZ572" s="930"/>
      <c r="BA572" s="931"/>
      <c r="BB572" s="931"/>
      <c r="BC572" s="931"/>
      <c r="BD572" s="930"/>
      <c r="BE572" s="929"/>
      <c r="BF572" s="1282">
        <f t="shared" si="11"/>
        <v>0</v>
      </c>
    </row>
    <row r="573" spans="1:58">
      <c r="A573" s="1220">
        <v>567</v>
      </c>
      <c r="B573" s="1231"/>
      <c r="C573" s="1276" t="s">
        <v>2431</v>
      </c>
      <c r="D573" s="1239">
        <v>7070900</v>
      </c>
      <c r="E573" s="1240" t="s">
        <v>2416</v>
      </c>
      <c r="F573" s="1234"/>
      <c r="G573" s="1235"/>
      <c r="H573" s="1236"/>
      <c r="I573" s="1234"/>
      <c r="J573" s="1220"/>
      <c r="K573" s="1237"/>
      <c r="L573" s="1237"/>
      <c r="M573" s="1234"/>
      <c r="N573" s="1237"/>
      <c r="O573" s="1234"/>
      <c r="P573" s="1234"/>
      <c r="Q573" s="1234"/>
      <c r="R573" s="1234"/>
      <c r="S573" s="1234"/>
      <c r="T573" s="1234"/>
      <c r="U573" s="1234"/>
      <c r="W573" s="1311"/>
      <c r="X573" s="1311"/>
      <c r="Y573" s="1311"/>
      <c r="Z573" s="1302"/>
      <c r="AA573" s="1311"/>
      <c r="AB573" s="1311"/>
      <c r="AC573" s="1311"/>
      <c r="AD573" s="1302"/>
      <c r="AE573" s="1311"/>
      <c r="AF573" s="1311"/>
      <c r="AG573" s="1311"/>
      <c r="AH573" s="1302"/>
      <c r="AI573" s="1311"/>
      <c r="AJ573" s="1311"/>
      <c r="AK573" s="1311"/>
      <c r="AL573" s="1302"/>
      <c r="AM573" s="1310"/>
      <c r="AN573" s="1282"/>
      <c r="AO573" s="931"/>
      <c r="AP573" s="931"/>
      <c r="AQ573" s="931"/>
      <c r="AR573" s="930"/>
      <c r="AS573" s="931"/>
      <c r="AT573" s="931"/>
      <c r="AU573" s="931"/>
      <c r="AV573" s="930"/>
      <c r="AW573" s="931"/>
      <c r="AX573" s="931"/>
      <c r="AY573" s="931"/>
      <c r="AZ573" s="930"/>
      <c r="BA573" s="931"/>
      <c r="BB573" s="931"/>
      <c r="BC573" s="931"/>
      <c r="BD573" s="930"/>
      <c r="BE573" s="929"/>
      <c r="BF573" s="1282">
        <f t="shared" si="11"/>
        <v>0</v>
      </c>
    </row>
    <row r="574" spans="1:58">
      <c r="A574" s="1220">
        <v>568</v>
      </c>
      <c r="B574" s="1231"/>
      <c r="C574" s="1276" t="s">
        <v>2425</v>
      </c>
      <c r="D574" s="1239">
        <v>37999100</v>
      </c>
      <c r="E574" s="1240" t="s">
        <v>2416</v>
      </c>
      <c r="F574" s="1234"/>
      <c r="G574" s="1235"/>
      <c r="H574" s="1236"/>
      <c r="I574" s="1234"/>
      <c r="J574" s="1220"/>
      <c r="K574" s="1237"/>
      <c r="L574" s="1237"/>
      <c r="M574" s="1234"/>
      <c r="N574" s="1237"/>
      <c r="O574" s="1234"/>
      <c r="P574" s="1234"/>
      <c r="Q574" s="1234"/>
      <c r="R574" s="1234"/>
      <c r="S574" s="1234"/>
      <c r="T574" s="1234"/>
      <c r="U574" s="1234"/>
      <c r="W574" s="1311"/>
      <c r="X574" s="1311"/>
      <c r="Y574" s="1311"/>
      <c r="Z574" s="1302"/>
      <c r="AA574" s="1311"/>
      <c r="AB574" s="1311"/>
      <c r="AC574" s="1311"/>
      <c r="AD574" s="1302"/>
      <c r="AE574" s="1311"/>
      <c r="AF574" s="1311"/>
      <c r="AG574" s="1311"/>
      <c r="AH574" s="1302"/>
      <c r="AI574" s="1311"/>
      <c r="AJ574" s="1311"/>
      <c r="AK574" s="1311"/>
      <c r="AL574" s="1302"/>
      <c r="AM574" s="1310"/>
      <c r="AN574" s="1282"/>
      <c r="AO574" s="931"/>
      <c r="AP574" s="931"/>
      <c r="AQ574" s="931"/>
      <c r="AR574" s="930"/>
      <c r="AS574" s="931"/>
      <c r="AT574" s="931"/>
      <c r="AU574" s="931"/>
      <c r="AV574" s="930"/>
      <c r="AW574" s="931"/>
      <c r="AX574" s="931"/>
      <c r="AY574" s="931"/>
      <c r="AZ574" s="930"/>
      <c r="BA574" s="931"/>
      <c r="BB574" s="931"/>
      <c r="BC574" s="931"/>
      <c r="BD574" s="930"/>
      <c r="BE574" s="929"/>
      <c r="BF574" s="1282">
        <f t="shared" si="11"/>
        <v>0</v>
      </c>
    </row>
    <row r="575" spans="1:58" ht="70.2">
      <c r="A575" s="1220">
        <v>569</v>
      </c>
      <c r="B575" s="1231">
        <v>2</v>
      </c>
      <c r="C575" s="1275" t="s">
        <v>2507</v>
      </c>
      <c r="D575" s="1232"/>
      <c r="E575" s="1233">
        <v>21081200</v>
      </c>
      <c r="F575" s="1234" t="s">
        <v>2416</v>
      </c>
      <c r="G575" s="1235"/>
      <c r="H575" s="1236"/>
      <c r="I575" s="1234"/>
      <c r="J575" s="1220">
        <f>L575+N575+P575</f>
        <v>1</v>
      </c>
      <c r="K575" s="1227">
        <f>M575+O575+Q575</f>
        <v>21081200</v>
      </c>
      <c r="L575" s="1237"/>
      <c r="M575" s="1234"/>
      <c r="N575" s="1237"/>
      <c r="O575" s="1234"/>
      <c r="P575" s="1237">
        <v>1</v>
      </c>
      <c r="Q575" s="1228">
        <f>$E575</f>
        <v>21081200</v>
      </c>
      <c r="R575" s="1234"/>
      <c r="S575" s="1234"/>
      <c r="T575" s="1299"/>
      <c r="U575" s="1293">
        <f>Q575-T575</f>
        <v>21081200</v>
      </c>
      <c r="W575" s="1311">
        <f>$W$1/100*$U575</f>
        <v>2108120</v>
      </c>
      <c r="X575" s="1311">
        <f>$X$1/100*$U575</f>
        <v>2108120</v>
      </c>
      <c r="Y575" s="1311">
        <f>$Y$1/100*$U575</f>
        <v>2108120</v>
      </c>
      <c r="Z575" s="1302">
        <f>W575+X575+Y575</f>
        <v>6324360</v>
      </c>
      <c r="AA575" s="1311">
        <f>$AA$1/100*$U575</f>
        <v>1054060</v>
      </c>
      <c r="AB575" s="1311">
        <f>$AB$1/100*$U575</f>
        <v>2108120</v>
      </c>
      <c r="AC575" s="1311">
        <f>$AC$1/100*$U575</f>
        <v>2108120</v>
      </c>
      <c r="AD575" s="1302">
        <f>AA575+AB575+AC575</f>
        <v>5270300</v>
      </c>
      <c r="AE575" s="1311">
        <f>$AE$1/100*$U575</f>
        <v>2108120</v>
      </c>
      <c r="AF575" s="1311">
        <f>$AF$1/100*$U575</f>
        <v>2108120</v>
      </c>
      <c r="AG575" s="1311">
        <f>$AG$1/100*$U575</f>
        <v>2108120</v>
      </c>
      <c r="AH575" s="1302">
        <f>AE575+AF575+AG575</f>
        <v>6324360</v>
      </c>
      <c r="AI575" s="1311">
        <f>$AI$1/100*$U575</f>
        <v>2108120</v>
      </c>
      <c r="AJ575" s="1311">
        <f>$AJ$1/100*$U575</f>
        <v>1054060</v>
      </c>
      <c r="AK575" s="1311">
        <f>$AK$1/100*$U575</f>
        <v>0</v>
      </c>
      <c r="AL575" s="1302">
        <f>AI575+AJ575+AK575</f>
        <v>3162180</v>
      </c>
      <c r="AM575" s="1310">
        <f>Z575+AD575+AH575+AL575</f>
        <v>21081200</v>
      </c>
      <c r="AN575" s="1282">
        <f>AM575-U575</f>
        <v>0</v>
      </c>
      <c r="AO575" s="931">
        <f>ROUND(W575,-2)</f>
        <v>2108100</v>
      </c>
      <c r="AP575" s="931">
        <f>ROUND(X575,-2)</f>
        <v>2108100</v>
      </c>
      <c r="AQ575" s="931">
        <f>ROUND(Y575,-2)</f>
        <v>2108100</v>
      </c>
      <c r="AR575" s="1302">
        <f>AO575+AP575+AQ575</f>
        <v>6324300</v>
      </c>
      <c r="AS575" s="931">
        <f>ROUND(AA575,-2)</f>
        <v>1054100</v>
      </c>
      <c r="AT575" s="931">
        <f>ROUND(AB575,-2)</f>
        <v>2108100</v>
      </c>
      <c r="AU575" s="931">
        <f>ROUND(AC575,-2)</f>
        <v>2108100</v>
      </c>
      <c r="AV575" s="1302">
        <f>AS575+AT575+AU575</f>
        <v>5270300</v>
      </c>
      <c r="AW575" s="931">
        <f>ROUND(AE575,-2)</f>
        <v>2108100</v>
      </c>
      <c r="AX575" s="931">
        <f>ROUND(AF575,-2)</f>
        <v>2108100</v>
      </c>
      <c r="AY575" s="931">
        <f>ROUND(AG575,-2)</f>
        <v>2108100</v>
      </c>
      <c r="AZ575" s="1302">
        <f>AW575+AX575+AY575</f>
        <v>6324300</v>
      </c>
      <c r="BA575" s="1311">
        <f>ROUND(AI575,-2)</f>
        <v>2108100</v>
      </c>
      <c r="BB575" s="1311">
        <f>ROUND(AJ575,-2)</f>
        <v>1054100</v>
      </c>
      <c r="BC575" s="1311">
        <f>ROUND(AK575,-2)</f>
        <v>0</v>
      </c>
      <c r="BD575" s="930">
        <f>BA575+BB575+BC575</f>
        <v>3162200</v>
      </c>
      <c r="BE575" s="1310">
        <f>AR575+AV575+AZ575+BD575</f>
        <v>21081100</v>
      </c>
      <c r="BF575" s="1312">
        <f t="shared" si="11"/>
        <v>-100</v>
      </c>
    </row>
    <row r="576" spans="1:58">
      <c r="A576" s="1220">
        <v>570</v>
      </c>
      <c r="B576" s="1231"/>
      <c r="C576" s="1276" t="s">
        <v>2422</v>
      </c>
      <c r="D576" s="1239">
        <v>115450000</v>
      </c>
      <c r="E576" s="1240" t="s">
        <v>2416</v>
      </c>
      <c r="F576" s="1234"/>
      <c r="G576" s="1235"/>
      <c r="H576" s="1236"/>
      <c r="I576" s="1234"/>
      <c r="J576" s="1220"/>
      <c r="K576" s="1237"/>
      <c r="L576" s="1237"/>
      <c r="M576" s="1234"/>
      <c r="N576" s="1237"/>
      <c r="O576" s="1234"/>
      <c r="P576" s="1234"/>
      <c r="Q576" s="1234"/>
      <c r="R576" s="1234"/>
      <c r="S576" s="1234"/>
      <c r="T576" s="1234"/>
      <c r="U576" s="1234"/>
      <c r="W576" s="1311"/>
      <c r="X576" s="1311"/>
      <c r="Y576" s="1311"/>
      <c r="Z576" s="1302"/>
      <c r="AA576" s="1311"/>
      <c r="AB576" s="1311"/>
      <c r="AC576" s="1311"/>
      <c r="AD576" s="1302"/>
      <c r="AE576" s="1311"/>
      <c r="AF576" s="1311"/>
      <c r="AG576" s="1311"/>
      <c r="AH576" s="1302"/>
      <c r="AI576" s="1311"/>
      <c r="AJ576" s="1311"/>
      <c r="AK576" s="1311"/>
      <c r="AL576" s="1302"/>
      <c r="AM576" s="1310"/>
      <c r="AN576" s="1282"/>
      <c r="AO576" s="931"/>
      <c r="AP576" s="931"/>
      <c r="AQ576" s="931"/>
      <c r="AR576" s="930"/>
      <c r="AS576" s="931"/>
      <c r="AT576" s="931"/>
      <c r="AU576" s="931"/>
      <c r="AV576" s="930"/>
      <c r="AW576" s="931"/>
      <c r="AX576" s="931"/>
      <c r="AY576" s="931"/>
      <c r="AZ576" s="930"/>
      <c r="BA576" s="931"/>
      <c r="BB576" s="931"/>
      <c r="BC576" s="931"/>
      <c r="BD576" s="930"/>
      <c r="BE576" s="929"/>
      <c r="BF576" s="1282">
        <f t="shared" si="11"/>
        <v>0</v>
      </c>
    </row>
    <row r="577" spans="1:58" outlineLevel="2">
      <c r="A577" s="1220">
        <v>571</v>
      </c>
      <c r="B577" s="1231"/>
      <c r="C577" s="1276" t="s">
        <v>2423</v>
      </c>
      <c r="D577" s="1239">
        <v>0</v>
      </c>
      <c r="E577" s="1240" t="s">
        <v>2416</v>
      </c>
      <c r="F577" s="1234"/>
      <c r="G577" s="1235"/>
      <c r="H577" s="1236"/>
      <c r="I577" s="1234"/>
      <c r="J577" s="1220"/>
      <c r="K577" s="1237"/>
      <c r="L577" s="1237"/>
      <c r="M577" s="1234"/>
      <c r="N577" s="1237"/>
      <c r="O577" s="1234"/>
      <c r="P577" s="1234"/>
      <c r="Q577" s="1234"/>
      <c r="R577" s="1234"/>
      <c r="S577" s="1234"/>
      <c r="T577" s="1234"/>
      <c r="U577" s="1234"/>
      <c r="W577" s="1311"/>
      <c r="X577" s="1311"/>
      <c r="Y577" s="1311"/>
      <c r="Z577" s="1302"/>
      <c r="AA577" s="1311"/>
      <c r="AB577" s="1311"/>
      <c r="AC577" s="1311"/>
      <c r="AD577" s="1302"/>
      <c r="AE577" s="1311"/>
      <c r="AF577" s="1311"/>
      <c r="AG577" s="1311"/>
      <c r="AH577" s="1302"/>
      <c r="AI577" s="1311"/>
      <c r="AJ577" s="1311"/>
      <c r="AK577" s="1311"/>
      <c r="AL577" s="1302"/>
      <c r="AM577" s="1310"/>
      <c r="AN577" s="1282"/>
      <c r="AO577" s="931"/>
      <c r="AP577" s="931"/>
      <c r="AQ577" s="931"/>
      <c r="AR577" s="930"/>
      <c r="AS577" s="931"/>
      <c r="AT577" s="931"/>
      <c r="AU577" s="931"/>
      <c r="AV577" s="930"/>
      <c r="AW577" s="931"/>
      <c r="AX577" s="931"/>
      <c r="AY577" s="931"/>
      <c r="AZ577" s="930"/>
      <c r="BA577" s="931"/>
      <c r="BB577" s="931"/>
      <c r="BC577" s="931"/>
      <c r="BD577" s="930"/>
      <c r="BE577" s="929"/>
      <c r="BF577" s="1282">
        <f t="shared" si="11"/>
        <v>0</v>
      </c>
    </row>
    <row r="578" spans="1:58" outlineLevel="2">
      <c r="A578" s="1220">
        <v>572</v>
      </c>
      <c r="B578" s="1231"/>
      <c r="C578" s="1276" t="s">
        <v>2424</v>
      </c>
      <c r="D578" s="1239">
        <v>115450000</v>
      </c>
      <c r="E578" s="1240" t="s">
        <v>2416</v>
      </c>
      <c r="F578" s="1234"/>
      <c r="G578" s="1235"/>
      <c r="H578" s="1236"/>
      <c r="I578" s="1234"/>
      <c r="J578" s="1220"/>
      <c r="K578" s="1237"/>
      <c r="L578" s="1237"/>
      <c r="M578" s="1234"/>
      <c r="N578" s="1237"/>
      <c r="O578" s="1234"/>
      <c r="P578" s="1234"/>
      <c r="Q578" s="1234"/>
      <c r="R578" s="1234"/>
      <c r="S578" s="1234"/>
      <c r="T578" s="1234"/>
      <c r="U578" s="1234"/>
      <c r="W578" s="1311"/>
      <c r="X578" s="1311"/>
      <c r="Y578" s="1311"/>
      <c r="Z578" s="1302"/>
      <c r="AA578" s="1311"/>
      <c r="AB578" s="1311"/>
      <c r="AC578" s="1311"/>
      <c r="AD578" s="1302"/>
      <c r="AE578" s="1311"/>
      <c r="AF578" s="1311"/>
      <c r="AG578" s="1311"/>
      <c r="AH578" s="1302"/>
      <c r="AI578" s="1311"/>
      <c r="AJ578" s="1311"/>
      <c r="AK578" s="1311"/>
      <c r="AL578" s="1302"/>
      <c r="AM578" s="1310"/>
      <c r="AN578" s="1282"/>
      <c r="AO578" s="931"/>
      <c r="AP578" s="931"/>
      <c r="AQ578" s="931"/>
      <c r="AR578" s="930"/>
      <c r="AS578" s="931"/>
      <c r="AT578" s="931"/>
      <c r="AU578" s="931"/>
      <c r="AV578" s="930"/>
      <c r="AW578" s="931"/>
      <c r="AX578" s="931"/>
      <c r="AY578" s="931"/>
      <c r="AZ578" s="930"/>
      <c r="BA578" s="931"/>
      <c r="BB578" s="931"/>
      <c r="BC578" s="931"/>
      <c r="BD578" s="930"/>
      <c r="BE578" s="929"/>
      <c r="BF578" s="1282">
        <f t="shared" si="11"/>
        <v>0</v>
      </c>
    </row>
    <row r="579" spans="1:58">
      <c r="A579" s="1220">
        <v>573</v>
      </c>
      <c r="B579" s="1231"/>
      <c r="C579" s="1276" t="s">
        <v>2431</v>
      </c>
      <c r="D579" s="1239">
        <v>17894800</v>
      </c>
      <c r="E579" s="1240" t="s">
        <v>2416</v>
      </c>
      <c r="F579" s="1234"/>
      <c r="G579" s="1235"/>
      <c r="H579" s="1236"/>
      <c r="I579" s="1234"/>
      <c r="J579" s="1220"/>
      <c r="K579" s="1237"/>
      <c r="L579" s="1237"/>
      <c r="M579" s="1234"/>
      <c r="N579" s="1237"/>
      <c r="O579" s="1234"/>
      <c r="P579" s="1234"/>
      <c r="Q579" s="1234"/>
      <c r="R579" s="1234"/>
      <c r="S579" s="1234"/>
      <c r="T579" s="1234"/>
      <c r="U579" s="1234"/>
      <c r="W579" s="1311"/>
      <c r="X579" s="1311"/>
      <c r="Y579" s="1311"/>
      <c r="Z579" s="1302"/>
      <c r="AA579" s="1311"/>
      <c r="AB579" s="1311"/>
      <c r="AC579" s="1311"/>
      <c r="AD579" s="1302"/>
      <c r="AE579" s="1311"/>
      <c r="AF579" s="1311"/>
      <c r="AG579" s="1311"/>
      <c r="AH579" s="1302"/>
      <c r="AI579" s="1311"/>
      <c r="AJ579" s="1311"/>
      <c r="AK579" s="1311"/>
      <c r="AL579" s="1302"/>
      <c r="AM579" s="1310"/>
      <c r="AN579" s="1282"/>
      <c r="AO579" s="931"/>
      <c r="AP579" s="931"/>
      <c r="AQ579" s="931"/>
      <c r="AR579" s="930"/>
      <c r="AS579" s="931"/>
      <c r="AT579" s="931"/>
      <c r="AU579" s="931"/>
      <c r="AV579" s="930"/>
      <c r="AW579" s="931"/>
      <c r="AX579" s="931"/>
      <c r="AY579" s="931"/>
      <c r="AZ579" s="930"/>
      <c r="BA579" s="931"/>
      <c r="BB579" s="931"/>
      <c r="BC579" s="931"/>
      <c r="BD579" s="930"/>
      <c r="BE579" s="929"/>
      <c r="BF579" s="1282">
        <f t="shared" si="11"/>
        <v>0</v>
      </c>
    </row>
    <row r="580" spans="1:58">
      <c r="A580" s="1220">
        <v>574</v>
      </c>
      <c r="B580" s="1231"/>
      <c r="C580" s="1276" t="s">
        <v>2425</v>
      </c>
      <c r="D580" s="1239">
        <v>21081200</v>
      </c>
      <c r="E580" s="1240" t="s">
        <v>2416</v>
      </c>
      <c r="F580" s="1234"/>
      <c r="G580" s="1235"/>
      <c r="H580" s="1236"/>
      <c r="I580" s="1234"/>
      <c r="J580" s="1220"/>
      <c r="K580" s="1237"/>
      <c r="L580" s="1237"/>
      <c r="M580" s="1234"/>
      <c r="N580" s="1237"/>
      <c r="O580" s="1234"/>
      <c r="P580" s="1234"/>
      <c r="Q580" s="1234"/>
      <c r="R580" s="1234"/>
      <c r="S580" s="1234"/>
      <c r="T580" s="1234"/>
      <c r="U580" s="1234"/>
      <c r="W580" s="1311"/>
      <c r="X580" s="1311"/>
      <c r="Y580" s="1311"/>
      <c r="Z580" s="1302"/>
      <c r="AA580" s="1311"/>
      <c r="AB580" s="1311"/>
      <c r="AC580" s="1311"/>
      <c r="AD580" s="1302"/>
      <c r="AE580" s="1311"/>
      <c r="AF580" s="1311"/>
      <c r="AG580" s="1311"/>
      <c r="AH580" s="1302"/>
      <c r="AI580" s="1311"/>
      <c r="AJ580" s="1311"/>
      <c r="AK580" s="1311"/>
      <c r="AL580" s="1302"/>
      <c r="AM580" s="1310"/>
      <c r="AN580" s="1282"/>
      <c r="AO580" s="931"/>
      <c r="AP580" s="931"/>
      <c r="AQ580" s="931"/>
      <c r="AR580" s="930"/>
      <c r="AS580" s="931"/>
      <c r="AT580" s="931"/>
      <c r="AU580" s="931"/>
      <c r="AV580" s="930"/>
      <c r="AW580" s="931"/>
      <c r="AX580" s="931"/>
      <c r="AY580" s="931"/>
      <c r="AZ580" s="930"/>
      <c r="BA580" s="931"/>
      <c r="BB580" s="931"/>
      <c r="BC580" s="931"/>
      <c r="BD580" s="930"/>
      <c r="BE580" s="929"/>
      <c r="BF580" s="1282">
        <f t="shared" si="11"/>
        <v>0</v>
      </c>
    </row>
    <row r="581" spans="1:58">
      <c r="A581" s="1220">
        <v>575</v>
      </c>
      <c r="B581" s="1231"/>
      <c r="C581" s="1276" t="s">
        <v>2426</v>
      </c>
      <c r="D581" s="1239">
        <v>76474000</v>
      </c>
      <c r="E581" s="1240" t="s">
        <v>2416</v>
      </c>
      <c r="F581" s="1234"/>
      <c r="G581" s="1235"/>
      <c r="H581" s="1236"/>
      <c r="I581" s="1234"/>
      <c r="J581" s="1220"/>
      <c r="K581" s="1237"/>
      <c r="L581" s="1237"/>
      <c r="M581" s="1234"/>
      <c r="N581" s="1237"/>
      <c r="O581" s="1234"/>
      <c r="P581" s="1234"/>
      <c r="Q581" s="1234"/>
      <c r="R581" s="1234"/>
      <c r="S581" s="1234"/>
      <c r="T581" s="1234"/>
      <c r="U581" s="1234"/>
      <c r="W581" s="1311"/>
      <c r="X581" s="1311"/>
      <c r="Y581" s="1311"/>
      <c r="Z581" s="1302"/>
      <c r="AA581" s="1311"/>
      <c r="AB581" s="1311"/>
      <c r="AC581" s="1311"/>
      <c r="AD581" s="1302"/>
      <c r="AE581" s="1311"/>
      <c r="AF581" s="1311"/>
      <c r="AG581" s="1311"/>
      <c r="AH581" s="1302"/>
      <c r="AI581" s="1311"/>
      <c r="AJ581" s="1311"/>
      <c r="AK581" s="1311"/>
      <c r="AL581" s="1302"/>
      <c r="AM581" s="1310"/>
      <c r="AN581" s="1282"/>
      <c r="AO581" s="931"/>
      <c r="AP581" s="931"/>
      <c r="AQ581" s="931"/>
      <c r="AR581" s="930"/>
      <c r="AS581" s="931"/>
      <c r="AT581" s="931"/>
      <c r="AU581" s="931"/>
      <c r="AV581" s="930"/>
      <c r="AW581" s="931"/>
      <c r="AX581" s="931"/>
      <c r="AY581" s="931"/>
      <c r="AZ581" s="930"/>
      <c r="BA581" s="931"/>
      <c r="BB581" s="931"/>
      <c r="BC581" s="931"/>
      <c r="BD581" s="930"/>
      <c r="BE581" s="929"/>
      <c r="BF581" s="1282">
        <f t="shared" si="11"/>
        <v>0</v>
      </c>
    </row>
    <row r="582" spans="1:58" ht="70.2">
      <c r="A582" s="1220">
        <v>576</v>
      </c>
      <c r="B582" s="1231">
        <v>2</v>
      </c>
      <c r="C582" s="1275" t="s">
        <v>2508</v>
      </c>
      <c r="D582" s="1232"/>
      <c r="E582" s="1233">
        <v>21811800</v>
      </c>
      <c r="F582" s="1234" t="s">
        <v>2416</v>
      </c>
      <c r="G582" s="1235"/>
      <c r="H582" s="1236"/>
      <c r="I582" s="1234"/>
      <c r="J582" s="1220">
        <f>L582+N582+P582</f>
        <v>1</v>
      </c>
      <c r="K582" s="1227">
        <f>M582+O582+Q582</f>
        <v>21811800</v>
      </c>
      <c r="L582" s="1237"/>
      <c r="M582" s="1234"/>
      <c r="N582" s="1237"/>
      <c r="O582" s="1234"/>
      <c r="P582" s="1237">
        <v>1</v>
      </c>
      <c r="Q582" s="1228">
        <f>$E582</f>
        <v>21811800</v>
      </c>
      <c r="R582" s="1234"/>
      <c r="S582" s="1234"/>
      <c r="T582" s="1299"/>
      <c r="U582" s="1293">
        <f>Q582-T582</f>
        <v>21811800</v>
      </c>
      <c r="W582" s="1311">
        <f>$W$1/100*$U582</f>
        <v>2181180</v>
      </c>
      <c r="X582" s="1311">
        <f>$X$1/100*$U582</f>
        <v>2181180</v>
      </c>
      <c r="Y582" s="1311">
        <f>$Y$1/100*$U582</f>
        <v>2181180</v>
      </c>
      <c r="Z582" s="1302">
        <f>W582+X582+Y582</f>
        <v>6543540</v>
      </c>
      <c r="AA582" s="1311">
        <f>$AA$1/100*$U582</f>
        <v>1090590</v>
      </c>
      <c r="AB582" s="1311">
        <f>$AB$1/100*$U582</f>
        <v>2181180</v>
      </c>
      <c r="AC582" s="1311">
        <f>$AC$1/100*$U582</f>
        <v>2181180</v>
      </c>
      <c r="AD582" s="1302">
        <f>AA582+AB582+AC582</f>
        <v>5452950</v>
      </c>
      <c r="AE582" s="1311">
        <f>$AE$1/100*$U582</f>
        <v>2181180</v>
      </c>
      <c r="AF582" s="1311">
        <f>$AF$1/100*$U582</f>
        <v>2181180</v>
      </c>
      <c r="AG582" s="1311">
        <f>$AG$1/100*$U582</f>
        <v>2181180</v>
      </c>
      <c r="AH582" s="1302">
        <f>AE582+AF582+AG582</f>
        <v>6543540</v>
      </c>
      <c r="AI582" s="1311">
        <f>$AI$1/100*$U582</f>
        <v>2181180</v>
      </c>
      <c r="AJ582" s="1311">
        <f>$AJ$1/100*$U582</f>
        <v>1090590</v>
      </c>
      <c r="AK582" s="1311">
        <f>$AK$1/100*$U582</f>
        <v>0</v>
      </c>
      <c r="AL582" s="1302">
        <f>AI582+AJ582+AK582</f>
        <v>3271770</v>
      </c>
      <c r="AM582" s="1310">
        <f>Z582+AD582+AH582+AL582</f>
        <v>21811800</v>
      </c>
      <c r="AN582" s="1282">
        <f>AM582-U582</f>
        <v>0</v>
      </c>
      <c r="AO582" s="931">
        <f>ROUND(W582,-2)</f>
        <v>2181200</v>
      </c>
      <c r="AP582" s="931">
        <f>ROUND(X582,-2)</f>
        <v>2181200</v>
      </c>
      <c r="AQ582" s="931">
        <f>ROUND(Y582,-2)</f>
        <v>2181200</v>
      </c>
      <c r="AR582" s="1302">
        <f>AO582+AP582+AQ582</f>
        <v>6543600</v>
      </c>
      <c r="AS582" s="931">
        <f>ROUND(AA582,-2)</f>
        <v>1090600</v>
      </c>
      <c r="AT582" s="931">
        <f>ROUND(AB582,-2)</f>
        <v>2181200</v>
      </c>
      <c r="AU582" s="931">
        <f>ROUND(AC582,-2)</f>
        <v>2181200</v>
      </c>
      <c r="AV582" s="1302">
        <f>AS582+AT582+AU582</f>
        <v>5453000</v>
      </c>
      <c r="AW582" s="931">
        <f>ROUND(AE582,-2)</f>
        <v>2181200</v>
      </c>
      <c r="AX582" s="931">
        <f>ROUND(AF582,-2)</f>
        <v>2181200</v>
      </c>
      <c r="AY582" s="931">
        <f>ROUND(AG582,-2)</f>
        <v>2181200</v>
      </c>
      <c r="AZ582" s="1302">
        <f>AW582+AX582+AY582</f>
        <v>6543600</v>
      </c>
      <c r="BA582" s="1311">
        <f>ROUND(AI582,-2)</f>
        <v>2181200</v>
      </c>
      <c r="BB582" s="1311">
        <f>ROUND(AJ582,-2)</f>
        <v>1090600</v>
      </c>
      <c r="BC582" s="1311">
        <f>ROUND(AK582,-2)</f>
        <v>0</v>
      </c>
      <c r="BD582" s="930">
        <f>BA582+BB582+BC582</f>
        <v>3271800</v>
      </c>
      <c r="BE582" s="1310">
        <f>AR582+AV582+AZ582+BD582</f>
        <v>21812000</v>
      </c>
      <c r="BF582" s="1312">
        <f t="shared" si="11"/>
        <v>200</v>
      </c>
    </row>
    <row r="583" spans="1:58">
      <c r="A583" s="1220">
        <v>577</v>
      </c>
      <c r="B583" s="1231"/>
      <c r="C583" s="1276" t="s">
        <v>2422</v>
      </c>
      <c r="D583" s="1239">
        <v>64200000</v>
      </c>
      <c r="E583" s="1240" t="s">
        <v>2416</v>
      </c>
      <c r="F583" s="1234"/>
      <c r="G583" s="1235"/>
      <c r="H583" s="1236"/>
      <c r="I583" s="1234"/>
      <c r="J583" s="1220"/>
      <c r="K583" s="1237"/>
      <c r="L583" s="1237"/>
      <c r="M583" s="1234"/>
      <c r="N583" s="1237"/>
      <c r="O583" s="1234"/>
      <c r="P583" s="1234"/>
      <c r="Q583" s="1234"/>
      <c r="R583" s="1234"/>
      <c r="S583" s="1234"/>
      <c r="T583" s="1234"/>
      <c r="U583" s="1234"/>
      <c r="W583" s="1311"/>
      <c r="X583" s="1311"/>
      <c r="Y583" s="1311"/>
      <c r="Z583" s="1302"/>
      <c r="AA583" s="1311"/>
      <c r="AB583" s="1311"/>
      <c r="AC583" s="1311"/>
      <c r="AD583" s="1302"/>
      <c r="AE583" s="1311"/>
      <c r="AF583" s="1311"/>
      <c r="AG583" s="1311"/>
      <c r="AH583" s="1302"/>
      <c r="AI583" s="1311"/>
      <c r="AJ583" s="1311"/>
      <c r="AK583" s="1311"/>
      <c r="AL583" s="1302"/>
      <c r="AM583" s="1310"/>
      <c r="AN583" s="1282"/>
      <c r="AO583" s="931"/>
      <c r="AP583" s="931"/>
      <c r="AQ583" s="931"/>
      <c r="AR583" s="930"/>
      <c r="AS583" s="931"/>
      <c r="AT583" s="931"/>
      <c r="AU583" s="931"/>
      <c r="AV583" s="930"/>
      <c r="AW583" s="931"/>
      <c r="AX583" s="931"/>
      <c r="AY583" s="931"/>
      <c r="AZ583" s="930"/>
      <c r="BA583" s="931"/>
      <c r="BB583" s="931"/>
      <c r="BC583" s="931"/>
      <c r="BD583" s="930"/>
      <c r="BE583" s="929"/>
      <c r="BF583" s="1282">
        <f t="shared" ref="BF583:BF646" si="12">BE583-U583</f>
        <v>0</v>
      </c>
    </row>
    <row r="584" spans="1:58" outlineLevel="2">
      <c r="A584" s="1220">
        <v>578</v>
      </c>
      <c r="B584" s="1231"/>
      <c r="C584" s="1276" t="s">
        <v>2423</v>
      </c>
      <c r="D584" s="1239">
        <v>0</v>
      </c>
      <c r="E584" s="1240" t="s">
        <v>2416</v>
      </c>
      <c r="F584" s="1234"/>
      <c r="G584" s="1235"/>
      <c r="H584" s="1236"/>
      <c r="I584" s="1234"/>
      <c r="J584" s="1220"/>
      <c r="K584" s="1237"/>
      <c r="L584" s="1237"/>
      <c r="M584" s="1234"/>
      <c r="N584" s="1237"/>
      <c r="O584" s="1234"/>
      <c r="P584" s="1234"/>
      <c r="Q584" s="1234"/>
      <c r="R584" s="1234"/>
      <c r="S584" s="1234"/>
      <c r="T584" s="1234"/>
      <c r="U584" s="1234"/>
      <c r="W584" s="1311"/>
      <c r="X584" s="1311"/>
      <c r="Y584" s="1311"/>
      <c r="Z584" s="1302"/>
      <c r="AA584" s="1311"/>
      <c r="AB584" s="1311"/>
      <c r="AC584" s="1311"/>
      <c r="AD584" s="1302"/>
      <c r="AE584" s="1311"/>
      <c r="AF584" s="1311"/>
      <c r="AG584" s="1311"/>
      <c r="AH584" s="1302"/>
      <c r="AI584" s="1311"/>
      <c r="AJ584" s="1311"/>
      <c r="AK584" s="1311"/>
      <c r="AL584" s="1302"/>
      <c r="AM584" s="1310"/>
      <c r="AN584" s="1282"/>
      <c r="AO584" s="931"/>
      <c r="AP584" s="931"/>
      <c r="AQ584" s="931"/>
      <c r="AR584" s="930"/>
      <c r="AS584" s="931"/>
      <c r="AT584" s="931"/>
      <c r="AU584" s="931"/>
      <c r="AV584" s="930"/>
      <c r="AW584" s="931"/>
      <c r="AX584" s="931"/>
      <c r="AY584" s="931"/>
      <c r="AZ584" s="930"/>
      <c r="BA584" s="931"/>
      <c r="BB584" s="931"/>
      <c r="BC584" s="931"/>
      <c r="BD584" s="930"/>
      <c r="BE584" s="929"/>
      <c r="BF584" s="1282">
        <f t="shared" si="12"/>
        <v>0</v>
      </c>
    </row>
    <row r="585" spans="1:58" outlineLevel="2">
      <c r="A585" s="1220">
        <v>579</v>
      </c>
      <c r="B585" s="1231"/>
      <c r="C585" s="1276" t="s">
        <v>2424</v>
      </c>
      <c r="D585" s="1239">
        <v>64200000</v>
      </c>
      <c r="E585" s="1240" t="s">
        <v>2416</v>
      </c>
      <c r="F585" s="1234"/>
      <c r="G585" s="1235"/>
      <c r="H585" s="1236"/>
      <c r="I585" s="1234"/>
      <c r="J585" s="1220"/>
      <c r="K585" s="1237"/>
      <c r="L585" s="1237"/>
      <c r="M585" s="1234"/>
      <c r="N585" s="1237"/>
      <c r="O585" s="1234"/>
      <c r="P585" s="1234"/>
      <c r="Q585" s="1234"/>
      <c r="R585" s="1234"/>
      <c r="S585" s="1234"/>
      <c r="T585" s="1234"/>
      <c r="U585" s="1234"/>
      <c r="W585" s="1311"/>
      <c r="X585" s="1311"/>
      <c r="Y585" s="1311"/>
      <c r="Z585" s="1302"/>
      <c r="AA585" s="1311"/>
      <c r="AB585" s="1311"/>
      <c r="AC585" s="1311"/>
      <c r="AD585" s="1302"/>
      <c r="AE585" s="1311"/>
      <c r="AF585" s="1311"/>
      <c r="AG585" s="1311"/>
      <c r="AH585" s="1302"/>
      <c r="AI585" s="1311"/>
      <c r="AJ585" s="1311"/>
      <c r="AK585" s="1311"/>
      <c r="AL585" s="1302"/>
      <c r="AM585" s="1310"/>
      <c r="AN585" s="1282"/>
      <c r="AO585" s="931"/>
      <c r="AP585" s="931"/>
      <c r="AQ585" s="931"/>
      <c r="AR585" s="930"/>
      <c r="AS585" s="931"/>
      <c r="AT585" s="931"/>
      <c r="AU585" s="931"/>
      <c r="AV585" s="930"/>
      <c r="AW585" s="931"/>
      <c r="AX585" s="931"/>
      <c r="AY585" s="931"/>
      <c r="AZ585" s="930"/>
      <c r="BA585" s="931"/>
      <c r="BB585" s="931"/>
      <c r="BC585" s="931"/>
      <c r="BD585" s="930"/>
      <c r="BE585" s="929"/>
      <c r="BF585" s="1282">
        <f t="shared" si="12"/>
        <v>0</v>
      </c>
    </row>
    <row r="586" spans="1:58">
      <c r="A586" s="1220">
        <v>580</v>
      </c>
      <c r="B586" s="1231"/>
      <c r="C586" s="1276" t="s">
        <v>2431</v>
      </c>
      <c r="D586" s="1239">
        <v>9967200</v>
      </c>
      <c r="E586" s="1240" t="s">
        <v>2416</v>
      </c>
      <c r="F586" s="1234"/>
      <c r="G586" s="1235"/>
      <c r="H586" s="1236"/>
      <c r="I586" s="1234"/>
      <c r="J586" s="1220"/>
      <c r="K586" s="1237"/>
      <c r="L586" s="1237"/>
      <c r="M586" s="1234"/>
      <c r="N586" s="1237"/>
      <c r="O586" s="1234"/>
      <c r="P586" s="1234"/>
      <c r="Q586" s="1234"/>
      <c r="R586" s="1234"/>
      <c r="S586" s="1234"/>
      <c r="T586" s="1234"/>
      <c r="U586" s="1234"/>
      <c r="W586" s="1311"/>
      <c r="X586" s="1311"/>
      <c r="Y586" s="1311"/>
      <c r="Z586" s="1302"/>
      <c r="AA586" s="1311"/>
      <c r="AB586" s="1311"/>
      <c r="AC586" s="1311"/>
      <c r="AD586" s="1302"/>
      <c r="AE586" s="1311"/>
      <c r="AF586" s="1311"/>
      <c r="AG586" s="1311"/>
      <c r="AH586" s="1302"/>
      <c r="AI586" s="1311"/>
      <c r="AJ586" s="1311"/>
      <c r="AK586" s="1311"/>
      <c r="AL586" s="1302"/>
      <c r="AM586" s="1310"/>
      <c r="AN586" s="1282"/>
      <c r="AO586" s="931"/>
      <c r="AP586" s="931"/>
      <c r="AQ586" s="931"/>
      <c r="AR586" s="930"/>
      <c r="AS586" s="931"/>
      <c r="AT586" s="931"/>
      <c r="AU586" s="931"/>
      <c r="AV586" s="930"/>
      <c r="AW586" s="931"/>
      <c r="AX586" s="931"/>
      <c r="AY586" s="931"/>
      <c r="AZ586" s="930"/>
      <c r="BA586" s="931"/>
      <c r="BB586" s="931"/>
      <c r="BC586" s="931"/>
      <c r="BD586" s="930"/>
      <c r="BE586" s="929"/>
      <c r="BF586" s="1282">
        <f t="shared" si="12"/>
        <v>0</v>
      </c>
    </row>
    <row r="587" spans="1:58">
      <c r="A587" s="1220">
        <v>581</v>
      </c>
      <c r="B587" s="1231"/>
      <c r="C587" s="1276" t="s">
        <v>2425</v>
      </c>
      <c r="D587" s="1239">
        <v>21811800</v>
      </c>
      <c r="E587" s="1240" t="s">
        <v>2416</v>
      </c>
      <c r="F587" s="1234"/>
      <c r="G587" s="1235"/>
      <c r="H587" s="1236"/>
      <c r="I587" s="1234"/>
      <c r="J587" s="1220"/>
      <c r="K587" s="1237"/>
      <c r="L587" s="1237"/>
      <c r="M587" s="1234"/>
      <c r="N587" s="1237"/>
      <c r="O587" s="1234"/>
      <c r="P587" s="1234"/>
      <c r="Q587" s="1234"/>
      <c r="R587" s="1234"/>
      <c r="S587" s="1234"/>
      <c r="T587" s="1234"/>
      <c r="U587" s="1234"/>
      <c r="W587" s="1311"/>
      <c r="X587" s="1311"/>
      <c r="Y587" s="1311"/>
      <c r="Z587" s="1302"/>
      <c r="AA587" s="1311"/>
      <c r="AB587" s="1311"/>
      <c r="AC587" s="1311"/>
      <c r="AD587" s="1302"/>
      <c r="AE587" s="1311"/>
      <c r="AF587" s="1311"/>
      <c r="AG587" s="1311"/>
      <c r="AH587" s="1302"/>
      <c r="AI587" s="1311"/>
      <c r="AJ587" s="1311"/>
      <c r="AK587" s="1311"/>
      <c r="AL587" s="1302"/>
      <c r="AM587" s="1310"/>
      <c r="AN587" s="1282"/>
      <c r="AO587" s="931"/>
      <c r="AP587" s="931"/>
      <c r="AQ587" s="931"/>
      <c r="AR587" s="930"/>
      <c r="AS587" s="931"/>
      <c r="AT587" s="931"/>
      <c r="AU587" s="931"/>
      <c r="AV587" s="930"/>
      <c r="AW587" s="931"/>
      <c r="AX587" s="931"/>
      <c r="AY587" s="931"/>
      <c r="AZ587" s="930"/>
      <c r="BA587" s="931"/>
      <c r="BB587" s="931"/>
      <c r="BC587" s="931"/>
      <c r="BD587" s="930"/>
      <c r="BE587" s="929"/>
      <c r="BF587" s="1282">
        <f t="shared" si="12"/>
        <v>0</v>
      </c>
    </row>
    <row r="588" spans="1:58">
      <c r="A588" s="1220">
        <v>582</v>
      </c>
      <c r="B588" s="1231"/>
      <c r="C588" s="1276" t="s">
        <v>2426</v>
      </c>
      <c r="D588" s="1239">
        <v>32421000</v>
      </c>
      <c r="E588" s="1240" t="s">
        <v>2416</v>
      </c>
      <c r="F588" s="1234"/>
      <c r="G588" s="1235"/>
      <c r="H588" s="1236"/>
      <c r="I588" s="1234"/>
      <c r="J588" s="1220"/>
      <c r="K588" s="1237"/>
      <c r="L588" s="1237"/>
      <c r="M588" s="1234"/>
      <c r="N588" s="1237"/>
      <c r="O588" s="1234"/>
      <c r="P588" s="1234"/>
      <c r="Q588" s="1234"/>
      <c r="R588" s="1234"/>
      <c r="S588" s="1234"/>
      <c r="T588" s="1234"/>
      <c r="U588" s="1234"/>
      <c r="W588" s="1311"/>
      <c r="X588" s="1311"/>
      <c r="Y588" s="1311"/>
      <c r="Z588" s="1302"/>
      <c r="AA588" s="1311"/>
      <c r="AB588" s="1311"/>
      <c r="AC588" s="1311"/>
      <c r="AD588" s="1302"/>
      <c r="AE588" s="1311"/>
      <c r="AF588" s="1311"/>
      <c r="AG588" s="1311"/>
      <c r="AH588" s="1302"/>
      <c r="AI588" s="1311"/>
      <c r="AJ588" s="1311"/>
      <c r="AK588" s="1311"/>
      <c r="AL588" s="1302"/>
      <c r="AM588" s="1310"/>
      <c r="AN588" s="1282"/>
      <c r="AO588" s="931"/>
      <c r="AP588" s="931"/>
      <c r="AQ588" s="931"/>
      <c r="AR588" s="930"/>
      <c r="AS588" s="931"/>
      <c r="AT588" s="931"/>
      <c r="AU588" s="931"/>
      <c r="AV588" s="930"/>
      <c r="AW588" s="931"/>
      <c r="AX588" s="931"/>
      <c r="AY588" s="931"/>
      <c r="AZ588" s="930"/>
      <c r="BA588" s="931"/>
      <c r="BB588" s="931"/>
      <c r="BC588" s="931"/>
      <c r="BD588" s="930"/>
      <c r="BE588" s="929"/>
      <c r="BF588" s="1282">
        <f t="shared" si="12"/>
        <v>0</v>
      </c>
    </row>
    <row r="589" spans="1:58" ht="70.2">
      <c r="A589" s="1220">
        <v>583</v>
      </c>
      <c r="B589" s="1231">
        <v>8</v>
      </c>
      <c r="C589" s="1275" t="s">
        <v>2509</v>
      </c>
      <c r="D589" s="1232"/>
      <c r="E589" s="1233">
        <v>20702600</v>
      </c>
      <c r="F589" s="1234" t="s">
        <v>2416</v>
      </c>
      <c r="G589" s="1235"/>
      <c r="H589" s="1236"/>
      <c r="I589" s="1234"/>
      <c r="J589" s="1220">
        <f>L589+N589+P589</f>
        <v>1</v>
      </c>
      <c r="K589" s="1227">
        <f>M589+O589+Q589</f>
        <v>20702600</v>
      </c>
      <c r="L589" s="1237"/>
      <c r="M589" s="1234"/>
      <c r="N589" s="1237"/>
      <c r="O589" s="1234"/>
      <c r="P589" s="1237">
        <v>1</v>
      </c>
      <c r="Q589" s="1228">
        <f>$E589</f>
        <v>20702600</v>
      </c>
      <c r="R589" s="1234"/>
      <c r="S589" s="1234"/>
      <c r="T589" s="1299"/>
      <c r="U589" s="1293">
        <f>Q589-T589</f>
        <v>20702600</v>
      </c>
      <c r="W589" s="1311">
        <f>$W$1/100*$U589</f>
        <v>2070260</v>
      </c>
      <c r="X589" s="1311">
        <f>$X$1/100*$U589</f>
        <v>2070260</v>
      </c>
      <c r="Y589" s="1311">
        <f>$Y$1/100*$U589</f>
        <v>2070260</v>
      </c>
      <c r="Z589" s="1302">
        <f>W589+X589+Y589</f>
        <v>6210780</v>
      </c>
      <c r="AA589" s="1311">
        <f>$AA$1/100*$U589</f>
        <v>1035130</v>
      </c>
      <c r="AB589" s="1311">
        <f>$AB$1/100*$U589</f>
        <v>2070260</v>
      </c>
      <c r="AC589" s="1311">
        <f>$AC$1/100*$U589</f>
        <v>2070260</v>
      </c>
      <c r="AD589" s="1302">
        <f>AA589+AB589+AC589</f>
        <v>5175650</v>
      </c>
      <c r="AE589" s="1311">
        <f>$AE$1/100*$U589</f>
        <v>2070260</v>
      </c>
      <c r="AF589" s="1311">
        <f>$AF$1/100*$U589</f>
        <v>2070260</v>
      </c>
      <c r="AG589" s="1311">
        <f>$AG$1/100*$U589</f>
        <v>2070260</v>
      </c>
      <c r="AH589" s="1302">
        <f>AE589+AF589+AG589</f>
        <v>6210780</v>
      </c>
      <c r="AI589" s="1311">
        <f>$AI$1/100*$U589</f>
        <v>2070260</v>
      </c>
      <c r="AJ589" s="1311">
        <f>$AJ$1/100*$U589</f>
        <v>1035130</v>
      </c>
      <c r="AK589" s="1311">
        <f>$AK$1/100*$U589</f>
        <v>0</v>
      </c>
      <c r="AL589" s="1302">
        <f>AI589+AJ589+AK589</f>
        <v>3105390</v>
      </c>
      <c r="AM589" s="1310">
        <f>Z589+AD589+AH589+AL589</f>
        <v>20702600</v>
      </c>
      <c r="AN589" s="1282">
        <f>AM589-U589</f>
        <v>0</v>
      </c>
      <c r="AO589" s="931">
        <f>ROUND(W589,-2)</f>
        <v>2070300</v>
      </c>
      <c r="AP589" s="931">
        <f>ROUND(X589,-2)</f>
        <v>2070300</v>
      </c>
      <c r="AQ589" s="931">
        <f>ROUND(Y589,-2)</f>
        <v>2070300</v>
      </c>
      <c r="AR589" s="1302">
        <f>AO589+AP589+AQ589</f>
        <v>6210900</v>
      </c>
      <c r="AS589" s="931">
        <f>ROUND(AA589,-2)</f>
        <v>1035100</v>
      </c>
      <c r="AT589" s="931">
        <f>ROUND(AB589,-2)</f>
        <v>2070300</v>
      </c>
      <c r="AU589" s="931">
        <f>ROUND(AC589,-2)</f>
        <v>2070300</v>
      </c>
      <c r="AV589" s="1302">
        <f>AS589+AT589+AU589</f>
        <v>5175700</v>
      </c>
      <c r="AW589" s="931">
        <f>ROUND(AE589,-2)</f>
        <v>2070300</v>
      </c>
      <c r="AX589" s="931">
        <f>ROUND(AF589,-2)</f>
        <v>2070300</v>
      </c>
      <c r="AY589" s="931">
        <f>ROUND(AG589,-2)</f>
        <v>2070300</v>
      </c>
      <c r="AZ589" s="1302">
        <f>AW589+AX589+AY589</f>
        <v>6210900</v>
      </c>
      <c r="BA589" s="1311">
        <f>ROUND(AI589,-2)</f>
        <v>2070300</v>
      </c>
      <c r="BB589" s="1311">
        <f>ROUND(AJ589,-2)</f>
        <v>1035100</v>
      </c>
      <c r="BC589" s="1311">
        <f>ROUND(AK589,-2)</f>
        <v>0</v>
      </c>
      <c r="BD589" s="930">
        <f>BA589+BB589+BC589</f>
        <v>3105400</v>
      </c>
      <c r="BE589" s="1310">
        <f>AR589+AV589+AZ589+BD589</f>
        <v>20702900</v>
      </c>
      <c r="BF589" s="1312">
        <f t="shared" si="12"/>
        <v>300</v>
      </c>
    </row>
    <row r="590" spans="1:58">
      <c r="A590" s="1220">
        <v>584</v>
      </c>
      <c r="B590" s="1231"/>
      <c r="C590" s="1276" t="s">
        <v>2422</v>
      </c>
      <c r="D590" s="1239">
        <v>59622100</v>
      </c>
      <c r="E590" s="1240" t="s">
        <v>2416</v>
      </c>
      <c r="F590" s="1234"/>
      <c r="G590" s="1235"/>
      <c r="H590" s="1236"/>
      <c r="I590" s="1234"/>
      <c r="J590" s="1220"/>
      <c r="K590" s="1237"/>
      <c r="L590" s="1237"/>
      <c r="M590" s="1234"/>
      <c r="N590" s="1237"/>
      <c r="O590" s="1234"/>
      <c r="P590" s="1234"/>
      <c r="Q590" s="1234"/>
      <c r="R590" s="1234"/>
      <c r="S590" s="1234"/>
      <c r="T590" s="1234"/>
      <c r="U590" s="1234"/>
      <c r="W590" s="1311"/>
      <c r="X590" s="1311"/>
      <c r="Y590" s="1311"/>
      <c r="Z590" s="1302"/>
      <c r="AA590" s="1311"/>
      <c r="AB590" s="1311"/>
      <c r="AC590" s="1311"/>
      <c r="AD590" s="1302"/>
      <c r="AE590" s="1311"/>
      <c r="AF590" s="1311"/>
      <c r="AG590" s="1311"/>
      <c r="AH590" s="1302"/>
      <c r="AI590" s="1311"/>
      <c r="AJ590" s="1311"/>
      <c r="AK590" s="1311"/>
      <c r="AL590" s="1302"/>
      <c r="AM590" s="1310"/>
      <c r="AN590" s="1282"/>
      <c r="AO590" s="931"/>
      <c r="AP590" s="931"/>
      <c r="AQ590" s="931"/>
      <c r="AR590" s="930"/>
      <c r="AS590" s="931"/>
      <c r="AT590" s="931"/>
      <c r="AU590" s="931"/>
      <c r="AV590" s="930"/>
      <c r="AW590" s="931"/>
      <c r="AX590" s="931"/>
      <c r="AY590" s="931"/>
      <c r="AZ590" s="930"/>
      <c r="BA590" s="931"/>
      <c r="BB590" s="931"/>
      <c r="BC590" s="931"/>
      <c r="BD590" s="930"/>
      <c r="BE590" s="929"/>
      <c r="BF590" s="1282">
        <f t="shared" si="12"/>
        <v>0</v>
      </c>
    </row>
    <row r="591" spans="1:58" outlineLevel="2">
      <c r="A591" s="1220">
        <v>585</v>
      </c>
      <c r="B591" s="1231"/>
      <c r="C591" s="1276" t="s">
        <v>2423</v>
      </c>
      <c r="D591" s="1239">
        <v>0</v>
      </c>
      <c r="E591" s="1240" t="s">
        <v>2416</v>
      </c>
      <c r="F591" s="1234"/>
      <c r="G591" s="1235"/>
      <c r="H591" s="1236"/>
      <c r="I591" s="1234"/>
      <c r="J591" s="1220"/>
      <c r="K591" s="1237"/>
      <c r="L591" s="1237"/>
      <c r="M591" s="1234"/>
      <c r="N591" s="1237"/>
      <c r="O591" s="1234"/>
      <c r="P591" s="1234"/>
      <c r="Q591" s="1234"/>
      <c r="R591" s="1234"/>
      <c r="S591" s="1234"/>
      <c r="T591" s="1234"/>
      <c r="U591" s="1234"/>
      <c r="W591" s="1311"/>
      <c r="X591" s="1311"/>
      <c r="Y591" s="1311"/>
      <c r="Z591" s="1302"/>
      <c r="AA591" s="1311"/>
      <c r="AB591" s="1311"/>
      <c r="AC591" s="1311"/>
      <c r="AD591" s="1302"/>
      <c r="AE591" s="1311"/>
      <c r="AF591" s="1311"/>
      <c r="AG591" s="1311"/>
      <c r="AH591" s="1302"/>
      <c r="AI591" s="1311"/>
      <c r="AJ591" s="1311"/>
      <c r="AK591" s="1311"/>
      <c r="AL591" s="1302"/>
      <c r="AM591" s="1310"/>
      <c r="AN591" s="1282"/>
      <c r="AO591" s="931"/>
      <c r="AP591" s="931"/>
      <c r="AQ591" s="931"/>
      <c r="AR591" s="930"/>
      <c r="AS591" s="931"/>
      <c r="AT591" s="931"/>
      <c r="AU591" s="931"/>
      <c r="AV591" s="930"/>
      <c r="AW591" s="931"/>
      <c r="AX591" s="931"/>
      <c r="AY591" s="931"/>
      <c r="AZ591" s="930"/>
      <c r="BA591" s="931"/>
      <c r="BB591" s="931"/>
      <c r="BC591" s="931"/>
      <c r="BD591" s="930"/>
      <c r="BE591" s="929"/>
      <c r="BF591" s="1282">
        <f t="shared" si="12"/>
        <v>0</v>
      </c>
    </row>
    <row r="592" spans="1:58" outlineLevel="2">
      <c r="A592" s="1220">
        <v>586</v>
      </c>
      <c r="B592" s="1231"/>
      <c r="C592" s="1276" t="s">
        <v>2424</v>
      </c>
      <c r="D592" s="1239">
        <v>59622100</v>
      </c>
      <c r="E592" s="1240" t="s">
        <v>2416</v>
      </c>
      <c r="F592" s="1234"/>
      <c r="G592" s="1235"/>
      <c r="H592" s="1236"/>
      <c r="I592" s="1234"/>
      <c r="J592" s="1220"/>
      <c r="K592" s="1237"/>
      <c r="L592" s="1237"/>
      <c r="M592" s="1234"/>
      <c r="N592" s="1237"/>
      <c r="O592" s="1234"/>
      <c r="P592" s="1234"/>
      <c r="Q592" s="1234"/>
      <c r="R592" s="1234"/>
      <c r="S592" s="1234"/>
      <c r="T592" s="1234"/>
      <c r="U592" s="1234"/>
      <c r="W592" s="1311"/>
      <c r="X592" s="1311"/>
      <c r="Y592" s="1311"/>
      <c r="Z592" s="1302"/>
      <c r="AA592" s="1311"/>
      <c r="AB592" s="1311"/>
      <c r="AC592" s="1311"/>
      <c r="AD592" s="1302"/>
      <c r="AE592" s="1311"/>
      <c r="AF592" s="1311"/>
      <c r="AG592" s="1311"/>
      <c r="AH592" s="1302"/>
      <c r="AI592" s="1311"/>
      <c r="AJ592" s="1311"/>
      <c r="AK592" s="1311"/>
      <c r="AL592" s="1302"/>
      <c r="AM592" s="1310"/>
      <c r="AN592" s="1282"/>
      <c r="AO592" s="931"/>
      <c r="AP592" s="931"/>
      <c r="AQ592" s="931"/>
      <c r="AR592" s="930"/>
      <c r="AS592" s="931"/>
      <c r="AT592" s="931"/>
      <c r="AU592" s="931"/>
      <c r="AV592" s="930"/>
      <c r="AW592" s="931"/>
      <c r="AX592" s="931"/>
      <c r="AY592" s="931"/>
      <c r="AZ592" s="930"/>
      <c r="BA592" s="931"/>
      <c r="BB592" s="931"/>
      <c r="BC592" s="931"/>
      <c r="BD592" s="930"/>
      <c r="BE592" s="929"/>
      <c r="BF592" s="1282">
        <f t="shared" si="12"/>
        <v>0</v>
      </c>
    </row>
    <row r="593" spans="1:58">
      <c r="A593" s="1220">
        <v>587</v>
      </c>
      <c r="B593" s="1231"/>
      <c r="C593" s="1276" t="s">
        <v>2431</v>
      </c>
      <c r="D593" s="1239">
        <v>8816400</v>
      </c>
      <c r="E593" s="1240" t="s">
        <v>2416</v>
      </c>
      <c r="F593" s="1234"/>
      <c r="G593" s="1235"/>
      <c r="H593" s="1236"/>
      <c r="I593" s="1234"/>
      <c r="J593" s="1220"/>
      <c r="K593" s="1237"/>
      <c r="L593" s="1237"/>
      <c r="M593" s="1234"/>
      <c r="N593" s="1237"/>
      <c r="O593" s="1234"/>
      <c r="P593" s="1234"/>
      <c r="Q593" s="1234"/>
      <c r="R593" s="1234"/>
      <c r="S593" s="1234"/>
      <c r="T593" s="1234"/>
      <c r="U593" s="1234"/>
      <c r="W593" s="1311"/>
      <c r="X593" s="1311"/>
      <c r="Y593" s="1311"/>
      <c r="Z593" s="1302"/>
      <c r="AA593" s="1311"/>
      <c r="AB593" s="1311"/>
      <c r="AC593" s="1311"/>
      <c r="AD593" s="1302"/>
      <c r="AE593" s="1311"/>
      <c r="AF593" s="1311"/>
      <c r="AG593" s="1311"/>
      <c r="AH593" s="1302"/>
      <c r="AI593" s="1311"/>
      <c r="AJ593" s="1311"/>
      <c r="AK593" s="1311"/>
      <c r="AL593" s="1302"/>
      <c r="AM593" s="1310"/>
      <c r="AN593" s="1282"/>
      <c r="AO593" s="931"/>
      <c r="AP593" s="931"/>
      <c r="AQ593" s="931"/>
      <c r="AR593" s="930"/>
      <c r="AS593" s="931"/>
      <c r="AT593" s="931"/>
      <c r="AU593" s="931"/>
      <c r="AV593" s="930"/>
      <c r="AW593" s="931"/>
      <c r="AX593" s="931"/>
      <c r="AY593" s="931"/>
      <c r="AZ593" s="930"/>
      <c r="BA593" s="931"/>
      <c r="BB593" s="931"/>
      <c r="BC593" s="931"/>
      <c r="BD593" s="930"/>
      <c r="BE593" s="929"/>
      <c r="BF593" s="1282">
        <f t="shared" si="12"/>
        <v>0</v>
      </c>
    </row>
    <row r="594" spans="1:58">
      <c r="A594" s="1220">
        <v>588</v>
      </c>
      <c r="B594" s="1231"/>
      <c r="C594" s="1276" t="s">
        <v>2425</v>
      </c>
      <c r="D594" s="1239">
        <v>20702600</v>
      </c>
      <c r="E594" s="1240" t="s">
        <v>2416</v>
      </c>
      <c r="F594" s="1234"/>
      <c r="G594" s="1235"/>
      <c r="H594" s="1236"/>
      <c r="I594" s="1234"/>
      <c r="J594" s="1220"/>
      <c r="K594" s="1237"/>
      <c r="L594" s="1237"/>
      <c r="M594" s="1234"/>
      <c r="N594" s="1237"/>
      <c r="O594" s="1234"/>
      <c r="P594" s="1234"/>
      <c r="Q594" s="1234"/>
      <c r="R594" s="1234"/>
      <c r="S594" s="1234"/>
      <c r="T594" s="1234"/>
      <c r="U594" s="1234"/>
      <c r="W594" s="1311"/>
      <c r="X594" s="1311"/>
      <c r="Y594" s="1311"/>
      <c r="Z594" s="1302"/>
      <c r="AA594" s="1311"/>
      <c r="AB594" s="1311"/>
      <c r="AC594" s="1311"/>
      <c r="AD594" s="1302"/>
      <c r="AE594" s="1311"/>
      <c r="AF594" s="1311"/>
      <c r="AG594" s="1311"/>
      <c r="AH594" s="1302"/>
      <c r="AI594" s="1311"/>
      <c r="AJ594" s="1311"/>
      <c r="AK594" s="1311"/>
      <c r="AL594" s="1302"/>
      <c r="AM594" s="1310"/>
      <c r="AN594" s="1282"/>
      <c r="AO594" s="931"/>
      <c r="AP594" s="931"/>
      <c r="AQ594" s="931"/>
      <c r="AR594" s="930"/>
      <c r="AS594" s="931"/>
      <c r="AT594" s="931"/>
      <c r="AU594" s="931"/>
      <c r="AV594" s="930"/>
      <c r="AW594" s="931"/>
      <c r="AX594" s="931"/>
      <c r="AY594" s="931"/>
      <c r="AZ594" s="930"/>
      <c r="BA594" s="931"/>
      <c r="BB594" s="931"/>
      <c r="BC594" s="931"/>
      <c r="BD594" s="930"/>
      <c r="BE594" s="929"/>
      <c r="BF594" s="1282">
        <f t="shared" si="12"/>
        <v>0</v>
      </c>
    </row>
    <row r="595" spans="1:58">
      <c r="A595" s="1220">
        <v>589</v>
      </c>
      <c r="B595" s="1231"/>
      <c r="C595" s="1276" t="s">
        <v>2426</v>
      </c>
      <c r="D595" s="1239">
        <v>30103100</v>
      </c>
      <c r="E595" s="1240" t="s">
        <v>2416</v>
      </c>
      <c r="F595" s="1234"/>
      <c r="G595" s="1235"/>
      <c r="H595" s="1236"/>
      <c r="I595" s="1234"/>
      <c r="J595" s="1220"/>
      <c r="K595" s="1237"/>
      <c r="L595" s="1237"/>
      <c r="M595" s="1234"/>
      <c r="N595" s="1237"/>
      <c r="O595" s="1234"/>
      <c r="P595" s="1234"/>
      <c r="Q595" s="1234"/>
      <c r="R595" s="1234"/>
      <c r="S595" s="1234"/>
      <c r="T595" s="1234"/>
      <c r="U595" s="1234"/>
      <c r="W595" s="1311"/>
      <c r="X595" s="1311"/>
      <c r="Y595" s="1311"/>
      <c r="Z595" s="1302"/>
      <c r="AA595" s="1311"/>
      <c r="AB595" s="1311"/>
      <c r="AC595" s="1311"/>
      <c r="AD595" s="1302"/>
      <c r="AE595" s="1311"/>
      <c r="AF595" s="1311"/>
      <c r="AG595" s="1311"/>
      <c r="AH595" s="1302"/>
      <c r="AI595" s="1311"/>
      <c r="AJ595" s="1311"/>
      <c r="AK595" s="1311"/>
      <c r="AL595" s="1302"/>
      <c r="AM595" s="1310"/>
      <c r="AN595" s="1282"/>
      <c r="AO595" s="931"/>
      <c r="AP595" s="931"/>
      <c r="AQ595" s="931"/>
      <c r="AR595" s="930"/>
      <c r="AS595" s="931"/>
      <c r="AT595" s="931"/>
      <c r="AU595" s="931"/>
      <c r="AV595" s="930"/>
      <c r="AW595" s="931"/>
      <c r="AX595" s="931"/>
      <c r="AY595" s="931"/>
      <c r="AZ595" s="930"/>
      <c r="BA595" s="931"/>
      <c r="BB595" s="931"/>
      <c r="BC595" s="931"/>
      <c r="BD595" s="930"/>
      <c r="BE595" s="929"/>
      <c r="BF595" s="1282">
        <f t="shared" si="12"/>
        <v>0</v>
      </c>
    </row>
    <row r="596" spans="1:58" ht="93.6">
      <c r="A596" s="1220">
        <v>590</v>
      </c>
      <c r="B596" s="1231">
        <v>3</v>
      </c>
      <c r="C596" s="1275" t="s">
        <v>2510</v>
      </c>
      <c r="D596" s="1232"/>
      <c r="E596" s="1233">
        <v>26321000</v>
      </c>
      <c r="F596" s="1234" t="s">
        <v>2416</v>
      </c>
      <c r="G596" s="1235"/>
      <c r="H596" s="1236"/>
      <c r="I596" s="1234"/>
      <c r="J596" s="1220">
        <f>L596+N596+P596</f>
        <v>1</v>
      </c>
      <c r="K596" s="1227">
        <f>M596+O596+Q596</f>
        <v>26321000</v>
      </c>
      <c r="L596" s="1237"/>
      <c r="M596" s="1234"/>
      <c r="N596" s="1237"/>
      <c r="O596" s="1234"/>
      <c r="P596" s="1237">
        <v>1</v>
      </c>
      <c r="Q596" s="1228">
        <f>$E596</f>
        <v>26321000</v>
      </c>
      <c r="R596" s="1234"/>
      <c r="S596" s="1234"/>
      <c r="T596" s="1299"/>
      <c r="U596" s="1293">
        <f>Q596-T596</f>
        <v>26321000</v>
      </c>
      <c r="W596" s="1311">
        <f>$W$1/100*$U596</f>
        <v>2632100</v>
      </c>
      <c r="X596" s="1311">
        <f>$X$1/100*$U596</f>
        <v>2632100</v>
      </c>
      <c r="Y596" s="1311">
        <f>$Y$1/100*$U596</f>
        <v>2632100</v>
      </c>
      <c r="Z596" s="1302">
        <f>W596+X596+Y596</f>
        <v>7896300</v>
      </c>
      <c r="AA596" s="1311">
        <f>$AA$1/100*$U596</f>
        <v>1316050</v>
      </c>
      <c r="AB596" s="1311">
        <f>$AB$1/100*$U596</f>
        <v>2632100</v>
      </c>
      <c r="AC596" s="1311">
        <f>$AC$1/100*$U596</f>
        <v>2632100</v>
      </c>
      <c r="AD596" s="1302">
        <f>AA596+AB596+AC596</f>
        <v>6580250</v>
      </c>
      <c r="AE596" s="1311">
        <f>$AE$1/100*$U596</f>
        <v>2632100</v>
      </c>
      <c r="AF596" s="1311">
        <f>$AF$1/100*$U596</f>
        <v>2632100</v>
      </c>
      <c r="AG596" s="1311">
        <f>$AG$1/100*$U596</f>
        <v>2632100</v>
      </c>
      <c r="AH596" s="1302">
        <f>AE596+AF596+AG596</f>
        <v>7896300</v>
      </c>
      <c r="AI596" s="1311">
        <f>$AI$1/100*$U596</f>
        <v>2632100</v>
      </c>
      <c r="AJ596" s="1311">
        <f>$AJ$1/100*$U596</f>
        <v>1316050</v>
      </c>
      <c r="AK596" s="1311">
        <f>$AK$1/100*$U596</f>
        <v>0</v>
      </c>
      <c r="AL596" s="1302">
        <f>AI596+AJ596+AK596</f>
        <v>3948150</v>
      </c>
      <c r="AM596" s="1310">
        <f>Z596+AD596+AH596+AL596</f>
        <v>26321000</v>
      </c>
      <c r="AN596" s="1282">
        <f>AM596-U596</f>
        <v>0</v>
      </c>
      <c r="AO596" s="931">
        <f>ROUND(W596,-2)</f>
        <v>2632100</v>
      </c>
      <c r="AP596" s="931">
        <f>ROUND(X596,-2)</f>
        <v>2632100</v>
      </c>
      <c r="AQ596" s="931">
        <f>ROUND(Y596,-2)</f>
        <v>2632100</v>
      </c>
      <c r="AR596" s="1302">
        <f>AO596+AP596+AQ596</f>
        <v>7896300</v>
      </c>
      <c r="AS596" s="931">
        <f>ROUND(AA596,-2)</f>
        <v>1316100</v>
      </c>
      <c r="AT596" s="931">
        <f>ROUND(AB596,-2)</f>
        <v>2632100</v>
      </c>
      <c r="AU596" s="931">
        <f>ROUND(AC596,-2)</f>
        <v>2632100</v>
      </c>
      <c r="AV596" s="1302">
        <f>AS596+AT596+AU596</f>
        <v>6580300</v>
      </c>
      <c r="AW596" s="931">
        <f>ROUND(AE596,-2)</f>
        <v>2632100</v>
      </c>
      <c r="AX596" s="931">
        <f>ROUND(AF596,-2)</f>
        <v>2632100</v>
      </c>
      <c r="AY596" s="931">
        <f>ROUND(AG596,-2)</f>
        <v>2632100</v>
      </c>
      <c r="AZ596" s="1302">
        <f>AW596+AX596+AY596</f>
        <v>7896300</v>
      </c>
      <c r="BA596" s="1311">
        <f>ROUND(AI596,-2)</f>
        <v>2632100</v>
      </c>
      <c r="BB596" s="1311">
        <f>ROUND(AJ596,-2)</f>
        <v>1316100</v>
      </c>
      <c r="BC596" s="1311">
        <f>ROUND(AK596,-2)</f>
        <v>0</v>
      </c>
      <c r="BD596" s="930">
        <f>BA596+BB596+BC596</f>
        <v>3948200</v>
      </c>
      <c r="BE596" s="1310">
        <f>AR596+AV596+AZ596+BD596</f>
        <v>26321100</v>
      </c>
      <c r="BF596" s="1312">
        <f t="shared" si="12"/>
        <v>100</v>
      </c>
    </row>
    <row r="597" spans="1:58">
      <c r="A597" s="1220">
        <v>591</v>
      </c>
      <c r="B597" s="1231"/>
      <c r="C597" s="1276" t="s">
        <v>2422</v>
      </c>
      <c r="D597" s="1239">
        <v>206000000</v>
      </c>
      <c r="E597" s="1240" t="s">
        <v>2416</v>
      </c>
      <c r="F597" s="1234"/>
      <c r="G597" s="1235"/>
      <c r="H597" s="1236"/>
      <c r="I597" s="1234"/>
      <c r="J597" s="1220"/>
      <c r="K597" s="1237"/>
      <c r="L597" s="1237"/>
      <c r="M597" s="1234"/>
      <c r="N597" s="1237"/>
      <c r="O597" s="1234"/>
      <c r="P597" s="1234"/>
      <c r="Q597" s="1234"/>
      <c r="R597" s="1234"/>
      <c r="S597" s="1234"/>
      <c r="T597" s="1234"/>
      <c r="U597" s="1234"/>
      <c r="W597" s="1311"/>
      <c r="X597" s="1311"/>
      <c r="Y597" s="1311"/>
      <c r="Z597" s="1302"/>
      <c r="AA597" s="1311"/>
      <c r="AB597" s="1311"/>
      <c r="AC597" s="1311"/>
      <c r="AD597" s="1302"/>
      <c r="AE597" s="1311"/>
      <c r="AF597" s="1311"/>
      <c r="AG597" s="1311"/>
      <c r="AH597" s="1302"/>
      <c r="AI597" s="1311"/>
      <c r="AJ597" s="1311"/>
      <c r="AK597" s="1311"/>
      <c r="AL597" s="1302"/>
      <c r="AM597" s="1310"/>
      <c r="AN597" s="1282"/>
      <c r="AO597" s="931"/>
      <c r="AP597" s="931"/>
      <c r="AQ597" s="931"/>
      <c r="AR597" s="930"/>
      <c r="AS597" s="931"/>
      <c r="AT597" s="931"/>
      <c r="AU597" s="931"/>
      <c r="AV597" s="930"/>
      <c r="AW597" s="931"/>
      <c r="AX597" s="931"/>
      <c r="AY597" s="931"/>
      <c r="AZ597" s="930"/>
      <c r="BA597" s="931"/>
      <c r="BB597" s="931"/>
      <c r="BC597" s="931"/>
      <c r="BD597" s="930"/>
      <c r="BE597" s="929"/>
      <c r="BF597" s="1282">
        <f t="shared" si="12"/>
        <v>0</v>
      </c>
    </row>
    <row r="598" spans="1:58" outlineLevel="2">
      <c r="A598" s="1220">
        <v>592</v>
      </c>
      <c r="B598" s="1231"/>
      <c r="C598" s="1276" t="s">
        <v>2423</v>
      </c>
      <c r="D598" s="1239">
        <v>0</v>
      </c>
      <c r="E598" s="1240" t="s">
        <v>2416</v>
      </c>
      <c r="F598" s="1234"/>
      <c r="G598" s="1235"/>
      <c r="H598" s="1236"/>
      <c r="I598" s="1234"/>
      <c r="J598" s="1220"/>
      <c r="K598" s="1237"/>
      <c r="L598" s="1237"/>
      <c r="M598" s="1234"/>
      <c r="N598" s="1237"/>
      <c r="O598" s="1234"/>
      <c r="P598" s="1234"/>
      <c r="Q598" s="1234"/>
      <c r="R598" s="1234"/>
      <c r="S598" s="1234"/>
      <c r="T598" s="1234"/>
      <c r="U598" s="1234"/>
      <c r="W598" s="1311"/>
      <c r="X598" s="1311"/>
      <c r="Y598" s="1311"/>
      <c r="Z598" s="1302"/>
      <c r="AA598" s="1311"/>
      <c r="AB598" s="1311"/>
      <c r="AC598" s="1311"/>
      <c r="AD598" s="1302"/>
      <c r="AE598" s="1311"/>
      <c r="AF598" s="1311"/>
      <c r="AG598" s="1311"/>
      <c r="AH598" s="1302"/>
      <c r="AI598" s="1311"/>
      <c r="AJ598" s="1311"/>
      <c r="AK598" s="1311"/>
      <c r="AL598" s="1302"/>
      <c r="AM598" s="1310"/>
      <c r="AN598" s="1282"/>
      <c r="AO598" s="931"/>
      <c r="AP598" s="931"/>
      <c r="AQ598" s="931"/>
      <c r="AR598" s="930"/>
      <c r="AS598" s="931"/>
      <c r="AT598" s="931"/>
      <c r="AU598" s="931"/>
      <c r="AV598" s="930"/>
      <c r="AW598" s="931"/>
      <c r="AX598" s="931"/>
      <c r="AY598" s="931"/>
      <c r="AZ598" s="930"/>
      <c r="BA598" s="931"/>
      <c r="BB598" s="931"/>
      <c r="BC598" s="931"/>
      <c r="BD598" s="930"/>
      <c r="BE598" s="929"/>
      <c r="BF598" s="1282">
        <f t="shared" si="12"/>
        <v>0</v>
      </c>
    </row>
    <row r="599" spans="1:58" outlineLevel="2">
      <c r="A599" s="1220">
        <v>593</v>
      </c>
      <c r="B599" s="1231"/>
      <c r="C599" s="1276" t="s">
        <v>2424</v>
      </c>
      <c r="D599" s="1239">
        <v>206000000</v>
      </c>
      <c r="E599" s="1240" t="s">
        <v>2416</v>
      </c>
      <c r="F599" s="1234"/>
      <c r="G599" s="1235"/>
      <c r="H599" s="1236"/>
      <c r="I599" s="1234"/>
      <c r="J599" s="1220"/>
      <c r="K599" s="1237"/>
      <c r="L599" s="1237"/>
      <c r="M599" s="1234"/>
      <c r="N599" s="1237"/>
      <c r="O599" s="1234"/>
      <c r="P599" s="1234"/>
      <c r="Q599" s="1234"/>
      <c r="R599" s="1234"/>
      <c r="S599" s="1234"/>
      <c r="T599" s="1234"/>
      <c r="U599" s="1234"/>
      <c r="W599" s="1311"/>
      <c r="X599" s="1311"/>
      <c r="Y599" s="1311"/>
      <c r="Z599" s="1302"/>
      <c r="AA599" s="1311"/>
      <c r="AB599" s="1311"/>
      <c r="AC599" s="1311"/>
      <c r="AD599" s="1302"/>
      <c r="AE599" s="1311"/>
      <c r="AF599" s="1311"/>
      <c r="AG599" s="1311"/>
      <c r="AH599" s="1302"/>
      <c r="AI599" s="1311"/>
      <c r="AJ599" s="1311"/>
      <c r="AK599" s="1311"/>
      <c r="AL599" s="1302"/>
      <c r="AM599" s="1310"/>
      <c r="AN599" s="1282"/>
      <c r="AO599" s="931"/>
      <c r="AP599" s="931"/>
      <c r="AQ599" s="931"/>
      <c r="AR599" s="930"/>
      <c r="AS599" s="931"/>
      <c r="AT599" s="931"/>
      <c r="AU599" s="931"/>
      <c r="AV599" s="930"/>
      <c r="AW599" s="931"/>
      <c r="AX599" s="931"/>
      <c r="AY599" s="931"/>
      <c r="AZ599" s="930"/>
      <c r="BA599" s="931"/>
      <c r="BB599" s="931"/>
      <c r="BC599" s="931"/>
      <c r="BD599" s="930"/>
      <c r="BE599" s="929"/>
      <c r="BF599" s="1282">
        <f t="shared" si="12"/>
        <v>0</v>
      </c>
    </row>
    <row r="600" spans="1:58">
      <c r="A600" s="1220">
        <v>594</v>
      </c>
      <c r="B600" s="1231"/>
      <c r="C600" s="1276" t="s">
        <v>2431</v>
      </c>
      <c r="D600" s="1239">
        <v>30246600</v>
      </c>
      <c r="E600" s="1240" t="s">
        <v>2416</v>
      </c>
      <c r="F600" s="1234"/>
      <c r="G600" s="1235"/>
      <c r="H600" s="1236"/>
      <c r="I600" s="1234"/>
      <c r="J600" s="1220"/>
      <c r="K600" s="1237"/>
      <c r="L600" s="1237"/>
      <c r="M600" s="1234"/>
      <c r="N600" s="1237"/>
      <c r="O600" s="1234"/>
      <c r="P600" s="1234"/>
      <c r="Q600" s="1234"/>
      <c r="R600" s="1234"/>
      <c r="S600" s="1234"/>
      <c r="T600" s="1234"/>
      <c r="U600" s="1234"/>
      <c r="W600" s="1311"/>
      <c r="X600" s="1311"/>
      <c r="Y600" s="1311"/>
      <c r="Z600" s="1302"/>
      <c r="AA600" s="1311"/>
      <c r="AB600" s="1311"/>
      <c r="AC600" s="1311"/>
      <c r="AD600" s="1302"/>
      <c r="AE600" s="1311"/>
      <c r="AF600" s="1311"/>
      <c r="AG600" s="1311"/>
      <c r="AH600" s="1302"/>
      <c r="AI600" s="1311"/>
      <c r="AJ600" s="1311"/>
      <c r="AK600" s="1311"/>
      <c r="AL600" s="1302"/>
      <c r="AM600" s="1310"/>
      <c r="AN600" s="1282"/>
      <c r="AO600" s="931"/>
      <c r="AP600" s="931"/>
      <c r="AQ600" s="931"/>
      <c r="AR600" s="930"/>
      <c r="AS600" s="931"/>
      <c r="AT600" s="931"/>
      <c r="AU600" s="931"/>
      <c r="AV600" s="930"/>
      <c r="AW600" s="931"/>
      <c r="AX600" s="931"/>
      <c r="AY600" s="931"/>
      <c r="AZ600" s="930"/>
      <c r="BA600" s="931"/>
      <c r="BB600" s="931"/>
      <c r="BC600" s="931"/>
      <c r="BD600" s="930"/>
      <c r="BE600" s="929"/>
      <c r="BF600" s="1282">
        <f t="shared" si="12"/>
        <v>0</v>
      </c>
    </row>
    <row r="601" spans="1:58">
      <c r="A601" s="1220">
        <v>595</v>
      </c>
      <c r="B601" s="1231"/>
      <c r="C601" s="1276" t="s">
        <v>2425</v>
      </c>
      <c r="D601" s="1239">
        <v>26321000</v>
      </c>
      <c r="E601" s="1240" t="s">
        <v>2416</v>
      </c>
      <c r="F601" s="1234"/>
      <c r="G601" s="1235"/>
      <c r="H601" s="1236"/>
      <c r="I601" s="1234"/>
      <c r="J601" s="1220"/>
      <c r="K601" s="1237"/>
      <c r="L601" s="1237"/>
      <c r="M601" s="1234"/>
      <c r="N601" s="1237"/>
      <c r="O601" s="1234"/>
      <c r="P601" s="1234"/>
      <c r="Q601" s="1234"/>
      <c r="R601" s="1234"/>
      <c r="S601" s="1234"/>
      <c r="T601" s="1234"/>
      <c r="U601" s="1234"/>
      <c r="W601" s="1311"/>
      <c r="X601" s="1311"/>
      <c r="Y601" s="1311"/>
      <c r="Z601" s="1302"/>
      <c r="AA601" s="1311"/>
      <c r="AB601" s="1311"/>
      <c r="AC601" s="1311"/>
      <c r="AD601" s="1302"/>
      <c r="AE601" s="1311"/>
      <c r="AF601" s="1311"/>
      <c r="AG601" s="1311"/>
      <c r="AH601" s="1302"/>
      <c r="AI601" s="1311"/>
      <c r="AJ601" s="1311"/>
      <c r="AK601" s="1311"/>
      <c r="AL601" s="1302"/>
      <c r="AM601" s="1310"/>
      <c r="AN601" s="1282"/>
      <c r="AO601" s="931"/>
      <c r="AP601" s="931"/>
      <c r="AQ601" s="931"/>
      <c r="AR601" s="930"/>
      <c r="AS601" s="931"/>
      <c r="AT601" s="931"/>
      <c r="AU601" s="931"/>
      <c r="AV601" s="930"/>
      <c r="AW601" s="931"/>
      <c r="AX601" s="931"/>
      <c r="AY601" s="931"/>
      <c r="AZ601" s="930"/>
      <c r="BA601" s="931"/>
      <c r="BB601" s="931"/>
      <c r="BC601" s="931"/>
      <c r="BD601" s="930"/>
      <c r="BE601" s="929"/>
      <c r="BF601" s="1282">
        <f t="shared" si="12"/>
        <v>0</v>
      </c>
    </row>
    <row r="602" spans="1:58">
      <c r="A602" s="1220">
        <v>596</v>
      </c>
      <c r="B602" s="1231"/>
      <c r="C602" s="1276" t="s">
        <v>2426</v>
      </c>
      <c r="D602" s="1239">
        <v>103453200</v>
      </c>
      <c r="E602" s="1240" t="s">
        <v>2416</v>
      </c>
      <c r="F602" s="1234"/>
      <c r="G602" s="1235"/>
      <c r="H602" s="1236"/>
      <c r="I602" s="1234"/>
      <c r="J602" s="1220"/>
      <c r="K602" s="1237"/>
      <c r="L602" s="1237"/>
      <c r="M602" s="1234"/>
      <c r="N602" s="1237"/>
      <c r="O602" s="1234"/>
      <c r="P602" s="1234"/>
      <c r="Q602" s="1234"/>
      <c r="R602" s="1234"/>
      <c r="S602" s="1234"/>
      <c r="T602" s="1234"/>
      <c r="U602" s="1234"/>
      <c r="W602" s="1311"/>
      <c r="X602" s="1311"/>
      <c r="Y602" s="1311"/>
      <c r="Z602" s="1302"/>
      <c r="AA602" s="1311"/>
      <c r="AB602" s="1311"/>
      <c r="AC602" s="1311"/>
      <c r="AD602" s="1302"/>
      <c r="AE602" s="1311"/>
      <c r="AF602" s="1311"/>
      <c r="AG602" s="1311"/>
      <c r="AH602" s="1302"/>
      <c r="AI602" s="1311"/>
      <c r="AJ602" s="1311"/>
      <c r="AK602" s="1311"/>
      <c r="AL602" s="1302"/>
      <c r="AM602" s="1310"/>
      <c r="AN602" s="1282"/>
      <c r="AO602" s="931"/>
      <c r="AP602" s="931"/>
      <c r="AQ602" s="931"/>
      <c r="AR602" s="930"/>
      <c r="AS602" s="931"/>
      <c r="AT602" s="931"/>
      <c r="AU602" s="931"/>
      <c r="AV602" s="930"/>
      <c r="AW602" s="931"/>
      <c r="AX602" s="931"/>
      <c r="AY602" s="931"/>
      <c r="AZ602" s="930"/>
      <c r="BA602" s="931"/>
      <c r="BB602" s="931"/>
      <c r="BC602" s="931"/>
      <c r="BD602" s="930"/>
      <c r="BE602" s="929"/>
      <c r="BF602" s="1282">
        <f t="shared" si="12"/>
        <v>0</v>
      </c>
    </row>
    <row r="603" spans="1:58">
      <c r="A603" s="1220">
        <v>597</v>
      </c>
      <c r="B603" s="1231"/>
      <c r="C603" s="1276" t="s">
        <v>2427</v>
      </c>
      <c r="D603" s="1239">
        <v>45979200</v>
      </c>
      <c r="E603" s="1240" t="s">
        <v>2416</v>
      </c>
      <c r="F603" s="1234"/>
      <c r="G603" s="1235"/>
      <c r="H603" s="1236"/>
      <c r="I603" s="1234"/>
      <c r="J603" s="1220"/>
      <c r="K603" s="1237"/>
      <c r="L603" s="1237"/>
      <c r="M603" s="1234"/>
      <c r="N603" s="1237"/>
      <c r="O603" s="1234"/>
      <c r="P603" s="1234"/>
      <c r="Q603" s="1234"/>
      <c r="R603" s="1234"/>
      <c r="S603" s="1234"/>
      <c r="T603" s="1234"/>
      <c r="U603" s="1234"/>
      <c r="W603" s="1311"/>
      <c r="X603" s="1311"/>
      <c r="Y603" s="1311"/>
      <c r="Z603" s="1302"/>
      <c r="AA603" s="1311"/>
      <c r="AB603" s="1311"/>
      <c r="AC603" s="1311"/>
      <c r="AD603" s="1302"/>
      <c r="AE603" s="1311"/>
      <c r="AF603" s="1311"/>
      <c r="AG603" s="1311"/>
      <c r="AH603" s="1302"/>
      <c r="AI603" s="1311"/>
      <c r="AJ603" s="1311"/>
      <c r="AK603" s="1311"/>
      <c r="AL603" s="1302"/>
      <c r="AM603" s="1310"/>
      <c r="AN603" s="1282"/>
      <c r="AO603" s="931"/>
      <c r="AP603" s="931"/>
      <c r="AQ603" s="931"/>
      <c r="AR603" s="930"/>
      <c r="AS603" s="931"/>
      <c r="AT603" s="931"/>
      <c r="AU603" s="931"/>
      <c r="AV603" s="930"/>
      <c r="AW603" s="931"/>
      <c r="AX603" s="931"/>
      <c r="AY603" s="931"/>
      <c r="AZ603" s="930"/>
      <c r="BA603" s="931"/>
      <c r="BB603" s="931"/>
      <c r="BC603" s="931"/>
      <c r="BD603" s="930"/>
      <c r="BE603" s="929"/>
      <c r="BF603" s="1282">
        <f t="shared" si="12"/>
        <v>0</v>
      </c>
    </row>
    <row r="604" spans="1:58" ht="70.2">
      <c r="A604" s="1220">
        <v>598</v>
      </c>
      <c r="B604" s="1231">
        <v>3</v>
      </c>
      <c r="C604" s="1275" t="s">
        <v>2511</v>
      </c>
      <c r="D604" s="1232"/>
      <c r="E604" s="1233">
        <v>6209900</v>
      </c>
      <c r="F604" s="1234" t="s">
        <v>2416</v>
      </c>
      <c r="G604" s="1235"/>
      <c r="H604" s="1236"/>
      <c r="I604" s="1234"/>
      <c r="J604" s="1220">
        <f>L604+N604+P604</f>
        <v>1</v>
      </c>
      <c r="K604" s="1227">
        <f>M604+O604+Q604</f>
        <v>6209900</v>
      </c>
      <c r="L604" s="1237"/>
      <c r="M604" s="1234"/>
      <c r="N604" s="1237"/>
      <c r="O604" s="1234"/>
      <c r="P604" s="1237">
        <v>1</v>
      </c>
      <c r="Q604" s="1228">
        <f>$E604</f>
        <v>6209900</v>
      </c>
      <c r="R604" s="1234"/>
      <c r="S604" s="1234"/>
      <c r="T604" s="1299"/>
      <c r="U604" s="1293">
        <f>Q604-T604</f>
        <v>6209900</v>
      </c>
      <c r="W604" s="1311">
        <f>$W$1/100*$U604</f>
        <v>620990</v>
      </c>
      <c r="X604" s="1311">
        <f>$X$1/100*$U604</f>
        <v>620990</v>
      </c>
      <c r="Y604" s="1311">
        <f>$Y$1/100*$U604</f>
        <v>620990</v>
      </c>
      <c r="Z604" s="1302">
        <f>W604+X604+Y604</f>
        <v>1862970</v>
      </c>
      <c r="AA604" s="1311">
        <f>$AA$1/100*$U604</f>
        <v>310495</v>
      </c>
      <c r="AB604" s="1311">
        <f>$AB$1/100*$U604</f>
        <v>620990</v>
      </c>
      <c r="AC604" s="1311">
        <f>$AC$1/100*$U604</f>
        <v>620990</v>
      </c>
      <c r="AD604" s="1302">
        <f>AA604+AB604+AC604</f>
        <v>1552475</v>
      </c>
      <c r="AE604" s="1311">
        <f>$AE$1/100*$U604</f>
        <v>620990</v>
      </c>
      <c r="AF604" s="1311">
        <f>$AF$1/100*$U604</f>
        <v>620990</v>
      </c>
      <c r="AG604" s="1311">
        <f>$AG$1/100*$U604</f>
        <v>620990</v>
      </c>
      <c r="AH604" s="1302">
        <f>AE604+AF604+AG604</f>
        <v>1862970</v>
      </c>
      <c r="AI604" s="1311">
        <f>$AI$1/100*$U604</f>
        <v>620990</v>
      </c>
      <c r="AJ604" s="1311">
        <f>$AJ$1/100*$U604</f>
        <v>310495</v>
      </c>
      <c r="AK604" s="1311">
        <f>$AK$1/100*$U604</f>
        <v>0</v>
      </c>
      <c r="AL604" s="1302">
        <f>AI604+AJ604+AK604</f>
        <v>931485</v>
      </c>
      <c r="AM604" s="1310">
        <f>Z604+AD604+AH604+AL604</f>
        <v>6209900</v>
      </c>
      <c r="AN604" s="1282">
        <f>AM604-U604</f>
        <v>0</v>
      </c>
      <c r="AO604" s="931">
        <f>ROUND(W604,-2)</f>
        <v>621000</v>
      </c>
      <c r="AP604" s="931">
        <f>ROUND(X604,-2)</f>
        <v>621000</v>
      </c>
      <c r="AQ604" s="931">
        <f>ROUND(Y604,-2)</f>
        <v>621000</v>
      </c>
      <c r="AR604" s="1302">
        <f>AO604+AP604+AQ604</f>
        <v>1863000</v>
      </c>
      <c r="AS604" s="931">
        <f>ROUND(AA604,-2)</f>
        <v>310500</v>
      </c>
      <c r="AT604" s="931">
        <f>ROUND(AB604,-2)</f>
        <v>621000</v>
      </c>
      <c r="AU604" s="931">
        <f>ROUND(AC604,-2)</f>
        <v>621000</v>
      </c>
      <c r="AV604" s="1302">
        <f>AS604+AT604+AU604</f>
        <v>1552500</v>
      </c>
      <c r="AW604" s="931">
        <f>ROUND(AE604,-2)</f>
        <v>621000</v>
      </c>
      <c r="AX604" s="931">
        <f>ROUND(AF604,-2)</f>
        <v>621000</v>
      </c>
      <c r="AY604" s="931">
        <f>ROUND(AG604,-2)</f>
        <v>621000</v>
      </c>
      <c r="AZ604" s="1302">
        <f>AW604+AX604+AY604</f>
        <v>1863000</v>
      </c>
      <c r="BA604" s="1311">
        <f>ROUND(AI604,-2)</f>
        <v>621000</v>
      </c>
      <c r="BB604" s="1311">
        <f>ROUND(AJ604,-2)</f>
        <v>310500</v>
      </c>
      <c r="BC604" s="1311">
        <f>ROUND(AK604,-2)</f>
        <v>0</v>
      </c>
      <c r="BD604" s="930">
        <f>BA604+BB604+BC604</f>
        <v>931500</v>
      </c>
      <c r="BE604" s="1310">
        <f>AR604+AV604+AZ604+BD604</f>
        <v>6210000</v>
      </c>
      <c r="BF604" s="1312">
        <f t="shared" si="12"/>
        <v>100</v>
      </c>
    </row>
    <row r="605" spans="1:58">
      <c r="A605" s="1220">
        <v>599</v>
      </c>
      <c r="B605" s="1231"/>
      <c r="C605" s="1276" t="s">
        <v>2422</v>
      </c>
      <c r="D605" s="1239">
        <v>124197900</v>
      </c>
      <c r="E605" s="1240" t="s">
        <v>2416</v>
      </c>
      <c r="F605" s="1234"/>
      <c r="G605" s="1235"/>
      <c r="H605" s="1236"/>
      <c r="I605" s="1234"/>
      <c r="J605" s="1220"/>
      <c r="K605" s="1237"/>
      <c r="L605" s="1237"/>
      <c r="M605" s="1234"/>
      <c r="N605" s="1237"/>
      <c r="O605" s="1234"/>
      <c r="P605" s="1234"/>
      <c r="Q605" s="1234"/>
      <c r="R605" s="1234"/>
      <c r="S605" s="1234"/>
      <c r="T605" s="1234"/>
      <c r="U605" s="1234"/>
      <c r="W605" s="1311"/>
      <c r="X605" s="1311"/>
      <c r="Y605" s="1311"/>
      <c r="Z605" s="1302"/>
      <c r="AA605" s="1311"/>
      <c r="AB605" s="1311"/>
      <c r="AC605" s="1311"/>
      <c r="AD605" s="1302"/>
      <c r="AE605" s="1311"/>
      <c r="AF605" s="1311"/>
      <c r="AG605" s="1311"/>
      <c r="AH605" s="1302"/>
      <c r="AI605" s="1311"/>
      <c r="AJ605" s="1311"/>
      <c r="AK605" s="1311"/>
      <c r="AL605" s="1302"/>
      <c r="AM605" s="1310"/>
      <c r="AN605" s="1282"/>
      <c r="AO605" s="931"/>
      <c r="AP605" s="931"/>
      <c r="AQ605" s="931"/>
      <c r="AR605" s="930"/>
      <c r="AS605" s="931"/>
      <c r="AT605" s="931"/>
      <c r="AU605" s="931"/>
      <c r="AV605" s="930"/>
      <c r="AW605" s="931"/>
      <c r="AX605" s="931"/>
      <c r="AY605" s="931"/>
      <c r="AZ605" s="930"/>
      <c r="BA605" s="931"/>
      <c r="BB605" s="931"/>
      <c r="BC605" s="931"/>
      <c r="BD605" s="930"/>
      <c r="BE605" s="929"/>
      <c r="BF605" s="1282">
        <f t="shared" si="12"/>
        <v>0</v>
      </c>
    </row>
    <row r="606" spans="1:58" outlineLevel="2">
      <c r="A606" s="1220">
        <v>600</v>
      </c>
      <c r="B606" s="1231"/>
      <c r="C606" s="1276" t="s">
        <v>2423</v>
      </c>
      <c r="D606" s="1239">
        <v>0</v>
      </c>
      <c r="E606" s="1240" t="s">
        <v>2416</v>
      </c>
      <c r="F606" s="1234"/>
      <c r="G606" s="1235"/>
      <c r="H606" s="1236"/>
      <c r="I606" s="1234"/>
      <c r="J606" s="1220"/>
      <c r="K606" s="1237"/>
      <c r="L606" s="1237"/>
      <c r="M606" s="1234"/>
      <c r="N606" s="1237"/>
      <c r="O606" s="1234"/>
      <c r="P606" s="1234"/>
      <c r="Q606" s="1234"/>
      <c r="R606" s="1234"/>
      <c r="S606" s="1234"/>
      <c r="T606" s="1234"/>
      <c r="U606" s="1234"/>
      <c r="W606" s="1311"/>
      <c r="X606" s="1311"/>
      <c r="Y606" s="1311"/>
      <c r="Z606" s="1302"/>
      <c r="AA606" s="1311"/>
      <c r="AB606" s="1311"/>
      <c r="AC606" s="1311"/>
      <c r="AD606" s="1302"/>
      <c r="AE606" s="1311"/>
      <c r="AF606" s="1311"/>
      <c r="AG606" s="1311"/>
      <c r="AH606" s="1302"/>
      <c r="AI606" s="1311"/>
      <c r="AJ606" s="1311"/>
      <c r="AK606" s="1311"/>
      <c r="AL606" s="1302"/>
      <c r="AM606" s="1310"/>
      <c r="AN606" s="1282"/>
      <c r="AO606" s="931"/>
      <c r="AP606" s="931"/>
      <c r="AQ606" s="931"/>
      <c r="AR606" s="930"/>
      <c r="AS606" s="931"/>
      <c r="AT606" s="931"/>
      <c r="AU606" s="931"/>
      <c r="AV606" s="930"/>
      <c r="AW606" s="931"/>
      <c r="AX606" s="931"/>
      <c r="AY606" s="931"/>
      <c r="AZ606" s="930"/>
      <c r="BA606" s="931"/>
      <c r="BB606" s="931"/>
      <c r="BC606" s="931"/>
      <c r="BD606" s="930"/>
      <c r="BE606" s="929"/>
      <c r="BF606" s="1282">
        <f t="shared" si="12"/>
        <v>0</v>
      </c>
    </row>
    <row r="607" spans="1:58" outlineLevel="2">
      <c r="A607" s="1220">
        <v>601</v>
      </c>
      <c r="B607" s="1231"/>
      <c r="C607" s="1276" t="s">
        <v>2424</v>
      </c>
      <c r="D607" s="1239">
        <v>124197900</v>
      </c>
      <c r="E607" s="1240" t="s">
        <v>2416</v>
      </c>
      <c r="F607" s="1234"/>
      <c r="G607" s="1235"/>
      <c r="H607" s="1236"/>
      <c r="I607" s="1234"/>
      <c r="J607" s="1220"/>
      <c r="K607" s="1237"/>
      <c r="L607" s="1237"/>
      <c r="M607" s="1234"/>
      <c r="N607" s="1237"/>
      <c r="O607" s="1234"/>
      <c r="P607" s="1234"/>
      <c r="Q607" s="1234"/>
      <c r="R607" s="1234"/>
      <c r="S607" s="1234"/>
      <c r="T607" s="1234"/>
      <c r="U607" s="1234"/>
      <c r="W607" s="1311"/>
      <c r="X607" s="1311"/>
      <c r="Y607" s="1311"/>
      <c r="Z607" s="1302"/>
      <c r="AA607" s="1311"/>
      <c r="AB607" s="1311"/>
      <c r="AC607" s="1311"/>
      <c r="AD607" s="1302"/>
      <c r="AE607" s="1311"/>
      <c r="AF607" s="1311"/>
      <c r="AG607" s="1311"/>
      <c r="AH607" s="1302"/>
      <c r="AI607" s="1311"/>
      <c r="AJ607" s="1311"/>
      <c r="AK607" s="1311"/>
      <c r="AL607" s="1302"/>
      <c r="AM607" s="1310"/>
      <c r="AN607" s="1282"/>
      <c r="AO607" s="931"/>
      <c r="AP607" s="931"/>
      <c r="AQ607" s="931"/>
      <c r="AR607" s="930"/>
      <c r="AS607" s="931"/>
      <c r="AT607" s="931"/>
      <c r="AU607" s="931"/>
      <c r="AV607" s="930"/>
      <c r="AW607" s="931"/>
      <c r="AX607" s="931"/>
      <c r="AY607" s="931"/>
      <c r="AZ607" s="930"/>
      <c r="BA607" s="931"/>
      <c r="BB607" s="931"/>
      <c r="BC607" s="931"/>
      <c r="BD607" s="930"/>
      <c r="BE607" s="929"/>
      <c r="BF607" s="1282">
        <f t="shared" si="12"/>
        <v>0</v>
      </c>
    </row>
    <row r="608" spans="1:58">
      <c r="A608" s="1220">
        <v>602</v>
      </c>
      <c r="B608" s="1231"/>
      <c r="C608" s="1276" t="s">
        <v>2431</v>
      </c>
      <c r="D608" s="1239">
        <v>18629700</v>
      </c>
      <c r="E608" s="1240" t="s">
        <v>2416</v>
      </c>
      <c r="F608" s="1234"/>
      <c r="G608" s="1235"/>
      <c r="H608" s="1236"/>
      <c r="I608" s="1234"/>
      <c r="J608" s="1220"/>
      <c r="K608" s="1237"/>
      <c r="L608" s="1237"/>
      <c r="M608" s="1234"/>
      <c r="N608" s="1237"/>
      <c r="O608" s="1234"/>
      <c r="P608" s="1234"/>
      <c r="Q608" s="1234"/>
      <c r="R608" s="1234"/>
      <c r="S608" s="1234"/>
      <c r="T608" s="1234"/>
      <c r="U608" s="1234"/>
      <c r="W608" s="1311"/>
      <c r="X608" s="1311"/>
      <c r="Y608" s="1311"/>
      <c r="Z608" s="1302"/>
      <c r="AA608" s="1311"/>
      <c r="AB608" s="1311"/>
      <c r="AC608" s="1311"/>
      <c r="AD608" s="1302"/>
      <c r="AE608" s="1311"/>
      <c r="AF608" s="1311"/>
      <c r="AG608" s="1311"/>
      <c r="AH608" s="1302"/>
      <c r="AI608" s="1311"/>
      <c r="AJ608" s="1311"/>
      <c r="AK608" s="1311"/>
      <c r="AL608" s="1302"/>
      <c r="AM608" s="1310"/>
      <c r="AN608" s="1282"/>
      <c r="AO608" s="931"/>
      <c r="AP608" s="931"/>
      <c r="AQ608" s="931"/>
      <c r="AR608" s="930"/>
      <c r="AS608" s="931"/>
      <c r="AT608" s="931"/>
      <c r="AU608" s="931"/>
      <c r="AV608" s="930"/>
      <c r="AW608" s="931"/>
      <c r="AX608" s="931"/>
      <c r="AY608" s="931"/>
      <c r="AZ608" s="930"/>
      <c r="BA608" s="931"/>
      <c r="BB608" s="931"/>
      <c r="BC608" s="931"/>
      <c r="BD608" s="930"/>
      <c r="BE608" s="929"/>
      <c r="BF608" s="1282">
        <f t="shared" si="12"/>
        <v>0</v>
      </c>
    </row>
    <row r="609" spans="1:58">
      <c r="A609" s="1220">
        <v>603</v>
      </c>
      <c r="B609" s="1231"/>
      <c r="C609" s="1276" t="s">
        <v>2425</v>
      </c>
      <c r="D609" s="1239">
        <v>6209900</v>
      </c>
      <c r="E609" s="1240" t="s">
        <v>2416</v>
      </c>
      <c r="F609" s="1234"/>
      <c r="G609" s="1235"/>
      <c r="H609" s="1236"/>
      <c r="I609" s="1234"/>
      <c r="J609" s="1220"/>
      <c r="K609" s="1237"/>
      <c r="L609" s="1237"/>
      <c r="M609" s="1234"/>
      <c r="N609" s="1237"/>
      <c r="O609" s="1234"/>
      <c r="P609" s="1234"/>
      <c r="Q609" s="1234"/>
      <c r="R609" s="1234"/>
      <c r="S609" s="1234"/>
      <c r="T609" s="1234"/>
      <c r="U609" s="1234"/>
      <c r="W609" s="1311"/>
      <c r="X609" s="1311"/>
      <c r="Y609" s="1311"/>
      <c r="Z609" s="1302"/>
      <c r="AA609" s="1311"/>
      <c r="AB609" s="1311"/>
      <c r="AC609" s="1311"/>
      <c r="AD609" s="1302"/>
      <c r="AE609" s="1311"/>
      <c r="AF609" s="1311"/>
      <c r="AG609" s="1311"/>
      <c r="AH609" s="1302"/>
      <c r="AI609" s="1311"/>
      <c r="AJ609" s="1311"/>
      <c r="AK609" s="1311"/>
      <c r="AL609" s="1302"/>
      <c r="AM609" s="1310"/>
      <c r="AN609" s="1282"/>
      <c r="AO609" s="931"/>
      <c r="AP609" s="931"/>
      <c r="AQ609" s="931"/>
      <c r="AR609" s="930"/>
      <c r="AS609" s="931"/>
      <c r="AT609" s="931"/>
      <c r="AU609" s="931"/>
      <c r="AV609" s="930"/>
      <c r="AW609" s="931"/>
      <c r="AX609" s="931"/>
      <c r="AY609" s="931"/>
      <c r="AZ609" s="930"/>
      <c r="BA609" s="931"/>
      <c r="BB609" s="931"/>
      <c r="BC609" s="931"/>
      <c r="BD609" s="930"/>
      <c r="BE609" s="929"/>
      <c r="BF609" s="1282">
        <f t="shared" si="12"/>
        <v>0</v>
      </c>
    </row>
    <row r="610" spans="1:58">
      <c r="A610" s="1220">
        <v>604</v>
      </c>
      <c r="B610" s="1231"/>
      <c r="C610" s="1276" t="s">
        <v>2426</v>
      </c>
      <c r="D610" s="1239">
        <v>67563700</v>
      </c>
      <c r="E610" s="1240" t="s">
        <v>2416</v>
      </c>
      <c r="F610" s="1234"/>
      <c r="G610" s="1235"/>
      <c r="H610" s="1236"/>
      <c r="I610" s="1234"/>
      <c r="J610" s="1220"/>
      <c r="K610" s="1237"/>
      <c r="L610" s="1237"/>
      <c r="M610" s="1234"/>
      <c r="N610" s="1237"/>
      <c r="O610" s="1234"/>
      <c r="P610" s="1234"/>
      <c r="Q610" s="1234"/>
      <c r="R610" s="1234"/>
      <c r="S610" s="1234"/>
      <c r="T610" s="1234"/>
      <c r="U610" s="1234"/>
      <c r="W610" s="1311"/>
      <c r="X610" s="1311"/>
      <c r="Y610" s="1311"/>
      <c r="Z610" s="1302"/>
      <c r="AA610" s="1311"/>
      <c r="AB610" s="1311"/>
      <c r="AC610" s="1311"/>
      <c r="AD610" s="1302"/>
      <c r="AE610" s="1311"/>
      <c r="AF610" s="1311"/>
      <c r="AG610" s="1311"/>
      <c r="AH610" s="1302"/>
      <c r="AI610" s="1311"/>
      <c r="AJ610" s="1311"/>
      <c r="AK610" s="1311"/>
      <c r="AL610" s="1302"/>
      <c r="AM610" s="1310"/>
      <c r="AN610" s="1282"/>
      <c r="AO610" s="931"/>
      <c r="AP610" s="931"/>
      <c r="AQ610" s="931"/>
      <c r="AR610" s="930"/>
      <c r="AS610" s="931"/>
      <c r="AT610" s="931"/>
      <c r="AU610" s="931"/>
      <c r="AV610" s="930"/>
      <c r="AW610" s="931"/>
      <c r="AX610" s="931"/>
      <c r="AY610" s="931"/>
      <c r="AZ610" s="930"/>
      <c r="BA610" s="931"/>
      <c r="BB610" s="931"/>
      <c r="BC610" s="931"/>
      <c r="BD610" s="930"/>
      <c r="BE610" s="929"/>
      <c r="BF610" s="1282">
        <f t="shared" si="12"/>
        <v>0</v>
      </c>
    </row>
    <row r="611" spans="1:58">
      <c r="A611" s="1220">
        <v>605</v>
      </c>
      <c r="B611" s="1231"/>
      <c r="C611" s="1276" t="s">
        <v>2427</v>
      </c>
      <c r="D611" s="1239">
        <v>31794600</v>
      </c>
      <c r="E611" s="1240" t="s">
        <v>2416</v>
      </c>
      <c r="F611" s="1234"/>
      <c r="G611" s="1235"/>
      <c r="H611" s="1236"/>
      <c r="I611" s="1234"/>
      <c r="J611" s="1220"/>
      <c r="K611" s="1237"/>
      <c r="L611" s="1237"/>
      <c r="M611" s="1234"/>
      <c r="N611" s="1237"/>
      <c r="O611" s="1234"/>
      <c r="P611" s="1234"/>
      <c r="Q611" s="1234"/>
      <c r="R611" s="1234"/>
      <c r="S611" s="1234"/>
      <c r="T611" s="1234"/>
      <c r="U611" s="1234"/>
      <c r="W611" s="1311"/>
      <c r="X611" s="1311"/>
      <c r="Y611" s="1311"/>
      <c r="Z611" s="1302"/>
      <c r="AA611" s="1311"/>
      <c r="AB611" s="1311"/>
      <c r="AC611" s="1311"/>
      <c r="AD611" s="1302"/>
      <c r="AE611" s="1311"/>
      <c r="AF611" s="1311"/>
      <c r="AG611" s="1311"/>
      <c r="AH611" s="1302"/>
      <c r="AI611" s="1311"/>
      <c r="AJ611" s="1311"/>
      <c r="AK611" s="1311"/>
      <c r="AL611" s="1302"/>
      <c r="AM611" s="1310"/>
      <c r="AN611" s="1282"/>
      <c r="AO611" s="931"/>
      <c r="AP611" s="931"/>
      <c r="AQ611" s="931"/>
      <c r="AR611" s="930"/>
      <c r="AS611" s="931"/>
      <c r="AT611" s="931"/>
      <c r="AU611" s="931"/>
      <c r="AV611" s="930"/>
      <c r="AW611" s="931"/>
      <c r="AX611" s="931"/>
      <c r="AY611" s="931"/>
      <c r="AZ611" s="930"/>
      <c r="BA611" s="931"/>
      <c r="BB611" s="931"/>
      <c r="BC611" s="931"/>
      <c r="BD611" s="930"/>
      <c r="BE611" s="929"/>
      <c r="BF611" s="1282">
        <f t="shared" si="12"/>
        <v>0</v>
      </c>
    </row>
    <row r="612" spans="1:58" ht="70.2">
      <c r="A612" s="1220">
        <v>606</v>
      </c>
      <c r="B612" s="1231">
        <v>9</v>
      </c>
      <c r="C612" s="1275" t="s">
        <v>2512</v>
      </c>
      <c r="D612" s="1232"/>
      <c r="E612" s="1233">
        <v>12168200</v>
      </c>
      <c r="F612" s="1234" t="s">
        <v>2416</v>
      </c>
      <c r="G612" s="1235"/>
      <c r="H612" s="1236"/>
      <c r="I612" s="1234"/>
      <c r="J612" s="1220">
        <f>L612+N612+P612</f>
        <v>1</v>
      </c>
      <c r="K612" s="1227">
        <f>M612+O612+Q612</f>
        <v>12168200</v>
      </c>
      <c r="L612" s="1237"/>
      <c r="M612" s="1234"/>
      <c r="N612" s="1237"/>
      <c r="O612" s="1234"/>
      <c r="P612" s="1237">
        <v>1</v>
      </c>
      <c r="Q612" s="1228">
        <f>$E612</f>
        <v>12168200</v>
      </c>
      <c r="R612" s="1234"/>
      <c r="S612" s="1234"/>
      <c r="T612" s="1299"/>
      <c r="U612" s="1293">
        <f>Q612-T612</f>
        <v>12168200</v>
      </c>
      <c r="W612" s="1311">
        <f>$W$1/100*$U612</f>
        <v>1216820</v>
      </c>
      <c r="X612" s="1311">
        <f>$X$1/100*$U612</f>
        <v>1216820</v>
      </c>
      <c r="Y612" s="1311">
        <f>$Y$1/100*$U612</f>
        <v>1216820</v>
      </c>
      <c r="Z612" s="1302">
        <f>W612+X612+Y612</f>
        <v>3650460</v>
      </c>
      <c r="AA612" s="1311">
        <f>$AA$1/100*$U612</f>
        <v>608410</v>
      </c>
      <c r="AB612" s="1311">
        <f>$AB$1/100*$U612</f>
        <v>1216820</v>
      </c>
      <c r="AC612" s="1311">
        <f>$AC$1/100*$U612</f>
        <v>1216820</v>
      </c>
      <c r="AD612" s="1302">
        <f>AA612+AB612+AC612</f>
        <v>3042050</v>
      </c>
      <c r="AE612" s="1311">
        <f>$AE$1/100*$U612</f>
        <v>1216820</v>
      </c>
      <c r="AF612" s="1311">
        <f>$AF$1/100*$U612</f>
        <v>1216820</v>
      </c>
      <c r="AG612" s="1311">
        <f>$AG$1/100*$U612</f>
        <v>1216820</v>
      </c>
      <c r="AH612" s="1302">
        <f>AE612+AF612+AG612</f>
        <v>3650460</v>
      </c>
      <c r="AI612" s="1311">
        <f>$AI$1/100*$U612</f>
        <v>1216820</v>
      </c>
      <c r="AJ612" s="1311">
        <f>$AJ$1/100*$U612</f>
        <v>608410</v>
      </c>
      <c r="AK612" s="1311">
        <f>$AK$1/100*$U612</f>
        <v>0</v>
      </c>
      <c r="AL612" s="1302">
        <f>AI612+AJ612+AK612</f>
        <v>1825230</v>
      </c>
      <c r="AM612" s="1310">
        <f>Z612+AD612+AH612+AL612</f>
        <v>12168200</v>
      </c>
      <c r="AN612" s="1282">
        <f>AM612-U612</f>
        <v>0</v>
      </c>
      <c r="AO612" s="931">
        <f>ROUND(W612,-2)</f>
        <v>1216800</v>
      </c>
      <c r="AP612" s="931">
        <f>ROUND(X612,-2)</f>
        <v>1216800</v>
      </c>
      <c r="AQ612" s="931">
        <f>ROUND(Y612,-2)</f>
        <v>1216800</v>
      </c>
      <c r="AR612" s="1302">
        <f>AO612+AP612+AQ612</f>
        <v>3650400</v>
      </c>
      <c r="AS612" s="931">
        <f>ROUND(AA612,-2)</f>
        <v>608400</v>
      </c>
      <c r="AT612" s="931">
        <f>ROUND(AB612,-2)</f>
        <v>1216800</v>
      </c>
      <c r="AU612" s="931">
        <f>ROUND(AC612,-2)</f>
        <v>1216800</v>
      </c>
      <c r="AV612" s="1302">
        <f>AS612+AT612+AU612</f>
        <v>3042000</v>
      </c>
      <c r="AW612" s="931">
        <f>ROUND(AE612,-2)</f>
        <v>1216800</v>
      </c>
      <c r="AX612" s="931">
        <f>ROUND(AF612,-2)</f>
        <v>1216800</v>
      </c>
      <c r="AY612" s="931">
        <f>ROUND(AG612,-2)</f>
        <v>1216800</v>
      </c>
      <c r="AZ612" s="1302">
        <f>AW612+AX612+AY612</f>
        <v>3650400</v>
      </c>
      <c r="BA612" s="1311">
        <f>ROUND(AI612,-2)</f>
        <v>1216800</v>
      </c>
      <c r="BB612" s="1311">
        <f>ROUND(AJ612,-2)</f>
        <v>608400</v>
      </c>
      <c r="BC612" s="1311">
        <f>ROUND(AK612,-2)</f>
        <v>0</v>
      </c>
      <c r="BD612" s="930">
        <f>BA612+BB612+BC612</f>
        <v>1825200</v>
      </c>
      <c r="BE612" s="1310">
        <f>AR612+AV612+AZ612+BD612</f>
        <v>12168000</v>
      </c>
      <c r="BF612" s="1312">
        <f t="shared" si="12"/>
        <v>-200</v>
      </c>
    </row>
    <row r="613" spans="1:58">
      <c r="A613" s="1220">
        <v>607</v>
      </c>
      <c r="B613" s="1231"/>
      <c r="C613" s="1276" t="s">
        <v>2422</v>
      </c>
      <c r="D613" s="1239">
        <v>55220000</v>
      </c>
      <c r="E613" s="1240" t="s">
        <v>2416</v>
      </c>
      <c r="F613" s="1234"/>
      <c r="G613" s="1235"/>
      <c r="H613" s="1236"/>
      <c r="I613" s="1234"/>
      <c r="J613" s="1220"/>
      <c r="K613" s="1237"/>
      <c r="L613" s="1237"/>
      <c r="M613" s="1234"/>
      <c r="N613" s="1237"/>
      <c r="O613" s="1234"/>
      <c r="P613" s="1234"/>
      <c r="Q613" s="1234"/>
      <c r="R613" s="1234"/>
      <c r="S613" s="1234"/>
      <c r="T613" s="1234"/>
      <c r="U613" s="1234"/>
      <c r="W613" s="1311"/>
      <c r="X613" s="1311"/>
      <c r="Y613" s="1311"/>
      <c r="Z613" s="1302"/>
      <c r="AA613" s="1311"/>
      <c r="AB613" s="1311"/>
      <c r="AC613" s="1311"/>
      <c r="AD613" s="1302"/>
      <c r="AE613" s="1311"/>
      <c r="AF613" s="1311"/>
      <c r="AG613" s="1311"/>
      <c r="AH613" s="1302"/>
      <c r="AI613" s="1311"/>
      <c r="AJ613" s="1311"/>
      <c r="AK613" s="1311"/>
      <c r="AL613" s="1302"/>
      <c r="AM613" s="1310"/>
      <c r="AN613" s="1282"/>
      <c r="AO613" s="931"/>
      <c r="AP613" s="931"/>
      <c r="AQ613" s="931"/>
      <c r="AR613" s="930"/>
      <c r="AS613" s="931"/>
      <c r="AT613" s="931"/>
      <c r="AU613" s="931"/>
      <c r="AV613" s="930"/>
      <c r="AW613" s="931"/>
      <c r="AX613" s="931"/>
      <c r="AY613" s="931"/>
      <c r="AZ613" s="930"/>
      <c r="BA613" s="931"/>
      <c r="BB613" s="931"/>
      <c r="BC613" s="931"/>
      <c r="BD613" s="930"/>
      <c r="BE613" s="929"/>
      <c r="BF613" s="1282">
        <f t="shared" si="12"/>
        <v>0</v>
      </c>
    </row>
    <row r="614" spans="1:58" outlineLevel="2">
      <c r="A614" s="1220">
        <v>608</v>
      </c>
      <c r="B614" s="1231"/>
      <c r="C614" s="1276" t="s">
        <v>2423</v>
      </c>
      <c r="D614" s="1239">
        <v>0</v>
      </c>
      <c r="E614" s="1240" t="s">
        <v>2416</v>
      </c>
      <c r="F614" s="1234"/>
      <c r="G614" s="1235"/>
      <c r="H614" s="1236"/>
      <c r="I614" s="1234"/>
      <c r="J614" s="1220"/>
      <c r="K614" s="1237"/>
      <c r="L614" s="1237"/>
      <c r="M614" s="1234"/>
      <c r="N614" s="1237"/>
      <c r="O614" s="1234"/>
      <c r="P614" s="1234"/>
      <c r="Q614" s="1234"/>
      <c r="R614" s="1234"/>
      <c r="S614" s="1234"/>
      <c r="T614" s="1234"/>
      <c r="U614" s="1234"/>
      <c r="W614" s="1311"/>
      <c r="X614" s="1311"/>
      <c r="Y614" s="1311"/>
      <c r="Z614" s="1302"/>
      <c r="AA614" s="1311"/>
      <c r="AB614" s="1311"/>
      <c r="AC614" s="1311"/>
      <c r="AD614" s="1302"/>
      <c r="AE614" s="1311"/>
      <c r="AF614" s="1311"/>
      <c r="AG614" s="1311"/>
      <c r="AH614" s="1302"/>
      <c r="AI614" s="1311"/>
      <c r="AJ614" s="1311"/>
      <c r="AK614" s="1311"/>
      <c r="AL614" s="1302"/>
      <c r="AM614" s="1310"/>
      <c r="AN614" s="1282"/>
      <c r="AO614" s="931"/>
      <c r="AP614" s="931"/>
      <c r="AQ614" s="931"/>
      <c r="AR614" s="930"/>
      <c r="AS614" s="931"/>
      <c r="AT614" s="931"/>
      <c r="AU614" s="931"/>
      <c r="AV614" s="930"/>
      <c r="AW614" s="931"/>
      <c r="AX614" s="931"/>
      <c r="AY614" s="931"/>
      <c r="AZ614" s="930"/>
      <c r="BA614" s="931"/>
      <c r="BB614" s="931"/>
      <c r="BC614" s="931"/>
      <c r="BD614" s="930"/>
      <c r="BE614" s="929"/>
      <c r="BF614" s="1282">
        <f t="shared" si="12"/>
        <v>0</v>
      </c>
    </row>
    <row r="615" spans="1:58" outlineLevel="2">
      <c r="A615" s="1220">
        <v>609</v>
      </c>
      <c r="B615" s="1231"/>
      <c r="C615" s="1276" t="s">
        <v>2424</v>
      </c>
      <c r="D615" s="1239">
        <v>55220000</v>
      </c>
      <c r="E615" s="1240" t="s">
        <v>2416</v>
      </c>
      <c r="F615" s="1234"/>
      <c r="G615" s="1235"/>
      <c r="H615" s="1236"/>
      <c r="I615" s="1234"/>
      <c r="J615" s="1220"/>
      <c r="K615" s="1237"/>
      <c r="L615" s="1237"/>
      <c r="M615" s="1234"/>
      <c r="N615" s="1237"/>
      <c r="O615" s="1234"/>
      <c r="P615" s="1234"/>
      <c r="Q615" s="1234"/>
      <c r="R615" s="1234"/>
      <c r="S615" s="1234"/>
      <c r="T615" s="1234"/>
      <c r="U615" s="1234"/>
      <c r="W615" s="1311"/>
      <c r="X615" s="1311"/>
      <c r="Y615" s="1311"/>
      <c r="Z615" s="1302"/>
      <c r="AA615" s="1311"/>
      <c r="AB615" s="1311"/>
      <c r="AC615" s="1311"/>
      <c r="AD615" s="1302"/>
      <c r="AE615" s="1311"/>
      <c r="AF615" s="1311"/>
      <c r="AG615" s="1311"/>
      <c r="AH615" s="1302"/>
      <c r="AI615" s="1311"/>
      <c r="AJ615" s="1311"/>
      <c r="AK615" s="1311"/>
      <c r="AL615" s="1302"/>
      <c r="AM615" s="1310"/>
      <c r="AN615" s="1282"/>
      <c r="AO615" s="931"/>
      <c r="AP615" s="931"/>
      <c r="AQ615" s="931"/>
      <c r="AR615" s="930"/>
      <c r="AS615" s="931"/>
      <c r="AT615" s="931"/>
      <c r="AU615" s="931"/>
      <c r="AV615" s="930"/>
      <c r="AW615" s="931"/>
      <c r="AX615" s="931"/>
      <c r="AY615" s="931"/>
      <c r="AZ615" s="930"/>
      <c r="BA615" s="931"/>
      <c r="BB615" s="931"/>
      <c r="BC615" s="931"/>
      <c r="BD615" s="930"/>
      <c r="BE615" s="929"/>
      <c r="BF615" s="1282">
        <f t="shared" si="12"/>
        <v>0</v>
      </c>
    </row>
    <row r="616" spans="1:58">
      <c r="A616" s="1220">
        <v>610</v>
      </c>
      <c r="B616" s="1231"/>
      <c r="C616" s="1276" t="s">
        <v>2431</v>
      </c>
      <c r="D616" s="1239">
        <v>8373700</v>
      </c>
      <c r="E616" s="1240" t="s">
        <v>2416</v>
      </c>
      <c r="F616" s="1234"/>
      <c r="G616" s="1235"/>
      <c r="H616" s="1236"/>
      <c r="I616" s="1234"/>
      <c r="J616" s="1220"/>
      <c r="K616" s="1237"/>
      <c r="L616" s="1237"/>
      <c r="M616" s="1234"/>
      <c r="N616" s="1237"/>
      <c r="O616" s="1234"/>
      <c r="P616" s="1234"/>
      <c r="Q616" s="1234"/>
      <c r="R616" s="1234"/>
      <c r="S616" s="1234"/>
      <c r="T616" s="1234"/>
      <c r="U616" s="1234"/>
      <c r="W616" s="1311"/>
      <c r="X616" s="1311"/>
      <c r="Y616" s="1311"/>
      <c r="Z616" s="1302"/>
      <c r="AA616" s="1311"/>
      <c r="AB616" s="1311"/>
      <c r="AC616" s="1311"/>
      <c r="AD616" s="1302"/>
      <c r="AE616" s="1311"/>
      <c r="AF616" s="1311"/>
      <c r="AG616" s="1311"/>
      <c r="AH616" s="1302"/>
      <c r="AI616" s="1311"/>
      <c r="AJ616" s="1311"/>
      <c r="AK616" s="1311"/>
      <c r="AL616" s="1302"/>
      <c r="AM616" s="1310"/>
      <c r="AN616" s="1282"/>
      <c r="AO616" s="931"/>
      <c r="AP616" s="931"/>
      <c r="AQ616" s="931"/>
      <c r="AR616" s="930"/>
      <c r="AS616" s="931"/>
      <c r="AT616" s="931"/>
      <c r="AU616" s="931"/>
      <c r="AV616" s="930"/>
      <c r="AW616" s="931"/>
      <c r="AX616" s="931"/>
      <c r="AY616" s="931"/>
      <c r="AZ616" s="930"/>
      <c r="BA616" s="931"/>
      <c r="BB616" s="931"/>
      <c r="BC616" s="931"/>
      <c r="BD616" s="930"/>
      <c r="BE616" s="929"/>
      <c r="BF616" s="1282">
        <f t="shared" si="12"/>
        <v>0</v>
      </c>
    </row>
    <row r="617" spans="1:58">
      <c r="A617" s="1220">
        <v>611</v>
      </c>
      <c r="B617" s="1231"/>
      <c r="C617" s="1276" t="s">
        <v>2425</v>
      </c>
      <c r="D617" s="1239">
        <v>12168200</v>
      </c>
      <c r="E617" s="1240" t="s">
        <v>2416</v>
      </c>
      <c r="F617" s="1234"/>
      <c r="G617" s="1235"/>
      <c r="H617" s="1236"/>
      <c r="I617" s="1234"/>
      <c r="J617" s="1220"/>
      <c r="K617" s="1237"/>
      <c r="L617" s="1237"/>
      <c r="M617" s="1234"/>
      <c r="N617" s="1237"/>
      <c r="O617" s="1234"/>
      <c r="P617" s="1234"/>
      <c r="Q617" s="1234"/>
      <c r="R617" s="1234"/>
      <c r="S617" s="1234"/>
      <c r="T617" s="1234"/>
      <c r="U617" s="1234"/>
      <c r="W617" s="1311"/>
      <c r="X617" s="1311"/>
      <c r="Y617" s="1311"/>
      <c r="Z617" s="1302"/>
      <c r="AA617" s="1311"/>
      <c r="AB617" s="1311"/>
      <c r="AC617" s="1311"/>
      <c r="AD617" s="1302"/>
      <c r="AE617" s="1311"/>
      <c r="AF617" s="1311"/>
      <c r="AG617" s="1311"/>
      <c r="AH617" s="1302"/>
      <c r="AI617" s="1311"/>
      <c r="AJ617" s="1311"/>
      <c r="AK617" s="1311"/>
      <c r="AL617" s="1302"/>
      <c r="AM617" s="1310"/>
      <c r="AN617" s="1282"/>
      <c r="AO617" s="931"/>
      <c r="AP617" s="931"/>
      <c r="AQ617" s="931"/>
      <c r="AR617" s="930"/>
      <c r="AS617" s="931"/>
      <c r="AT617" s="931"/>
      <c r="AU617" s="931"/>
      <c r="AV617" s="930"/>
      <c r="AW617" s="931"/>
      <c r="AX617" s="931"/>
      <c r="AY617" s="931"/>
      <c r="AZ617" s="930"/>
      <c r="BA617" s="931"/>
      <c r="BB617" s="931"/>
      <c r="BC617" s="931"/>
      <c r="BD617" s="930"/>
      <c r="BE617" s="929"/>
      <c r="BF617" s="1282">
        <f t="shared" si="12"/>
        <v>0</v>
      </c>
    </row>
    <row r="618" spans="1:58">
      <c r="A618" s="1220">
        <v>612</v>
      </c>
      <c r="B618" s="1231"/>
      <c r="C618" s="1276" t="s">
        <v>2426</v>
      </c>
      <c r="D618" s="1239">
        <v>34678100</v>
      </c>
      <c r="E618" s="1240" t="s">
        <v>2416</v>
      </c>
      <c r="F618" s="1234"/>
      <c r="G618" s="1235"/>
      <c r="H618" s="1236"/>
      <c r="I618" s="1234"/>
      <c r="J618" s="1220"/>
      <c r="K618" s="1237"/>
      <c r="L618" s="1237"/>
      <c r="M618" s="1234"/>
      <c r="N618" s="1237"/>
      <c r="O618" s="1234"/>
      <c r="P618" s="1234"/>
      <c r="Q618" s="1234"/>
      <c r="R618" s="1234"/>
      <c r="S618" s="1234"/>
      <c r="T618" s="1234"/>
      <c r="U618" s="1234"/>
      <c r="W618" s="1311"/>
      <c r="X618" s="1311"/>
      <c r="Y618" s="1311"/>
      <c r="Z618" s="1302"/>
      <c r="AA618" s="1311"/>
      <c r="AB618" s="1311"/>
      <c r="AC618" s="1311"/>
      <c r="AD618" s="1302"/>
      <c r="AE618" s="1311"/>
      <c r="AF618" s="1311"/>
      <c r="AG618" s="1311"/>
      <c r="AH618" s="1302"/>
      <c r="AI618" s="1311"/>
      <c r="AJ618" s="1311"/>
      <c r="AK618" s="1311"/>
      <c r="AL618" s="1302"/>
      <c r="AM618" s="1310"/>
      <c r="AN618" s="1282"/>
      <c r="AO618" s="931"/>
      <c r="AP618" s="931"/>
      <c r="AQ618" s="931"/>
      <c r="AR618" s="930"/>
      <c r="AS618" s="931"/>
      <c r="AT618" s="931"/>
      <c r="AU618" s="931"/>
      <c r="AV618" s="930"/>
      <c r="AW618" s="931"/>
      <c r="AX618" s="931"/>
      <c r="AY618" s="931"/>
      <c r="AZ618" s="930"/>
      <c r="BA618" s="931"/>
      <c r="BB618" s="931"/>
      <c r="BC618" s="931"/>
      <c r="BD618" s="930"/>
      <c r="BE618" s="929"/>
      <c r="BF618" s="1282">
        <f t="shared" si="12"/>
        <v>0</v>
      </c>
    </row>
    <row r="619" spans="1:58" ht="70.2">
      <c r="A619" s="1220">
        <v>613</v>
      </c>
      <c r="B619" s="1231">
        <v>9</v>
      </c>
      <c r="C619" s="1275" t="s">
        <v>2513</v>
      </c>
      <c r="D619" s="1232"/>
      <c r="E619" s="1233">
        <v>24130200</v>
      </c>
      <c r="F619" s="1234" t="s">
        <v>2416</v>
      </c>
      <c r="G619" s="1235"/>
      <c r="H619" s="1236"/>
      <c r="I619" s="1234"/>
      <c r="J619" s="1220">
        <f>L619+N619+P619</f>
        <v>1</v>
      </c>
      <c r="K619" s="1227">
        <f>M619+O619+Q619</f>
        <v>24130200</v>
      </c>
      <c r="L619" s="1237"/>
      <c r="M619" s="1234"/>
      <c r="N619" s="1237"/>
      <c r="O619" s="1234"/>
      <c r="P619" s="1237">
        <v>1</v>
      </c>
      <c r="Q619" s="1228">
        <f>$E619</f>
        <v>24130200</v>
      </c>
      <c r="R619" s="1234"/>
      <c r="S619" s="1234"/>
      <c r="T619" s="1299"/>
      <c r="U619" s="1293">
        <f>Q619-T619</f>
        <v>24130200</v>
      </c>
      <c r="W619" s="1311">
        <f>$W$1/100*$U619</f>
        <v>2413020</v>
      </c>
      <c r="X619" s="1311">
        <f>$X$1/100*$U619</f>
        <v>2413020</v>
      </c>
      <c r="Y619" s="1311">
        <f>$Y$1/100*$U619</f>
        <v>2413020</v>
      </c>
      <c r="Z619" s="1302">
        <f>W619+X619+Y619</f>
        <v>7239060</v>
      </c>
      <c r="AA619" s="1311">
        <f>$AA$1/100*$U619</f>
        <v>1206510</v>
      </c>
      <c r="AB619" s="1311">
        <f>$AB$1/100*$U619</f>
        <v>2413020</v>
      </c>
      <c r="AC619" s="1311">
        <f>$AC$1/100*$U619</f>
        <v>2413020</v>
      </c>
      <c r="AD619" s="1302">
        <f>AA619+AB619+AC619</f>
        <v>6032550</v>
      </c>
      <c r="AE619" s="1311">
        <f>$AE$1/100*$U619</f>
        <v>2413020</v>
      </c>
      <c r="AF619" s="1311">
        <f>$AF$1/100*$U619</f>
        <v>2413020</v>
      </c>
      <c r="AG619" s="1311">
        <f>$AG$1/100*$U619</f>
        <v>2413020</v>
      </c>
      <c r="AH619" s="1302">
        <f>AE619+AF619+AG619</f>
        <v>7239060</v>
      </c>
      <c r="AI619" s="1311">
        <f>$AI$1/100*$U619</f>
        <v>2413020</v>
      </c>
      <c r="AJ619" s="1311">
        <f>$AJ$1/100*$U619</f>
        <v>1206510</v>
      </c>
      <c r="AK619" s="1311">
        <f>$AK$1/100*$U619</f>
        <v>0</v>
      </c>
      <c r="AL619" s="1302">
        <f>AI619+AJ619+AK619</f>
        <v>3619530</v>
      </c>
      <c r="AM619" s="1310">
        <f>Z619+AD619+AH619+AL619</f>
        <v>24130200</v>
      </c>
      <c r="AN619" s="1282">
        <f>AM619-U619</f>
        <v>0</v>
      </c>
      <c r="AO619" s="931">
        <f>ROUND(W619,-2)</f>
        <v>2413000</v>
      </c>
      <c r="AP619" s="931">
        <f>ROUND(X619,-2)</f>
        <v>2413000</v>
      </c>
      <c r="AQ619" s="931">
        <f>ROUND(Y619,-2)</f>
        <v>2413000</v>
      </c>
      <c r="AR619" s="1302">
        <f>AO619+AP619+AQ619</f>
        <v>7239000</v>
      </c>
      <c r="AS619" s="931">
        <f>ROUND(AA619,-2)</f>
        <v>1206500</v>
      </c>
      <c r="AT619" s="931">
        <f>ROUND(AB619,-2)</f>
        <v>2413000</v>
      </c>
      <c r="AU619" s="931">
        <f>ROUND(AC619,-2)</f>
        <v>2413000</v>
      </c>
      <c r="AV619" s="1302">
        <f>AS619+AT619+AU619</f>
        <v>6032500</v>
      </c>
      <c r="AW619" s="931">
        <f>ROUND(AE619,-2)</f>
        <v>2413000</v>
      </c>
      <c r="AX619" s="931">
        <f>ROUND(AF619,-2)</f>
        <v>2413000</v>
      </c>
      <c r="AY619" s="931">
        <f>ROUND(AG619,-2)</f>
        <v>2413000</v>
      </c>
      <c r="AZ619" s="1302">
        <f>AW619+AX619+AY619</f>
        <v>7239000</v>
      </c>
      <c r="BA619" s="1311">
        <f>ROUND(AI619,-2)</f>
        <v>2413000</v>
      </c>
      <c r="BB619" s="1311">
        <f>ROUND(AJ619,-2)</f>
        <v>1206500</v>
      </c>
      <c r="BC619" s="1311">
        <f>ROUND(AK619,-2)</f>
        <v>0</v>
      </c>
      <c r="BD619" s="930">
        <f>BA619+BB619+BC619</f>
        <v>3619500</v>
      </c>
      <c r="BE619" s="1310">
        <f>AR619+AV619+AZ619+BD619</f>
        <v>24130000</v>
      </c>
      <c r="BF619" s="1312">
        <f t="shared" si="12"/>
        <v>-200</v>
      </c>
    </row>
    <row r="620" spans="1:58">
      <c r="A620" s="1220">
        <v>614</v>
      </c>
      <c r="B620" s="1231"/>
      <c r="C620" s="1276" t="s">
        <v>2422</v>
      </c>
      <c r="D620" s="1239">
        <v>66195800</v>
      </c>
      <c r="E620" s="1240" t="s">
        <v>2416</v>
      </c>
      <c r="F620" s="1234"/>
      <c r="G620" s="1235"/>
      <c r="H620" s="1236"/>
      <c r="I620" s="1234"/>
      <c r="J620" s="1220"/>
      <c r="K620" s="1237"/>
      <c r="L620" s="1237"/>
      <c r="M620" s="1234"/>
      <c r="N620" s="1237"/>
      <c r="O620" s="1234"/>
      <c r="P620" s="1234"/>
      <c r="Q620" s="1234"/>
      <c r="R620" s="1234"/>
      <c r="S620" s="1234"/>
      <c r="T620" s="1234"/>
      <c r="U620" s="1234"/>
      <c r="W620" s="1311"/>
      <c r="X620" s="1311"/>
      <c r="Y620" s="1311"/>
      <c r="Z620" s="1302"/>
      <c r="AA620" s="1311"/>
      <c r="AB620" s="1311"/>
      <c r="AC620" s="1311"/>
      <c r="AD620" s="1302"/>
      <c r="AE620" s="1311"/>
      <c r="AF620" s="1311"/>
      <c r="AG620" s="1311"/>
      <c r="AH620" s="1302"/>
      <c r="AI620" s="1311"/>
      <c r="AJ620" s="1311"/>
      <c r="AK620" s="1311"/>
      <c r="AL620" s="1302"/>
      <c r="AM620" s="1310"/>
      <c r="AN620" s="1282"/>
      <c r="AO620" s="931"/>
      <c r="AP620" s="931"/>
      <c r="AQ620" s="931"/>
      <c r="AR620" s="930"/>
      <c r="AS620" s="931"/>
      <c r="AT620" s="931"/>
      <c r="AU620" s="931"/>
      <c r="AV620" s="930"/>
      <c r="AW620" s="931"/>
      <c r="AX620" s="931"/>
      <c r="AY620" s="931"/>
      <c r="AZ620" s="930"/>
      <c r="BA620" s="931"/>
      <c r="BB620" s="931"/>
      <c r="BC620" s="931"/>
      <c r="BD620" s="930"/>
      <c r="BE620" s="929"/>
      <c r="BF620" s="1282">
        <f t="shared" si="12"/>
        <v>0</v>
      </c>
    </row>
    <row r="621" spans="1:58" outlineLevel="2">
      <c r="A621" s="1220">
        <v>615</v>
      </c>
      <c r="B621" s="1231"/>
      <c r="C621" s="1276" t="s">
        <v>2423</v>
      </c>
      <c r="D621" s="1239">
        <v>0</v>
      </c>
      <c r="E621" s="1240" t="s">
        <v>2416</v>
      </c>
      <c r="F621" s="1234"/>
      <c r="G621" s="1235"/>
      <c r="H621" s="1236"/>
      <c r="I621" s="1234"/>
      <c r="J621" s="1220"/>
      <c r="K621" s="1237"/>
      <c r="L621" s="1237"/>
      <c r="M621" s="1234"/>
      <c r="N621" s="1237"/>
      <c r="O621" s="1234"/>
      <c r="P621" s="1234"/>
      <c r="Q621" s="1234"/>
      <c r="R621" s="1234"/>
      <c r="S621" s="1234"/>
      <c r="T621" s="1234"/>
      <c r="U621" s="1234"/>
      <c r="W621" s="1311"/>
      <c r="X621" s="1311"/>
      <c r="Y621" s="1311"/>
      <c r="Z621" s="1302"/>
      <c r="AA621" s="1311"/>
      <c r="AB621" s="1311"/>
      <c r="AC621" s="1311"/>
      <c r="AD621" s="1302"/>
      <c r="AE621" s="1311"/>
      <c r="AF621" s="1311"/>
      <c r="AG621" s="1311"/>
      <c r="AH621" s="1302"/>
      <c r="AI621" s="1311"/>
      <c r="AJ621" s="1311"/>
      <c r="AK621" s="1311"/>
      <c r="AL621" s="1302"/>
      <c r="AM621" s="1310"/>
      <c r="AN621" s="1282"/>
      <c r="AO621" s="931"/>
      <c r="AP621" s="931"/>
      <c r="AQ621" s="931"/>
      <c r="AR621" s="930"/>
      <c r="AS621" s="931"/>
      <c r="AT621" s="931"/>
      <c r="AU621" s="931"/>
      <c r="AV621" s="930"/>
      <c r="AW621" s="931"/>
      <c r="AX621" s="931"/>
      <c r="AY621" s="931"/>
      <c r="AZ621" s="930"/>
      <c r="BA621" s="931"/>
      <c r="BB621" s="931"/>
      <c r="BC621" s="931"/>
      <c r="BD621" s="930"/>
      <c r="BE621" s="929"/>
      <c r="BF621" s="1282">
        <f t="shared" si="12"/>
        <v>0</v>
      </c>
    </row>
    <row r="622" spans="1:58" outlineLevel="2">
      <c r="A622" s="1220">
        <v>616</v>
      </c>
      <c r="B622" s="1231"/>
      <c r="C622" s="1276" t="s">
        <v>2424</v>
      </c>
      <c r="D622" s="1239">
        <v>66195800</v>
      </c>
      <c r="E622" s="1240" t="s">
        <v>2416</v>
      </c>
      <c r="F622" s="1234"/>
      <c r="G622" s="1235"/>
      <c r="H622" s="1236"/>
      <c r="I622" s="1234"/>
      <c r="J622" s="1220"/>
      <c r="K622" s="1237"/>
      <c r="L622" s="1237"/>
      <c r="M622" s="1234"/>
      <c r="N622" s="1237"/>
      <c r="O622" s="1234"/>
      <c r="P622" s="1234"/>
      <c r="Q622" s="1234"/>
      <c r="R622" s="1234"/>
      <c r="S622" s="1234"/>
      <c r="T622" s="1234"/>
      <c r="U622" s="1234"/>
      <c r="W622" s="1311"/>
      <c r="X622" s="1311"/>
      <c r="Y622" s="1311"/>
      <c r="Z622" s="1302"/>
      <c r="AA622" s="1311"/>
      <c r="AB622" s="1311"/>
      <c r="AC622" s="1311"/>
      <c r="AD622" s="1302"/>
      <c r="AE622" s="1311"/>
      <c r="AF622" s="1311"/>
      <c r="AG622" s="1311"/>
      <c r="AH622" s="1302"/>
      <c r="AI622" s="1311"/>
      <c r="AJ622" s="1311"/>
      <c r="AK622" s="1311"/>
      <c r="AL622" s="1302"/>
      <c r="AM622" s="1310"/>
      <c r="AN622" s="1282"/>
      <c r="AO622" s="931"/>
      <c r="AP622" s="931"/>
      <c r="AQ622" s="931"/>
      <c r="AR622" s="930"/>
      <c r="AS622" s="931"/>
      <c r="AT622" s="931"/>
      <c r="AU622" s="931"/>
      <c r="AV622" s="930"/>
      <c r="AW622" s="931"/>
      <c r="AX622" s="931"/>
      <c r="AY622" s="931"/>
      <c r="AZ622" s="930"/>
      <c r="BA622" s="931"/>
      <c r="BB622" s="931"/>
      <c r="BC622" s="931"/>
      <c r="BD622" s="930"/>
      <c r="BE622" s="929"/>
      <c r="BF622" s="1282">
        <f t="shared" si="12"/>
        <v>0</v>
      </c>
    </row>
    <row r="623" spans="1:58">
      <c r="A623" s="1220">
        <v>617</v>
      </c>
      <c r="B623" s="1231"/>
      <c r="C623" s="1276" t="s">
        <v>2431</v>
      </c>
      <c r="D623" s="1239">
        <v>10669000</v>
      </c>
      <c r="E623" s="1240" t="s">
        <v>2416</v>
      </c>
      <c r="F623" s="1234"/>
      <c r="G623" s="1235"/>
      <c r="H623" s="1236"/>
      <c r="I623" s="1234"/>
      <c r="J623" s="1220"/>
      <c r="K623" s="1237"/>
      <c r="L623" s="1237"/>
      <c r="M623" s="1234"/>
      <c r="N623" s="1237"/>
      <c r="O623" s="1234"/>
      <c r="P623" s="1234"/>
      <c r="Q623" s="1234"/>
      <c r="R623" s="1234"/>
      <c r="S623" s="1234"/>
      <c r="T623" s="1234"/>
      <c r="U623" s="1234"/>
      <c r="W623" s="1311"/>
      <c r="X623" s="1311"/>
      <c r="Y623" s="1311"/>
      <c r="Z623" s="1302"/>
      <c r="AA623" s="1311"/>
      <c r="AB623" s="1311"/>
      <c r="AC623" s="1311"/>
      <c r="AD623" s="1302"/>
      <c r="AE623" s="1311"/>
      <c r="AF623" s="1311"/>
      <c r="AG623" s="1311"/>
      <c r="AH623" s="1302"/>
      <c r="AI623" s="1311"/>
      <c r="AJ623" s="1311"/>
      <c r="AK623" s="1311"/>
      <c r="AL623" s="1302"/>
      <c r="AM623" s="1310"/>
      <c r="AN623" s="1282"/>
      <c r="AO623" s="931"/>
      <c r="AP623" s="931"/>
      <c r="AQ623" s="931"/>
      <c r="AR623" s="930"/>
      <c r="AS623" s="931"/>
      <c r="AT623" s="931"/>
      <c r="AU623" s="931"/>
      <c r="AV623" s="930"/>
      <c r="AW623" s="931"/>
      <c r="AX623" s="931"/>
      <c r="AY623" s="931"/>
      <c r="AZ623" s="930"/>
      <c r="BA623" s="931"/>
      <c r="BB623" s="931"/>
      <c r="BC623" s="931"/>
      <c r="BD623" s="930"/>
      <c r="BE623" s="929"/>
      <c r="BF623" s="1282">
        <f t="shared" si="12"/>
        <v>0</v>
      </c>
    </row>
    <row r="624" spans="1:58">
      <c r="A624" s="1220">
        <v>618</v>
      </c>
      <c r="B624" s="1231"/>
      <c r="C624" s="1276" t="s">
        <v>2425</v>
      </c>
      <c r="D624" s="1239">
        <v>24130200</v>
      </c>
      <c r="E624" s="1240" t="s">
        <v>2416</v>
      </c>
      <c r="F624" s="1234"/>
      <c r="G624" s="1235"/>
      <c r="H624" s="1236"/>
      <c r="I624" s="1234"/>
      <c r="J624" s="1220"/>
      <c r="K624" s="1237"/>
      <c r="L624" s="1237"/>
      <c r="M624" s="1234"/>
      <c r="N624" s="1237"/>
      <c r="O624" s="1234"/>
      <c r="P624" s="1234"/>
      <c r="Q624" s="1234"/>
      <c r="R624" s="1234"/>
      <c r="S624" s="1234"/>
      <c r="T624" s="1234"/>
      <c r="U624" s="1234"/>
      <c r="W624" s="1311"/>
      <c r="X624" s="1311"/>
      <c r="Y624" s="1311"/>
      <c r="Z624" s="1302"/>
      <c r="AA624" s="1311"/>
      <c r="AB624" s="1311"/>
      <c r="AC624" s="1311"/>
      <c r="AD624" s="1302"/>
      <c r="AE624" s="1311"/>
      <c r="AF624" s="1311"/>
      <c r="AG624" s="1311"/>
      <c r="AH624" s="1302"/>
      <c r="AI624" s="1311"/>
      <c r="AJ624" s="1311"/>
      <c r="AK624" s="1311"/>
      <c r="AL624" s="1302"/>
      <c r="AM624" s="1310"/>
      <c r="AN624" s="1282"/>
      <c r="AO624" s="931"/>
      <c r="AP624" s="931"/>
      <c r="AQ624" s="931"/>
      <c r="AR624" s="930"/>
      <c r="AS624" s="931"/>
      <c r="AT624" s="931"/>
      <c r="AU624" s="931"/>
      <c r="AV624" s="930"/>
      <c r="AW624" s="931"/>
      <c r="AX624" s="931"/>
      <c r="AY624" s="931"/>
      <c r="AZ624" s="930"/>
      <c r="BA624" s="931"/>
      <c r="BB624" s="931"/>
      <c r="BC624" s="931"/>
      <c r="BD624" s="930"/>
      <c r="BE624" s="929"/>
      <c r="BF624" s="1282">
        <f t="shared" si="12"/>
        <v>0</v>
      </c>
    </row>
    <row r="625" spans="1:58">
      <c r="A625" s="1220">
        <v>619</v>
      </c>
      <c r="B625" s="1231"/>
      <c r="C625" s="1276" t="s">
        <v>2426</v>
      </c>
      <c r="D625" s="1239">
        <v>31396600</v>
      </c>
      <c r="E625" s="1240" t="s">
        <v>2416</v>
      </c>
      <c r="F625" s="1234"/>
      <c r="G625" s="1235"/>
      <c r="H625" s="1236"/>
      <c r="I625" s="1234"/>
      <c r="J625" s="1220"/>
      <c r="K625" s="1237"/>
      <c r="L625" s="1237"/>
      <c r="M625" s="1234"/>
      <c r="N625" s="1237"/>
      <c r="O625" s="1234"/>
      <c r="P625" s="1234"/>
      <c r="Q625" s="1234"/>
      <c r="R625" s="1234"/>
      <c r="S625" s="1234"/>
      <c r="T625" s="1234"/>
      <c r="U625" s="1234"/>
      <c r="W625" s="1311"/>
      <c r="X625" s="1311"/>
      <c r="Y625" s="1311"/>
      <c r="Z625" s="1302"/>
      <c r="AA625" s="1311"/>
      <c r="AB625" s="1311"/>
      <c r="AC625" s="1311"/>
      <c r="AD625" s="1302"/>
      <c r="AE625" s="1311"/>
      <c r="AF625" s="1311"/>
      <c r="AG625" s="1311"/>
      <c r="AH625" s="1302"/>
      <c r="AI625" s="1311"/>
      <c r="AJ625" s="1311"/>
      <c r="AK625" s="1311"/>
      <c r="AL625" s="1302"/>
      <c r="AM625" s="1310"/>
      <c r="AN625" s="1282"/>
      <c r="AO625" s="931"/>
      <c r="AP625" s="931"/>
      <c r="AQ625" s="931"/>
      <c r="AR625" s="930"/>
      <c r="AS625" s="931"/>
      <c r="AT625" s="931"/>
      <c r="AU625" s="931"/>
      <c r="AV625" s="930"/>
      <c r="AW625" s="931"/>
      <c r="AX625" s="931"/>
      <c r="AY625" s="931"/>
      <c r="AZ625" s="930"/>
      <c r="BA625" s="931"/>
      <c r="BB625" s="931"/>
      <c r="BC625" s="931"/>
      <c r="BD625" s="930"/>
      <c r="BE625" s="929"/>
      <c r="BF625" s="1282">
        <f t="shared" si="12"/>
        <v>0</v>
      </c>
    </row>
    <row r="626" spans="1:58" ht="70.2">
      <c r="A626" s="1220">
        <v>620</v>
      </c>
      <c r="B626" s="1231">
        <v>9</v>
      </c>
      <c r="C626" s="1275" t="s">
        <v>2514</v>
      </c>
      <c r="D626" s="1232"/>
      <c r="E626" s="1233">
        <v>10090600</v>
      </c>
      <c r="F626" s="1234" t="s">
        <v>2416</v>
      </c>
      <c r="G626" s="1235"/>
      <c r="H626" s="1236"/>
      <c r="I626" s="1234"/>
      <c r="J626" s="1220">
        <f>L626+N626+P626</f>
        <v>1</v>
      </c>
      <c r="K626" s="1227">
        <f>M626+O626+Q626</f>
        <v>10090600</v>
      </c>
      <c r="L626" s="1237"/>
      <c r="M626" s="1234"/>
      <c r="N626" s="1237"/>
      <c r="O626" s="1234"/>
      <c r="P626" s="1237">
        <v>1</v>
      </c>
      <c r="Q626" s="1228">
        <f>$E626</f>
        <v>10090600</v>
      </c>
      <c r="R626" s="1234"/>
      <c r="S626" s="1234"/>
      <c r="T626" s="1299"/>
      <c r="U626" s="1293">
        <f>Q626-T626</f>
        <v>10090600</v>
      </c>
      <c r="W626" s="1311">
        <f>$W$1/100*$U626</f>
        <v>1009060</v>
      </c>
      <c r="X626" s="1311">
        <f>$X$1/100*$U626</f>
        <v>1009060</v>
      </c>
      <c r="Y626" s="1311">
        <f>$Y$1/100*$U626</f>
        <v>1009060</v>
      </c>
      <c r="Z626" s="1302">
        <f>W626+X626+Y626</f>
        <v>3027180</v>
      </c>
      <c r="AA626" s="1311">
        <f>$AA$1/100*$U626</f>
        <v>504530</v>
      </c>
      <c r="AB626" s="1311">
        <f>$AB$1/100*$U626</f>
        <v>1009060</v>
      </c>
      <c r="AC626" s="1311">
        <f>$AC$1/100*$U626</f>
        <v>1009060</v>
      </c>
      <c r="AD626" s="1302">
        <f>AA626+AB626+AC626</f>
        <v>2522650</v>
      </c>
      <c r="AE626" s="1311">
        <f>$AE$1/100*$U626</f>
        <v>1009060</v>
      </c>
      <c r="AF626" s="1311">
        <f>$AF$1/100*$U626</f>
        <v>1009060</v>
      </c>
      <c r="AG626" s="1311">
        <f>$AG$1/100*$U626</f>
        <v>1009060</v>
      </c>
      <c r="AH626" s="1302">
        <f>AE626+AF626+AG626</f>
        <v>3027180</v>
      </c>
      <c r="AI626" s="1311">
        <f>$AI$1/100*$U626</f>
        <v>1009060</v>
      </c>
      <c r="AJ626" s="1311">
        <f>$AJ$1/100*$U626</f>
        <v>504530</v>
      </c>
      <c r="AK626" s="1311">
        <f>$AK$1/100*$U626</f>
        <v>0</v>
      </c>
      <c r="AL626" s="1302">
        <f>AI626+AJ626+AK626</f>
        <v>1513590</v>
      </c>
      <c r="AM626" s="1310">
        <f>Z626+AD626+AH626+AL626</f>
        <v>10090600</v>
      </c>
      <c r="AN626" s="1282">
        <f>AM626-U626</f>
        <v>0</v>
      </c>
      <c r="AO626" s="931">
        <f>ROUND(W626,-2)</f>
        <v>1009100</v>
      </c>
      <c r="AP626" s="931">
        <f>ROUND(X626,-2)</f>
        <v>1009100</v>
      </c>
      <c r="AQ626" s="931">
        <f>ROUND(Y626,-2)</f>
        <v>1009100</v>
      </c>
      <c r="AR626" s="1302">
        <f>AO626+AP626+AQ626</f>
        <v>3027300</v>
      </c>
      <c r="AS626" s="931">
        <f>ROUND(AA626,-2)</f>
        <v>504500</v>
      </c>
      <c r="AT626" s="931">
        <f>ROUND(AB626,-2)</f>
        <v>1009100</v>
      </c>
      <c r="AU626" s="931">
        <f>ROUND(AC626,-2)</f>
        <v>1009100</v>
      </c>
      <c r="AV626" s="1302">
        <f>AS626+AT626+AU626</f>
        <v>2522700</v>
      </c>
      <c r="AW626" s="931">
        <f>ROUND(AE626,-2)</f>
        <v>1009100</v>
      </c>
      <c r="AX626" s="931">
        <f>ROUND(AF626,-2)</f>
        <v>1009100</v>
      </c>
      <c r="AY626" s="931">
        <f>ROUND(AG626,-2)</f>
        <v>1009100</v>
      </c>
      <c r="AZ626" s="1302">
        <f>AW626+AX626+AY626</f>
        <v>3027300</v>
      </c>
      <c r="BA626" s="1311">
        <f>ROUND(AI626,-2)</f>
        <v>1009100</v>
      </c>
      <c r="BB626" s="1311">
        <f>ROUND(AJ626,-2)</f>
        <v>504500</v>
      </c>
      <c r="BC626" s="1311">
        <f>ROUND(AK626,-2)</f>
        <v>0</v>
      </c>
      <c r="BD626" s="930">
        <f>BA626+BB626+BC626</f>
        <v>1513600</v>
      </c>
      <c r="BE626" s="1310">
        <f>AR626+AV626+AZ626+BD626</f>
        <v>10090900</v>
      </c>
      <c r="BF626" s="1312">
        <f t="shared" si="12"/>
        <v>300</v>
      </c>
    </row>
    <row r="627" spans="1:58">
      <c r="A627" s="1220">
        <v>621</v>
      </c>
      <c r="B627" s="1231"/>
      <c r="C627" s="1276" t="s">
        <v>2422</v>
      </c>
      <c r="D627" s="1239">
        <v>46370000</v>
      </c>
      <c r="E627" s="1240" t="s">
        <v>2416</v>
      </c>
      <c r="F627" s="1234"/>
      <c r="G627" s="1235"/>
      <c r="H627" s="1236"/>
      <c r="I627" s="1234"/>
      <c r="J627" s="1220"/>
      <c r="K627" s="1237"/>
      <c r="L627" s="1237"/>
      <c r="M627" s="1234"/>
      <c r="N627" s="1237"/>
      <c r="O627" s="1234"/>
      <c r="P627" s="1234"/>
      <c r="Q627" s="1234"/>
      <c r="R627" s="1234"/>
      <c r="S627" s="1234"/>
      <c r="T627" s="1234"/>
      <c r="U627" s="1234"/>
      <c r="W627" s="1311"/>
      <c r="X627" s="1311"/>
      <c r="Y627" s="1311"/>
      <c r="Z627" s="1302"/>
      <c r="AA627" s="1311"/>
      <c r="AB627" s="1311"/>
      <c r="AC627" s="1311"/>
      <c r="AD627" s="1302"/>
      <c r="AE627" s="1311"/>
      <c r="AF627" s="1311"/>
      <c r="AG627" s="1311"/>
      <c r="AH627" s="1302"/>
      <c r="AI627" s="1311"/>
      <c r="AJ627" s="1311"/>
      <c r="AK627" s="1311"/>
      <c r="AL627" s="1302"/>
      <c r="AM627" s="1310"/>
      <c r="AN627" s="1282"/>
      <c r="AO627" s="931"/>
      <c r="AP627" s="931"/>
      <c r="AQ627" s="931"/>
      <c r="AR627" s="930"/>
      <c r="AS627" s="931"/>
      <c r="AT627" s="931"/>
      <c r="AU627" s="931"/>
      <c r="AV627" s="930"/>
      <c r="AW627" s="931"/>
      <c r="AX627" s="931"/>
      <c r="AY627" s="931"/>
      <c r="AZ627" s="930"/>
      <c r="BA627" s="931"/>
      <c r="BB627" s="931"/>
      <c r="BC627" s="931"/>
      <c r="BD627" s="930"/>
      <c r="BE627" s="929"/>
      <c r="BF627" s="1282">
        <f t="shared" si="12"/>
        <v>0</v>
      </c>
    </row>
    <row r="628" spans="1:58" outlineLevel="2">
      <c r="A628" s="1220">
        <v>622</v>
      </c>
      <c r="B628" s="1231"/>
      <c r="C628" s="1276" t="s">
        <v>2423</v>
      </c>
      <c r="D628" s="1239">
        <v>0</v>
      </c>
      <c r="E628" s="1240" t="s">
        <v>2416</v>
      </c>
      <c r="F628" s="1234"/>
      <c r="G628" s="1235"/>
      <c r="H628" s="1236"/>
      <c r="I628" s="1234"/>
      <c r="J628" s="1220"/>
      <c r="K628" s="1237"/>
      <c r="L628" s="1237"/>
      <c r="M628" s="1234"/>
      <c r="N628" s="1237"/>
      <c r="O628" s="1234"/>
      <c r="P628" s="1234"/>
      <c r="Q628" s="1234"/>
      <c r="R628" s="1234"/>
      <c r="S628" s="1234"/>
      <c r="T628" s="1234"/>
      <c r="U628" s="1234"/>
      <c r="W628" s="1311"/>
      <c r="X628" s="1311"/>
      <c r="Y628" s="1311"/>
      <c r="Z628" s="1302"/>
      <c r="AA628" s="1311"/>
      <c r="AB628" s="1311"/>
      <c r="AC628" s="1311"/>
      <c r="AD628" s="1302"/>
      <c r="AE628" s="1311"/>
      <c r="AF628" s="1311"/>
      <c r="AG628" s="1311"/>
      <c r="AH628" s="1302"/>
      <c r="AI628" s="1311"/>
      <c r="AJ628" s="1311"/>
      <c r="AK628" s="1311"/>
      <c r="AL628" s="1302"/>
      <c r="AM628" s="1310"/>
      <c r="AN628" s="1282"/>
      <c r="AO628" s="931"/>
      <c r="AP628" s="931"/>
      <c r="AQ628" s="931"/>
      <c r="AR628" s="930"/>
      <c r="AS628" s="931"/>
      <c r="AT628" s="931"/>
      <c r="AU628" s="931"/>
      <c r="AV628" s="930"/>
      <c r="AW628" s="931"/>
      <c r="AX628" s="931"/>
      <c r="AY628" s="931"/>
      <c r="AZ628" s="930"/>
      <c r="BA628" s="931"/>
      <c r="BB628" s="931"/>
      <c r="BC628" s="931"/>
      <c r="BD628" s="930"/>
      <c r="BE628" s="929"/>
      <c r="BF628" s="1282">
        <f t="shared" si="12"/>
        <v>0</v>
      </c>
    </row>
    <row r="629" spans="1:58" outlineLevel="2">
      <c r="A629" s="1220">
        <v>623</v>
      </c>
      <c r="B629" s="1231"/>
      <c r="C629" s="1276" t="s">
        <v>2424</v>
      </c>
      <c r="D629" s="1239">
        <v>46370000</v>
      </c>
      <c r="E629" s="1240" t="s">
        <v>2416</v>
      </c>
      <c r="F629" s="1234"/>
      <c r="G629" s="1235"/>
      <c r="H629" s="1236"/>
      <c r="I629" s="1234"/>
      <c r="J629" s="1220"/>
      <c r="K629" s="1237"/>
      <c r="L629" s="1237"/>
      <c r="M629" s="1234"/>
      <c r="N629" s="1237"/>
      <c r="O629" s="1234"/>
      <c r="P629" s="1234"/>
      <c r="Q629" s="1234"/>
      <c r="R629" s="1234"/>
      <c r="S629" s="1234"/>
      <c r="T629" s="1234"/>
      <c r="U629" s="1234"/>
      <c r="W629" s="1311"/>
      <c r="X629" s="1311"/>
      <c r="Y629" s="1311"/>
      <c r="Z629" s="1302"/>
      <c r="AA629" s="1311"/>
      <c r="AB629" s="1311"/>
      <c r="AC629" s="1311"/>
      <c r="AD629" s="1302"/>
      <c r="AE629" s="1311"/>
      <c r="AF629" s="1311"/>
      <c r="AG629" s="1311"/>
      <c r="AH629" s="1302"/>
      <c r="AI629" s="1311"/>
      <c r="AJ629" s="1311"/>
      <c r="AK629" s="1311"/>
      <c r="AL629" s="1302"/>
      <c r="AM629" s="1310"/>
      <c r="AN629" s="1282"/>
      <c r="AO629" s="931"/>
      <c r="AP629" s="931"/>
      <c r="AQ629" s="931"/>
      <c r="AR629" s="930"/>
      <c r="AS629" s="931"/>
      <c r="AT629" s="931"/>
      <c r="AU629" s="931"/>
      <c r="AV629" s="930"/>
      <c r="AW629" s="931"/>
      <c r="AX629" s="931"/>
      <c r="AY629" s="931"/>
      <c r="AZ629" s="930"/>
      <c r="BA629" s="931"/>
      <c r="BB629" s="931"/>
      <c r="BC629" s="931"/>
      <c r="BD629" s="930"/>
      <c r="BE629" s="929"/>
      <c r="BF629" s="1282">
        <f t="shared" si="12"/>
        <v>0</v>
      </c>
    </row>
    <row r="630" spans="1:58">
      <c r="A630" s="1220">
        <v>624</v>
      </c>
      <c r="B630" s="1231"/>
      <c r="C630" s="1276" t="s">
        <v>2431</v>
      </c>
      <c r="D630" s="1239">
        <v>7066300</v>
      </c>
      <c r="E630" s="1240" t="s">
        <v>2416</v>
      </c>
      <c r="F630" s="1234"/>
      <c r="G630" s="1235"/>
      <c r="H630" s="1236"/>
      <c r="I630" s="1234"/>
      <c r="J630" s="1220"/>
      <c r="K630" s="1237"/>
      <c r="L630" s="1237"/>
      <c r="M630" s="1234"/>
      <c r="N630" s="1237"/>
      <c r="O630" s="1234"/>
      <c r="P630" s="1234"/>
      <c r="Q630" s="1234"/>
      <c r="R630" s="1234"/>
      <c r="S630" s="1234"/>
      <c r="T630" s="1234"/>
      <c r="U630" s="1234"/>
      <c r="W630" s="1311"/>
      <c r="X630" s="1311"/>
      <c r="Y630" s="1311"/>
      <c r="Z630" s="1302"/>
      <c r="AA630" s="1311"/>
      <c r="AB630" s="1311"/>
      <c r="AC630" s="1311"/>
      <c r="AD630" s="1302"/>
      <c r="AE630" s="1311"/>
      <c r="AF630" s="1311"/>
      <c r="AG630" s="1311"/>
      <c r="AH630" s="1302"/>
      <c r="AI630" s="1311"/>
      <c r="AJ630" s="1311"/>
      <c r="AK630" s="1311"/>
      <c r="AL630" s="1302"/>
      <c r="AM630" s="1310"/>
      <c r="AN630" s="1282"/>
      <c r="AO630" s="931"/>
      <c r="AP630" s="931"/>
      <c r="AQ630" s="931"/>
      <c r="AR630" s="930"/>
      <c r="AS630" s="931"/>
      <c r="AT630" s="931"/>
      <c r="AU630" s="931"/>
      <c r="AV630" s="930"/>
      <c r="AW630" s="931"/>
      <c r="AX630" s="931"/>
      <c r="AY630" s="931"/>
      <c r="AZ630" s="930"/>
      <c r="BA630" s="931"/>
      <c r="BB630" s="931"/>
      <c r="BC630" s="931"/>
      <c r="BD630" s="930"/>
      <c r="BE630" s="929"/>
      <c r="BF630" s="1282">
        <f t="shared" si="12"/>
        <v>0</v>
      </c>
    </row>
    <row r="631" spans="1:58">
      <c r="A631" s="1220">
        <v>625</v>
      </c>
      <c r="B631" s="1231"/>
      <c r="C631" s="1276" t="s">
        <v>2425</v>
      </c>
      <c r="D631" s="1239">
        <v>10090600</v>
      </c>
      <c r="E631" s="1240" t="s">
        <v>2416</v>
      </c>
      <c r="F631" s="1234"/>
      <c r="G631" s="1235"/>
      <c r="H631" s="1236"/>
      <c r="I631" s="1234"/>
      <c r="J631" s="1220"/>
      <c r="K631" s="1237"/>
      <c r="L631" s="1237"/>
      <c r="M631" s="1234"/>
      <c r="N631" s="1237"/>
      <c r="O631" s="1234"/>
      <c r="P631" s="1234"/>
      <c r="Q631" s="1234"/>
      <c r="R631" s="1234"/>
      <c r="S631" s="1234"/>
      <c r="T631" s="1234"/>
      <c r="U631" s="1234"/>
      <c r="W631" s="1311"/>
      <c r="X631" s="1311"/>
      <c r="Y631" s="1311"/>
      <c r="Z631" s="1302"/>
      <c r="AA631" s="1311"/>
      <c r="AB631" s="1311"/>
      <c r="AC631" s="1311"/>
      <c r="AD631" s="1302"/>
      <c r="AE631" s="1311"/>
      <c r="AF631" s="1311"/>
      <c r="AG631" s="1311"/>
      <c r="AH631" s="1302"/>
      <c r="AI631" s="1311"/>
      <c r="AJ631" s="1311"/>
      <c r="AK631" s="1311"/>
      <c r="AL631" s="1302"/>
      <c r="AM631" s="1310"/>
      <c r="AN631" s="1282"/>
      <c r="AO631" s="931"/>
      <c r="AP631" s="931"/>
      <c r="AQ631" s="931"/>
      <c r="AR631" s="930"/>
      <c r="AS631" s="931"/>
      <c r="AT631" s="931"/>
      <c r="AU631" s="931"/>
      <c r="AV631" s="930"/>
      <c r="AW631" s="931"/>
      <c r="AX631" s="931"/>
      <c r="AY631" s="931"/>
      <c r="AZ631" s="930"/>
      <c r="BA631" s="931"/>
      <c r="BB631" s="931"/>
      <c r="BC631" s="931"/>
      <c r="BD631" s="930"/>
      <c r="BE631" s="929"/>
      <c r="BF631" s="1282">
        <f t="shared" si="12"/>
        <v>0</v>
      </c>
    </row>
    <row r="632" spans="1:58">
      <c r="A632" s="1220">
        <v>626</v>
      </c>
      <c r="B632" s="1231"/>
      <c r="C632" s="1276" t="s">
        <v>2426</v>
      </c>
      <c r="D632" s="1239">
        <v>29213100</v>
      </c>
      <c r="E632" s="1240" t="s">
        <v>2416</v>
      </c>
      <c r="F632" s="1234"/>
      <c r="G632" s="1235"/>
      <c r="H632" s="1236"/>
      <c r="I632" s="1234"/>
      <c r="J632" s="1220"/>
      <c r="K632" s="1237"/>
      <c r="L632" s="1237"/>
      <c r="M632" s="1234"/>
      <c r="N632" s="1237"/>
      <c r="O632" s="1234"/>
      <c r="P632" s="1234"/>
      <c r="Q632" s="1234"/>
      <c r="R632" s="1234"/>
      <c r="S632" s="1234"/>
      <c r="T632" s="1234"/>
      <c r="U632" s="1234"/>
      <c r="W632" s="1311"/>
      <c r="X632" s="1311"/>
      <c r="Y632" s="1311"/>
      <c r="Z632" s="1302"/>
      <c r="AA632" s="1311"/>
      <c r="AB632" s="1311"/>
      <c r="AC632" s="1311"/>
      <c r="AD632" s="1302"/>
      <c r="AE632" s="1311"/>
      <c r="AF632" s="1311"/>
      <c r="AG632" s="1311"/>
      <c r="AH632" s="1302"/>
      <c r="AI632" s="1311"/>
      <c r="AJ632" s="1311"/>
      <c r="AK632" s="1311"/>
      <c r="AL632" s="1302"/>
      <c r="AM632" s="1310"/>
      <c r="AN632" s="1282"/>
      <c r="AO632" s="931"/>
      <c r="AP632" s="931"/>
      <c r="AQ632" s="931"/>
      <c r="AR632" s="930"/>
      <c r="AS632" s="931"/>
      <c r="AT632" s="931"/>
      <c r="AU632" s="931"/>
      <c r="AV632" s="930"/>
      <c r="AW632" s="931"/>
      <c r="AX632" s="931"/>
      <c r="AY632" s="931"/>
      <c r="AZ632" s="930"/>
      <c r="BA632" s="931"/>
      <c r="BB632" s="931"/>
      <c r="BC632" s="931"/>
      <c r="BD632" s="930"/>
      <c r="BE632" s="929"/>
      <c r="BF632" s="1282">
        <f t="shared" si="12"/>
        <v>0</v>
      </c>
    </row>
    <row r="633" spans="1:58" ht="70.2">
      <c r="A633" s="1220">
        <v>627</v>
      </c>
      <c r="B633" s="1231">
        <v>4</v>
      </c>
      <c r="C633" s="1275" t="s">
        <v>2515</v>
      </c>
      <c r="D633" s="1232"/>
      <c r="E633" s="1233">
        <v>39612300</v>
      </c>
      <c r="F633" s="1234" t="s">
        <v>2416</v>
      </c>
      <c r="G633" s="1235"/>
      <c r="H633" s="1236"/>
      <c r="I633" s="1234"/>
      <c r="J633" s="1220">
        <f>L633+N633+P633</f>
        <v>1</v>
      </c>
      <c r="K633" s="1227">
        <f>M633+O633+Q633</f>
        <v>39612300</v>
      </c>
      <c r="L633" s="1237"/>
      <c r="M633" s="1234"/>
      <c r="N633" s="1237"/>
      <c r="O633" s="1234"/>
      <c r="P633" s="1237">
        <v>1</v>
      </c>
      <c r="Q633" s="1228">
        <f>$E633</f>
        <v>39612300</v>
      </c>
      <c r="R633" s="1234"/>
      <c r="S633" s="1234"/>
      <c r="T633" s="1299">
        <v>8239700</v>
      </c>
      <c r="U633" s="1293">
        <f>Q633-T633</f>
        <v>31372600</v>
      </c>
      <c r="W633" s="1311">
        <f>$W$1/100*$U633</f>
        <v>3137260</v>
      </c>
      <c r="X633" s="1311">
        <f>$X$1/100*$U633</f>
        <v>3137260</v>
      </c>
      <c r="Y633" s="1311">
        <f>$Y$1/100*$U633</f>
        <v>3137260</v>
      </c>
      <c r="Z633" s="1302">
        <f>W633+X633+Y633</f>
        <v>9411780</v>
      </c>
      <c r="AA633" s="1311">
        <f>$AA$1/100*$U633</f>
        <v>1568630</v>
      </c>
      <c r="AB633" s="1311">
        <f>$AB$1/100*$U633</f>
        <v>3137260</v>
      </c>
      <c r="AC633" s="1311">
        <f>$AC$1/100*$U633</f>
        <v>3137260</v>
      </c>
      <c r="AD633" s="1302">
        <f>AA633+AB633+AC633</f>
        <v>7843150</v>
      </c>
      <c r="AE633" s="1311">
        <f>$AE$1/100*$U633</f>
        <v>3137260</v>
      </c>
      <c r="AF633" s="1311">
        <f>$AF$1/100*$U633</f>
        <v>3137260</v>
      </c>
      <c r="AG633" s="1311">
        <f>$AG$1/100*$U633</f>
        <v>3137260</v>
      </c>
      <c r="AH633" s="1302">
        <f>AE633+AF633+AG633</f>
        <v>9411780</v>
      </c>
      <c r="AI633" s="1311">
        <f>$AI$1/100*$U633</f>
        <v>3137260</v>
      </c>
      <c r="AJ633" s="1311">
        <f>$AJ$1/100*$U633</f>
        <v>1568630</v>
      </c>
      <c r="AK633" s="1311">
        <f>$AK$1/100*$U633</f>
        <v>0</v>
      </c>
      <c r="AL633" s="1302">
        <f>AI633+AJ633+AK633</f>
        <v>4705890</v>
      </c>
      <c r="AM633" s="1310">
        <f>Z633+AD633+AH633+AL633</f>
        <v>31372600</v>
      </c>
      <c r="AN633" s="1282">
        <f>AM633-U633</f>
        <v>0</v>
      </c>
      <c r="AO633" s="931">
        <f>ROUND(W633,-2)</f>
        <v>3137300</v>
      </c>
      <c r="AP633" s="931">
        <f>ROUND(X633,-2)</f>
        <v>3137300</v>
      </c>
      <c r="AQ633" s="931">
        <f>ROUND(Y633,-2)</f>
        <v>3137300</v>
      </c>
      <c r="AR633" s="1302">
        <f>AO633+AP633+AQ633</f>
        <v>9411900</v>
      </c>
      <c r="AS633" s="931">
        <f>ROUND(AA633,-2)</f>
        <v>1568600</v>
      </c>
      <c r="AT633" s="931">
        <f>ROUND(AB633,-2)</f>
        <v>3137300</v>
      </c>
      <c r="AU633" s="931">
        <f>ROUND(AC633,-2)</f>
        <v>3137300</v>
      </c>
      <c r="AV633" s="1302">
        <f>AS633+AT633+AU633</f>
        <v>7843200</v>
      </c>
      <c r="AW633" s="931">
        <f>ROUND(AE633,-2)</f>
        <v>3137300</v>
      </c>
      <c r="AX633" s="931">
        <f>ROUND(AF633,-2)</f>
        <v>3137300</v>
      </c>
      <c r="AY633" s="931">
        <f>ROUND(AG633,-2)</f>
        <v>3137300</v>
      </c>
      <c r="AZ633" s="1302">
        <f>AW633+AX633+AY633</f>
        <v>9411900</v>
      </c>
      <c r="BA633" s="1311">
        <f>ROUND(AI633,-2)</f>
        <v>3137300</v>
      </c>
      <c r="BB633" s="1311">
        <f>ROUND(AJ633,-2)</f>
        <v>1568600</v>
      </c>
      <c r="BC633" s="1311">
        <f>ROUND(AK633,-2)</f>
        <v>0</v>
      </c>
      <c r="BD633" s="930">
        <f>BA633+BB633+BC633</f>
        <v>4705900</v>
      </c>
      <c r="BE633" s="1310">
        <f>AR633+AV633+AZ633+BD633</f>
        <v>31372900</v>
      </c>
      <c r="BF633" s="1312">
        <f t="shared" si="12"/>
        <v>300</v>
      </c>
    </row>
    <row r="634" spans="1:58">
      <c r="A634" s="1220">
        <v>628</v>
      </c>
      <c r="B634" s="1231"/>
      <c r="C634" s="1276" t="s">
        <v>2422</v>
      </c>
      <c r="D634" s="1239">
        <v>53228000</v>
      </c>
      <c r="E634" s="1240" t="s">
        <v>2416</v>
      </c>
      <c r="F634" s="1234"/>
      <c r="G634" s="1235"/>
      <c r="H634" s="1236"/>
      <c r="I634" s="1234"/>
      <c r="J634" s="1220"/>
      <c r="K634" s="1237"/>
      <c r="L634" s="1237"/>
      <c r="M634" s="1234"/>
      <c r="N634" s="1237"/>
      <c r="O634" s="1234"/>
      <c r="P634" s="1234"/>
      <c r="Q634" s="1234"/>
      <c r="R634" s="1234"/>
      <c r="S634" s="1234"/>
      <c r="T634" s="1234"/>
      <c r="U634" s="1234"/>
      <c r="W634" s="1311"/>
      <c r="X634" s="1311"/>
      <c r="Y634" s="1311"/>
      <c r="Z634" s="1302"/>
      <c r="AA634" s="1311"/>
      <c r="AB634" s="1311"/>
      <c r="AC634" s="1311"/>
      <c r="AD634" s="1302"/>
      <c r="AE634" s="1311"/>
      <c r="AF634" s="1311"/>
      <c r="AG634" s="1311"/>
      <c r="AH634" s="1302"/>
      <c r="AI634" s="1311"/>
      <c r="AJ634" s="1311"/>
      <c r="AK634" s="1311"/>
      <c r="AL634" s="1302"/>
      <c r="AM634" s="1310"/>
      <c r="AN634" s="1282"/>
      <c r="AO634" s="931"/>
      <c r="AP634" s="931"/>
      <c r="AQ634" s="931"/>
      <c r="AR634" s="930"/>
      <c r="AS634" s="931"/>
      <c r="AT634" s="931"/>
      <c r="AU634" s="931"/>
      <c r="AV634" s="930"/>
      <c r="AW634" s="931"/>
      <c r="AX634" s="931"/>
      <c r="AY634" s="931"/>
      <c r="AZ634" s="930"/>
      <c r="BA634" s="931"/>
      <c r="BB634" s="931"/>
      <c r="BC634" s="931"/>
      <c r="BD634" s="930"/>
      <c r="BE634" s="929"/>
      <c r="BF634" s="1282">
        <f t="shared" si="12"/>
        <v>0</v>
      </c>
    </row>
    <row r="635" spans="1:58" outlineLevel="2">
      <c r="A635" s="1220">
        <v>629</v>
      </c>
      <c r="B635" s="1231"/>
      <c r="C635" s="1276" t="s">
        <v>2423</v>
      </c>
      <c r="D635" s="1239">
        <v>0</v>
      </c>
      <c r="E635" s="1240" t="s">
        <v>2416</v>
      </c>
      <c r="F635" s="1234"/>
      <c r="G635" s="1235"/>
      <c r="H635" s="1236"/>
      <c r="I635" s="1234"/>
      <c r="J635" s="1220"/>
      <c r="K635" s="1237"/>
      <c r="L635" s="1237"/>
      <c r="M635" s="1234"/>
      <c r="N635" s="1237"/>
      <c r="O635" s="1234"/>
      <c r="P635" s="1234"/>
      <c r="Q635" s="1234"/>
      <c r="R635" s="1234"/>
      <c r="S635" s="1234"/>
      <c r="T635" s="1234"/>
      <c r="U635" s="1234"/>
      <c r="W635" s="1311"/>
      <c r="X635" s="1311"/>
      <c r="Y635" s="1311"/>
      <c r="Z635" s="1302"/>
      <c r="AA635" s="1311"/>
      <c r="AB635" s="1311"/>
      <c r="AC635" s="1311"/>
      <c r="AD635" s="1302"/>
      <c r="AE635" s="1311"/>
      <c r="AF635" s="1311"/>
      <c r="AG635" s="1311"/>
      <c r="AH635" s="1302"/>
      <c r="AI635" s="1311"/>
      <c r="AJ635" s="1311"/>
      <c r="AK635" s="1311"/>
      <c r="AL635" s="1302"/>
      <c r="AM635" s="1310"/>
      <c r="AN635" s="1282"/>
      <c r="AO635" s="931"/>
      <c r="AP635" s="931"/>
      <c r="AQ635" s="931"/>
      <c r="AR635" s="930"/>
      <c r="AS635" s="931"/>
      <c r="AT635" s="931"/>
      <c r="AU635" s="931"/>
      <c r="AV635" s="930"/>
      <c r="AW635" s="931"/>
      <c r="AX635" s="931"/>
      <c r="AY635" s="931"/>
      <c r="AZ635" s="930"/>
      <c r="BA635" s="931"/>
      <c r="BB635" s="931"/>
      <c r="BC635" s="931"/>
      <c r="BD635" s="930"/>
      <c r="BE635" s="929"/>
      <c r="BF635" s="1282">
        <f t="shared" si="12"/>
        <v>0</v>
      </c>
    </row>
    <row r="636" spans="1:58" outlineLevel="2">
      <c r="A636" s="1220">
        <v>630</v>
      </c>
      <c r="B636" s="1231"/>
      <c r="C636" s="1276" t="s">
        <v>2424</v>
      </c>
      <c r="D636" s="1239">
        <v>53228000</v>
      </c>
      <c r="E636" s="1240" t="s">
        <v>2416</v>
      </c>
      <c r="F636" s="1234"/>
      <c r="G636" s="1235"/>
      <c r="H636" s="1236"/>
      <c r="I636" s="1234"/>
      <c r="J636" s="1220"/>
      <c r="K636" s="1237"/>
      <c r="L636" s="1237"/>
      <c r="M636" s="1234"/>
      <c r="N636" s="1237"/>
      <c r="O636" s="1234"/>
      <c r="P636" s="1234"/>
      <c r="Q636" s="1234"/>
      <c r="R636" s="1234"/>
      <c r="S636" s="1234"/>
      <c r="T636" s="1234"/>
      <c r="U636" s="1234"/>
      <c r="W636" s="1311"/>
      <c r="X636" s="1311"/>
      <c r="Y636" s="1311"/>
      <c r="Z636" s="1302"/>
      <c r="AA636" s="1311"/>
      <c r="AB636" s="1311"/>
      <c r="AC636" s="1311"/>
      <c r="AD636" s="1302"/>
      <c r="AE636" s="1311"/>
      <c r="AF636" s="1311"/>
      <c r="AG636" s="1311"/>
      <c r="AH636" s="1302"/>
      <c r="AI636" s="1311"/>
      <c r="AJ636" s="1311"/>
      <c r="AK636" s="1311"/>
      <c r="AL636" s="1302"/>
      <c r="AM636" s="1310"/>
      <c r="AN636" s="1282"/>
      <c r="AO636" s="931"/>
      <c r="AP636" s="931"/>
      <c r="AQ636" s="931"/>
      <c r="AR636" s="930"/>
      <c r="AS636" s="931"/>
      <c r="AT636" s="931"/>
      <c r="AU636" s="931"/>
      <c r="AV636" s="930"/>
      <c r="AW636" s="931"/>
      <c r="AX636" s="931"/>
      <c r="AY636" s="931"/>
      <c r="AZ636" s="930"/>
      <c r="BA636" s="931"/>
      <c r="BB636" s="931"/>
      <c r="BC636" s="931"/>
      <c r="BD636" s="930"/>
      <c r="BE636" s="929"/>
      <c r="BF636" s="1282">
        <f t="shared" si="12"/>
        <v>0</v>
      </c>
    </row>
    <row r="637" spans="1:58">
      <c r="A637" s="1220">
        <v>631</v>
      </c>
      <c r="B637" s="1231"/>
      <c r="C637" s="1276" t="s">
        <v>2431</v>
      </c>
      <c r="D637" s="1239">
        <v>7627600</v>
      </c>
      <c r="E637" s="1240" t="s">
        <v>2416</v>
      </c>
      <c r="F637" s="1234"/>
      <c r="G637" s="1235"/>
      <c r="H637" s="1236"/>
      <c r="I637" s="1234"/>
      <c r="J637" s="1220"/>
      <c r="K637" s="1237"/>
      <c r="L637" s="1237"/>
      <c r="M637" s="1234"/>
      <c r="N637" s="1237"/>
      <c r="O637" s="1234"/>
      <c r="P637" s="1234"/>
      <c r="Q637" s="1234"/>
      <c r="R637" s="1234"/>
      <c r="S637" s="1234"/>
      <c r="T637" s="1234"/>
      <c r="U637" s="1234"/>
      <c r="W637" s="1311"/>
      <c r="X637" s="1311"/>
      <c r="Y637" s="1311"/>
      <c r="Z637" s="1302"/>
      <c r="AA637" s="1311"/>
      <c r="AB637" s="1311"/>
      <c r="AC637" s="1311"/>
      <c r="AD637" s="1302"/>
      <c r="AE637" s="1311"/>
      <c r="AF637" s="1311"/>
      <c r="AG637" s="1311"/>
      <c r="AH637" s="1302"/>
      <c r="AI637" s="1311"/>
      <c r="AJ637" s="1311"/>
      <c r="AK637" s="1311"/>
      <c r="AL637" s="1302"/>
      <c r="AM637" s="1310"/>
      <c r="AN637" s="1282"/>
      <c r="AO637" s="931"/>
      <c r="AP637" s="931"/>
      <c r="AQ637" s="931"/>
      <c r="AR637" s="930"/>
      <c r="AS637" s="931"/>
      <c r="AT637" s="931"/>
      <c r="AU637" s="931"/>
      <c r="AV637" s="930"/>
      <c r="AW637" s="931"/>
      <c r="AX637" s="931"/>
      <c r="AY637" s="931"/>
      <c r="AZ637" s="930"/>
      <c r="BA637" s="931"/>
      <c r="BB637" s="931"/>
      <c r="BC637" s="931"/>
      <c r="BD637" s="930"/>
      <c r="BE637" s="929"/>
      <c r="BF637" s="1282">
        <f t="shared" si="12"/>
        <v>0</v>
      </c>
    </row>
    <row r="638" spans="1:58">
      <c r="A638" s="1220">
        <v>632</v>
      </c>
      <c r="B638" s="1231"/>
      <c r="C638" s="1276" t="s">
        <v>2425</v>
      </c>
      <c r="D638" s="1239">
        <v>39612300</v>
      </c>
      <c r="E638" s="1240" t="s">
        <v>2416</v>
      </c>
      <c r="F638" s="1234"/>
      <c r="G638" s="1235"/>
      <c r="H638" s="1236"/>
      <c r="I638" s="1234"/>
      <c r="J638" s="1220"/>
      <c r="K638" s="1237"/>
      <c r="L638" s="1237"/>
      <c r="M638" s="1234"/>
      <c r="N638" s="1237"/>
      <c r="O638" s="1234"/>
      <c r="P638" s="1234"/>
      <c r="Q638" s="1234"/>
      <c r="R638" s="1234"/>
      <c r="S638" s="1234"/>
      <c r="T638" s="1234"/>
      <c r="U638" s="1234"/>
      <c r="W638" s="1311"/>
      <c r="X638" s="1311"/>
      <c r="Y638" s="1311"/>
      <c r="Z638" s="1302"/>
      <c r="AA638" s="1311"/>
      <c r="AB638" s="1311"/>
      <c r="AC638" s="1311"/>
      <c r="AD638" s="1302"/>
      <c r="AE638" s="1311"/>
      <c r="AF638" s="1311"/>
      <c r="AG638" s="1311"/>
      <c r="AH638" s="1302"/>
      <c r="AI638" s="1311"/>
      <c r="AJ638" s="1311"/>
      <c r="AK638" s="1311"/>
      <c r="AL638" s="1302"/>
      <c r="AM638" s="1310"/>
      <c r="AN638" s="1282"/>
      <c r="AO638" s="931"/>
      <c r="AP638" s="931"/>
      <c r="AQ638" s="931"/>
      <c r="AR638" s="930"/>
      <c r="AS638" s="931"/>
      <c r="AT638" s="931"/>
      <c r="AU638" s="931"/>
      <c r="AV638" s="930"/>
      <c r="AW638" s="931"/>
      <c r="AX638" s="931"/>
      <c r="AY638" s="931"/>
      <c r="AZ638" s="930"/>
      <c r="BA638" s="931"/>
      <c r="BB638" s="931"/>
      <c r="BC638" s="931"/>
      <c r="BD638" s="930"/>
      <c r="BE638" s="929"/>
      <c r="BF638" s="1282">
        <f t="shared" si="12"/>
        <v>0</v>
      </c>
    </row>
    <row r="639" spans="1:58">
      <c r="A639" s="1220">
        <v>633</v>
      </c>
      <c r="B639" s="1231"/>
      <c r="C639" s="1276" t="s">
        <v>2426</v>
      </c>
      <c r="D639" s="1239">
        <v>5988100</v>
      </c>
      <c r="E639" s="1240" t="s">
        <v>2416</v>
      </c>
      <c r="F639" s="1234"/>
      <c r="G639" s="1235"/>
      <c r="H639" s="1236"/>
      <c r="I639" s="1234"/>
      <c r="J639" s="1220"/>
      <c r="K639" s="1237"/>
      <c r="L639" s="1237"/>
      <c r="M639" s="1234"/>
      <c r="N639" s="1237"/>
      <c r="O639" s="1234"/>
      <c r="P639" s="1234"/>
      <c r="Q639" s="1234"/>
      <c r="R639" s="1234"/>
      <c r="S639" s="1234"/>
      <c r="T639" s="1234"/>
      <c r="U639" s="1234"/>
      <c r="W639" s="1311"/>
      <c r="X639" s="1311"/>
      <c r="Y639" s="1311"/>
      <c r="Z639" s="1302"/>
      <c r="AA639" s="1311"/>
      <c r="AB639" s="1311"/>
      <c r="AC639" s="1311"/>
      <c r="AD639" s="1302"/>
      <c r="AE639" s="1311"/>
      <c r="AF639" s="1311"/>
      <c r="AG639" s="1311"/>
      <c r="AH639" s="1302"/>
      <c r="AI639" s="1311"/>
      <c r="AJ639" s="1311"/>
      <c r="AK639" s="1311"/>
      <c r="AL639" s="1302"/>
      <c r="AM639" s="1310"/>
      <c r="AN639" s="1282"/>
      <c r="AO639" s="931"/>
      <c r="AP639" s="931"/>
      <c r="AQ639" s="931"/>
      <c r="AR639" s="930"/>
      <c r="AS639" s="931"/>
      <c r="AT639" s="931"/>
      <c r="AU639" s="931"/>
      <c r="AV639" s="930"/>
      <c r="AW639" s="931"/>
      <c r="AX639" s="931"/>
      <c r="AY639" s="931"/>
      <c r="AZ639" s="930"/>
      <c r="BA639" s="931"/>
      <c r="BB639" s="931"/>
      <c r="BC639" s="931"/>
      <c r="BD639" s="930"/>
      <c r="BE639" s="929"/>
      <c r="BF639" s="1282">
        <f t="shared" si="12"/>
        <v>0</v>
      </c>
    </row>
    <row r="640" spans="1:58" ht="93.6">
      <c r="A640" s="1220">
        <v>634</v>
      </c>
      <c r="B640" s="1231">
        <v>9</v>
      </c>
      <c r="C640" s="1275" t="s">
        <v>2516</v>
      </c>
      <c r="D640" s="1232"/>
      <c r="E640" s="1233">
        <v>38628600</v>
      </c>
      <c r="F640" s="1234" t="s">
        <v>2416</v>
      </c>
      <c r="G640" s="1235"/>
      <c r="H640" s="1236"/>
      <c r="I640" s="1234"/>
      <c r="J640" s="1220">
        <f>L640+N640+P640</f>
        <v>1</v>
      </c>
      <c r="K640" s="1227">
        <f>M640+O640+Q640</f>
        <v>38628600</v>
      </c>
      <c r="L640" s="1237"/>
      <c r="M640" s="1234"/>
      <c r="N640" s="1237"/>
      <c r="O640" s="1234"/>
      <c r="P640" s="1237">
        <v>1</v>
      </c>
      <c r="Q640" s="1228">
        <f>$E640</f>
        <v>38628600</v>
      </c>
      <c r="R640" s="1234"/>
      <c r="S640" s="1234"/>
      <c r="T640" s="1299"/>
      <c r="U640" s="1293">
        <f>Q640-T640</f>
        <v>38628600</v>
      </c>
      <c r="W640" s="1311">
        <f>$W$1/100*$U640</f>
        <v>3862860</v>
      </c>
      <c r="X640" s="1311">
        <f>$X$1/100*$U640</f>
        <v>3862860</v>
      </c>
      <c r="Y640" s="1311">
        <f>$Y$1/100*$U640</f>
        <v>3862860</v>
      </c>
      <c r="Z640" s="1302">
        <f>W640+X640+Y640</f>
        <v>11588580</v>
      </c>
      <c r="AA640" s="1311">
        <f>$AA$1/100*$U640</f>
        <v>1931430</v>
      </c>
      <c r="AB640" s="1311">
        <f>$AB$1/100*$U640</f>
        <v>3862860</v>
      </c>
      <c r="AC640" s="1311">
        <f>$AC$1/100*$U640</f>
        <v>3862860</v>
      </c>
      <c r="AD640" s="1302">
        <f>AA640+AB640+AC640</f>
        <v>9657150</v>
      </c>
      <c r="AE640" s="1311">
        <f>$AE$1/100*$U640</f>
        <v>3862860</v>
      </c>
      <c r="AF640" s="1311">
        <f>$AF$1/100*$U640</f>
        <v>3862860</v>
      </c>
      <c r="AG640" s="1311">
        <f>$AG$1/100*$U640</f>
        <v>3862860</v>
      </c>
      <c r="AH640" s="1302">
        <f>AE640+AF640+AG640</f>
        <v>11588580</v>
      </c>
      <c r="AI640" s="1311">
        <f>$AI$1/100*$U640</f>
        <v>3862860</v>
      </c>
      <c r="AJ640" s="1311">
        <f>$AJ$1/100*$U640</f>
        <v>1931430</v>
      </c>
      <c r="AK640" s="1311">
        <f>$AK$1/100*$U640</f>
        <v>0</v>
      </c>
      <c r="AL640" s="1302">
        <f>AI640+AJ640+AK640</f>
        <v>5794290</v>
      </c>
      <c r="AM640" s="1310">
        <f>Z640+AD640+AH640+AL640</f>
        <v>38628600</v>
      </c>
      <c r="AN640" s="1282">
        <f>AM640-U640</f>
        <v>0</v>
      </c>
      <c r="AO640" s="931">
        <f>ROUND(W640,-2)</f>
        <v>3862900</v>
      </c>
      <c r="AP640" s="931">
        <f>ROUND(X640,-2)</f>
        <v>3862900</v>
      </c>
      <c r="AQ640" s="931">
        <f>ROUND(Y640,-2)</f>
        <v>3862900</v>
      </c>
      <c r="AR640" s="1302">
        <f>AO640+AP640+AQ640</f>
        <v>11588700</v>
      </c>
      <c r="AS640" s="931">
        <f>ROUND(AA640,-2)</f>
        <v>1931400</v>
      </c>
      <c r="AT640" s="931">
        <f>ROUND(AB640,-2)</f>
        <v>3862900</v>
      </c>
      <c r="AU640" s="931">
        <f>ROUND(AC640,-2)</f>
        <v>3862900</v>
      </c>
      <c r="AV640" s="1302">
        <f>AS640+AT640+AU640</f>
        <v>9657200</v>
      </c>
      <c r="AW640" s="931">
        <f>ROUND(AE640,-2)</f>
        <v>3862900</v>
      </c>
      <c r="AX640" s="931">
        <f>ROUND(AF640,-2)</f>
        <v>3862900</v>
      </c>
      <c r="AY640" s="931">
        <f>ROUND(AG640,-2)</f>
        <v>3862900</v>
      </c>
      <c r="AZ640" s="1302">
        <f>AW640+AX640+AY640</f>
        <v>11588700</v>
      </c>
      <c r="BA640" s="1311">
        <f>ROUND(AI640,-2)</f>
        <v>3862900</v>
      </c>
      <c r="BB640" s="1311">
        <f>ROUND(AJ640,-2)</f>
        <v>1931400</v>
      </c>
      <c r="BC640" s="1311">
        <f>ROUND(AK640,-2)</f>
        <v>0</v>
      </c>
      <c r="BD640" s="930">
        <f>BA640+BB640+BC640</f>
        <v>5794300</v>
      </c>
      <c r="BE640" s="1310">
        <f>AR640+AV640+AZ640+BD640</f>
        <v>38628900</v>
      </c>
      <c r="BF640" s="1312">
        <f t="shared" si="12"/>
        <v>300</v>
      </c>
    </row>
    <row r="641" spans="1:58">
      <c r="A641" s="1220">
        <v>635</v>
      </c>
      <c r="B641" s="1231"/>
      <c r="C641" s="1276" t="s">
        <v>2422</v>
      </c>
      <c r="D641" s="1239">
        <v>423500000</v>
      </c>
      <c r="E641" s="1240" t="s">
        <v>2416</v>
      </c>
      <c r="F641" s="1234"/>
      <c r="G641" s="1235"/>
      <c r="H641" s="1236"/>
      <c r="I641" s="1234"/>
      <c r="J641" s="1220"/>
      <c r="K641" s="1237"/>
      <c r="L641" s="1237"/>
      <c r="M641" s="1234"/>
      <c r="N641" s="1237"/>
      <c r="O641" s="1234"/>
      <c r="P641" s="1234"/>
      <c r="Q641" s="1234"/>
      <c r="R641" s="1234"/>
      <c r="S641" s="1234"/>
      <c r="T641" s="1234"/>
      <c r="U641" s="1234"/>
      <c r="W641" s="1311"/>
      <c r="X641" s="1311"/>
      <c r="Y641" s="1311"/>
      <c r="Z641" s="1302"/>
      <c r="AA641" s="1311"/>
      <c r="AB641" s="1311"/>
      <c r="AC641" s="1311"/>
      <c r="AD641" s="1302"/>
      <c r="AE641" s="1311"/>
      <c r="AF641" s="1311"/>
      <c r="AG641" s="1311"/>
      <c r="AH641" s="1302"/>
      <c r="AI641" s="1311"/>
      <c r="AJ641" s="1311"/>
      <c r="AK641" s="1311"/>
      <c r="AL641" s="1302"/>
      <c r="AM641" s="1310"/>
      <c r="AN641" s="1282"/>
      <c r="AO641" s="931"/>
      <c r="AP641" s="931"/>
      <c r="AQ641" s="931"/>
      <c r="AR641" s="930"/>
      <c r="AS641" s="931"/>
      <c r="AT641" s="931"/>
      <c r="AU641" s="931"/>
      <c r="AV641" s="930"/>
      <c r="AW641" s="931"/>
      <c r="AX641" s="931"/>
      <c r="AY641" s="931"/>
      <c r="AZ641" s="930"/>
      <c r="BA641" s="931"/>
      <c r="BB641" s="931"/>
      <c r="BC641" s="931"/>
      <c r="BD641" s="930"/>
      <c r="BE641" s="929"/>
      <c r="BF641" s="1282">
        <f t="shared" si="12"/>
        <v>0</v>
      </c>
    </row>
    <row r="642" spans="1:58" outlineLevel="2">
      <c r="A642" s="1220">
        <v>636</v>
      </c>
      <c r="B642" s="1231"/>
      <c r="C642" s="1276" t="s">
        <v>2423</v>
      </c>
      <c r="D642" s="1239">
        <v>0</v>
      </c>
      <c r="E642" s="1240" t="s">
        <v>2416</v>
      </c>
      <c r="F642" s="1234"/>
      <c r="G642" s="1235"/>
      <c r="H642" s="1236"/>
      <c r="I642" s="1234"/>
      <c r="J642" s="1220"/>
      <c r="K642" s="1237"/>
      <c r="L642" s="1237"/>
      <c r="M642" s="1234"/>
      <c r="N642" s="1237"/>
      <c r="O642" s="1234"/>
      <c r="P642" s="1234"/>
      <c r="Q642" s="1234"/>
      <c r="R642" s="1234"/>
      <c r="S642" s="1234"/>
      <c r="T642" s="1234"/>
      <c r="U642" s="1234"/>
      <c r="W642" s="1311"/>
      <c r="X642" s="1311"/>
      <c r="Y642" s="1311"/>
      <c r="Z642" s="1302"/>
      <c r="AA642" s="1311"/>
      <c r="AB642" s="1311"/>
      <c r="AC642" s="1311"/>
      <c r="AD642" s="1302"/>
      <c r="AE642" s="1311"/>
      <c r="AF642" s="1311"/>
      <c r="AG642" s="1311"/>
      <c r="AH642" s="1302"/>
      <c r="AI642" s="1311"/>
      <c r="AJ642" s="1311"/>
      <c r="AK642" s="1311"/>
      <c r="AL642" s="1302"/>
      <c r="AM642" s="1310"/>
      <c r="AN642" s="1282"/>
      <c r="AO642" s="931"/>
      <c r="AP642" s="931"/>
      <c r="AQ642" s="931"/>
      <c r="AR642" s="930"/>
      <c r="AS642" s="931"/>
      <c r="AT642" s="931"/>
      <c r="AU642" s="931"/>
      <c r="AV642" s="930"/>
      <c r="AW642" s="931"/>
      <c r="AX642" s="931"/>
      <c r="AY642" s="931"/>
      <c r="AZ642" s="930"/>
      <c r="BA642" s="931"/>
      <c r="BB642" s="931"/>
      <c r="BC642" s="931"/>
      <c r="BD642" s="930"/>
      <c r="BE642" s="929"/>
      <c r="BF642" s="1282">
        <f t="shared" si="12"/>
        <v>0</v>
      </c>
    </row>
    <row r="643" spans="1:58" outlineLevel="2">
      <c r="A643" s="1220">
        <v>637</v>
      </c>
      <c r="B643" s="1231"/>
      <c r="C643" s="1276" t="s">
        <v>2424</v>
      </c>
      <c r="D643" s="1239">
        <v>423500000</v>
      </c>
      <c r="E643" s="1240" t="s">
        <v>2416</v>
      </c>
      <c r="F643" s="1234"/>
      <c r="G643" s="1235"/>
      <c r="H643" s="1236"/>
      <c r="I643" s="1234"/>
      <c r="J643" s="1220"/>
      <c r="K643" s="1237"/>
      <c r="L643" s="1237"/>
      <c r="M643" s="1234"/>
      <c r="N643" s="1237"/>
      <c r="O643" s="1234"/>
      <c r="P643" s="1234"/>
      <c r="Q643" s="1234"/>
      <c r="R643" s="1234"/>
      <c r="S643" s="1234"/>
      <c r="T643" s="1234"/>
      <c r="U643" s="1234"/>
      <c r="W643" s="1311"/>
      <c r="X643" s="1311"/>
      <c r="Y643" s="1311"/>
      <c r="Z643" s="1302"/>
      <c r="AA643" s="1311"/>
      <c r="AB643" s="1311"/>
      <c r="AC643" s="1311"/>
      <c r="AD643" s="1302"/>
      <c r="AE643" s="1311"/>
      <c r="AF643" s="1311"/>
      <c r="AG643" s="1311"/>
      <c r="AH643" s="1302"/>
      <c r="AI643" s="1311"/>
      <c r="AJ643" s="1311"/>
      <c r="AK643" s="1311"/>
      <c r="AL643" s="1302"/>
      <c r="AM643" s="1310"/>
      <c r="AN643" s="1282"/>
      <c r="AO643" s="931"/>
      <c r="AP643" s="931"/>
      <c r="AQ643" s="931"/>
      <c r="AR643" s="930"/>
      <c r="AS643" s="931"/>
      <c r="AT643" s="931"/>
      <c r="AU643" s="931"/>
      <c r="AV643" s="930"/>
      <c r="AW643" s="931"/>
      <c r="AX643" s="931"/>
      <c r="AY643" s="931"/>
      <c r="AZ643" s="930"/>
      <c r="BA643" s="931"/>
      <c r="BB643" s="931"/>
      <c r="BC643" s="931"/>
      <c r="BD643" s="930"/>
      <c r="BE643" s="929"/>
      <c r="BF643" s="1282">
        <f t="shared" si="12"/>
        <v>0</v>
      </c>
    </row>
    <row r="644" spans="1:58">
      <c r="A644" s="1220">
        <v>638</v>
      </c>
      <c r="B644" s="1231"/>
      <c r="C644" s="1276" t="s">
        <v>2431</v>
      </c>
      <c r="D644" s="1239">
        <v>65467700</v>
      </c>
      <c r="E644" s="1240" t="s">
        <v>2416</v>
      </c>
      <c r="F644" s="1234"/>
      <c r="G644" s="1235"/>
      <c r="H644" s="1236"/>
      <c r="I644" s="1234"/>
      <c r="J644" s="1220"/>
      <c r="K644" s="1237"/>
      <c r="L644" s="1237"/>
      <c r="M644" s="1234"/>
      <c r="N644" s="1237"/>
      <c r="O644" s="1234"/>
      <c r="P644" s="1234"/>
      <c r="Q644" s="1234"/>
      <c r="R644" s="1234"/>
      <c r="S644" s="1234"/>
      <c r="T644" s="1234"/>
      <c r="U644" s="1234"/>
      <c r="W644" s="1311"/>
      <c r="X644" s="1311"/>
      <c r="Y644" s="1311"/>
      <c r="Z644" s="1302"/>
      <c r="AA644" s="1311"/>
      <c r="AB644" s="1311"/>
      <c r="AC644" s="1311"/>
      <c r="AD644" s="1302"/>
      <c r="AE644" s="1311"/>
      <c r="AF644" s="1311"/>
      <c r="AG644" s="1311"/>
      <c r="AH644" s="1302"/>
      <c r="AI644" s="1311"/>
      <c r="AJ644" s="1311"/>
      <c r="AK644" s="1311"/>
      <c r="AL644" s="1302"/>
      <c r="AM644" s="1310"/>
      <c r="AN644" s="1282"/>
      <c r="AO644" s="931"/>
      <c r="AP644" s="931"/>
      <c r="AQ644" s="931"/>
      <c r="AR644" s="930"/>
      <c r="AS644" s="931"/>
      <c r="AT644" s="931"/>
      <c r="AU644" s="931"/>
      <c r="AV644" s="930"/>
      <c r="AW644" s="931"/>
      <c r="AX644" s="931"/>
      <c r="AY644" s="931"/>
      <c r="AZ644" s="930"/>
      <c r="BA644" s="931"/>
      <c r="BB644" s="931"/>
      <c r="BC644" s="931"/>
      <c r="BD644" s="930"/>
      <c r="BE644" s="929"/>
      <c r="BF644" s="1282">
        <f t="shared" si="12"/>
        <v>0</v>
      </c>
    </row>
    <row r="645" spans="1:58">
      <c r="A645" s="1220">
        <v>639</v>
      </c>
      <c r="B645" s="1231"/>
      <c r="C645" s="1276" t="s">
        <v>2425</v>
      </c>
      <c r="D645" s="1239">
        <v>38628600</v>
      </c>
      <c r="E645" s="1240" t="s">
        <v>2416</v>
      </c>
      <c r="F645" s="1234"/>
      <c r="G645" s="1235"/>
      <c r="H645" s="1236"/>
      <c r="I645" s="1234"/>
      <c r="J645" s="1220"/>
      <c r="K645" s="1237"/>
      <c r="L645" s="1237"/>
      <c r="M645" s="1234"/>
      <c r="N645" s="1237"/>
      <c r="O645" s="1234"/>
      <c r="P645" s="1234"/>
      <c r="Q645" s="1234"/>
      <c r="R645" s="1234"/>
      <c r="S645" s="1234"/>
      <c r="T645" s="1234"/>
      <c r="U645" s="1234"/>
      <c r="W645" s="1311"/>
      <c r="X645" s="1311"/>
      <c r="Y645" s="1311"/>
      <c r="Z645" s="1302"/>
      <c r="AA645" s="1311"/>
      <c r="AB645" s="1311"/>
      <c r="AC645" s="1311"/>
      <c r="AD645" s="1302"/>
      <c r="AE645" s="1311"/>
      <c r="AF645" s="1311"/>
      <c r="AG645" s="1311"/>
      <c r="AH645" s="1302"/>
      <c r="AI645" s="1311"/>
      <c r="AJ645" s="1311"/>
      <c r="AK645" s="1311"/>
      <c r="AL645" s="1302"/>
      <c r="AM645" s="1310"/>
      <c r="AN645" s="1282"/>
      <c r="AO645" s="931"/>
      <c r="AP645" s="931"/>
      <c r="AQ645" s="931"/>
      <c r="AR645" s="930"/>
      <c r="AS645" s="931"/>
      <c r="AT645" s="931"/>
      <c r="AU645" s="931"/>
      <c r="AV645" s="930"/>
      <c r="AW645" s="931"/>
      <c r="AX645" s="931"/>
      <c r="AY645" s="931"/>
      <c r="AZ645" s="930"/>
      <c r="BA645" s="931"/>
      <c r="BB645" s="931"/>
      <c r="BC645" s="931"/>
      <c r="BD645" s="930"/>
      <c r="BE645" s="929"/>
      <c r="BF645" s="1282">
        <f t="shared" si="12"/>
        <v>0</v>
      </c>
    </row>
    <row r="646" spans="1:58">
      <c r="A646" s="1220">
        <v>640</v>
      </c>
      <c r="B646" s="1231"/>
      <c r="C646" s="1276" t="s">
        <v>2426</v>
      </c>
      <c r="D646" s="1239">
        <v>111295800</v>
      </c>
      <c r="E646" s="1240" t="s">
        <v>2416</v>
      </c>
      <c r="F646" s="1234"/>
      <c r="G646" s="1235"/>
      <c r="H646" s="1236"/>
      <c r="I646" s="1234"/>
      <c r="J646" s="1220"/>
      <c r="K646" s="1237"/>
      <c r="L646" s="1237"/>
      <c r="M646" s="1234"/>
      <c r="N646" s="1237"/>
      <c r="O646" s="1234"/>
      <c r="P646" s="1234"/>
      <c r="Q646" s="1234"/>
      <c r="R646" s="1234"/>
      <c r="S646" s="1234"/>
      <c r="T646" s="1234"/>
      <c r="U646" s="1234"/>
      <c r="W646" s="1311"/>
      <c r="X646" s="1311"/>
      <c r="Y646" s="1311"/>
      <c r="Z646" s="1302"/>
      <c r="AA646" s="1311"/>
      <c r="AB646" s="1311"/>
      <c r="AC646" s="1311"/>
      <c r="AD646" s="1302"/>
      <c r="AE646" s="1311"/>
      <c r="AF646" s="1311"/>
      <c r="AG646" s="1311"/>
      <c r="AH646" s="1302"/>
      <c r="AI646" s="1311"/>
      <c r="AJ646" s="1311"/>
      <c r="AK646" s="1311"/>
      <c r="AL646" s="1302"/>
      <c r="AM646" s="1310"/>
      <c r="AN646" s="1282"/>
      <c r="AO646" s="931"/>
      <c r="AP646" s="931"/>
      <c r="AQ646" s="931"/>
      <c r="AR646" s="930"/>
      <c r="AS646" s="931"/>
      <c r="AT646" s="931"/>
      <c r="AU646" s="931"/>
      <c r="AV646" s="930"/>
      <c r="AW646" s="931"/>
      <c r="AX646" s="931"/>
      <c r="AY646" s="931"/>
      <c r="AZ646" s="930"/>
      <c r="BA646" s="931"/>
      <c r="BB646" s="931"/>
      <c r="BC646" s="931"/>
      <c r="BD646" s="930"/>
      <c r="BE646" s="929"/>
      <c r="BF646" s="1282">
        <f t="shared" si="12"/>
        <v>0</v>
      </c>
    </row>
    <row r="647" spans="1:58">
      <c r="A647" s="1220">
        <v>641</v>
      </c>
      <c r="B647" s="1231"/>
      <c r="C647" s="1276" t="s">
        <v>2427</v>
      </c>
      <c r="D647" s="1239">
        <v>169611800</v>
      </c>
      <c r="E647" s="1240" t="s">
        <v>2416</v>
      </c>
      <c r="F647" s="1234"/>
      <c r="G647" s="1235"/>
      <c r="H647" s="1236"/>
      <c r="I647" s="1234"/>
      <c r="J647" s="1220"/>
      <c r="K647" s="1237"/>
      <c r="L647" s="1237"/>
      <c r="M647" s="1234"/>
      <c r="N647" s="1237"/>
      <c r="O647" s="1234"/>
      <c r="P647" s="1234"/>
      <c r="Q647" s="1234"/>
      <c r="R647" s="1234"/>
      <c r="S647" s="1234"/>
      <c r="T647" s="1234"/>
      <c r="U647" s="1234"/>
      <c r="W647" s="1311"/>
      <c r="X647" s="1311"/>
      <c r="Y647" s="1311"/>
      <c r="Z647" s="1302"/>
      <c r="AA647" s="1311"/>
      <c r="AB647" s="1311"/>
      <c r="AC647" s="1311"/>
      <c r="AD647" s="1302"/>
      <c r="AE647" s="1311"/>
      <c r="AF647" s="1311"/>
      <c r="AG647" s="1311"/>
      <c r="AH647" s="1302"/>
      <c r="AI647" s="1311"/>
      <c r="AJ647" s="1311"/>
      <c r="AK647" s="1311"/>
      <c r="AL647" s="1302"/>
      <c r="AM647" s="1310"/>
      <c r="AN647" s="1282"/>
      <c r="AO647" s="931"/>
      <c r="AP647" s="931"/>
      <c r="AQ647" s="931"/>
      <c r="AR647" s="930"/>
      <c r="AS647" s="931"/>
      <c r="AT647" s="931"/>
      <c r="AU647" s="931"/>
      <c r="AV647" s="930"/>
      <c r="AW647" s="931"/>
      <c r="AX647" s="931"/>
      <c r="AY647" s="931"/>
      <c r="AZ647" s="930"/>
      <c r="BA647" s="931"/>
      <c r="BB647" s="931"/>
      <c r="BC647" s="931"/>
      <c r="BD647" s="930"/>
      <c r="BE647" s="929"/>
      <c r="BF647" s="1282">
        <f t="shared" ref="BF647:BF710" si="13">BE647-U647</f>
        <v>0</v>
      </c>
    </row>
    <row r="648" spans="1:58">
      <c r="A648" s="1220">
        <v>642</v>
      </c>
      <c r="B648" s="1231"/>
      <c r="C648" s="1276" t="s">
        <v>2517</v>
      </c>
      <c r="D648" s="1239">
        <v>38496100</v>
      </c>
      <c r="E648" s="1240" t="s">
        <v>2416</v>
      </c>
      <c r="F648" s="1234"/>
      <c r="G648" s="1235"/>
      <c r="H648" s="1236"/>
      <c r="I648" s="1234"/>
      <c r="J648" s="1220"/>
      <c r="K648" s="1237"/>
      <c r="L648" s="1237"/>
      <c r="M648" s="1234"/>
      <c r="N648" s="1237"/>
      <c r="O648" s="1234"/>
      <c r="P648" s="1234"/>
      <c r="Q648" s="1234"/>
      <c r="R648" s="1234"/>
      <c r="S648" s="1234"/>
      <c r="T648" s="1234"/>
      <c r="U648" s="1234"/>
      <c r="W648" s="1311"/>
      <c r="X648" s="1311"/>
      <c r="Y648" s="1311"/>
      <c r="Z648" s="1302"/>
      <c r="AA648" s="1311"/>
      <c r="AB648" s="1311"/>
      <c r="AC648" s="1311"/>
      <c r="AD648" s="1302"/>
      <c r="AE648" s="1311"/>
      <c r="AF648" s="1311"/>
      <c r="AG648" s="1311"/>
      <c r="AH648" s="1302"/>
      <c r="AI648" s="1311"/>
      <c r="AJ648" s="1311"/>
      <c r="AK648" s="1311"/>
      <c r="AL648" s="1302"/>
      <c r="AM648" s="1310"/>
      <c r="AN648" s="1282"/>
      <c r="AO648" s="931"/>
      <c r="AP648" s="931"/>
      <c r="AQ648" s="931"/>
      <c r="AR648" s="930"/>
      <c r="AS648" s="931"/>
      <c r="AT648" s="931"/>
      <c r="AU648" s="931"/>
      <c r="AV648" s="930"/>
      <c r="AW648" s="931"/>
      <c r="AX648" s="931"/>
      <c r="AY648" s="931"/>
      <c r="AZ648" s="930"/>
      <c r="BA648" s="931"/>
      <c r="BB648" s="931"/>
      <c r="BC648" s="931"/>
      <c r="BD648" s="930"/>
      <c r="BE648" s="929"/>
      <c r="BF648" s="1282">
        <f t="shared" si="13"/>
        <v>0</v>
      </c>
    </row>
    <row r="649" spans="1:58" ht="93.6">
      <c r="A649" s="1220">
        <v>643</v>
      </c>
      <c r="B649" s="1231">
        <v>4</v>
      </c>
      <c r="C649" s="1275" t="s">
        <v>2518</v>
      </c>
      <c r="D649" s="1232"/>
      <c r="E649" s="1233">
        <v>19028600</v>
      </c>
      <c r="F649" s="1234" t="s">
        <v>2416</v>
      </c>
      <c r="G649" s="1235"/>
      <c r="H649" s="1236"/>
      <c r="I649" s="1234"/>
      <c r="J649" s="1220">
        <f>L649+N649+P649</f>
        <v>1</v>
      </c>
      <c r="K649" s="1227">
        <f>M649+O649+Q649</f>
        <v>19028600</v>
      </c>
      <c r="L649" s="1237"/>
      <c r="M649" s="1234"/>
      <c r="N649" s="1237"/>
      <c r="O649" s="1234"/>
      <c r="P649" s="1237">
        <v>1</v>
      </c>
      <c r="Q649" s="1228">
        <f>$E649</f>
        <v>19028600</v>
      </c>
      <c r="R649" s="1234"/>
      <c r="S649" s="1234"/>
      <c r="T649" s="1299"/>
      <c r="U649" s="1293">
        <f>Q649-T649</f>
        <v>19028600</v>
      </c>
      <c r="W649" s="1311">
        <f>$W$1/100*$U649</f>
        <v>1902860</v>
      </c>
      <c r="X649" s="1311">
        <f>$X$1/100*$U649</f>
        <v>1902860</v>
      </c>
      <c r="Y649" s="1311">
        <f>$Y$1/100*$U649</f>
        <v>1902860</v>
      </c>
      <c r="Z649" s="1302">
        <f>W649+X649+Y649</f>
        <v>5708580</v>
      </c>
      <c r="AA649" s="1311">
        <f>$AA$1/100*$U649</f>
        <v>951430</v>
      </c>
      <c r="AB649" s="1311">
        <f>$AB$1/100*$U649</f>
        <v>1902860</v>
      </c>
      <c r="AC649" s="1311">
        <f>$AC$1/100*$U649</f>
        <v>1902860</v>
      </c>
      <c r="AD649" s="1302">
        <f>AA649+AB649+AC649</f>
        <v>4757150</v>
      </c>
      <c r="AE649" s="1311">
        <f>$AE$1/100*$U649</f>
        <v>1902860</v>
      </c>
      <c r="AF649" s="1311">
        <f>$AF$1/100*$U649</f>
        <v>1902860</v>
      </c>
      <c r="AG649" s="1311">
        <f>$AG$1/100*$U649</f>
        <v>1902860</v>
      </c>
      <c r="AH649" s="1302">
        <f>AE649+AF649+AG649</f>
        <v>5708580</v>
      </c>
      <c r="AI649" s="1311">
        <f>$AI$1/100*$U649</f>
        <v>1902860</v>
      </c>
      <c r="AJ649" s="1311">
        <f>$AJ$1/100*$U649</f>
        <v>951430</v>
      </c>
      <c r="AK649" s="1311">
        <f>$AK$1/100*$U649</f>
        <v>0</v>
      </c>
      <c r="AL649" s="1302">
        <f>AI649+AJ649+AK649</f>
        <v>2854290</v>
      </c>
      <c r="AM649" s="1310">
        <f>Z649+AD649+AH649+AL649</f>
        <v>19028600</v>
      </c>
      <c r="AN649" s="1282">
        <f>AM649-U649</f>
        <v>0</v>
      </c>
      <c r="AO649" s="931">
        <f>ROUND(W649,-2)</f>
        <v>1902900</v>
      </c>
      <c r="AP649" s="931">
        <f>ROUND(X649,-2)</f>
        <v>1902900</v>
      </c>
      <c r="AQ649" s="931">
        <f>ROUND(Y649,-2)</f>
        <v>1902900</v>
      </c>
      <c r="AR649" s="1302">
        <f>AO649+AP649+AQ649</f>
        <v>5708700</v>
      </c>
      <c r="AS649" s="931">
        <f>ROUND(AA649,-2)</f>
        <v>951400</v>
      </c>
      <c r="AT649" s="931">
        <f>ROUND(AB649,-2)</f>
        <v>1902900</v>
      </c>
      <c r="AU649" s="931">
        <f>ROUND(AC649,-2)</f>
        <v>1902900</v>
      </c>
      <c r="AV649" s="1302">
        <f>AS649+AT649+AU649</f>
        <v>4757200</v>
      </c>
      <c r="AW649" s="931">
        <f>ROUND(AE649,-2)</f>
        <v>1902900</v>
      </c>
      <c r="AX649" s="931">
        <f>ROUND(AF649,-2)</f>
        <v>1902900</v>
      </c>
      <c r="AY649" s="931">
        <f>ROUND(AG649,-2)</f>
        <v>1902900</v>
      </c>
      <c r="AZ649" s="1302">
        <f>AW649+AX649+AY649</f>
        <v>5708700</v>
      </c>
      <c r="BA649" s="1311">
        <f>ROUND(AI649,-2)</f>
        <v>1902900</v>
      </c>
      <c r="BB649" s="1311">
        <f>ROUND(AJ649,-2)</f>
        <v>951400</v>
      </c>
      <c r="BC649" s="1311">
        <f>ROUND(AK649,-2)</f>
        <v>0</v>
      </c>
      <c r="BD649" s="930">
        <f>BA649+BB649+BC649</f>
        <v>2854300</v>
      </c>
      <c r="BE649" s="1310">
        <f>AR649+AV649+AZ649+BD649</f>
        <v>19028900</v>
      </c>
      <c r="BF649" s="1312">
        <f t="shared" si="13"/>
        <v>300</v>
      </c>
    </row>
    <row r="650" spans="1:58">
      <c r="A650" s="1220">
        <v>644</v>
      </c>
      <c r="B650" s="1231"/>
      <c r="C650" s="1276" t="s">
        <v>2422</v>
      </c>
      <c r="D650" s="1239">
        <v>84085700</v>
      </c>
      <c r="E650" s="1240" t="s">
        <v>2416</v>
      </c>
      <c r="F650" s="1234"/>
      <c r="G650" s="1235"/>
      <c r="H650" s="1236"/>
      <c r="I650" s="1234"/>
      <c r="J650" s="1220"/>
      <c r="K650" s="1237"/>
      <c r="L650" s="1237"/>
      <c r="M650" s="1234"/>
      <c r="N650" s="1237"/>
      <c r="O650" s="1234"/>
      <c r="P650" s="1234"/>
      <c r="Q650" s="1234"/>
      <c r="R650" s="1234"/>
      <c r="S650" s="1234"/>
      <c r="T650" s="1234"/>
      <c r="U650" s="1234"/>
      <c r="W650" s="1311"/>
      <c r="X650" s="1311"/>
      <c r="Y650" s="1311"/>
      <c r="Z650" s="1302"/>
      <c r="AA650" s="1311"/>
      <c r="AB650" s="1311"/>
      <c r="AC650" s="1311"/>
      <c r="AD650" s="1302"/>
      <c r="AE650" s="1311"/>
      <c r="AF650" s="1311"/>
      <c r="AG650" s="1311"/>
      <c r="AH650" s="1302"/>
      <c r="AI650" s="1311"/>
      <c r="AJ650" s="1311"/>
      <c r="AK650" s="1311"/>
      <c r="AL650" s="1302"/>
      <c r="AM650" s="1310"/>
      <c r="AN650" s="1282"/>
      <c r="AO650" s="931"/>
      <c r="AP650" s="931"/>
      <c r="AQ650" s="931"/>
      <c r="AR650" s="930"/>
      <c r="AS650" s="931"/>
      <c r="AT650" s="931"/>
      <c r="AU650" s="931"/>
      <c r="AV650" s="930"/>
      <c r="AW650" s="931"/>
      <c r="AX650" s="931"/>
      <c r="AY650" s="931"/>
      <c r="AZ650" s="930"/>
      <c r="BA650" s="931"/>
      <c r="BB650" s="931"/>
      <c r="BC650" s="931"/>
      <c r="BD650" s="930"/>
      <c r="BE650" s="929"/>
      <c r="BF650" s="1282">
        <f t="shared" si="13"/>
        <v>0</v>
      </c>
    </row>
    <row r="651" spans="1:58" outlineLevel="2">
      <c r="A651" s="1220">
        <v>645</v>
      </c>
      <c r="B651" s="1231"/>
      <c r="C651" s="1276" t="s">
        <v>2423</v>
      </c>
      <c r="D651" s="1239">
        <v>0</v>
      </c>
      <c r="E651" s="1240" t="s">
        <v>2416</v>
      </c>
      <c r="F651" s="1234"/>
      <c r="G651" s="1235"/>
      <c r="H651" s="1236"/>
      <c r="I651" s="1234"/>
      <c r="J651" s="1220"/>
      <c r="K651" s="1237"/>
      <c r="L651" s="1237"/>
      <c r="M651" s="1234"/>
      <c r="N651" s="1237"/>
      <c r="O651" s="1234"/>
      <c r="P651" s="1234"/>
      <c r="Q651" s="1234"/>
      <c r="R651" s="1234"/>
      <c r="S651" s="1234"/>
      <c r="T651" s="1234"/>
      <c r="U651" s="1234"/>
      <c r="W651" s="1311"/>
      <c r="X651" s="1311"/>
      <c r="Y651" s="1311"/>
      <c r="Z651" s="1302"/>
      <c r="AA651" s="1311"/>
      <c r="AB651" s="1311"/>
      <c r="AC651" s="1311"/>
      <c r="AD651" s="1302"/>
      <c r="AE651" s="1311"/>
      <c r="AF651" s="1311"/>
      <c r="AG651" s="1311"/>
      <c r="AH651" s="1302"/>
      <c r="AI651" s="1311"/>
      <c r="AJ651" s="1311"/>
      <c r="AK651" s="1311"/>
      <c r="AL651" s="1302"/>
      <c r="AM651" s="1310"/>
      <c r="AN651" s="1282"/>
      <c r="AO651" s="931"/>
      <c r="AP651" s="931"/>
      <c r="AQ651" s="931"/>
      <c r="AR651" s="930"/>
      <c r="AS651" s="931"/>
      <c r="AT651" s="931"/>
      <c r="AU651" s="931"/>
      <c r="AV651" s="930"/>
      <c r="AW651" s="931"/>
      <c r="AX651" s="931"/>
      <c r="AY651" s="931"/>
      <c r="AZ651" s="930"/>
      <c r="BA651" s="931"/>
      <c r="BB651" s="931"/>
      <c r="BC651" s="931"/>
      <c r="BD651" s="930"/>
      <c r="BE651" s="929"/>
      <c r="BF651" s="1282">
        <f t="shared" si="13"/>
        <v>0</v>
      </c>
    </row>
    <row r="652" spans="1:58" outlineLevel="2">
      <c r="A652" s="1220">
        <v>646</v>
      </c>
      <c r="B652" s="1231"/>
      <c r="C652" s="1276" t="s">
        <v>2424</v>
      </c>
      <c r="D652" s="1239">
        <v>84085700</v>
      </c>
      <c r="E652" s="1240" t="s">
        <v>2416</v>
      </c>
      <c r="F652" s="1234"/>
      <c r="G652" s="1235"/>
      <c r="H652" s="1236"/>
      <c r="I652" s="1234"/>
      <c r="J652" s="1220"/>
      <c r="K652" s="1237"/>
      <c r="L652" s="1237"/>
      <c r="M652" s="1234"/>
      <c r="N652" s="1237"/>
      <c r="O652" s="1234"/>
      <c r="P652" s="1234"/>
      <c r="Q652" s="1234"/>
      <c r="R652" s="1234"/>
      <c r="S652" s="1234"/>
      <c r="T652" s="1234"/>
      <c r="U652" s="1234"/>
      <c r="W652" s="1311"/>
      <c r="X652" s="1311"/>
      <c r="Y652" s="1311"/>
      <c r="Z652" s="1302"/>
      <c r="AA652" s="1311"/>
      <c r="AB652" s="1311"/>
      <c r="AC652" s="1311"/>
      <c r="AD652" s="1302"/>
      <c r="AE652" s="1311"/>
      <c r="AF652" s="1311"/>
      <c r="AG652" s="1311"/>
      <c r="AH652" s="1302"/>
      <c r="AI652" s="1311"/>
      <c r="AJ652" s="1311"/>
      <c r="AK652" s="1311"/>
      <c r="AL652" s="1302"/>
      <c r="AM652" s="1310"/>
      <c r="AN652" s="1282"/>
      <c r="AO652" s="931"/>
      <c r="AP652" s="931"/>
      <c r="AQ652" s="931"/>
      <c r="AR652" s="930"/>
      <c r="AS652" s="931"/>
      <c r="AT652" s="931"/>
      <c r="AU652" s="931"/>
      <c r="AV652" s="930"/>
      <c r="AW652" s="931"/>
      <c r="AX652" s="931"/>
      <c r="AY652" s="931"/>
      <c r="AZ652" s="930"/>
      <c r="BA652" s="931"/>
      <c r="BB652" s="931"/>
      <c r="BC652" s="931"/>
      <c r="BD652" s="930"/>
      <c r="BE652" s="929"/>
      <c r="BF652" s="1282">
        <f t="shared" si="13"/>
        <v>0</v>
      </c>
    </row>
    <row r="653" spans="1:58">
      <c r="A653" s="1220">
        <v>647</v>
      </c>
      <c r="B653" s="1231"/>
      <c r="C653" s="1276" t="s">
        <v>2431</v>
      </c>
      <c r="D653" s="1239">
        <v>12612900</v>
      </c>
      <c r="E653" s="1240" t="s">
        <v>2416</v>
      </c>
      <c r="F653" s="1234"/>
      <c r="G653" s="1235"/>
      <c r="H653" s="1236"/>
      <c r="I653" s="1234"/>
      <c r="J653" s="1220"/>
      <c r="K653" s="1237"/>
      <c r="L653" s="1237"/>
      <c r="M653" s="1234"/>
      <c r="N653" s="1237"/>
      <c r="O653" s="1234"/>
      <c r="P653" s="1234"/>
      <c r="Q653" s="1234"/>
      <c r="R653" s="1234"/>
      <c r="S653" s="1234"/>
      <c r="T653" s="1234"/>
      <c r="U653" s="1234"/>
      <c r="W653" s="1311"/>
      <c r="X653" s="1311"/>
      <c r="Y653" s="1311"/>
      <c r="Z653" s="1302"/>
      <c r="AA653" s="1311"/>
      <c r="AB653" s="1311"/>
      <c r="AC653" s="1311"/>
      <c r="AD653" s="1302"/>
      <c r="AE653" s="1311"/>
      <c r="AF653" s="1311"/>
      <c r="AG653" s="1311"/>
      <c r="AH653" s="1302"/>
      <c r="AI653" s="1311"/>
      <c r="AJ653" s="1311"/>
      <c r="AK653" s="1311"/>
      <c r="AL653" s="1302"/>
      <c r="AM653" s="1310"/>
      <c r="AN653" s="1282"/>
      <c r="AO653" s="931"/>
      <c r="AP653" s="931"/>
      <c r="AQ653" s="931"/>
      <c r="AR653" s="930"/>
      <c r="AS653" s="931"/>
      <c r="AT653" s="931"/>
      <c r="AU653" s="931"/>
      <c r="AV653" s="930"/>
      <c r="AW653" s="931"/>
      <c r="AX653" s="931"/>
      <c r="AY653" s="931"/>
      <c r="AZ653" s="930"/>
      <c r="BA653" s="931"/>
      <c r="BB653" s="931"/>
      <c r="BC653" s="931"/>
      <c r="BD653" s="930"/>
      <c r="BE653" s="929"/>
      <c r="BF653" s="1282">
        <f t="shared" si="13"/>
        <v>0</v>
      </c>
    </row>
    <row r="654" spans="1:58">
      <c r="A654" s="1220">
        <v>648</v>
      </c>
      <c r="B654" s="1231"/>
      <c r="C654" s="1276" t="s">
        <v>2425</v>
      </c>
      <c r="D654" s="1239">
        <v>19028600</v>
      </c>
      <c r="E654" s="1240" t="s">
        <v>2416</v>
      </c>
      <c r="F654" s="1234"/>
      <c r="G654" s="1235"/>
      <c r="H654" s="1236"/>
      <c r="I654" s="1234"/>
      <c r="J654" s="1220"/>
      <c r="K654" s="1237"/>
      <c r="L654" s="1237"/>
      <c r="M654" s="1234"/>
      <c r="N654" s="1237"/>
      <c r="O654" s="1234"/>
      <c r="P654" s="1234"/>
      <c r="Q654" s="1234"/>
      <c r="R654" s="1234"/>
      <c r="S654" s="1234"/>
      <c r="T654" s="1234"/>
      <c r="U654" s="1234"/>
      <c r="W654" s="1311"/>
      <c r="X654" s="1311"/>
      <c r="Y654" s="1311"/>
      <c r="Z654" s="1302"/>
      <c r="AA654" s="1311"/>
      <c r="AB654" s="1311"/>
      <c r="AC654" s="1311"/>
      <c r="AD654" s="1302"/>
      <c r="AE654" s="1311"/>
      <c r="AF654" s="1311"/>
      <c r="AG654" s="1311"/>
      <c r="AH654" s="1302"/>
      <c r="AI654" s="1311"/>
      <c r="AJ654" s="1311"/>
      <c r="AK654" s="1311"/>
      <c r="AL654" s="1302"/>
      <c r="AM654" s="1310"/>
      <c r="AN654" s="1282"/>
      <c r="AO654" s="931"/>
      <c r="AP654" s="931"/>
      <c r="AQ654" s="931"/>
      <c r="AR654" s="930"/>
      <c r="AS654" s="931"/>
      <c r="AT654" s="931"/>
      <c r="AU654" s="931"/>
      <c r="AV654" s="930"/>
      <c r="AW654" s="931"/>
      <c r="AX654" s="931"/>
      <c r="AY654" s="931"/>
      <c r="AZ654" s="930"/>
      <c r="BA654" s="931"/>
      <c r="BB654" s="931"/>
      <c r="BC654" s="931"/>
      <c r="BD654" s="930"/>
      <c r="BE654" s="929"/>
      <c r="BF654" s="1282">
        <f t="shared" si="13"/>
        <v>0</v>
      </c>
    </row>
    <row r="655" spans="1:58">
      <c r="A655" s="1220">
        <v>649</v>
      </c>
      <c r="B655" s="1231"/>
      <c r="C655" s="1276" t="s">
        <v>2426</v>
      </c>
      <c r="D655" s="1239">
        <v>52444200</v>
      </c>
      <c r="E655" s="1240" t="s">
        <v>2416</v>
      </c>
      <c r="F655" s="1234"/>
      <c r="G655" s="1235"/>
      <c r="H655" s="1236"/>
      <c r="I655" s="1234"/>
      <c r="J655" s="1220"/>
      <c r="K655" s="1237"/>
      <c r="L655" s="1237"/>
      <c r="M655" s="1234"/>
      <c r="N655" s="1237"/>
      <c r="O655" s="1234"/>
      <c r="P655" s="1234"/>
      <c r="Q655" s="1234"/>
      <c r="R655" s="1234"/>
      <c r="S655" s="1234"/>
      <c r="T655" s="1234"/>
      <c r="U655" s="1234"/>
      <c r="W655" s="1311"/>
      <c r="X655" s="1311"/>
      <c r="Y655" s="1311"/>
      <c r="Z655" s="1302"/>
      <c r="AA655" s="1311"/>
      <c r="AB655" s="1311"/>
      <c r="AC655" s="1311"/>
      <c r="AD655" s="1302"/>
      <c r="AE655" s="1311"/>
      <c r="AF655" s="1311"/>
      <c r="AG655" s="1311"/>
      <c r="AH655" s="1302"/>
      <c r="AI655" s="1311"/>
      <c r="AJ655" s="1311"/>
      <c r="AK655" s="1311"/>
      <c r="AL655" s="1302"/>
      <c r="AM655" s="1310"/>
      <c r="AN655" s="1282"/>
      <c r="AO655" s="931"/>
      <c r="AP655" s="931"/>
      <c r="AQ655" s="931"/>
      <c r="AR655" s="930"/>
      <c r="AS655" s="931"/>
      <c r="AT655" s="931"/>
      <c r="AU655" s="931"/>
      <c r="AV655" s="930"/>
      <c r="AW655" s="931"/>
      <c r="AX655" s="931"/>
      <c r="AY655" s="931"/>
      <c r="AZ655" s="930"/>
      <c r="BA655" s="931"/>
      <c r="BB655" s="931"/>
      <c r="BC655" s="931"/>
      <c r="BD655" s="930"/>
      <c r="BE655" s="929"/>
      <c r="BF655" s="1282">
        <f t="shared" si="13"/>
        <v>0</v>
      </c>
    </row>
    <row r="656" spans="1:58" ht="93.6">
      <c r="A656" s="1220">
        <v>650</v>
      </c>
      <c r="B656" s="1231">
        <v>10</v>
      </c>
      <c r="C656" s="1275" t="s">
        <v>2519</v>
      </c>
      <c r="D656" s="1232"/>
      <c r="E656" s="1233">
        <v>20197000</v>
      </c>
      <c r="F656" s="1234" t="s">
        <v>2416</v>
      </c>
      <c r="G656" s="1235"/>
      <c r="H656" s="1236"/>
      <c r="I656" s="1234"/>
      <c r="J656" s="1220">
        <f>L656+N656+P656</f>
        <v>1</v>
      </c>
      <c r="K656" s="1227">
        <f>M656+O656+Q656</f>
        <v>20197000</v>
      </c>
      <c r="L656" s="1237"/>
      <c r="M656" s="1234"/>
      <c r="N656" s="1237"/>
      <c r="O656" s="1234"/>
      <c r="P656" s="1237">
        <v>1</v>
      </c>
      <c r="Q656" s="1228">
        <f>$E656</f>
        <v>20197000</v>
      </c>
      <c r="R656" s="1234"/>
      <c r="S656" s="1234"/>
      <c r="T656" s="1299"/>
      <c r="U656" s="1293">
        <f>Q656-T656</f>
        <v>20197000</v>
      </c>
      <c r="W656" s="1311">
        <f>$W$1/100*$U656</f>
        <v>2019700</v>
      </c>
      <c r="X656" s="1311">
        <f>$X$1/100*$U656</f>
        <v>2019700</v>
      </c>
      <c r="Y656" s="1311">
        <f>$Y$1/100*$U656</f>
        <v>2019700</v>
      </c>
      <c r="Z656" s="1302">
        <f>W656+X656+Y656</f>
        <v>6059100</v>
      </c>
      <c r="AA656" s="1311">
        <f>$AA$1/100*$U656</f>
        <v>1009850</v>
      </c>
      <c r="AB656" s="1311">
        <f>$AB$1/100*$U656</f>
        <v>2019700</v>
      </c>
      <c r="AC656" s="1311">
        <f>$AC$1/100*$U656</f>
        <v>2019700</v>
      </c>
      <c r="AD656" s="1302">
        <f>AA656+AB656+AC656</f>
        <v>5049250</v>
      </c>
      <c r="AE656" s="1311">
        <f>$AE$1/100*$U656</f>
        <v>2019700</v>
      </c>
      <c r="AF656" s="1311">
        <f>$AF$1/100*$U656</f>
        <v>2019700</v>
      </c>
      <c r="AG656" s="1311">
        <f>$AG$1/100*$U656</f>
        <v>2019700</v>
      </c>
      <c r="AH656" s="1302">
        <f>AE656+AF656+AG656</f>
        <v>6059100</v>
      </c>
      <c r="AI656" s="1311">
        <f>$AI$1/100*$U656</f>
        <v>2019700</v>
      </c>
      <c r="AJ656" s="1311">
        <f>$AJ$1/100*$U656</f>
        <v>1009850</v>
      </c>
      <c r="AK656" s="1311">
        <f>$AK$1/100*$U656</f>
        <v>0</v>
      </c>
      <c r="AL656" s="1302">
        <f>AI656+AJ656+AK656</f>
        <v>3029550</v>
      </c>
      <c r="AM656" s="1310">
        <f>Z656+AD656+AH656+AL656</f>
        <v>20197000</v>
      </c>
      <c r="AN656" s="1282">
        <f>AM656-U656</f>
        <v>0</v>
      </c>
      <c r="AO656" s="931">
        <f>ROUND(W656,-2)</f>
        <v>2019700</v>
      </c>
      <c r="AP656" s="931">
        <f>ROUND(X656,-2)</f>
        <v>2019700</v>
      </c>
      <c r="AQ656" s="931">
        <f>ROUND(Y656,-2)</f>
        <v>2019700</v>
      </c>
      <c r="AR656" s="1302">
        <f>AO656+AP656+AQ656</f>
        <v>6059100</v>
      </c>
      <c r="AS656" s="931">
        <f>ROUND(AA656,-2)</f>
        <v>1009900</v>
      </c>
      <c r="AT656" s="931">
        <f>ROUND(AB656,-2)</f>
        <v>2019700</v>
      </c>
      <c r="AU656" s="931">
        <f>ROUND(AC656,-2)</f>
        <v>2019700</v>
      </c>
      <c r="AV656" s="1302">
        <f>AS656+AT656+AU656</f>
        <v>5049300</v>
      </c>
      <c r="AW656" s="931">
        <f>ROUND(AE656,-2)</f>
        <v>2019700</v>
      </c>
      <c r="AX656" s="931">
        <f>ROUND(AF656,-2)</f>
        <v>2019700</v>
      </c>
      <c r="AY656" s="931">
        <f>ROUND(AG656,-2)</f>
        <v>2019700</v>
      </c>
      <c r="AZ656" s="1302">
        <f>AW656+AX656+AY656</f>
        <v>6059100</v>
      </c>
      <c r="BA656" s="1311">
        <f>ROUND(AI656,-2)</f>
        <v>2019700</v>
      </c>
      <c r="BB656" s="1311">
        <f>ROUND(AJ656,-2)</f>
        <v>1009900</v>
      </c>
      <c r="BC656" s="1311">
        <f>ROUND(AK656,-2)</f>
        <v>0</v>
      </c>
      <c r="BD656" s="930">
        <f>BA656+BB656+BC656</f>
        <v>3029600</v>
      </c>
      <c r="BE656" s="1310">
        <f>AR656+AV656+AZ656+BD656</f>
        <v>20197100</v>
      </c>
      <c r="BF656" s="1312">
        <f t="shared" si="13"/>
        <v>100</v>
      </c>
    </row>
    <row r="657" spans="1:58">
      <c r="A657" s="1220">
        <v>651</v>
      </c>
      <c r="B657" s="1231"/>
      <c r="C657" s="1276" t="s">
        <v>2422</v>
      </c>
      <c r="D657" s="1239">
        <v>118900000</v>
      </c>
      <c r="E657" s="1240" t="s">
        <v>2416</v>
      </c>
      <c r="F657" s="1234"/>
      <c r="G657" s="1235"/>
      <c r="H657" s="1236"/>
      <c r="I657" s="1234"/>
      <c r="J657" s="1220"/>
      <c r="K657" s="1237"/>
      <c r="L657" s="1237"/>
      <c r="M657" s="1234"/>
      <c r="N657" s="1237"/>
      <c r="O657" s="1234"/>
      <c r="P657" s="1234"/>
      <c r="Q657" s="1234"/>
      <c r="R657" s="1234"/>
      <c r="S657" s="1234"/>
      <c r="T657" s="1234"/>
      <c r="U657" s="1234"/>
      <c r="W657" s="1311"/>
      <c r="X657" s="1311"/>
      <c r="Y657" s="1311"/>
      <c r="Z657" s="1302"/>
      <c r="AA657" s="1311"/>
      <c r="AB657" s="1311"/>
      <c r="AC657" s="1311"/>
      <c r="AD657" s="1302"/>
      <c r="AE657" s="1311"/>
      <c r="AF657" s="1311"/>
      <c r="AG657" s="1311"/>
      <c r="AH657" s="1302"/>
      <c r="AI657" s="1311"/>
      <c r="AJ657" s="1311"/>
      <c r="AK657" s="1311"/>
      <c r="AL657" s="1302"/>
      <c r="AM657" s="1310"/>
      <c r="AN657" s="1282"/>
      <c r="AO657" s="931"/>
      <c r="AP657" s="931"/>
      <c r="AQ657" s="931"/>
      <c r="AR657" s="930"/>
      <c r="AS657" s="931"/>
      <c r="AT657" s="931"/>
      <c r="AU657" s="931"/>
      <c r="AV657" s="930"/>
      <c r="AW657" s="931"/>
      <c r="AX657" s="931"/>
      <c r="AY657" s="931"/>
      <c r="AZ657" s="930"/>
      <c r="BA657" s="931"/>
      <c r="BB657" s="931"/>
      <c r="BC657" s="931"/>
      <c r="BD657" s="930"/>
      <c r="BE657" s="929"/>
      <c r="BF657" s="1282">
        <f t="shared" si="13"/>
        <v>0</v>
      </c>
    </row>
    <row r="658" spans="1:58" outlineLevel="2">
      <c r="A658" s="1220">
        <v>652</v>
      </c>
      <c r="B658" s="1231"/>
      <c r="C658" s="1276" t="s">
        <v>2423</v>
      </c>
      <c r="D658" s="1239">
        <v>0</v>
      </c>
      <c r="E658" s="1240" t="s">
        <v>2416</v>
      </c>
      <c r="F658" s="1234"/>
      <c r="G658" s="1235"/>
      <c r="H658" s="1236"/>
      <c r="I658" s="1234"/>
      <c r="J658" s="1220"/>
      <c r="K658" s="1237"/>
      <c r="L658" s="1237"/>
      <c r="M658" s="1234"/>
      <c r="N658" s="1237"/>
      <c r="O658" s="1234"/>
      <c r="P658" s="1234"/>
      <c r="Q658" s="1234"/>
      <c r="R658" s="1234"/>
      <c r="S658" s="1234"/>
      <c r="T658" s="1234"/>
      <c r="U658" s="1234"/>
      <c r="W658" s="1311"/>
      <c r="X658" s="1311"/>
      <c r="Y658" s="1311"/>
      <c r="Z658" s="1302"/>
      <c r="AA658" s="1311"/>
      <c r="AB658" s="1311"/>
      <c r="AC658" s="1311"/>
      <c r="AD658" s="1302"/>
      <c r="AE658" s="1311"/>
      <c r="AF658" s="1311"/>
      <c r="AG658" s="1311"/>
      <c r="AH658" s="1302"/>
      <c r="AI658" s="1311"/>
      <c r="AJ658" s="1311"/>
      <c r="AK658" s="1311"/>
      <c r="AL658" s="1302"/>
      <c r="AM658" s="1310"/>
      <c r="AN658" s="1282"/>
      <c r="AO658" s="931"/>
      <c r="AP658" s="931"/>
      <c r="AQ658" s="931"/>
      <c r="AR658" s="930"/>
      <c r="AS658" s="931"/>
      <c r="AT658" s="931"/>
      <c r="AU658" s="931"/>
      <c r="AV658" s="930"/>
      <c r="AW658" s="931"/>
      <c r="AX658" s="931"/>
      <c r="AY658" s="931"/>
      <c r="AZ658" s="930"/>
      <c r="BA658" s="931"/>
      <c r="BB658" s="931"/>
      <c r="BC658" s="931"/>
      <c r="BD658" s="930"/>
      <c r="BE658" s="929"/>
      <c r="BF658" s="1282">
        <f t="shared" si="13"/>
        <v>0</v>
      </c>
    </row>
    <row r="659" spans="1:58" outlineLevel="2">
      <c r="A659" s="1220">
        <v>653</v>
      </c>
      <c r="B659" s="1231"/>
      <c r="C659" s="1276" t="s">
        <v>2424</v>
      </c>
      <c r="D659" s="1239">
        <v>118900000</v>
      </c>
      <c r="E659" s="1240" t="s">
        <v>2416</v>
      </c>
      <c r="F659" s="1234"/>
      <c r="G659" s="1235"/>
      <c r="H659" s="1236"/>
      <c r="I659" s="1234"/>
      <c r="J659" s="1220"/>
      <c r="K659" s="1237"/>
      <c r="L659" s="1237"/>
      <c r="M659" s="1234"/>
      <c r="N659" s="1237"/>
      <c r="O659" s="1234"/>
      <c r="P659" s="1234"/>
      <c r="Q659" s="1234"/>
      <c r="R659" s="1234"/>
      <c r="S659" s="1234"/>
      <c r="T659" s="1234"/>
      <c r="U659" s="1234"/>
      <c r="W659" s="1311"/>
      <c r="X659" s="1311"/>
      <c r="Y659" s="1311"/>
      <c r="Z659" s="1302"/>
      <c r="AA659" s="1311"/>
      <c r="AB659" s="1311"/>
      <c r="AC659" s="1311"/>
      <c r="AD659" s="1302"/>
      <c r="AE659" s="1311"/>
      <c r="AF659" s="1311"/>
      <c r="AG659" s="1311"/>
      <c r="AH659" s="1302"/>
      <c r="AI659" s="1311"/>
      <c r="AJ659" s="1311"/>
      <c r="AK659" s="1311"/>
      <c r="AL659" s="1302"/>
      <c r="AM659" s="1310"/>
      <c r="AN659" s="1282"/>
      <c r="AO659" s="931"/>
      <c r="AP659" s="931"/>
      <c r="AQ659" s="931"/>
      <c r="AR659" s="930"/>
      <c r="AS659" s="931"/>
      <c r="AT659" s="931"/>
      <c r="AU659" s="931"/>
      <c r="AV659" s="930"/>
      <c r="AW659" s="931"/>
      <c r="AX659" s="931"/>
      <c r="AY659" s="931"/>
      <c r="AZ659" s="930"/>
      <c r="BA659" s="931"/>
      <c r="BB659" s="931"/>
      <c r="BC659" s="931"/>
      <c r="BD659" s="930"/>
      <c r="BE659" s="929"/>
      <c r="BF659" s="1282">
        <f t="shared" si="13"/>
        <v>0</v>
      </c>
    </row>
    <row r="660" spans="1:58">
      <c r="A660" s="1220">
        <v>654</v>
      </c>
      <c r="B660" s="1231"/>
      <c r="C660" s="1276" t="s">
        <v>2431</v>
      </c>
      <c r="D660" s="1239">
        <v>17910500</v>
      </c>
      <c r="E660" s="1240" t="s">
        <v>2416</v>
      </c>
      <c r="F660" s="1234"/>
      <c r="G660" s="1235"/>
      <c r="H660" s="1236"/>
      <c r="I660" s="1234"/>
      <c r="J660" s="1220"/>
      <c r="K660" s="1237"/>
      <c r="L660" s="1237"/>
      <c r="M660" s="1234"/>
      <c r="N660" s="1237"/>
      <c r="O660" s="1234"/>
      <c r="P660" s="1234"/>
      <c r="Q660" s="1234"/>
      <c r="R660" s="1234"/>
      <c r="S660" s="1234"/>
      <c r="T660" s="1234"/>
      <c r="U660" s="1234"/>
      <c r="W660" s="1311"/>
      <c r="X660" s="1311"/>
      <c r="Y660" s="1311"/>
      <c r="Z660" s="1302"/>
      <c r="AA660" s="1311"/>
      <c r="AB660" s="1311"/>
      <c r="AC660" s="1311"/>
      <c r="AD660" s="1302"/>
      <c r="AE660" s="1311"/>
      <c r="AF660" s="1311"/>
      <c r="AG660" s="1311"/>
      <c r="AH660" s="1302"/>
      <c r="AI660" s="1311"/>
      <c r="AJ660" s="1311"/>
      <c r="AK660" s="1311"/>
      <c r="AL660" s="1302"/>
      <c r="AM660" s="1310"/>
      <c r="AN660" s="1282"/>
      <c r="AO660" s="931"/>
      <c r="AP660" s="931"/>
      <c r="AQ660" s="931"/>
      <c r="AR660" s="930"/>
      <c r="AS660" s="931"/>
      <c r="AT660" s="931"/>
      <c r="AU660" s="931"/>
      <c r="AV660" s="930"/>
      <c r="AW660" s="931"/>
      <c r="AX660" s="931"/>
      <c r="AY660" s="931"/>
      <c r="AZ660" s="930"/>
      <c r="BA660" s="931"/>
      <c r="BB660" s="931"/>
      <c r="BC660" s="931"/>
      <c r="BD660" s="930"/>
      <c r="BE660" s="929"/>
      <c r="BF660" s="1282">
        <f t="shared" si="13"/>
        <v>0</v>
      </c>
    </row>
    <row r="661" spans="1:58">
      <c r="A661" s="1220">
        <v>655</v>
      </c>
      <c r="B661" s="1231"/>
      <c r="C661" s="1276" t="s">
        <v>2425</v>
      </c>
      <c r="D661" s="1239">
        <v>20197000</v>
      </c>
      <c r="E661" s="1240" t="s">
        <v>2416</v>
      </c>
      <c r="F661" s="1234"/>
      <c r="G661" s="1235"/>
      <c r="H661" s="1236"/>
      <c r="I661" s="1234"/>
      <c r="J661" s="1220"/>
      <c r="K661" s="1237"/>
      <c r="L661" s="1237"/>
      <c r="M661" s="1234"/>
      <c r="N661" s="1237"/>
      <c r="O661" s="1234"/>
      <c r="P661" s="1234"/>
      <c r="Q661" s="1234"/>
      <c r="R661" s="1234"/>
      <c r="S661" s="1234"/>
      <c r="T661" s="1234"/>
      <c r="U661" s="1234"/>
      <c r="W661" s="1311"/>
      <c r="X661" s="1311"/>
      <c r="Y661" s="1311"/>
      <c r="Z661" s="1302"/>
      <c r="AA661" s="1311"/>
      <c r="AB661" s="1311"/>
      <c r="AC661" s="1311"/>
      <c r="AD661" s="1302"/>
      <c r="AE661" s="1311"/>
      <c r="AF661" s="1311"/>
      <c r="AG661" s="1311"/>
      <c r="AH661" s="1302"/>
      <c r="AI661" s="1311"/>
      <c r="AJ661" s="1311"/>
      <c r="AK661" s="1311"/>
      <c r="AL661" s="1302"/>
      <c r="AM661" s="1310"/>
      <c r="AN661" s="1282"/>
      <c r="AO661" s="931"/>
      <c r="AP661" s="931"/>
      <c r="AQ661" s="931"/>
      <c r="AR661" s="930"/>
      <c r="AS661" s="931"/>
      <c r="AT661" s="931"/>
      <c r="AU661" s="931"/>
      <c r="AV661" s="930"/>
      <c r="AW661" s="931"/>
      <c r="AX661" s="931"/>
      <c r="AY661" s="931"/>
      <c r="AZ661" s="930"/>
      <c r="BA661" s="931"/>
      <c r="BB661" s="931"/>
      <c r="BC661" s="931"/>
      <c r="BD661" s="930"/>
      <c r="BE661" s="929"/>
      <c r="BF661" s="1282">
        <f t="shared" si="13"/>
        <v>0</v>
      </c>
    </row>
    <row r="662" spans="1:58">
      <c r="A662" s="1220">
        <v>656</v>
      </c>
      <c r="B662" s="1231"/>
      <c r="C662" s="1276" t="s">
        <v>2426</v>
      </c>
      <c r="D662" s="1239">
        <v>80792500</v>
      </c>
      <c r="E662" s="1240" t="s">
        <v>2416</v>
      </c>
      <c r="F662" s="1234"/>
      <c r="G662" s="1235"/>
      <c r="H662" s="1236"/>
      <c r="I662" s="1234"/>
      <c r="J662" s="1220"/>
      <c r="K662" s="1237"/>
      <c r="L662" s="1237"/>
      <c r="M662" s="1234"/>
      <c r="N662" s="1237"/>
      <c r="O662" s="1234"/>
      <c r="P662" s="1234"/>
      <c r="Q662" s="1234"/>
      <c r="R662" s="1234"/>
      <c r="S662" s="1234"/>
      <c r="T662" s="1234"/>
      <c r="U662" s="1234"/>
      <c r="W662" s="1311"/>
      <c r="X662" s="1311"/>
      <c r="Y662" s="1311"/>
      <c r="Z662" s="1302"/>
      <c r="AA662" s="1311"/>
      <c r="AB662" s="1311"/>
      <c r="AC662" s="1311"/>
      <c r="AD662" s="1302"/>
      <c r="AE662" s="1311"/>
      <c r="AF662" s="1311"/>
      <c r="AG662" s="1311"/>
      <c r="AH662" s="1302"/>
      <c r="AI662" s="1311"/>
      <c r="AJ662" s="1311"/>
      <c r="AK662" s="1311"/>
      <c r="AL662" s="1302"/>
      <c r="AM662" s="1310"/>
      <c r="AN662" s="1282"/>
      <c r="AO662" s="931"/>
      <c r="AP662" s="931"/>
      <c r="AQ662" s="931"/>
      <c r="AR662" s="930"/>
      <c r="AS662" s="931"/>
      <c r="AT662" s="931"/>
      <c r="AU662" s="931"/>
      <c r="AV662" s="930"/>
      <c r="AW662" s="931"/>
      <c r="AX662" s="931"/>
      <c r="AY662" s="931"/>
      <c r="AZ662" s="930"/>
      <c r="BA662" s="931"/>
      <c r="BB662" s="931"/>
      <c r="BC662" s="931"/>
      <c r="BD662" s="930"/>
      <c r="BE662" s="929"/>
      <c r="BF662" s="1282">
        <f t="shared" si="13"/>
        <v>0</v>
      </c>
    </row>
    <row r="663" spans="1:58" ht="70.2">
      <c r="A663" s="1220">
        <v>657</v>
      </c>
      <c r="B663" s="1231">
        <v>4</v>
      </c>
      <c r="C663" s="1275" t="s">
        <v>2520</v>
      </c>
      <c r="D663" s="1232"/>
      <c r="E663" s="1233">
        <v>36813600</v>
      </c>
      <c r="F663" s="1234" t="s">
        <v>2416</v>
      </c>
      <c r="G663" s="1235"/>
      <c r="H663" s="1236"/>
      <c r="I663" s="1234"/>
      <c r="J663" s="1220">
        <f>L663+N663+P663</f>
        <v>1</v>
      </c>
      <c r="K663" s="1227">
        <f>M663+O663+Q663</f>
        <v>36813600</v>
      </c>
      <c r="L663" s="1237"/>
      <c r="M663" s="1234"/>
      <c r="N663" s="1237"/>
      <c r="O663" s="1234"/>
      <c r="P663" s="1237">
        <v>1</v>
      </c>
      <c r="Q663" s="1228">
        <f>$E663</f>
        <v>36813600</v>
      </c>
      <c r="R663" s="1234"/>
      <c r="S663" s="1234"/>
      <c r="T663" s="1299"/>
      <c r="U663" s="1293">
        <f>Q663-T663</f>
        <v>36813600</v>
      </c>
      <c r="W663" s="1311">
        <f>$W$1/100*$U663</f>
        <v>3681360</v>
      </c>
      <c r="X663" s="1311">
        <f>$X$1/100*$U663</f>
        <v>3681360</v>
      </c>
      <c r="Y663" s="1311">
        <f>$Y$1/100*$U663</f>
        <v>3681360</v>
      </c>
      <c r="Z663" s="1302">
        <f>W663+X663+Y663</f>
        <v>11044080</v>
      </c>
      <c r="AA663" s="1311">
        <f>$AA$1/100*$U663</f>
        <v>1840680</v>
      </c>
      <c r="AB663" s="1311">
        <f>$AB$1/100*$U663</f>
        <v>3681360</v>
      </c>
      <c r="AC663" s="1311">
        <f>$AC$1/100*$U663</f>
        <v>3681360</v>
      </c>
      <c r="AD663" s="1302">
        <f>AA663+AB663+AC663</f>
        <v>9203400</v>
      </c>
      <c r="AE663" s="1311">
        <f>$AE$1/100*$U663</f>
        <v>3681360</v>
      </c>
      <c r="AF663" s="1311">
        <f>$AF$1/100*$U663</f>
        <v>3681360</v>
      </c>
      <c r="AG663" s="1311">
        <f>$AG$1/100*$U663</f>
        <v>3681360</v>
      </c>
      <c r="AH663" s="1302">
        <f>AE663+AF663+AG663</f>
        <v>11044080</v>
      </c>
      <c r="AI663" s="1311">
        <f>$AI$1/100*$U663</f>
        <v>3681360</v>
      </c>
      <c r="AJ663" s="1311">
        <f>$AJ$1/100*$U663</f>
        <v>1840680</v>
      </c>
      <c r="AK663" s="1311">
        <f>$AK$1/100*$U663</f>
        <v>0</v>
      </c>
      <c r="AL663" s="1302">
        <f>AI663+AJ663+AK663</f>
        <v>5522040</v>
      </c>
      <c r="AM663" s="1310">
        <f>Z663+AD663+AH663+AL663</f>
        <v>36813600</v>
      </c>
      <c r="AN663" s="1282">
        <f>AM663-U663</f>
        <v>0</v>
      </c>
      <c r="AO663" s="931">
        <f>ROUND(W663,-2)</f>
        <v>3681400</v>
      </c>
      <c r="AP663" s="931">
        <f>ROUND(X663,-2)</f>
        <v>3681400</v>
      </c>
      <c r="AQ663" s="931">
        <f>ROUND(Y663,-2)</f>
        <v>3681400</v>
      </c>
      <c r="AR663" s="1302">
        <f>AO663+AP663+AQ663</f>
        <v>11044200</v>
      </c>
      <c r="AS663" s="931">
        <f>ROUND(AA663,-2)</f>
        <v>1840700</v>
      </c>
      <c r="AT663" s="931">
        <f>ROUND(AB663,-2)</f>
        <v>3681400</v>
      </c>
      <c r="AU663" s="931">
        <f>ROUND(AC663,-2)</f>
        <v>3681400</v>
      </c>
      <c r="AV663" s="1302">
        <f>AS663+AT663+AU663</f>
        <v>9203500</v>
      </c>
      <c r="AW663" s="931">
        <f>ROUND(AE663,-2)</f>
        <v>3681400</v>
      </c>
      <c r="AX663" s="931">
        <f>ROUND(AF663,-2)</f>
        <v>3681400</v>
      </c>
      <c r="AY663" s="931">
        <f>ROUND(AG663,-2)</f>
        <v>3681400</v>
      </c>
      <c r="AZ663" s="1302">
        <f>AW663+AX663+AY663</f>
        <v>11044200</v>
      </c>
      <c r="BA663" s="1311">
        <f>ROUND(AI663,-2)</f>
        <v>3681400</v>
      </c>
      <c r="BB663" s="1311">
        <f>ROUND(AJ663,-2)</f>
        <v>1840700</v>
      </c>
      <c r="BC663" s="1311">
        <f>ROUND(AK663,-2)</f>
        <v>0</v>
      </c>
      <c r="BD663" s="930">
        <f>BA663+BB663+BC663</f>
        <v>5522100</v>
      </c>
      <c r="BE663" s="1310">
        <f>AR663+AV663+AZ663+BD663</f>
        <v>36814000</v>
      </c>
      <c r="BF663" s="1312">
        <f t="shared" si="13"/>
        <v>400</v>
      </c>
    </row>
    <row r="664" spans="1:58">
      <c r="A664" s="1220">
        <v>658</v>
      </c>
      <c r="B664" s="1231"/>
      <c r="C664" s="1276" t="s">
        <v>2422</v>
      </c>
      <c r="D664" s="1239">
        <v>43340400</v>
      </c>
      <c r="E664" s="1240" t="s">
        <v>2416</v>
      </c>
      <c r="F664" s="1234"/>
      <c r="G664" s="1235"/>
      <c r="H664" s="1236"/>
      <c r="I664" s="1234"/>
      <c r="J664" s="1220"/>
      <c r="K664" s="1237"/>
      <c r="L664" s="1237"/>
      <c r="M664" s="1234"/>
      <c r="N664" s="1237"/>
      <c r="O664" s="1234"/>
      <c r="P664" s="1234"/>
      <c r="Q664" s="1234"/>
      <c r="R664" s="1234"/>
      <c r="S664" s="1234"/>
      <c r="T664" s="1234"/>
      <c r="U664" s="1234"/>
      <c r="W664" s="1311"/>
      <c r="X664" s="1311"/>
      <c r="Y664" s="1311"/>
      <c r="Z664" s="1302"/>
      <c r="AA664" s="1311"/>
      <c r="AB664" s="1311"/>
      <c r="AC664" s="1311"/>
      <c r="AD664" s="1302"/>
      <c r="AE664" s="1311"/>
      <c r="AF664" s="1311"/>
      <c r="AG664" s="1311"/>
      <c r="AH664" s="1302"/>
      <c r="AI664" s="1311"/>
      <c r="AJ664" s="1311"/>
      <c r="AK664" s="1311"/>
      <c r="AL664" s="1302"/>
      <c r="AM664" s="1310"/>
      <c r="AN664" s="1282"/>
      <c r="AO664" s="931"/>
      <c r="AP664" s="931"/>
      <c r="AQ664" s="931"/>
      <c r="AR664" s="930"/>
      <c r="AS664" s="931"/>
      <c r="AT664" s="931"/>
      <c r="AU664" s="931"/>
      <c r="AV664" s="930"/>
      <c r="AW664" s="931"/>
      <c r="AX664" s="931"/>
      <c r="AY664" s="931"/>
      <c r="AZ664" s="930"/>
      <c r="BA664" s="931"/>
      <c r="BB664" s="931"/>
      <c r="BC664" s="931"/>
      <c r="BD664" s="930"/>
      <c r="BE664" s="929"/>
      <c r="BF664" s="1282">
        <f t="shared" si="13"/>
        <v>0</v>
      </c>
    </row>
    <row r="665" spans="1:58" outlineLevel="2">
      <c r="A665" s="1220">
        <v>659</v>
      </c>
      <c r="B665" s="1231"/>
      <c r="C665" s="1276" t="s">
        <v>2423</v>
      </c>
      <c r="D665" s="1239">
        <v>0</v>
      </c>
      <c r="E665" s="1240" t="s">
        <v>2416</v>
      </c>
      <c r="F665" s="1234"/>
      <c r="G665" s="1235"/>
      <c r="H665" s="1236"/>
      <c r="I665" s="1234"/>
      <c r="J665" s="1220"/>
      <c r="K665" s="1237"/>
      <c r="L665" s="1237"/>
      <c r="M665" s="1234"/>
      <c r="N665" s="1237"/>
      <c r="O665" s="1234"/>
      <c r="P665" s="1234"/>
      <c r="Q665" s="1234"/>
      <c r="R665" s="1234"/>
      <c r="S665" s="1234"/>
      <c r="T665" s="1234"/>
      <c r="U665" s="1234"/>
      <c r="W665" s="1311"/>
      <c r="X665" s="1311"/>
      <c r="Y665" s="1311"/>
      <c r="Z665" s="1302"/>
      <c r="AA665" s="1311"/>
      <c r="AB665" s="1311"/>
      <c r="AC665" s="1311"/>
      <c r="AD665" s="1302"/>
      <c r="AE665" s="1311"/>
      <c r="AF665" s="1311"/>
      <c r="AG665" s="1311"/>
      <c r="AH665" s="1302"/>
      <c r="AI665" s="1311"/>
      <c r="AJ665" s="1311"/>
      <c r="AK665" s="1311"/>
      <c r="AL665" s="1302"/>
      <c r="AM665" s="1310"/>
      <c r="AN665" s="1282"/>
      <c r="AO665" s="931"/>
      <c r="AP665" s="931"/>
      <c r="AQ665" s="931"/>
      <c r="AR665" s="930"/>
      <c r="AS665" s="931"/>
      <c r="AT665" s="931"/>
      <c r="AU665" s="931"/>
      <c r="AV665" s="930"/>
      <c r="AW665" s="931"/>
      <c r="AX665" s="931"/>
      <c r="AY665" s="931"/>
      <c r="AZ665" s="930"/>
      <c r="BA665" s="931"/>
      <c r="BB665" s="931"/>
      <c r="BC665" s="931"/>
      <c r="BD665" s="930"/>
      <c r="BE665" s="929"/>
      <c r="BF665" s="1282">
        <f t="shared" si="13"/>
        <v>0</v>
      </c>
    </row>
    <row r="666" spans="1:58" outlineLevel="2">
      <c r="A666" s="1220">
        <v>660</v>
      </c>
      <c r="B666" s="1231"/>
      <c r="C666" s="1276" t="s">
        <v>2424</v>
      </c>
      <c r="D666" s="1239">
        <v>43340400</v>
      </c>
      <c r="E666" s="1240" t="s">
        <v>2416</v>
      </c>
      <c r="F666" s="1234"/>
      <c r="G666" s="1235"/>
      <c r="H666" s="1236"/>
      <c r="I666" s="1234"/>
      <c r="J666" s="1220"/>
      <c r="K666" s="1237"/>
      <c r="L666" s="1237"/>
      <c r="M666" s="1234"/>
      <c r="N666" s="1237"/>
      <c r="O666" s="1234"/>
      <c r="P666" s="1234"/>
      <c r="Q666" s="1234"/>
      <c r="R666" s="1234"/>
      <c r="S666" s="1234"/>
      <c r="T666" s="1234"/>
      <c r="U666" s="1234"/>
      <c r="W666" s="1311"/>
      <c r="X666" s="1311"/>
      <c r="Y666" s="1311"/>
      <c r="Z666" s="1302"/>
      <c r="AA666" s="1311"/>
      <c r="AB666" s="1311"/>
      <c r="AC666" s="1311"/>
      <c r="AD666" s="1302"/>
      <c r="AE666" s="1311"/>
      <c r="AF666" s="1311"/>
      <c r="AG666" s="1311"/>
      <c r="AH666" s="1302"/>
      <c r="AI666" s="1311"/>
      <c r="AJ666" s="1311"/>
      <c r="AK666" s="1311"/>
      <c r="AL666" s="1302"/>
      <c r="AM666" s="1310"/>
      <c r="AN666" s="1282"/>
      <c r="AO666" s="931"/>
      <c r="AP666" s="931"/>
      <c r="AQ666" s="931"/>
      <c r="AR666" s="930"/>
      <c r="AS666" s="931"/>
      <c r="AT666" s="931"/>
      <c r="AU666" s="931"/>
      <c r="AV666" s="930"/>
      <c r="AW666" s="931"/>
      <c r="AX666" s="931"/>
      <c r="AY666" s="931"/>
      <c r="AZ666" s="930"/>
      <c r="BA666" s="931"/>
      <c r="BB666" s="931"/>
      <c r="BC666" s="931"/>
      <c r="BD666" s="930"/>
      <c r="BE666" s="929"/>
      <c r="BF666" s="1282">
        <f t="shared" si="13"/>
        <v>0</v>
      </c>
    </row>
    <row r="667" spans="1:58">
      <c r="A667" s="1220">
        <v>661</v>
      </c>
      <c r="B667" s="1231"/>
      <c r="C667" s="1276" t="s">
        <v>2431</v>
      </c>
      <c r="D667" s="1239">
        <v>6526800</v>
      </c>
      <c r="E667" s="1240" t="s">
        <v>2416</v>
      </c>
      <c r="F667" s="1234"/>
      <c r="G667" s="1235"/>
      <c r="H667" s="1236"/>
      <c r="I667" s="1234"/>
      <c r="J667" s="1220"/>
      <c r="K667" s="1237"/>
      <c r="L667" s="1237"/>
      <c r="M667" s="1234"/>
      <c r="N667" s="1237"/>
      <c r="O667" s="1234"/>
      <c r="P667" s="1234"/>
      <c r="Q667" s="1234"/>
      <c r="R667" s="1234"/>
      <c r="S667" s="1234"/>
      <c r="T667" s="1234"/>
      <c r="U667" s="1234"/>
      <c r="W667" s="1311"/>
      <c r="X667" s="1311"/>
      <c r="Y667" s="1311"/>
      <c r="Z667" s="1302"/>
      <c r="AA667" s="1311"/>
      <c r="AB667" s="1311"/>
      <c r="AC667" s="1311"/>
      <c r="AD667" s="1302"/>
      <c r="AE667" s="1311"/>
      <c r="AF667" s="1311"/>
      <c r="AG667" s="1311"/>
      <c r="AH667" s="1302"/>
      <c r="AI667" s="1311"/>
      <c r="AJ667" s="1311"/>
      <c r="AK667" s="1311"/>
      <c r="AL667" s="1302"/>
      <c r="AM667" s="1310"/>
      <c r="AN667" s="1282"/>
      <c r="AO667" s="931"/>
      <c r="AP667" s="931"/>
      <c r="AQ667" s="931"/>
      <c r="AR667" s="930"/>
      <c r="AS667" s="931"/>
      <c r="AT667" s="931"/>
      <c r="AU667" s="931"/>
      <c r="AV667" s="930"/>
      <c r="AW667" s="931"/>
      <c r="AX667" s="931"/>
      <c r="AY667" s="931"/>
      <c r="AZ667" s="930"/>
      <c r="BA667" s="931"/>
      <c r="BB667" s="931"/>
      <c r="BC667" s="931"/>
      <c r="BD667" s="930"/>
      <c r="BE667" s="929"/>
      <c r="BF667" s="1282">
        <f t="shared" si="13"/>
        <v>0</v>
      </c>
    </row>
    <row r="668" spans="1:58">
      <c r="A668" s="1220">
        <v>662</v>
      </c>
      <c r="B668" s="1231"/>
      <c r="C668" s="1276" t="s">
        <v>2425</v>
      </c>
      <c r="D668" s="1239">
        <v>36813600</v>
      </c>
      <c r="E668" s="1240" t="s">
        <v>2416</v>
      </c>
      <c r="F668" s="1234"/>
      <c r="G668" s="1235"/>
      <c r="H668" s="1236"/>
      <c r="I668" s="1234"/>
      <c r="J668" s="1220"/>
      <c r="K668" s="1237"/>
      <c r="L668" s="1237"/>
      <c r="M668" s="1234"/>
      <c r="N668" s="1237"/>
      <c r="O668" s="1234"/>
      <c r="P668" s="1234"/>
      <c r="Q668" s="1234"/>
      <c r="R668" s="1234"/>
      <c r="S668" s="1234"/>
      <c r="T668" s="1234"/>
      <c r="U668" s="1234"/>
      <c r="W668" s="1311"/>
      <c r="X668" s="1311"/>
      <c r="Y668" s="1311"/>
      <c r="Z668" s="1302"/>
      <c r="AA668" s="1311"/>
      <c r="AB668" s="1311"/>
      <c r="AC668" s="1311"/>
      <c r="AD668" s="1302"/>
      <c r="AE668" s="1311"/>
      <c r="AF668" s="1311"/>
      <c r="AG668" s="1311"/>
      <c r="AH668" s="1302"/>
      <c r="AI668" s="1311"/>
      <c r="AJ668" s="1311"/>
      <c r="AK668" s="1311"/>
      <c r="AL668" s="1302"/>
      <c r="AM668" s="1310"/>
      <c r="AN668" s="1282"/>
      <c r="AO668" s="931"/>
      <c r="AP668" s="931"/>
      <c r="AQ668" s="931"/>
      <c r="AR668" s="930"/>
      <c r="AS668" s="931"/>
      <c r="AT668" s="931"/>
      <c r="AU668" s="931"/>
      <c r="AV668" s="930"/>
      <c r="AW668" s="931"/>
      <c r="AX668" s="931"/>
      <c r="AY668" s="931"/>
      <c r="AZ668" s="930"/>
      <c r="BA668" s="931"/>
      <c r="BB668" s="931"/>
      <c r="BC668" s="931"/>
      <c r="BD668" s="930"/>
      <c r="BE668" s="929"/>
      <c r="BF668" s="1282">
        <f t="shared" si="13"/>
        <v>0</v>
      </c>
    </row>
    <row r="669" spans="1:58" ht="70.2">
      <c r="A669" s="1220">
        <v>663</v>
      </c>
      <c r="B669" s="1231">
        <v>4</v>
      </c>
      <c r="C669" s="1275" t="s">
        <v>2521</v>
      </c>
      <c r="D669" s="1232"/>
      <c r="E669" s="1233">
        <v>40491000</v>
      </c>
      <c r="F669" s="1234" t="s">
        <v>2416</v>
      </c>
      <c r="G669" s="1235"/>
      <c r="H669" s="1236"/>
      <c r="I669" s="1234"/>
      <c r="J669" s="1220">
        <f>L669+N669+P669</f>
        <v>1</v>
      </c>
      <c r="K669" s="1227">
        <f>M669+O669+Q669</f>
        <v>40491000</v>
      </c>
      <c r="L669" s="1237"/>
      <c r="M669" s="1234"/>
      <c r="N669" s="1237"/>
      <c r="O669" s="1234"/>
      <c r="P669" s="1237">
        <v>1</v>
      </c>
      <c r="Q669" s="1228">
        <f>$E669</f>
        <v>40491000</v>
      </c>
      <c r="R669" s="1234"/>
      <c r="S669" s="1234"/>
      <c r="T669" s="1299">
        <v>7113700</v>
      </c>
      <c r="U669" s="1293">
        <f>Q669-T669</f>
        <v>33377300</v>
      </c>
      <c r="W669" s="1311">
        <f>$W$1/100*$U669</f>
        <v>3337730</v>
      </c>
      <c r="X669" s="1311">
        <f>$X$1/100*$U669</f>
        <v>3337730</v>
      </c>
      <c r="Y669" s="1311">
        <f>$Y$1/100*$U669</f>
        <v>3337730</v>
      </c>
      <c r="Z669" s="1302">
        <f>W669+X669+Y669</f>
        <v>10013190</v>
      </c>
      <c r="AA669" s="1311">
        <f>$AA$1/100*$U669</f>
        <v>1668865</v>
      </c>
      <c r="AB669" s="1311">
        <f>$AB$1/100*$U669</f>
        <v>3337730</v>
      </c>
      <c r="AC669" s="1311">
        <f>$AC$1/100*$U669</f>
        <v>3337730</v>
      </c>
      <c r="AD669" s="1302">
        <f>AA669+AB669+AC669</f>
        <v>8344325</v>
      </c>
      <c r="AE669" s="1311">
        <f>$AE$1/100*$U669</f>
        <v>3337730</v>
      </c>
      <c r="AF669" s="1311">
        <f>$AF$1/100*$U669</f>
        <v>3337730</v>
      </c>
      <c r="AG669" s="1311">
        <f>$AG$1/100*$U669</f>
        <v>3337730</v>
      </c>
      <c r="AH669" s="1302">
        <f>AE669+AF669+AG669</f>
        <v>10013190</v>
      </c>
      <c r="AI669" s="1311">
        <f>$AI$1/100*$U669</f>
        <v>3337730</v>
      </c>
      <c r="AJ669" s="1311">
        <f>$AJ$1/100*$U669</f>
        <v>1668865</v>
      </c>
      <c r="AK669" s="1311">
        <f>$AK$1/100*$U669</f>
        <v>0</v>
      </c>
      <c r="AL669" s="1302">
        <f>AI669+AJ669+AK669</f>
        <v>5006595</v>
      </c>
      <c r="AM669" s="1310">
        <f>Z669+AD669+AH669+AL669</f>
        <v>33377300</v>
      </c>
      <c r="AN669" s="1282">
        <f>AM669-U669</f>
        <v>0</v>
      </c>
      <c r="AO669" s="931">
        <f>ROUND(W669,-2)</f>
        <v>3337700</v>
      </c>
      <c r="AP669" s="931">
        <f>ROUND(X669,-2)</f>
        <v>3337700</v>
      </c>
      <c r="AQ669" s="931">
        <f>ROUND(Y669,-2)</f>
        <v>3337700</v>
      </c>
      <c r="AR669" s="1302">
        <f>AO669+AP669+AQ669</f>
        <v>10013100</v>
      </c>
      <c r="AS669" s="931">
        <f>ROUND(AA669,-2)</f>
        <v>1668900</v>
      </c>
      <c r="AT669" s="931">
        <f>ROUND(AB669,-2)</f>
        <v>3337700</v>
      </c>
      <c r="AU669" s="931">
        <f>ROUND(AC669,-2)</f>
        <v>3337700</v>
      </c>
      <c r="AV669" s="1302">
        <f>AS669+AT669+AU669</f>
        <v>8344300</v>
      </c>
      <c r="AW669" s="931">
        <f>ROUND(AE669,-2)</f>
        <v>3337700</v>
      </c>
      <c r="AX669" s="931">
        <f>ROUND(AF669,-2)</f>
        <v>3337700</v>
      </c>
      <c r="AY669" s="931">
        <f>ROUND(AG669,-2)</f>
        <v>3337700</v>
      </c>
      <c r="AZ669" s="1302">
        <f>AW669+AX669+AY669</f>
        <v>10013100</v>
      </c>
      <c r="BA669" s="1311">
        <f>ROUND(AI669,-2)</f>
        <v>3337700</v>
      </c>
      <c r="BB669" s="1311">
        <f>ROUND(AJ669,-2)</f>
        <v>1668900</v>
      </c>
      <c r="BC669" s="1311">
        <f>ROUND(AK669,-2)</f>
        <v>0</v>
      </c>
      <c r="BD669" s="930">
        <f>BA669+BB669+BC669</f>
        <v>5006600</v>
      </c>
      <c r="BE669" s="1310">
        <f>AR669+AV669+AZ669+BD669</f>
        <v>33377100</v>
      </c>
      <c r="BF669" s="1312">
        <f t="shared" si="13"/>
        <v>-200</v>
      </c>
    </row>
    <row r="670" spans="1:58">
      <c r="A670" s="1220">
        <v>664</v>
      </c>
      <c r="B670" s="1231"/>
      <c r="C670" s="1276" t="s">
        <v>2422</v>
      </c>
      <c r="D670" s="1239">
        <v>179640900</v>
      </c>
      <c r="E670" s="1240" t="s">
        <v>2416</v>
      </c>
      <c r="F670" s="1234"/>
      <c r="G670" s="1235"/>
      <c r="H670" s="1236"/>
      <c r="I670" s="1234"/>
      <c r="J670" s="1220"/>
      <c r="K670" s="1237"/>
      <c r="L670" s="1237"/>
      <c r="M670" s="1234"/>
      <c r="N670" s="1237"/>
      <c r="O670" s="1234"/>
      <c r="P670" s="1234"/>
      <c r="Q670" s="1234"/>
      <c r="R670" s="1234"/>
      <c r="S670" s="1234"/>
      <c r="T670" s="1234"/>
      <c r="U670" s="1234"/>
      <c r="W670" s="1311"/>
      <c r="X670" s="1311"/>
      <c r="Y670" s="1311"/>
      <c r="Z670" s="1302"/>
      <c r="AA670" s="1311"/>
      <c r="AB670" s="1311"/>
      <c r="AC670" s="1311"/>
      <c r="AD670" s="1302"/>
      <c r="AE670" s="1311"/>
      <c r="AF670" s="1311"/>
      <c r="AG670" s="1311"/>
      <c r="AH670" s="1302"/>
      <c r="AI670" s="1311"/>
      <c r="AJ670" s="1311"/>
      <c r="AK670" s="1311"/>
      <c r="AL670" s="1302"/>
      <c r="AM670" s="1310"/>
      <c r="AN670" s="1282"/>
      <c r="AO670" s="931"/>
      <c r="AP670" s="931"/>
      <c r="AQ670" s="931"/>
      <c r="AR670" s="930"/>
      <c r="AS670" s="931"/>
      <c r="AT670" s="931"/>
      <c r="AU670" s="931"/>
      <c r="AV670" s="930"/>
      <c r="AW670" s="931"/>
      <c r="AX670" s="931"/>
      <c r="AY670" s="931"/>
      <c r="AZ670" s="930"/>
      <c r="BA670" s="931"/>
      <c r="BB670" s="931"/>
      <c r="BC670" s="931"/>
      <c r="BD670" s="930"/>
      <c r="BE670" s="929"/>
      <c r="BF670" s="1282">
        <f t="shared" si="13"/>
        <v>0</v>
      </c>
    </row>
    <row r="671" spans="1:58" outlineLevel="2">
      <c r="A671" s="1220">
        <v>665</v>
      </c>
      <c r="B671" s="1231"/>
      <c r="C671" s="1276" t="s">
        <v>2423</v>
      </c>
      <c r="D671" s="1239">
        <v>0</v>
      </c>
      <c r="E671" s="1240" t="s">
        <v>2416</v>
      </c>
      <c r="F671" s="1234"/>
      <c r="G671" s="1235"/>
      <c r="H671" s="1236"/>
      <c r="I671" s="1234"/>
      <c r="J671" s="1220"/>
      <c r="K671" s="1237"/>
      <c r="L671" s="1237"/>
      <c r="M671" s="1234"/>
      <c r="N671" s="1237"/>
      <c r="O671" s="1234"/>
      <c r="P671" s="1234"/>
      <c r="Q671" s="1234"/>
      <c r="R671" s="1234"/>
      <c r="S671" s="1234"/>
      <c r="T671" s="1234"/>
      <c r="U671" s="1234"/>
      <c r="W671" s="1311"/>
      <c r="X671" s="1311"/>
      <c r="Y671" s="1311"/>
      <c r="Z671" s="1302"/>
      <c r="AA671" s="1311"/>
      <c r="AB671" s="1311"/>
      <c r="AC671" s="1311"/>
      <c r="AD671" s="1302"/>
      <c r="AE671" s="1311"/>
      <c r="AF671" s="1311"/>
      <c r="AG671" s="1311"/>
      <c r="AH671" s="1302"/>
      <c r="AI671" s="1311"/>
      <c r="AJ671" s="1311"/>
      <c r="AK671" s="1311"/>
      <c r="AL671" s="1302"/>
      <c r="AM671" s="1310"/>
      <c r="AN671" s="1282"/>
      <c r="AO671" s="931"/>
      <c r="AP671" s="931"/>
      <c r="AQ671" s="931"/>
      <c r="AR671" s="930"/>
      <c r="AS671" s="931"/>
      <c r="AT671" s="931"/>
      <c r="AU671" s="931"/>
      <c r="AV671" s="930"/>
      <c r="AW671" s="931"/>
      <c r="AX671" s="931"/>
      <c r="AY671" s="931"/>
      <c r="AZ671" s="930"/>
      <c r="BA671" s="931"/>
      <c r="BB671" s="931"/>
      <c r="BC671" s="931"/>
      <c r="BD671" s="930"/>
      <c r="BE671" s="929"/>
      <c r="BF671" s="1282">
        <f t="shared" si="13"/>
        <v>0</v>
      </c>
    </row>
    <row r="672" spans="1:58" outlineLevel="2">
      <c r="A672" s="1220">
        <v>666</v>
      </c>
      <c r="B672" s="1231"/>
      <c r="C672" s="1276" t="s">
        <v>2424</v>
      </c>
      <c r="D672" s="1239">
        <v>179640900</v>
      </c>
      <c r="E672" s="1240" t="s">
        <v>2416</v>
      </c>
      <c r="F672" s="1234"/>
      <c r="G672" s="1235"/>
      <c r="H672" s="1236"/>
      <c r="I672" s="1234"/>
      <c r="J672" s="1220"/>
      <c r="K672" s="1237"/>
      <c r="L672" s="1237"/>
      <c r="M672" s="1234"/>
      <c r="N672" s="1237"/>
      <c r="O672" s="1234"/>
      <c r="P672" s="1234"/>
      <c r="Q672" s="1234"/>
      <c r="R672" s="1234"/>
      <c r="S672" s="1234"/>
      <c r="T672" s="1234"/>
      <c r="U672" s="1234"/>
      <c r="W672" s="1311"/>
      <c r="X672" s="1311"/>
      <c r="Y672" s="1311"/>
      <c r="Z672" s="1302"/>
      <c r="AA672" s="1311"/>
      <c r="AB672" s="1311"/>
      <c r="AC672" s="1311"/>
      <c r="AD672" s="1302"/>
      <c r="AE672" s="1311"/>
      <c r="AF672" s="1311"/>
      <c r="AG672" s="1311"/>
      <c r="AH672" s="1302"/>
      <c r="AI672" s="1311"/>
      <c r="AJ672" s="1311"/>
      <c r="AK672" s="1311"/>
      <c r="AL672" s="1302"/>
      <c r="AM672" s="1310"/>
      <c r="AN672" s="1282"/>
      <c r="AO672" s="931"/>
      <c r="AP672" s="931"/>
      <c r="AQ672" s="931"/>
      <c r="AR672" s="930"/>
      <c r="AS672" s="931"/>
      <c r="AT672" s="931"/>
      <c r="AU672" s="931"/>
      <c r="AV672" s="930"/>
      <c r="AW672" s="931"/>
      <c r="AX672" s="931"/>
      <c r="AY672" s="931"/>
      <c r="AZ672" s="930"/>
      <c r="BA672" s="931"/>
      <c r="BB672" s="931"/>
      <c r="BC672" s="931"/>
      <c r="BD672" s="930"/>
      <c r="BE672" s="929"/>
      <c r="BF672" s="1282">
        <f t="shared" si="13"/>
        <v>0</v>
      </c>
    </row>
    <row r="673" spans="1:58">
      <c r="A673" s="1220">
        <v>667</v>
      </c>
      <c r="B673" s="1231"/>
      <c r="C673" s="1276" t="s">
        <v>2431</v>
      </c>
      <c r="D673" s="1239">
        <v>26946200</v>
      </c>
      <c r="E673" s="1240" t="s">
        <v>2416</v>
      </c>
      <c r="F673" s="1234"/>
      <c r="G673" s="1235"/>
      <c r="H673" s="1236"/>
      <c r="I673" s="1234"/>
      <c r="J673" s="1220"/>
      <c r="K673" s="1237"/>
      <c r="L673" s="1237"/>
      <c r="M673" s="1234"/>
      <c r="N673" s="1237"/>
      <c r="O673" s="1234"/>
      <c r="P673" s="1234"/>
      <c r="Q673" s="1234"/>
      <c r="R673" s="1234"/>
      <c r="S673" s="1234"/>
      <c r="T673" s="1234"/>
      <c r="U673" s="1234"/>
      <c r="W673" s="1311"/>
      <c r="X673" s="1311"/>
      <c r="Y673" s="1311"/>
      <c r="Z673" s="1302"/>
      <c r="AA673" s="1311"/>
      <c r="AB673" s="1311"/>
      <c r="AC673" s="1311"/>
      <c r="AD673" s="1302"/>
      <c r="AE673" s="1311"/>
      <c r="AF673" s="1311"/>
      <c r="AG673" s="1311"/>
      <c r="AH673" s="1302"/>
      <c r="AI673" s="1311"/>
      <c r="AJ673" s="1311"/>
      <c r="AK673" s="1311"/>
      <c r="AL673" s="1302"/>
      <c r="AM673" s="1310"/>
      <c r="AN673" s="1282"/>
      <c r="AO673" s="931"/>
      <c r="AP673" s="931"/>
      <c r="AQ673" s="931"/>
      <c r="AR673" s="930"/>
      <c r="AS673" s="931"/>
      <c r="AT673" s="931"/>
      <c r="AU673" s="931"/>
      <c r="AV673" s="930"/>
      <c r="AW673" s="931"/>
      <c r="AX673" s="931"/>
      <c r="AY673" s="931"/>
      <c r="AZ673" s="930"/>
      <c r="BA673" s="931"/>
      <c r="BB673" s="931"/>
      <c r="BC673" s="931"/>
      <c r="BD673" s="930"/>
      <c r="BE673" s="929"/>
      <c r="BF673" s="1282">
        <f t="shared" si="13"/>
        <v>0</v>
      </c>
    </row>
    <row r="674" spans="1:58">
      <c r="A674" s="1220">
        <v>668</v>
      </c>
      <c r="B674" s="1231"/>
      <c r="C674" s="1276" t="s">
        <v>2425</v>
      </c>
      <c r="D674" s="1239">
        <v>40491000</v>
      </c>
      <c r="E674" s="1240" t="s">
        <v>2416</v>
      </c>
      <c r="F674" s="1234"/>
      <c r="G674" s="1235"/>
      <c r="H674" s="1236"/>
      <c r="I674" s="1234"/>
      <c r="J674" s="1220"/>
      <c r="K674" s="1237"/>
      <c r="L674" s="1237"/>
      <c r="M674" s="1234"/>
      <c r="N674" s="1237"/>
      <c r="O674" s="1234"/>
      <c r="P674" s="1234"/>
      <c r="Q674" s="1234"/>
      <c r="R674" s="1234"/>
      <c r="S674" s="1234"/>
      <c r="T674" s="1234"/>
      <c r="U674" s="1234"/>
      <c r="W674" s="1311"/>
      <c r="X674" s="1311"/>
      <c r="Y674" s="1311"/>
      <c r="Z674" s="1302"/>
      <c r="AA674" s="1311"/>
      <c r="AB674" s="1311"/>
      <c r="AC674" s="1311"/>
      <c r="AD674" s="1302"/>
      <c r="AE674" s="1311"/>
      <c r="AF674" s="1311"/>
      <c r="AG674" s="1311"/>
      <c r="AH674" s="1302"/>
      <c r="AI674" s="1311"/>
      <c r="AJ674" s="1311"/>
      <c r="AK674" s="1311"/>
      <c r="AL674" s="1302"/>
      <c r="AM674" s="1310"/>
      <c r="AN674" s="1282"/>
      <c r="AO674" s="931"/>
      <c r="AP674" s="931"/>
      <c r="AQ674" s="931"/>
      <c r="AR674" s="930"/>
      <c r="AS674" s="931"/>
      <c r="AT674" s="931"/>
      <c r="AU674" s="931"/>
      <c r="AV674" s="930"/>
      <c r="AW674" s="931"/>
      <c r="AX674" s="931"/>
      <c r="AY674" s="931"/>
      <c r="AZ674" s="930"/>
      <c r="BA674" s="931"/>
      <c r="BB674" s="931"/>
      <c r="BC674" s="931"/>
      <c r="BD674" s="930"/>
      <c r="BE674" s="929"/>
      <c r="BF674" s="1282">
        <f t="shared" si="13"/>
        <v>0</v>
      </c>
    </row>
    <row r="675" spans="1:58">
      <c r="A675" s="1220">
        <v>669</v>
      </c>
      <c r="B675" s="1231"/>
      <c r="C675" s="1276" t="s">
        <v>2426</v>
      </c>
      <c r="D675" s="1239">
        <v>112203700</v>
      </c>
      <c r="E675" s="1240" t="s">
        <v>2416</v>
      </c>
      <c r="F675" s="1234"/>
      <c r="G675" s="1235"/>
      <c r="H675" s="1236"/>
      <c r="I675" s="1234"/>
      <c r="J675" s="1220"/>
      <c r="K675" s="1237"/>
      <c r="L675" s="1237"/>
      <c r="M675" s="1234"/>
      <c r="N675" s="1237"/>
      <c r="O675" s="1234"/>
      <c r="P675" s="1234"/>
      <c r="Q675" s="1234"/>
      <c r="R675" s="1234"/>
      <c r="S675" s="1234"/>
      <c r="T675" s="1234"/>
      <c r="U675" s="1234"/>
      <c r="W675" s="1311"/>
      <c r="X675" s="1311"/>
      <c r="Y675" s="1311"/>
      <c r="Z675" s="1302"/>
      <c r="AA675" s="1311"/>
      <c r="AB675" s="1311"/>
      <c r="AC675" s="1311"/>
      <c r="AD675" s="1302"/>
      <c r="AE675" s="1311"/>
      <c r="AF675" s="1311"/>
      <c r="AG675" s="1311"/>
      <c r="AH675" s="1302"/>
      <c r="AI675" s="1311"/>
      <c r="AJ675" s="1311"/>
      <c r="AK675" s="1311"/>
      <c r="AL675" s="1302"/>
      <c r="AM675" s="1310"/>
      <c r="AN675" s="1282"/>
      <c r="AO675" s="931"/>
      <c r="AP675" s="931"/>
      <c r="AQ675" s="931"/>
      <c r="AR675" s="930"/>
      <c r="AS675" s="931"/>
      <c r="AT675" s="931"/>
      <c r="AU675" s="931"/>
      <c r="AV675" s="930"/>
      <c r="AW675" s="931"/>
      <c r="AX675" s="931"/>
      <c r="AY675" s="931"/>
      <c r="AZ675" s="930"/>
      <c r="BA675" s="931"/>
      <c r="BB675" s="931"/>
      <c r="BC675" s="931"/>
      <c r="BD675" s="930"/>
      <c r="BE675" s="929"/>
      <c r="BF675" s="1282">
        <f t="shared" si="13"/>
        <v>0</v>
      </c>
    </row>
    <row r="676" spans="1:58" ht="70.2">
      <c r="A676" s="1220">
        <v>670</v>
      </c>
      <c r="B676" s="1231">
        <v>5</v>
      </c>
      <c r="C676" s="1275" t="s">
        <v>2522</v>
      </c>
      <c r="D676" s="1232"/>
      <c r="E676" s="1233">
        <v>31539500</v>
      </c>
      <c r="F676" s="1234" t="s">
        <v>2416</v>
      </c>
      <c r="G676" s="1235"/>
      <c r="H676" s="1236"/>
      <c r="I676" s="1234"/>
      <c r="J676" s="1220">
        <f>L676+N676+P676</f>
        <v>1</v>
      </c>
      <c r="K676" s="1227">
        <f>M676+O676+Q676</f>
        <v>31539500</v>
      </c>
      <c r="L676" s="1237"/>
      <c r="M676" s="1234"/>
      <c r="N676" s="1237"/>
      <c r="O676" s="1234"/>
      <c r="P676" s="1237">
        <v>1</v>
      </c>
      <c r="Q676" s="1228">
        <f>$E676</f>
        <v>31539500</v>
      </c>
      <c r="R676" s="1234"/>
      <c r="S676" s="1234"/>
      <c r="T676" s="1299"/>
      <c r="U676" s="1293">
        <f>Q676-T676</f>
        <v>31539500</v>
      </c>
      <c r="W676" s="1311">
        <f>$W$1/100*$U676</f>
        <v>3153950</v>
      </c>
      <c r="X676" s="1311">
        <f>$X$1/100*$U676</f>
        <v>3153950</v>
      </c>
      <c r="Y676" s="1311">
        <f>$Y$1/100*$U676</f>
        <v>3153950</v>
      </c>
      <c r="Z676" s="1302">
        <f>W676+X676+Y676</f>
        <v>9461850</v>
      </c>
      <c r="AA676" s="1311">
        <f>$AA$1/100*$U676</f>
        <v>1576975</v>
      </c>
      <c r="AB676" s="1311">
        <f>$AB$1/100*$U676</f>
        <v>3153950</v>
      </c>
      <c r="AC676" s="1311">
        <f>$AC$1/100*$U676</f>
        <v>3153950</v>
      </c>
      <c r="AD676" s="1302">
        <f>AA676+AB676+AC676</f>
        <v>7884875</v>
      </c>
      <c r="AE676" s="1311">
        <f>$AE$1/100*$U676</f>
        <v>3153950</v>
      </c>
      <c r="AF676" s="1311">
        <f>$AF$1/100*$U676</f>
        <v>3153950</v>
      </c>
      <c r="AG676" s="1311">
        <f>$AG$1/100*$U676</f>
        <v>3153950</v>
      </c>
      <c r="AH676" s="1302">
        <f>AE676+AF676+AG676</f>
        <v>9461850</v>
      </c>
      <c r="AI676" s="1311">
        <f>$AI$1/100*$U676</f>
        <v>3153950</v>
      </c>
      <c r="AJ676" s="1311">
        <f>$AJ$1/100*$U676</f>
        <v>1576975</v>
      </c>
      <c r="AK676" s="1311">
        <f>$AK$1/100*$U676</f>
        <v>0</v>
      </c>
      <c r="AL676" s="1302">
        <f>AI676+AJ676+AK676</f>
        <v>4730925</v>
      </c>
      <c r="AM676" s="1310">
        <f>Z676+AD676+AH676+AL676</f>
        <v>31539500</v>
      </c>
      <c r="AN676" s="1282">
        <f>AM676-U676</f>
        <v>0</v>
      </c>
      <c r="AO676" s="931">
        <f>ROUND(W676,-2)</f>
        <v>3154000</v>
      </c>
      <c r="AP676" s="931">
        <f>ROUND(X676,-2)</f>
        <v>3154000</v>
      </c>
      <c r="AQ676" s="931">
        <f>ROUND(Y676,-2)</f>
        <v>3154000</v>
      </c>
      <c r="AR676" s="1302">
        <f>AO676+AP676+AQ676</f>
        <v>9462000</v>
      </c>
      <c r="AS676" s="931">
        <f>ROUND(AA676,-2)</f>
        <v>1577000</v>
      </c>
      <c r="AT676" s="931">
        <f>ROUND(AB676,-2)</f>
        <v>3154000</v>
      </c>
      <c r="AU676" s="931">
        <f>ROUND(AC676,-2)</f>
        <v>3154000</v>
      </c>
      <c r="AV676" s="1302">
        <f>AS676+AT676+AU676</f>
        <v>7885000</v>
      </c>
      <c r="AW676" s="931">
        <f>ROUND(AE676,-2)</f>
        <v>3154000</v>
      </c>
      <c r="AX676" s="931">
        <f>ROUND(AF676,-2)</f>
        <v>3154000</v>
      </c>
      <c r="AY676" s="931">
        <f>ROUND(AG676,-2)</f>
        <v>3154000</v>
      </c>
      <c r="AZ676" s="1302">
        <f>AW676+AX676+AY676</f>
        <v>9462000</v>
      </c>
      <c r="BA676" s="1311">
        <f>ROUND(AI676,-2)</f>
        <v>3154000</v>
      </c>
      <c r="BB676" s="1311">
        <f>ROUND(AJ676,-2)</f>
        <v>1577000</v>
      </c>
      <c r="BC676" s="1311">
        <f>ROUND(AK676,-2)</f>
        <v>0</v>
      </c>
      <c r="BD676" s="930">
        <f>BA676+BB676+BC676</f>
        <v>4731000</v>
      </c>
      <c r="BE676" s="1310">
        <f>AR676+AV676+AZ676+BD676</f>
        <v>31540000</v>
      </c>
      <c r="BF676" s="1312">
        <f t="shared" si="13"/>
        <v>500</v>
      </c>
    </row>
    <row r="677" spans="1:58">
      <c r="A677" s="1220">
        <v>671</v>
      </c>
      <c r="B677" s="1231"/>
      <c r="C677" s="1276" t="s">
        <v>2422</v>
      </c>
      <c r="D677" s="1239">
        <v>88700000</v>
      </c>
      <c r="E677" s="1240" t="s">
        <v>2416</v>
      </c>
      <c r="F677" s="1234"/>
      <c r="G677" s="1235"/>
      <c r="H677" s="1236"/>
      <c r="I677" s="1234"/>
      <c r="J677" s="1220"/>
      <c r="K677" s="1237"/>
      <c r="L677" s="1237"/>
      <c r="M677" s="1234"/>
      <c r="N677" s="1237"/>
      <c r="O677" s="1234"/>
      <c r="P677" s="1234"/>
      <c r="Q677" s="1234"/>
      <c r="R677" s="1234"/>
      <c r="S677" s="1234"/>
      <c r="T677" s="1234"/>
      <c r="U677" s="1234"/>
      <c r="W677" s="1311"/>
      <c r="X677" s="1311"/>
      <c r="Y677" s="1311"/>
      <c r="Z677" s="1302"/>
      <c r="AA677" s="1311"/>
      <c r="AB677" s="1311"/>
      <c r="AC677" s="1311"/>
      <c r="AD677" s="1302"/>
      <c r="AE677" s="1311"/>
      <c r="AF677" s="1311"/>
      <c r="AG677" s="1311"/>
      <c r="AH677" s="1302"/>
      <c r="AI677" s="1311"/>
      <c r="AJ677" s="1311"/>
      <c r="AK677" s="1311"/>
      <c r="AL677" s="1302"/>
      <c r="AM677" s="1310"/>
      <c r="AN677" s="1282"/>
      <c r="AO677" s="931"/>
      <c r="AP677" s="931"/>
      <c r="AQ677" s="931"/>
      <c r="AR677" s="930"/>
      <c r="AS677" s="931"/>
      <c r="AT677" s="931"/>
      <c r="AU677" s="931"/>
      <c r="AV677" s="930"/>
      <c r="AW677" s="931"/>
      <c r="AX677" s="931"/>
      <c r="AY677" s="931"/>
      <c r="AZ677" s="930"/>
      <c r="BA677" s="931"/>
      <c r="BB677" s="931"/>
      <c r="BC677" s="931"/>
      <c r="BD677" s="930"/>
      <c r="BE677" s="929"/>
      <c r="BF677" s="1282">
        <f t="shared" si="13"/>
        <v>0</v>
      </c>
    </row>
    <row r="678" spans="1:58" outlineLevel="2">
      <c r="A678" s="1220">
        <v>672</v>
      </c>
      <c r="B678" s="1231"/>
      <c r="C678" s="1276" t="s">
        <v>2423</v>
      </c>
      <c r="D678" s="1239">
        <v>0</v>
      </c>
      <c r="E678" s="1240" t="s">
        <v>2416</v>
      </c>
      <c r="F678" s="1234"/>
      <c r="G678" s="1235"/>
      <c r="H678" s="1236"/>
      <c r="I678" s="1234"/>
      <c r="J678" s="1220"/>
      <c r="K678" s="1237"/>
      <c r="L678" s="1237"/>
      <c r="M678" s="1234"/>
      <c r="N678" s="1237"/>
      <c r="O678" s="1234"/>
      <c r="P678" s="1234"/>
      <c r="Q678" s="1234"/>
      <c r="R678" s="1234"/>
      <c r="S678" s="1234"/>
      <c r="T678" s="1234"/>
      <c r="U678" s="1234"/>
      <c r="W678" s="1311"/>
      <c r="X678" s="1311"/>
      <c r="Y678" s="1311"/>
      <c r="Z678" s="1302"/>
      <c r="AA678" s="1311"/>
      <c r="AB678" s="1311"/>
      <c r="AC678" s="1311"/>
      <c r="AD678" s="1302"/>
      <c r="AE678" s="1311"/>
      <c r="AF678" s="1311"/>
      <c r="AG678" s="1311"/>
      <c r="AH678" s="1302"/>
      <c r="AI678" s="1311"/>
      <c r="AJ678" s="1311"/>
      <c r="AK678" s="1311"/>
      <c r="AL678" s="1302"/>
      <c r="AM678" s="1310"/>
      <c r="AN678" s="1282"/>
      <c r="AO678" s="931"/>
      <c r="AP678" s="931"/>
      <c r="AQ678" s="931"/>
      <c r="AR678" s="930"/>
      <c r="AS678" s="931"/>
      <c r="AT678" s="931"/>
      <c r="AU678" s="931"/>
      <c r="AV678" s="930"/>
      <c r="AW678" s="931"/>
      <c r="AX678" s="931"/>
      <c r="AY678" s="931"/>
      <c r="AZ678" s="930"/>
      <c r="BA678" s="931"/>
      <c r="BB678" s="931"/>
      <c r="BC678" s="931"/>
      <c r="BD678" s="930"/>
      <c r="BE678" s="929"/>
      <c r="BF678" s="1282">
        <f t="shared" si="13"/>
        <v>0</v>
      </c>
    </row>
    <row r="679" spans="1:58" outlineLevel="2">
      <c r="A679" s="1220">
        <v>673</v>
      </c>
      <c r="B679" s="1231"/>
      <c r="C679" s="1276" t="s">
        <v>2424</v>
      </c>
      <c r="D679" s="1239">
        <v>88700000</v>
      </c>
      <c r="E679" s="1240" t="s">
        <v>2416</v>
      </c>
      <c r="F679" s="1234"/>
      <c r="G679" s="1235"/>
      <c r="H679" s="1236"/>
      <c r="I679" s="1234"/>
      <c r="J679" s="1220"/>
      <c r="K679" s="1237"/>
      <c r="L679" s="1237"/>
      <c r="M679" s="1234"/>
      <c r="N679" s="1237"/>
      <c r="O679" s="1234"/>
      <c r="P679" s="1234"/>
      <c r="Q679" s="1234"/>
      <c r="R679" s="1234"/>
      <c r="S679" s="1234"/>
      <c r="T679" s="1234"/>
      <c r="U679" s="1234"/>
      <c r="W679" s="1311"/>
      <c r="X679" s="1311"/>
      <c r="Y679" s="1311"/>
      <c r="Z679" s="1302"/>
      <c r="AA679" s="1311"/>
      <c r="AB679" s="1311"/>
      <c r="AC679" s="1311"/>
      <c r="AD679" s="1302"/>
      <c r="AE679" s="1311"/>
      <c r="AF679" s="1311"/>
      <c r="AG679" s="1311"/>
      <c r="AH679" s="1302"/>
      <c r="AI679" s="1311"/>
      <c r="AJ679" s="1311"/>
      <c r="AK679" s="1311"/>
      <c r="AL679" s="1302"/>
      <c r="AM679" s="1310"/>
      <c r="AN679" s="1282"/>
      <c r="AO679" s="931"/>
      <c r="AP679" s="931"/>
      <c r="AQ679" s="931"/>
      <c r="AR679" s="930"/>
      <c r="AS679" s="931"/>
      <c r="AT679" s="931"/>
      <c r="AU679" s="931"/>
      <c r="AV679" s="930"/>
      <c r="AW679" s="931"/>
      <c r="AX679" s="931"/>
      <c r="AY679" s="931"/>
      <c r="AZ679" s="930"/>
      <c r="BA679" s="931"/>
      <c r="BB679" s="931"/>
      <c r="BC679" s="931"/>
      <c r="BD679" s="930"/>
      <c r="BE679" s="929"/>
      <c r="BF679" s="1282">
        <f t="shared" si="13"/>
        <v>0</v>
      </c>
    </row>
    <row r="680" spans="1:58">
      <c r="A680" s="1220">
        <v>674</v>
      </c>
      <c r="B680" s="1231"/>
      <c r="C680" s="1276" t="s">
        <v>2431</v>
      </c>
      <c r="D680" s="1239">
        <v>13653200</v>
      </c>
      <c r="E680" s="1240" t="s">
        <v>2416</v>
      </c>
      <c r="F680" s="1234"/>
      <c r="G680" s="1235"/>
      <c r="H680" s="1236"/>
      <c r="I680" s="1234"/>
      <c r="J680" s="1220"/>
      <c r="K680" s="1237"/>
      <c r="L680" s="1237"/>
      <c r="M680" s="1234"/>
      <c r="N680" s="1237"/>
      <c r="O680" s="1234"/>
      <c r="P680" s="1234"/>
      <c r="Q680" s="1234"/>
      <c r="R680" s="1234"/>
      <c r="S680" s="1234"/>
      <c r="T680" s="1234"/>
      <c r="U680" s="1234"/>
      <c r="W680" s="1311"/>
      <c r="X680" s="1311"/>
      <c r="Y680" s="1311"/>
      <c r="Z680" s="1302"/>
      <c r="AA680" s="1311"/>
      <c r="AB680" s="1311"/>
      <c r="AC680" s="1311"/>
      <c r="AD680" s="1302"/>
      <c r="AE680" s="1311"/>
      <c r="AF680" s="1311"/>
      <c r="AG680" s="1311"/>
      <c r="AH680" s="1302"/>
      <c r="AI680" s="1311"/>
      <c r="AJ680" s="1311"/>
      <c r="AK680" s="1311"/>
      <c r="AL680" s="1302"/>
      <c r="AM680" s="1310"/>
      <c r="AN680" s="1282"/>
      <c r="AO680" s="931"/>
      <c r="AP680" s="931"/>
      <c r="AQ680" s="931"/>
      <c r="AR680" s="930"/>
      <c r="AS680" s="931"/>
      <c r="AT680" s="931"/>
      <c r="AU680" s="931"/>
      <c r="AV680" s="930"/>
      <c r="AW680" s="931"/>
      <c r="AX680" s="931"/>
      <c r="AY680" s="931"/>
      <c r="AZ680" s="930"/>
      <c r="BA680" s="931"/>
      <c r="BB680" s="931"/>
      <c r="BC680" s="931"/>
      <c r="BD680" s="930"/>
      <c r="BE680" s="929"/>
      <c r="BF680" s="1282">
        <f t="shared" si="13"/>
        <v>0</v>
      </c>
    </row>
    <row r="681" spans="1:58">
      <c r="A681" s="1220">
        <v>675</v>
      </c>
      <c r="B681" s="1231"/>
      <c r="C681" s="1276" t="s">
        <v>2425</v>
      </c>
      <c r="D681" s="1239">
        <v>31539500</v>
      </c>
      <c r="E681" s="1240" t="s">
        <v>2416</v>
      </c>
      <c r="F681" s="1234"/>
      <c r="G681" s="1235"/>
      <c r="H681" s="1236"/>
      <c r="I681" s="1234"/>
      <c r="J681" s="1220"/>
      <c r="K681" s="1237"/>
      <c r="L681" s="1237"/>
      <c r="M681" s="1234"/>
      <c r="N681" s="1237"/>
      <c r="O681" s="1234"/>
      <c r="P681" s="1234"/>
      <c r="Q681" s="1234"/>
      <c r="R681" s="1234"/>
      <c r="S681" s="1234"/>
      <c r="T681" s="1234"/>
      <c r="U681" s="1234"/>
      <c r="W681" s="1311"/>
      <c r="X681" s="1311"/>
      <c r="Y681" s="1311"/>
      <c r="Z681" s="1302"/>
      <c r="AA681" s="1311"/>
      <c r="AB681" s="1311"/>
      <c r="AC681" s="1311"/>
      <c r="AD681" s="1302"/>
      <c r="AE681" s="1311"/>
      <c r="AF681" s="1311"/>
      <c r="AG681" s="1311"/>
      <c r="AH681" s="1302"/>
      <c r="AI681" s="1311"/>
      <c r="AJ681" s="1311"/>
      <c r="AK681" s="1311"/>
      <c r="AL681" s="1302"/>
      <c r="AM681" s="1310"/>
      <c r="AN681" s="1282"/>
      <c r="AO681" s="931"/>
      <c r="AP681" s="931"/>
      <c r="AQ681" s="931"/>
      <c r="AR681" s="930"/>
      <c r="AS681" s="931"/>
      <c r="AT681" s="931"/>
      <c r="AU681" s="931"/>
      <c r="AV681" s="930"/>
      <c r="AW681" s="931"/>
      <c r="AX681" s="931"/>
      <c r="AY681" s="931"/>
      <c r="AZ681" s="930"/>
      <c r="BA681" s="931"/>
      <c r="BB681" s="931"/>
      <c r="BC681" s="931"/>
      <c r="BD681" s="930"/>
      <c r="BE681" s="929"/>
      <c r="BF681" s="1282">
        <f t="shared" si="13"/>
        <v>0</v>
      </c>
    </row>
    <row r="682" spans="1:58">
      <c r="A682" s="1220">
        <v>676</v>
      </c>
      <c r="B682" s="1231"/>
      <c r="C682" s="1276" t="s">
        <v>2426</v>
      </c>
      <c r="D682" s="1239">
        <v>43507300</v>
      </c>
      <c r="E682" s="1240" t="s">
        <v>2416</v>
      </c>
      <c r="F682" s="1234"/>
      <c r="G682" s="1235"/>
      <c r="H682" s="1236"/>
      <c r="I682" s="1234"/>
      <c r="J682" s="1220"/>
      <c r="K682" s="1237"/>
      <c r="L682" s="1237"/>
      <c r="M682" s="1234"/>
      <c r="N682" s="1237"/>
      <c r="O682" s="1234"/>
      <c r="P682" s="1234"/>
      <c r="Q682" s="1234"/>
      <c r="R682" s="1234"/>
      <c r="S682" s="1234"/>
      <c r="T682" s="1234"/>
      <c r="U682" s="1234"/>
      <c r="W682" s="1311"/>
      <c r="X682" s="1311"/>
      <c r="Y682" s="1311"/>
      <c r="Z682" s="1302"/>
      <c r="AA682" s="1311"/>
      <c r="AB682" s="1311"/>
      <c r="AC682" s="1311"/>
      <c r="AD682" s="1302"/>
      <c r="AE682" s="1311"/>
      <c r="AF682" s="1311"/>
      <c r="AG682" s="1311"/>
      <c r="AH682" s="1302"/>
      <c r="AI682" s="1311"/>
      <c r="AJ682" s="1311"/>
      <c r="AK682" s="1311"/>
      <c r="AL682" s="1302"/>
      <c r="AM682" s="1310"/>
      <c r="AN682" s="1282"/>
      <c r="AO682" s="931"/>
      <c r="AP682" s="931"/>
      <c r="AQ682" s="931"/>
      <c r="AR682" s="930"/>
      <c r="AS682" s="931"/>
      <c r="AT682" s="931"/>
      <c r="AU682" s="931"/>
      <c r="AV682" s="930"/>
      <c r="AW682" s="931"/>
      <c r="AX682" s="931"/>
      <c r="AY682" s="931"/>
      <c r="AZ682" s="930"/>
      <c r="BA682" s="931"/>
      <c r="BB682" s="931"/>
      <c r="BC682" s="931"/>
      <c r="BD682" s="930"/>
      <c r="BE682" s="929"/>
      <c r="BF682" s="1282">
        <f t="shared" si="13"/>
        <v>0</v>
      </c>
    </row>
    <row r="683" spans="1:58" ht="70.2">
      <c r="A683" s="1220">
        <v>677</v>
      </c>
      <c r="B683" s="1231">
        <v>5</v>
      </c>
      <c r="C683" s="1275" t="s">
        <v>2523</v>
      </c>
      <c r="D683" s="1232"/>
      <c r="E683" s="1233">
        <v>26122200</v>
      </c>
      <c r="F683" s="1234" t="s">
        <v>2416</v>
      </c>
      <c r="G683" s="1235"/>
      <c r="H683" s="1236"/>
      <c r="I683" s="1234"/>
      <c r="J683" s="1220">
        <f>L683+N683+P683</f>
        <v>1</v>
      </c>
      <c r="K683" s="1227">
        <f>M683+O683+Q683</f>
        <v>26122200</v>
      </c>
      <c r="L683" s="1237"/>
      <c r="M683" s="1234"/>
      <c r="N683" s="1237"/>
      <c r="O683" s="1234"/>
      <c r="P683" s="1237">
        <v>1</v>
      </c>
      <c r="Q683" s="1228">
        <f>$E683</f>
        <v>26122200</v>
      </c>
      <c r="R683" s="1234"/>
      <c r="S683" s="1234"/>
      <c r="T683" s="1299"/>
      <c r="U683" s="1293">
        <f>Q683-T683</f>
        <v>26122200</v>
      </c>
      <c r="W683" s="1311">
        <f>$W$1/100*$U683</f>
        <v>2612220</v>
      </c>
      <c r="X683" s="1311">
        <f>$X$1/100*$U683</f>
        <v>2612220</v>
      </c>
      <c r="Y683" s="1311">
        <f>$Y$1/100*$U683</f>
        <v>2612220</v>
      </c>
      <c r="Z683" s="1302">
        <f>W683+X683+Y683</f>
        <v>7836660</v>
      </c>
      <c r="AA683" s="1311">
        <f>$AA$1/100*$U683</f>
        <v>1306110</v>
      </c>
      <c r="AB683" s="1311">
        <f>$AB$1/100*$U683</f>
        <v>2612220</v>
      </c>
      <c r="AC683" s="1311">
        <f>$AC$1/100*$U683</f>
        <v>2612220</v>
      </c>
      <c r="AD683" s="1302">
        <f>AA683+AB683+AC683</f>
        <v>6530550</v>
      </c>
      <c r="AE683" s="1311">
        <f>$AE$1/100*$U683</f>
        <v>2612220</v>
      </c>
      <c r="AF683" s="1311">
        <f>$AF$1/100*$U683</f>
        <v>2612220</v>
      </c>
      <c r="AG683" s="1311">
        <f>$AG$1/100*$U683</f>
        <v>2612220</v>
      </c>
      <c r="AH683" s="1302">
        <f>AE683+AF683+AG683</f>
        <v>7836660</v>
      </c>
      <c r="AI683" s="1311">
        <f>$AI$1/100*$U683</f>
        <v>2612220</v>
      </c>
      <c r="AJ683" s="1311">
        <f>$AJ$1/100*$U683</f>
        <v>1306110</v>
      </c>
      <c r="AK683" s="1311">
        <f>$AK$1/100*$U683</f>
        <v>0</v>
      </c>
      <c r="AL683" s="1302">
        <f>AI683+AJ683+AK683</f>
        <v>3918330</v>
      </c>
      <c r="AM683" s="1310">
        <f>Z683+AD683+AH683+AL683</f>
        <v>26122200</v>
      </c>
      <c r="AN683" s="1282">
        <f>AM683-U683</f>
        <v>0</v>
      </c>
      <c r="AO683" s="931">
        <f>ROUND(W683,-2)</f>
        <v>2612200</v>
      </c>
      <c r="AP683" s="931">
        <f>ROUND(X683,-2)</f>
        <v>2612200</v>
      </c>
      <c r="AQ683" s="931">
        <f>ROUND(Y683,-2)</f>
        <v>2612200</v>
      </c>
      <c r="AR683" s="1302">
        <f>AO683+AP683+AQ683</f>
        <v>7836600</v>
      </c>
      <c r="AS683" s="931">
        <f>ROUND(AA683,-2)</f>
        <v>1306100</v>
      </c>
      <c r="AT683" s="931">
        <f>ROUND(AB683,-2)</f>
        <v>2612200</v>
      </c>
      <c r="AU683" s="931">
        <f>ROUND(AC683,-2)</f>
        <v>2612200</v>
      </c>
      <c r="AV683" s="1302">
        <f>AS683+AT683+AU683</f>
        <v>6530500</v>
      </c>
      <c r="AW683" s="931">
        <f>ROUND(AE683,-2)</f>
        <v>2612200</v>
      </c>
      <c r="AX683" s="931">
        <f>ROUND(AF683,-2)</f>
        <v>2612200</v>
      </c>
      <c r="AY683" s="931">
        <f>ROUND(AG683,-2)</f>
        <v>2612200</v>
      </c>
      <c r="AZ683" s="1302">
        <f>AW683+AX683+AY683</f>
        <v>7836600</v>
      </c>
      <c r="BA683" s="1311">
        <f>ROUND(AI683,-2)</f>
        <v>2612200</v>
      </c>
      <c r="BB683" s="1311">
        <f>ROUND(AJ683,-2)</f>
        <v>1306100</v>
      </c>
      <c r="BC683" s="1311">
        <f>ROUND(AK683,-2)</f>
        <v>0</v>
      </c>
      <c r="BD683" s="930">
        <f>BA683+BB683+BC683</f>
        <v>3918300</v>
      </c>
      <c r="BE683" s="1310">
        <f>AR683+AV683+AZ683+BD683</f>
        <v>26122000</v>
      </c>
      <c r="BF683" s="1312">
        <f t="shared" si="13"/>
        <v>-200</v>
      </c>
    </row>
    <row r="684" spans="1:58">
      <c r="A684" s="1220">
        <v>678</v>
      </c>
      <c r="B684" s="1231"/>
      <c r="C684" s="1276" t="s">
        <v>2422</v>
      </c>
      <c r="D684" s="1239">
        <v>71000000</v>
      </c>
      <c r="E684" s="1240" t="s">
        <v>2416</v>
      </c>
      <c r="F684" s="1234"/>
      <c r="G684" s="1235"/>
      <c r="H684" s="1236"/>
      <c r="I684" s="1234"/>
      <c r="J684" s="1220"/>
      <c r="K684" s="1237"/>
      <c r="L684" s="1237"/>
      <c r="M684" s="1234"/>
      <c r="N684" s="1237"/>
      <c r="O684" s="1234"/>
      <c r="P684" s="1234"/>
      <c r="Q684" s="1234"/>
      <c r="R684" s="1234"/>
      <c r="S684" s="1234"/>
      <c r="T684" s="1234"/>
      <c r="U684" s="1234"/>
      <c r="W684" s="1311"/>
      <c r="X684" s="1311"/>
      <c r="Y684" s="1311"/>
      <c r="Z684" s="1302"/>
      <c r="AA684" s="1311"/>
      <c r="AB684" s="1311"/>
      <c r="AC684" s="1311"/>
      <c r="AD684" s="1302"/>
      <c r="AE684" s="1311"/>
      <c r="AF684" s="1311"/>
      <c r="AG684" s="1311"/>
      <c r="AH684" s="1302"/>
      <c r="AI684" s="1311"/>
      <c r="AJ684" s="1311"/>
      <c r="AK684" s="1311"/>
      <c r="AL684" s="1302"/>
      <c r="AM684" s="1310"/>
      <c r="AN684" s="1282"/>
      <c r="AO684" s="931"/>
      <c r="AP684" s="931"/>
      <c r="AQ684" s="931"/>
      <c r="AR684" s="930"/>
      <c r="AS684" s="931"/>
      <c r="AT684" s="931"/>
      <c r="AU684" s="931"/>
      <c r="AV684" s="930"/>
      <c r="AW684" s="931"/>
      <c r="AX684" s="931"/>
      <c r="AY684" s="931"/>
      <c r="AZ684" s="930"/>
      <c r="BA684" s="931"/>
      <c r="BB684" s="931"/>
      <c r="BC684" s="931"/>
      <c r="BD684" s="930"/>
      <c r="BE684" s="929"/>
      <c r="BF684" s="1282">
        <f t="shared" si="13"/>
        <v>0</v>
      </c>
    </row>
    <row r="685" spans="1:58" outlineLevel="2">
      <c r="A685" s="1220">
        <v>679</v>
      </c>
      <c r="B685" s="1231"/>
      <c r="C685" s="1276" t="s">
        <v>2423</v>
      </c>
      <c r="D685" s="1239">
        <v>0</v>
      </c>
      <c r="E685" s="1240" t="s">
        <v>2416</v>
      </c>
      <c r="F685" s="1234"/>
      <c r="G685" s="1235"/>
      <c r="H685" s="1236"/>
      <c r="I685" s="1234"/>
      <c r="J685" s="1220"/>
      <c r="K685" s="1237"/>
      <c r="L685" s="1237"/>
      <c r="M685" s="1234"/>
      <c r="N685" s="1237"/>
      <c r="O685" s="1234"/>
      <c r="P685" s="1234"/>
      <c r="Q685" s="1234"/>
      <c r="R685" s="1234"/>
      <c r="S685" s="1234"/>
      <c r="T685" s="1234"/>
      <c r="U685" s="1234"/>
      <c r="W685" s="1311"/>
      <c r="X685" s="1311"/>
      <c r="Y685" s="1311"/>
      <c r="Z685" s="1302"/>
      <c r="AA685" s="1311"/>
      <c r="AB685" s="1311"/>
      <c r="AC685" s="1311"/>
      <c r="AD685" s="1302"/>
      <c r="AE685" s="1311"/>
      <c r="AF685" s="1311"/>
      <c r="AG685" s="1311"/>
      <c r="AH685" s="1302"/>
      <c r="AI685" s="1311"/>
      <c r="AJ685" s="1311"/>
      <c r="AK685" s="1311"/>
      <c r="AL685" s="1302"/>
      <c r="AM685" s="1310"/>
      <c r="AN685" s="1282"/>
      <c r="AO685" s="931"/>
      <c r="AP685" s="931"/>
      <c r="AQ685" s="931"/>
      <c r="AR685" s="930"/>
      <c r="AS685" s="931"/>
      <c r="AT685" s="931"/>
      <c r="AU685" s="931"/>
      <c r="AV685" s="930"/>
      <c r="AW685" s="931"/>
      <c r="AX685" s="931"/>
      <c r="AY685" s="931"/>
      <c r="AZ685" s="930"/>
      <c r="BA685" s="931"/>
      <c r="BB685" s="931"/>
      <c r="BC685" s="931"/>
      <c r="BD685" s="930"/>
      <c r="BE685" s="929"/>
      <c r="BF685" s="1282">
        <f t="shared" si="13"/>
        <v>0</v>
      </c>
    </row>
    <row r="686" spans="1:58" outlineLevel="2">
      <c r="A686" s="1220">
        <v>680</v>
      </c>
      <c r="B686" s="1231"/>
      <c r="C686" s="1276" t="s">
        <v>2424</v>
      </c>
      <c r="D686" s="1239">
        <v>71000000</v>
      </c>
      <c r="E686" s="1240" t="s">
        <v>2416</v>
      </c>
      <c r="F686" s="1234"/>
      <c r="G686" s="1235"/>
      <c r="H686" s="1236"/>
      <c r="I686" s="1234"/>
      <c r="J686" s="1220"/>
      <c r="K686" s="1237"/>
      <c r="L686" s="1237"/>
      <c r="M686" s="1234"/>
      <c r="N686" s="1237"/>
      <c r="O686" s="1234"/>
      <c r="P686" s="1234"/>
      <c r="Q686" s="1234"/>
      <c r="R686" s="1234"/>
      <c r="S686" s="1234"/>
      <c r="T686" s="1234"/>
      <c r="U686" s="1234"/>
      <c r="W686" s="1311"/>
      <c r="X686" s="1311"/>
      <c r="Y686" s="1311"/>
      <c r="Z686" s="1302"/>
      <c r="AA686" s="1311"/>
      <c r="AB686" s="1311"/>
      <c r="AC686" s="1311"/>
      <c r="AD686" s="1302"/>
      <c r="AE686" s="1311"/>
      <c r="AF686" s="1311"/>
      <c r="AG686" s="1311"/>
      <c r="AH686" s="1302"/>
      <c r="AI686" s="1311"/>
      <c r="AJ686" s="1311"/>
      <c r="AK686" s="1311"/>
      <c r="AL686" s="1302"/>
      <c r="AM686" s="1310"/>
      <c r="AN686" s="1282"/>
      <c r="AO686" s="931"/>
      <c r="AP686" s="931"/>
      <c r="AQ686" s="931"/>
      <c r="AR686" s="930"/>
      <c r="AS686" s="931"/>
      <c r="AT686" s="931"/>
      <c r="AU686" s="931"/>
      <c r="AV686" s="930"/>
      <c r="AW686" s="931"/>
      <c r="AX686" s="931"/>
      <c r="AY686" s="931"/>
      <c r="AZ686" s="930"/>
      <c r="BA686" s="931"/>
      <c r="BB686" s="931"/>
      <c r="BC686" s="931"/>
      <c r="BD686" s="930"/>
      <c r="BE686" s="929"/>
      <c r="BF686" s="1282">
        <f t="shared" si="13"/>
        <v>0</v>
      </c>
    </row>
    <row r="687" spans="1:58">
      <c r="A687" s="1220">
        <v>681</v>
      </c>
      <c r="B687" s="1231"/>
      <c r="C687" s="1276" t="s">
        <v>2431</v>
      </c>
      <c r="D687" s="1239">
        <v>10653000</v>
      </c>
      <c r="E687" s="1240" t="s">
        <v>2416</v>
      </c>
      <c r="F687" s="1234"/>
      <c r="G687" s="1235"/>
      <c r="H687" s="1236"/>
      <c r="I687" s="1234"/>
      <c r="J687" s="1220"/>
      <c r="K687" s="1237"/>
      <c r="L687" s="1237"/>
      <c r="M687" s="1234"/>
      <c r="N687" s="1237"/>
      <c r="O687" s="1234"/>
      <c r="P687" s="1234"/>
      <c r="Q687" s="1234"/>
      <c r="R687" s="1234"/>
      <c r="S687" s="1234"/>
      <c r="T687" s="1234"/>
      <c r="U687" s="1234"/>
      <c r="W687" s="1311"/>
      <c r="X687" s="1311"/>
      <c r="Y687" s="1311"/>
      <c r="Z687" s="1302"/>
      <c r="AA687" s="1311"/>
      <c r="AB687" s="1311"/>
      <c r="AC687" s="1311"/>
      <c r="AD687" s="1302"/>
      <c r="AE687" s="1311"/>
      <c r="AF687" s="1311"/>
      <c r="AG687" s="1311"/>
      <c r="AH687" s="1302"/>
      <c r="AI687" s="1311"/>
      <c r="AJ687" s="1311"/>
      <c r="AK687" s="1311"/>
      <c r="AL687" s="1302"/>
      <c r="AM687" s="1310"/>
      <c r="AN687" s="1282"/>
      <c r="AO687" s="931"/>
      <c r="AP687" s="931"/>
      <c r="AQ687" s="931"/>
      <c r="AR687" s="930"/>
      <c r="AS687" s="931"/>
      <c r="AT687" s="931"/>
      <c r="AU687" s="931"/>
      <c r="AV687" s="930"/>
      <c r="AW687" s="931"/>
      <c r="AX687" s="931"/>
      <c r="AY687" s="931"/>
      <c r="AZ687" s="930"/>
      <c r="BA687" s="931"/>
      <c r="BB687" s="931"/>
      <c r="BC687" s="931"/>
      <c r="BD687" s="930"/>
      <c r="BE687" s="929"/>
      <c r="BF687" s="1282">
        <f t="shared" si="13"/>
        <v>0</v>
      </c>
    </row>
    <row r="688" spans="1:58">
      <c r="A688" s="1220">
        <v>682</v>
      </c>
      <c r="B688" s="1231"/>
      <c r="C688" s="1276" t="s">
        <v>2425</v>
      </c>
      <c r="D688" s="1239">
        <v>26122200</v>
      </c>
      <c r="E688" s="1240" t="s">
        <v>2416</v>
      </c>
      <c r="F688" s="1234"/>
      <c r="G688" s="1235"/>
      <c r="H688" s="1236"/>
      <c r="I688" s="1234"/>
      <c r="J688" s="1220"/>
      <c r="K688" s="1237"/>
      <c r="L688" s="1237"/>
      <c r="M688" s="1234"/>
      <c r="N688" s="1237"/>
      <c r="O688" s="1234"/>
      <c r="P688" s="1234"/>
      <c r="Q688" s="1234"/>
      <c r="R688" s="1234"/>
      <c r="S688" s="1234"/>
      <c r="T688" s="1234"/>
      <c r="U688" s="1234"/>
      <c r="W688" s="1311"/>
      <c r="X688" s="1311"/>
      <c r="Y688" s="1311"/>
      <c r="Z688" s="1302"/>
      <c r="AA688" s="1311"/>
      <c r="AB688" s="1311"/>
      <c r="AC688" s="1311"/>
      <c r="AD688" s="1302"/>
      <c r="AE688" s="1311"/>
      <c r="AF688" s="1311"/>
      <c r="AG688" s="1311"/>
      <c r="AH688" s="1302"/>
      <c r="AI688" s="1311"/>
      <c r="AJ688" s="1311"/>
      <c r="AK688" s="1311"/>
      <c r="AL688" s="1302"/>
      <c r="AM688" s="1310"/>
      <c r="AN688" s="1282"/>
      <c r="AO688" s="931"/>
      <c r="AP688" s="931"/>
      <c r="AQ688" s="931"/>
      <c r="AR688" s="930"/>
      <c r="AS688" s="931"/>
      <c r="AT688" s="931"/>
      <c r="AU688" s="931"/>
      <c r="AV688" s="930"/>
      <c r="AW688" s="931"/>
      <c r="AX688" s="931"/>
      <c r="AY688" s="931"/>
      <c r="AZ688" s="930"/>
      <c r="BA688" s="931"/>
      <c r="BB688" s="931"/>
      <c r="BC688" s="931"/>
      <c r="BD688" s="930"/>
      <c r="BE688" s="929"/>
      <c r="BF688" s="1282">
        <f t="shared" si="13"/>
        <v>0</v>
      </c>
    </row>
    <row r="689" spans="1:58">
      <c r="A689" s="1220">
        <v>683</v>
      </c>
      <c r="B689" s="1231"/>
      <c r="C689" s="1276" t="s">
        <v>2426</v>
      </c>
      <c r="D689" s="1239">
        <v>34224800</v>
      </c>
      <c r="E689" s="1240" t="s">
        <v>2416</v>
      </c>
      <c r="F689" s="1234"/>
      <c r="G689" s="1235"/>
      <c r="H689" s="1236"/>
      <c r="I689" s="1234"/>
      <c r="J689" s="1220"/>
      <c r="K689" s="1237"/>
      <c r="L689" s="1237"/>
      <c r="M689" s="1234"/>
      <c r="N689" s="1237"/>
      <c r="O689" s="1234"/>
      <c r="P689" s="1234"/>
      <c r="Q689" s="1234"/>
      <c r="R689" s="1234"/>
      <c r="S689" s="1234"/>
      <c r="T689" s="1234"/>
      <c r="U689" s="1234"/>
      <c r="W689" s="1311"/>
      <c r="X689" s="1311"/>
      <c r="Y689" s="1311"/>
      <c r="Z689" s="1302"/>
      <c r="AA689" s="1311"/>
      <c r="AB689" s="1311"/>
      <c r="AC689" s="1311"/>
      <c r="AD689" s="1302"/>
      <c r="AE689" s="1311"/>
      <c r="AF689" s="1311"/>
      <c r="AG689" s="1311"/>
      <c r="AH689" s="1302"/>
      <c r="AI689" s="1311"/>
      <c r="AJ689" s="1311"/>
      <c r="AK689" s="1311"/>
      <c r="AL689" s="1302"/>
      <c r="AM689" s="1310"/>
      <c r="AN689" s="1282"/>
      <c r="AO689" s="931"/>
      <c r="AP689" s="931"/>
      <c r="AQ689" s="931"/>
      <c r="AR689" s="930"/>
      <c r="AS689" s="931"/>
      <c r="AT689" s="931"/>
      <c r="AU689" s="931"/>
      <c r="AV689" s="930"/>
      <c r="AW689" s="931"/>
      <c r="AX689" s="931"/>
      <c r="AY689" s="931"/>
      <c r="AZ689" s="930"/>
      <c r="BA689" s="931"/>
      <c r="BB689" s="931"/>
      <c r="BC689" s="931"/>
      <c r="BD689" s="930"/>
      <c r="BE689" s="929"/>
      <c r="BF689" s="1282">
        <f t="shared" si="13"/>
        <v>0</v>
      </c>
    </row>
    <row r="690" spans="1:58" ht="93.6">
      <c r="A690" s="1220">
        <v>684</v>
      </c>
      <c r="B690" s="1231">
        <v>10</v>
      </c>
      <c r="C690" s="1275" t="s">
        <v>2524</v>
      </c>
      <c r="D690" s="1232"/>
      <c r="E690" s="1233">
        <v>11947500</v>
      </c>
      <c r="F690" s="1234" t="s">
        <v>2416</v>
      </c>
      <c r="G690" s="1235"/>
      <c r="H690" s="1236"/>
      <c r="I690" s="1234"/>
      <c r="J690" s="1220">
        <f>L690+N690+P690</f>
        <v>1</v>
      </c>
      <c r="K690" s="1227">
        <f>M690+O690+Q690</f>
        <v>11947500</v>
      </c>
      <c r="L690" s="1237"/>
      <c r="M690" s="1234"/>
      <c r="N690" s="1237"/>
      <c r="O690" s="1234"/>
      <c r="P690" s="1237">
        <v>1</v>
      </c>
      <c r="Q690" s="1228">
        <f>$E690</f>
        <v>11947500</v>
      </c>
      <c r="R690" s="1234"/>
      <c r="S690" s="1234"/>
      <c r="T690" s="1299"/>
      <c r="U690" s="1293">
        <f>Q690-T690</f>
        <v>11947500</v>
      </c>
      <c r="W690" s="1311">
        <f>$W$1/100*$U690</f>
        <v>1194750</v>
      </c>
      <c r="X690" s="1311">
        <f>$X$1/100*$U690</f>
        <v>1194750</v>
      </c>
      <c r="Y690" s="1311">
        <f>$Y$1/100*$U690</f>
        <v>1194750</v>
      </c>
      <c r="Z690" s="1302">
        <f>W690+X690+Y690</f>
        <v>3584250</v>
      </c>
      <c r="AA690" s="1311">
        <f>$AA$1/100*$U690</f>
        <v>597375</v>
      </c>
      <c r="AB690" s="1311">
        <f>$AB$1/100*$U690</f>
        <v>1194750</v>
      </c>
      <c r="AC690" s="1311">
        <f>$AC$1/100*$U690</f>
        <v>1194750</v>
      </c>
      <c r="AD690" s="1302">
        <f>AA690+AB690+AC690</f>
        <v>2986875</v>
      </c>
      <c r="AE690" s="1311">
        <f>$AE$1/100*$U690</f>
        <v>1194750</v>
      </c>
      <c r="AF690" s="1311">
        <f>$AF$1/100*$U690</f>
        <v>1194750</v>
      </c>
      <c r="AG690" s="1311">
        <f>$AG$1/100*$U690</f>
        <v>1194750</v>
      </c>
      <c r="AH690" s="1302">
        <f>AE690+AF690+AG690</f>
        <v>3584250</v>
      </c>
      <c r="AI690" s="1311">
        <f>$AI$1/100*$U690</f>
        <v>1194750</v>
      </c>
      <c r="AJ690" s="1311">
        <f>$AJ$1/100*$U690</f>
        <v>597375</v>
      </c>
      <c r="AK690" s="1311">
        <f>$AK$1/100*$U690</f>
        <v>0</v>
      </c>
      <c r="AL690" s="1302">
        <f>AI690+AJ690+AK690</f>
        <v>1792125</v>
      </c>
      <c r="AM690" s="1310">
        <f>Z690+AD690+AH690+AL690</f>
        <v>11947500</v>
      </c>
      <c r="AN690" s="1282">
        <f>AM690-U690</f>
        <v>0</v>
      </c>
      <c r="AO690" s="931">
        <f>ROUND(W690,-2)</f>
        <v>1194800</v>
      </c>
      <c r="AP690" s="931">
        <f>ROUND(X690,-2)</f>
        <v>1194800</v>
      </c>
      <c r="AQ690" s="931">
        <f>ROUND(Y690,-2)</f>
        <v>1194800</v>
      </c>
      <c r="AR690" s="1302">
        <f>AO690+AP690+AQ690</f>
        <v>3584400</v>
      </c>
      <c r="AS690" s="931">
        <f>ROUND(AA690,-2)</f>
        <v>597400</v>
      </c>
      <c r="AT690" s="931">
        <f>ROUND(AB690,-2)</f>
        <v>1194800</v>
      </c>
      <c r="AU690" s="931">
        <f>ROUND(AC690,-2)</f>
        <v>1194800</v>
      </c>
      <c r="AV690" s="1302">
        <f>AS690+AT690+AU690</f>
        <v>2987000</v>
      </c>
      <c r="AW690" s="931">
        <f>ROUND(AE690,-2)</f>
        <v>1194800</v>
      </c>
      <c r="AX690" s="931">
        <f>ROUND(AF690,-2)</f>
        <v>1194800</v>
      </c>
      <c r="AY690" s="931">
        <f>ROUND(AG690,-2)</f>
        <v>1194800</v>
      </c>
      <c r="AZ690" s="1302">
        <f>AW690+AX690+AY690</f>
        <v>3584400</v>
      </c>
      <c r="BA690" s="1311">
        <f>ROUND(AI690,-2)</f>
        <v>1194800</v>
      </c>
      <c r="BB690" s="1311">
        <f>ROUND(AJ690,-2)</f>
        <v>597400</v>
      </c>
      <c r="BC690" s="1311">
        <f>ROUND(AK690,-2)</f>
        <v>0</v>
      </c>
      <c r="BD690" s="930">
        <f>BA690+BB690+BC690</f>
        <v>1792200</v>
      </c>
      <c r="BE690" s="1310">
        <f>AR690+AV690+AZ690+BD690</f>
        <v>11948000</v>
      </c>
      <c r="BF690" s="1312">
        <f t="shared" si="13"/>
        <v>500</v>
      </c>
    </row>
    <row r="691" spans="1:58">
      <c r="A691" s="1220">
        <v>685</v>
      </c>
      <c r="B691" s="1231"/>
      <c r="C691" s="1276" t="s">
        <v>2422</v>
      </c>
      <c r="D691" s="1239">
        <v>110990000</v>
      </c>
      <c r="E691" s="1240" t="s">
        <v>2416</v>
      </c>
      <c r="F691" s="1234"/>
      <c r="G691" s="1235"/>
      <c r="H691" s="1236"/>
      <c r="I691" s="1234"/>
      <c r="J691" s="1220"/>
      <c r="K691" s="1237"/>
      <c r="L691" s="1237"/>
      <c r="M691" s="1234"/>
      <c r="N691" s="1237"/>
      <c r="O691" s="1234"/>
      <c r="P691" s="1234"/>
      <c r="Q691" s="1234"/>
      <c r="R691" s="1234"/>
      <c r="S691" s="1234"/>
      <c r="T691" s="1234"/>
      <c r="U691" s="1234"/>
      <c r="W691" s="1311"/>
      <c r="X691" s="1311"/>
      <c r="Y691" s="1311"/>
      <c r="Z691" s="1302"/>
      <c r="AA691" s="1311"/>
      <c r="AB691" s="1311"/>
      <c r="AC691" s="1311"/>
      <c r="AD691" s="1302"/>
      <c r="AE691" s="1311"/>
      <c r="AF691" s="1311"/>
      <c r="AG691" s="1311"/>
      <c r="AH691" s="1302"/>
      <c r="AI691" s="1311"/>
      <c r="AJ691" s="1311"/>
      <c r="AK691" s="1311"/>
      <c r="AL691" s="1302"/>
      <c r="AM691" s="1310"/>
      <c r="AN691" s="1282"/>
      <c r="AO691" s="931"/>
      <c r="AP691" s="931"/>
      <c r="AQ691" s="931"/>
      <c r="AR691" s="930"/>
      <c r="AS691" s="931"/>
      <c r="AT691" s="931"/>
      <c r="AU691" s="931"/>
      <c r="AV691" s="930"/>
      <c r="AW691" s="931"/>
      <c r="AX691" s="931"/>
      <c r="AY691" s="931"/>
      <c r="AZ691" s="930"/>
      <c r="BA691" s="931"/>
      <c r="BB691" s="931"/>
      <c r="BC691" s="931"/>
      <c r="BD691" s="930"/>
      <c r="BE691" s="929"/>
      <c r="BF691" s="1282">
        <f t="shared" si="13"/>
        <v>0</v>
      </c>
    </row>
    <row r="692" spans="1:58" outlineLevel="2">
      <c r="A692" s="1220">
        <v>686</v>
      </c>
      <c r="B692" s="1231"/>
      <c r="C692" s="1276" t="s">
        <v>2423</v>
      </c>
      <c r="D692" s="1239">
        <v>0</v>
      </c>
      <c r="E692" s="1240" t="s">
        <v>2416</v>
      </c>
      <c r="F692" s="1234"/>
      <c r="G692" s="1235"/>
      <c r="H692" s="1236"/>
      <c r="I692" s="1234"/>
      <c r="J692" s="1220"/>
      <c r="K692" s="1237"/>
      <c r="L692" s="1237"/>
      <c r="M692" s="1234"/>
      <c r="N692" s="1237"/>
      <c r="O692" s="1234"/>
      <c r="P692" s="1234"/>
      <c r="Q692" s="1234"/>
      <c r="R692" s="1234"/>
      <c r="S692" s="1234"/>
      <c r="T692" s="1234"/>
      <c r="U692" s="1234"/>
      <c r="W692" s="1311"/>
      <c r="X692" s="1311"/>
      <c r="Y692" s="1311"/>
      <c r="Z692" s="1302"/>
      <c r="AA692" s="1311"/>
      <c r="AB692" s="1311"/>
      <c r="AC692" s="1311"/>
      <c r="AD692" s="1302"/>
      <c r="AE692" s="1311"/>
      <c r="AF692" s="1311"/>
      <c r="AG692" s="1311"/>
      <c r="AH692" s="1302"/>
      <c r="AI692" s="1311"/>
      <c r="AJ692" s="1311"/>
      <c r="AK692" s="1311"/>
      <c r="AL692" s="1302"/>
      <c r="AM692" s="1310"/>
      <c r="AN692" s="1282"/>
      <c r="AO692" s="931"/>
      <c r="AP692" s="931"/>
      <c r="AQ692" s="931"/>
      <c r="AR692" s="930"/>
      <c r="AS692" s="931"/>
      <c r="AT692" s="931"/>
      <c r="AU692" s="931"/>
      <c r="AV692" s="930"/>
      <c r="AW692" s="931"/>
      <c r="AX692" s="931"/>
      <c r="AY692" s="931"/>
      <c r="AZ692" s="930"/>
      <c r="BA692" s="931"/>
      <c r="BB692" s="931"/>
      <c r="BC692" s="931"/>
      <c r="BD692" s="930"/>
      <c r="BE692" s="929"/>
      <c r="BF692" s="1282">
        <f t="shared" si="13"/>
        <v>0</v>
      </c>
    </row>
    <row r="693" spans="1:58" outlineLevel="2">
      <c r="A693" s="1220">
        <v>687</v>
      </c>
      <c r="B693" s="1231"/>
      <c r="C693" s="1276" t="s">
        <v>2424</v>
      </c>
      <c r="D693" s="1239">
        <v>110990000</v>
      </c>
      <c r="E693" s="1240" t="s">
        <v>2416</v>
      </c>
      <c r="F693" s="1234"/>
      <c r="G693" s="1235"/>
      <c r="H693" s="1236"/>
      <c r="I693" s="1234"/>
      <c r="J693" s="1220"/>
      <c r="K693" s="1237"/>
      <c r="L693" s="1237"/>
      <c r="M693" s="1234"/>
      <c r="N693" s="1237"/>
      <c r="O693" s="1234"/>
      <c r="P693" s="1234"/>
      <c r="Q693" s="1234"/>
      <c r="R693" s="1234"/>
      <c r="S693" s="1234"/>
      <c r="T693" s="1234"/>
      <c r="U693" s="1234"/>
      <c r="W693" s="1311"/>
      <c r="X693" s="1311"/>
      <c r="Y693" s="1311"/>
      <c r="Z693" s="1302"/>
      <c r="AA693" s="1311"/>
      <c r="AB693" s="1311"/>
      <c r="AC693" s="1311"/>
      <c r="AD693" s="1302"/>
      <c r="AE693" s="1311"/>
      <c r="AF693" s="1311"/>
      <c r="AG693" s="1311"/>
      <c r="AH693" s="1302"/>
      <c r="AI693" s="1311"/>
      <c r="AJ693" s="1311"/>
      <c r="AK693" s="1311"/>
      <c r="AL693" s="1302"/>
      <c r="AM693" s="1310"/>
      <c r="AN693" s="1282"/>
      <c r="AO693" s="931"/>
      <c r="AP693" s="931"/>
      <c r="AQ693" s="931"/>
      <c r="AR693" s="930"/>
      <c r="AS693" s="931"/>
      <c r="AT693" s="931"/>
      <c r="AU693" s="931"/>
      <c r="AV693" s="930"/>
      <c r="AW693" s="931"/>
      <c r="AX693" s="931"/>
      <c r="AY693" s="931"/>
      <c r="AZ693" s="930"/>
      <c r="BA693" s="931"/>
      <c r="BB693" s="931"/>
      <c r="BC693" s="931"/>
      <c r="BD693" s="930"/>
      <c r="BE693" s="929"/>
      <c r="BF693" s="1282">
        <f t="shared" si="13"/>
        <v>0</v>
      </c>
    </row>
    <row r="694" spans="1:58">
      <c r="A694" s="1220">
        <v>688</v>
      </c>
      <c r="B694" s="1231"/>
      <c r="C694" s="1276" t="s">
        <v>2431</v>
      </c>
      <c r="D694" s="1239">
        <v>16133000</v>
      </c>
      <c r="E694" s="1240" t="s">
        <v>2416</v>
      </c>
      <c r="F694" s="1234"/>
      <c r="G694" s="1235"/>
      <c r="H694" s="1236"/>
      <c r="I694" s="1234"/>
      <c r="J694" s="1220"/>
      <c r="K694" s="1237"/>
      <c r="L694" s="1237"/>
      <c r="M694" s="1234"/>
      <c r="N694" s="1237"/>
      <c r="O694" s="1234"/>
      <c r="P694" s="1234"/>
      <c r="Q694" s="1234"/>
      <c r="R694" s="1234"/>
      <c r="S694" s="1234"/>
      <c r="T694" s="1234"/>
      <c r="U694" s="1234"/>
      <c r="W694" s="1311"/>
      <c r="X694" s="1311"/>
      <c r="Y694" s="1311"/>
      <c r="Z694" s="1302"/>
      <c r="AA694" s="1311"/>
      <c r="AB694" s="1311"/>
      <c r="AC694" s="1311"/>
      <c r="AD694" s="1302"/>
      <c r="AE694" s="1311"/>
      <c r="AF694" s="1311"/>
      <c r="AG694" s="1311"/>
      <c r="AH694" s="1302"/>
      <c r="AI694" s="1311"/>
      <c r="AJ694" s="1311"/>
      <c r="AK694" s="1311"/>
      <c r="AL694" s="1302"/>
      <c r="AM694" s="1310"/>
      <c r="AN694" s="1282"/>
      <c r="AO694" s="931"/>
      <c r="AP694" s="931"/>
      <c r="AQ694" s="931"/>
      <c r="AR694" s="930"/>
      <c r="AS694" s="931"/>
      <c r="AT694" s="931"/>
      <c r="AU694" s="931"/>
      <c r="AV694" s="930"/>
      <c r="AW694" s="931"/>
      <c r="AX694" s="931"/>
      <c r="AY694" s="931"/>
      <c r="AZ694" s="930"/>
      <c r="BA694" s="931"/>
      <c r="BB694" s="931"/>
      <c r="BC694" s="931"/>
      <c r="BD694" s="930"/>
      <c r="BE694" s="929"/>
      <c r="BF694" s="1282">
        <f t="shared" si="13"/>
        <v>0</v>
      </c>
    </row>
    <row r="695" spans="1:58">
      <c r="A695" s="1220">
        <v>689</v>
      </c>
      <c r="B695" s="1231"/>
      <c r="C695" s="1276" t="s">
        <v>2425</v>
      </c>
      <c r="D695" s="1239">
        <v>11947500</v>
      </c>
      <c r="E695" s="1240" t="s">
        <v>2416</v>
      </c>
      <c r="F695" s="1234"/>
      <c r="G695" s="1235"/>
      <c r="H695" s="1236"/>
      <c r="I695" s="1234"/>
      <c r="J695" s="1220"/>
      <c r="K695" s="1237"/>
      <c r="L695" s="1237"/>
      <c r="M695" s="1234"/>
      <c r="N695" s="1237"/>
      <c r="O695" s="1234"/>
      <c r="P695" s="1234"/>
      <c r="Q695" s="1234"/>
      <c r="R695" s="1234"/>
      <c r="S695" s="1234"/>
      <c r="T695" s="1234"/>
      <c r="U695" s="1234"/>
      <c r="W695" s="1311"/>
      <c r="X695" s="1311"/>
      <c r="Y695" s="1311"/>
      <c r="Z695" s="1302"/>
      <c r="AA695" s="1311"/>
      <c r="AB695" s="1311"/>
      <c r="AC695" s="1311"/>
      <c r="AD695" s="1302"/>
      <c r="AE695" s="1311"/>
      <c r="AF695" s="1311"/>
      <c r="AG695" s="1311"/>
      <c r="AH695" s="1302"/>
      <c r="AI695" s="1311"/>
      <c r="AJ695" s="1311"/>
      <c r="AK695" s="1311"/>
      <c r="AL695" s="1302"/>
      <c r="AM695" s="1310"/>
      <c r="AN695" s="1282"/>
      <c r="AO695" s="931"/>
      <c r="AP695" s="931"/>
      <c r="AQ695" s="931"/>
      <c r="AR695" s="930"/>
      <c r="AS695" s="931"/>
      <c r="AT695" s="931"/>
      <c r="AU695" s="931"/>
      <c r="AV695" s="930"/>
      <c r="AW695" s="931"/>
      <c r="AX695" s="931"/>
      <c r="AY695" s="931"/>
      <c r="AZ695" s="930"/>
      <c r="BA695" s="931"/>
      <c r="BB695" s="931"/>
      <c r="BC695" s="931"/>
      <c r="BD695" s="930"/>
      <c r="BE695" s="929"/>
      <c r="BF695" s="1282">
        <f t="shared" si="13"/>
        <v>0</v>
      </c>
    </row>
    <row r="696" spans="1:58">
      <c r="A696" s="1220">
        <v>690</v>
      </c>
      <c r="B696" s="1231"/>
      <c r="C696" s="1276" t="s">
        <v>2426</v>
      </c>
      <c r="D696" s="1239">
        <v>82909500</v>
      </c>
      <c r="E696" s="1240" t="s">
        <v>2416</v>
      </c>
      <c r="F696" s="1234"/>
      <c r="G696" s="1235"/>
      <c r="H696" s="1236"/>
      <c r="I696" s="1234"/>
      <c r="J696" s="1220"/>
      <c r="K696" s="1237"/>
      <c r="L696" s="1237"/>
      <c r="M696" s="1234"/>
      <c r="N696" s="1237"/>
      <c r="O696" s="1234"/>
      <c r="P696" s="1234"/>
      <c r="Q696" s="1234"/>
      <c r="R696" s="1234"/>
      <c r="S696" s="1234"/>
      <c r="T696" s="1234"/>
      <c r="U696" s="1234"/>
      <c r="W696" s="1311"/>
      <c r="X696" s="1311"/>
      <c r="Y696" s="1311"/>
      <c r="Z696" s="1302"/>
      <c r="AA696" s="1311"/>
      <c r="AB696" s="1311"/>
      <c r="AC696" s="1311"/>
      <c r="AD696" s="1302"/>
      <c r="AE696" s="1311"/>
      <c r="AF696" s="1311"/>
      <c r="AG696" s="1311"/>
      <c r="AH696" s="1302"/>
      <c r="AI696" s="1311"/>
      <c r="AJ696" s="1311"/>
      <c r="AK696" s="1311"/>
      <c r="AL696" s="1302"/>
      <c r="AM696" s="1310"/>
      <c r="AN696" s="1282"/>
      <c r="AO696" s="931"/>
      <c r="AP696" s="931"/>
      <c r="AQ696" s="931"/>
      <c r="AR696" s="930"/>
      <c r="AS696" s="931"/>
      <c r="AT696" s="931"/>
      <c r="AU696" s="931"/>
      <c r="AV696" s="930"/>
      <c r="AW696" s="931"/>
      <c r="AX696" s="931"/>
      <c r="AY696" s="931"/>
      <c r="AZ696" s="930"/>
      <c r="BA696" s="931"/>
      <c r="BB696" s="931"/>
      <c r="BC696" s="931"/>
      <c r="BD696" s="930"/>
      <c r="BE696" s="929"/>
      <c r="BF696" s="1282">
        <f t="shared" si="13"/>
        <v>0</v>
      </c>
    </row>
    <row r="697" spans="1:58" ht="70.2">
      <c r="A697" s="1220">
        <v>691</v>
      </c>
      <c r="B697" s="1231">
        <v>10</v>
      </c>
      <c r="C697" s="1275" t="s">
        <v>2525</v>
      </c>
      <c r="D697" s="1232"/>
      <c r="E697" s="1233">
        <v>6349900</v>
      </c>
      <c r="F697" s="1234" t="s">
        <v>2416</v>
      </c>
      <c r="G697" s="1235"/>
      <c r="H697" s="1236"/>
      <c r="I697" s="1234"/>
      <c r="J697" s="1220">
        <f>L697+N697+P697</f>
        <v>1</v>
      </c>
      <c r="K697" s="1227">
        <f>M697+O697+Q697</f>
        <v>6349900</v>
      </c>
      <c r="L697" s="1237"/>
      <c r="M697" s="1234"/>
      <c r="N697" s="1237"/>
      <c r="O697" s="1234"/>
      <c r="P697" s="1237">
        <v>1</v>
      </c>
      <c r="Q697" s="1228">
        <f>$E697</f>
        <v>6349900</v>
      </c>
      <c r="R697" s="1234"/>
      <c r="S697" s="1234"/>
      <c r="T697" s="1299"/>
      <c r="U697" s="1293">
        <f>Q697-T697</f>
        <v>6349900</v>
      </c>
      <c r="W697" s="1311">
        <f>$W$1/100*$U697</f>
        <v>634990</v>
      </c>
      <c r="X697" s="1311">
        <f>$X$1/100*$U697</f>
        <v>634990</v>
      </c>
      <c r="Y697" s="1311">
        <f>$Y$1/100*$U697</f>
        <v>634990</v>
      </c>
      <c r="Z697" s="1302">
        <f>W697+X697+Y697</f>
        <v>1904970</v>
      </c>
      <c r="AA697" s="1311">
        <f>$AA$1/100*$U697</f>
        <v>317495</v>
      </c>
      <c r="AB697" s="1311">
        <f>$AB$1/100*$U697</f>
        <v>634990</v>
      </c>
      <c r="AC697" s="1311">
        <f>$AC$1/100*$U697</f>
        <v>634990</v>
      </c>
      <c r="AD697" s="1302">
        <f>AA697+AB697+AC697</f>
        <v>1587475</v>
      </c>
      <c r="AE697" s="1311">
        <f>$AE$1/100*$U697</f>
        <v>634990</v>
      </c>
      <c r="AF697" s="1311">
        <f>$AF$1/100*$U697</f>
        <v>634990</v>
      </c>
      <c r="AG697" s="1311">
        <f>$AG$1/100*$U697</f>
        <v>634990</v>
      </c>
      <c r="AH697" s="1302">
        <f>AE697+AF697+AG697</f>
        <v>1904970</v>
      </c>
      <c r="AI697" s="1311">
        <f>$AI$1/100*$U697</f>
        <v>634990</v>
      </c>
      <c r="AJ697" s="1311">
        <f>$AJ$1/100*$U697</f>
        <v>317495</v>
      </c>
      <c r="AK697" s="1311">
        <f>$AK$1/100*$U697</f>
        <v>0</v>
      </c>
      <c r="AL697" s="1302">
        <f>AI697+AJ697+AK697</f>
        <v>952485</v>
      </c>
      <c r="AM697" s="1310">
        <f>Z697+AD697+AH697+AL697</f>
        <v>6349900</v>
      </c>
      <c r="AN697" s="1282">
        <f>AM697-U697</f>
        <v>0</v>
      </c>
      <c r="AO697" s="931">
        <f>ROUND(W697,-2)</f>
        <v>635000</v>
      </c>
      <c r="AP697" s="931">
        <f>ROUND(X697,-2)</f>
        <v>635000</v>
      </c>
      <c r="AQ697" s="931">
        <f>ROUND(Y697,-2)</f>
        <v>635000</v>
      </c>
      <c r="AR697" s="1302">
        <f>AO697+AP697+AQ697</f>
        <v>1905000</v>
      </c>
      <c r="AS697" s="931">
        <f>ROUND(AA697,-2)</f>
        <v>317500</v>
      </c>
      <c r="AT697" s="931">
        <f>ROUND(AB697,-2)</f>
        <v>635000</v>
      </c>
      <c r="AU697" s="931">
        <f>ROUND(AC697,-2)</f>
        <v>635000</v>
      </c>
      <c r="AV697" s="1302">
        <f>AS697+AT697+AU697</f>
        <v>1587500</v>
      </c>
      <c r="AW697" s="931">
        <f>ROUND(AE697,-2)</f>
        <v>635000</v>
      </c>
      <c r="AX697" s="931">
        <f>ROUND(AF697,-2)</f>
        <v>635000</v>
      </c>
      <c r="AY697" s="931">
        <f>ROUND(AG697,-2)</f>
        <v>635000</v>
      </c>
      <c r="AZ697" s="1302">
        <f>AW697+AX697+AY697</f>
        <v>1905000</v>
      </c>
      <c r="BA697" s="1311">
        <f>ROUND(AI697,-2)</f>
        <v>635000</v>
      </c>
      <c r="BB697" s="1311">
        <f>ROUND(AJ697,-2)</f>
        <v>317500</v>
      </c>
      <c r="BC697" s="1311">
        <f>ROUND(AK697,-2)</f>
        <v>0</v>
      </c>
      <c r="BD697" s="930">
        <f>BA697+BB697+BC697</f>
        <v>952500</v>
      </c>
      <c r="BE697" s="1310">
        <f>AR697+AV697+AZ697+BD697</f>
        <v>6350000</v>
      </c>
      <c r="BF697" s="1312">
        <f t="shared" si="13"/>
        <v>100</v>
      </c>
    </row>
    <row r="698" spans="1:58">
      <c r="A698" s="1220">
        <v>692</v>
      </c>
      <c r="B698" s="1231"/>
      <c r="C698" s="1276" t="s">
        <v>2422</v>
      </c>
      <c r="D698" s="1239">
        <v>71019600</v>
      </c>
      <c r="E698" s="1240" t="s">
        <v>2416</v>
      </c>
      <c r="F698" s="1234"/>
      <c r="G698" s="1235"/>
      <c r="H698" s="1236"/>
      <c r="I698" s="1234"/>
      <c r="J698" s="1220"/>
      <c r="K698" s="1237"/>
      <c r="L698" s="1237"/>
      <c r="M698" s="1234"/>
      <c r="N698" s="1237"/>
      <c r="O698" s="1234"/>
      <c r="P698" s="1234"/>
      <c r="Q698" s="1234"/>
      <c r="R698" s="1234"/>
      <c r="S698" s="1234"/>
      <c r="T698" s="1234"/>
      <c r="U698" s="1234"/>
      <c r="W698" s="1311"/>
      <c r="X698" s="1311"/>
      <c r="Y698" s="1311"/>
      <c r="Z698" s="1302"/>
      <c r="AA698" s="1311"/>
      <c r="AB698" s="1311"/>
      <c r="AC698" s="1311"/>
      <c r="AD698" s="1302"/>
      <c r="AE698" s="1311"/>
      <c r="AF698" s="1311"/>
      <c r="AG698" s="1311"/>
      <c r="AH698" s="1302"/>
      <c r="AI698" s="1311"/>
      <c r="AJ698" s="1311"/>
      <c r="AK698" s="1311"/>
      <c r="AL698" s="1302"/>
      <c r="AM698" s="1310"/>
      <c r="AN698" s="1282"/>
      <c r="AO698" s="931"/>
      <c r="AP698" s="931"/>
      <c r="AQ698" s="931"/>
      <c r="AR698" s="930"/>
      <c r="AS698" s="931"/>
      <c r="AT698" s="931"/>
      <c r="AU698" s="931"/>
      <c r="AV698" s="930"/>
      <c r="AW698" s="931"/>
      <c r="AX698" s="931"/>
      <c r="AY698" s="931"/>
      <c r="AZ698" s="930"/>
      <c r="BA698" s="931"/>
      <c r="BB698" s="931"/>
      <c r="BC698" s="931"/>
      <c r="BD698" s="930"/>
      <c r="BE698" s="929"/>
      <c r="BF698" s="1282">
        <f t="shared" si="13"/>
        <v>0</v>
      </c>
    </row>
    <row r="699" spans="1:58" outlineLevel="2">
      <c r="A699" s="1220">
        <v>693</v>
      </c>
      <c r="B699" s="1231"/>
      <c r="C699" s="1276" t="s">
        <v>2423</v>
      </c>
      <c r="D699" s="1239">
        <v>0</v>
      </c>
      <c r="E699" s="1240" t="s">
        <v>2416</v>
      </c>
      <c r="F699" s="1234"/>
      <c r="G699" s="1235"/>
      <c r="H699" s="1236"/>
      <c r="I699" s="1234"/>
      <c r="J699" s="1220"/>
      <c r="K699" s="1237"/>
      <c r="L699" s="1237"/>
      <c r="M699" s="1234"/>
      <c r="N699" s="1237"/>
      <c r="O699" s="1234"/>
      <c r="P699" s="1234"/>
      <c r="Q699" s="1234"/>
      <c r="R699" s="1234"/>
      <c r="S699" s="1234"/>
      <c r="T699" s="1234"/>
      <c r="U699" s="1234"/>
      <c r="W699" s="1311"/>
      <c r="X699" s="1311"/>
      <c r="Y699" s="1311"/>
      <c r="Z699" s="1302"/>
      <c r="AA699" s="1311"/>
      <c r="AB699" s="1311"/>
      <c r="AC699" s="1311"/>
      <c r="AD699" s="1302"/>
      <c r="AE699" s="1311"/>
      <c r="AF699" s="1311"/>
      <c r="AG699" s="1311"/>
      <c r="AH699" s="1302"/>
      <c r="AI699" s="1311"/>
      <c r="AJ699" s="1311"/>
      <c r="AK699" s="1311"/>
      <c r="AL699" s="1302"/>
      <c r="AM699" s="1310"/>
      <c r="AN699" s="1282"/>
      <c r="AO699" s="931"/>
      <c r="AP699" s="931"/>
      <c r="AQ699" s="931"/>
      <c r="AR699" s="930"/>
      <c r="AS699" s="931"/>
      <c r="AT699" s="931"/>
      <c r="AU699" s="931"/>
      <c r="AV699" s="930"/>
      <c r="AW699" s="931"/>
      <c r="AX699" s="931"/>
      <c r="AY699" s="931"/>
      <c r="AZ699" s="930"/>
      <c r="BA699" s="931"/>
      <c r="BB699" s="931"/>
      <c r="BC699" s="931"/>
      <c r="BD699" s="930"/>
      <c r="BE699" s="929"/>
      <c r="BF699" s="1282">
        <f t="shared" si="13"/>
        <v>0</v>
      </c>
    </row>
    <row r="700" spans="1:58" outlineLevel="2">
      <c r="A700" s="1220">
        <v>694</v>
      </c>
      <c r="B700" s="1231"/>
      <c r="C700" s="1276" t="s">
        <v>2424</v>
      </c>
      <c r="D700" s="1239">
        <v>71019600</v>
      </c>
      <c r="E700" s="1240" t="s">
        <v>2416</v>
      </c>
      <c r="F700" s="1234"/>
      <c r="G700" s="1235"/>
      <c r="H700" s="1236"/>
      <c r="I700" s="1234"/>
      <c r="J700" s="1220"/>
      <c r="K700" s="1237"/>
      <c r="L700" s="1237"/>
      <c r="M700" s="1234"/>
      <c r="N700" s="1237"/>
      <c r="O700" s="1234"/>
      <c r="P700" s="1234"/>
      <c r="Q700" s="1234"/>
      <c r="R700" s="1234"/>
      <c r="S700" s="1234"/>
      <c r="T700" s="1234"/>
      <c r="U700" s="1234"/>
      <c r="W700" s="1311"/>
      <c r="X700" s="1311"/>
      <c r="Y700" s="1311"/>
      <c r="Z700" s="1302"/>
      <c r="AA700" s="1311"/>
      <c r="AB700" s="1311"/>
      <c r="AC700" s="1311"/>
      <c r="AD700" s="1302"/>
      <c r="AE700" s="1311"/>
      <c r="AF700" s="1311"/>
      <c r="AG700" s="1311"/>
      <c r="AH700" s="1302"/>
      <c r="AI700" s="1311"/>
      <c r="AJ700" s="1311"/>
      <c r="AK700" s="1311"/>
      <c r="AL700" s="1302"/>
      <c r="AM700" s="1310"/>
      <c r="AN700" s="1282"/>
      <c r="AO700" s="931"/>
      <c r="AP700" s="931"/>
      <c r="AQ700" s="931"/>
      <c r="AR700" s="930"/>
      <c r="AS700" s="931"/>
      <c r="AT700" s="931"/>
      <c r="AU700" s="931"/>
      <c r="AV700" s="930"/>
      <c r="AW700" s="931"/>
      <c r="AX700" s="931"/>
      <c r="AY700" s="931"/>
      <c r="AZ700" s="930"/>
      <c r="BA700" s="931"/>
      <c r="BB700" s="931"/>
      <c r="BC700" s="931"/>
      <c r="BD700" s="930"/>
      <c r="BE700" s="929"/>
      <c r="BF700" s="1282">
        <f t="shared" si="13"/>
        <v>0</v>
      </c>
    </row>
    <row r="701" spans="1:58">
      <c r="A701" s="1220">
        <v>695</v>
      </c>
      <c r="B701" s="1231"/>
      <c r="C701" s="1276" t="s">
        <v>2431</v>
      </c>
      <c r="D701" s="1239">
        <v>10653000</v>
      </c>
      <c r="E701" s="1240" t="s">
        <v>2416</v>
      </c>
      <c r="F701" s="1234"/>
      <c r="G701" s="1235"/>
      <c r="H701" s="1236"/>
      <c r="I701" s="1234"/>
      <c r="J701" s="1220"/>
      <c r="K701" s="1237"/>
      <c r="L701" s="1237"/>
      <c r="M701" s="1234"/>
      <c r="N701" s="1237"/>
      <c r="O701" s="1234"/>
      <c r="P701" s="1234"/>
      <c r="Q701" s="1234"/>
      <c r="R701" s="1234"/>
      <c r="S701" s="1234"/>
      <c r="T701" s="1234"/>
      <c r="U701" s="1234"/>
      <c r="W701" s="1311"/>
      <c r="X701" s="1311"/>
      <c r="Y701" s="1311"/>
      <c r="Z701" s="1302"/>
      <c r="AA701" s="1311"/>
      <c r="AB701" s="1311"/>
      <c r="AC701" s="1311"/>
      <c r="AD701" s="1302"/>
      <c r="AE701" s="1311"/>
      <c r="AF701" s="1311"/>
      <c r="AG701" s="1311"/>
      <c r="AH701" s="1302"/>
      <c r="AI701" s="1311"/>
      <c r="AJ701" s="1311"/>
      <c r="AK701" s="1311"/>
      <c r="AL701" s="1302"/>
      <c r="AM701" s="1310"/>
      <c r="AN701" s="1282"/>
      <c r="AO701" s="931"/>
      <c r="AP701" s="931"/>
      <c r="AQ701" s="931"/>
      <c r="AR701" s="930"/>
      <c r="AS701" s="931"/>
      <c r="AT701" s="931"/>
      <c r="AU701" s="931"/>
      <c r="AV701" s="930"/>
      <c r="AW701" s="931"/>
      <c r="AX701" s="931"/>
      <c r="AY701" s="931"/>
      <c r="AZ701" s="930"/>
      <c r="BA701" s="931"/>
      <c r="BB701" s="931"/>
      <c r="BC701" s="931"/>
      <c r="BD701" s="930"/>
      <c r="BE701" s="929"/>
      <c r="BF701" s="1282">
        <f t="shared" si="13"/>
        <v>0</v>
      </c>
    </row>
    <row r="702" spans="1:58">
      <c r="A702" s="1220">
        <v>696</v>
      </c>
      <c r="B702" s="1231"/>
      <c r="C702" s="1276" t="s">
        <v>2425</v>
      </c>
      <c r="D702" s="1239">
        <v>6349900</v>
      </c>
      <c r="E702" s="1240" t="s">
        <v>2416</v>
      </c>
      <c r="F702" s="1234"/>
      <c r="G702" s="1235"/>
      <c r="H702" s="1236"/>
      <c r="I702" s="1234"/>
      <c r="J702" s="1220"/>
      <c r="K702" s="1237"/>
      <c r="L702" s="1237"/>
      <c r="M702" s="1234"/>
      <c r="N702" s="1237"/>
      <c r="O702" s="1234"/>
      <c r="P702" s="1234"/>
      <c r="Q702" s="1234"/>
      <c r="R702" s="1234"/>
      <c r="S702" s="1234"/>
      <c r="T702" s="1234"/>
      <c r="U702" s="1234"/>
      <c r="W702" s="1311"/>
      <c r="X702" s="1311"/>
      <c r="Y702" s="1311"/>
      <c r="Z702" s="1302"/>
      <c r="AA702" s="1311"/>
      <c r="AB702" s="1311"/>
      <c r="AC702" s="1311"/>
      <c r="AD702" s="1302"/>
      <c r="AE702" s="1311"/>
      <c r="AF702" s="1311"/>
      <c r="AG702" s="1311"/>
      <c r="AH702" s="1302"/>
      <c r="AI702" s="1311"/>
      <c r="AJ702" s="1311"/>
      <c r="AK702" s="1311"/>
      <c r="AL702" s="1302"/>
      <c r="AM702" s="1310"/>
      <c r="AN702" s="1282"/>
      <c r="AO702" s="931"/>
      <c r="AP702" s="931"/>
      <c r="AQ702" s="931"/>
      <c r="AR702" s="930"/>
      <c r="AS702" s="931"/>
      <c r="AT702" s="931"/>
      <c r="AU702" s="931"/>
      <c r="AV702" s="930"/>
      <c r="AW702" s="931"/>
      <c r="AX702" s="931"/>
      <c r="AY702" s="931"/>
      <c r="AZ702" s="930"/>
      <c r="BA702" s="931"/>
      <c r="BB702" s="931"/>
      <c r="BC702" s="931"/>
      <c r="BD702" s="930"/>
      <c r="BE702" s="929"/>
      <c r="BF702" s="1282">
        <f t="shared" si="13"/>
        <v>0</v>
      </c>
    </row>
    <row r="703" spans="1:58">
      <c r="A703" s="1220">
        <v>697</v>
      </c>
      <c r="B703" s="1231"/>
      <c r="C703" s="1276" t="s">
        <v>2426</v>
      </c>
      <c r="D703" s="1239">
        <v>23540800</v>
      </c>
      <c r="E703" s="1240" t="s">
        <v>2416</v>
      </c>
      <c r="F703" s="1234"/>
      <c r="G703" s="1235"/>
      <c r="H703" s="1236"/>
      <c r="I703" s="1234"/>
      <c r="J703" s="1220"/>
      <c r="K703" s="1237"/>
      <c r="L703" s="1237"/>
      <c r="M703" s="1234"/>
      <c r="N703" s="1237"/>
      <c r="O703" s="1234"/>
      <c r="P703" s="1234"/>
      <c r="Q703" s="1234"/>
      <c r="R703" s="1234"/>
      <c r="S703" s="1234"/>
      <c r="T703" s="1234"/>
      <c r="U703" s="1234"/>
      <c r="W703" s="1311"/>
      <c r="X703" s="1311"/>
      <c r="Y703" s="1311"/>
      <c r="Z703" s="1302"/>
      <c r="AA703" s="1311"/>
      <c r="AB703" s="1311"/>
      <c r="AC703" s="1311"/>
      <c r="AD703" s="1302"/>
      <c r="AE703" s="1311"/>
      <c r="AF703" s="1311"/>
      <c r="AG703" s="1311"/>
      <c r="AH703" s="1302"/>
      <c r="AI703" s="1311"/>
      <c r="AJ703" s="1311"/>
      <c r="AK703" s="1311"/>
      <c r="AL703" s="1302"/>
      <c r="AM703" s="1310"/>
      <c r="AN703" s="1282"/>
      <c r="AO703" s="931"/>
      <c r="AP703" s="931"/>
      <c r="AQ703" s="931"/>
      <c r="AR703" s="930"/>
      <c r="AS703" s="931"/>
      <c r="AT703" s="931"/>
      <c r="AU703" s="931"/>
      <c r="AV703" s="930"/>
      <c r="AW703" s="931"/>
      <c r="AX703" s="931"/>
      <c r="AY703" s="931"/>
      <c r="AZ703" s="930"/>
      <c r="BA703" s="931"/>
      <c r="BB703" s="931"/>
      <c r="BC703" s="931"/>
      <c r="BD703" s="930"/>
      <c r="BE703" s="929"/>
      <c r="BF703" s="1282">
        <f t="shared" si="13"/>
        <v>0</v>
      </c>
    </row>
    <row r="704" spans="1:58">
      <c r="A704" s="1220">
        <v>698</v>
      </c>
      <c r="B704" s="1231"/>
      <c r="C704" s="1276" t="s">
        <v>2427</v>
      </c>
      <c r="D704" s="1239">
        <v>30475900</v>
      </c>
      <c r="E704" s="1240" t="s">
        <v>2416</v>
      </c>
      <c r="F704" s="1234"/>
      <c r="G704" s="1235"/>
      <c r="H704" s="1236"/>
      <c r="I704" s="1234"/>
      <c r="J704" s="1220"/>
      <c r="K704" s="1237"/>
      <c r="L704" s="1237"/>
      <c r="M704" s="1234"/>
      <c r="N704" s="1237"/>
      <c r="O704" s="1234"/>
      <c r="P704" s="1234"/>
      <c r="Q704" s="1234"/>
      <c r="R704" s="1234"/>
      <c r="S704" s="1234"/>
      <c r="T704" s="1234"/>
      <c r="U704" s="1234"/>
      <c r="W704" s="1311"/>
      <c r="X704" s="1311"/>
      <c r="Y704" s="1311"/>
      <c r="Z704" s="1302"/>
      <c r="AA704" s="1311"/>
      <c r="AB704" s="1311"/>
      <c r="AC704" s="1311"/>
      <c r="AD704" s="1302"/>
      <c r="AE704" s="1311"/>
      <c r="AF704" s="1311"/>
      <c r="AG704" s="1311"/>
      <c r="AH704" s="1302"/>
      <c r="AI704" s="1311"/>
      <c r="AJ704" s="1311"/>
      <c r="AK704" s="1311"/>
      <c r="AL704" s="1302"/>
      <c r="AM704" s="1310"/>
      <c r="AN704" s="1282"/>
      <c r="AO704" s="931"/>
      <c r="AP704" s="931"/>
      <c r="AQ704" s="931"/>
      <c r="AR704" s="930"/>
      <c r="AS704" s="931"/>
      <c r="AT704" s="931"/>
      <c r="AU704" s="931"/>
      <c r="AV704" s="930"/>
      <c r="AW704" s="931"/>
      <c r="AX704" s="931"/>
      <c r="AY704" s="931"/>
      <c r="AZ704" s="930"/>
      <c r="BA704" s="931"/>
      <c r="BB704" s="931"/>
      <c r="BC704" s="931"/>
      <c r="BD704" s="930"/>
      <c r="BE704" s="929"/>
      <c r="BF704" s="1282">
        <f t="shared" si="13"/>
        <v>0</v>
      </c>
    </row>
    <row r="705" spans="1:58" ht="70.2">
      <c r="A705" s="1220">
        <v>699</v>
      </c>
      <c r="B705" s="1231">
        <v>11</v>
      </c>
      <c r="C705" s="1275" t="s">
        <v>2526</v>
      </c>
      <c r="D705" s="1232"/>
      <c r="E705" s="1233">
        <v>6303800</v>
      </c>
      <c r="F705" s="1234" t="s">
        <v>2416</v>
      </c>
      <c r="G705" s="1235"/>
      <c r="H705" s="1236"/>
      <c r="I705" s="1234"/>
      <c r="J705" s="1220">
        <f>L705+N705+P705</f>
        <v>1</v>
      </c>
      <c r="K705" s="1227">
        <f>M705+O705+Q705</f>
        <v>6303800</v>
      </c>
      <c r="L705" s="1237"/>
      <c r="M705" s="1234"/>
      <c r="N705" s="1237"/>
      <c r="O705" s="1234"/>
      <c r="P705" s="1237">
        <v>1</v>
      </c>
      <c r="Q705" s="1228">
        <f>$E705</f>
        <v>6303800</v>
      </c>
      <c r="R705" s="1234"/>
      <c r="S705" s="1234"/>
      <c r="T705" s="1299"/>
      <c r="U705" s="1293">
        <f>Q705-T705</f>
        <v>6303800</v>
      </c>
      <c r="W705" s="1311">
        <f>$W$1/100*$U705</f>
        <v>630380</v>
      </c>
      <c r="X705" s="1311">
        <f>$X$1/100*$U705</f>
        <v>630380</v>
      </c>
      <c r="Y705" s="1311">
        <f>$Y$1/100*$U705</f>
        <v>630380</v>
      </c>
      <c r="Z705" s="1302">
        <f>W705+X705+Y705</f>
        <v>1891140</v>
      </c>
      <c r="AA705" s="1311">
        <f>$AA$1/100*$U705</f>
        <v>315190</v>
      </c>
      <c r="AB705" s="1311">
        <f>$AB$1/100*$U705</f>
        <v>630380</v>
      </c>
      <c r="AC705" s="1311">
        <f>$AC$1/100*$U705</f>
        <v>630380</v>
      </c>
      <c r="AD705" s="1302">
        <f>AA705+AB705+AC705</f>
        <v>1575950</v>
      </c>
      <c r="AE705" s="1311">
        <f>$AE$1/100*$U705</f>
        <v>630380</v>
      </c>
      <c r="AF705" s="1311">
        <f>$AF$1/100*$U705</f>
        <v>630380</v>
      </c>
      <c r="AG705" s="1311">
        <f>$AG$1/100*$U705</f>
        <v>630380</v>
      </c>
      <c r="AH705" s="1302">
        <f>AE705+AF705+AG705</f>
        <v>1891140</v>
      </c>
      <c r="AI705" s="1311">
        <f>$AI$1/100*$U705</f>
        <v>630380</v>
      </c>
      <c r="AJ705" s="1311">
        <f>$AJ$1/100*$U705</f>
        <v>315190</v>
      </c>
      <c r="AK705" s="1311">
        <f>$AK$1/100*$U705</f>
        <v>0</v>
      </c>
      <c r="AL705" s="1302">
        <f>AI705+AJ705+AK705</f>
        <v>945570</v>
      </c>
      <c r="AM705" s="1310">
        <f>Z705+AD705+AH705+AL705</f>
        <v>6303800</v>
      </c>
      <c r="AN705" s="1282">
        <f>AM705-U705</f>
        <v>0</v>
      </c>
      <c r="AO705" s="931">
        <f>ROUND(W705,-2)</f>
        <v>630400</v>
      </c>
      <c r="AP705" s="931">
        <f>ROUND(X705,-2)</f>
        <v>630400</v>
      </c>
      <c r="AQ705" s="931">
        <f>ROUND(Y705,-2)</f>
        <v>630400</v>
      </c>
      <c r="AR705" s="1302">
        <f>AO705+AP705+AQ705</f>
        <v>1891200</v>
      </c>
      <c r="AS705" s="931">
        <f>ROUND(AA705,-2)</f>
        <v>315200</v>
      </c>
      <c r="AT705" s="931">
        <f>ROUND(AB705,-2)</f>
        <v>630400</v>
      </c>
      <c r="AU705" s="931">
        <f>ROUND(AC705,-2)</f>
        <v>630400</v>
      </c>
      <c r="AV705" s="1302">
        <f>AS705+AT705+AU705</f>
        <v>1576000</v>
      </c>
      <c r="AW705" s="931">
        <f>ROUND(AE705,-2)</f>
        <v>630400</v>
      </c>
      <c r="AX705" s="931">
        <f>ROUND(AF705,-2)</f>
        <v>630400</v>
      </c>
      <c r="AY705" s="931">
        <f>ROUND(AG705,-2)</f>
        <v>630400</v>
      </c>
      <c r="AZ705" s="1302">
        <f>AW705+AX705+AY705</f>
        <v>1891200</v>
      </c>
      <c r="BA705" s="1311">
        <f>ROUND(AI705,-2)</f>
        <v>630400</v>
      </c>
      <c r="BB705" s="1311">
        <f>ROUND(AJ705,-2)</f>
        <v>315200</v>
      </c>
      <c r="BC705" s="1311">
        <f>ROUND(AK705,-2)</f>
        <v>0</v>
      </c>
      <c r="BD705" s="930">
        <f>BA705+BB705+BC705</f>
        <v>945600</v>
      </c>
      <c r="BE705" s="1310">
        <f>AR705+AV705+AZ705+BD705</f>
        <v>6304000</v>
      </c>
      <c r="BF705" s="1312">
        <f t="shared" si="13"/>
        <v>200</v>
      </c>
    </row>
    <row r="706" spans="1:58">
      <c r="A706" s="1220">
        <v>700</v>
      </c>
      <c r="B706" s="1231"/>
      <c r="C706" s="1276" t="s">
        <v>2422</v>
      </c>
      <c r="D706" s="1239">
        <v>70505400</v>
      </c>
      <c r="E706" s="1240" t="s">
        <v>2416</v>
      </c>
      <c r="F706" s="1234"/>
      <c r="G706" s="1235"/>
      <c r="H706" s="1236"/>
      <c r="I706" s="1234"/>
      <c r="J706" s="1220"/>
      <c r="K706" s="1237"/>
      <c r="L706" s="1237"/>
      <c r="M706" s="1234"/>
      <c r="N706" s="1237"/>
      <c r="O706" s="1234"/>
      <c r="P706" s="1234"/>
      <c r="Q706" s="1234"/>
      <c r="R706" s="1234"/>
      <c r="S706" s="1234"/>
      <c r="T706" s="1234"/>
      <c r="U706" s="1234"/>
      <c r="W706" s="1311"/>
      <c r="X706" s="1311"/>
      <c r="Y706" s="1311"/>
      <c r="Z706" s="1302"/>
      <c r="AA706" s="1311"/>
      <c r="AB706" s="1311"/>
      <c r="AC706" s="1311"/>
      <c r="AD706" s="1302"/>
      <c r="AE706" s="1311"/>
      <c r="AF706" s="1311"/>
      <c r="AG706" s="1311"/>
      <c r="AH706" s="1302"/>
      <c r="AI706" s="1311"/>
      <c r="AJ706" s="1311"/>
      <c r="AK706" s="1311"/>
      <c r="AL706" s="1302"/>
      <c r="AM706" s="1310"/>
      <c r="AN706" s="1282"/>
      <c r="AO706" s="931"/>
      <c r="AP706" s="931"/>
      <c r="AQ706" s="931"/>
      <c r="AR706" s="930"/>
      <c r="AS706" s="931"/>
      <c r="AT706" s="931"/>
      <c r="AU706" s="931"/>
      <c r="AV706" s="930"/>
      <c r="AW706" s="931"/>
      <c r="AX706" s="931"/>
      <c r="AY706" s="931"/>
      <c r="AZ706" s="930"/>
      <c r="BA706" s="931"/>
      <c r="BB706" s="931"/>
      <c r="BC706" s="931"/>
      <c r="BD706" s="930"/>
      <c r="BE706" s="929"/>
      <c r="BF706" s="1282">
        <f t="shared" si="13"/>
        <v>0</v>
      </c>
    </row>
    <row r="707" spans="1:58" outlineLevel="2">
      <c r="A707" s="1220">
        <v>701</v>
      </c>
      <c r="B707" s="1231"/>
      <c r="C707" s="1276" t="s">
        <v>2423</v>
      </c>
      <c r="D707" s="1239">
        <v>0</v>
      </c>
      <c r="E707" s="1240" t="s">
        <v>2416</v>
      </c>
      <c r="F707" s="1234"/>
      <c r="G707" s="1235"/>
      <c r="H707" s="1236"/>
      <c r="I707" s="1234"/>
      <c r="J707" s="1220"/>
      <c r="K707" s="1237"/>
      <c r="L707" s="1237"/>
      <c r="M707" s="1234"/>
      <c r="N707" s="1237"/>
      <c r="O707" s="1234"/>
      <c r="P707" s="1234"/>
      <c r="Q707" s="1234"/>
      <c r="R707" s="1234"/>
      <c r="S707" s="1234"/>
      <c r="T707" s="1234"/>
      <c r="U707" s="1234"/>
      <c r="W707" s="1311"/>
      <c r="X707" s="1311"/>
      <c r="Y707" s="1311"/>
      <c r="Z707" s="1302"/>
      <c r="AA707" s="1311"/>
      <c r="AB707" s="1311"/>
      <c r="AC707" s="1311"/>
      <c r="AD707" s="1302"/>
      <c r="AE707" s="1311"/>
      <c r="AF707" s="1311"/>
      <c r="AG707" s="1311"/>
      <c r="AH707" s="1302"/>
      <c r="AI707" s="1311"/>
      <c r="AJ707" s="1311"/>
      <c r="AK707" s="1311"/>
      <c r="AL707" s="1302"/>
      <c r="AM707" s="1310"/>
      <c r="AN707" s="1282"/>
      <c r="AO707" s="931"/>
      <c r="AP707" s="931"/>
      <c r="AQ707" s="931"/>
      <c r="AR707" s="930"/>
      <c r="AS707" s="931"/>
      <c r="AT707" s="931"/>
      <c r="AU707" s="931"/>
      <c r="AV707" s="930"/>
      <c r="AW707" s="931"/>
      <c r="AX707" s="931"/>
      <c r="AY707" s="931"/>
      <c r="AZ707" s="930"/>
      <c r="BA707" s="931"/>
      <c r="BB707" s="931"/>
      <c r="BC707" s="931"/>
      <c r="BD707" s="930"/>
      <c r="BE707" s="929"/>
      <c r="BF707" s="1282">
        <f t="shared" si="13"/>
        <v>0</v>
      </c>
    </row>
    <row r="708" spans="1:58" outlineLevel="2">
      <c r="A708" s="1220">
        <v>702</v>
      </c>
      <c r="B708" s="1231"/>
      <c r="C708" s="1276" t="s">
        <v>2424</v>
      </c>
      <c r="D708" s="1239">
        <v>70505400</v>
      </c>
      <c r="E708" s="1240" t="s">
        <v>2416</v>
      </c>
      <c r="F708" s="1234"/>
      <c r="G708" s="1235"/>
      <c r="H708" s="1236"/>
      <c r="I708" s="1234"/>
      <c r="J708" s="1220"/>
      <c r="K708" s="1237"/>
      <c r="L708" s="1237"/>
      <c r="M708" s="1234"/>
      <c r="N708" s="1237"/>
      <c r="O708" s="1234"/>
      <c r="P708" s="1234"/>
      <c r="Q708" s="1234"/>
      <c r="R708" s="1234"/>
      <c r="S708" s="1234"/>
      <c r="T708" s="1234"/>
      <c r="U708" s="1234"/>
      <c r="W708" s="1311"/>
      <c r="X708" s="1311"/>
      <c r="Y708" s="1311"/>
      <c r="Z708" s="1302"/>
      <c r="AA708" s="1311"/>
      <c r="AB708" s="1311"/>
      <c r="AC708" s="1311"/>
      <c r="AD708" s="1302"/>
      <c r="AE708" s="1311"/>
      <c r="AF708" s="1311"/>
      <c r="AG708" s="1311"/>
      <c r="AH708" s="1302"/>
      <c r="AI708" s="1311"/>
      <c r="AJ708" s="1311"/>
      <c r="AK708" s="1311"/>
      <c r="AL708" s="1302"/>
      <c r="AM708" s="1310"/>
      <c r="AN708" s="1282"/>
      <c r="AO708" s="931"/>
      <c r="AP708" s="931"/>
      <c r="AQ708" s="931"/>
      <c r="AR708" s="930"/>
      <c r="AS708" s="931"/>
      <c r="AT708" s="931"/>
      <c r="AU708" s="931"/>
      <c r="AV708" s="930"/>
      <c r="AW708" s="931"/>
      <c r="AX708" s="931"/>
      <c r="AY708" s="931"/>
      <c r="AZ708" s="930"/>
      <c r="BA708" s="931"/>
      <c r="BB708" s="931"/>
      <c r="BC708" s="931"/>
      <c r="BD708" s="930"/>
      <c r="BE708" s="929"/>
      <c r="BF708" s="1282">
        <f t="shared" si="13"/>
        <v>0</v>
      </c>
    </row>
    <row r="709" spans="1:58">
      <c r="A709" s="1220">
        <v>703</v>
      </c>
      <c r="B709" s="1231"/>
      <c r="C709" s="1276" t="s">
        <v>2431</v>
      </c>
      <c r="D709" s="1239">
        <v>10575900</v>
      </c>
      <c r="E709" s="1240" t="s">
        <v>2416</v>
      </c>
      <c r="F709" s="1234"/>
      <c r="G709" s="1235"/>
      <c r="H709" s="1236"/>
      <c r="I709" s="1234"/>
      <c r="J709" s="1220"/>
      <c r="K709" s="1237"/>
      <c r="L709" s="1237"/>
      <c r="M709" s="1234"/>
      <c r="N709" s="1237"/>
      <c r="O709" s="1234"/>
      <c r="P709" s="1234"/>
      <c r="Q709" s="1234"/>
      <c r="R709" s="1234"/>
      <c r="S709" s="1234"/>
      <c r="T709" s="1234"/>
      <c r="U709" s="1234"/>
      <c r="W709" s="1311"/>
      <c r="X709" s="1311"/>
      <c r="Y709" s="1311"/>
      <c r="Z709" s="1302"/>
      <c r="AA709" s="1311"/>
      <c r="AB709" s="1311"/>
      <c r="AC709" s="1311"/>
      <c r="AD709" s="1302"/>
      <c r="AE709" s="1311"/>
      <c r="AF709" s="1311"/>
      <c r="AG709" s="1311"/>
      <c r="AH709" s="1302"/>
      <c r="AI709" s="1311"/>
      <c r="AJ709" s="1311"/>
      <c r="AK709" s="1311"/>
      <c r="AL709" s="1302"/>
      <c r="AM709" s="1310"/>
      <c r="AN709" s="1282"/>
      <c r="AO709" s="931"/>
      <c r="AP709" s="931"/>
      <c r="AQ709" s="931"/>
      <c r="AR709" s="930"/>
      <c r="AS709" s="931"/>
      <c r="AT709" s="931"/>
      <c r="AU709" s="931"/>
      <c r="AV709" s="930"/>
      <c r="AW709" s="931"/>
      <c r="AX709" s="931"/>
      <c r="AY709" s="931"/>
      <c r="AZ709" s="930"/>
      <c r="BA709" s="931"/>
      <c r="BB709" s="931"/>
      <c r="BC709" s="931"/>
      <c r="BD709" s="930"/>
      <c r="BE709" s="929"/>
      <c r="BF709" s="1282">
        <f t="shared" si="13"/>
        <v>0</v>
      </c>
    </row>
    <row r="710" spans="1:58">
      <c r="A710" s="1220">
        <v>704</v>
      </c>
      <c r="B710" s="1231"/>
      <c r="C710" s="1276" t="s">
        <v>2425</v>
      </c>
      <c r="D710" s="1239">
        <v>6303800</v>
      </c>
      <c r="E710" s="1240" t="s">
        <v>2416</v>
      </c>
      <c r="F710" s="1234"/>
      <c r="G710" s="1235"/>
      <c r="H710" s="1236"/>
      <c r="I710" s="1234"/>
      <c r="J710" s="1220"/>
      <c r="K710" s="1237"/>
      <c r="L710" s="1237"/>
      <c r="M710" s="1234"/>
      <c r="N710" s="1237"/>
      <c r="O710" s="1234"/>
      <c r="P710" s="1234"/>
      <c r="Q710" s="1234"/>
      <c r="R710" s="1234"/>
      <c r="S710" s="1234"/>
      <c r="T710" s="1234"/>
      <c r="U710" s="1234"/>
      <c r="W710" s="1311"/>
      <c r="X710" s="1311"/>
      <c r="Y710" s="1311"/>
      <c r="Z710" s="1302"/>
      <c r="AA710" s="1311"/>
      <c r="AB710" s="1311"/>
      <c r="AC710" s="1311"/>
      <c r="AD710" s="1302"/>
      <c r="AE710" s="1311"/>
      <c r="AF710" s="1311"/>
      <c r="AG710" s="1311"/>
      <c r="AH710" s="1302"/>
      <c r="AI710" s="1311"/>
      <c r="AJ710" s="1311"/>
      <c r="AK710" s="1311"/>
      <c r="AL710" s="1302"/>
      <c r="AM710" s="1310"/>
      <c r="AN710" s="1282"/>
      <c r="AO710" s="931"/>
      <c r="AP710" s="931"/>
      <c r="AQ710" s="931"/>
      <c r="AR710" s="930"/>
      <c r="AS710" s="931"/>
      <c r="AT710" s="931"/>
      <c r="AU710" s="931"/>
      <c r="AV710" s="930"/>
      <c r="AW710" s="931"/>
      <c r="AX710" s="931"/>
      <c r="AY710" s="931"/>
      <c r="AZ710" s="930"/>
      <c r="BA710" s="931"/>
      <c r="BB710" s="931"/>
      <c r="BC710" s="931"/>
      <c r="BD710" s="930"/>
      <c r="BE710" s="929"/>
      <c r="BF710" s="1282">
        <f t="shared" si="13"/>
        <v>0</v>
      </c>
    </row>
    <row r="711" spans="1:58">
      <c r="A711" s="1220">
        <v>705</v>
      </c>
      <c r="B711" s="1231"/>
      <c r="C711" s="1276" t="s">
        <v>2426</v>
      </c>
      <c r="D711" s="1239">
        <v>23370500</v>
      </c>
      <c r="E711" s="1240" t="s">
        <v>2416</v>
      </c>
      <c r="F711" s="1234"/>
      <c r="G711" s="1235"/>
      <c r="H711" s="1236"/>
      <c r="I711" s="1234"/>
      <c r="J711" s="1220"/>
      <c r="K711" s="1237"/>
      <c r="L711" s="1237"/>
      <c r="M711" s="1234"/>
      <c r="N711" s="1237"/>
      <c r="O711" s="1234"/>
      <c r="P711" s="1234"/>
      <c r="Q711" s="1234"/>
      <c r="R711" s="1234"/>
      <c r="S711" s="1234"/>
      <c r="T711" s="1234"/>
      <c r="U711" s="1234"/>
      <c r="W711" s="1311"/>
      <c r="X711" s="1311"/>
      <c r="Y711" s="1311"/>
      <c r="Z711" s="1302"/>
      <c r="AA711" s="1311"/>
      <c r="AB711" s="1311"/>
      <c r="AC711" s="1311"/>
      <c r="AD711" s="1302"/>
      <c r="AE711" s="1311"/>
      <c r="AF711" s="1311"/>
      <c r="AG711" s="1311"/>
      <c r="AH711" s="1302"/>
      <c r="AI711" s="1311"/>
      <c r="AJ711" s="1311"/>
      <c r="AK711" s="1311"/>
      <c r="AL711" s="1302"/>
      <c r="AM711" s="1310"/>
      <c r="AN711" s="1282"/>
      <c r="AO711" s="931"/>
      <c r="AP711" s="931"/>
      <c r="AQ711" s="931"/>
      <c r="AR711" s="930"/>
      <c r="AS711" s="931"/>
      <c r="AT711" s="931"/>
      <c r="AU711" s="931"/>
      <c r="AV711" s="930"/>
      <c r="AW711" s="931"/>
      <c r="AX711" s="931"/>
      <c r="AY711" s="931"/>
      <c r="AZ711" s="930"/>
      <c r="BA711" s="931"/>
      <c r="BB711" s="931"/>
      <c r="BC711" s="931"/>
      <c r="BD711" s="930"/>
      <c r="BE711" s="929"/>
      <c r="BF711" s="1282">
        <f t="shared" ref="BF711:BF774" si="14">BE711-U711</f>
        <v>0</v>
      </c>
    </row>
    <row r="712" spans="1:58">
      <c r="A712" s="1220">
        <v>706</v>
      </c>
      <c r="B712" s="1231"/>
      <c r="C712" s="1276" t="s">
        <v>2427</v>
      </c>
      <c r="D712" s="1239">
        <v>30255200</v>
      </c>
      <c r="E712" s="1240" t="s">
        <v>2416</v>
      </c>
      <c r="F712" s="1234"/>
      <c r="G712" s="1235"/>
      <c r="H712" s="1236"/>
      <c r="I712" s="1234"/>
      <c r="J712" s="1220"/>
      <c r="K712" s="1237"/>
      <c r="L712" s="1237"/>
      <c r="M712" s="1234"/>
      <c r="N712" s="1237"/>
      <c r="O712" s="1234"/>
      <c r="P712" s="1234"/>
      <c r="Q712" s="1234"/>
      <c r="R712" s="1234"/>
      <c r="S712" s="1234"/>
      <c r="T712" s="1234"/>
      <c r="U712" s="1234"/>
      <c r="W712" s="1311"/>
      <c r="X712" s="1311"/>
      <c r="Y712" s="1311"/>
      <c r="Z712" s="1302"/>
      <c r="AA712" s="1311"/>
      <c r="AB712" s="1311"/>
      <c r="AC712" s="1311"/>
      <c r="AD712" s="1302"/>
      <c r="AE712" s="1311"/>
      <c r="AF712" s="1311"/>
      <c r="AG712" s="1311"/>
      <c r="AH712" s="1302"/>
      <c r="AI712" s="1311"/>
      <c r="AJ712" s="1311"/>
      <c r="AK712" s="1311"/>
      <c r="AL712" s="1302"/>
      <c r="AM712" s="1310"/>
      <c r="AN712" s="1282"/>
      <c r="AO712" s="931"/>
      <c r="AP712" s="931"/>
      <c r="AQ712" s="931"/>
      <c r="AR712" s="930"/>
      <c r="AS712" s="931"/>
      <c r="AT712" s="931"/>
      <c r="AU712" s="931"/>
      <c r="AV712" s="930"/>
      <c r="AW712" s="931"/>
      <c r="AX712" s="931"/>
      <c r="AY712" s="931"/>
      <c r="AZ712" s="930"/>
      <c r="BA712" s="931"/>
      <c r="BB712" s="931"/>
      <c r="BC712" s="931"/>
      <c r="BD712" s="930"/>
      <c r="BE712" s="929"/>
      <c r="BF712" s="1282">
        <f t="shared" si="14"/>
        <v>0</v>
      </c>
    </row>
    <row r="713" spans="1:58" ht="93.6">
      <c r="A713" s="1220">
        <v>707</v>
      </c>
      <c r="B713" s="1231">
        <v>11</v>
      </c>
      <c r="C713" s="1275" t="s">
        <v>2527</v>
      </c>
      <c r="D713" s="1232"/>
      <c r="E713" s="1233">
        <v>29232300</v>
      </c>
      <c r="F713" s="1234" t="s">
        <v>2416</v>
      </c>
      <c r="G713" s="1235"/>
      <c r="H713" s="1236"/>
      <c r="I713" s="1234"/>
      <c r="J713" s="1220">
        <f>L713+N713+P713</f>
        <v>1</v>
      </c>
      <c r="K713" s="1227">
        <f>M713+O713+Q713</f>
        <v>29232300</v>
      </c>
      <c r="L713" s="1237"/>
      <c r="M713" s="1234"/>
      <c r="N713" s="1237"/>
      <c r="O713" s="1234"/>
      <c r="P713" s="1237">
        <v>1</v>
      </c>
      <c r="Q713" s="1228">
        <f>$E713</f>
        <v>29232300</v>
      </c>
      <c r="R713" s="1234"/>
      <c r="S713" s="1234"/>
      <c r="T713" s="1299">
        <v>7838000</v>
      </c>
      <c r="U713" s="1293">
        <f>Q713-T713</f>
        <v>21394300</v>
      </c>
      <c r="W713" s="1311">
        <f>$W$1/100*$U713</f>
        <v>2139430</v>
      </c>
      <c r="X713" s="1311">
        <f>$X$1/100*$U713</f>
        <v>2139430</v>
      </c>
      <c r="Y713" s="1311">
        <f>$Y$1/100*$U713</f>
        <v>2139430</v>
      </c>
      <c r="Z713" s="1302">
        <f>W713+X713+Y713</f>
        <v>6418290</v>
      </c>
      <c r="AA713" s="1311">
        <f>$AA$1/100*$U713</f>
        <v>1069715</v>
      </c>
      <c r="AB713" s="1311">
        <f>$AB$1/100*$U713</f>
        <v>2139430</v>
      </c>
      <c r="AC713" s="1311">
        <f>$AC$1/100*$U713</f>
        <v>2139430</v>
      </c>
      <c r="AD713" s="1302">
        <f>AA713+AB713+AC713</f>
        <v>5348575</v>
      </c>
      <c r="AE713" s="1311">
        <f>$AE$1/100*$U713</f>
        <v>2139430</v>
      </c>
      <c r="AF713" s="1311">
        <f>$AF$1/100*$U713</f>
        <v>2139430</v>
      </c>
      <c r="AG713" s="1311">
        <f>$AG$1/100*$U713</f>
        <v>2139430</v>
      </c>
      <c r="AH713" s="1302">
        <f>AE713+AF713+AG713</f>
        <v>6418290</v>
      </c>
      <c r="AI713" s="1311">
        <f>$AI$1/100*$U713</f>
        <v>2139430</v>
      </c>
      <c r="AJ713" s="1311">
        <f>$AJ$1/100*$U713</f>
        <v>1069715</v>
      </c>
      <c r="AK713" s="1311">
        <f>$AK$1/100*$U713</f>
        <v>0</v>
      </c>
      <c r="AL713" s="1302">
        <f>AI713+AJ713+AK713</f>
        <v>3209145</v>
      </c>
      <c r="AM713" s="1310">
        <f>Z713+AD713+AH713+AL713</f>
        <v>21394300</v>
      </c>
      <c r="AN713" s="1282">
        <f>AM713-U713</f>
        <v>0</v>
      </c>
      <c r="AO713" s="931">
        <f>ROUND(W713,-2)</f>
        <v>2139400</v>
      </c>
      <c r="AP713" s="931">
        <f>ROUND(X713,-2)</f>
        <v>2139400</v>
      </c>
      <c r="AQ713" s="931">
        <f>ROUND(Y713,-2)</f>
        <v>2139400</v>
      </c>
      <c r="AR713" s="1302">
        <f>AO713+AP713+AQ713</f>
        <v>6418200</v>
      </c>
      <c r="AS713" s="931">
        <f>ROUND(AA713,-2)</f>
        <v>1069700</v>
      </c>
      <c r="AT713" s="931">
        <f>ROUND(AB713,-2)</f>
        <v>2139400</v>
      </c>
      <c r="AU713" s="931">
        <f>ROUND(AC713,-2)</f>
        <v>2139400</v>
      </c>
      <c r="AV713" s="1302">
        <f>AS713+AT713+AU713</f>
        <v>5348500</v>
      </c>
      <c r="AW713" s="931">
        <f>ROUND(AE713,-2)</f>
        <v>2139400</v>
      </c>
      <c r="AX713" s="931">
        <f>ROUND(AF713,-2)</f>
        <v>2139400</v>
      </c>
      <c r="AY713" s="931">
        <f>ROUND(AG713,-2)</f>
        <v>2139400</v>
      </c>
      <c r="AZ713" s="1302">
        <f>AW713+AX713+AY713</f>
        <v>6418200</v>
      </c>
      <c r="BA713" s="1311">
        <f>ROUND(AI713,-2)</f>
        <v>2139400</v>
      </c>
      <c r="BB713" s="1311">
        <f>ROUND(AJ713,-2)</f>
        <v>1069700</v>
      </c>
      <c r="BC713" s="1311">
        <f>ROUND(AK713,-2)</f>
        <v>0</v>
      </c>
      <c r="BD713" s="930">
        <f>BA713+BB713+BC713</f>
        <v>3209100</v>
      </c>
      <c r="BE713" s="1310">
        <f>AR713+AV713+AZ713+BD713</f>
        <v>21394000</v>
      </c>
      <c r="BF713" s="1312">
        <f t="shared" si="14"/>
        <v>-300</v>
      </c>
    </row>
    <row r="714" spans="1:58">
      <c r="A714" s="1220">
        <v>708</v>
      </c>
      <c r="B714" s="1231"/>
      <c r="C714" s="1276" t="s">
        <v>2422</v>
      </c>
      <c r="D714" s="1239">
        <v>136081900</v>
      </c>
      <c r="E714" s="1240" t="s">
        <v>2416</v>
      </c>
      <c r="F714" s="1234"/>
      <c r="G714" s="1235"/>
      <c r="H714" s="1236"/>
      <c r="I714" s="1234"/>
      <c r="J714" s="1220"/>
      <c r="K714" s="1237"/>
      <c r="L714" s="1237"/>
      <c r="M714" s="1234"/>
      <c r="N714" s="1237"/>
      <c r="O714" s="1234"/>
      <c r="P714" s="1234"/>
      <c r="Q714" s="1234"/>
      <c r="R714" s="1234"/>
      <c r="S714" s="1234"/>
      <c r="T714" s="1234"/>
      <c r="U714" s="1234"/>
      <c r="W714" s="1311"/>
      <c r="X714" s="1311"/>
      <c r="Y714" s="1311"/>
      <c r="Z714" s="1302"/>
      <c r="AA714" s="1311"/>
      <c r="AB714" s="1311"/>
      <c r="AC714" s="1311"/>
      <c r="AD714" s="1302"/>
      <c r="AE714" s="1311"/>
      <c r="AF714" s="1311"/>
      <c r="AG714" s="1311"/>
      <c r="AH714" s="1302"/>
      <c r="AI714" s="1311"/>
      <c r="AJ714" s="1311"/>
      <c r="AK714" s="1311"/>
      <c r="AL714" s="1302"/>
      <c r="AM714" s="1310"/>
      <c r="AN714" s="1282"/>
      <c r="AO714" s="931"/>
      <c r="AP714" s="931"/>
      <c r="AQ714" s="931"/>
      <c r="AR714" s="930"/>
      <c r="AS714" s="931"/>
      <c r="AT714" s="931"/>
      <c r="AU714" s="931"/>
      <c r="AV714" s="930"/>
      <c r="AW714" s="931"/>
      <c r="AX714" s="931"/>
      <c r="AY714" s="931"/>
      <c r="AZ714" s="930"/>
      <c r="BA714" s="931"/>
      <c r="BB714" s="931"/>
      <c r="BC714" s="931"/>
      <c r="BD714" s="930"/>
      <c r="BE714" s="929"/>
      <c r="BF714" s="1282">
        <f t="shared" si="14"/>
        <v>0</v>
      </c>
    </row>
    <row r="715" spans="1:58" outlineLevel="2">
      <c r="A715" s="1220">
        <v>709</v>
      </c>
      <c r="B715" s="1231"/>
      <c r="C715" s="1276" t="s">
        <v>2423</v>
      </c>
      <c r="D715" s="1239">
        <v>0</v>
      </c>
      <c r="E715" s="1240" t="s">
        <v>2416</v>
      </c>
      <c r="F715" s="1234"/>
      <c r="G715" s="1235"/>
      <c r="H715" s="1236"/>
      <c r="I715" s="1234"/>
      <c r="J715" s="1220"/>
      <c r="K715" s="1237"/>
      <c r="L715" s="1237"/>
      <c r="M715" s="1234"/>
      <c r="N715" s="1237"/>
      <c r="O715" s="1234"/>
      <c r="P715" s="1234"/>
      <c r="Q715" s="1234"/>
      <c r="R715" s="1234"/>
      <c r="S715" s="1234"/>
      <c r="T715" s="1234"/>
      <c r="U715" s="1234"/>
      <c r="W715" s="1311"/>
      <c r="X715" s="1311"/>
      <c r="Y715" s="1311"/>
      <c r="Z715" s="1302"/>
      <c r="AA715" s="1311"/>
      <c r="AB715" s="1311"/>
      <c r="AC715" s="1311"/>
      <c r="AD715" s="1302"/>
      <c r="AE715" s="1311"/>
      <c r="AF715" s="1311"/>
      <c r="AG715" s="1311"/>
      <c r="AH715" s="1302"/>
      <c r="AI715" s="1311"/>
      <c r="AJ715" s="1311"/>
      <c r="AK715" s="1311"/>
      <c r="AL715" s="1302"/>
      <c r="AM715" s="1310"/>
      <c r="AN715" s="1282"/>
      <c r="AO715" s="931"/>
      <c r="AP715" s="931"/>
      <c r="AQ715" s="931"/>
      <c r="AR715" s="930"/>
      <c r="AS715" s="931"/>
      <c r="AT715" s="931"/>
      <c r="AU715" s="931"/>
      <c r="AV715" s="930"/>
      <c r="AW715" s="931"/>
      <c r="AX715" s="931"/>
      <c r="AY715" s="931"/>
      <c r="AZ715" s="930"/>
      <c r="BA715" s="931"/>
      <c r="BB715" s="931"/>
      <c r="BC715" s="931"/>
      <c r="BD715" s="930"/>
      <c r="BE715" s="929"/>
      <c r="BF715" s="1282">
        <f t="shared" si="14"/>
        <v>0</v>
      </c>
    </row>
    <row r="716" spans="1:58" outlineLevel="2">
      <c r="A716" s="1220">
        <v>710</v>
      </c>
      <c r="B716" s="1231"/>
      <c r="C716" s="1276" t="s">
        <v>2424</v>
      </c>
      <c r="D716" s="1239">
        <v>136081900</v>
      </c>
      <c r="E716" s="1240" t="s">
        <v>2416</v>
      </c>
      <c r="F716" s="1234"/>
      <c r="G716" s="1235"/>
      <c r="H716" s="1236"/>
      <c r="I716" s="1234"/>
      <c r="J716" s="1220"/>
      <c r="K716" s="1237"/>
      <c r="L716" s="1237"/>
      <c r="M716" s="1234"/>
      <c r="N716" s="1237"/>
      <c r="O716" s="1234"/>
      <c r="P716" s="1234"/>
      <c r="Q716" s="1234"/>
      <c r="R716" s="1234"/>
      <c r="S716" s="1234"/>
      <c r="T716" s="1234"/>
      <c r="U716" s="1234"/>
      <c r="W716" s="1311"/>
      <c r="X716" s="1311"/>
      <c r="Y716" s="1311"/>
      <c r="Z716" s="1302"/>
      <c r="AA716" s="1311"/>
      <c r="AB716" s="1311"/>
      <c r="AC716" s="1311"/>
      <c r="AD716" s="1302"/>
      <c r="AE716" s="1311"/>
      <c r="AF716" s="1311"/>
      <c r="AG716" s="1311"/>
      <c r="AH716" s="1302"/>
      <c r="AI716" s="1311"/>
      <c r="AJ716" s="1311"/>
      <c r="AK716" s="1311"/>
      <c r="AL716" s="1302"/>
      <c r="AM716" s="1310"/>
      <c r="AN716" s="1282"/>
      <c r="AO716" s="931"/>
      <c r="AP716" s="931"/>
      <c r="AQ716" s="931"/>
      <c r="AR716" s="930"/>
      <c r="AS716" s="931"/>
      <c r="AT716" s="931"/>
      <c r="AU716" s="931"/>
      <c r="AV716" s="930"/>
      <c r="AW716" s="931"/>
      <c r="AX716" s="931"/>
      <c r="AY716" s="931"/>
      <c r="AZ716" s="930"/>
      <c r="BA716" s="931"/>
      <c r="BB716" s="931"/>
      <c r="BC716" s="931"/>
      <c r="BD716" s="930"/>
      <c r="BE716" s="929"/>
      <c r="BF716" s="1282">
        <f t="shared" si="14"/>
        <v>0</v>
      </c>
    </row>
    <row r="717" spans="1:58">
      <c r="A717" s="1220">
        <v>711</v>
      </c>
      <c r="B717" s="1231"/>
      <c r="C717" s="1276" t="s">
        <v>2431</v>
      </c>
      <c r="D717" s="1239">
        <v>20505700</v>
      </c>
      <c r="E717" s="1240" t="s">
        <v>2416</v>
      </c>
      <c r="F717" s="1234"/>
      <c r="G717" s="1235"/>
      <c r="H717" s="1236"/>
      <c r="I717" s="1234"/>
      <c r="J717" s="1220"/>
      <c r="K717" s="1237"/>
      <c r="L717" s="1237"/>
      <c r="M717" s="1234"/>
      <c r="N717" s="1237"/>
      <c r="O717" s="1234"/>
      <c r="P717" s="1234"/>
      <c r="Q717" s="1234"/>
      <c r="R717" s="1234"/>
      <c r="S717" s="1234"/>
      <c r="T717" s="1234"/>
      <c r="U717" s="1234"/>
      <c r="W717" s="1311"/>
      <c r="X717" s="1311"/>
      <c r="Y717" s="1311"/>
      <c r="Z717" s="1302"/>
      <c r="AA717" s="1311"/>
      <c r="AB717" s="1311"/>
      <c r="AC717" s="1311"/>
      <c r="AD717" s="1302"/>
      <c r="AE717" s="1311"/>
      <c r="AF717" s="1311"/>
      <c r="AG717" s="1311"/>
      <c r="AH717" s="1302"/>
      <c r="AI717" s="1311"/>
      <c r="AJ717" s="1311"/>
      <c r="AK717" s="1311"/>
      <c r="AL717" s="1302"/>
      <c r="AM717" s="1310"/>
      <c r="AN717" s="1282"/>
      <c r="AO717" s="931"/>
      <c r="AP717" s="931"/>
      <c r="AQ717" s="931"/>
      <c r="AR717" s="930"/>
      <c r="AS717" s="931"/>
      <c r="AT717" s="931"/>
      <c r="AU717" s="931"/>
      <c r="AV717" s="930"/>
      <c r="AW717" s="931"/>
      <c r="AX717" s="931"/>
      <c r="AY717" s="931"/>
      <c r="AZ717" s="930"/>
      <c r="BA717" s="931"/>
      <c r="BB717" s="931"/>
      <c r="BC717" s="931"/>
      <c r="BD717" s="930"/>
      <c r="BE717" s="929"/>
      <c r="BF717" s="1282">
        <f t="shared" si="14"/>
        <v>0</v>
      </c>
    </row>
    <row r="718" spans="1:58">
      <c r="A718" s="1220">
        <v>712</v>
      </c>
      <c r="B718" s="1231"/>
      <c r="C718" s="1276" t="s">
        <v>2425</v>
      </c>
      <c r="D718" s="1239">
        <v>29232300</v>
      </c>
      <c r="E718" s="1240" t="s">
        <v>2416</v>
      </c>
      <c r="F718" s="1234"/>
      <c r="G718" s="1235"/>
      <c r="H718" s="1236"/>
      <c r="I718" s="1234"/>
      <c r="J718" s="1220"/>
      <c r="K718" s="1237"/>
      <c r="L718" s="1237"/>
      <c r="M718" s="1234"/>
      <c r="N718" s="1237"/>
      <c r="O718" s="1234"/>
      <c r="P718" s="1234"/>
      <c r="Q718" s="1234"/>
      <c r="R718" s="1234"/>
      <c r="S718" s="1234"/>
      <c r="T718" s="1234"/>
      <c r="U718" s="1234"/>
      <c r="W718" s="1311"/>
      <c r="X718" s="1311"/>
      <c r="Y718" s="1311"/>
      <c r="Z718" s="1302"/>
      <c r="AA718" s="1311"/>
      <c r="AB718" s="1311"/>
      <c r="AC718" s="1311"/>
      <c r="AD718" s="1302"/>
      <c r="AE718" s="1311"/>
      <c r="AF718" s="1311"/>
      <c r="AG718" s="1311"/>
      <c r="AH718" s="1302"/>
      <c r="AI718" s="1311"/>
      <c r="AJ718" s="1311"/>
      <c r="AK718" s="1311"/>
      <c r="AL718" s="1302"/>
      <c r="AM718" s="1310"/>
      <c r="AN718" s="1282"/>
      <c r="AO718" s="931"/>
      <c r="AP718" s="931"/>
      <c r="AQ718" s="931"/>
      <c r="AR718" s="930"/>
      <c r="AS718" s="931"/>
      <c r="AT718" s="931"/>
      <c r="AU718" s="931"/>
      <c r="AV718" s="930"/>
      <c r="AW718" s="931"/>
      <c r="AX718" s="931"/>
      <c r="AY718" s="931"/>
      <c r="AZ718" s="930"/>
      <c r="BA718" s="931"/>
      <c r="BB718" s="931"/>
      <c r="BC718" s="931"/>
      <c r="BD718" s="930"/>
      <c r="BE718" s="929"/>
      <c r="BF718" s="1282">
        <f t="shared" si="14"/>
        <v>0</v>
      </c>
    </row>
    <row r="719" spans="1:58">
      <c r="A719" s="1220">
        <v>713</v>
      </c>
      <c r="B719" s="1231"/>
      <c r="C719" s="1276" t="s">
        <v>2426</v>
      </c>
      <c r="D719" s="1239">
        <v>86343900</v>
      </c>
      <c r="E719" s="1240" t="s">
        <v>2416</v>
      </c>
      <c r="F719" s="1234"/>
      <c r="G719" s="1235"/>
      <c r="H719" s="1236"/>
      <c r="I719" s="1234"/>
      <c r="J719" s="1220"/>
      <c r="K719" s="1237"/>
      <c r="L719" s="1237"/>
      <c r="M719" s="1234"/>
      <c r="N719" s="1237"/>
      <c r="O719" s="1234"/>
      <c r="P719" s="1234"/>
      <c r="Q719" s="1234"/>
      <c r="R719" s="1234"/>
      <c r="S719" s="1234"/>
      <c r="T719" s="1234"/>
      <c r="U719" s="1234"/>
      <c r="W719" s="1311"/>
      <c r="X719" s="1311"/>
      <c r="Y719" s="1311"/>
      <c r="Z719" s="1302"/>
      <c r="AA719" s="1311"/>
      <c r="AB719" s="1311"/>
      <c r="AC719" s="1311"/>
      <c r="AD719" s="1302"/>
      <c r="AE719" s="1311"/>
      <c r="AF719" s="1311"/>
      <c r="AG719" s="1311"/>
      <c r="AH719" s="1302"/>
      <c r="AI719" s="1311"/>
      <c r="AJ719" s="1311"/>
      <c r="AK719" s="1311"/>
      <c r="AL719" s="1302"/>
      <c r="AM719" s="1310"/>
      <c r="AN719" s="1282"/>
      <c r="AO719" s="931"/>
      <c r="AP719" s="931"/>
      <c r="AQ719" s="931"/>
      <c r="AR719" s="930"/>
      <c r="AS719" s="931"/>
      <c r="AT719" s="931"/>
      <c r="AU719" s="931"/>
      <c r="AV719" s="930"/>
      <c r="AW719" s="931"/>
      <c r="AX719" s="931"/>
      <c r="AY719" s="931"/>
      <c r="AZ719" s="930"/>
      <c r="BA719" s="931"/>
      <c r="BB719" s="931"/>
      <c r="BC719" s="931"/>
      <c r="BD719" s="930"/>
      <c r="BE719" s="929"/>
      <c r="BF719" s="1282">
        <f t="shared" si="14"/>
        <v>0</v>
      </c>
    </row>
    <row r="720" spans="1:58" ht="93.6">
      <c r="A720" s="1220">
        <v>714</v>
      </c>
      <c r="B720" s="1231">
        <v>11</v>
      </c>
      <c r="C720" s="1275" t="s">
        <v>2528</v>
      </c>
      <c r="D720" s="1232"/>
      <c r="E720" s="1233">
        <v>0</v>
      </c>
      <c r="F720" s="1234" t="s">
        <v>2416</v>
      </c>
      <c r="G720" s="1235"/>
      <c r="H720" s="1236"/>
      <c r="I720" s="1234"/>
      <c r="J720" s="1220">
        <f>L720+N720+P720</f>
        <v>1</v>
      </c>
      <c r="K720" s="1227">
        <f>M720+O720+Q720</f>
        <v>0</v>
      </c>
      <c r="L720" s="1237"/>
      <c r="M720" s="1234"/>
      <c r="N720" s="1237"/>
      <c r="O720" s="1234"/>
      <c r="P720" s="1237">
        <v>1</v>
      </c>
      <c r="Q720" s="1228">
        <f>$E720</f>
        <v>0</v>
      </c>
      <c r="R720" s="1234"/>
      <c r="S720" s="1234"/>
      <c r="T720" s="1299"/>
      <c r="U720" s="1293">
        <f>Q720-T720</f>
        <v>0</v>
      </c>
      <c r="W720" s="1311">
        <f>$W$1/100*$U720</f>
        <v>0</v>
      </c>
      <c r="X720" s="1311">
        <f>$X$1/100*$U720</f>
        <v>0</v>
      </c>
      <c r="Y720" s="1311">
        <f>$Y$1/100*$U720</f>
        <v>0</v>
      </c>
      <c r="Z720" s="1302">
        <f>W720+X720+Y720</f>
        <v>0</v>
      </c>
      <c r="AA720" s="1311">
        <f>$AA$1/100*$U720</f>
        <v>0</v>
      </c>
      <c r="AB720" s="1311">
        <f>$AB$1/100*$U720</f>
        <v>0</v>
      </c>
      <c r="AC720" s="1311">
        <f>$AC$1/100*$U720</f>
        <v>0</v>
      </c>
      <c r="AD720" s="1302">
        <f>AA720+AB720+AC720</f>
        <v>0</v>
      </c>
      <c r="AE720" s="1311">
        <f>$AE$1/100*$U720</f>
        <v>0</v>
      </c>
      <c r="AF720" s="1311">
        <f>$AF$1/100*$U720</f>
        <v>0</v>
      </c>
      <c r="AG720" s="1311">
        <f>$AG$1/100*$U720</f>
        <v>0</v>
      </c>
      <c r="AH720" s="1302">
        <f>AE720+AF720+AG720</f>
        <v>0</v>
      </c>
      <c r="AI720" s="1311">
        <f>$AI$1/100*$U720</f>
        <v>0</v>
      </c>
      <c r="AJ720" s="1311">
        <f>$AJ$1/100*$U720</f>
        <v>0</v>
      </c>
      <c r="AK720" s="1311">
        <f>$AK$1/100*$U720</f>
        <v>0</v>
      </c>
      <c r="AL720" s="1302">
        <f>AI720+AJ720+AK720</f>
        <v>0</v>
      </c>
      <c r="AM720" s="1310">
        <f>Z720+AD720+AH720+AL720</f>
        <v>0</v>
      </c>
      <c r="AN720" s="1282">
        <f>AM720-U720</f>
        <v>0</v>
      </c>
      <c r="AO720" s="931">
        <f>ROUND(W720,-2)</f>
        <v>0</v>
      </c>
      <c r="AP720" s="931">
        <f>ROUND(X720,-2)</f>
        <v>0</v>
      </c>
      <c r="AQ720" s="931">
        <f>ROUND(Y720,-2)</f>
        <v>0</v>
      </c>
      <c r="AR720" s="1302">
        <f>AO720+AP720+AQ720</f>
        <v>0</v>
      </c>
      <c r="AS720" s="931">
        <f>ROUND(AA720,-2)</f>
        <v>0</v>
      </c>
      <c r="AT720" s="931">
        <f>ROUND(AB720,-2)</f>
        <v>0</v>
      </c>
      <c r="AU720" s="931">
        <f>ROUND(AC720,-2)</f>
        <v>0</v>
      </c>
      <c r="AV720" s="1302">
        <f>AS720+AT720+AU720</f>
        <v>0</v>
      </c>
      <c r="AW720" s="931">
        <f>ROUND(AE720,-2)</f>
        <v>0</v>
      </c>
      <c r="AX720" s="931">
        <f>ROUND(AF720,-2)</f>
        <v>0</v>
      </c>
      <c r="AY720" s="931">
        <f>ROUND(AG720,-2)</f>
        <v>0</v>
      </c>
      <c r="AZ720" s="1302">
        <f>AW720+AX720+AY720</f>
        <v>0</v>
      </c>
      <c r="BA720" s="1311">
        <f>ROUND(AI720,-2)</f>
        <v>0</v>
      </c>
      <c r="BB720" s="1311">
        <f>ROUND(AJ720,-2)</f>
        <v>0</v>
      </c>
      <c r="BC720" s="1311">
        <f>ROUND(AK720,-2)</f>
        <v>0</v>
      </c>
      <c r="BD720" s="930">
        <f>BA720+BB720+BC720</f>
        <v>0</v>
      </c>
      <c r="BE720" s="1310">
        <f>AR720+AV720+AZ720+BD720</f>
        <v>0</v>
      </c>
      <c r="BF720" s="1312">
        <f t="shared" si="14"/>
        <v>0</v>
      </c>
    </row>
    <row r="721" spans="1:58">
      <c r="A721" s="1220">
        <v>715</v>
      </c>
      <c r="B721" s="1231"/>
      <c r="C721" s="1276" t="s">
        <v>2422</v>
      </c>
      <c r="D721" s="1239">
        <v>531700000</v>
      </c>
      <c r="E721" s="1240" t="s">
        <v>2416</v>
      </c>
      <c r="F721" s="1234"/>
      <c r="G721" s="1235"/>
      <c r="H721" s="1236"/>
      <c r="I721" s="1234"/>
      <c r="J721" s="1220"/>
      <c r="K721" s="1237"/>
      <c r="L721" s="1237"/>
      <c r="M721" s="1234"/>
      <c r="N721" s="1237"/>
      <c r="O721" s="1234"/>
      <c r="P721" s="1234"/>
      <c r="Q721" s="1234"/>
      <c r="R721" s="1234"/>
      <c r="S721" s="1234"/>
      <c r="T721" s="1234"/>
      <c r="U721" s="1234"/>
      <c r="W721" s="1311"/>
      <c r="X721" s="1311"/>
      <c r="Y721" s="1311"/>
      <c r="Z721" s="1302"/>
      <c r="AA721" s="1311"/>
      <c r="AB721" s="1311"/>
      <c r="AC721" s="1311"/>
      <c r="AD721" s="1302"/>
      <c r="AE721" s="1311"/>
      <c r="AF721" s="1311"/>
      <c r="AG721" s="1311"/>
      <c r="AH721" s="1302"/>
      <c r="AI721" s="1311"/>
      <c r="AJ721" s="1311"/>
      <c r="AK721" s="1311"/>
      <c r="AL721" s="1302"/>
      <c r="AM721" s="1310"/>
      <c r="AN721" s="1282"/>
      <c r="AO721" s="931"/>
      <c r="AP721" s="931"/>
      <c r="AQ721" s="931"/>
      <c r="AR721" s="930"/>
      <c r="AS721" s="931"/>
      <c r="AT721" s="931"/>
      <c r="AU721" s="931"/>
      <c r="AV721" s="930"/>
      <c r="AW721" s="931"/>
      <c r="AX721" s="931"/>
      <c r="AY721" s="931"/>
      <c r="AZ721" s="930"/>
      <c r="BA721" s="931"/>
      <c r="BB721" s="931"/>
      <c r="BC721" s="931"/>
      <c r="BD721" s="930"/>
      <c r="BE721" s="929"/>
      <c r="BF721" s="1282">
        <f t="shared" si="14"/>
        <v>0</v>
      </c>
    </row>
    <row r="722" spans="1:58" outlineLevel="2">
      <c r="A722" s="1220">
        <v>716</v>
      </c>
      <c r="B722" s="1231"/>
      <c r="C722" s="1276" t="s">
        <v>2423</v>
      </c>
      <c r="D722" s="1239">
        <v>0</v>
      </c>
      <c r="E722" s="1240" t="s">
        <v>2416</v>
      </c>
      <c r="F722" s="1234"/>
      <c r="G722" s="1235"/>
      <c r="H722" s="1236"/>
      <c r="I722" s="1234"/>
      <c r="J722" s="1220"/>
      <c r="K722" s="1237"/>
      <c r="L722" s="1237"/>
      <c r="M722" s="1234"/>
      <c r="N722" s="1237"/>
      <c r="O722" s="1234"/>
      <c r="P722" s="1234"/>
      <c r="Q722" s="1234"/>
      <c r="R722" s="1234"/>
      <c r="S722" s="1234"/>
      <c r="T722" s="1234"/>
      <c r="U722" s="1234"/>
      <c r="W722" s="1311"/>
      <c r="X722" s="1311"/>
      <c r="Y722" s="1311"/>
      <c r="Z722" s="1302"/>
      <c r="AA722" s="1311"/>
      <c r="AB722" s="1311"/>
      <c r="AC722" s="1311"/>
      <c r="AD722" s="1302"/>
      <c r="AE722" s="1311"/>
      <c r="AF722" s="1311"/>
      <c r="AG722" s="1311"/>
      <c r="AH722" s="1302"/>
      <c r="AI722" s="1311"/>
      <c r="AJ722" s="1311"/>
      <c r="AK722" s="1311"/>
      <c r="AL722" s="1302"/>
      <c r="AM722" s="1310"/>
      <c r="AN722" s="1282"/>
      <c r="AO722" s="931"/>
      <c r="AP722" s="931"/>
      <c r="AQ722" s="931"/>
      <c r="AR722" s="930"/>
      <c r="AS722" s="931"/>
      <c r="AT722" s="931"/>
      <c r="AU722" s="931"/>
      <c r="AV722" s="930"/>
      <c r="AW722" s="931"/>
      <c r="AX722" s="931"/>
      <c r="AY722" s="931"/>
      <c r="AZ722" s="930"/>
      <c r="BA722" s="931"/>
      <c r="BB722" s="931"/>
      <c r="BC722" s="931"/>
      <c r="BD722" s="930"/>
      <c r="BE722" s="929"/>
      <c r="BF722" s="1282">
        <f t="shared" si="14"/>
        <v>0</v>
      </c>
    </row>
    <row r="723" spans="1:58" outlineLevel="2">
      <c r="A723" s="1220">
        <v>717</v>
      </c>
      <c r="B723" s="1231"/>
      <c r="C723" s="1276" t="s">
        <v>2424</v>
      </c>
      <c r="D723" s="1239">
        <v>531700000</v>
      </c>
      <c r="E723" s="1240" t="s">
        <v>2416</v>
      </c>
      <c r="F723" s="1234"/>
      <c r="G723" s="1235"/>
      <c r="H723" s="1236"/>
      <c r="I723" s="1234"/>
      <c r="J723" s="1220"/>
      <c r="K723" s="1237"/>
      <c r="L723" s="1237"/>
      <c r="M723" s="1234"/>
      <c r="N723" s="1237"/>
      <c r="O723" s="1234"/>
      <c r="P723" s="1234"/>
      <c r="Q723" s="1234"/>
      <c r="R723" s="1234"/>
      <c r="S723" s="1234"/>
      <c r="T723" s="1234"/>
      <c r="U723" s="1234"/>
      <c r="W723" s="1311"/>
      <c r="X723" s="1311"/>
      <c r="Y723" s="1311"/>
      <c r="Z723" s="1302"/>
      <c r="AA723" s="1311"/>
      <c r="AB723" s="1311"/>
      <c r="AC723" s="1311"/>
      <c r="AD723" s="1302"/>
      <c r="AE723" s="1311"/>
      <c r="AF723" s="1311"/>
      <c r="AG723" s="1311"/>
      <c r="AH723" s="1302"/>
      <c r="AI723" s="1311"/>
      <c r="AJ723" s="1311"/>
      <c r="AK723" s="1311"/>
      <c r="AL723" s="1302"/>
      <c r="AM723" s="1310"/>
      <c r="AN723" s="1282"/>
      <c r="AO723" s="931"/>
      <c r="AP723" s="931"/>
      <c r="AQ723" s="931"/>
      <c r="AR723" s="930"/>
      <c r="AS723" s="931"/>
      <c r="AT723" s="931"/>
      <c r="AU723" s="931"/>
      <c r="AV723" s="930"/>
      <c r="AW723" s="931"/>
      <c r="AX723" s="931"/>
      <c r="AY723" s="931"/>
      <c r="AZ723" s="930"/>
      <c r="BA723" s="931"/>
      <c r="BB723" s="931"/>
      <c r="BC723" s="931"/>
      <c r="BD723" s="930"/>
      <c r="BE723" s="929"/>
      <c r="BF723" s="1282">
        <f t="shared" si="14"/>
        <v>0</v>
      </c>
    </row>
    <row r="724" spans="1:58">
      <c r="A724" s="1220">
        <v>718</v>
      </c>
      <c r="B724" s="1231"/>
      <c r="C724" s="1276" t="s">
        <v>2431</v>
      </c>
      <c r="D724" s="1239">
        <v>88087400</v>
      </c>
      <c r="E724" s="1240" t="s">
        <v>2416</v>
      </c>
      <c r="F724" s="1234"/>
      <c r="G724" s="1235"/>
      <c r="H724" s="1236"/>
      <c r="I724" s="1234"/>
      <c r="J724" s="1220"/>
      <c r="K724" s="1237"/>
      <c r="L724" s="1237"/>
      <c r="M724" s="1234"/>
      <c r="N724" s="1237"/>
      <c r="O724" s="1234"/>
      <c r="P724" s="1234"/>
      <c r="Q724" s="1234"/>
      <c r="R724" s="1234"/>
      <c r="S724" s="1234"/>
      <c r="T724" s="1234"/>
      <c r="U724" s="1234"/>
      <c r="W724" s="1311"/>
      <c r="X724" s="1311"/>
      <c r="Y724" s="1311"/>
      <c r="Z724" s="1302"/>
      <c r="AA724" s="1311"/>
      <c r="AB724" s="1311"/>
      <c r="AC724" s="1311"/>
      <c r="AD724" s="1302"/>
      <c r="AE724" s="1311"/>
      <c r="AF724" s="1311"/>
      <c r="AG724" s="1311"/>
      <c r="AH724" s="1302"/>
      <c r="AI724" s="1311"/>
      <c r="AJ724" s="1311"/>
      <c r="AK724" s="1311"/>
      <c r="AL724" s="1302"/>
      <c r="AM724" s="1310"/>
      <c r="AN724" s="1282"/>
      <c r="AO724" s="931"/>
      <c r="AP724" s="931"/>
      <c r="AQ724" s="931"/>
      <c r="AR724" s="930"/>
      <c r="AS724" s="931"/>
      <c r="AT724" s="931"/>
      <c r="AU724" s="931"/>
      <c r="AV724" s="930"/>
      <c r="AW724" s="931"/>
      <c r="AX724" s="931"/>
      <c r="AY724" s="931"/>
      <c r="AZ724" s="930"/>
      <c r="BA724" s="931"/>
      <c r="BB724" s="931"/>
      <c r="BC724" s="931"/>
      <c r="BD724" s="930"/>
      <c r="BE724" s="929"/>
      <c r="BF724" s="1282">
        <f t="shared" si="14"/>
        <v>0</v>
      </c>
    </row>
    <row r="725" spans="1:58">
      <c r="A725" s="1220">
        <v>719</v>
      </c>
      <c r="B725" s="1231"/>
      <c r="C725" s="1276" t="s">
        <v>2426</v>
      </c>
      <c r="D725" s="1239">
        <v>48346900</v>
      </c>
      <c r="E725" s="1240" t="s">
        <v>2416</v>
      </c>
      <c r="F725" s="1234"/>
      <c r="G725" s="1235"/>
      <c r="H725" s="1236"/>
      <c r="I725" s="1234"/>
      <c r="J725" s="1220"/>
      <c r="K725" s="1237"/>
      <c r="L725" s="1237"/>
      <c r="M725" s="1234"/>
      <c r="N725" s="1237"/>
      <c r="O725" s="1234"/>
      <c r="P725" s="1234"/>
      <c r="Q725" s="1234"/>
      <c r="R725" s="1234"/>
      <c r="S725" s="1234"/>
      <c r="T725" s="1234"/>
      <c r="U725" s="1234"/>
      <c r="W725" s="1311"/>
      <c r="X725" s="1311"/>
      <c r="Y725" s="1311"/>
      <c r="Z725" s="1302"/>
      <c r="AA725" s="1311"/>
      <c r="AB725" s="1311"/>
      <c r="AC725" s="1311"/>
      <c r="AD725" s="1302"/>
      <c r="AE725" s="1311"/>
      <c r="AF725" s="1311"/>
      <c r="AG725" s="1311"/>
      <c r="AH725" s="1302"/>
      <c r="AI725" s="1311"/>
      <c r="AJ725" s="1311"/>
      <c r="AK725" s="1311"/>
      <c r="AL725" s="1302"/>
      <c r="AM725" s="1310"/>
      <c r="AN725" s="1282"/>
      <c r="AO725" s="931"/>
      <c r="AP725" s="931"/>
      <c r="AQ725" s="931"/>
      <c r="AR725" s="930"/>
      <c r="AS725" s="931"/>
      <c r="AT725" s="931"/>
      <c r="AU725" s="931"/>
      <c r="AV725" s="930"/>
      <c r="AW725" s="931"/>
      <c r="AX725" s="931"/>
      <c r="AY725" s="931"/>
      <c r="AZ725" s="930"/>
      <c r="BA725" s="931"/>
      <c r="BB725" s="931"/>
      <c r="BC725" s="931"/>
      <c r="BD725" s="930"/>
      <c r="BE725" s="929"/>
      <c r="BF725" s="1282">
        <f t="shared" si="14"/>
        <v>0</v>
      </c>
    </row>
    <row r="726" spans="1:58">
      <c r="A726" s="1220">
        <v>720</v>
      </c>
      <c r="B726" s="1231"/>
      <c r="C726" s="1276" t="s">
        <v>2427</v>
      </c>
      <c r="D726" s="1239">
        <v>104798000</v>
      </c>
      <c r="E726" s="1240" t="s">
        <v>2416</v>
      </c>
      <c r="F726" s="1234"/>
      <c r="G726" s="1235"/>
      <c r="H726" s="1236"/>
      <c r="I726" s="1234"/>
      <c r="J726" s="1220"/>
      <c r="K726" s="1237"/>
      <c r="L726" s="1237"/>
      <c r="M726" s="1234"/>
      <c r="N726" s="1237"/>
      <c r="O726" s="1234"/>
      <c r="P726" s="1234"/>
      <c r="Q726" s="1234"/>
      <c r="R726" s="1234"/>
      <c r="S726" s="1234"/>
      <c r="T726" s="1234"/>
      <c r="U726" s="1234"/>
      <c r="W726" s="1311"/>
      <c r="X726" s="1311"/>
      <c r="Y726" s="1311"/>
      <c r="Z726" s="1302"/>
      <c r="AA726" s="1311"/>
      <c r="AB726" s="1311"/>
      <c r="AC726" s="1311"/>
      <c r="AD726" s="1302"/>
      <c r="AE726" s="1311"/>
      <c r="AF726" s="1311"/>
      <c r="AG726" s="1311"/>
      <c r="AH726" s="1302"/>
      <c r="AI726" s="1311"/>
      <c r="AJ726" s="1311"/>
      <c r="AK726" s="1311"/>
      <c r="AL726" s="1302"/>
      <c r="AM726" s="1310"/>
      <c r="AN726" s="1282"/>
      <c r="AO726" s="931"/>
      <c r="AP726" s="931"/>
      <c r="AQ726" s="931"/>
      <c r="AR726" s="930"/>
      <c r="AS726" s="931"/>
      <c r="AT726" s="931"/>
      <c r="AU726" s="931"/>
      <c r="AV726" s="930"/>
      <c r="AW726" s="931"/>
      <c r="AX726" s="931"/>
      <c r="AY726" s="931"/>
      <c r="AZ726" s="930"/>
      <c r="BA726" s="931"/>
      <c r="BB726" s="931"/>
      <c r="BC726" s="931"/>
      <c r="BD726" s="930"/>
      <c r="BE726" s="929"/>
      <c r="BF726" s="1282">
        <f t="shared" si="14"/>
        <v>0</v>
      </c>
    </row>
    <row r="727" spans="1:58">
      <c r="A727" s="1220">
        <v>721</v>
      </c>
      <c r="B727" s="1231"/>
      <c r="C727" s="1276" t="s">
        <v>2517</v>
      </c>
      <c r="D727" s="1239">
        <v>290467700</v>
      </c>
      <c r="E727" s="1240" t="s">
        <v>2416</v>
      </c>
      <c r="F727" s="1234"/>
      <c r="G727" s="1235"/>
      <c r="H727" s="1236"/>
      <c r="I727" s="1234"/>
      <c r="J727" s="1220"/>
      <c r="K727" s="1237"/>
      <c r="L727" s="1237"/>
      <c r="M727" s="1234"/>
      <c r="N727" s="1237"/>
      <c r="O727" s="1234"/>
      <c r="P727" s="1234"/>
      <c r="Q727" s="1234"/>
      <c r="R727" s="1234"/>
      <c r="S727" s="1234"/>
      <c r="T727" s="1234"/>
      <c r="U727" s="1234"/>
      <c r="W727" s="1311"/>
      <c r="X727" s="1311"/>
      <c r="Y727" s="1311"/>
      <c r="Z727" s="1302"/>
      <c r="AA727" s="1311"/>
      <c r="AB727" s="1311"/>
      <c r="AC727" s="1311"/>
      <c r="AD727" s="1302"/>
      <c r="AE727" s="1311"/>
      <c r="AF727" s="1311"/>
      <c r="AG727" s="1311"/>
      <c r="AH727" s="1302"/>
      <c r="AI727" s="1311"/>
      <c r="AJ727" s="1311"/>
      <c r="AK727" s="1311"/>
      <c r="AL727" s="1302"/>
      <c r="AM727" s="1310"/>
      <c r="AN727" s="1282"/>
      <c r="AO727" s="931"/>
      <c r="AP727" s="931"/>
      <c r="AQ727" s="931"/>
      <c r="AR727" s="930"/>
      <c r="AS727" s="931"/>
      <c r="AT727" s="931"/>
      <c r="AU727" s="931"/>
      <c r="AV727" s="930"/>
      <c r="AW727" s="931"/>
      <c r="AX727" s="931"/>
      <c r="AY727" s="931"/>
      <c r="AZ727" s="930"/>
      <c r="BA727" s="931"/>
      <c r="BB727" s="931"/>
      <c r="BC727" s="931"/>
      <c r="BD727" s="930"/>
      <c r="BE727" s="929"/>
      <c r="BF727" s="1282">
        <f t="shared" si="14"/>
        <v>0</v>
      </c>
    </row>
    <row r="728" spans="1:58" ht="93.6">
      <c r="A728" s="1220">
        <v>722</v>
      </c>
      <c r="B728" s="1231">
        <v>10</v>
      </c>
      <c r="C728" s="1275" t="s">
        <v>2529</v>
      </c>
      <c r="D728" s="1232"/>
      <c r="E728" s="1233">
        <v>11950000</v>
      </c>
      <c r="F728" s="1234" t="s">
        <v>2416</v>
      </c>
      <c r="G728" s="1235"/>
      <c r="H728" s="1236"/>
      <c r="I728" s="1234"/>
      <c r="J728" s="1220">
        <f>L728+N728+P728</f>
        <v>1</v>
      </c>
      <c r="K728" s="1227">
        <f>M728+O728+Q728</f>
        <v>11950000</v>
      </c>
      <c r="L728" s="1237"/>
      <c r="M728" s="1234"/>
      <c r="N728" s="1237"/>
      <c r="O728" s="1234"/>
      <c r="P728" s="1237">
        <v>1</v>
      </c>
      <c r="Q728" s="1228">
        <f>$E728</f>
        <v>11950000</v>
      </c>
      <c r="R728" s="1234"/>
      <c r="S728" s="1234"/>
      <c r="T728" s="1299"/>
      <c r="U728" s="1293">
        <f>Q728-T728</f>
        <v>11950000</v>
      </c>
      <c r="W728" s="1311">
        <f>$W$1/100*$U728</f>
        <v>1195000</v>
      </c>
      <c r="X728" s="1311">
        <f>$X$1/100*$U728</f>
        <v>1195000</v>
      </c>
      <c r="Y728" s="1311">
        <f>$Y$1/100*$U728</f>
        <v>1195000</v>
      </c>
      <c r="Z728" s="1302">
        <f>W728+X728+Y728</f>
        <v>3585000</v>
      </c>
      <c r="AA728" s="1311">
        <f>$AA$1/100*$U728</f>
        <v>597500</v>
      </c>
      <c r="AB728" s="1311">
        <f>$AB$1/100*$U728</f>
        <v>1195000</v>
      </c>
      <c r="AC728" s="1311">
        <f>$AC$1/100*$U728</f>
        <v>1195000</v>
      </c>
      <c r="AD728" s="1302">
        <f>AA728+AB728+AC728</f>
        <v>2987500</v>
      </c>
      <c r="AE728" s="1311">
        <f>$AE$1/100*$U728</f>
        <v>1195000</v>
      </c>
      <c r="AF728" s="1311">
        <f>$AF$1/100*$U728</f>
        <v>1195000</v>
      </c>
      <c r="AG728" s="1311">
        <f>$AG$1/100*$U728</f>
        <v>1195000</v>
      </c>
      <c r="AH728" s="1302">
        <f>AE728+AF728+AG728</f>
        <v>3585000</v>
      </c>
      <c r="AI728" s="1311">
        <f>$AI$1/100*$U728</f>
        <v>1195000</v>
      </c>
      <c r="AJ728" s="1311">
        <f>$AJ$1/100*$U728</f>
        <v>597500</v>
      </c>
      <c r="AK728" s="1311">
        <f>$AK$1/100*$U728</f>
        <v>0</v>
      </c>
      <c r="AL728" s="1302">
        <f>AI728+AJ728+AK728</f>
        <v>1792500</v>
      </c>
      <c r="AM728" s="1310">
        <f>Z728+AD728+AH728+AL728</f>
        <v>11950000</v>
      </c>
      <c r="AN728" s="1282">
        <f>AM728-U728</f>
        <v>0</v>
      </c>
      <c r="AO728" s="931">
        <f>ROUND(W728,-2)</f>
        <v>1195000</v>
      </c>
      <c r="AP728" s="931">
        <f>ROUND(X728,-2)</f>
        <v>1195000</v>
      </c>
      <c r="AQ728" s="931">
        <f>ROUND(Y728,-2)</f>
        <v>1195000</v>
      </c>
      <c r="AR728" s="1302">
        <f>AO728+AP728+AQ728</f>
        <v>3585000</v>
      </c>
      <c r="AS728" s="931">
        <f>ROUND(AA728,-2)</f>
        <v>597500</v>
      </c>
      <c r="AT728" s="931">
        <f>ROUND(AB728,-2)</f>
        <v>1195000</v>
      </c>
      <c r="AU728" s="931">
        <f>ROUND(AC728,-2)</f>
        <v>1195000</v>
      </c>
      <c r="AV728" s="1302">
        <f>AS728+AT728+AU728</f>
        <v>2987500</v>
      </c>
      <c r="AW728" s="931">
        <f>ROUND(AE728,-2)</f>
        <v>1195000</v>
      </c>
      <c r="AX728" s="931">
        <f>ROUND(AF728,-2)</f>
        <v>1195000</v>
      </c>
      <c r="AY728" s="931">
        <f>ROUND(AG728,-2)</f>
        <v>1195000</v>
      </c>
      <c r="AZ728" s="1302">
        <f>AW728+AX728+AY728</f>
        <v>3585000</v>
      </c>
      <c r="BA728" s="1311">
        <f>ROUND(AI728,-2)</f>
        <v>1195000</v>
      </c>
      <c r="BB728" s="1311">
        <f>ROUND(AJ728,-2)</f>
        <v>597500</v>
      </c>
      <c r="BC728" s="1311">
        <f>ROUND(AK728,-2)</f>
        <v>0</v>
      </c>
      <c r="BD728" s="930">
        <f>BA728+BB728+BC728</f>
        <v>1792500</v>
      </c>
      <c r="BE728" s="1310">
        <f>AR728+AV728+AZ728+BD728</f>
        <v>11950000</v>
      </c>
      <c r="BF728" s="1312">
        <f t="shared" si="14"/>
        <v>0</v>
      </c>
    </row>
    <row r="729" spans="1:58">
      <c r="A729" s="1220">
        <v>723</v>
      </c>
      <c r="B729" s="1231"/>
      <c r="C729" s="1276" t="s">
        <v>2422</v>
      </c>
      <c r="D729" s="1239">
        <v>111000000</v>
      </c>
      <c r="E729" s="1240" t="s">
        <v>2416</v>
      </c>
      <c r="F729" s="1234"/>
      <c r="G729" s="1235"/>
      <c r="H729" s="1236"/>
      <c r="I729" s="1234"/>
      <c r="J729" s="1220"/>
      <c r="K729" s="1237"/>
      <c r="L729" s="1237"/>
      <c r="M729" s="1234"/>
      <c r="N729" s="1237"/>
      <c r="O729" s="1234"/>
      <c r="P729" s="1234"/>
      <c r="Q729" s="1234"/>
      <c r="R729" s="1234"/>
      <c r="S729" s="1234"/>
      <c r="T729" s="1234"/>
      <c r="U729" s="1234"/>
      <c r="W729" s="1311"/>
      <c r="X729" s="1311"/>
      <c r="Y729" s="1311"/>
      <c r="Z729" s="1302"/>
      <c r="AA729" s="1311"/>
      <c r="AB729" s="1311"/>
      <c r="AC729" s="1311"/>
      <c r="AD729" s="1302"/>
      <c r="AE729" s="1311"/>
      <c r="AF729" s="1311"/>
      <c r="AG729" s="1311"/>
      <c r="AH729" s="1302"/>
      <c r="AI729" s="1311"/>
      <c r="AJ729" s="1311"/>
      <c r="AK729" s="1311"/>
      <c r="AL729" s="1302"/>
      <c r="AM729" s="1310"/>
      <c r="AN729" s="1282"/>
      <c r="AO729" s="931"/>
      <c r="AP729" s="931"/>
      <c r="AQ729" s="931"/>
      <c r="AR729" s="930"/>
      <c r="AS729" s="931"/>
      <c r="AT729" s="931"/>
      <c r="AU729" s="931"/>
      <c r="AV729" s="930"/>
      <c r="AW729" s="931"/>
      <c r="AX729" s="931"/>
      <c r="AY729" s="931"/>
      <c r="AZ729" s="930"/>
      <c r="BA729" s="931"/>
      <c r="BB729" s="931"/>
      <c r="BC729" s="931"/>
      <c r="BD729" s="930"/>
      <c r="BE729" s="929"/>
      <c r="BF729" s="1282">
        <f t="shared" si="14"/>
        <v>0</v>
      </c>
    </row>
    <row r="730" spans="1:58" outlineLevel="2">
      <c r="A730" s="1220">
        <v>724</v>
      </c>
      <c r="B730" s="1231"/>
      <c r="C730" s="1276" t="s">
        <v>2423</v>
      </c>
      <c r="D730" s="1239">
        <v>0</v>
      </c>
      <c r="E730" s="1240" t="s">
        <v>2416</v>
      </c>
      <c r="F730" s="1234"/>
      <c r="G730" s="1235"/>
      <c r="H730" s="1236"/>
      <c r="I730" s="1234"/>
      <c r="J730" s="1220"/>
      <c r="K730" s="1237"/>
      <c r="L730" s="1237"/>
      <c r="M730" s="1234"/>
      <c r="N730" s="1237"/>
      <c r="O730" s="1234"/>
      <c r="P730" s="1234"/>
      <c r="Q730" s="1234"/>
      <c r="R730" s="1234"/>
      <c r="S730" s="1234"/>
      <c r="T730" s="1234"/>
      <c r="U730" s="1234"/>
      <c r="W730" s="1311"/>
      <c r="X730" s="1311"/>
      <c r="Y730" s="1311"/>
      <c r="Z730" s="1302"/>
      <c r="AA730" s="1311"/>
      <c r="AB730" s="1311"/>
      <c r="AC730" s="1311"/>
      <c r="AD730" s="1302"/>
      <c r="AE730" s="1311"/>
      <c r="AF730" s="1311"/>
      <c r="AG730" s="1311"/>
      <c r="AH730" s="1302"/>
      <c r="AI730" s="1311"/>
      <c r="AJ730" s="1311"/>
      <c r="AK730" s="1311"/>
      <c r="AL730" s="1302"/>
      <c r="AM730" s="1310"/>
      <c r="AN730" s="1282"/>
      <c r="AO730" s="931"/>
      <c r="AP730" s="931"/>
      <c r="AQ730" s="931"/>
      <c r="AR730" s="930"/>
      <c r="AS730" s="931"/>
      <c r="AT730" s="931"/>
      <c r="AU730" s="931"/>
      <c r="AV730" s="930"/>
      <c r="AW730" s="931"/>
      <c r="AX730" s="931"/>
      <c r="AY730" s="931"/>
      <c r="AZ730" s="930"/>
      <c r="BA730" s="931"/>
      <c r="BB730" s="931"/>
      <c r="BC730" s="931"/>
      <c r="BD730" s="930"/>
      <c r="BE730" s="929"/>
      <c r="BF730" s="1282">
        <f t="shared" si="14"/>
        <v>0</v>
      </c>
    </row>
    <row r="731" spans="1:58" outlineLevel="2">
      <c r="A731" s="1220">
        <v>725</v>
      </c>
      <c r="B731" s="1231"/>
      <c r="C731" s="1276" t="s">
        <v>2424</v>
      </c>
      <c r="D731" s="1239">
        <v>111000000</v>
      </c>
      <c r="E731" s="1240" t="s">
        <v>2416</v>
      </c>
      <c r="F731" s="1234"/>
      <c r="G731" s="1235"/>
      <c r="H731" s="1236"/>
      <c r="I731" s="1234"/>
      <c r="J731" s="1220"/>
      <c r="K731" s="1237"/>
      <c r="L731" s="1237"/>
      <c r="M731" s="1234"/>
      <c r="N731" s="1237"/>
      <c r="O731" s="1234"/>
      <c r="P731" s="1234"/>
      <c r="Q731" s="1234"/>
      <c r="R731" s="1234"/>
      <c r="S731" s="1234"/>
      <c r="T731" s="1234"/>
      <c r="U731" s="1234"/>
      <c r="W731" s="1311"/>
      <c r="X731" s="1311"/>
      <c r="Y731" s="1311"/>
      <c r="Z731" s="1302"/>
      <c r="AA731" s="1311"/>
      <c r="AB731" s="1311"/>
      <c r="AC731" s="1311"/>
      <c r="AD731" s="1302"/>
      <c r="AE731" s="1311"/>
      <c r="AF731" s="1311"/>
      <c r="AG731" s="1311"/>
      <c r="AH731" s="1302"/>
      <c r="AI731" s="1311"/>
      <c r="AJ731" s="1311"/>
      <c r="AK731" s="1311"/>
      <c r="AL731" s="1302"/>
      <c r="AM731" s="1310"/>
      <c r="AN731" s="1282"/>
      <c r="AO731" s="931"/>
      <c r="AP731" s="931"/>
      <c r="AQ731" s="931"/>
      <c r="AR731" s="930"/>
      <c r="AS731" s="931"/>
      <c r="AT731" s="931"/>
      <c r="AU731" s="931"/>
      <c r="AV731" s="930"/>
      <c r="AW731" s="931"/>
      <c r="AX731" s="931"/>
      <c r="AY731" s="931"/>
      <c r="AZ731" s="930"/>
      <c r="BA731" s="931"/>
      <c r="BB731" s="931"/>
      <c r="BC731" s="931"/>
      <c r="BD731" s="930"/>
      <c r="BE731" s="929"/>
      <c r="BF731" s="1282">
        <f t="shared" si="14"/>
        <v>0</v>
      </c>
    </row>
    <row r="732" spans="1:58">
      <c r="A732" s="1220">
        <v>726</v>
      </c>
      <c r="B732" s="1231"/>
      <c r="C732" s="1276" t="s">
        <v>2431</v>
      </c>
      <c r="D732" s="1239">
        <v>16133000</v>
      </c>
      <c r="E732" s="1240" t="s">
        <v>2416</v>
      </c>
      <c r="F732" s="1234"/>
      <c r="G732" s="1235"/>
      <c r="H732" s="1236"/>
      <c r="I732" s="1234"/>
      <c r="J732" s="1220"/>
      <c r="K732" s="1237"/>
      <c r="L732" s="1237"/>
      <c r="M732" s="1234"/>
      <c r="N732" s="1237"/>
      <c r="O732" s="1234"/>
      <c r="P732" s="1234"/>
      <c r="Q732" s="1234"/>
      <c r="R732" s="1234"/>
      <c r="S732" s="1234"/>
      <c r="T732" s="1234"/>
      <c r="U732" s="1234"/>
      <c r="W732" s="1311"/>
      <c r="X732" s="1311"/>
      <c r="Y732" s="1311"/>
      <c r="Z732" s="1302"/>
      <c r="AA732" s="1311"/>
      <c r="AB732" s="1311"/>
      <c r="AC732" s="1311"/>
      <c r="AD732" s="1302"/>
      <c r="AE732" s="1311"/>
      <c r="AF732" s="1311"/>
      <c r="AG732" s="1311"/>
      <c r="AH732" s="1302"/>
      <c r="AI732" s="1311"/>
      <c r="AJ732" s="1311"/>
      <c r="AK732" s="1311"/>
      <c r="AL732" s="1302"/>
      <c r="AM732" s="1310"/>
      <c r="AN732" s="1282"/>
      <c r="AO732" s="931"/>
      <c r="AP732" s="931"/>
      <c r="AQ732" s="931"/>
      <c r="AR732" s="930"/>
      <c r="AS732" s="931"/>
      <c r="AT732" s="931"/>
      <c r="AU732" s="931"/>
      <c r="AV732" s="930"/>
      <c r="AW732" s="931"/>
      <c r="AX732" s="931"/>
      <c r="AY732" s="931"/>
      <c r="AZ732" s="930"/>
      <c r="BA732" s="931"/>
      <c r="BB732" s="931"/>
      <c r="BC732" s="931"/>
      <c r="BD732" s="930"/>
      <c r="BE732" s="929"/>
      <c r="BF732" s="1282">
        <f t="shared" si="14"/>
        <v>0</v>
      </c>
    </row>
    <row r="733" spans="1:58">
      <c r="A733" s="1220">
        <v>727</v>
      </c>
      <c r="B733" s="1231"/>
      <c r="C733" s="1276" t="s">
        <v>2425</v>
      </c>
      <c r="D733" s="1239">
        <v>11950000</v>
      </c>
      <c r="E733" s="1240" t="s">
        <v>2416</v>
      </c>
      <c r="F733" s="1234"/>
      <c r="G733" s="1235"/>
      <c r="H733" s="1236"/>
      <c r="I733" s="1234"/>
      <c r="J733" s="1220"/>
      <c r="K733" s="1237"/>
      <c r="L733" s="1237"/>
      <c r="M733" s="1234"/>
      <c r="N733" s="1237"/>
      <c r="O733" s="1234"/>
      <c r="P733" s="1234"/>
      <c r="Q733" s="1234"/>
      <c r="R733" s="1234"/>
      <c r="S733" s="1234"/>
      <c r="T733" s="1234"/>
      <c r="U733" s="1234"/>
      <c r="W733" s="1311"/>
      <c r="X733" s="1311"/>
      <c r="Y733" s="1311"/>
      <c r="Z733" s="1302"/>
      <c r="AA733" s="1311"/>
      <c r="AB733" s="1311"/>
      <c r="AC733" s="1311"/>
      <c r="AD733" s="1302"/>
      <c r="AE733" s="1311"/>
      <c r="AF733" s="1311"/>
      <c r="AG733" s="1311"/>
      <c r="AH733" s="1302"/>
      <c r="AI733" s="1311"/>
      <c r="AJ733" s="1311"/>
      <c r="AK733" s="1311"/>
      <c r="AL733" s="1302"/>
      <c r="AM733" s="1310"/>
      <c r="AN733" s="1282"/>
      <c r="AO733" s="931"/>
      <c r="AP733" s="931"/>
      <c r="AQ733" s="931"/>
      <c r="AR733" s="930"/>
      <c r="AS733" s="931"/>
      <c r="AT733" s="931"/>
      <c r="AU733" s="931"/>
      <c r="AV733" s="930"/>
      <c r="AW733" s="931"/>
      <c r="AX733" s="931"/>
      <c r="AY733" s="931"/>
      <c r="AZ733" s="930"/>
      <c r="BA733" s="931"/>
      <c r="BB733" s="931"/>
      <c r="BC733" s="931"/>
      <c r="BD733" s="930"/>
      <c r="BE733" s="929"/>
      <c r="BF733" s="1282">
        <f t="shared" si="14"/>
        <v>0</v>
      </c>
    </row>
    <row r="734" spans="1:58">
      <c r="A734" s="1220">
        <v>728</v>
      </c>
      <c r="B734" s="1231"/>
      <c r="C734" s="1276" t="s">
        <v>2426</v>
      </c>
      <c r="D734" s="1239">
        <v>82917000</v>
      </c>
      <c r="E734" s="1240" t="s">
        <v>2416</v>
      </c>
      <c r="F734" s="1234"/>
      <c r="G734" s="1235"/>
      <c r="H734" s="1236"/>
      <c r="I734" s="1234"/>
      <c r="J734" s="1220"/>
      <c r="K734" s="1237"/>
      <c r="L734" s="1237"/>
      <c r="M734" s="1234"/>
      <c r="N734" s="1237"/>
      <c r="O734" s="1234"/>
      <c r="P734" s="1234"/>
      <c r="Q734" s="1234"/>
      <c r="R734" s="1234"/>
      <c r="S734" s="1234"/>
      <c r="T734" s="1234"/>
      <c r="U734" s="1234"/>
      <c r="W734" s="1311"/>
      <c r="X734" s="1311"/>
      <c r="Y734" s="1311"/>
      <c r="Z734" s="1302"/>
      <c r="AA734" s="1311"/>
      <c r="AB734" s="1311"/>
      <c r="AC734" s="1311"/>
      <c r="AD734" s="1302"/>
      <c r="AE734" s="1311"/>
      <c r="AF734" s="1311"/>
      <c r="AG734" s="1311"/>
      <c r="AH734" s="1302"/>
      <c r="AI734" s="1311"/>
      <c r="AJ734" s="1311"/>
      <c r="AK734" s="1311"/>
      <c r="AL734" s="1302"/>
      <c r="AM734" s="1310"/>
      <c r="AN734" s="1282"/>
      <c r="AO734" s="931"/>
      <c r="AP734" s="931"/>
      <c r="AQ734" s="931"/>
      <c r="AR734" s="930"/>
      <c r="AS734" s="931"/>
      <c r="AT734" s="931"/>
      <c r="AU734" s="931"/>
      <c r="AV734" s="930"/>
      <c r="AW734" s="931"/>
      <c r="AX734" s="931"/>
      <c r="AY734" s="931"/>
      <c r="AZ734" s="930"/>
      <c r="BA734" s="931"/>
      <c r="BB734" s="931"/>
      <c r="BC734" s="931"/>
      <c r="BD734" s="930"/>
      <c r="BE734" s="929"/>
      <c r="BF734" s="1282">
        <f t="shared" si="14"/>
        <v>0</v>
      </c>
    </row>
    <row r="735" spans="1:58" ht="70.2">
      <c r="A735" s="1220">
        <v>729</v>
      </c>
      <c r="B735" s="1231">
        <v>5</v>
      </c>
      <c r="C735" s="1275" t="s">
        <v>2530</v>
      </c>
      <c r="D735" s="1232"/>
      <c r="E735" s="1233">
        <v>25524500</v>
      </c>
      <c r="F735" s="1234" t="s">
        <v>2416</v>
      </c>
      <c r="G735" s="1235"/>
      <c r="H735" s="1236"/>
      <c r="I735" s="1234"/>
      <c r="J735" s="1220">
        <f>L735+N735+P735</f>
        <v>1</v>
      </c>
      <c r="K735" s="1227">
        <f>M735+O735+Q735</f>
        <v>25524500</v>
      </c>
      <c r="L735" s="1237"/>
      <c r="M735" s="1234"/>
      <c r="N735" s="1237"/>
      <c r="O735" s="1234"/>
      <c r="P735" s="1237">
        <v>1</v>
      </c>
      <c r="Q735" s="1228">
        <f>$E735</f>
        <v>25524500</v>
      </c>
      <c r="R735" s="1234"/>
      <c r="S735" s="1234"/>
      <c r="T735" s="1299"/>
      <c r="U735" s="1293">
        <f>Q735-T735</f>
        <v>25524500</v>
      </c>
      <c r="W735" s="1311">
        <f>$W$1/100*$U735</f>
        <v>2552450</v>
      </c>
      <c r="X735" s="1311">
        <f>$X$1/100*$U735</f>
        <v>2552450</v>
      </c>
      <c r="Y735" s="1311">
        <f>$Y$1/100*$U735</f>
        <v>2552450</v>
      </c>
      <c r="Z735" s="1302">
        <f>W735+X735+Y735</f>
        <v>7657350</v>
      </c>
      <c r="AA735" s="1311">
        <f>$AA$1/100*$U735</f>
        <v>1276225</v>
      </c>
      <c r="AB735" s="1311">
        <f>$AB$1/100*$U735</f>
        <v>2552450</v>
      </c>
      <c r="AC735" s="1311">
        <f>$AC$1/100*$U735</f>
        <v>2552450</v>
      </c>
      <c r="AD735" s="1302">
        <f>AA735+AB735+AC735</f>
        <v>6381125</v>
      </c>
      <c r="AE735" s="1311">
        <f>$AE$1/100*$U735</f>
        <v>2552450</v>
      </c>
      <c r="AF735" s="1311">
        <f>$AF$1/100*$U735</f>
        <v>2552450</v>
      </c>
      <c r="AG735" s="1311">
        <f>$AG$1/100*$U735</f>
        <v>2552450</v>
      </c>
      <c r="AH735" s="1302">
        <f>AE735+AF735+AG735</f>
        <v>7657350</v>
      </c>
      <c r="AI735" s="1311">
        <f>$AI$1/100*$U735</f>
        <v>2552450</v>
      </c>
      <c r="AJ735" s="1311">
        <f>$AJ$1/100*$U735</f>
        <v>1276225</v>
      </c>
      <c r="AK735" s="1311">
        <f>$AK$1/100*$U735</f>
        <v>0</v>
      </c>
      <c r="AL735" s="1302">
        <f>AI735+AJ735+AK735</f>
        <v>3828675</v>
      </c>
      <c r="AM735" s="1310">
        <f>Z735+AD735+AH735+AL735</f>
        <v>25524500</v>
      </c>
      <c r="AN735" s="1282">
        <f>AM735-U735</f>
        <v>0</v>
      </c>
      <c r="AO735" s="931">
        <f>ROUND(W735,-2)</f>
        <v>2552500</v>
      </c>
      <c r="AP735" s="931">
        <f>ROUND(X735,-2)</f>
        <v>2552500</v>
      </c>
      <c r="AQ735" s="931">
        <f>ROUND(Y735,-2)</f>
        <v>2552500</v>
      </c>
      <c r="AR735" s="1302">
        <f>AO735+AP735+AQ735</f>
        <v>7657500</v>
      </c>
      <c r="AS735" s="931">
        <f>ROUND(AA735,-2)</f>
        <v>1276200</v>
      </c>
      <c r="AT735" s="931">
        <f>ROUND(AB735,-2)</f>
        <v>2552500</v>
      </c>
      <c r="AU735" s="931">
        <f>ROUND(AC735,-2)</f>
        <v>2552500</v>
      </c>
      <c r="AV735" s="1302">
        <f>AS735+AT735+AU735</f>
        <v>6381200</v>
      </c>
      <c r="AW735" s="931">
        <f>ROUND(AE735,-2)</f>
        <v>2552500</v>
      </c>
      <c r="AX735" s="931">
        <f>ROUND(AF735,-2)</f>
        <v>2552500</v>
      </c>
      <c r="AY735" s="931">
        <f>ROUND(AG735,-2)</f>
        <v>2552500</v>
      </c>
      <c r="AZ735" s="1302">
        <f>AW735+AX735+AY735</f>
        <v>7657500</v>
      </c>
      <c r="BA735" s="1311">
        <f>ROUND(AI735,-2)</f>
        <v>2552500</v>
      </c>
      <c r="BB735" s="1311">
        <f>ROUND(AJ735,-2)</f>
        <v>1276200</v>
      </c>
      <c r="BC735" s="1311">
        <f>ROUND(AK735,-2)</f>
        <v>0</v>
      </c>
      <c r="BD735" s="930">
        <f>BA735+BB735+BC735</f>
        <v>3828700</v>
      </c>
      <c r="BE735" s="1310">
        <f>AR735+AV735+AZ735+BD735</f>
        <v>25524900</v>
      </c>
      <c r="BF735" s="1312">
        <f t="shared" si="14"/>
        <v>400</v>
      </c>
    </row>
    <row r="736" spans="1:58">
      <c r="A736" s="1220">
        <v>730</v>
      </c>
      <c r="B736" s="1231"/>
      <c r="C736" s="1276" t="s">
        <v>2422</v>
      </c>
      <c r="D736" s="1239">
        <v>62689000</v>
      </c>
      <c r="E736" s="1240" t="s">
        <v>2416</v>
      </c>
      <c r="F736" s="1234"/>
      <c r="G736" s="1235"/>
      <c r="H736" s="1236"/>
      <c r="I736" s="1234"/>
      <c r="J736" s="1220"/>
      <c r="K736" s="1237"/>
      <c r="L736" s="1237"/>
      <c r="M736" s="1234"/>
      <c r="N736" s="1237"/>
      <c r="O736" s="1234"/>
      <c r="P736" s="1234"/>
      <c r="Q736" s="1234"/>
      <c r="R736" s="1234"/>
      <c r="S736" s="1234"/>
      <c r="T736" s="1234"/>
      <c r="U736" s="1234"/>
      <c r="W736" s="1311"/>
      <c r="X736" s="1311"/>
      <c r="Y736" s="1311"/>
      <c r="Z736" s="1302"/>
      <c r="AA736" s="1311"/>
      <c r="AB736" s="1311"/>
      <c r="AC736" s="1311"/>
      <c r="AD736" s="1302"/>
      <c r="AE736" s="1311"/>
      <c r="AF736" s="1311"/>
      <c r="AG736" s="1311"/>
      <c r="AH736" s="1302"/>
      <c r="AI736" s="1311"/>
      <c r="AJ736" s="1311"/>
      <c r="AK736" s="1311"/>
      <c r="AL736" s="1302"/>
      <c r="AM736" s="1310"/>
      <c r="AN736" s="1282"/>
      <c r="AO736" s="931"/>
      <c r="AP736" s="931"/>
      <c r="AQ736" s="931"/>
      <c r="AR736" s="930"/>
      <c r="AS736" s="931"/>
      <c r="AT736" s="931"/>
      <c r="AU736" s="931"/>
      <c r="AV736" s="930"/>
      <c r="AW736" s="931"/>
      <c r="AX736" s="931"/>
      <c r="AY736" s="931"/>
      <c r="AZ736" s="930"/>
      <c r="BA736" s="931"/>
      <c r="BB736" s="931"/>
      <c r="BC736" s="931"/>
      <c r="BD736" s="930"/>
      <c r="BE736" s="929"/>
      <c r="BF736" s="1282">
        <f t="shared" si="14"/>
        <v>0</v>
      </c>
    </row>
    <row r="737" spans="1:58" outlineLevel="2">
      <c r="A737" s="1220">
        <v>731</v>
      </c>
      <c r="B737" s="1231"/>
      <c r="C737" s="1276" t="s">
        <v>2423</v>
      </c>
      <c r="D737" s="1239">
        <v>0</v>
      </c>
      <c r="E737" s="1240" t="s">
        <v>2416</v>
      </c>
      <c r="F737" s="1234"/>
      <c r="G737" s="1235"/>
      <c r="H737" s="1236"/>
      <c r="I737" s="1234"/>
      <c r="J737" s="1220"/>
      <c r="K737" s="1237"/>
      <c r="L737" s="1237"/>
      <c r="M737" s="1234"/>
      <c r="N737" s="1237"/>
      <c r="O737" s="1234"/>
      <c r="P737" s="1234"/>
      <c r="Q737" s="1234"/>
      <c r="R737" s="1234"/>
      <c r="S737" s="1234"/>
      <c r="T737" s="1234"/>
      <c r="U737" s="1234"/>
      <c r="W737" s="1311"/>
      <c r="X737" s="1311"/>
      <c r="Y737" s="1311"/>
      <c r="Z737" s="1302"/>
      <c r="AA737" s="1311"/>
      <c r="AB737" s="1311"/>
      <c r="AC737" s="1311"/>
      <c r="AD737" s="1302"/>
      <c r="AE737" s="1311"/>
      <c r="AF737" s="1311"/>
      <c r="AG737" s="1311"/>
      <c r="AH737" s="1302"/>
      <c r="AI737" s="1311"/>
      <c r="AJ737" s="1311"/>
      <c r="AK737" s="1311"/>
      <c r="AL737" s="1302"/>
      <c r="AM737" s="1310"/>
      <c r="AN737" s="1282"/>
      <c r="AO737" s="931"/>
      <c r="AP737" s="931"/>
      <c r="AQ737" s="931"/>
      <c r="AR737" s="930"/>
      <c r="AS737" s="931"/>
      <c r="AT737" s="931"/>
      <c r="AU737" s="931"/>
      <c r="AV737" s="930"/>
      <c r="AW737" s="931"/>
      <c r="AX737" s="931"/>
      <c r="AY737" s="931"/>
      <c r="AZ737" s="930"/>
      <c r="BA737" s="931"/>
      <c r="BB737" s="931"/>
      <c r="BC737" s="931"/>
      <c r="BD737" s="930"/>
      <c r="BE737" s="929"/>
      <c r="BF737" s="1282">
        <f t="shared" si="14"/>
        <v>0</v>
      </c>
    </row>
    <row r="738" spans="1:58" outlineLevel="2">
      <c r="A738" s="1220">
        <v>732</v>
      </c>
      <c r="B738" s="1231"/>
      <c r="C738" s="1276" t="s">
        <v>2424</v>
      </c>
      <c r="D738" s="1239">
        <v>62689000</v>
      </c>
      <c r="E738" s="1240" t="s">
        <v>2416</v>
      </c>
      <c r="F738" s="1234"/>
      <c r="G738" s="1235"/>
      <c r="H738" s="1236"/>
      <c r="I738" s="1234"/>
      <c r="J738" s="1220"/>
      <c r="K738" s="1237"/>
      <c r="L738" s="1237"/>
      <c r="M738" s="1234"/>
      <c r="N738" s="1237"/>
      <c r="O738" s="1234"/>
      <c r="P738" s="1234"/>
      <c r="Q738" s="1234"/>
      <c r="R738" s="1234"/>
      <c r="S738" s="1234"/>
      <c r="T738" s="1234"/>
      <c r="U738" s="1234"/>
      <c r="W738" s="1311"/>
      <c r="X738" s="1311"/>
      <c r="Y738" s="1311"/>
      <c r="Z738" s="1302"/>
      <c r="AA738" s="1311"/>
      <c r="AB738" s="1311"/>
      <c r="AC738" s="1311"/>
      <c r="AD738" s="1302"/>
      <c r="AE738" s="1311"/>
      <c r="AF738" s="1311"/>
      <c r="AG738" s="1311"/>
      <c r="AH738" s="1302"/>
      <c r="AI738" s="1311"/>
      <c r="AJ738" s="1311"/>
      <c r="AK738" s="1311"/>
      <c r="AL738" s="1302"/>
      <c r="AM738" s="1310"/>
      <c r="AN738" s="1282"/>
      <c r="AO738" s="931"/>
      <c r="AP738" s="931"/>
      <c r="AQ738" s="931"/>
      <c r="AR738" s="930"/>
      <c r="AS738" s="931"/>
      <c r="AT738" s="931"/>
      <c r="AU738" s="931"/>
      <c r="AV738" s="930"/>
      <c r="AW738" s="931"/>
      <c r="AX738" s="931"/>
      <c r="AY738" s="931"/>
      <c r="AZ738" s="930"/>
      <c r="BA738" s="931"/>
      <c r="BB738" s="931"/>
      <c r="BC738" s="931"/>
      <c r="BD738" s="930"/>
      <c r="BE738" s="929"/>
      <c r="BF738" s="1282">
        <f t="shared" si="14"/>
        <v>0</v>
      </c>
    </row>
    <row r="739" spans="1:58">
      <c r="A739" s="1220">
        <v>733</v>
      </c>
      <c r="B739" s="1231"/>
      <c r="C739" s="1276" t="s">
        <v>2431</v>
      </c>
      <c r="D739" s="1239">
        <v>10263400</v>
      </c>
      <c r="E739" s="1240" t="s">
        <v>2416</v>
      </c>
      <c r="F739" s="1234"/>
      <c r="G739" s="1235"/>
      <c r="H739" s="1236"/>
      <c r="I739" s="1234"/>
      <c r="J739" s="1220"/>
      <c r="K739" s="1237"/>
      <c r="L739" s="1237"/>
      <c r="M739" s="1234"/>
      <c r="N739" s="1237"/>
      <c r="O739" s="1234"/>
      <c r="P739" s="1234"/>
      <c r="Q739" s="1234"/>
      <c r="R739" s="1234"/>
      <c r="S739" s="1234"/>
      <c r="T739" s="1234"/>
      <c r="U739" s="1234"/>
      <c r="W739" s="1311"/>
      <c r="X739" s="1311"/>
      <c r="Y739" s="1311"/>
      <c r="Z739" s="1302"/>
      <c r="AA739" s="1311"/>
      <c r="AB739" s="1311"/>
      <c r="AC739" s="1311"/>
      <c r="AD739" s="1302"/>
      <c r="AE739" s="1311"/>
      <c r="AF739" s="1311"/>
      <c r="AG739" s="1311"/>
      <c r="AH739" s="1302"/>
      <c r="AI739" s="1311"/>
      <c r="AJ739" s="1311"/>
      <c r="AK739" s="1311"/>
      <c r="AL739" s="1302"/>
      <c r="AM739" s="1310"/>
      <c r="AN739" s="1282"/>
      <c r="AO739" s="931"/>
      <c r="AP739" s="931"/>
      <c r="AQ739" s="931"/>
      <c r="AR739" s="930"/>
      <c r="AS739" s="931"/>
      <c r="AT739" s="931"/>
      <c r="AU739" s="931"/>
      <c r="AV739" s="930"/>
      <c r="AW739" s="931"/>
      <c r="AX739" s="931"/>
      <c r="AY739" s="931"/>
      <c r="AZ739" s="930"/>
      <c r="BA739" s="931"/>
      <c r="BB739" s="931"/>
      <c r="BC739" s="931"/>
      <c r="BD739" s="930"/>
      <c r="BE739" s="929"/>
      <c r="BF739" s="1282">
        <f t="shared" si="14"/>
        <v>0</v>
      </c>
    </row>
    <row r="740" spans="1:58">
      <c r="A740" s="1220">
        <v>734</v>
      </c>
      <c r="B740" s="1231"/>
      <c r="C740" s="1276" t="s">
        <v>2425</v>
      </c>
      <c r="D740" s="1239">
        <v>25524500</v>
      </c>
      <c r="E740" s="1240" t="s">
        <v>2416</v>
      </c>
      <c r="F740" s="1234"/>
      <c r="G740" s="1235"/>
      <c r="H740" s="1236"/>
      <c r="I740" s="1234"/>
      <c r="J740" s="1220"/>
      <c r="K740" s="1237"/>
      <c r="L740" s="1237"/>
      <c r="M740" s="1234"/>
      <c r="N740" s="1237"/>
      <c r="O740" s="1234"/>
      <c r="P740" s="1234"/>
      <c r="Q740" s="1234"/>
      <c r="R740" s="1234"/>
      <c r="S740" s="1234"/>
      <c r="T740" s="1234"/>
      <c r="U740" s="1234"/>
      <c r="W740" s="1311"/>
      <c r="X740" s="1311"/>
      <c r="Y740" s="1311"/>
      <c r="Z740" s="1302"/>
      <c r="AA740" s="1311"/>
      <c r="AB740" s="1311"/>
      <c r="AC740" s="1311"/>
      <c r="AD740" s="1302"/>
      <c r="AE740" s="1311"/>
      <c r="AF740" s="1311"/>
      <c r="AG740" s="1311"/>
      <c r="AH740" s="1302"/>
      <c r="AI740" s="1311"/>
      <c r="AJ740" s="1311"/>
      <c r="AK740" s="1311"/>
      <c r="AL740" s="1302"/>
      <c r="AM740" s="1310"/>
      <c r="AN740" s="1282"/>
      <c r="AO740" s="931"/>
      <c r="AP740" s="931"/>
      <c r="AQ740" s="931"/>
      <c r="AR740" s="930"/>
      <c r="AS740" s="931"/>
      <c r="AT740" s="931"/>
      <c r="AU740" s="931"/>
      <c r="AV740" s="930"/>
      <c r="AW740" s="931"/>
      <c r="AX740" s="931"/>
      <c r="AY740" s="931"/>
      <c r="AZ740" s="930"/>
      <c r="BA740" s="931"/>
      <c r="BB740" s="931"/>
      <c r="BC740" s="931"/>
      <c r="BD740" s="930"/>
      <c r="BE740" s="929"/>
      <c r="BF740" s="1282">
        <f t="shared" si="14"/>
        <v>0</v>
      </c>
    </row>
    <row r="741" spans="1:58">
      <c r="A741" s="1220">
        <v>735</v>
      </c>
      <c r="B741" s="1231"/>
      <c r="C741" s="1276" t="s">
        <v>2426</v>
      </c>
      <c r="D741" s="1239">
        <v>26901100</v>
      </c>
      <c r="E741" s="1240" t="s">
        <v>2416</v>
      </c>
      <c r="F741" s="1234"/>
      <c r="G741" s="1235"/>
      <c r="H741" s="1236"/>
      <c r="I741" s="1234"/>
      <c r="J741" s="1220"/>
      <c r="K741" s="1237"/>
      <c r="L741" s="1237"/>
      <c r="M741" s="1234"/>
      <c r="N741" s="1237"/>
      <c r="O741" s="1234"/>
      <c r="P741" s="1234"/>
      <c r="Q741" s="1234"/>
      <c r="R741" s="1234"/>
      <c r="S741" s="1234"/>
      <c r="T741" s="1234"/>
      <c r="U741" s="1234"/>
      <c r="W741" s="1311"/>
      <c r="X741" s="1311"/>
      <c r="Y741" s="1311"/>
      <c r="Z741" s="1302"/>
      <c r="AA741" s="1311"/>
      <c r="AB741" s="1311"/>
      <c r="AC741" s="1311"/>
      <c r="AD741" s="1302"/>
      <c r="AE741" s="1311"/>
      <c r="AF741" s="1311"/>
      <c r="AG741" s="1311"/>
      <c r="AH741" s="1302"/>
      <c r="AI741" s="1311"/>
      <c r="AJ741" s="1311"/>
      <c r="AK741" s="1311"/>
      <c r="AL741" s="1302"/>
      <c r="AM741" s="1310"/>
      <c r="AN741" s="1282"/>
      <c r="AO741" s="931"/>
      <c r="AP741" s="931"/>
      <c r="AQ741" s="931"/>
      <c r="AR741" s="930"/>
      <c r="AS741" s="931"/>
      <c r="AT741" s="931"/>
      <c r="AU741" s="931"/>
      <c r="AV741" s="930"/>
      <c r="AW741" s="931"/>
      <c r="AX741" s="931"/>
      <c r="AY741" s="931"/>
      <c r="AZ741" s="930"/>
      <c r="BA741" s="931"/>
      <c r="BB741" s="931"/>
      <c r="BC741" s="931"/>
      <c r="BD741" s="930"/>
      <c r="BE741" s="929"/>
      <c r="BF741" s="1282">
        <f t="shared" si="14"/>
        <v>0</v>
      </c>
    </row>
    <row r="742" spans="1:58" ht="93.6">
      <c r="A742" s="1220">
        <v>736</v>
      </c>
      <c r="B742" s="1231">
        <v>5</v>
      </c>
      <c r="C742" s="1275" t="s">
        <v>2531</v>
      </c>
      <c r="D742" s="1232"/>
      <c r="E742" s="1233">
        <v>32540400</v>
      </c>
      <c r="F742" s="1234" t="s">
        <v>2416</v>
      </c>
      <c r="G742" s="1235"/>
      <c r="H742" s="1236"/>
      <c r="I742" s="1234"/>
      <c r="J742" s="1220">
        <f>L742+N742+P742</f>
        <v>1</v>
      </c>
      <c r="K742" s="1227">
        <f>M742+O742+Q742</f>
        <v>32540400</v>
      </c>
      <c r="L742" s="1237"/>
      <c r="M742" s="1234"/>
      <c r="N742" s="1237"/>
      <c r="O742" s="1234"/>
      <c r="P742" s="1237">
        <v>1</v>
      </c>
      <c r="Q742" s="1228">
        <f>$E742</f>
        <v>32540400</v>
      </c>
      <c r="R742" s="1234"/>
      <c r="S742" s="1234"/>
      <c r="T742" s="1299"/>
      <c r="U742" s="1293">
        <f>Q742-T742</f>
        <v>32540400</v>
      </c>
      <c r="W742" s="1311">
        <f>$W$1/100*$U742</f>
        <v>3254040</v>
      </c>
      <c r="X742" s="1311">
        <f>$X$1/100*$U742</f>
        <v>3254040</v>
      </c>
      <c r="Y742" s="1311">
        <f>$Y$1/100*$U742</f>
        <v>3254040</v>
      </c>
      <c r="Z742" s="1302">
        <f>W742+X742+Y742</f>
        <v>9762120</v>
      </c>
      <c r="AA742" s="1311">
        <f>$AA$1/100*$U742</f>
        <v>1627020</v>
      </c>
      <c r="AB742" s="1311">
        <f>$AB$1/100*$U742</f>
        <v>3254040</v>
      </c>
      <c r="AC742" s="1311">
        <f>$AC$1/100*$U742</f>
        <v>3254040</v>
      </c>
      <c r="AD742" s="1302">
        <f>AA742+AB742+AC742</f>
        <v>8135100</v>
      </c>
      <c r="AE742" s="1311">
        <f>$AE$1/100*$U742</f>
        <v>3254040</v>
      </c>
      <c r="AF742" s="1311">
        <f>$AF$1/100*$U742</f>
        <v>3254040</v>
      </c>
      <c r="AG742" s="1311">
        <f>$AG$1/100*$U742</f>
        <v>3254040</v>
      </c>
      <c r="AH742" s="1302">
        <f>AE742+AF742+AG742</f>
        <v>9762120</v>
      </c>
      <c r="AI742" s="1311">
        <f>$AI$1/100*$U742</f>
        <v>3254040</v>
      </c>
      <c r="AJ742" s="1311">
        <f>$AJ$1/100*$U742</f>
        <v>1627020</v>
      </c>
      <c r="AK742" s="1311">
        <f>$AK$1/100*$U742</f>
        <v>0</v>
      </c>
      <c r="AL742" s="1302">
        <f>AI742+AJ742+AK742</f>
        <v>4881060</v>
      </c>
      <c r="AM742" s="1310">
        <f>Z742+AD742+AH742+AL742</f>
        <v>32540400</v>
      </c>
      <c r="AN742" s="1282">
        <f>AM742-U742</f>
        <v>0</v>
      </c>
      <c r="AO742" s="931">
        <f>ROUND(W742,-2)</f>
        <v>3254000</v>
      </c>
      <c r="AP742" s="931">
        <f>ROUND(X742,-2)</f>
        <v>3254000</v>
      </c>
      <c r="AQ742" s="931">
        <f>ROUND(Y742,-2)</f>
        <v>3254000</v>
      </c>
      <c r="AR742" s="1302">
        <f>AO742+AP742+AQ742</f>
        <v>9762000</v>
      </c>
      <c r="AS742" s="931">
        <f>ROUND(AA742,-2)</f>
        <v>1627000</v>
      </c>
      <c r="AT742" s="931">
        <f>ROUND(AB742,-2)</f>
        <v>3254000</v>
      </c>
      <c r="AU742" s="931">
        <f>ROUND(AC742,-2)</f>
        <v>3254000</v>
      </c>
      <c r="AV742" s="1302">
        <f>AS742+AT742+AU742</f>
        <v>8135000</v>
      </c>
      <c r="AW742" s="931">
        <f>ROUND(AE742,-2)</f>
        <v>3254000</v>
      </c>
      <c r="AX742" s="931">
        <f>ROUND(AF742,-2)</f>
        <v>3254000</v>
      </c>
      <c r="AY742" s="931">
        <f>ROUND(AG742,-2)</f>
        <v>3254000</v>
      </c>
      <c r="AZ742" s="1302">
        <f>AW742+AX742+AY742</f>
        <v>9762000</v>
      </c>
      <c r="BA742" s="1311">
        <f>ROUND(AI742,-2)</f>
        <v>3254000</v>
      </c>
      <c r="BB742" s="1311">
        <f>ROUND(AJ742,-2)</f>
        <v>1627000</v>
      </c>
      <c r="BC742" s="1311">
        <f>ROUND(AK742,-2)</f>
        <v>0</v>
      </c>
      <c r="BD742" s="930">
        <f>BA742+BB742+BC742</f>
        <v>4881000</v>
      </c>
      <c r="BE742" s="1310">
        <f>AR742+AV742+AZ742+BD742</f>
        <v>32540000</v>
      </c>
      <c r="BF742" s="1312">
        <f t="shared" si="14"/>
        <v>-400</v>
      </c>
    </row>
    <row r="743" spans="1:58">
      <c r="A743" s="1220">
        <v>737</v>
      </c>
      <c r="B743" s="1231"/>
      <c r="C743" s="1276" t="s">
        <v>2422</v>
      </c>
      <c r="D743" s="1239">
        <v>293982500</v>
      </c>
      <c r="E743" s="1240" t="s">
        <v>2416</v>
      </c>
      <c r="F743" s="1234"/>
      <c r="G743" s="1235"/>
      <c r="H743" s="1236"/>
      <c r="I743" s="1234"/>
      <c r="J743" s="1220"/>
      <c r="K743" s="1237"/>
      <c r="L743" s="1237"/>
      <c r="M743" s="1234"/>
      <c r="N743" s="1237"/>
      <c r="O743" s="1234"/>
      <c r="P743" s="1234"/>
      <c r="Q743" s="1234"/>
      <c r="R743" s="1234"/>
      <c r="S743" s="1234"/>
      <c r="T743" s="1234"/>
      <c r="U743" s="1234"/>
      <c r="W743" s="1311"/>
      <c r="X743" s="1311"/>
      <c r="Y743" s="1311"/>
      <c r="Z743" s="1302"/>
      <c r="AA743" s="1311"/>
      <c r="AB743" s="1311"/>
      <c r="AC743" s="1311"/>
      <c r="AD743" s="1302"/>
      <c r="AE743" s="1311"/>
      <c r="AF743" s="1311"/>
      <c r="AG743" s="1311"/>
      <c r="AH743" s="1302"/>
      <c r="AI743" s="1311"/>
      <c r="AJ743" s="1311"/>
      <c r="AK743" s="1311"/>
      <c r="AL743" s="1302"/>
      <c r="AM743" s="1310"/>
      <c r="AN743" s="1282"/>
      <c r="AO743" s="931"/>
      <c r="AP743" s="931"/>
      <c r="AQ743" s="931"/>
      <c r="AR743" s="930"/>
      <c r="AS743" s="931"/>
      <c r="AT743" s="931"/>
      <c r="AU743" s="931"/>
      <c r="AV743" s="930"/>
      <c r="AW743" s="931"/>
      <c r="AX743" s="931"/>
      <c r="AY743" s="931"/>
      <c r="AZ743" s="930"/>
      <c r="BA743" s="931"/>
      <c r="BB743" s="931"/>
      <c r="BC743" s="931"/>
      <c r="BD743" s="930"/>
      <c r="BE743" s="929"/>
      <c r="BF743" s="1282">
        <f t="shared" si="14"/>
        <v>0</v>
      </c>
    </row>
    <row r="744" spans="1:58" outlineLevel="2">
      <c r="A744" s="1220">
        <v>738</v>
      </c>
      <c r="B744" s="1231"/>
      <c r="C744" s="1276" t="s">
        <v>2423</v>
      </c>
      <c r="D744" s="1239">
        <v>0</v>
      </c>
      <c r="E744" s="1240" t="s">
        <v>2416</v>
      </c>
      <c r="F744" s="1234"/>
      <c r="G744" s="1235"/>
      <c r="H744" s="1236"/>
      <c r="I744" s="1234"/>
      <c r="J744" s="1220"/>
      <c r="K744" s="1237"/>
      <c r="L744" s="1237"/>
      <c r="M744" s="1234"/>
      <c r="N744" s="1237"/>
      <c r="O744" s="1234"/>
      <c r="P744" s="1234"/>
      <c r="Q744" s="1234"/>
      <c r="R744" s="1234"/>
      <c r="S744" s="1234"/>
      <c r="T744" s="1234"/>
      <c r="U744" s="1234"/>
      <c r="W744" s="1311"/>
      <c r="X744" s="1311"/>
      <c r="Y744" s="1311"/>
      <c r="Z744" s="1302"/>
      <c r="AA744" s="1311"/>
      <c r="AB744" s="1311"/>
      <c r="AC744" s="1311"/>
      <c r="AD744" s="1302"/>
      <c r="AE744" s="1311"/>
      <c r="AF744" s="1311"/>
      <c r="AG744" s="1311"/>
      <c r="AH744" s="1302"/>
      <c r="AI744" s="1311"/>
      <c r="AJ744" s="1311"/>
      <c r="AK744" s="1311"/>
      <c r="AL744" s="1302"/>
      <c r="AM744" s="1310"/>
      <c r="AN744" s="1282"/>
      <c r="AO744" s="931"/>
      <c r="AP744" s="931"/>
      <c r="AQ744" s="931"/>
      <c r="AR744" s="930"/>
      <c r="AS744" s="931"/>
      <c r="AT744" s="931"/>
      <c r="AU744" s="931"/>
      <c r="AV744" s="930"/>
      <c r="AW744" s="931"/>
      <c r="AX744" s="931"/>
      <c r="AY744" s="931"/>
      <c r="AZ744" s="930"/>
      <c r="BA744" s="931"/>
      <c r="BB744" s="931"/>
      <c r="BC744" s="931"/>
      <c r="BD744" s="930"/>
      <c r="BE744" s="929"/>
      <c r="BF744" s="1282">
        <f t="shared" si="14"/>
        <v>0</v>
      </c>
    </row>
    <row r="745" spans="1:58" outlineLevel="2">
      <c r="A745" s="1220">
        <v>739</v>
      </c>
      <c r="B745" s="1231"/>
      <c r="C745" s="1276" t="s">
        <v>2424</v>
      </c>
      <c r="D745" s="1239">
        <v>293982500</v>
      </c>
      <c r="E745" s="1240" t="s">
        <v>2416</v>
      </c>
      <c r="F745" s="1234"/>
      <c r="G745" s="1235"/>
      <c r="H745" s="1236"/>
      <c r="I745" s="1234"/>
      <c r="J745" s="1220"/>
      <c r="K745" s="1237"/>
      <c r="L745" s="1237"/>
      <c r="M745" s="1234"/>
      <c r="N745" s="1237"/>
      <c r="O745" s="1234"/>
      <c r="P745" s="1234"/>
      <c r="Q745" s="1234"/>
      <c r="R745" s="1234"/>
      <c r="S745" s="1234"/>
      <c r="T745" s="1234"/>
      <c r="U745" s="1234"/>
      <c r="W745" s="1311"/>
      <c r="X745" s="1311"/>
      <c r="Y745" s="1311"/>
      <c r="Z745" s="1302"/>
      <c r="AA745" s="1311"/>
      <c r="AB745" s="1311"/>
      <c r="AC745" s="1311"/>
      <c r="AD745" s="1302"/>
      <c r="AE745" s="1311"/>
      <c r="AF745" s="1311"/>
      <c r="AG745" s="1311"/>
      <c r="AH745" s="1302"/>
      <c r="AI745" s="1311"/>
      <c r="AJ745" s="1311"/>
      <c r="AK745" s="1311"/>
      <c r="AL745" s="1302"/>
      <c r="AM745" s="1310"/>
      <c r="AN745" s="1282"/>
      <c r="AO745" s="931"/>
      <c r="AP745" s="931"/>
      <c r="AQ745" s="931"/>
      <c r="AR745" s="930"/>
      <c r="AS745" s="931"/>
      <c r="AT745" s="931"/>
      <c r="AU745" s="931"/>
      <c r="AV745" s="930"/>
      <c r="AW745" s="931"/>
      <c r="AX745" s="931"/>
      <c r="AY745" s="931"/>
      <c r="AZ745" s="930"/>
      <c r="BA745" s="931"/>
      <c r="BB745" s="931"/>
      <c r="BC745" s="931"/>
      <c r="BD745" s="930"/>
      <c r="BE745" s="929"/>
      <c r="BF745" s="1282">
        <f t="shared" si="14"/>
        <v>0</v>
      </c>
    </row>
    <row r="746" spans="1:58">
      <c r="A746" s="1220">
        <v>740</v>
      </c>
      <c r="B746" s="1231"/>
      <c r="C746" s="1276" t="s">
        <v>2431</v>
      </c>
      <c r="D746" s="1239">
        <v>42181200</v>
      </c>
      <c r="E746" s="1240" t="s">
        <v>2416</v>
      </c>
      <c r="F746" s="1234"/>
      <c r="G746" s="1235"/>
      <c r="H746" s="1236"/>
      <c r="I746" s="1234"/>
      <c r="J746" s="1220"/>
      <c r="K746" s="1237"/>
      <c r="L746" s="1237"/>
      <c r="M746" s="1234"/>
      <c r="N746" s="1237"/>
      <c r="O746" s="1234"/>
      <c r="P746" s="1234"/>
      <c r="Q746" s="1234"/>
      <c r="R746" s="1234"/>
      <c r="S746" s="1234"/>
      <c r="T746" s="1234"/>
      <c r="U746" s="1234"/>
      <c r="W746" s="1311"/>
      <c r="X746" s="1311"/>
      <c r="Y746" s="1311"/>
      <c r="Z746" s="1302"/>
      <c r="AA746" s="1311"/>
      <c r="AB746" s="1311"/>
      <c r="AC746" s="1311"/>
      <c r="AD746" s="1302"/>
      <c r="AE746" s="1311"/>
      <c r="AF746" s="1311"/>
      <c r="AG746" s="1311"/>
      <c r="AH746" s="1302"/>
      <c r="AI746" s="1311"/>
      <c r="AJ746" s="1311"/>
      <c r="AK746" s="1311"/>
      <c r="AL746" s="1302"/>
      <c r="AM746" s="1310"/>
      <c r="AN746" s="1282"/>
      <c r="AO746" s="931"/>
      <c r="AP746" s="931"/>
      <c r="AQ746" s="931"/>
      <c r="AR746" s="930"/>
      <c r="AS746" s="931"/>
      <c r="AT746" s="931"/>
      <c r="AU746" s="931"/>
      <c r="AV746" s="930"/>
      <c r="AW746" s="931"/>
      <c r="AX746" s="931"/>
      <c r="AY746" s="931"/>
      <c r="AZ746" s="930"/>
      <c r="BA746" s="931"/>
      <c r="BB746" s="931"/>
      <c r="BC746" s="931"/>
      <c r="BD746" s="930"/>
      <c r="BE746" s="929"/>
      <c r="BF746" s="1282">
        <f t="shared" si="14"/>
        <v>0</v>
      </c>
    </row>
    <row r="747" spans="1:58">
      <c r="A747" s="1220">
        <v>741</v>
      </c>
      <c r="B747" s="1231"/>
      <c r="C747" s="1276" t="s">
        <v>2425</v>
      </c>
      <c r="D747" s="1239">
        <v>32540400</v>
      </c>
      <c r="E747" s="1240" t="s">
        <v>2416</v>
      </c>
      <c r="F747" s="1234"/>
      <c r="G747" s="1235"/>
      <c r="H747" s="1236"/>
      <c r="I747" s="1234"/>
      <c r="J747" s="1220"/>
      <c r="K747" s="1237"/>
      <c r="L747" s="1237"/>
      <c r="M747" s="1234"/>
      <c r="N747" s="1237"/>
      <c r="O747" s="1234"/>
      <c r="P747" s="1234"/>
      <c r="Q747" s="1234"/>
      <c r="R747" s="1234"/>
      <c r="S747" s="1234"/>
      <c r="T747" s="1234"/>
      <c r="U747" s="1234"/>
      <c r="W747" s="1311"/>
      <c r="X747" s="1311"/>
      <c r="Y747" s="1311"/>
      <c r="Z747" s="1302"/>
      <c r="AA747" s="1311"/>
      <c r="AB747" s="1311"/>
      <c r="AC747" s="1311"/>
      <c r="AD747" s="1302"/>
      <c r="AE747" s="1311"/>
      <c r="AF747" s="1311"/>
      <c r="AG747" s="1311"/>
      <c r="AH747" s="1302"/>
      <c r="AI747" s="1311"/>
      <c r="AJ747" s="1311"/>
      <c r="AK747" s="1311"/>
      <c r="AL747" s="1302"/>
      <c r="AM747" s="1310"/>
      <c r="AN747" s="1282"/>
      <c r="AO747" s="931"/>
      <c r="AP747" s="931"/>
      <c r="AQ747" s="931"/>
      <c r="AR747" s="930"/>
      <c r="AS747" s="931"/>
      <c r="AT747" s="931"/>
      <c r="AU747" s="931"/>
      <c r="AV747" s="930"/>
      <c r="AW747" s="931"/>
      <c r="AX747" s="931"/>
      <c r="AY747" s="931"/>
      <c r="AZ747" s="930"/>
      <c r="BA747" s="931"/>
      <c r="BB747" s="931"/>
      <c r="BC747" s="931"/>
      <c r="BD747" s="930"/>
      <c r="BE747" s="929"/>
      <c r="BF747" s="1282">
        <f t="shared" si="14"/>
        <v>0</v>
      </c>
    </row>
    <row r="748" spans="1:58">
      <c r="A748" s="1220">
        <v>742</v>
      </c>
      <c r="B748" s="1231"/>
      <c r="C748" s="1276" t="s">
        <v>2426</v>
      </c>
      <c r="D748" s="1239">
        <v>51885000</v>
      </c>
      <c r="E748" s="1240" t="s">
        <v>2416</v>
      </c>
      <c r="F748" s="1234"/>
      <c r="G748" s="1235"/>
      <c r="H748" s="1236"/>
      <c r="I748" s="1234"/>
      <c r="J748" s="1220"/>
      <c r="K748" s="1237"/>
      <c r="L748" s="1237"/>
      <c r="M748" s="1234"/>
      <c r="N748" s="1237"/>
      <c r="O748" s="1234"/>
      <c r="P748" s="1234"/>
      <c r="Q748" s="1234"/>
      <c r="R748" s="1234"/>
      <c r="S748" s="1234"/>
      <c r="T748" s="1234"/>
      <c r="U748" s="1234"/>
      <c r="W748" s="1311"/>
      <c r="X748" s="1311"/>
      <c r="Y748" s="1311"/>
      <c r="Z748" s="1302"/>
      <c r="AA748" s="1311"/>
      <c r="AB748" s="1311"/>
      <c r="AC748" s="1311"/>
      <c r="AD748" s="1302"/>
      <c r="AE748" s="1311"/>
      <c r="AF748" s="1311"/>
      <c r="AG748" s="1311"/>
      <c r="AH748" s="1302"/>
      <c r="AI748" s="1311"/>
      <c r="AJ748" s="1311"/>
      <c r="AK748" s="1311"/>
      <c r="AL748" s="1302"/>
      <c r="AM748" s="1310"/>
      <c r="AN748" s="1282"/>
      <c r="AO748" s="931"/>
      <c r="AP748" s="931"/>
      <c r="AQ748" s="931"/>
      <c r="AR748" s="930"/>
      <c r="AS748" s="931"/>
      <c r="AT748" s="931"/>
      <c r="AU748" s="931"/>
      <c r="AV748" s="930"/>
      <c r="AW748" s="931"/>
      <c r="AX748" s="931"/>
      <c r="AY748" s="931"/>
      <c r="AZ748" s="930"/>
      <c r="BA748" s="931"/>
      <c r="BB748" s="931"/>
      <c r="BC748" s="931"/>
      <c r="BD748" s="930"/>
      <c r="BE748" s="929"/>
      <c r="BF748" s="1282">
        <f t="shared" si="14"/>
        <v>0</v>
      </c>
    </row>
    <row r="749" spans="1:58">
      <c r="A749" s="1220">
        <v>743</v>
      </c>
      <c r="B749" s="1231"/>
      <c r="C749" s="1276" t="s">
        <v>2427</v>
      </c>
      <c r="D749" s="1239">
        <v>167375900</v>
      </c>
      <c r="E749" s="1240" t="s">
        <v>2416</v>
      </c>
      <c r="F749" s="1234"/>
      <c r="G749" s="1235"/>
      <c r="H749" s="1236"/>
      <c r="I749" s="1234"/>
      <c r="J749" s="1220"/>
      <c r="K749" s="1237"/>
      <c r="L749" s="1237"/>
      <c r="M749" s="1234"/>
      <c r="N749" s="1237"/>
      <c r="O749" s="1234"/>
      <c r="P749" s="1234"/>
      <c r="Q749" s="1234"/>
      <c r="R749" s="1234"/>
      <c r="S749" s="1234"/>
      <c r="T749" s="1234"/>
      <c r="U749" s="1234"/>
      <c r="W749" s="1311"/>
      <c r="X749" s="1311"/>
      <c r="Y749" s="1311"/>
      <c r="Z749" s="1302"/>
      <c r="AA749" s="1311"/>
      <c r="AB749" s="1311"/>
      <c r="AC749" s="1311"/>
      <c r="AD749" s="1302"/>
      <c r="AE749" s="1311"/>
      <c r="AF749" s="1311"/>
      <c r="AG749" s="1311"/>
      <c r="AH749" s="1302"/>
      <c r="AI749" s="1311"/>
      <c r="AJ749" s="1311"/>
      <c r="AK749" s="1311"/>
      <c r="AL749" s="1302"/>
      <c r="AM749" s="1310"/>
      <c r="AN749" s="1282"/>
      <c r="AO749" s="931"/>
      <c r="AP749" s="931"/>
      <c r="AQ749" s="931"/>
      <c r="AR749" s="930"/>
      <c r="AS749" s="931"/>
      <c r="AT749" s="931"/>
      <c r="AU749" s="931"/>
      <c r="AV749" s="930"/>
      <c r="AW749" s="931"/>
      <c r="AX749" s="931"/>
      <c r="AY749" s="931"/>
      <c r="AZ749" s="930"/>
      <c r="BA749" s="931"/>
      <c r="BB749" s="931"/>
      <c r="BC749" s="931"/>
      <c r="BD749" s="930"/>
      <c r="BE749" s="929"/>
      <c r="BF749" s="1282">
        <f t="shared" si="14"/>
        <v>0</v>
      </c>
    </row>
    <row r="750" spans="1:58" ht="46.8">
      <c r="A750" s="1220">
        <v>744</v>
      </c>
      <c r="B750" s="1231">
        <v>5</v>
      </c>
      <c r="C750" s="1275" t="s">
        <v>2532</v>
      </c>
      <c r="D750" s="1232"/>
      <c r="E750" s="1233">
        <v>7063200</v>
      </c>
      <c r="F750" s="1234" t="s">
        <v>2416</v>
      </c>
      <c r="G750" s="1235"/>
      <c r="H750" s="1236"/>
      <c r="I750" s="1234"/>
      <c r="J750" s="1220">
        <f>L750+N750+P750</f>
        <v>1</v>
      </c>
      <c r="K750" s="1227">
        <f>M750+O750+Q750</f>
        <v>7063200</v>
      </c>
      <c r="L750" s="1237"/>
      <c r="M750" s="1234"/>
      <c r="N750" s="1237"/>
      <c r="O750" s="1234"/>
      <c r="P750" s="1237">
        <v>1</v>
      </c>
      <c r="Q750" s="1228">
        <f>$E750</f>
        <v>7063200</v>
      </c>
      <c r="R750" s="1234"/>
      <c r="S750" s="1234"/>
      <c r="T750" s="1299"/>
      <c r="U750" s="1293">
        <f>Q750-T750</f>
        <v>7063200</v>
      </c>
      <c r="W750" s="1311">
        <f>$W$1/100*$U750</f>
        <v>706320</v>
      </c>
      <c r="X750" s="1311">
        <f>$X$1/100*$U750</f>
        <v>706320</v>
      </c>
      <c r="Y750" s="1311">
        <f>$Y$1/100*$U750</f>
        <v>706320</v>
      </c>
      <c r="Z750" s="1302">
        <f>W750+X750+Y750</f>
        <v>2118960</v>
      </c>
      <c r="AA750" s="1311">
        <f>$AA$1/100*$U750</f>
        <v>353160</v>
      </c>
      <c r="AB750" s="1311">
        <f>$AB$1/100*$U750</f>
        <v>706320</v>
      </c>
      <c r="AC750" s="1311">
        <f>$AC$1/100*$U750</f>
        <v>706320</v>
      </c>
      <c r="AD750" s="1302">
        <f>AA750+AB750+AC750</f>
        <v>1765800</v>
      </c>
      <c r="AE750" s="1311">
        <f>$AE$1/100*$U750</f>
        <v>706320</v>
      </c>
      <c r="AF750" s="1311">
        <f>$AF$1/100*$U750</f>
        <v>706320</v>
      </c>
      <c r="AG750" s="1311">
        <f>$AG$1/100*$U750</f>
        <v>706320</v>
      </c>
      <c r="AH750" s="1302">
        <f>AE750+AF750+AG750</f>
        <v>2118960</v>
      </c>
      <c r="AI750" s="1311">
        <f>$AI$1/100*$U750</f>
        <v>706320</v>
      </c>
      <c r="AJ750" s="1311">
        <f>$AJ$1/100*$U750</f>
        <v>353160</v>
      </c>
      <c r="AK750" s="1311">
        <f>$AK$1/100*$U750</f>
        <v>0</v>
      </c>
      <c r="AL750" s="1302">
        <f>AI750+AJ750+AK750</f>
        <v>1059480</v>
      </c>
      <c r="AM750" s="1310">
        <f>Z750+AD750+AH750+AL750</f>
        <v>7063200</v>
      </c>
      <c r="AN750" s="1282">
        <f>AM750-U750</f>
        <v>0</v>
      </c>
      <c r="AO750" s="931">
        <f>ROUND(W750,-2)</f>
        <v>706300</v>
      </c>
      <c r="AP750" s="931">
        <f>ROUND(X750,-2)</f>
        <v>706300</v>
      </c>
      <c r="AQ750" s="931">
        <f>ROUND(Y750,-2)</f>
        <v>706300</v>
      </c>
      <c r="AR750" s="1302">
        <f>AO750+AP750+AQ750</f>
        <v>2118900</v>
      </c>
      <c r="AS750" s="931">
        <f>ROUND(AA750,-2)</f>
        <v>353200</v>
      </c>
      <c r="AT750" s="931">
        <f>ROUND(AB750,-2)</f>
        <v>706300</v>
      </c>
      <c r="AU750" s="931">
        <f>ROUND(AC750,-2)</f>
        <v>706300</v>
      </c>
      <c r="AV750" s="1302">
        <f>AS750+AT750+AU750</f>
        <v>1765800</v>
      </c>
      <c r="AW750" s="931">
        <f>ROUND(AE750,-2)</f>
        <v>706300</v>
      </c>
      <c r="AX750" s="931">
        <f>ROUND(AF750,-2)</f>
        <v>706300</v>
      </c>
      <c r="AY750" s="931">
        <f>ROUND(AG750,-2)</f>
        <v>706300</v>
      </c>
      <c r="AZ750" s="1302">
        <f>AW750+AX750+AY750</f>
        <v>2118900</v>
      </c>
      <c r="BA750" s="1311">
        <f>ROUND(AI750,-2)</f>
        <v>706300</v>
      </c>
      <c r="BB750" s="1311">
        <f>ROUND(AJ750,-2)</f>
        <v>353200</v>
      </c>
      <c r="BC750" s="1311">
        <f>ROUND(AK750,-2)</f>
        <v>0</v>
      </c>
      <c r="BD750" s="930">
        <f>BA750+BB750+BC750</f>
        <v>1059500</v>
      </c>
      <c r="BE750" s="1310">
        <f>AR750+AV750+AZ750+BD750</f>
        <v>7063100</v>
      </c>
      <c r="BF750" s="1312">
        <f t="shared" si="14"/>
        <v>-100</v>
      </c>
    </row>
    <row r="751" spans="1:58">
      <c r="A751" s="1220">
        <v>745</v>
      </c>
      <c r="B751" s="1231"/>
      <c r="C751" s="1276" t="s">
        <v>2422</v>
      </c>
      <c r="D751" s="1239">
        <v>264400000</v>
      </c>
      <c r="E751" s="1240" t="s">
        <v>2416</v>
      </c>
      <c r="F751" s="1234"/>
      <c r="G751" s="1235"/>
      <c r="H751" s="1236"/>
      <c r="I751" s="1234"/>
      <c r="J751" s="1220"/>
      <c r="K751" s="1237"/>
      <c r="L751" s="1237"/>
      <c r="M751" s="1234"/>
      <c r="N751" s="1237"/>
      <c r="O751" s="1234"/>
      <c r="P751" s="1234"/>
      <c r="Q751" s="1234"/>
      <c r="R751" s="1234"/>
      <c r="S751" s="1234"/>
      <c r="T751" s="1234"/>
      <c r="U751" s="1234"/>
      <c r="W751" s="1311"/>
      <c r="X751" s="1311"/>
      <c r="Y751" s="1311"/>
      <c r="Z751" s="1302"/>
      <c r="AA751" s="1311"/>
      <c r="AB751" s="1311"/>
      <c r="AC751" s="1311"/>
      <c r="AD751" s="1302"/>
      <c r="AE751" s="1311"/>
      <c r="AF751" s="1311"/>
      <c r="AG751" s="1311"/>
      <c r="AH751" s="1302"/>
      <c r="AI751" s="1311"/>
      <c r="AJ751" s="1311"/>
      <c r="AK751" s="1311"/>
      <c r="AL751" s="1302"/>
      <c r="AM751" s="1310"/>
      <c r="AN751" s="1282"/>
      <c r="AO751" s="931"/>
      <c r="AP751" s="931"/>
      <c r="AQ751" s="931"/>
      <c r="AR751" s="930"/>
      <c r="AS751" s="931"/>
      <c r="AT751" s="931"/>
      <c r="AU751" s="931"/>
      <c r="AV751" s="930"/>
      <c r="AW751" s="931"/>
      <c r="AX751" s="931"/>
      <c r="AY751" s="931"/>
      <c r="AZ751" s="930"/>
      <c r="BA751" s="931"/>
      <c r="BB751" s="931"/>
      <c r="BC751" s="931"/>
      <c r="BD751" s="930"/>
      <c r="BE751" s="929"/>
      <c r="BF751" s="1282">
        <f t="shared" si="14"/>
        <v>0</v>
      </c>
    </row>
    <row r="752" spans="1:58" outlineLevel="2">
      <c r="A752" s="1220">
        <v>746</v>
      </c>
      <c r="B752" s="1231"/>
      <c r="C752" s="1276" t="s">
        <v>2423</v>
      </c>
      <c r="D752" s="1239">
        <v>0</v>
      </c>
      <c r="E752" s="1240" t="s">
        <v>2416</v>
      </c>
      <c r="F752" s="1234"/>
      <c r="G752" s="1235"/>
      <c r="H752" s="1236"/>
      <c r="I752" s="1234"/>
      <c r="J752" s="1220"/>
      <c r="K752" s="1237"/>
      <c r="L752" s="1237"/>
      <c r="M752" s="1234"/>
      <c r="N752" s="1237"/>
      <c r="O752" s="1234"/>
      <c r="P752" s="1234"/>
      <c r="Q752" s="1234"/>
      <c r="R752" s="1234"/>
      <c r="S752" s="1234"/>
      <c r="T752" s="1234"/>
      <c r="U752" s="1234"/>
      <c r="W752" s="1311"/>
      <c r="X752" s="1311"/>
      <c r="Y752" s="1311"/>
      <c r="Z752" s="1302"/>
      <c r="AA752" s="1311"/>
      <c r="AB752" s="1311"/>
      <c r="AC752" s="1311"/>
      <c r="AD752" s="1302"/>
      <c r="AE752" s="1311"/>
      <c r="AF752" s="1311"/>
      <c r="AG752" s="1311"/>
      <c r="AH752" s="1302"/>
      <c r="AI752" s="1311"/>
      <c r="AJ752" s="1311"/>
      <c r="AK752" s="1311"/>
      <c r="AL752" s="1302"/>
      <c r="AM752" s="1310"/>
      <c r="AN752" s="1282"/>
      <c r="AO752" s="931"/>
      <c r="AP752" s="931"/>
      <c r="AQ752" s="931"/>
      <c r="AR752" s="930"/>
      <c r="AS752" s="931"/>
      <c r="AT752" s="931"/>
      <c r="AU752" s="931"/>
      <c r="AV752" s="930"/>
      <c r="AW752" s="931"/>
      <c r="AX752" s="931"/>
      <c r="AY752" s="931"/>
      <c r="AZ752" s="930"/>
      <c r="BA752" s="931"/>
      <c r="BB752" s="931"/>
      <c r="BC752" s="931"/>
      <c r="BD752" s="930"/>
      <c r="BE752" s="929"/>
      <c r="BF752" s="1282">
        <f t="shared" si="14"/>
        <v>0</v>
      </c>
    </row>
    <row r="753" spans="1:58" outlineLevel="2">
      <c r="A753" s="1220">
        <v>747</v>
      </c>
      <c r="B753" s="1231"/>
      <c r="C753" s="1276" t="s">
        <v>2424</v>
      </c>
      <c r="D753" s="1239">
        <v>264400000</v>
      </c>
      <c r="E753" s="1240" t="s">
        <v>2416</v>
      </c>
      <c r="F753" s="1234"/>
      <c r="G753" s="1235"/>
      <c r="H753" s="1236"/>
      <c r="I753" s="1234"/>
      <c r="J753" s="1220"/>
      <c r="K753" s="1237"/>
      <c r="L753" s="1237"/>
      <c r="M753" s="1234"/>
      <c r="N753" s="1237"/>
      <c r="O753" s="1234"/>
      <c r="P753" s="1234"/>
      <c r="Q753" s="1234"/>
      <c r="R753" s="1234"/>
      <c r="S753" s="1234"/>
      <c r="T753" s="1234"/>
      <c r="U753" s="1234"/>
      <c r="W753" s="1311"/>
      <c r="X753" s="1311"/>
      <c r="Y753" s="1311"/>
      <c r="Z753" s="1302"/>
      <c r="AA753" s="1311"/>
      <c r="AB753" s="1311"/>
      <c r="AC753" s="1311"/>
      <c r="AD753" s="1302"/>
      <c r="AE753" s="1311"/>
      <c r="AF753" s="1311"/>
      <c r="AG753" s="1311"/>
      <c r="AH753" s="1302"/>
      <c r="AI753" s="1311"/>
      <c r="AJ753" s="1311"/>
      <c r="AK753" s="1311"/>
      <c r="AL753" s="1302"/>
      <c r="AM753" s="1310"/>
      <c r="AN753" s="1282"/>
      <c r="AO753" s="931"/>
      <c r="AP753" s="931"/>
      <c r="AQ753" s="931"/>
      <c r="AR753" s="930"/>
      <c r="AS753" s="931"/>
      <c r="AT753" s="931"/>
      <c r="AU753" s="931"/>
      <c r="AV753" s="930"/>
      <c r="AW753" s="931"/>
      <c r="AX753" s="931"/>
      <c r="AY753" s="931"/>
      <c r="AZ753" s="930"/>
      <c r="BA753" s="931"/>
      <c r="BB753" s="931"/>
      <c r="BC753" s="931"/>
      <c r="BD753" s="930"/>
      <c r="BE753" s="929"/>
      <c r="BF753" s="1282">
        <f t="shared" si="14"/>
        <v>0</v>
      </c>
    </row>
    <row r="754" spans="1:58">
      <c r="A754" s="1220">
        <v>748</v>
      </c>
      <c r="B754" s="1231"/>
      <c r="C754" s="1276" t="s">
        <v>2431</v>
      </c>
      <c r="D754" s="1239">
        <v>40000000</v>
      </c>
      <c r="E754" s="1240" t="s">
        <v>2416</v>
      </c>
      <c r="F754" s="1234"/>
      <c r="G754" s="1235"/>
      <c r="H754" s="1236"/>
      <c r="I754" s="1234"/>
      <c r="J754" s="1220"/>
      <c r="K754" s="1237"/>
      <c r="L754" s="1237"/>
      <c r="M754" s="1234"/>
      <c r="N754" s="1237"/>
      <c r="O754" s="1234"/>
      <c r="P754" s="1234"/>
      <c r="Q754" s="1234"/>
      <c r="R754" s="1234"/>
      <c r="S754" s="1234"/>
      <c r="T754" s="1234"/>
      <c r="U754" s="1234"/>
      <c r="W754" s="1311"/>
      <c r="X754" s="1311"/>
      <c r="Y754" s="1311"/>
      <c r="Z754" s="1302"/>
      <c r="AA754" s="1311"/>
      <c r="AB754" s="1311"/>
      <c r="AC754" s="1311"/>
      <c r="AD754" s="1302"/>
      <c r="AE754" s="1311"/>
      <c r="AF754" s="1311"/>
      <c r="AG754" s="1311"/>
      <c r="AH754" s="1302"/>
      <c r="AI754" s="1311"/>
      <c r="AJ754" s="1311"/>
      <c r="AK754" s="1311"/>
      <c r="AL754" s="1302"/>
      <c r="AM754" s="1310"/>
      <c r="AN754" s="1282"/>
      <c r="AO754" s="931"/>
      <c r="AP754" s="931"/>
      <c r="AQ754" s="931"/>
      <c r="AR754" s="930"/>
      <c r="AS754" s="931"/>
      <c r="AT754" s="931"/>
      <c r="AU754" s="931"/>
      <c r="AV754" s="930"/>
      <c r="AW754" s="931"/>
      <c r="AX754" s="931"/>
      <c r="AY754" s="931"/>
      <c r="AZ754" s="930"/>
      <c r="BA754" s="931"/>
      <c r="BB754" s="931"/>
      <c r="BC754" s="931"/>
      <c r="BD754" s="930"/>
      <c r="BE754" s="929"/>
      <c r="BF754" s="1282">
        <f t="shared" si="14"/>
        <v>0</v>
      </c>
    </row>
    <row r="755" spans="1:58">
      <c r="A755" s="1220">
        <v>749</v>
      </c>
      <c r="B755" s="1231"/>
      <c r="C755" s="1276" t="s">
        <v>2425</v>
      </c>
      <c r="D755" s="1239">
        <v>7063200</v>
      </c>
      <c r="E755" s="1240" t="s">
        <v>2416</v>
      </c>
      <c r="F755" s="1234"/>
      <c r="G755" s="1235"/>
      <c r="H755" s="1236"/>
      <c r="I755" s="1234"/>
      <c r="J755" s="1220"/>
      <c r="K755" s="1237"/>
      <c r="L755" s="1237"/>
      <c r="M755" s="1234"/>
      <c r="N755" s="1237"/>
      <c r="O755" s="1234"/>
      <c r="P755" s="1234"/>
      <c r="Q755" s="1234"/>
      <c r="R755" s="1234"/>
      <c r="S755" s="1234"/>
      <c r="T755" s="1234"/>
      <c r="U755" s="1234"/>
      <c r="W755" s="1311"/>
      <c r="X755" s="1311"/>
      <c r="Y755" s="1311"/>
      <c r="Z755" s="1302"/>
      <c r="AA755" s="1311"/>
      <c r="AB755" s="1311"/>
      <c r="AC755" s="1311"/>
      <c r="AD755" s="1302"/>
      <c r="AE755" s="1311"/>
      <c r="AF755" s="1311"/>
      <c r="AG755" s="1311"/>
      <c r="AH755" s="1302"/>
      <c r="AI755" s="1311"/>
      <c r="AJ755" s="1311"/>
      <c r="AK755" s="1311"/>
      <c r="AL755" s="1302"/>
      <c r="AM755" s="1310"/>
      <c r="AN755" s="1282"/>
      <c r="AO755" s="931"/>
      <c r="AP755" s="931"/>
      <c r="AQ755" s="931"/>
      <c r="AR755" s="930"/>
      <c r="AS755" s="931"/>
      <c r="AT755" s="931"/>
      <c r="AU755" s="931"/>
      <c r="AV755" s="930"/>
      <c r="AW755" s="931"/>
      <c r="AX755" s="931"/>
      <c r="AY755" s="931"/>
      <c r="AZ755" s="930"/>
      <c r="BA755" s="931"/>
      <c r="BB755" s="931"/>
      <c r="BC755" s="931"/>
      <c r="BD755" s="930"/>
      <c r="BE755" s="929"/>
      <c r="BF755" s="1282">
        <f t="shared" si="14"/>
        <v>0</v>
      </c>
    </row>
    <row r="756" spans="1:58">
      <c r="A756" s="1220">
        <v>750</v>
      </c>
      <c r="B756" s="1231"/>
      <c r="C756" s="1276" t="s">
        <v>2426</v>
      </c>
      <c r="D756" s="1239">
        <v>67157600</v>
      </c>
      <c r="E756" s="1240" t="s">
        <v>2416</v>
      </c>
      <c r="F756" s="1234"/>
      <c r="G756" s="1235"/>
      <c r="H756" s="1236"/>
      <c r="I756" s="1234"/>
      <c r="J756" s="1220"/>
      <c r="K756" s="1237"/>
      <c r="L756" s="1237"/>
      <c r="M756" s="1234"/>
      <c r="N756" s="1237"/>
      <c r="O756" s="1234"/>
      <c r="P756" s="1234"/>
      <c r="Q756" s="1234"/>
      <c r="R756" s="1234"/>
      <c r="S756" s="1234"/>
      <c r="T756" s="1234"/>
      <c r="U756" s="1234"/>
      <c r="W756" s="1311"/>
      <c r="X756" s="1311"/>
      <c r="Y756" s="1311"/>
      <c r="Z756" s="1302"/>
      <c r="AA756" s="1311"/>
      <c r="AB756" s="1311"/>
      <c r="AC756" s="1311"/>
      <c r="AD756" s="1302"/>
      <c r="AE756" s="1311"/>
      <c r="AF756" s="1311"/>
      <c r="AG756" s="1311"/>
      <c r="AH756" s="1302"/>
      <c r="AI756" s="1311"/>
      <c r="AJ756" s="1311"/>
      <c r="AK756" s="1311"/>
      <c r="AL756" s="1302"/>
      <c r="AM756" s="1310"/>
      <c r="AN756" s="1282"/>
      <c r="AO756" s="931"/>
      <c r="AP756" s="931"/>
      <c r="AQ756" s="931"/>
      <c r="AR756" s="930"/>
      <c r="AS756" s="931"/>
      <c r="AT756" s="931"/>
      <c r="AU756" s="931"/>
      <c r="AV756" s="930"/>
      <c r="AW756" s="931"/>
      <c r="AX756" s="931"/>
      <c r="AY756" s="931"/>
      <c r="AZ756" s="930"/>
      <c r="BA756" s="931"/>
      <c r="BB756" s="931"/>
      <c r="BC756" s="931"/>
      <c r="BD756" s="930"/>
      <c r="BE756" s="929"/>
      <c r="BF756" s="1282">
        <f t="shared" si="14"/>
        <v>0</v>
      </c>
    </row>
    <row r="757" spans="1:58">
      <c r="A757" s="1220">
        <v>751</v>
      </c>
      <c r="B757" s="1231"/>
      <c r="C757" s="1276" t="s">
        <v>2427</v>
      </c>
      <c r="D757" s="1239">
        <v>150179200</v>
      </c>
      <c r="E757" s="1240" t="s">
        <v>2416</v>
      </c>
      <c r="F757" s="1234"/>
      <c r="G757" s="1235"/>
      <c r="H757" s="1236"/>
      <c r="I757" s="1234"/>
      <c r="J757" s="1220"/>
      <c r="K757" s="1237"/>
      <c r="L757" s="1237"/>
      <c r="M757" s="1234"/>
      <c r="N757" s="1237"/>
      <c r="O757" s="1234"/>
      <c r="P757" s="1234"/>
      <c r="Q757" s="1234"/>
      <c r="R757" s="1234"/>
      <c r="S757" s="1234"/>
      <c r="T757" s="1234"/>
      <c r="U757" s="1234"/>
      <c r="W757" s="1311"/>
      <c r="X757" s="1311"/>
      <c r="Y757" s="1311"/>
      <c r="Z757" s="1302"/>
      <c r="AA757" s="1311"/>
      <c r="AB757" s="1311"/>
      <c r="AC757" s="1311"/>
      <c r="AD757" s="1302"/>
      <c r="AE757" s="1311"/>
      <c r="AF757" s="1311"/>
      <c r="AG757" s="1311"/>
      <c r="AH757" s="1302"/>
      <c r="AI757" s="1311"/>
      <c r="AJ757" s="1311"/>
      <c r="AK757" s="1311"/>
      <c r="AL757" s="1302"/>
      <c r="AM757" s="1310"/>
      <c r="AN757" s="1282"/>
      <c r="AO757" s="931"/>
      <c r="AP757" s="931"/>
      <c r="AQ757" s="931"/>
      <c r="AR757" s="930"/>
      <c r="AS757" s="931"/>
      <c r="AT757" s="931"/>
      <c r="AU757" s="931"/>
      <c r="AV757" s="930"/>
      <c r="AW757" s="931"/>
      <c r="AX757" s="931"/>
      <c r="AY757" s="931"/>
      <c r="AZ757" s="930"/>
      <c r="BA757" s="931"/>
      <c r="BB757" s="931"/>
      <c r="BC757" s="931"/>
      <c r="BD757" s="930"/>
      <c r="BE757" s="929"/>
      <c r="BF757" s="1282">
        <f t="shared" si="14"/>
        <v>0</v>
      </c>
    </row>
    <row r="758" spans="1:58" ht="70.2">
      <c r="A758" s="1220">
        <v>752</v>
      </c>
      <c r="B758" s="1231">
        <v>6</v>
      </c>
      <c r="C758" s="1275" t="s">
        <v>2533</v>
      </c>
      <c r="D758" s="1232"/>
      <c r="E758" s="1233">
        <v>22296500</v>
      </c>
      <c r="F758" s="1234" t="s">
        <v>2416</v>
      </c>
      <c r="G758" s="1235"/>
      <c r="H758" s="1236"/>
      <c r="I758" s="1234"/>
      <c r="J758" s="1220">
        <f>L758+N758+P758</f>
        <v>1</v>
      </c>
      <c r="K758" s="1227">
        <f>M758+O758+Q758</f>
        <v>22296500</v>
      </c>
      <c r="L758" s="1237"/>
      <c r="M758" s="1234"/>
      <c r="N758" s="1237"/>
      <c r="O758" s="1234"/>
      <c r="P758" s="1237">
        <v>1</v>
      </c>
      <c r="Q758" s="1228">
        <f>$E758</f>
        <v>22296500</v>
      </c>
      <c r="R758" s="1234"/>
      <c r="S758" s="1234"/>
      <c r="T758" s="1299"/>
      <c r="U758" s="1293">
        <f>Q758-T758</f>
        <v>22296500</v>
      </c>
      <c r="W758" s="1311">
        <f>$W$1/100*$U758</f>
        <v>2229650</v>
      </c>
      <c r="X758" s="1311">
        <f>$X$1/100*$U758</f>
        <v>2229650</v>
      </c>
      <c r="Y758" s="1311">
        <f>$Y$1/100*$U758</f>
        <v>2229650</v>
      </c>
      <c r="Z758" s="1302">
        <f>W758+X758+Y758</f>
        <v>6688950</v>
      </c>
      <c r="AA758" s="1311">
        <f>$AA$1/100*$U758</f>
        <v>1114825</v>
      </c>
      <c r="AB758" s="1311">
        <f>$AB$1/100*$U758</f>
        <v>2229650</v>
      </c>
      <c r="AC758" s="1311">
        <f>$AC$1/100*$U758</f>
        <v>2229650</v>
      </c>
      <c r="AD758" s="1302">
        <f>AA758+AB758+AC758</f>
        <v>5574125</v>
      </c>
      <c r="AE758" s="1311">
        <f>$AE$1/100*$U758</f>
        <v>2229650</v>
      </c>
      <c r="AF758" s="1311">
        <f>$AF$1/100*$U758</f>
        <v>2229650</v>
      </c>
      <c r="AG758" s="1311">
        <f>$AG$1/100*$U758</f>
        <v>2229650</v>
      </c>
      <c r="AH758" s="1302">
        <f>AE758+AF758+AG758</f>
        <v>6688950</v>
      </c>
      <c r="AI758" s="1311">
        <f>$AI$1/100*$U758</f>
        <v>2229650</v>
      </c>
      <c r="AJ758" s="1311">
        <f>$AJ$1/100*$U758</f>
        <v>1114825</v>
      </c>
      <c r="AK758" s="1311">
        <f>$AK$1/100*$U758</f>
        <v>0</v>
      </c>
      <c r="AL758" s="1302">
        <f>AI758+AJ758+AK758</f>
        <v>3344475</v>
      </c>
      <c r="AM758" s="1310">
        <f>Z758+AD758+AH758+AL758</f>
        <v>22296500</v>
      </c>
      <c r="AN758" s="1282">
        <f>AM758-U758</f>
        <v>0</v>
      </c>
      <c r="AO758" s="931">
        <f>ROUND(W758,-2)</f>
        <v>2229700</v>
      </c>
      <c r="AP758" s="931">
        <f>ROUND(X758,-2)</f>
        <v>2229700</v>
      </c>
      <c r="AQ758" s="931">
        <f>ROUND(Y758,-2)</f>
        <v>2229700</v>
      </c>
      <c r="AR758" s="1302">
        <f>AO758+AP758+AQ758</f>
        <v>6689100</v>
      </c>
      <c r="AS758" s="931">
        <f>ROUND(AA758,-2)</f>
        <v>1114800</v>
      </c>
      <c r="AT758" s="931">
        <f>ROUND(AB758,-2)</f>
        <v>2229700</v>
      </c>
      <c r="AU758" s="931">
        <f>ROUND(AC758,-2)</f>
        <v>2229700</v>
      </c>
      <c r="AV758" s="1302">
        <f>AS758+AT758+AU758</f>
        <v>5574200</v>
      </c>
      <c r="AW758" s="931">
        <f>ROUND(AE758,-2)</f>
        <v>2229700</v>
      </c>
      <c r="AX758" s="931">
        <f>ROUND(AF758,-2)</f>
        <v>2229700</v>
      </c>
      <c r="AY758" s="931">
        <f>ROUND(AG758,-2)</f>
        <v>2229700</v>
      </c>
      <c r="AZ758" s="1302">
        <f>AW758+AX758+AY758</f>
        <v>6689100</v>
      </c>
      <c r="BA758" s="1311">
        <f>ROUND(AI758,-2)</f>
        <v>2229700</v>
      </c>
      <c r="BB758" s="1311">
        <f>ROUND(AJ758,-2)</f>
        <v>1114800</v>
      </c>
      <c r="BC758" s="1311">
        <f>ROUND(AK758,-2)</f>
        <v>0</v>
      </c>
      <c r="BD758" s="930">
        <f>BA758+BB758+BC758</f>
        <v>3344500</v>
      </c>
      <c r="BE758" s="1310">
        <f>AR758+AV758+AZ758+BD758</f>
        <v>22296900</v>
      </c>
      <c r="BF758" s="1312">
        <f t="shared" si="14"/>
        <v>400</v>
      </c>
    </row>
    <row r="759" spans="1:58">
      <c r="A759" s="1220">
        <v>753</v>
      </c>
      <c r="B759" s="1231"/>
      <c r="C759" s="1276" t="s">
        <v>2422</v>
      </c>
      <c r="D759" s="1239">
        <v>85000000</v>
      </c>
      <c r="E759" s="1240" t="s">
        <v>2416</v>
      </c>
      <c r="F759" s="1234"/>
      <c r="G759" s="1235"/>
      <c r="H759" s="1236"/>
      <c r="I759" s="1234"/>
      <c r="J759" s="1220"/>
      <c r="K759" s="1237"/>
      <c r="L759" s="1237"/>
      <c r="M759" s="1234"/>
      <c r="N759" s="1237"/>
      <c r="O759" s="1234"/>
      <c r="P759" s="1234"/>
      <c r="Q759" s="1234"/>
      <c r="R759" s="1234"/>
      <c r="S759" s="1234"/>
      <c r="T759" s="1234"/>
      <c r="U759" s="1234"/>
      <c r="W759" s="1311"/>
      <c r="X759" s="1311"/>
      <c r="Y759" s="1311"/>
      <c r="Z759" s="1302"/>
      <c r="AA759" s="1311"/>
      <c r="AB759" s="1311"/>
      <c r="AC759" s="1311"/>
      <c r="AD759" s="1302"/>
      <c r="AE759" s="1311"/>
      <c r="AF759" s="1311"/>
      <c r="AG759" s="1311"/>
      <c r="AH759" s="1302"/>
      <c r="AI759" s="1311"/>
      <c r="AJ759" s="1311"/>
      <c r="AK759" s="1311"/>
      <c r="AL759" s="1302"/>
      <c r="AM759" s="1310"/>
      <c r="AN759" s="1282"/>
      <c r="AO759" s="931"/>
      <c r="AP759" s="931"/>
      <c r="AQ759" s="931"/>
      <c r="AR759" s="930"/>
      <c r="AS759" s="931"/>
      <c r="AT759" s="931"/>
      <c r="AU759" s="931"/>
      <c r="AV759" s="930"/>
      <c r="AW759" s="931"/>
      <c r="AX759" s="931"/>
      <c r="AY759" s="931"/>
      <c r="AZ759" s="930"/>
      <c r="BA759" s="931"/>
      <c r="BB759" s="931"/>
      <c r="BC759" s="931"/>
      <c r="BD759" s="930"/>
      <c r="BE759" s="929"/>
      <c r="BF759" s="1282">
        <f t="shared" si="14"/>
        <v>0</v>
      </c>
    </row>
    <row r="760" spans="1:58" outlineLevel="2">
      <c r="A760" s="1220">
        <v>754</v>
      </c>
      <c r="B760" s="1231"/>
      <c r="C760" s="1276" t="s">
        <v>2423</v>
      </c>
      <c r="D760" s="1239">
        <v>0</v>
      </c>
      <c r="E760" s="1240" t="s">
        <v>2416</v>
      </c>
      <c r="F760" s="1234"/>
      <c r="G760" s="1235"/>
      <c r="H760" s="1236"/>
      <c r="I760" s="1234"/>
      <c r="J760" s="1220"/>
      <c r="K760" s="1237"/>
      <c r="L760" s="1237"/>
      <c r="M760" s="1234"/>
      <c r="N760" s="1237"/>
      <c r="O760" s="1234"/>
      <c r="P760" s="1234"/>
      <c r="Q760" s="1234"/>
      <c r="R760" s="1234"/>
      <c r="S760" s="1234"/>
      <c r="T760" s="1234"/>
      <c r="U760" s="1234"/>
      <c r="W760" s="1311"/>
      <c r="X760" s="1311"/>
      <c r="Y760" s="1311"/>
      <c r="Z760" s="1302"/>
      <c r="AA760" s="1311"/>
      <c r="AB760" s="1311"/>
      <c r="AC760" s="1311"/>
      <c r="AD760" s="1302"/>
      <c r="AE760" s="1311"/>
      <c r="AF760" s="1311"/>
      <c r="AG760" s="1311"/>
      <c r="AH760" s="1302"/>
      <c r="AI760" s="1311"/>
      <c r="AJ760" s="1311"/>
      <c r="AK760" s="1311"/>
      <c r="AL760" s="1302"/>
      <c r="AM760" s="1310"/>
      <c r="AN760" s="1282"/>
      <c r="AO760" s="931"/>
      <c r="AP760" s="931"/>
      <c r="AQ760" s="931"/>
      <c r="AR760" s="930"/>
      <c r="AS760" s="931"/>
      <c r="AT760" s="931"/>
      <c r="AU760" s="931"/>
      <c r="AV760" s="930"/>
      <c r="AW760" s="931"/>
      <c r="AX760" s="931"/>
      <c r="AY760" s="931"/>
      <c r="AZ760" s="930"/>
      <c r="BA760" s="931"/>
      <c r="BB760" s="931"/>
      <c r="BC760" s="931"/>
      <c r="BD760" s="930"/>
      <c r="BE760" s="929"/>
      <c r="BF760" s="1282">
        <f t="shared" si="14"/>
        <v>0</v>
      </c>
    </row>
    <row r="761" spans="1:58" outlineLevel="2">
      <c r="A761" s="1220">
        <v>755</v>
      </c>
      <c r="B761" s="1231"/>
      <c r="C761" s="1276" t="s">
        <v>2424</v>
      </c>
      <c r="D761" s="1239">
        <v>85000000</v>
      </c>
      <c r="E761" s="1240" t="s">
        <v>2416</v>
      </c>
      <c r="F761" s="1234"/>
      <c r="G761" s="1235"/>
      <c r="H761" s="1236"/>
      <c r="I761" s="1234"/>
      <c r="J761" s="1220"/>
      <c r="K761" s="1237"/>
      <c r="L761" s="1237"/>
      <c r="M761" s="1234"/>
      <c r="N761" s="1237"/>
      <c r="O761" s="1234"/>
      <c r="P761" s="1234"/>
      <c r="Q761" s="1234"/>
      <c r="R761" s="1234"/>
      <c r="S761" s="1234"/>
      <c r="T761" s="1234"/>
      <c r="U761" s="1234"/>
      <c r="W761" s="1311"/>
      <c r="X761" s="1311"/>
      <c r="Y761" s="1311"/>
      <c r="Z761" s="1302"/>
      <c r="AA761" s="1311"/>
      <c r="AB761" s="1311"/>
      <c r="AC761" s="1311"/>
      <c r="AD761" s="1302"/>
      <c r="AE761" s="1311"/>
      <c r="AF761" s="1311"/>
      <c r="AG761" s="1311"/>
      <c r="AH761" s="1302"/>
      <c r="AI761" s="1311"/>
      <c r="AJ761" s="1311"/>
      <c r="AK761" s="1311"/>
      <c r="AL761" s="1302"/>
      <c r="AM761" s="1310"/>
      <c r="AN761" s="1282"/>
      <c r="AO761" s="931"/>
      <c r="AP761" s="931"/>
      <c r="AQ761" s="931"/>
      <c r="AR761" s="930"/>
      <c r="AS761" s="931"/>
      <c r="AT761" s="931"/>
      <c r="AU761" s="931"/>
      <c r="AV761" s="930"/>
      <c r="AW761" s="931"/>
      <c r="AX761" s="931"/>
      <c r="AY761" s="931"/>
      <c r="AZ761" s="930"/>
      <c r="BA761" s="931"/>
      <c r="BB761" s="931"/>
      <c r="BC761" s="931"/>
      <c r="BD761" s="930"/>
      <c r="BE761" s="929"/>
      <c r="BF761" s="1282">
        <f t="shared" si="14"/>
        <v>0</v>
      </c>
    </row>
    <row r="762" spans="1:58">
      <c r="A762" s="1220">
        <v>756</v>
      </c>
      <c r="B762" s="1231"/>
      <c r="C762" s="1276" t="s">
        <v>2431</v>
      </c>
      <c r="D762" s="1239">
        <v>12902000</v>
      </c>
      <c r="E762" s="1240" t="s">
        <v>2416</v>
      </c>
      <c r="F762" s="1234"/>
      <c r="G762" s="1235"/>
      <c r="H762" s="1236"/>
      <c r="I762" s="1234"/>
      <c r="J762" s="1220"/>
      <c r="K762" s="1237"/>
      <c r="L762" s="1237"/>
      <c r="M762" s="1234"/>
      <c r="N762" s="1237"/>
      <c r="O762" s="1234"/>
      <c r="P762" s="1234"/>
      <c r="Q762" s="1234"/>
      <c r="R762" s="1234"/>
      <c r="S762" s="1234"/>
      <c r="T762" s="1234"/>
      <c r="U762" s="1234"/>
      <c r="W762" s="1311"/>
      <c r="X762" s="1311"/>
      <c r="Y762" s="1311"/>
      <c r="Z762" s="1302"/>
      <c r="AA762" s="1311"/>
      <c r="AB762" s="1311"/>
      <c r="AC762" s="1311"/>
      <c r="AD762" s="1302"/>
      <c r="AE762" s="1311"/>
      <c r="AF762" s="1311"/>
      <c r="AG762" s="1311"/>
      <c r="AH762" s="1302"/>
      <c r="AI762" s="1311"/>
      <c r="AJ762" s="1311"/>
      <c r="AK762" s="1311"/>
      <c r="AL762" s="1302"/>
      <c r="AM762" s="1310"/>
      <c r="AN762" s="1282"/>
      <c r="AO762" s="931"/>
      <c r="AP762" s="931"/>
      <c r="AQ762" s="931"/>
      <c r="AR762" s="930"/>
      <c r="AS762" s="931"/>
      <c r="AT762" s="931"/>
      <c r="AU762" s="931"/>
      <c r="AV762" s="930"/>
      <c r="AW762" s="931"/>
      <c r="AX762" s="931"/>
      <c r="AY762" s="931"/>
      <c r="AZ762" s="930"/>
      <c r="BA762" s="931"/>
      <c r="BB762" s="931"/>
      <c r="BC762" s="931"/>
      <c r="BD762" s="930"/>
      <c r="BE762" s="929"/>
      <c r="BF762" s="1282">
        <f t="shared" si="14"/>
        <v>0</v>
      </c>
    </row>
    <row r="763" spans="1:58">
      <c r="A763" s="1220">
        <v>757</v>
      </c>
      <c r="B763" s="1231"/>
      <c r="C763" s="1276" t="s">
        <v>2425</v>
      </c>
      <c r="D763" s="1239">
        <v>22296500</v>
      </c>
      <c r="E763" s="1240" t="s">
        <v>2416</v>
      </c>
      <c r="F763" s="1234"/>
      <c r="G763" s="1235"/>
      <c r="H763" s="1236"/>
      <c r="I763" s="1234"/>
      <c r="J763" s="1220"/>
      <c r="K763" s="1237"/>
      <c r="L763" s="1237"/>
      <c r="M763" s="1234"/>
      <c r="N763" s="1237"/>
      <c r="O763" s="1234"/>
      <c r="P763" s="1234"/>
      <c r="Q763" s="1234"/>
      <c r="R763" s="1234"/>
      <c r="S763" s="1234"/>
      <c r="T763" s="1234"/>
      <c r="U763" s="1234"/>
      <c r="W763" s="1311"/>
      <c r="X763" s="1311"/>
      <c r="Y763" s="1311"/>
      <c r="Z763" s="1302"/>
      <c r="AA763" s="1311"/>
      <c r="AB763" s="1311"/>
      <c r="AC763" s="1311"/>
      <c r="AD763" s="1302"/>
      <c r="AE763" s="1311"/>
      <c r="AF763" s="1311"/>
      <c r="AG763" s="1311"/>
      <c r="AH763" s="1302"/>
      <c r="AI763" s="1311"/>
      <c r="AJ763" s="1311"/>
      <c r="AK763" s="1311"/>
      <c r="AL763" s="1302"/>
      <c r="AM763" s="1310"/>
      <c r="AN763" s="1282"/>
      <c r="AO763" s="931"/>
      <c r="AP763" s="931"/>
      <c r="AQ763" s="931"/>
      <c r="AR763" s="930"/>
      <c r="AS763" s="931"/>
      <c r="AT763" s="931"/>
      <c r="AU763" s="931"/>
      <c r="AV763" s="930"/>
      <c r="AW763" s="931"/>
      <c r="AX763" s="931"/>
      <c r="AY763" s="931"/>
      <c r="AZ763" s="930"/>
      <c r="BA763" s="931"/>
      <c r="BB763" s="931"/>
      <c r="BC763" s="931"/>
      <c r="BD763" s="930"/>
      <c r="BE763" s="929"/>
      <c r="BF763" s="1282">
        <f t="shared" si="14"/>
        <v>0</v>
      </c>
    </row>
    <row r="764" spans="1:58">
      <c r="A764" s="1220">
        <v>758</v>
      </c>
      <c r="B764" s="1231"/>
      <c r="C764" s="1276" t="s">
        <v>2426</v>
      </c>
      <c r="D764" s="1239">
        <v>49801500</v>
      </c>
      <c r="E764" s="1240" t="s">
        <v>2416</v>
      </c>
      <c r="F764" s="1234"/>
      <c r="G764" s="1235"/>
      <c r="H764" s="1236"/>
      <c r="I764" s="1234"/>
      <c r="J764" s="1220"/>
      <c r="K764" s="1237"/>
      <c r="L764" s="1237"/>
      <c r="M764" s="1234"/>
      <c r="N764" s="1237"/>
      <c r="O764" s="1234"/>
      <c r="P764" s="1234"/>
      <c r="Q764" s="1234"/>
      <c r="R764" s="1234"/>
      <c r="S764" s="1234"/>
      <c r="T764" s="1234"/>
      <c r="U764" s="1234"/>
      <c r="W764" s="1311"/>
      <c r="X764" s="1311"/>
      <c r="Y764" s="1311"/>
      <c r="Z764" s="1302"/>
      <c r="AA764" s="1311"/>
      <c r="AB764" s="1311"/>
      <c r="AC764" s="1311"/>
      <c r="AD764" s="1302"/>
      <c r="AE764" s="1311"/>
      <c r="AF764" s="1311"/>
      <c r="AG764" s="1311"/>
      <c r="AH764" s="1302"/>
      <c r="AI764" s="1311"/>
      <c r="AJ764" s="1311"/>
      <c r="AK764" s="1311"/>
      <c r="AL764" s="1302"/>
      <c r="AM764" s="1310"/>
      <c r="AN764" s="1282"/>
      <c r="AO764" s="931"/>
      <c r="AP764" s="931"/>
      <c r="AQ764" s="931"/>
      <c r="AR764" s="930"/>
      <c r="AS764" s="931"/>
      <c r="AT764" s="931"/>
      <c r="AU764" s="931"/>
      <c r="AV764" s="930"/>
      <c r="AW764" s="931"/>
      <c r="AX764" s="931"/>
      <c r="AY764" s="931"/>
      <c r="AZ764" s="930"/>
      <c r="BA764" s="931"/>
      <c r="BB764" s="931"/>
      <c r="BC764" s="931"/>
      <c r="BD764" s="930"/>
      <c r="BE764" s="929"/>
      <c r="BF764" s="1282">
        <f t="shared" si="14"/>
        <v>0</v>
      </c>
    </row>
    <row r="765" spans="1:58" ht="70.2">
      <c r="A765" s="1220">
        <v>759</v>
      </c>
      <c r="B765" s="1231">
        <v>6</v>
      </c>
      <c r="C765" s="1275" t="s">
        <v>2534</v>
      </c>
      <c r="D765" s="1232"/>
      <c r="E765" s="1233">
        <v>33994700</v>
      </c>
      <c r="F765" s="1234" t="s">
        <v>2416</v>
      </c>
      <c r="G765" s="1235"/>
      <c r="H765" s="1236"/>
      <c r="I765" s="1234"/>
      <c r="J765" s="1220">
        <f>L765+N765+P765</f>
        <v>1</v>
      </c>
      <c r="K765" s="1227">
        <f>M765+O765+Q765</f>
        <v>33994700</v>
      </c>
      <c r="L765" s="1237"/>
      <c r="M765" s="1234"/>
      <c r="N765" s="1237"/>
      <c r="O765" s="1234"/>
      <c r="P765" s="1237">
        <v>1</v>
      </c>
      <c r="Q765" s="1228">
        <f>$E765</f>
        <v>33994700</v>
      </c>
      <c r="R765" s="1234"/>
      <c r="S765" s="1234"/>
      <c r="T765" s="1299"/>
      <c r="U765" s="1293">
        <f>Q765-T765</f>
        <v>33994700</v>
      </c>
      <c r="W765" s="1311">
        <f>$W$1/100*$U765</f>
        <v>3399470</v>
      </c>
      <c r="X765" s="1311">
        <f>$X$1/100*$U765</f>
        <v>3399470</v>
      </c>
      <c r="Y765" s="1311">
        <f>$Y$1/100*$U765</f>
        <v>3399470</v>
      </c>
      <c r="Z765" s="1302">
        <f>W765+X765+Y765</f>
        <v>10198410</v>
      </c>
      <c r="AA765" s="1311">
        <f>$AA$1/100*$U765</f>
        <v>1699735</v>
      </c>
      <c r="AB765" s="1311">
        <f>$AB$1/100*$U765</f>
        <v>3399470</v>
      </c>
      <c r="AC765" s="1311">
        <f>$AC$1/100*$U765</f>
        <v>3399470</v>
      </c>
      <c r="AD765" s="1302">
        <f>AA765+AB765+AC765</f>
        <v>8498675</v>
      </c>
      <c r="AE765" s="1311">
        <f>$AE$1/100*$U765</f>
        <v>3399470</v>
      </c>
      <c r="AF765" s="1311">
        <f>$AF$1/100*$U765</f>
        <v>3399470</v>
      </c>
      <c r="AG765" s="1311">
        <f>$AG$1/100*$U765</f>
        <v>3399470</v>
      </c>
      <c r="AH765" s="1302">
        <f>AE765+AF765+AG765</f>
        <v>10198410</v>
      </c>
      <c r="AI765" s="1311">
        <f>$AI$1/100*$U765</f>
        <v>3399470</v>
      </c>
      <c r="AJ765" s="1311">
        <f>$AJ$1/100*$U765</f>
        <v>1699735</v>
      </c>
      <c r="AK765" s="1311">
        <f>$AK$1/100*$U765</f>
        <v>0</v>
      </c>
      <c r="AL765" s="1302">
        <f>AI765+AJ765+AK765</f>
        <v>5099205</v>
      </c>
      <c r="AM765" s="1310">
        <f>Z765+AD765+AH765+AL765</f>
        <v>33994700</v>
      </c>
      <c r="AN765" s="1282">
        <f>AM765-U765</f>
        <v>0</v>
      </c>
      <c r="AO765" s="931">
        <f>ROUND(W765,-2)</f>
        <v>3399500</v>
      </c>
      <c r="AP765" s="931">
        <f>ROUND(X765,-2)</f>
        <v>3399500</v>
      </c>
      <c r="AQ765" s="931">
        <f>ROUND(Y765,-2)</f>
        <v>3399500</v>
      </c>
      <c r="AR765" s="1302">
        <f>AO765+AP765+AQ765</f>
        <v>10198500</v>
      </c>
      <c r="AS765" s="931">
        <f>ROUND(AA765,-2)</f>
        <v>1699700</v>
      </c>
      <c r="AT765" s="931">
        <f>ROUND(AB765,-2)</f>
        <v>3399500</v>
      </c>
      <c r="AU765" s="931">
        <f>ROUND(AC765,-2)</f>
        <v>3399500</v>
      </c>
      <c r="AV765" s="1302">
        <f>AS765+AT765+AU765</f>
        <v>8498700</v>
      </c>
      <c r="AW765" s="931">
        <f>ROUND(AE765,-2)</f>
        <v>3399500</v>
      </c>
      <c r="AX765" s="931">
        <f>ROUND(AF765,-2)</f>
        <v>3399500</v>
      </c>
      <c r="AY765" s="931">
        <f>ROUND(AG765,-2)</f>
        <v>3399500</v>
      </c>
      <c r="AZ765" s="1302">
        <f>AW765+AX765+AY765</f>
        <v>10198500</v>
      </c>
      <c r="BA765" s="1311">
        <f>ROUND(AI765,-2)</f>
        <v>3399500</v>
      </c>
      <c r="BB765" s="1311">
        <f>ROUND(AJ765,-2)</f>
        <v>1699700</v>
      </c>
      <c r="BC765" s="1311">
        <f>ROUND(AK765,-2)</f>
        <v>0</v>
      </c>
      <c r="BD765" s="930">
        <f>BA765+BB765+BC765</f>
        <v>5099200</v>
      </c>
      <c r="BE765" s="1310">
        <f>AR765+AV765+AZ765+BD765</f>
        <v>33994900</v>
      </c>
      <c r="BF765" s="1312">
        <f t="shared" si="14"/>
        <v>200</v>
      </c>
    </row>
    <row r="766" spans="1:58">
      <c r="A766" s="1220">
        <v>760</v>
      </c>
      <c r="B766" s="1231"/>
      <c r="C766" s="1276" t="s">
        <v>2422</v>
      </c>
      <c r="D766" s="1239">
        <v>40200000</v>
      </c>
      <c r="E766" s="1240" t="s">
        <v>2416</v>
      </c>
      <c r="F766" s="1234"/>
      <c r="G766" s="1235"/>
      <c r="H766" s="1236"/>
      <c r="I766" s="1234"/>
      <c r="J766" s="1220"/>
      <c r="K766" s="1237"/>
      <c r="L766" s="1237"/>
      <c r="M766" s="1234"/>
      <c r="N766" s="1237"/>
      <c r="O766" s="1234"/>
      <c r="P766" s="1234"/>
      <c r="Q766" s="1234"/>
      <c r="R766" s="1234"/>
      <c r="S766" s="1234"/>
      <c r="T766" s="1234"/>
      <c r="U766" s="1234"/>
      <c r="W766" s="1311"/>
      <c r="X766" s="1311"/>
      <c r="Y766" s="1311"/>
      <c r="Z766" s="1302"/>
      <c r="AA766" s="1311"/>
      <c r="AB766" s="1311"/>
      <c r="AC766" s="1311"/>
      <c r="AD766" s="1302"/>
      <c r="AE766" s="1311"/>
      <c r="AF766" s="1311"/>
      <c r="AG766" s="1311"/>
      <c r="AH766" s="1302"/>
      <c r="AI766" s="1311"/>
      <c r="AJ766" s="1311"/>
      <c r="AK766" s="1311"/>
      <c r="AL766" s="1302"/>
      <c r="AM766" s="1310"/>
      <c r="AN766" s="1282"/>
      <c r="AO766" s="931"/>
      <c r="AP766" s="931"/>
      <c r="AQ766" s="931"/>
      <c r="AR766" s="930"/>
      <c r="AS766" s="931"/>
      <c r="AT766" s="931"/>
      <c r="AU766" s="931"/>
      <c r="AV766" s="930"/>
      <c r="AW766" s="931"/>
      <c r="AX766" s="931"/>
      <c r="AY766" s="931"/>
      <c r="AZ766" s="930"/>
      <c r="BA766" s="931"/>
      <c r="BB766" s="931"/>
      <c r="BC766" s="931"/>
      <c r="BD766" s="930"/>
      <c r="BE766" s="929"/>
      <c r="BF766" s="1282">
        <f t="shared" si="14"/>
        <v>0</v>
      </c>
    </row>
    <row r="767" spans="1:58" outlineLevel="2">
      <c r="A767" s="1220">
        <v>761</v>
      </c>
      <c r="B767" s="1231"/>
      <c r="C767" s="1276" t="s">
        <v>2423</v>
      </c>
      <c r="D767" s="1239">
        <v>0</v>
      </c>
      <c r="E767" s="1240" t="s">
        <v>2416</v>
      </c>
      <c r="F767" s="1234"/>
      <c r="G767" s="1235"/>
      <c r="H767" s="1236"/>
      <c r="I767" s="1234"/>
      <c r="J767" s="1220"/>
      <c r="K767" s="1237"/>
      <c r="L767" s="1237"/>
      <c r="M767" s="1234"/>
      <c r="N767" s="1237"/>
      <c r="O767" s="1234"/>
      <c r="P767" s="1234"/>
      <c r="Q767" s="1234"/>
      <c r="R767" s="1234"/>
      <c r="S767" s="1234"/>
      <c r="T767" s="1234"/>
      <c r="U767" s="1234"/>
      <c r="W767" s="1311"/>
      <c r="X767" s="1311"/>
      <c r="Y767" s="1311"/>
      <c r="Z767" s="1302"/>
      <c r="AA767" s="1311"/>
      <c r="AB767" s="1311"/>
      <c r="AC767" s="1311"/>
      <c r="AD767" s="1302"/>
      <c r="AE767" s="1311"/>
      <c r="AF767" s="1311"/>
      <c r="AG767" s="1311"/>
      <c r="AH767" s="1302"/>
      <c r="AI767" s="1311"/>
      <c r="AJ767" s="1311"/>
      <c r="AK767" s="1311"/>
      <c r="AL767" s="1302"/>
      <c r="AM767" s="1310"/>
      <c r="AN767" s="1282"/>
      <c r="AO767" s="931"/>
      <c r="AP767" s="931"/>
      <c r="AQ767" s="931"/>
      <c r="AR767" s="930"/>
      <c r="AS767" s="931"/>
      <c r="AT767" s="931"/>
      <c r="AU767" s="931"/>
      <c r="AV767" s="930"/>
      <c r="AW767" s="931"/>
      <c r="AX767" s="931"/>
      <c r="AY767" s="931"/>
      <c r="AZ767" s="930"/>
      <c r="BA767" s="931"/>
      <c r="BB767" s="931"/>
      <c r="BC767" s="931"/>
      <c r="BD767" s="930"/>
      <c r="BE767" s="929"/>
      <c r="BF767" s="1282">
        <f t="shared" si="14"/>
        <v>0</v>
      </c>
    </row>
    <row r="768" spans="1:58" outlineLevel="2">
      <c r="A768" s="1220">
        <v>762</v>
      </c>
      <c r="B768" s="1231"/>
      <c r="C768" s="1276" t="s">
        <v>2424</v>
      </c>
      <c r="D768" s="1239">
        <v>40200000</v>
      </c>
      <c r="E768" s="1240" t="s">
        <v>2416</v>
      </c>
      <c r="F768" s="1234"/>
      <c r="G768" s="1235"/>
      <c r="H768" s="1236"/>
      <c r="I768" s="1234"/>
      <c r="J768" s="1220"/>
      <c r="K768" s="1237"/>
      <c r="L768" s="1237"/>
      <c r="M768" s="1234"/>
      <c r="N768" s="1237"/>
      <c r="O768" s="1234"/>
      <c r="P768" s="1234"/>
      <c r="Q768" s="1234"/>
      <c r="R768" s="1234"/>
      <c r="S768" s="1234"/>
      <c r="T768" s="1234"/>
      <c r="U768" s="1234"/>
      <c r="W768" s="1311"/>
      <c r="X768" s="1311"/>
      <c r="Y768" s="1311"/>
      <c r="Z768" s="1302"/>
      <c r="AA768" s="1311"/>
      <c r="AB768" s="1311"/>
      <c r="AC768" s="1311"/>
      <c r="AD768" s="1302"/>
      <c r="AE768" s="1311"/>
      <c r="AF768" s="1311"/>
      <c r="AG768" s="1311"/>
      <c r="AH768" s="1302"/>
      <c r="AI768" s="1311"/>
      <c r="AJ768" s="1311"/>
      <c r="AK768" s="1311"/>
      <c r="AL768" s="1302"/>
      <c r="AM768" s="1310"/>
      <c r="AN768" s="1282"/>
      <c r="AO768" s="931"/>
      <c r="AP768" s="931"/>
      <c r="AQ768" s="931"/>
      <c r="AR768" s="930"/>
      <c r="AS768" s="931"/>
      <c r="AT768" s="931"/>
      <c r="AU768" s="931"/>
      <c r="AV768" s="930"/>
      <c r="AW768" s="931"/>
      <c r="AX768" s="931"/>
      <c r="AY768" s="931"/>
      <c r="AZ768" s="930"/>
      <c r="BA768" s="931"/>
      <c r="BB768" s="931"/>
      <c r="BC768" s="931"/>
      <c r="BD768" s="930"/>
      <c r="BE768" s="929"/>
      <c r="BF768" s="1282">
        <f t="shared" si="14"/>
        <v>0</v>
      </c>
    </row>
    <row r="769" spans="1:58">
      <c r="A769" s="1220">
        <v>763</v>
      </c>
      <c r="B769" s="1231"/>
      <c r="C769" s="1276" t="s">
        <v>2431</v>
      </c>
      <c r="D769" s="1239">
        <v>6205300</v>
      </c>
      <c r="E769" s="1240" t="s">
        <v>2416</v>
      </c>
      <c r="F769" s="1234"/>
      <c r="G769" s="1235"/>
      <c r="H769" s="1236"/>
      <c r="I769" s="1234"/>
      <c r="J769" s="1220"/>
      <c r="K769" s="1237"/>
      <c r="L769" s="1237"/>
      <c r="M769" s="1234"/>
      <c r="N769" s="1237"/>
      <c r="O769" s="1234"/>
      <c r="P769" s="1234"/>
      <c r="Q769" s="1234"/>
      <c r="R769" s="1234"/>
      <c r="S769" s="1234"/>
      <c r="T769" s="1234"/>
      <c r="U769" s="1234"/>
      <c r="W769" s="1311"/>
      <c r="X769" s="1311"/>
      <c r="Y769" s="1311"/>
      <c r="Z769" s="1302"/>
      <c r="AA769" s="1311"/>
      <c r="AB769" s="1311"/>
      <c r="AC769" s="1311"/>
      <c r="AD769" s="1302"/>
      <c r="AE769" s="1311"/>
      <c r="AF769" s="1311"/>
      <c r="AG769" s="1311"/>
      <c r="AH769" s="1302"/>
      <c r="AI769" s="1311"/>
      <c r="AJ769" s="1311"/>
      <c r="AK769" s="1311"/>
      <c r="AL769" s="1302"/>
      <c r="AM769" s="1310"/>
      <c r="AN769" s="1282"/>
      <c r="AO769" s="931"/>
      <c r="AP769" s="931"/>
      <c r="AQ769" s="931"/>
      <c r="AR769" s="930"/>
      <c r="AS769" s="931"/>
      <c r="AT769" s="931"/>
      <c r="AU769" s="931"/>
      <c r="AV769" s="930"/>
      <c r="AW769" s="931"/>
      <c r="AX769" s="931"/>
      <c r="AY769" s="931"/>
      <c r="AZ769" s="930"/>
      <c r="BA769" s="931"/>
      <c r="BB769" s="931"/>
      <c r="BC769" s="931"/>
      <c r="BD769" s="930"/>
      <c r="BE769" s="929"/>
      <c r="BF769" s="1282">
        <f t="shared" si="14"/>
        <v>0</v>
      </c>
    </row>
    <row r="770" spans="1:58">
      <c r="A770" s="1220">
        <v>764</v>
      </c>
      <c r="B770" s="1231"/>
      <c r="C770" s="1276" t="s">
        <v>2425</v>
      </c>
      <c r="D770" s="1239">
        <v>33994700</v>
      </c>
      <c r="E770" s="1240" t="s">
        <v>2416</v>
      </c>
      <c r="F770" s="1234"/>
      <c r="G770" s="1235"/>
      <c r="H770" s="1236"/>
      <c r="I770" s="1234"/>
      <c r="J770" s="1220"/>
      <c r="K770" s="1237"/>
      <c r="L770" s="1237"/>
      <c r="M770" s="1234"/>
      <c r="N770" s="1237"/>
      <c r="O770" s="1234"/>
      <c r="P770" s="1234"/>
      <c r="Q770" s="1234"/>
      <c r="R770" s="1234"/>
      <c r="S770" s="1234"/>
      <c r="T770" s="1234"/>
      <c r="U770" s="1234"/>
      <c r="W770" s="1311"/>
      <c r="X770" s="1311"/>
      <c r="Y770" s="1311"/>
      <c r="Z770" s="1302"/>
      <c r="AA770" s="1311"/>
      <c r="AB770" s="1311"/>
      <c r="AC770" s="1311"/>
      <c r="AD770" s="1302"/>
      <c r="AE770" s="1311"/>
      <c r="AF770" s="1311"/>
      <c r="AG770" s="1311"/>
      <c r="AH770" s="1302"/>
      <c r="AI770" s="1311"/>
      <c r="AJ770" s="1311"/>
      <c r="AK770" s="1311"/>
      <c r="AL770" s="1302"/>
      <c r="AM770" s="1310"/>
      <c r="AN770" s="1282"/>
      <c r="AO770" s="931"/>
      <c r="AP770" s="931"/>
      <c r="AQ770" s="931"/>
      <c r="AR770" s="930"/>
      <c r="AS770" s="931"/>
      <c r="AT770" s="931"/>
      <c r="AU770" s="931"/>
      <c r="AV770" s="930"/>
      <c r="AW770" s="931"/>
      <c r="AX770" s="931"/>
      <c r="AY770" s="931"/>
      <c r="AZ770" s="930"/>
      <c r="BA770" s="931"/>
      <c r="BB770" s="931"/>
      <c r="BC770" s="931"/>
      <c r="BD770" s="930"/>
      <c r="BE770" s="929"/>
      <c r="BF770" s="1282">
        <f t="shared" si="14"/>
        <v>0</v>
      </c>
    </row>
    <row r="771" spans="1:58" ht="93.6">
      <c r="A771" s="1220">
        <v>765</v>
      </c>
      <c r="B771" s="1231">
        <v>6</v>
      </c>
      <c r="C771" s="1275" t="s">
        <v>2535</v>
      </c>
      <c r="D771" s="1232"/>
      <c r="E771" s="1233">
        <v>19657500</v>
      </c>
      <c r="F771" s="1234" t="s">
        <v>2416</v>
      </c>
      <c r="G771" s="1235"/>
      <c r="H771" s="1236"/>
      <c r="I771" s="1234"/>
      <c r="J771" s="1220">
        <f>L771+N771+P771</f>
        <v>1</v>
      </c>
      <c r="K771" s="1227">
        <f>M771+O771+Q771</f>
        <v>19657500</v>
      </c>
      <c r="L771" s="1237"/>
      <c r="M771" s="1234"/>
      <c r="N771" s="1237"/>
      <c r="O771" s="1234"/>
      <c r="P771" s="1237">
        <v>1</v>
      </c>
      <c r="Q771" s="1228">
        <f>$E771</f>
        <v>19657500</v>
      </c>
      <c r="R771" s="1234"/>
      <c r="S771" s="1234"/>
      <c r="T771" s="1299"/>
      <c r="U771" s="1293">
        <f>Q771-T771</f>
        <v>19657500</v>
      </c>
      <c r="W771" s="1311">
        <f>$W$1/100*$U771</f>
        <v>1965750</v>
      </c>
      <c r="X771" s="1311">
        <f>$X$1/100*$U771</f>
        <v>1965750</v>
      </c>
      <c r="Y771" s="1311">
        <f>$Y$1/100*$U771</f>
        <v>1965750</v>
      </c>
      <c r="Z771" s="1302">
        <f>W771+X771+Y771</f>
        <v>5897250</v>
      </c>
      <c r="AA771" s="1311">
        <f>$AA$1/100*$U771</f>
        <v>982875</v>
      </c>
      <c r="AB771" s="1311">
        <f>$AB$1/100*$U771</f>
        <v>1965750</v>
      </c>
      <c r="AC771" s="1311">
        <f>$AC$1/100*$U771</f>
        <v>1965750</v>
      </c>
      <c r="AD771" s="1302">
        <f>AA771+AB771+AC771</f>
        <v>4914375</v>
      </c>
      <c r="AE771" s="1311">
        <f>$AE$1/100*$U771</f>
        <v>1965750</v>
      </c>
      <c r="AF771" s="1311">
        <f>$AF$1/100*$U771</f>
        <v>1965750</v>
      </c>
      <c r="AG771" s="1311">
        <f>$AG$1/100*$U771</f>
        <v>1965750</v>
      </c>
      <c r="AH771" s="1302">
        <f>AE771+AF771+AG771</f>
        <v>5897250</v>
      </c>
      <c r="AI771" s="1311">
        <f>$AI$1/100*$U771</f>
        <v>1965750</v>
      </c>
      <c r="AJ771" s="1311">
        <f>$AJ$1/100*$U771</f>
        <v>982875</v>
      </c>
      <c r="AK771" s="1311">
        <f>$AK$1/100*$U771</f>
        <v>0</v>
      </c>
      <c r="AL771" s="1302">
        <f>AI771+AJ771+AK771</f>
        <v>2948625</v>
      </c>
      <c r="AM771" s="1310">
        <f>Z771+AD771+AH771+AL771</f>
        <v>19657500</v>
      </c>
      <c r="AN771" s="1282">
        <f>AM771-U771</f>
        <v>0</v>
      </c>
      <c r="AO771" s="931">
        <f>ROUND(W771,-2)</f>
        <v>1965800</v>
      </c>
      <c r="AP771" s="931">
        <f>ROUND(X771,-2)</f>
        <v>1965800</v>
      </c>
      <c r="AQ771" s="931">
        <f>ROUND(Y771,-2)</f>
        <v>1965800</v>
      </c>
      <c r="AR771" s="1302">
        <f>AO771+AP771+AQ771</f>
        <v>5897400</v>
      </c>
      <c r="AS771" s="931">
        <f>ROUND(AA771,-2)</f>
        <v>982900</v>
      </c>
      <c r="AT771" s="931">
        <f>ROUND(AB771,-2)</f>
        <v>1965800</v>
      </c>
      <c r="AU771" s="931">
        <f>ROUND(AC771,-2)</f>
        <v>1965800</v>
      </c>
      <c r="AV771" s="1302">
        <f>AS771+AT771+AU771</f>
        <v>4914500</v>
      </c>
      <c r="AW771" s="931">
        <f>ROUND(AE771,-2)</f>
        <v>1965800</v>
      </c>
      <c r="AX771" s="931">
        <f>ROUND(AF771,-2)</f>
        <v>1965800</v>
      </c>
      <c r="AY771" s="931">
        <f>ROUND(AG771,-2)</f>
        <v>1965800</v>
      </c>
      <c r="AZ771" s="1302">
        <f>AW771+AX771+AY771</f>
        <v>5897400</v>
      </c>
      <c r="BA771" s="1311">
        <f>ROUND(AI771,-2)</f>
        <v>1965800</v>
      </c>
      <c r="BB771" s="1311">
        <f>ROUND(AJ771,-2)</f>
        <v>982900</v>
      </c>
      <c r="BC771" s="1311">
        <f>ROUND(AK771,-2)</f>
        <v>0</v>
      </c>
      <c r="BD771" s="930">
        <f>BA771+BB771+BC771</f>
        <v>2948700</v>
      </c>
      <c r="BE771" s="1310">
        <f>AR771+AV771+AZ771+BD771</f>
        <v>19658000</v>
      </c>
      <c r="BF771" s="1312">
        <f t="shared" si="14"/>
        <v>500</v>
      </c>
    </row>
    <row r="772" spans="1:58">
      <c r="A772" s="1220">
        <v>766</v>
      </c>
      <c r="B772" s="1231"/>
      <c r="C772" s="1276" t="s">
        <v>2422</v>
      </c>
      <c r="D772" s="1239">
        <v>168734100</v>
      </c>
      <c r="E772" s="1240" t="s">
        <v>2416</v>
      </c>
      <c r="F772" s="1234"/>
      <c r="G772" s="1235"/>
      <c r="H772" s="1236"/>
      <c r="I772" s="1234"/>
      <c r="J772" s="1220"/>
      <c r="K772" s="1237"/>
      <c r="L772" s="1237"/>
      <c r="M772" s="1234"/>
      <c r="N772" s="1237"/>
      <c r="O772" s="1234"/>
      <c r="P772" s="1234"/>
      <c r="Q772" s="1234"/>
      <c r="R772" s="1234"/>
      <c r="S772" s="1234"/>
      <c r="T772" s="1234"/>
      <c r="U772" s="1234"/>
      <c r="W772" s="1311"/>
      <c r="X772" s="1311"/>
      <c r="Y772" s="1311"/>
      <c r="Z772" s="1302"/>
      <c r="AA772" s="1311"/>
      <c r="AB772" s="1311"/>
      <c r="AC772" s="1311"/>
      <c r="AD772" s="1302"/>
      <c r="AE772" s="1311"/>
      <c r="AF772" s="1311"/>
      <c r="AG772" s="1311"/>
      <c r="AH772" s="1302"/>
      <c r="AI772" s="1311"/>
      <c r="AJ772" s="1311"/>
      <c r="AK772" s="1311"/>
      <c r="AL772" s="1302"/>
      <c r="AM772" s="1310"/>
      <c r="AN772" s="1282"/>
      <c r="AO772" s="931"/>
      <c r="AP772" s="931"/>
      <c r="AQ772" s="931"/>
      <c r="AR772" s="930"/>
      <c r="AS772" s="931"/>
      <c r="AT772" s="931"/>
      <c r="AU772" s="931"/>
      <c r="AV772" s="930"/>
      <c r="AW772" s="931"/>
      <c r="AX772" s="931"/>
      <c r="AY772" s="931"/>
      <c r="AZ772" s="930"/>
      <c r="BA772" s="931"/>
      <c r="BB772" s="931"/>
      <c r="BC772" s="931"/>
      <c r="BD772" s="930"/>
      <c r="BE772" s="929"/>
      <c r="BF772" s="1282">
        <f t="shared" si="14"/>
        <v>0</v>
      </c>
    </row>
    <row r="773" spans="1:58" outlineLevel="2">
      <c r="A773" s="1220">
        <v>767</v>
      </c>
      <c r="B773" s="1231"/>
      <c r="C773" s="1276" t="s">
        <v>2423</v>
      </c>
      <c r="D773" s="1239">
        <v>0</v>
      </c>
      <c r="E773" s="1240" t="s">
        <v>2416</v>
      </c>
      <c r="F773" s="1234"/>
      <c r="G773" s="1235"/>
      <c r="H773" s="1236"/>
      <c r="I773" s="1234"/>
      <c r="J773" s="1220"/>
      <c r="K773" s="1237"/>
      <c r="L773" s="1237"/>
      <c r="M773" s="1234"/>
      <c r="N773" s="1237"/>
      <c r="O773" s="1234"/>
      <c r="P773" s="1234"/>
      <c r="Q773" s="1234"/>
      <c r="R773" s="1234"/>
      <c r="S773" s="1234"/>
      <c r="T773" s="1234"/>
      <c r="U773" s="1234"/>
      <c r="W773" s="1311"/>
      <c r="X773" s="1311"/>
      <c r="Y773" s="1311"/>
      <c r="Z773" s="1302"/>
      <c r="AA773" s="1311"/>
      <c r="AB773" s="1311"/>
      <c r="AC773" s="1311"/>
      <c r="AD773" s="1302"/>
      <c r="AE773" s="1311"/>
      <c r="AF773" s="1311"/>
      <c r="AG773" s="1311"/>
      <c r="AH773" s="1302"/>
      <c r="AI773" s="1311"/>
      <c r="AJ773" s="1311"/>
      <c r="AK773" s="1311"/>
      <c r="AL773" s="1302"/>
      <c r="AM773" s="1310"/>
      <c r="AN773" s="1282"/>
      <c r="AO773" s="931"/>
      <c r="AP773" s="931"/>
      <c r="AQ773" s="931"/>
      <c r="AR773" s="930"/>
      <c r="AS773" s="931"/>
      <c r="AT773" s="931"/>
      <c r="AU773" s="931"/>
      <c r="AV773" s="930"/>
      <c r="AW773" s="931"/>
      <c r="AX773" s="931"/>
      <c r="AY773" s="931"/>
      <c r="AZ773" s="930"/>
      <c r="BA773" s="931"/>
      <c r="BB773" s="931"/>
      <c r="BC773" s="931"/>
      <c r="BD773" s="930"/>
      <c r="BE773" s="929"/>
      <c r="BF773" s="1282">
        <f t="shared" si="14"/>
        <v>0</v>
      </c>
    </row>
    <row r="774" spans="1:58" outlineLevel="2">
      <c r="A774" s="1220">
        <v>768</v>
      </c>
      <c r="B774" s="1231"/>
      <c r="C774" s="1276" t="s">
        <v>2424</v>
      </c>
      <c r="D774" s="1239">
        <v>168734100</v>
      </c>
      <c r="E774" s="1240" t="s">
        <v>2416</v>
      </c>
      <c r="F774" s="1234"/>
      <c r="G774" s="1235"/>
      <c r="H774" s="1236"/>
      <c r="I774" s="1234"/>
      <c r="J774" s="1220"/>
      <c r="K774" s="1237"/>
      <c r="L774" s="1237"/>
      <c r="M774" s="1234"/>
      <c r="N774" s="1237"/>
      <c r="O774" s="1234"/>
      <c r="P774" s="1234"/>
      <c r="Q774" s="1234"/>
      <c r="R774" s="1234"/>
      <c r="S774" s="1234"/>
      <c r="T774" s="1234"/>
      <c r="U774" s="1234"/>
      <c r="W774" s="1311"/>
      <c r="X774" s="1311"/>
      <c r="Y774" s="1311"/>
      <c r="Z774" s="1302"/>
      <c r="AA774" s="1311"/>
      <c r="AB774" s="1311"/>
      <c r="AC774" s="1311"/>
      <c r="AD774" s="1302"/>
      <c r="AE774" s="1311"/>
      <c r="AF774" s="1311"/>
      <c r="AG774" s="1311"/>
      <c r="AH774" s="1302"/>
      <c r="AI774" s="1311"/>
      <c r="AJ774" s="1311"/>
      <c r="AK774" s="1311"/>
      <c r="AL774" s="1302"/>
      <c r="AM774" s="1310"/>
      <c r="AN774" s="1282"/>
      <c r="AO774" s="931"/>
      <c r="AP774" s="931"/>
      <c r="AQ774" s="931"/>
      <c r="AR774" s="930"/>
      <c r="AS774" s="931"/>
      <c r="AT774" s="931"/>
      <c r="AU774" s="931"/>
      <c r="AV774" s="930"/>
      <c r="AW774" s="931"/>
      <c r="AX774" s="931"/>
      <c r="AY774" s="931"/>
      <c r="AZ774" s="930"/>
      <c r="BA774" s="931"/>
      <c r="BB774" s="931"/>
      <c r="BC774" s="931"/>
      <c r="BD774" s="930"/>
      <c r="BE774" s="929"/>
      <c r="BF774" s="1282">
        <f t="shared" si="14"/>
        <v>0</v>
      </c>
    </row>
    <row r="775" spans="1:58">
      <c r="A775" s="1220">
        <v>769</v>
      </c>
      <c r="B775" s="1231"/>
      <c r="C775" s="1276" t="s">
        <v>2431</v>
      </c>
      <c r="D775" s="1239">
        <v>25310200</v>
      </c>
      <c r="E775" s="1240" t="s">
        <v>2416</v>
      </c>
      <c r="F775" s="1234"/>
      <c r="G775" s="1235"/>
      <c r="H775" s="1236"/>
      <c r="I775" s="1234"/>
      <c r="J775" s="1220"/>
      <c r="K775" s="1237"/>
      <c r="L775" s="1237"/>
      <c r="M775" s="1234"/>
      <c r="N775" s="1237"/>
      <c r="O775" s="1234"/>
      <c r="P775" s="1234"/>
      <c r="Q775" s="1234"/>
      <c r="R775" s="1234"/>
      <c r="S775" s="1234"/>
      <c r="T775" s="1234"/>
      <c r="U775" s="1234"/>
      <c r="W775" s="1311"/>
      <c r="X775" s="1311"/>
      <c r="Y775" s="1311"/>
      <c r="Z775" s="1302"/>
      <c r="AA775" s="1311"/>
      <c r="AB775" s="1311"/>
      <c r="AC775" s="1311"/>
      <c r="AD775" s="1302"/>
      <c r="AE775" s="1311"/>
      <c r="AF775" s="1311"/>
      <c r="AG775" s="1311"/>
      <c r="AH775" s="1302"/>
      <c r="AI775" s="1311"/>
      <c r="AJ775" s="1311"/>
      <c r="AK775" s="1311"/>
      <c r="AL775" s="1302"/>
      <c r="AM775" s="1310"/>
      <c r="AN775" s="1282"/>
      <c r="AO775" s="931"/>
      <c r="AP775" s="931"/>
      <c r="AQ775" s="931"/>
      <c r="AR775" s="930"/>
      <c r="AS775" s="931"/>
      <c r="AT775" s="931"/>
      <c r="AU775" s="931"/>
      <c r="AV775" s="930"/>
      <c r="AW775" s="931"/>
      <c r="AX775" s="931"/>
      <c r="AY775" s="931"/>
      <c r="AZ775" s="930"/>
      <c r="BA775" s="931"/>
      <c r="BB775" s="931"/>
      <c r="BC775" s="931"/>
      <c r="BD775" s="930"/>
      <c r="BE775" s="929"/>
      <c r="BF775" s="1282">
        <f t="shared" ref="BF775:BF838" si="15">BE775-U775</f>
        <v>0</v>
      </c>
    </row>
    <row r="776" spans="1:58">
      <c r="A776" s="1220">
        <v>770</v>
      </c>
      <c r="B776" s="1231"/>
      <c r="C776" s="1276" t="s">
        <v>2425</v>
      </c>
      <c r="D776" s="1239">
        <v>19657500</v>
      </c>
      <c r="E776" s="1240" t="s">
        <v>2416</v>
      </c>
      <c r="F776" s="1234"/>
      <c r="G776" s="1235"/>
      <c r="H776" s="1236"/>
      <c r="I776" s="1234"/>
      <c r="J776" s="1220"/>
      <c r="K776" s="1237"/>
      <c r="L776" s="1237"/>
      <c r="M776" s="1234"/>
      <c r="N776" s="1237"/>
      <c r="O776" s="1234"/>
      <c r="P776" s="1234"/>
      <c r="Q776" s="1234"/>
      <c r="R776" s="1234"/>
      <c r="S776" s="1234"/>
      <c r="T776" s="1234"/>
      <c r="U776" s="1234"/>
      <c r="W776" s="1311"/>
      <c r="X776" s="1311"/>
      <c r="Y776" s="1311"/>
      <c r="Z776" s="1302"/>
      <c r="AA776" s="1311"/>
      <c r="AB776" s="1311"/>
      <c r="AC776" s="1311"/>
      <c r="AD776" s="1302"/>
      <c r="AE776" s="1311"/>
      <c r="AF776" s="1311"/>
      <c r="AG776" s="1311"/>
      <c r="AH776" s="1302"/>
      <c r="AI776" s="1311"/>
      <c r="AJ776" s="1311"/>
      <c r="AK776" s="1311"/>
      <c r="AL776" s="1302"/>
      <c r="AM776" s="1310"/>
      <c r="AN776" s="1282"/>
      <c r="AO776" s="931"/>
      <c r="AP776" s="931"/>
      <c r="AQ776" s="931"/>
      <c r="AR776" s="930"/>
      <c r="AS776" s="931"/>
      <c r="AT776" s="931"/>
      <c r="AU776" s="931"/>
      <c r="AV776" s="930"/>
      <c r="AW776" s="931"/>
      <c r="AX776" s="931"/>
      <c r="AY776" s="931"/>
      <c r="AZ776" s="930"/>
      <c r="BA776" s="931"/>
      <c r="BB776" s="931"/>
      <c r="BC776" s="931"/>
      <c r="BD776" s="930"/>
      <c r="BE776" s="929"/>
      <c r="BF776" s="1282">
        <f t="shared" si="15"/>
        <v>0</v>
      </c>
    </row>
    <row r="777" spans="1:58">
      <c r="A777" s="1220">
        <v>771</v>
      </c>
      <c r="B777" s="1231"/>
      <c r="C777" s="1276" t="s">
        <v>2426</v>
      </c>
      <c r="D777" s="1239">
        <v>49658400</v>
      </c>
      <c r="E777" s="1240" t="s">
        <v>2416</v>
      </c>
      <c r="F777" s="1234"/>
      <c r="G777" s="1235"/>
      <c r="H777" s="1236"/>
      <c r="I777" s="1234"/>
      <c r="J777" s="1220"/>
      <c r="K777" s="1237"/>
      <c r="L777" s="1237"/>
      <c r="M777" s="1234"/>
      <c r="N777" s="1237"/>
      <c r="O777" s="1234"/>
      <c r="P777" s="1234"/>
      <c r="Q777" s="1234"/>
      <c r="R777" s="1234"/>
      <c r="S777" s="1234"/>
      <c r="T777" s="1234"/>
      <c r="U777" s="1234"/>
      <c r="W777" s="1311"/>
      <c r="X777" s="1311"/>
      <c r="Y777" s="1311"/>
      <c r="Z777" s="1302"/>
      <c r="AA777" s="1311"/>
      <c r="AB777" s="1311"/>
      <c r="AC777" s="1311"/>
      <c r="AD777" s="1302"/>
      <c r="AE777" s="1311"/>
      <c r="AF777" s="1311"/>
      <c r="AG777" s="1311"/>
      <c r="AH777" s="1302"/>
      <c r="AI777" s="1311"/>
      <c r="AJ777" s="1311"/>
      <c r="AK777" s="1311"/>
      <c r="AL777" s="1302"/>
      <c r="AM777" s="1310"/>
      <c r="AN777" s="1282"/>
      <c r="AO777" s="931"/>
      <c r="AP777" s="931"/>
      <c r="AQ777" s="931"/>
      <c r="AR777" s="930"/>
      <c r="AS777" s="931"/>
      <c r="AT777" s="931"/>
      <c r="AU777" s="931"/>
      <c r="AV777" s="930"/>
      <c r="AW777" s="931"/>
      <c r="AX777" s="931"/>
      <c r="AY777" s="931"/>
      <c r="AZ777" s="930"/>
      <c r="BA777" s="931"/>
      <c r="BB777" s="931"/>
      <c r="BC777" s="931"/>
      <c r="BD777" s="930"/>
      <c r="BE777" s="929"/>
      <c r="BF777" s="1282">
        <f t="shared" si="15"/>
        <v>0</v>
      </c>
    </row>
    <row r="778" spans="1:58">
      <c r="A778" s="1220">
        <v>772</v>
      </c>
      <c r="B778" s="1231"/>
      <c r="C778" s="1276" t="s">
        <v>2427</v>
      </c>
      <c r="D778" s="1239">
        <v>74108000</v>
      </c>
      <c r="E778" s="1240" t="s">
        <v>2416</v>
      </c>
      <c r="F778" s="1234"/>
      <c r="G778" s="1235"/>
      <c r="H778" s="1236"/>
      <c r="I778" s="1234"/>
      <c r="J778" s="1220"/>
      <c r="K778" s="1237"/>
      <c r="L778" s="1237"/>
      <c r="M778" s="1234"/>
      <c r="N778" s="1237"/>
      <c r="O778" s="1234"/>
      <c r="P778" s="1234"/>
      <c r="Q778" s="1234"/>
      <c r="R778" s="1234"/>
      <c r="S778" s="1234"/>
      <c r="T778" s="1234"/>
      <c r="U778" s="1234"/>
      <c r="W778" s="1311"/>
      <c r="X778" s="1311"/>
      <c r="Y778" s="1311"/>
      <c r="Z778" s="1302"/>
      <c r="AA778" s="1311"/>
      <c r="AB778" s="1311"/>
      <c r="AC778" s="1311"/>
      <c r="AD778" s="1302"/>
      <c r="AE778" s="1311"/>
      <c r="AF778" s="1311"/>
      <c r="AG778" s="1311"/>
      <c r="AH778" s="1302"/>
      <c r="AI778" s="1311"/>
      <c r="AJ778" s="1311"/>
      <c r="AK778" s="1311"/>
      <c r="AL778" s="1302"/>
      <c r="AM778" s="1310"/>
      <c r="AN778" s="1282"/>
      <c r="AO778" s="931"/>
      <c r="AP778" s="931"/>
      <c r="AQ778" s="931"/>
      <c r="AR778" s="930"/>
      <c r="AS778" s="931"/>
      <c r="AT778" s="931"/>
      <c r="AU778" s="931"/>
      <c r="AV778" s="930"/>
      <c r="AW778" s="931"/>
      <c r="AX778" s="931"/>
      <c r="AY778" s="931"/>
      <c r="AZ778" s="930"/>
      <c r="BA778" s="931"/>
      <c r="BB778" s="931"/>
      <c r="BC778" s="931"/>
      <c r="BD778" s="930"/>
      <c r="BE778" s="929"/>
      <c r="BF778" s="1282">
        <f t="shared" si="15"/>
        <v>0</v>
      </c>
    </row>
    <row r="779" spans="1:58" ht="93.6">
      <c r="A779" s="1220">
        <v>773</v>
      </c>
      <c r="B779" s="1231">
        <v>6</v>
      </c>
      <c r="C779" s="1275" t="s">
        <v>2536</v>
      </c>
      <c r="D779" s="1232"/>
      <c r="E779" s="1233">
        <v>22131200</v>
      </c>
      <c r="F779" s="1234" t="s">
        <v>2416</v>
      </c>
      <c r="G779" s="1235"/>
      <c r="H779" s="1236"/>
      <c r="I779" s="1234"/>
      <c r="J779" s="1220">
        <f>L779+N779+P779</f>
        <v>1</v>
      </c>
      <c r="K779" s="1227">
        <f>M779+O779+Q779</f>
        <v>22131200</v>
      </c>
      <c r="L779" s="1237"/>
      <c r="M779" s="1234"/>
      <c r="N779" s="1237"/>
      <c r="O779" s="1234"/>
      <c r="P779" s="1237">
        <v>1</v>
      </c>
      <c r="Q779" s="1228">
        <f>$E779</f>
        <v>22131200</v>
      </c>
      <c r="R779" s="1234"/>
      <c r="S779" s="1234"/>
      <c r="T779" s="1299"/>
      <c r="U779" s="1293">
        <f>Q779-T779</f>
        <v>22131200</v>
      </c>
      <c r="W779" s="1311">
        <f>$W$1/100*$U779</f>
        <v>2213120</v>
      </c>
      <c r="X779" s="1311">
        <f>$X$1/100*$U779</f>
        <v>2213120</v>
      </c>
      <c r="Y779" s="1311">
        <f>$Y$1/100*$U779</f>
        <v>2213120</v>
      </c>
      <c r="Z779" s="1302">
        <f>W779+X779+Y779</f>
        <v>6639360</v>
      </c>
      <c r="AA779" s="1311">
        <f>$AA$1/100*$U779</f>
        <v>1106560</v>
      </c>
      <c r="AB779" s="1311">
        <f>$AB$1/100*$U779</f>
        <v>2213120</v>
      </c>
      <c r="AC779" s="1311">
        <f>$AC$1/100*$U779</f>
        <v>2213120</v>
      </c>
      <c r="AD779" s="1302">
        <f>AA779+AB779+AC779</f>
        <v>5532800</v>
      </c>
      <c r="AE779" s="1311">
        <f>$AE$1/100*$U779</f>
        <v>2213120</v>
      </c>
      <c r="AF779" s="1311">
        <f>$AF$1/100*$U779</f>
        <v>2213120</v>
      </c>
      <c r="AG779" s="1311">
        <f>$AG$1/100*$U779</f>
        <v>2213120</v>
      </c>
      <c r="AH779" s="1302">
        <f>AE779+AF779+AG779</f>
        <v>6639360</v>
      </c>
      <c r="AI779" s="1311">
        <f>$AI$1/100*$U779</f>
        <v>2213120</v>
      </c>
      <c r="AJ779" s="1311">
        <f>$AJ$1/100*$U779</f>
        <v>1106560</v>
      </c>
      <c r="AK779" s="1311">
        <f>$AK$1/100*$U779</f>
        <v>0</v>
      </c>
      <c r="AL779" s="1302">
        <f>AI779+AJ779+AK779</f>
        <v>3319680</v>
      </c>
      <c r="AM779" s="1310">
        <f>Z779+AD779+AH779+AL779</f>
        <v>22131200</v>
      </c>
      <c r="AN779" s="1282">
        <f>AM779-U779</f>
        <v>0</v>
      </c>
      <c r="AO779" s="931">
        <f>ROUND(W779,-2)</f>
        <v>2213100</v>
      </c>
      <c r="AP779" s="931">
        <f>ROUND(X779,-2)</f>
        <v>2213100</v>
      </c>
      <c r="AQ779" s="931">
        <f>ROUND(Y779,-2)</f>
        <v>2213100</v>
      </c>
      <c r="AR779" s="1302">
        <f>AO779+AP779+AQ779</f>
        <v>6639300</v>
      </c>
      <c r="AS779" s="931">
        <f>ROUND(AA779,-2)</f>
        <v>1106600</v>
      </c>
      <c r="AT779" s="931">
        <f>ROUND(AB779,-2)</f>
        <v>2213100</v>
      </c>
      <c r="AU779" s="931">
        <f>ROUND(AC779,-2)</f>
        <v>2213100</v>
      </c>
      <c r="AV779" s="1302">
        <f>AS779+AT779+AU779</f>
        <v>5532800</v>
      </c>
      <c r="AW779" s="931">
        <f>ROUND(AE779,-2)</f>
        <v>2213100</v>
      </c>
      <c r="AX779" s="931">
        <f>ROUND(AF779,-2)</f>
        <v>2213100</v>
      </c>
      <c r="AY779" s="931">
        <f>ROUND(AG779,-2)</f>
        <v>2213100</v>
      </c>
      <c r="AZ779" s="1302">
        <f>AW779+AX779+AY779</f>
        <v>6639300</v>
      </c>
      <c r="BA779" s="1311">
        <f>ROUND(AI779,-2)</f>
        <v>2213100</v>
      </c>
      <c r="BB779" s="1311">
        <f>ROUND(AJ779,-2)</f>
        <v>1106600</v>
      </c>
      <c r="BC779" s="1311">
        <f>ROUND(AK779,-2)</f>
        <v>0</v>
      </c>
      <c r="BD779" s="930">
        <f>BA779+BB779+BC779</f>
        <v>3319700</v>
      </c>
      <c r="BE779" s="1310">
        <f>AR779+AV779+AZ779+BD779</f>
        <v>22131100</v>
      </c>
      <c r="BF779" s="1312">
        <f t="shared" si="15"/>
        <v>-100</v>
      </c>
    </row>
    <row r="780" spans="1:58">
      <c r="A780" s="1220">
        <v>774</v>
      </c>
      <c r="B780" s="1231"/>
      <c r="C780" s="1276" t="s">
        <v>2422</v>
      </c>
      <c r="D780" s="1239">
        <v>120085800</v>
      </c>
      <c r="E780" s="1240" t="s">
        <v>2416</v>
      </c>
      <c r="F780" s="1234"/>
      <c r="G780" s="1235"/>
      <c r="H780" s="1236"/>
      <c r="I780" s="1234"/>
      <c r="J780" s="1220"/>
      <c r="K780" s="1237"/>
      <c r="L780" s="1237"/>
      <c r="M780" s="1234"/>
      <c r="N780" s="1237"/>
      <c r="O780" s="1234"/>
      <c r="P780" s="1234"/>
      <c r="Q780" s="1234"/>
      <c r="R780" s="1234"/>
      <c r="S780" s="1234"/>
      <c r="T780" s="1234"/>
      <c r="U780" s="1234"/>
      <c r="W780" s="1311"/>
      <c r="X780" s="1311"/>
      <c r="Y780" s="1311"/>
      <c r="Z780" s="1302"/>
      <c r="AA780" s="1311"/>
      <c r="AB780" s="1311"/>
      <c r="AC780" s="1311"/>
      <c r="AD780" s="1302"/>
      <c r="AE780" s="1311"/>
      <c r="AF780" s="1311"/>
      <c r="AG780" s="1311"/>
      <c r="AH780" s="1302"/>
      <c r="AI780" s="1311"/>
      <c r="AJ780" s="1311"/>
      <c r="AK780" s="1311"/>
      <c r="AL780" s="1302"/>
      <c r="AM780" s="1310"/>
      <c r="AN780" s="1282"/>
      <c r="AO780" s="931"/>
      <c r="AP780" s="931"/>
      <c r="AQ780" s="931"/>
      <c r="AR780" s="930"/>
      <c r="AS780" s="931"/>
      <c r="AT780" s="931"/>
      <c r="AU780" s="931"/>
      <c r="AV780" s="930"/>
      <c r="AW780" s="931"/>
      <c r="AX780" s="931"/>
      <c r="AY780" s="931"/>
      <c r="AZ780" s="930"/>
      <c r="BA780" s="931"/>
      <c r="BB780" s="931"/>
      <c r="BC780" s="931"/>
      <c r="BD780" s="930"/>
      <c r="BE780" s="929"/>
      <c r="BF780" s="1282">
        <f t="shared" si="15"/>
        <v>0</v>
      </c>
    </row>
    <row r="781" spans="1:58" outlineLevel="2">
      <c r="A781" s="1220">
        <v>775</v>
      </c>
      <c r="B781" s="1231"/>
      <c r="C781" s="1276" t="s">
        <v>2423</v>
      </c>
      <c r="D781" s="1239">
        <v>0</v>
      </c>
      <c r="E781" s="1240" t="s">
        <v>2416</v>
      </c>
      <c r="F781" s="1234"/>
      <c r="G781" s="1235"/>
      <c r="H781" s="1236"/>
      <c r="I781" s="1234"/>
      <c r="J781" s="1220"/>
      <c r="K781" s="1237"/>
      <c r="L781" s="1237"/>
      <c r="M781" s="1234"/>
      <c r="N781" s="1237"/>
      <c r="O781" s="1234"/>
      <c r="P781" s="1234"/>
      <c r="Q781" s="1234"/>
      <c r="R781" s="1234"/>
      <c r="S781" s="1234"/>
      <c r="T781" s="1234"/>
      <c r="U781" s="1234"/>
      <c r="W781" s="1311"/>
      <c r="X781" s="1311"/>
      <c r="Y781" s="1311"/>
      <c r="Z781" s="1302"/>
      <c r="AA781" s="1311"/>
      <c r="AB781" s="1311"/>
      <c r="AC781" s="1311"/>
      <c r="AD781" s="1302"/>
      <c r="AE781" s="1311"/>
      <c r="AF781" s="1311"/>
      <c r="AG781" s="1311"/>
      <c r="AH781" s="1302"/>
      <c r="AI781" s="1311"/>
      <c r="AJ781" s="1311"/>
      <c r="AK781" s="1311"/>
      <c r="AL781" s="1302"/>
      <c r="AM781" s="1310"/>
      <c r="AN781" s="1282"/>
      <c r="AO781" s="931"/>
      <c r="AP781" s="931"/>
      <c r="AQ781" s="931"/>
      <c r="AR781" s="930"/>
      <c r="AS781" s="931"/>
      <c r="AT781" s="931"/>
      <c r="AU781" s="931"/>
      <c r="AV781" s="930"/>
      <c r="AW781" s="931"/>
      <c r="AX781" s="931"/>
      <c r="AY781" s="931"/>
      <c r="AZ781" s="930"/>
      <c r="BA781" s="931"/>
      <c r="BB781" s="931"/>
      <c r="BC781" s="931"/>
      <c r="BD781" s="930"/>
      <c r="BE781" s="929"/>
      <c r="BF781" s="1282">
        <f t="shared" si="15"/>
        <v>0</v>
      </c>
    </row>
    <row r="782" spans="1:58" outlineLevel="2">
      <c r="A782" s="1220">
        <v>776</v>
      </c>
      <c r="B782" s="1231"/>
      <c r="C782" s="1276" t="s">
        <v>2424</v>
      </c>
      <c r="D782" s="1239">
        <v>120085800</v>
      </c>
      <c r="E782" s="1240" t="s">
        <v>2416</v>
      </c>
      <c r="F782" s="1234"/>
      <c r="G782" s="1235"/>
      <c r="H782" s="1236"/>
      <c r="I782" s="1234"/>
      <c r="J782" s="1220"/>
      <c r="K782" s="1237"/>
      <c r="L782" s="1237"/>
      <c r="M782" s="1234"/>
      <c r="N782" s="1237"/>
      <c r="O782" s="1234"/>
      <c r="P782" s="1234"/>
      <c r="Q782" s="1234"/>
      <c r="R782" s="1234"/>
      <c r="S782" s="1234"/>
      <c r="T782" s="1234"/>
      <c r="U782" s="1234"/>
      <c r="W782" s="1311"/>
      <c r="X782" s="1311"/>
      <c r="Y782" s="1311"/>
      <c r="Z782" s="1302"/>
      <c r="AA782" s="1311"/>
      <c r="AB782" s="1311"/>
      <c r="AC782" s="1311"/>
      <c r="AD782" s="1302"/>
      <c r="AE782" s="1311"/>
      <c r="AF782" s="1311"/>
      <c r="AG782" s="1311"/>
      <c r="AH782" s="1302"/>
      <c r="AI782" s="1311"/>
      <c r="AJ782" s="1311"/>
      <c r="AK782" s="1311"/>
      <c r="AL782" s="1302"/>
      <c r="AM782" s="1310"/>
      <c r="AN782" s="1282"/>
      <c r="AO782" s="931"/>
      <c r="AP782" s="931"/>
      <c r="AQ782" s="931"/>
      <c r="AR782" s="930"/>
      <c r="AS782" s="931"/>
      <c r="AT782" s="931"/>
      <c r="AU782" s="931"/>
      <c r="AV782" s="930"/>
      <c r="AW782" s="931"/>
      <c r="AX782" s="931"/>
      <c r="AY782" s="931"/>
      <c r="AZ782" s="930"/>
      <c r="BA782" s="931"/>
      <c r="BB782" s="931"/>
      <c r="BC782" s="931"/>
      <c r="BD782" s="930"/>
      <c r="BE782" s="929"/>
      <c r="BF782" s="1282">
        <f t="shared" si="15"/>
        <v>0</v>
      </c>
    </row>
    <row r="783" spans="1:58">
      <c r="A783" s="1220">
        <v>777</v>
      </c>
      <c r="B783" s="1231"/>
      <c r="C783" s="1276" t="s">
        <v>2431</v>
      </c>
      <c r="D783" s="1239">
        <v>19478600</v>
      </c>
      <c r="E783" s="1240" t="s">
        <v>2416</v>
      </c>
      <c r="F783" s="1234"/>
      <c r="G783" s="1235"/>
      <c r="H783" s="1236"/>
      <c r="I783" s="1234"/>
      <c r="J783" s="1220"/>
      <c r="K783" s="1237"/>
      <c r="L783" s="1237"/>
      <c r="M783" s="1234"/>
      <c r="N783" s="1237"/>
      <c r="O783" s="1234"/>
      <c r="P783" s="1234"/>
      <c r="Q783" s="1234"/>
      <c r="R783" s="1234"/>
      <c r="S783" s="1234"/>
      <c r="T783" s="1234"/>
      <c r="U783" s="1234"/>
      <c r="W783" s="1311"/>
      <c r="X783" s="1311"/>
      <c r="Y783" s="1311"/>
      <c r="Z783" s="1302"/>
      <c r="AA783" s="1311"/>
      <c r="AB783" s="1311"/>
      <c r="AC783" s="1311"/>
      <c r="AD783" s="1302"/>
      <c r="AE783" s="1311"/>
      <c r="AF783" s="1311"/>
      <c r="AG783" s="1311"/>
      <c r="AH783" s="1302"/>
      <c r="AI783" s="1311"/>
      <c r="AJ783" s="1311"/>
      <c r="AK783" s="1311"/>
      <c r="AL783" s="1302"/>
      <c r="AM783" s="1310"/>
      <c r="AN783" s="1282"/>
      <c r="AO783" s="931"/>
      <c r="AP783" s="931"/>
      <c r="AQ783" s="931"/>
      <c r="AR783" s="930"/>
      <c r="AS783" s="931"/>
      <c r="AT783" s="931"/>
      <c r="AU783" s="931"/>
      <c r="AV783" s="930"/>
      <c r="AW783" s="931"/>
      <c r="AX783" s="931"/>
      <c r="AY783" s="931"/>
      <c r="AZ783" s="930"/>
      <c r="BA783" s="931"/>
      <c r="BB783" s="931"/>
      <c r="BC783" s="931"/>
      <c r="BD783" s="930"/>
      <c r="BE783" s="929"/>
      <c r="BF783" s="1282">
        <f t="shared" si="15"/>
        <v>0</v>
      </c>
    </row>
    <row r="784" spans="1:58">
      <c r="A784" s="1220">
        <v>778</v>
      </c>
      <c r="B784" s="1231"/>
      <c r="C784" s="1276" t="s">
        <v>2425</v>
      </c>
      <c r="D784" s="1239">
        <v>22131200</v>
      </c>
      <c r="E784" s="1240" t="s">
        <v>2416</v>
      </c>
      <c r="F784" s="1234"/>
      <c r="G784" s="1235"/>
      <c r="H784" s="1236"/>
      <c r="I784" s="1234"/>
      <c r="J784" s="1220"/>
      <c r="K784" s="1237"/>
      <c r="L784" s="1237"/>
      <c r="M784" s="1234"/>
      <c r="N784" s="1237"/>
      <c r="O784" s="1234"/>
      <c r="P784" s="1234"/>
      <c r="Q784" s="1234"/>
      <c r="R784" s="1234"/>
      <c r="S784" s="1234"/>
      <c r="T784" s="1234"/>
      <c r="U784" s="1234"/>
      <c r="W784" s="1311"/>
      <c r="X784" s="1311"/>
      <c r="Y784" s="1311"/>
      <c r="Z784" s="1302"/>
      <c r="AA784" s="1311"/>
      <c r="AB784" s="1311"/>
      <c r="AC784" s="1311"/>
      <c r="AD784" s="1302"/>
      <c r="AE784" s="1311"/>
      <c r="AF784" s="1311"/>
      <c r="AG784" s="1311"/>
      <c r="AH784" s="1302"/>
      <c r="AI784" s="1311"/>
      <c r="AJ784" s="1311"/>
      <c r="AK784" s="1311"/>
      <c r="AL784" s="1302"/>
      <c r="AM784" s="1310"/>
      <c r="AN784" s="1282"/>
      <c r="AO784" s="931"/>
      <c r="AP784" s="931"/>
      <c r="AQ784" s="931"/>
      <c r="AR784" s="930"/>
      <c r="AS784" s="931"/>
      <c r="AT784" s="931"/>
      <c r="AU784" s="931"/>
      <c r="AV784" s="930"/>
      <c r="AW784" s="931"/>
      <c r="AX784" s="931"/>
      <c r="AY784" s="931"/>
      <c r="AZ784" s="930"/>
      <c r="BA784" s="931"/>
      <c r="BB784" s="931"/>
      <c r="BC784" s="931"/>
      <c r="BD784" s="930"/>
      <c r="BE784" s="929"/>
      <c r="BF784" s="1282">
        <f t="shared" si="15"/>
        <v>0</v>
      </c>
    </row>
    <row r="785" spans="1:58">
      <c r="A785" s="1220">
        <v>779</v>
      </c>
      <c r="B785" s="1231"/>
      <c r="C785" s="1276" t="s">
        <v>2426</v>
      </c>
      <c r="D785" s="1239">
        <v>78476000</v>
      </c>
      <c r="E785" s="1240" t="s">
        <v>2416</v>
      </c>
      <c r="F785" s="1234"/>
      <c r="G785" s="1235"/>
      <c r="H785" s="1236"/>
      <c r="I785" s="1234"/>
      <c r="J785" s="1220"/>
      <c r="K785" s="1237"/>
      <c r="L785" s="1237"/>
      <c r="M785" s="1234"/>
      <c r="N785" s="1237"/>
      <c r="O785" s="1234"/>
      <c r="P785" s="1234"/>
      <c r="Q785" s="1234"/>
      <c r="R785" s="1234"/>
      <c r="S785" s="1234"/>
      <c r="T785" s="1234"/>
      <c r="U785" s="1234"/>
      <c r="W785" s="1311"/>
      <c r="X785" s="1311"/>
      <c r="Y785" s="1311"/>
      <c r="Z785" s="1302"/>
      <c r="AA785" s="1311"/>
      <c r="AB785" s="1311"/>
      <c r="AC785" s="1311"/>
      <c r="AD785" s="1302"/>
      <c r="AE785" s="1311"/>
      <c r="AF785" s="1311"/>
      <c r="AG785" s="1311"/>
      <c r="AH785" s="1302"/>
      <c r="AI785" s="1311"/>
      <c r="AJ785" s="1311"/>
      <c r="AK785" s="1311"/>
      <c r="AL785" s="1302"/>
      <c r="AM785" s="1310"/>
      <c r="AN785" s="1282"/>
      <c r="AO785" s="931"/>
      <c r="AP785" s="931"/>
      <c r="AQ785" s="931"/>
      <c r="AR785" s="930"/>
      <c r="AS785" s="931"/>
      <c r="AT785" s="931"/>
      <c r="AU785" s="931"/>
      <c r="AV785" s="930"/>
      <c r="AW785" s="931"/>
      <c r="AX785" s="931"/>
      <c r="AY785" s="931"/>
      <c r="AZ785" s="930"/>
      <c r="BA785" s="931"/>
      <c r="BB785" s="931"/>
      <c r="BC785" s="931"/>
      <c r="BD785" s="930"/>
      <c r="BE785" s="929"/>
      <c r="BF785" s="1282">
        <f t="shared" si="15"/>
        <v>0</v>
      </c>
    </row>
    <row r="786" spans="1:58" ht="70.2">
      <c r="A786" s="1220">
        <v>780</v>
      </c>
      <c r="B786" s="1231">
        <v>7</v>
      </c>
      <c r="C786" s="1275" t="s">
        <v>2537</v>
      </c>
      <c r="D786" s="1232"/>
      <c r="E786" s="1233">
        <v>9898000</v>
      </c>
      <c r="F786" s="1234" t="s">
        <v>2416</v>
      </c>
      <c r="G786" s="1235"/>
      <c r="H786" s="1236"/>
      <c r="I786" s="1234"/>
      <c r="J786" s="1220">
        <f>L786+N786+P786</f>
        <v>1</v>
      </c>
      <c r="K786" s="1227">
        <f>M786+O786+Q786</f>
        <v>9898000</v>
      </c>
      <c r="L786" s="1237"/>
      <c r="M786" s="1234"/>
      <c r="N786" s="1237"/>
      <c r="O786" s="1234"/>
      <c r="P786" s="1237">
        <v>1</v>
      </c>
      <c r="Q786" s="1228">
        <f>$E786</f>
        <v>9898000</v>
      </c>
      <c r="R786" s="1234"/>
      <c r="S786" s="1234"/>
      <c r="T786" s="1299"/>
      <c r="U786" s="1293">
        <f>Q786-T786</f>
        <v>9898000</v>
      </c>
      <c r="W786" s="1311">
        <f>$W$1/100*$U786</f>
        <v>989800</v>
      </c>
      <c r="X786" s="1311">
        <f>$X$1/100*$U786</f>
        <v>989800</v>
      </c>
      <c r="Y786" s="1311">
        <f>$Y$1/100*$U786</f>
        <v>989800</v>
      </c>
      <c r="Z786" s="1302">
        <f>W786+X786+Y786</f>
        <v>2969400</v>
      </c>
      <c r="AA786" s="1311">
        <f>$AA$1/100*$U786</f>
        <v>494900</v>
      </c>
      <c r="AB786" s="1311">
        <f>$AB$1/100*$U786</f>
        <v>989800</v>
      </c>
      <c r="AC786" s="1311">
        <f>$AC$1/100*$U786</f>
        <v>989800</v>
      </c>
      <c r="AD786" s="1302">
        <f>AA786+AB786+AC786</f>
        <v>2474500</v>
      </c>
      <c r="AE786" s="1311">
        <f>$AE$1/100*$U786</f>
        <v>989800</v>
      </c>
      <c r="AF786" s="1311">
        <f>$AF$1/100*$U786</f>
        <v>989800</v>
      </c>
      <c r="AG786" s="1311">
        <f>$AG$1/100*$U786</f>
        <v>989800</v>
      </c>
      <c r="AH786" s="1302">
        <f>AE786+AF786+AG786</f>
        <v>2969400</v>
      </c>
      <c r="AI786" s="1311">
        <f>$AI$1/100*$U786</f>
        <v>989800</v>
      </c>
      <c r="AJ786" s="1311">
        <f>$AJ$1/100*$U786</f>
        <v>494900</v>
      </c>
      <c r="AK786" s="1311">
        <f>$AK$1/100*$U786</f>
        <v>0</v>
      </c>
      <c r="AL786" s="1302">
        <f>AI786+AJ786+AK786</f>
        <v>1484700</v>
      </c>
      <c r="AM786" s="1310">
        <f>Z786+AD786+AH786+AL786</f>
        <v>9898000</v>
      </c>
      <c r="AN786" s="1282">
        <f>AM786-U786</f>
        <v>0</v>
      </c>
      <c r="AO786" s="931">
        <f>ROUND(W786,-2)</f>
        <v>989800</v>
      </c>
      <c r="AP786" s="931">
        <f>ROUND(X786,-2)</f>
        <v>989800</v>
      </c>
      <c r="AQ786" s="931">
        <f>ROUND(Y786,-2)</f>
        <v>989800</v>
      </c>
      <c r="AR786" s="1302">
        <f>AO786+AP786+AQ786</f>
        <v>2969400</v>
      </c>
      <c r="AS786" s="931">
        <f>ROUND(AA786,-2)</f>
        <v>494900</v>
      </c>
      <c r="AT786" s="931">
        <f>ROUND(AB786,-2)</f>
        <v>989800</v>
      </c>
      <c r="AU786" s="931">
        <f>ROUND(AC786,-2)</f>
        <v>989800</v>
      </c>
      <c r="AV786" s="1302">
        <f>AS786+AT786+AU786</f>
        <v>2474500</v>
      </c>
      <c r="AW786" s="931">
        <f>ROUND(AE786,-2)</f>
        <v>989800</v>
      </c>
      <c r="AX786" s="931">
        <f>ROUND(AF786,-2)</f>
        <v>989800</v>
      </c>
      <c r="AY786" s="931">
        <f>ROUND(AG786,-2)</f>
        <v>989800</v>
      </c>
      <c r="AZ786" s="1302">
        <f>AW786+AX786+AY786</f>
        <v>2969400</v>
      </c>
      <c r="BA786" s="1311">
        <f>ROUND(AI786,-2)</f>
        <v>989800</v>
      </c>
      <c r="BB786" s="1311">
        <f>ROUND(AJ786,-2)</f>
        <v>494900</v>
      </c>
      <c r="BC786" s="1311">
        <f>ROUND(AK786,-2)</f>
        <v>0</v>
      </c>
      <c r="BD786" s="930">
        <f>BA786+BB786+BC786</f>
        <v>1484700</v>
      </c>
      <c r="BE786" s="1310">
        <f>AR786+AV786+AZ786+BD786</f>
        <v>9898000</v>
      </c>
      <c r="BF786" s="1312">
        <f t="shared" si="15"/>
        <v>0</v>
      </c>
    </row>
    <row r="787" spans="1:58">
      <c r="A787" s="1220">
        <v>781</v>
      </c>
      <c r="B787" s="1231"/>
      <c r="C787" s="1276" t="s">
        <v>2422</v>
      </c>
      <c r="D787" s="1239">
        <v>66880000</v>
      </c>
      <c r="E787" s="1240" t="s">
        <v>2416</v>
      </c>
      <c r="F787" s="1234"/>
      <c r="G787" s="1235"/>
      <c r="H787" s="1236"/>
      <c r="I787" s="1234"/>
      <c r="J787" s="1220"/>
      <c r="K787" s="1237"/>
      <c r="L787" s="1237"/>
      <c r="M787" s="1234"/>
      <c r="N787" s="1237"/>
      <c r="O787" s="1234"/>
      <c r="P787" s="1234"/>
      <c r="Q787" s="1234"/>
      <c r="R787" s="1234"/>
      <c r="S787" s="1234"/>
      <c r="T787" s="1234"/>
      <c r="U787" s="1234"/>
      <c r="W787" s="1311"/>
      <c r="X787" s="1311"/>
      <c r="Y787" s="1311"/>
      <c r="Z787" s="1302"/>
      <c r="AA787" s="1311"/>
      <c r="AB787" s="1311"/>
      <c r="AC787" s="1311"/>
      <c r="AD787" s="1302"/>
      <c r="AE787" s="1311"/>
      <c r="AF787" s="1311"/>
      <c r="AG787" s="1311"/>
      <c r="AH787" s="1302"/>
      <c r="AI787" s="1311"/>
      <c r="AJ787" s="1311"/>
      <c r="AK787" s="1311"/>
      <c r="AL787" s="1302"/>
      <c r="AM787" s="1310"/>
      <c r="AN787" s="1282"/>
      <c r="AO787" s="931"/>
      <c r="AP787" s="931"/>
      <c r="AQ787" s="931"/>
      <c r="AR787" s="930"/>
      <c r="AS787" s="931"/>
      <c r="AT787" s="931"/>
      <c r="AU787" s="931"/>
      <c r="AV787" s="930"/>
      <c r="AW787" s="931"/>
      <c r="AX787" s="931"/>
      <c r="AY787" s="931"/>
      <c r="AZ787" s="930"/>
      <c r="BA787" s="931"/>
      <c r="BB787" s="931"/>
      <c r="BC787" s="931"/>
      <c r="BD787" s="930"/>
      <c r="BE787" s="929"/>
      <c r="BF787" s="1282">
        <f t="shared" si="15"/>
        <v>0</v>
      </c>
    </row>
    <row r="788" spans="1:58" outlineLevel="2">
      <c r="A788" s="1220">
        <v>782</v>
      </c>
      <c r="B788" s="1231"/>
      <c r="C788" s="1276" t="s">
        <v>2423</v>
      </c>
      <c r="D788" s="1239">
        <v>0</v>
      </c>
      <c r="E788" s="1240" t="s">
        <v>2416</v>
      </c>
      <c r="F788" s="1234"/>
      <c r="G788" s="1235"/>
      <c r="H788" s="1236"/>
      <c r="I788" s="1234"/>
      <c r="J788" s="1220"/>
      <c r="K788" s="1237"/>
      <c r="L788" s="1237"/>
      <c r="M788" s="1234"/>
      <c r="N788" s="1237"/>
      <c r="O788" s="1234"/>
      <c r="P788" s="1234"/>
      <c r="Q788" s="1234"/>
      <c r="R788" s="1234"/>
      <c r="S788" s="1234"/>
      <c r="T788" s="1234"/>
      <c r="U788" s="1234"/>
      <c r="W788" s="1311"/>
      <c r="X788" s="1311"/>
      <c r="Y788" s="1311"/>
      <c r="Z788" s="1302"/>
      <c r="AA788" s="1311"/>
      <c r="AB788" s="1311"/>
      <c r="AC788" s="1311"/>
      <c r="AD788" s="1302"/>
      <c r="AE788" s="1311"/>
      <c r="AF788" s="1311"/>
      <c r="AG788" s="1311"/>
      <c r="AH788" s="1302"/>
      <c r="AI788" s="1311"/>
      <c r="AJ788" s="1311"/>
      <c r="AK788" s="1311"/>
      <c r="AL788" s="1302"/>
      <c r="AM788" s="1310"/>
      <c r="AN788" s="1282"/>
      <c r="AO788" s="931"/>
      <c r="AP788" s="931"/>
      <c r="AQ788" s="931"/>
      <c r="AR788" s="930"/>
      <c r="AS788" s="931"/>
      <c r="AT788" s="931"/>
      <c r="AU788" s="931"/>
      <c r="AV788" s="930"/>
      <c r="AW788" s="931"/>
      <c r="AX788" s="931"/>
      <c r="AY788" s="931"/>
      <c r="AZ788" s="930"/>
      <c r="BA788" s="931"/>
      <c r="BB788" s="931"/>
      <c r="BC788" s="931"/>
      <c r="BD788" s="930"/>
      <c r="BE788" s="929"/>
      <c r="BF788" s="1282">
        <f t="shared" si="15"/>
        <v>0</v>
      </c>
    </row>
    <row r="789" spans="1:58" outlineLevel="2">
      <c r="A789" s="1220">
        <v>783</v>
      </c>
      <c r="B789" s="1231"/>
      <c r="C789" s="1276" t="s">
        <v>2424</v>
      </c>
      <c r="D789" s="1239">
        <v>66880000</v>
      </c>
      <c r="E789" s="1240" t="s">
        <v>2416</v>
      </c>
      <c r="F789" s="1234"/>
      <c r="G789" s="1235"/>
      <c r="H789" s="1236"/>
      <c r="I789" s="1234"/>
      <c r="J789" s="1220"/>
      <c r="K789" s="1237"/>
      <c r="L789" s="1237"/>
      <c r="M789" s="1234"/>
      <c r="N789" s="1237"/>
      <c r="O789" s="1234"/>
      <c r="P789" s="1234"/>
      <c r="Q789" s="1234"/>
      <c r="R789" s="1234"/>
      <c r="S789" s="1234"/>
      <c r="T789" s="1234"/>
      <c r="U789" s="1234"/>
      <c r="W789" s="1311"/>
      <c r="X789" s="1311"/>
      <c r="Y789" s="1311"/>
      <c r="Z789" s="1302"/>
      <c r="AA789" s="1311"/>
      <c r="AB789" s="1311"/>
      <c r="AC789" s="1311"/>
      <c r="AD789" s="1302"/>
      <c r="AE789" s="1311"/>
      <c r="AF789" s="1311"/>
      <c r="AG789" s="1311"/>
      <c r="AH789" s="1302"/>
      <c r="AI789" s="1311"/>
      <c r="AJ789" s="1311"/>
      <c r="AK789" s="1311"/>
      <c r="AL789" s="1302"/>
      <c r="AM789" s="1310"/>
      <c r="AN789" s="1282"/>
      <c r="AO789" s="931"/>
      <c r="AP789" s="931"/>
      <c r="AQ789" s="931"/>
      <c r="AR789" s="930"/>
      <c r="AS789" s="931"/>
      <c r="AT789" s="931"/>
      <c r="AU789" s="931"/>
      <c r="AV789" s="930"/>
      <c r="AW789" s="931"/>
      <c r="AX789" s="931"/>
      <c r="AY789" s="931"/>
      <c r="AZ789" s="930"/>
      <c r="BA789" s="931"/>
      <c r="BB789" s="931"/>
      <c r="BC789" s="931"/>
      <c r="BD789" s="930"/>
      <c r="BE789" s="929"/>
      <c r="BF789" s="1282">
        <f t="shared" si="15"/>
        <v>0</v>
      </c>
    </row>
    <row r="790" spans="1:58">
      <c r="A790" s="1220">
        <v>784</v>
      </c>
      <c r="B790" s="1231"/>
      <c r="C790" s="1276" t="s">
        <v>2431</v>
      </c>
      <c r="D790" s="1239">
        <v>10032300</v>
      </c>
      <c r="E790" s="1240" t="s">
        <v>2416</v>
      </c>
      <c r="F790" s="1234"/>
      <c r="G790" s="1235"/>
      <c r="H790" s="1236"/>
      <c r="I790" s="1234"/>
      <c r="J790" s="1220"/>
      <c r="K790" s="1237"/>
      <c r="L790" s="1237"/>
      <c r="M790" s="1234"/>
      <c r="N790" s="1237"/>
      <c r="O790" s="1234"/>
      <c r="P790" s="1234"/>
      <c r="Q790" s="1234"/>
      <c r="R790" s="1234"/>
      <c r="S790" s="1234"/>
      <c r="T790" s="1234"/>
      <c r="U790" s="1234"/>
      <c r="W790" s="1311"/>
      <c r="X790" s="1311"/>
      <c r="Y790" s="1311"/>
      <c r="Z790" s="1302"/>
      <c r="AA790" s="1311"/>
      <c r="AB790" s="1311"/>
      <c r="AC790" s="1311"/>
      <c r="AD790" s="1302"/>
      <c r="AE790" s="1311"/>
      <c r="AF790" s="1311"/>
      <c r="AG790" s="1311"/>
      <c r="AH790" s="1302"/>
      <c r="AI790" s="1311"/>
      <c r="AJ790" s="1311"/>
      <c r="AK790" s="1311"/>
      <c r="AL790" s="1302"/>
      <c r="AM790" s="1310"/>
      <c r="AN790" s="1282"/>
      <c r="AO790" s="931"/>
      <c r="AP790" s="931"/>
      <c r="AQ790" s="931"/>
      <c r="AR790" s="930"/>
      <c r="AS790" s="931"/>
      <c r="AT790" s="931"/>
      <c r="AU790" s="931"/>
      <c r="AV790" s="930"/>
      <c r="AW790" s="931"/>
      <c r="AX790" s="931"/>
      <c r="AY790" s="931"/>
      <c r="AZ790" s="930"/>
      <c r="BA790" s="931"/>
      <c r="BB790" s="931"/>
      <c r="BC790" s="931"/>
      <c r="BD790" s="930"/>
      <c r="BE790" s="929"/>
      <c r="BF790" s="1282">
        <f t="shared" si="15"/>
        <v>0</v>
      </c>
    </row>
    <row r="791" spans="1:58">
      <c r="A791" s="1220">
        <v>785</v>
      </c>
      <c r="B791" s="1231"/>
      <c r="C791" s="1276" t="s">
        <v>2425</v>
      </c>
      <c r="D791" s="1239">
        <v>9898000</v>
      </c>
      <c r="E791" s="1240" t="s">
        <v>2416</v>
      </c>
      <c r="F791" s="1234"/>
      <c r="G791" s="1235"/>
      <c r="H791" s="1236"/>
      <c r="I791" s="1234"/>
      <c r="J791" s="1220"/>
      <c r="K791" s="1237"/>
      <c r="L791" s="1237"/>
      <c r="M791" s="1234"/>
      <c r="N791" s="1237"/>
      <c r="O791" s="1234"/>
      <c r="P791" s="1234"/>
      <c r="Q791" s="1234"/>
      <c r="R791" s="1234"/>
      <c r="S791" s="1234"/>
      <c r="T791" s="1234"/>
      <c r="U791" s="1234"/>
      <c r="W791" s="1311"/>
      <c r="X791" s="1311"/>
      <c r="Y791" s="1311"/>
      <c r="Z791" s="1302"/>
      <c r="AA791" s="1311"/>
      <c r="AB791" s="1311"/>
      <c r="AC791" s="1311"/>
      <c r="AD791" s="1302"/>
      <c r="AE791" s="1311"/>
      <c r="AF791" s="1311"/>
      <c r="AG791" s="1311"/>
      <c r="AH791" s="1302"/>
      <c r="AI791" s="1311"/>
      <c r="AJ791" s="1311"/>
      <c r="AK791" s="1311"/>
      <c r="AL791" s="1302"/>
      <c r="AM791" s="1310"/>
      <c r="AN791" s="1282"/>
      <c r="AO791" s="931"/>
      <c r="AP791" s="931"/>
      <c r="AQ791" s="931"/>
      <c r="AR791" s="930"/>
      <c r="AS791" s="931"/>
      <c r="AT791" s="931"/>
      <c r="AU791" s="931"/>
      <c r="AV791" s="930"/>
      <c r="AW791" s="931"/>
      <c r="AX791" s="931"/>
      <c r="AY791" s="931"/>
      <c r="AZ791" s="930"/>
      <c r="BA791" s="931"/>
      <c r="BB791" s="931"/>
      <c r="BC791" s="931"/>
      <c r="BD791" s="930"/>
      <c r="BE791" s="929"/>
      <c r="BF791" s="1282">
        <f t="shared" si="15"/>
        <v>0</v>
      </c>
    </row>
    <row r="792" spans="1:58">
      <c r="A792" s="1220">
        <v>786</v>
      </c>
      <c r="B792" s="1231"/>
      <c r="C792" s="1276" t="s">
        <v>2426</v>
      </c>
      <c r="D792" s="1239">
        <v>46949700</v>
      </c>
      <c r="E792" s="1240" t="s">
        <v>2416</v>
      </c>
      <c r="F792" s="1234"/>
      <c r="G792" s="1235"/>
      <c r="H792" s="1236"/>
      <c r="I792" s="1234"/>
      <c r="J792" s="1220"/>
      <c r="K792" s="1237"/>
      <c r="L792" s="1237"/>
      <c r="M792" s="1234"/>
      <c r="N792" s="1237"/>
      <c r="O792" s="1234"/>
      <c r="P792" s="1234"/>
      <c r="Q792" s="1234"/>
      <c r="R792" s="1234"/>
      <c r="S792" s="1234"/>
      <c r="T792" s="1234"/>
      <c r="U792" s="1234"/>
      <c r="W792" s="1311"/>
      <c r="X792" s="1311"/>
      <c r="Y792" s="1311"/>
      <c r="Z792" s="1302"/>
      <c r="AA792" s="1311"/>
      <c r="AB792" s="1311"/>
      <c r="AC792" s="1311"/>
      <c r="AD792" s="1302"/>
      <c r="AE792" s="1311"/>
      <c r="AF792" s="1311"/>
      <c r="AG792" s="1311"/>
      <c r="AH792" s="1302"/>
      <c r="AI792" s="1311"/>
      <c r="AJ792" s="1311"/>
      <c r="AK792" s="1311"/>
      <c r="AL792" s="1302"/>
      <c r="AM792" s="1310"/>
      <c r="AN792" s="1282"/>
      <c r="AO792" s="931"/>
      <c r="AP792" s="931"/>
      <c r="AQ792" s="931"/>
      <c r="AR792" s="930"/>
      <c r="AS792" s="931"/>
      <c r="AT792" s="931"/>
      <c r="AU792" s="931"/>
      <c r="AV792" s="930"/>
      <c r="AW792" s="931"/>
      <c r="AX792" s="931"/>
      <c r="AY792" s="931"/>
      <c r="AZ792" s="930"/>
      <c r="BA792" s="931"/>
      <c r="BB792" s="931"/>
      <c r="BC792" s="931"/>
      <c r="BD792" s="930"/>
      <c r="BE792" s="929"/>
      <c r="BF792" s="1282">
        <f t="shared" si="15"/>
        <v>0</v>
      </c>
    </row>
    <row r="793" spans="1:58" ht="70.2">
      <c r="A793" s="1220">
        <v>787</v>
      </c>
      <c r="B793" s="1231">
        <v>7</v>
      </c>
      <c r="C793" s="1275" t="s">
        <v>2538</v>
      </c>
      <c r="D793" s="1232"/>
      <c r="E793" s="1233">
        <v>21276800</v>
      </c>
      <c r="F793" s="1234" t="s">
        <v>2416</v>
      </c>
      <c r="G793" s="1235"/>
      <c r="H793" s="1236"/>
      <c r="I793" s="1234"/>
      <c r="J793" s="1220">
        <f>L793+N793+P793</f>
        <v>1</v>
      </c>
      <c r="K793" s="1227">
        <f>M793+O793+Q793</f>
        <v>21276800</v>
      </c>
      <c r="L793" s="1237"/>
      <c r="M793" s="1234"/>
      <c r="N793" s="1237"/>
      <c r="O793" s="1234"/>
      <c r="P793" s="1237">
        <v>1</v>
      </c>
      <c r="Q793" s="1228">
        <f>$E793</f>
        <v>21276800</v>
      </c>
      <c r="R793" s="1234"/>
      <c r="S793" s="1234"/>
      <c r="T793" s="1299"/>
      <c r="U793" s="1293">
        <f>Q793-T793</f>
        <v>21276800</v>
      </c>
      <c r="W793" s="1311">
        <f>$W$1/100*$U793</f>
        <v>2127680</v>
      </c>
      <c r="X793" s="1311">
        <f>$X$1/100*$U793</f>
        <v>2127680</v>
      </c>
      <c r="Y793" s="1311">
        <f>$Y$1/100*$U793</f>
        <v>2127680</v>
      </c>
      <c r="Z793" s="1302">
        <f>W793+X793+Y793</f>
        <v>6383040</v>
      </c>
      <c r="AA793" s="1311">
        <f>$AA$1/100*$U793</f>
        <v>1063840</v>
      </c>
      <c r="AB793" s="1311">
        <f>$AB$1/100*$U793</f>
        <v>2127680</v>
      </c>
      <c r="AC793" s="1311">
        <f>$AC$1/100*$U793</f>
        <v>2127680</v>
      </c>
      <c r="AD793" s="1302">
        <f>AA793+AB793+AC793</f>
        <v>5319200</v>
      </c>
      <c r="AE793" s="1311">
        <f>$AE$1/100*$U793</f>
        <v>2127680</v>
      </c>
      <c r="AF793" s="1311">
        <f>$AF$1/100*$U793</f>
        <v>2127680</v>
      </c>
      <c r="AG793" s="1311">
        <f>$AG$1/100*$U793</f>
        <v>2127680</v>
      </c>
      <c r="AH793" s="1302">
        <f>AE793+AF793+AG793</f>
        <v>6383040</v>
      </c>
      <c r="AI793" s="1311">
        <f>$AI$1/100*$U793</f>
        <v>2127680</v>
      </c>
      <c r="AJ793" s="1311">
        <f>$AJ$1/100*$U793</f>
        <v>1063840</v>
      </c>
      <c r="AK793" s="1311">
        <f>$AK$1/100*$U793</f>
        <v>0</v>
      </c>
      <c r="AL793" s="1302">
        <f>AI793+AJ793+AK793</f>
        <v>3191520</v>
      </c>
      <c r="AM793" s="1310">
        <f>Z793+AD793+AH793+AL793</f>
        <v>21276800</v>
      </c>
      <c r="AN793" s="1282">
        <f>AM793-U793</f>
        <v>0</v>
      </c>
      <c r="AO793" s="931">
        <f>ROUND(W793,-2)</f>
        <v>2127700</v>
      </c>
      <c r="AP793" s="931">
        <f>ROUND(X793,-2)</f>
        <v>2127700</v>
      </c>
      <c r="AQ793" s="931">
        <f>ROUND(Y793,-2)</f>
        <v>2127700</v>
      </c>
      <c r="AR793" s="1302">
        <f>AO793+AP793+AQ793</f>
        <v>6383100</v>
      </c>
      <c r="AS793" s="931">
        <f>ROUND(AA793,-2)</f>
        <v>1063800</v>
      </c>
      <c r="AT793" s="931">
        <f>ROUND(AB793,-2)</f>
        <v>2127700</v>
      </c>
      <c r="AU793" s="931">
        <f>ROUND(AC793,-2)</f>
        <v>2127700</v>
      </c>
      <c r="AV793" s="1302">
        <f>AS793+AT793+AU793</f>
        <v>5319200</v>
      </c>
      <c r="AW793" s="931">
        <f>ROUND(AE793,-2)</f>
        <v>2127700</v>
      </c>
      <c r="AX793" s="931">
        <f>ROUND(AF793,-2)</f>
        <v>2127700</v>
      </c>
      <c r="AY793" s="931">
        <f>ROUND(AG793,-2)</f>
        <v>2127700</v>
      </c>
      <c r="AZ793" s="1302">
        <f>AW793+AX793+AY793</f>
        <v>6383100</v>
      </c>
      <c r="BA793" s="1311">
        <f>ROUND(AI793,-2)</f>
        <v>2127700</v>
      </c>
      <c r="BB793" s="1311">
        <f>ROUND(AJ793,-2)</f>
        <v>1063800</v>
      </c>
      <c r="BC793" s="1311">
        <f>ROUND(AK793,-2)</f>
        <v>0</v>
      </c>
      <c r="BD793" s="930">
        <f>BA793+BB793+BC793</f>
        <v>3191500</v>
      </c>
      <c r="BE793" s="1310">
        <f>AR793+AV793+AZ793+BD793</f>
        <v>21276900</v>
      </c>
      <c r="BF793" s="1312">
        <f t="shared" si="15"/>
        <v>100</v>
      </c>
    </row>
    <row r="794" spans="1:58">
      <c r="A794" s="1220">
        <v>788</v>
      </c>
      <c r="B794" s="1231"/>
      <c r="C794" s="1276" t="s">
        <v>2422</v>
      </c>
      <c r="D794" s="1239">
        <v>73050000</v>
      </c>
      <c r="E794" s="1240" t="s">
        <v>2416</v>
      </c>
      <c r="F794" s="1234"/>
      <c r="G794" s="1235"/>
      <c r="H794" s="1236"/>
      <c r="I794" s="1234"/>
      <c r="J794" s="1220"/>
      <c r="K794" s="1237"/>
      <c r="L794" s="1237"/>
      <c r="M794" s="1234"/>
      <c r="N794" s="1237"/>
      <c r="O794" s="1234"/>
      <c r="P794" s="1234"/>
      <c r="Q794" s="1234"/>
      <c r="R794" s="1234"/>
      <c r="S794" s="1234"/>
      <c r="T794" s="1234"/>
      <c r="U794" s="1234"/>
      <c r="W794" s="1311"/>
      <c r="X794" s="1311"/>
      <c r="Y794" s="1311"/>
      <c r="Z794" s="1302"/>
      <c r="AA794" s="1311"/>
      <c r="AB794" s="1311"/>
      <c r="AC794" s="1311"/>
      <c r="AD794" s="1302"/>
      <c r="AE794" s="1311"/>
      <c r="AF794" s="1311"/>
      <c r="AG794" s="1311"/>
      <c r="AH794" s="1302"/>
      <c r="AI794" s="1311"/>
      <c r="AJ794" s="1311"/>
      <c r="AK794" s="1311"/>
      <c r="AL794" s="1302"/>
      <c r="AM794" s="1310"/>
      <c r="AN794" s="1282"/>
      <c r="AO794" s="931"/>
      <c r="AP794" s="931"/>
      <c r="AQ794" s="931"/>
      <c r="AR794" s="930"/>
      <c r="AS794" s="931"/>
      <c r="AT794" s="931"/>
      <c r="AU794" s="931"/>
      <c r="AV794" s="930"/>
      <c r="AW794" s="931"/>
      <c r="AX794" s="931"/>
      <c r="AY794" s="931"/>
      <c r="AZ794" s="930"/>
      <c r="BA794" s="931"/>
      <c r="BB794" s="931"/>
      <c r="BC794" s="931"/>
      <c r="BD794" s="930"/>
      <c r="BE794" s="929"/>
      <c r="BF794" s="1282">
        <f t="shared" si="15"/>
        <v>0</v>
      </c>
    </row>
    <row r="795" spans="1:58" outlineLevel="2">
      <c r="A795" s="1220">
        <v>789</v>
      </c>
      <c r="B795" s="1231"/>
      <c r="C795" s="1276" t="s">
        <v>2423</v>
      </c>
      <c r="D795" s="1239">
        <v>0</v>
      </c>
      <c r="E795" s="1240" t="s">
        <v>2416</v>
      </c>
      <c r="F795" s="1234"/>
      <c r="G795" s="1235"/>
      <c r="H795" s="1236"/>
      <c r="I795" s="1234"/>
      <c r="J795" s="1220"/>
      <c r="K795" s="1237"/>
      <c r="L795" s="1237"/>
      <c r="M795" s="1234"/>
      <c r="N795" s="1237"/>
      <c r="O795" s="1234"/>
      <c r="P795" s="1234"/>
      <c r="Q795" s="1234"/>
      <c r="R795" s="1234"/>
      <c r="S795" s="1234"/>
      <c r="T795" s="1234"/>
      <c r="U795" s="1234"/>
      <c r="W795" s="1311"/>
      <c r="X795" s="1311"/>
      <c r="Y795" s="1311"/>
      <c r="Z795" s="1302"/>
      <c r="AA795" s="1311"/>
      <c r="AB795" s="1311"/>
      <c r="AC795" s="1311"/>
      <c r="AD795" s="1302"/>
      <c r="AE795" s="1311"/>
      <c r="AF795" s="1311"/>
      <c r="AG795" s="1311"/>
      <c r="AH795" s="1302"/>
      <c r="AI795" s="1311"/>
      <c r="AJ795" s="1311"/>
      <c r="AK795" s="1311"/>
      <c r="AL795" s="1302"/>
      <c r="AM795" s="1310"/>
      <c r="AN795" s="1282"/>
      <c r="AO795" s="931"/>
      <c r="AP795" s="931"/>
      <c r="AQ795" s="931"/>
      <c r="AR795" s="930"/>
      <c r="AS795" s="931"/>
      <c r="AT795" s="931"/>
      <c r="AU795" s="931"/>
      <c r="AV795" s="930"/>
      <c r="AW795" s="931"/>
      <c r="AX795" s="931"/>
      <c r="AY795" s="931"/>
      <c r="AZ795" s="930"/>
      <c r="BA795" s="931"/>
      <c r="BB795" s="931"/>
      <c r="BC795" s="931"/>
      <c r="BD795" s="930"/>
      <c r="BE795" s="929"/>
      <c r="BF795" s="1282">
        <f t="shared" si="15"/>
        <v>0</v>
      </c>
    </row>
    <row r="796" spans="1:58" outlineLevel="2">
      <c r="A796" s="1220">
        <v>790</v>
      </c>
      <c r="B796" s="1231"/>
      <c r="C796" s="1276" t="s">
        <v>2424</v>
      </c>
      <c r="D796" s="1239">
        <v>73050000</v>
      </c>
      <c r="E796" s="1240" t="s">
        <v>2416</v>
      </c>
      <c r="F796" s="1234"/>
      <c r="G796" s="1235"/>
      <c r="H796" s="1236"/>
      <c r="I796" s="1234"/>
      <c r="J796" s="1220"/>
      <c r="K796" s="1237"/>
      <c r="L796" s="1237"/>
      <c r="M796" s="1234"/>
      <c r="N796" s="1237"/>
      <c r="O796" s="1234"/>
      <c r="P796" s="1234"/>
      <c r="Q796" s="1234"/>
      <c r="R796" s="1234"/>
      <c r="S796" s="1234"/>
      <c r="T796" s="1234"/>
      <c r="U796" s="1234"/>
      <c r="W796" s="1311"/>
      <c r="X796" s="1311"/>
      <c r="Y796" s="1311"/>
      <c r="Z796" s="1302"/>
      <c r="AA796" s="1311"/>
      <c r="AB796" s="1311"/>
      <c r="AC796" s="1311"/>
      <c r="AD796" s="1302"/>
      <c r="AE796" s="1311"/>
      <c r="AF796" s="1311"/>
      <c r="AG796" s="1311"/>
      <c r="AH796" s="1302"/>
      <c r="AI796" s="1311"/>
      <c r="AJ796" s="1311"/>
      <c r="AK796" s="1311"/>
      <c r="AL796" s="1302"/>
      <c r="AM796" s="1310"/>
      <c r="AN796" s="1282"/>
      <c r="AO796" s="931"/>
      <c r="AP796" s="931"/>
      <c r="AQ796" s="931"/>
      <c r="AR796" s="930"/>
      <c r="AS796" s="931"/>
      <c r="AT796" s="931"/>
      <c r="AU796" s="931"/>
      <c r="AV796" s="930"/>
      <c r="AW796" s="931"/>
      <c r="AX796" s="931"/>
      <c r="AY796" s="931"/>
      <c r="AZ796" s="930"/>
      <c r="BA796" s="931"/>
      <c r="BB796" s="931"/>
      <c r="BC796" s="931"/>
      <c r="BD796" s="930"/>
      <c r="BE796" s="929"/>
      <c r="BF796" s="1282">
        <f t="shared" si="15"/>
        <v>0</v>
      </c>
    </row>
    <row r="797" spans="1:58">
      <c r="A797" s="1220">
        <v>791</v>
      </c>
      <c r="B797" s="1231"/>
      <c r="C797" s="1276" t="s">
        <v>2431</v>
      </c>
      <c r="D797" s="1239">
        <v>10500000</v>
      </c>
      <c r="E797" s="1240" t="s">
        <v>2416</v>
      </c>
      <c r="F797" s="1234"/>
      <c r="G797" s="1235"/>
      <c r="H797" s="1236"/>
      <c r="I797" s="1234"/>
      <c r="J797" s="1220"/>
      <c r="K797" s="1237"/>
      <c r="L797" s="1237"/>
      <c r="M797" s="1234"/>
      <c r="N797" s="1237"/>
      <c r="O797" s="1234"/>
      <c r="P797" s="1234"/>
      <c r="Q797" s="1234"/>
      <c r="R797" s="1234"/>
      <c r="S797" s="1234"/>
      <c r="T797" s="1234"/>
      <c r="U797" s="1234"/>
      <c r="W797" s="1311"/>
      <c r="X797" s="1311"/>
      <c r="Y797" s="1311"/>
      <c r="Z797" s="1302"/>
      <c r="AA797" s="1311"/>
      <c r="AB797" s="1311"/>
      <c r="AC797" s="1311"/>
      <c r="AD797" s="1302"/>
      <c r="AE797" s="1311"/>
      <c r="AF797" s="1311"/>
      <c r="AG797" s="1311"/>
      <c r="AH797" s="1302"/>
      <c r="AI797" s="1311"/>
      <c r="AJ797" s="1311"/>
      <c r="AK797" s="1311"/>
      <c r="AL797" s="1302"/>
      <c r="AM797" s="1310"/>
      <c r="AN797" s="1282"/>
      <c r="AO797" s="931"/>
      <c r="AP797" s="931"/>
      <c r="AQ797" s="931"/>
      <c r="AR797" s="930"/>
      <c r="AS797" s="931"/>
      <c r="AT797" s="931"/>
      <c r="AU797" s="931"/>
      <c r="AV797" s="930"/>
      <c r="AW797" s="931"/>
      <c r="AX797" s="931"/>
      <c r="AY797" s="931"/>
      <c r="AZ797" s="930"/>
      <c r="BA797" s="931"/>
      <c r="BB797" s="931"/>
      <c r="BC797" s="931"/>
      <c r="BD797" s="930"/>
      <c r="BE797" s="929"/>
      <c r="BF797" s="1282">
        <f t="shared" si="15"/>
        <v>0</v>
      </c>
    </row>
    <row r="798" spans="1:58">
      <c r="A798" s="1220">
        <v>792</v>
      </c>
      <c r="B798" s="1231"/>
      <c r="C798" s="1276" t="s">
        <v>2425</v>
      </c>
      <c r="D798" s="1239">
        <v>21276800</v>
      </c>
      <c r="E798" s="1240" t="s">
        <v>2416</v>
      </c>
      <c r="F798" s="1234"/>
      <c r="G798" s="1235"/>
      <c r="H798" s="1236"/>
      <c r="I798" s="1234"/>
      <c r="J798" s="1220"/>
      <c r="K798" s="1237"/>
      <c r="L798" s="1237"/>
      <c r="M798" s="1234"/>
      <c r="N798" s="1237"/>
      <c r="O798" s="1234"/>
      <c r="P798" s="1234"/>
      <c r="Q798" s="1234"/>
      <c r="R798" s="1234"/>
      <c r="S798" s="1234"/>
      <c r="T798" s="1234"/>
      <c r="U798" s="1234"/>
      <c r="W798" s="1311"/>
      <c r="X798" s="1311"/>
      <c r="Y798" s="1311"/>
      <c r="Z798" s="1302"/>
      <c r="AA798" s="1311"/>
      <c r="AB798" s="1311"/>
      <c r="AC798" s="1311"/>
      <c r="AD798" s="1302"/>
      <c r="AE798" s="1311"/>
      <c r="AF798" s="1311"/>
      <c r="AG798" s="1311"/>
      <c r="AH798" s="1302"/>
      <c r="AI798" s="1311"/>
      <c r="AJ798" s="1311"/>
      <c r="AK798" s="1311"/>
      <c r="AL798" s="1302"/>
      <c r="AM798" s="1310"/>
      <c r="AN798" s="1282"/>
      <c r="AO798" s="931"/>
      <c r="AP798" s="931"/>
      <c r="AQ798" s="931"/>
      <c r="AR798" s="930"/>
      <c r="AS798" s="931"/>
      <c r="AT798" s="931"/>
      <c r="AU798" s="931"/>
      <c r="AV798" s="930"/>
      <c r="AW798" s="931"/>
      <c r="AX798" s="931"/>
      <c r="AY798" s="931"/>
      <c r="AZ798" s="930"/>
      <c r="BA798" s="931"/>
      <c r="BB798" s="931"/>
      <c r="BC798" s="931"/>
      <c r="BD798" s="930"/>
      <c r="BE798" s="929"/>
      <c r="BF798" s="1282">
        <f t="shared" si="15"/>
        <v>0</v>
      </c>
    </row>
    <row r="799" spans="1:58">
      <c r="A799" s="1220">
        <v>793</v>
      </c>
      <c r="B799" s="1231"/>
      <c r="C799" s="1276" t="s">
        <v>2426</v>
      </c>
      <c r="D799" s="1239">
        <v>41273200</v>
      </c>
      <c r="E799" s="1240" t="s">
        <v>2416</v>
      </c>
      <c r="F799" s="1234"/>
      <c r="G799" s="1235"/>
      <c r="H799" s="1236"/>
      <c r="I799" s="1234"/>
      <c r="J799" s="1220"/>
      <c r="K799" s="1237"/>
      <c r="L799" s="1237"/>
      <c r="M799" s="1234"/>
      <c r="N799" s="1237"/>
      <c r="O799" s="1234"/>
      <c r="P799" s="1234"/>
      <c r="Q799" s="1234"/>
      <c r="R799" s="1234"/>
      <c r="S799" s="1234"/>
      <c r="T799" s="1234"/>
      <c r="U799" s="1234"/>
      <c r="W799" s="1311"/>
      <c r="X799" s="1311"/>
      <c r="Y799" s="1311"/>
      <c r="Z799" s="1302"/>
      <c r="AA799" s="1311"/>
      <c r="AB799" s="1311"/>
      <c r="AC799" s="1311"/>
      <c r="AD799" s="1302"/>
      <c r="AE799" s="1311"/>
      <c r="AF799" s="1311"/>
      <c r="AG799" s="1311"/>
      <c r="AH799" s="1302"/>
      <c r="AI799" s="1311"/>
      <c r="AJ799" s="1311"/>
      <c r="AK799" s="1311"/>
      <c r="AL799" s="1302"/>
      <c r="AM799" s="1310"/>
      <c r="AN799" s="1282"/>
      <c r="AO799" s="931"/>
      <c r="AP799" s="931"/>
      <c r="AQ799" s="931"/>
      <c r="AR799" s="930"/>
      <c r="AS799" s="931"/>
      <c r="AT799" s="931"/>
      <c r="AU799" s="931"/>
      <c r="AV799" s="930"/>
      <c r="AW799" s="931"/>
      <c r="AX799" s="931"/>
      <c r="AY799" s="931"/>
      <c r="AZ799" s="930"/>
      <c r="BA799" s="931"/>
      <c r="BB799" s="931"/>
      <c r="BC799" s="931"/>
      <c r="BD799" s="930"/>
      <c r="BE799" s="929"/>
      <c r="BF799" s="1282">
        <f t="shared" si="15"/>
        <v>0</v>
      </c>
    </row>
    <row r="800" spans="1:58" ht="70.2">
      <c r="A800" s="1220">
        <v>794</v>
      </c>
      <c r="B800" s="1231">
        <v>7</v>
      </c>
      <c r="C800" s="1275" t="s">
        <v>2539</v>
      </c>
      <c r="D800" s="1232"/>
      <c r="E800" s="1233">
        <v>32571100</v>
      </c>
      <c r="F800" s="1234" t="s">
        <v>2416</v>
      </c>
      <c r="G800" s="1235"/>
      <c r="H800" s="1236"/>
      <c r="I800" s="1234"/>
      <c r="J800" s="1220">
        <f>L800+N800+P800</f>
        <v>1</v>
      </c>
      <c r="K800" s="1227">
        <f>M800+O800+Q800</f>
        <v>32571100</v>
      </c>
      <c r="L800" s="1237"/>
      <c r="M800" s="1234"/>
      <c r="N800" s="1237"/>
      <c r="O800" s="1234"/>
      <c r="P800" s="1237">
        <v>1</v>
      </c>
      <c r="Q800" s="1228">
        <f>$E800</f>
        <v>32571100</v>
      </c>
      <c r="R800" s="1234"/>
      <c r="S800" s="1234"/>
      <c r="T800" s="1299"/>
      <c r="U800" s="1293">
        <f>Q800-T800</f>
        <v>32571100</v>
      </c>
      <c r="W800" s="1311">
        <f>$W$1/100*$U800</f>
        <v>3257110</v>
      </c>
      <c r="X800" s="1311">
        <f>$X$1/100*$U800</f>
        <v>3257110</v>
      </c>
      <c r="Y800" s="1311">
        <f>$Y$1/100*$U800</f>
        <v>3257110</v>
      </c>
      <c r="Z800" s="1302">
        <f>W800+X800+Y800</f>
        <v>9771330</v>
      </c>
      <c r="AA800" s="1311">
        <f>$AA$1/100*$U800</f>
        <v>1628555</v>
      </c>
      <c r="AB800" s="1311">
        <f>$AB$1/100*$U800</f>
        <v>3257110</v>
      </c>
      <c r="AC800" s="1311">
        <f>$AC$1/100*$U800</f>
        <v>3257110</v>
      </c>
      <c r="AD800" s="1302">
        <f>AA800+AB800+AC800</f>
        <v>8142775</v>
      </c>
      <c r="AE800" s="1311">
        <f>$AE$1/100*$U800</f>
        <v>3257110</v>
      </c>
      <c r="AF800" s="1311">
        <f>$AF$1/100*$U800</f>
        <v>3257110</v>
      </c>
      <c r="AG800" s="1311">
        <f>$AG$1/100*$U800</f>
        <v>3257110</v>
      </c>
      <c r="AH800" s="1302">
        <f>AE800+AF800+AG800</f>
        <v>9771330</v>
      </c>
      <c r="AI800" s="1311">
        <f>$AI$1/100*$U800</f>
        <v>3257110</v>
      </c>
      <c r="AJ800" s="1311">
        <f>$AJ$1/100*$U800</f>
        <v>1628555</v>
      </c>
      <c r="AK800" s="1311">
        <f>$AK$1/100*$U800</f>
        <v>0</v>
      </c>
      <c r="AL800" s="1302">
        <f>AI800+AJ800+AK800</f>
        <v>4885665</v>
      </c>
      <c r="AM800" s="1310">
        <f>Z800+AD800+AH800+AL800</f>
        <v>32571100</v>
      </c>
      <c r="AN800" s="1282">
        <f>AM800-U800</f>
        <v>0</v>
      </c>
      <c r="AO800" s="931">
        <f>ROUND(W800,-2)</f>
        <v>3257100</v>
      </c>
      <c r="AP800" s="931">
        <f>ROUND(X800,-2)</f>
        <v>3257100</v>
      </c>
      <c r="AQ800" s="931">
        <f>ROUND(Y800,-2)</f>
        <v>3257100</v>
      </c>
      <c r="AR800" s="1302">
        <f>AO800+AP800+AQ800</f>
        <v>9771300</v>
      </c>
      <c r="AS800" s="931">
        <f>ROUND(AA800,-2)</f>
        <v>1628600</v>
      </c>
      <c r="AT800" s="931">
        <f>ROUND(AB800,-2)</f>
        <v>3257100</v>
      </c>
      <c r="AU800" s="931">
        <f>ROUND(AC800,-2)</f>
        <v>3257100</v>
      </c>
      <c r="AV800" s="1302">
        <f>AS800+AT800+AU800</f>
        <v>8142800</v>
      </c>
      <c r="AW800" s="931">
        <f>ROUND(AE800,-2)</f>
        <v>3257100</v>
      </c>
      <c r="AX800" s="931">
        <f>ROUND(AF800,-2)</f>
        <v>3257100</v>
      </c>
      <c r="AY800" s="931">
        <f>ROUND(AG800,-2)</f>
        <v>3257100</v>
      </c>
      <c r="AZ800" s="1302">
        <f>AW800+AX800+AY800</f>
        <v>9771300</v>
      </c>
      <c r="BA800" s="1311">
        <f>ROUND(AI800,-2)</f>
        <v>3257100</v>
      </c>
      <c r="BB800" s="1311">
        <f>ROUND(AJ800,-2)</f>
        <v>1628600</v>
      </c>
      <c r="BC800" s="1311">
        <f>ROUND(AK800,-2)</f>
        <v>0</v>
      </c>
      <c r="BD800" s="930">
        <f>BA800+BB800+BC800</f>
        <v>4885700</v>
      </c>
      <c r="BE800" s="1310">
        <f>AR800+AV800+AZ800+BD800</f>
        <v>32571100</v>
      </c>
      <c r="BF800" s="1312">
        <f t="shared" si="15"/>
        <v>0</v>
      </c>
    </row>
    <row r="801" spans="1:58">
      <c r="A801" s="1220">
        <v>795</v>
      </c>
      <c r="B801" s="1231"/>
      <c r="C801" s="1276" t="s">
        <v>2422</v>
      </c>
      <c r="D801" s="1239">
        <v>188300000</v>
      </c>
      <c r="E801" s="1240" t="s">
        <v>2416</v>
      </c>
      <c r="F801" s="1234"/>
      <c r="G801" s="1235"/>
      <c r="H801" s="1236"/>
      <c r="I801" s="1234"/>
      <c r="J801" s="1220"/>
      <c r="K801" s="1237"/>
      <c r="L801" s="1237"/>
      <c r="M801" s="1234"/>
      <c r="N801" s="1237"/>
      <c r="O801" s="1234"/>
      <c r="P801" s="1234"/>
      <c r="Q801" s="1234"/>
      <c r="R801" s="1234"/>
      <c r="S801" s="1234"/>
      <c r="T801" s="1234"/>
      <c r="U801" s="1234"/>
      <c r="W801" s="1311"/>
      <c r="X801" s="1311"/>
      <c r="Y801" s="1311"/>
      <c r="Z801" s="1302"/>
      <c r="AA801" s="1311"/>
      <c r="AB801" s="1311"/>
      <c r="AC801" s="1311"/>
      <c r="AD801" s="1302"/>
      <c r="AE801" s="1311"/>
      <c r="AF801" s="1311"/>
      <c r="AG801" s="1311"/>
      <c r="AH801" s="1302"/>
      <c r="AI801" s="1311"/>
      <c r="AJ801" s="1311"/>
      <c r="AK801" s="1311"/>
      <c r="AL801" s="1302"/>
      <c r="AM801" s="1310"/>
      <c r="AN801" s="1282"/>
      <c r="AO801" s="931"/>
      <c r="AP801" s="931"/>
      <c r="AQ801" s="931"/>
      <c r="AR801" s="930"/>
      <c r="AS801" s="931"/>
      <c r="AT801" s="931"/>
      <c r="AU801" s="931"/>
      <c r="AV801" s="930"/>
      <c r="AW801" s="931"/>
      <c r="AX801" s="931"/>
      <c r="AY801" s="931"/>
      <c r="AZ801" s="930"/>
      <c r="BA801" s="931"/>
      <c r="BB801" s="931"/>
      <c r="BC801" s="931"/>
      <c r="BD801" s="930"/>
      <c r="BE801" s="929"/>
      <c r="BF801" s="1282">
        <f t="shared" si="15"/>
        <v>0</v>
      </c>
    </row>
    <row r="802" spans="1:58" outlineLevel="2">
      <c r="A802" s="1220">
        <v>796</v>
      </c>
      <c r="B802" s="1231"/>
      <c r="C802" s="1276" t="s">
        <v>2423</v>
      </c>
      <c r="D802" s="1239">
        <v>0</v>
      </c>
      <c r="E802" s="1240" t="s">
        <v>2416</v>
      </c>
      <c r="F802" s="1234"/>
      <c r="G802" s="1235"/>
      <c r="H802" s="1236"/>
      <c r="I802" s="1234"/>
      <c r="J802" s="1220"/>
      <c r="K802" s="1237"/>
      <c r="L802" s="1237"/>
      <c r="M802" s="1234"/>
      <c r="N802" s="1237"/>
      <c r="O802" s="1234"/>
      <c r="P802" s="1234"/>
      <c r="Q802" s="1234"/>
      <c r="R802" s="1234"/>
      <c r="S802" s="1234"/>
      <c r="T802" s="1234"/>
      <c r="U802" s="1234"/>
      <c r="W802" s="1311"/>
      <c r="X802" s="1311"/>
      <c r="Y802" s="1311"/>
      <c r="Z802" s="1302"/>
      <c r="AA802" s="1311"/>
      <c r="AB802" s="1311"/>
      <c r="AC802" s="1311"/>
      <c r="AD802" s="1302"/>
      <c r="AE802" s="1311"/>
      <c r="AF802" s="1311"/>
      <c r="AG802" s="1311"/>
      <c r="AH802" s="1302"/>
      <c r="AI802" s="1311"/>
      <c r="AJ802" s="1311"/>
      <c r="AK802" s="1311"/>
      <c r="AL802" s="1302"/>
      <c r="AM802" s="1310"/>
      <c r="AN802" s="1282"/>
      <c r="AO802" s="931"/>
      <c r="AP802" s="931"/>
      <c r="AQ802" s="931"/>
      <c r="AR802" s="930"/>
      <c r="AS802" s="931"/>
      <c r="AT802" s="931"/>
      <c r="AU802" s="931"/>
      <c r="AV802" s="930"/>
      <c r="AW802" s="931"/>
      <c r="AX802" s="931"/>
      <c r="AY802" s="931"/>
      <c r="AZ802" s="930"/>
      <c r="BA802" s="931"/>
      <c r="BB802" s="931"/>
      <c r="BC802" s="931"/>
      <c r="BD802" s="930"/>
      <c r="BE802" s="929"/>
      <c r="BF802" s="1282">
        <f t="shared" si="15"/>
        <v>0</v>
      </c>
    </row>
    <row r="803" spans="1:58" outlineLevel="2">
      <c r="A803" s="1220">
        <v>797</v>
      </c>
      <c r="B803" s="1231"/>
      <c r="C803" s="1276" t="s">
        <v>2424</v>
      </c>
      <c r="D803" s="1239">
        <v>188300000</v>
      </c>
      <c r="E803" s="1240" t="s">
        <v>2416</v>
      </c>
      <c r="F803" s="1234"/>
      <c r="G803" s="1235"/>
      <c r="H803" s="1236"/>
      <c r="I803" s="1234"/>
      <c r="J803" s="1220"/>
      <c r="K803" s="1237"/>
      <c r="L803" s="1237"/>
      <c r="M803" s="1234"/>
      <c r="N803" s="1237"/>
      <c r="O803" s="1234"/>
      <c r="P803" s="1234"/>
      <c r="Q803" s="1234"/>
      <c r="R803" s="1234"/>
      <c r="S803" s="1234"/>
      <c r="T803" s="1234"/>
      <c r="U803" s="1234"/>
      <c r="W803" s="1311"/>
      <c r="X803" s="1311"/>
      <c r="Y803" s="1311"/>
      <c r="Z803" s="1302"/>
      <c r="AA803" s="1311"/>
      <c r="AB803" s="1311"/>
      <c r="AC803" s="1311"/>
      <c r="AD803" s="1302"/>
      <c r="AE803" s="1311"/>
      <c r="AF803" s="1311"/>
      <c r="AG803" s="1311"/>
      <c r="AH803" s="1302"/>
      <c r="AI803" s="1311"/>
      <c r="AJ803" s="1311"/>
      <c r="AK803" s="1311"/>
      <c r="AL803" s="1302"/>
      <c r="AM803" s="1310"/>
      <c r="AN803" s="1282"/>
      <c r="AO803" s="931"/>
      <c r="AP803" s="931"/>
      <c r="AQ803" s="931"/>
      <c r="AR803" s="930"/>
      <c r="AS803" s="931"/>
      <c r="AT803" s="931"/>
      <c r="AU803" s="931"/>
      <c r="AV803" s="930"/>
      <c r="AW803" s="931"/>
      <c r="AX803" s="931"/>
      <c r="AY803" s="931"/>
      <c r="AZ803" s="930"/>
      <c r="BA803" s="931"/>
      <c r="BB803" s="931"/>
      <c r="BC803" s="931"/>
      <c r="BD803" s="930"/>
      <c r="BE803" s="929"/>
      <c r="BF803" s="1282">
        <f t="shared" si="15"/>
        <v>0</v>
      </c>
    </row>
    <row r="804" spans="1:58">
      <c r="A804" s="1220">
        <v>798</v>
      </c>
      <c r="B804" s="1231"/>
      <c r="C804" s="1276" t="s">
        <v>2431</v>
      </c>
      <c r="D804" s="1239">
        <v>28643400</v>
      </c>
      <c r="E804" s="1240" t="s">
        <v>2416</v>
      </c>
      <c r="F804" s="1234"/>
      <c r="G804" s="1235"/>
      <c r="H804" s="1236"/>
      <c r="I804" s="1234"/>
      <c r="J804" s="1220"/>
      <c r="K804" s="1237"/>
      <c r="L804" s="1237"/>
      <c r="M804" s="1234"/>
      <c r="N804" s="1237"/>
      <c r="O804" s="1234"/>
      <c r="P804" s="1234"/>
      <c r="Q804" s="1234"/>
      <c r="R804" s="1234"/>
      <c r="S804" s="1234"/>
      <c r="T804" s="1234"/>
      <c r="U804" s="1234"/>
      <c r="W804" s="1311"/>
      <c r="X804" s="1311"/>
      <c r="Y804" s="1311"/>
      <c r="Z804" s="1302"/>
      <c r="AA804" s="1311"/>
      <c r="AB804" s="1311"/>
      <c r="AC804" s="1311"/>
      <c r="AD804" s="1302"/>
      <c r="AE804" s="1311"/>
      <c r="AF804" s="1311"/>
      <c r="AG804" s="1311"/>
      <c r="AH804" s="1302"/>
      <c r="AI804" s="1311"/>
      <c r="AJ804" s="1311"/>
      <c r="AK804" s="1311"/>
      <c r="AL804" s="1302"/>
      <c r="AM804" s="1310"/>
      <c r="AN804" s="1282"/>
      <c r="AO804" s="931"/>
      <c r="AP804" s="931"/>
      <c r="AQ804" s="931"/>
      <c r="AR804" s="930"/>
      <c r="AS804" s="931"/>
      <c r="AT804" s="931"/>
      <c r="AU804" s="931"/>
      <c r="AV804" s="930"/>
      <c r="AW804" s="931"/>
      <c r="AX804" s="931"/>
      <c r="AY804" s="931"/>
      <c r="AZ804" s="930"/>
      <c r="BA804" s="931"/>
      <c r="BB804" s="931"/>
      <c r="BC804" s="931"/>
      <c r="BD804" s="930"/>
      <c r="BE804" s="929"/>
      <c r="BF804" s="1282">
        <f t="shared" si="15"/>
        <v>0</v>
      </c>
    </row>
    <row r="805" spans="1:58">
      <c r="A805" s="1220">
        <v>799</v>
      </c>
      <c r="B805" s="1231"/>
      <c r="C805" s="1276" t="s">
        <v>2425</v>
      </c>
      <c r="D805" s="1239">
        <v>32571100</v>
      </c>
      <c r="E805" s="1240" t="s">
        <v>2416</v>
      </c>
      <c r="F805" s="1234"/>
      <c r="G805" s="1235"/>
      <c r="H805" s="1236"/>
      <c r="I805" s="1234"/>
      <c r="J805" s="1220"/>
      <c r="K805" s="1237"/>
      <c r="L805" s="1237"/>
      <c r="M805" s="1234"/>
      <c r="N805" s="1237"/>
      <c r="O805" s="1234"/>
      <c r="P805" s="1234"/>
      <c r="Q805" s="1234"/>
      <c r="R805" s="1234"/>
      <c r="S805" s="1234"/>
      <c r="T805" s="1234"/>
      <c r="U805" s="1234"/>
      <c r="W805" s="1311"/>
      <c r="X805" s="1311"/>
      <c r="Y805" s="1311"/>
      <c r="Z805" s="1302"/>
      <c r="AA805" s="1311"/>
      <c r="AB805" s="1311"/>
      <c r="AC805" s="1311"/>
      <c r="AD805" s="1302"/>
      <c r="AE805" s="1311"/>
      <c r="AF805" s="1311"/>
      <c r="AG805" s="1311"/>
      <c r="AH805" s="1302"/>
      <c r="AI805" s="1311"/>
      <c r="AJ805" s="1311"/>
      <c r="AK805" s="1311"/>
      <c r="AL805" s="1302"/>
      <c r="AM805" s="1310"/>
      <c r="AN805" s="1282"/>
      <c r="AO805" s="931"/>
      <c r="AP805" s="931"/>
      <c r="AQ805" s="931"/>
      <c r="AR805" s="930"/>
      <c r="AS805" s="931"/>
      <c r="AT805" s="931"/>
      <c r="AU805" s="931"/>
      <c r="AV805" s="930"/>
      <c r="AW805" s="931"/>
      <c r="AX805" s="931"/>
      <c r="AY805" s="931"/>
      <c r="AZ805" s="930"/>
      <c r="BA805" s="931"/>
      <c r="BB805" s="931"/>
      <c r="BC805" s="931"/>
      <c r="BD805" s="930"/>
      <c r="BE805" s="929"/>
      <c r="BF805" s="1282">
        <f t="shared" si="15"/>
        <v>0</v>
      </c>
    </row>
    <row r="806" spans="1:58">
      <c r="A806" s="1220">
        <v>800</v>
      </c>
      <c r="B806" s="1231"/>
      <c r="C806" s="1276" t="s">
        <v>2426</v>
      </c>
      <c r="D806" s="1239">
        <v>37961300</v>
      </c>
      <c r="E806" s="1240" t="s">
        <v>2416</v>
      </c>
      <c r="F806" s="1234"/>
      <c r="G806" s="1235"/>
      <c r="H806" s="1236"/>
      <c r="I806" s="1234"/>
      <c r="J806" s="1220"/>
      <c r="K806" s="1237"/>
      <c r="L806" s="1237"/>
      <c r="M806" s="1234"/>
      <c r="N806" s="1237"/>
      <c r="O806" s="1234"/>
      <c r="P806" s="1234"/>
      <c r="Q806" s="1234"/>
      <c r="R806" s="1234"/>
      <c r="S806" s="1234"/>
      <c r="T806" s="1234"/>
      <c r="U806" s="1234"/>
      <c r="W806" s="1311"/>
      <c r="X806" s="1311"/>
      <c r="Y806" s="1311"/>
      <c r="Z806" s="1302"/>
      <c r="AA806" s="1311"/>
      <c r="AB806" s="1311"/>
      <c r="AC806" s="1311"/>
      <c r="AD806" s="1302"/>
      <c r="AE806" s="1311"/>
      <c r="AF806" s="1311"/>
      <c r="AG806" s="1311"/>
      <c r="AH806" s="1302"/>
      <c r="AI806" s="1311"/>
      <c r="AJ806" s="1311"/>
      <c r="AK806" s="1311"/>
      <c r="AL806" s="1302"/>
      <c r="AM806" s="1310"/>
      <c r="AN806" s="1282"/>
      <c r="AO806" s="931"/>
      <c r="AP806" s="931"/>
      <c r="AQ806" s="931"/>
      <c r="AR806" s="930"/>
      <c r="AS806" s="931"/>
      <c r="AT806" s="931"/>
      <c r="AU806" s="931"/>
      <c r="AV806" s="930"/>
      <c r="AW806" s="931"/>
      <c r="AX806" s="931"/>
      <c r="AY806" s="931"/>
      <c r="AZ806" s="930"/>
      <c r="BA806" s="931"/>
      <c r="BB806" s="931"/>
      <c r="BC806" s="931"/>
      <c r="BD806" s="930"/>
      <c r="BE806" s="929"/>
      <c r="BF806" s="1282">
        <f t="shared" si="15"/>
        <v>0</v>
      </c>
    </row>
    <row r="807" spans="1:58">
      <c r="A807" s="1220">
        <v>801</v>
      </c>
      <c r="B807" s="1231"/>
      <c r="C807" s="1276" t="s">
        <v>2427</v>
      </c>
      <c r="D807" s="1239">
        <v>89124200</v>
      </c>
      <c r="E807" s="1240" t="s">
        <v>2416</v>
      </c>
      <c r="F807" s="1234"/>
      <c r="G807" s="1235"/>
      <c r="H807" s="1236"/>
      <c r="I807" s="1234"/>
      <c r="J807" s="1220"/>
      <c r="K807" s="1237"/>
      <c r="L807" s="1237"/>
      <c r="M807" s="1234"/>
      <c r="N807" s="1237"/>
      <c r="O807" s="1234"/>
      <c r="P807" s="1234"/>
      <c r="Q807" s="1234"/>
      <c r="R807" s="1234"/>
      <c r="S807" s="1234"/>
      <c r="T807" s="1234"/>
      <c r="U807" s="1234"/>
      <c r="W807" s="1311"/>
      <c r="X807" s="1311"/>
      <c r="Y807" s="1311"/>
      <c r="Z807" s="1302"/>
      <c r="AA807" s="1311"/>
      <c r="AB807" s="1311"/>
      <c r="AC807" s="1311"/>
      <c r="AD807" s="1302"/>
      <c r="AE807" s="1311"/>
      <c r="AF807" s="1311"/>
      <c r="AG807" s="1311"/>
      <c r="AH807" s="1302"/>
      <c r="AI807" s="1311"/>
      <c r="AJ807" s="1311"/>
      <c r="AK807" s="1311"/>
      <c r="AL807" s="1302"/>
      <c r="AM807" s="1310"/>
      <c r="AN807" s="1282"/>
      <c r="AO807" s="931"/>
      <c r="AP807" s="931"/>
      <c r="AQ807" s="931"/>
      <c r="AR807" s="930"/>
      <c r="AS807" s="931"/>
      <c r="AT807" s="931"/>
      <c r="AU807" s="931"/>
      <c r="AV807" s="930"/>
      <c r="AW807" s="931"/>
      <c r="AX807" s="931"/>
      <c r="AY807" s="931"/>
      <c r="AZ807" s="930"/>
      <c r="BA807" s="931"/>
      <c r="BB807" s="931"/>
      <c r="BC807" s="931"/>
      <c r="BD807" s="930"/>
      <c r="BE807" s="929"/>
      <c r="BF807" s="1282">
        <f t="shared" si="15"/>
        <v>0</v>
      </c>
    </row>
    <row r="808" spans="1:58" ht="70.2">
      <c r="A808" s="1220">
        <v>802</v>
      </c>
      <c r="B808" s="1231">
        <v>9</v>
      </c>
      <c r="C808" s="1275" t="s">
        <v>2540</v>
      </c>
      <c r="D808" s="1232"/>
      <c r="E808" s="1233">
        <v>9467800</v>
      </c>
      <c r="F808" s="1234" t="s">
        <v>2416</v>
      </c>
      <c r="G808" s="1235"/>
      <c r="H808" s="1236"/>
      <c r="I808" s="1234"/>
      <c r="J808" s="1220">
        <f>L808+N808+P808</f>
        <v>1</v>
      </c>
      <c r="K808" s="1227">
        <f>M808+O808+Q808</f>
        <v>9467800</v>
      </c>
      <c r="L808" s="1237"/>
      <c r="M808" s="1234"/>
      <c r="N808" s="1237"/>
      <c r="O808" s="1234"/>
      <c r="P808" s="1237">
        <v>1</v>
      </c>
      <c r="Q808" s="1228">
        <f>$E808</f>
        <v>9467800</v>
      </c>
      <c r="R808" s="1234"/>
      <c r="S808" s="1234"/>
      <c r="T808" s="1299"/>
      <c r="U808" s="1293">
        <f>Q808-T808</f>
        <v>9467800</v>
      </c>
      <c r="W808" s="1311">
        <f>$W$1/100*$U808</f>
        <v>946780</v>
      </c>
      <c r="X808" s="1311">
        <f>$X$1/100*$U808</f>
        <v>946780</v>
      </c>
      <c r="Y808" s="1311">
        <f>$Y$1/100*$U808</f>
        <v>946780</v>
      </c>
      <c r="Z808" s="1302">
        <f>W808+X808+Y808</f>
        <v>2840340</v>
      </c>
      <c r="AA808" s="1311">
        <f>$AA$1/100*$U808</f>
        <v>473390</v>
      </c>
      <c r="AB808" s="1311">
        <f>$AB$1/100*$U808</f>
        <v>946780</v>
      </c>
      <c r="AC808" s="1311">
        <f>$AC$1/100*$U808</f>
        <v>946780</v>
      </c>
      <c r="AD808" s="1302">
        <f>AA808+AB808+AC808</f>
        <v>2366950</v>
      </c>
      <c r="AE808" s="1311">
        <f>$AE$1/100*$U808</f>
        <v>946780</v>
      </c>
      <c r="AF808" s="1311">
        <f>$AF$1/100*$U808</f>
        <v>946780</v>
      </c>
      <c r="AG808" s="1311">
        <f>$AG$1/100*$U808</f>
        <v>946780</v>
      </c>
      <c r="AH808" s="1302">
        <f>AE808+AF808+AG808</f>
        <v>2840340</v>
      </c>
      <c r="AI808" s="1311">
        <f>$AI$1/100*$U808</f>
        <v>946780</v>
      </c>
      <c r="AJ808" s="1311">
        <f>$AJ$1/100*$U808</f>
        <v>473390</v>
      </c>
      <c r="AK808" s="1311">
        <f>$AK$1/100*$U808</f>
        <v>0</v>
      </c>
      <c r="AL808" s="1302">
        <f>AI808+AJ808+AK808</f>
        <v>1420170</v>
      </c>
      <c r="AM808" s="1310">
        <f>Z808+AD808+AH808+AL808</f>
        <v>9467800</v>
      </c>
      <c r="AN808" s="1282">
        <f>AM808-U808</f>
        <v>0</v>
      </c>
      <c r="AO808" s="931">
        <f>ROUND(W808,-2)</f>
        <v>946800</v>
      </c>
      <c r="AP808" s="931">
        <f>ROUND(X808,-2)</f>
        <v>946800</v>
      </c>
      <c r="AQ808" s="931">
        <f>ROUND(Y808,-2)</f>
        <v>946800</v>
      </c>
      <c r="AR808" s="1302">
        <f>AO808+AP808+AQ808</f>
        <v>2840400</v>
      </c>
      <c r="AS808" s="931">
        <f>ROUND(AA808,-2)</f>
        <v>473400</v>
      </c>
      <c r="AT808" s="931">
        <f>ROUND(AB808,-2)</f>
        <v>946800</v>
      </c>
      <c r="AU808" s="931">
        <f>ROUND(AC808,-2)</f>
        <v>946800</v>
      </c>
      <c r="AV808" s="1302">
        <f>AS808+AT808+AU808</f>
        <v>2367000</v>
      </c>
      <c r="AW808" s="931">
        <f>ROUND(AE808,-2)</f>
        <v>946800</v>
      </c>
      <c r="AX808" s="931">
        <f>ROUND(AF808,-2)</f>
        <v>946800</v>
      </c>
      <c r="AY808" s="931">
        <f>ROUND(AG808,-2)</f>
        <v>946800</v>
      </c>
      <c r="AZ808" s="1302">
        <f>AW808+AX808+AY808</f>
        <v>2840400</v>
      </c>
      <c r="BA808" s="1311">
        <f>ROUND(AI808,-2)</f>
        <v>946800</v>
      </c>
      <c r="BB808" s="1311">
        <f>ROUND(AJ808,-2)</f>
        <v>473400</v>
      </c>
      <c r="BC808" s="1311">
        <f>ROUND(AK808,-2)</f>
        <v>0</v>
      </c>
      <c r="BD808" s="930">
        <f>BA808+BB808+BC808</f>
        <v>1420200</v>
      </c>
      <c r="BE808" s="1310">
        <f>AR808+AV808+AZ808+BD808</f>
        <v>9468000</v>
      </c>
      <c r="BF808" s="1312">
        <f t="shared" si="15"/>
        <v>200</v>
      </c>
    </row>
    <row r="809" spans="1:58">
      <c r="A809" s="1220">
        <v>803</v>
      </c>
      <c r="B809" s="1231"/>
      <c r="C809" s="1276" t="s">
        <v>2422</v>
      </c>
      <c r="D809" s="1239">
        <v>55824200</v>
      </c>
      <c r="E809" s="1240" t="s">
        <v>2416</v>
      </c>
      <c r="F809" s="1234"/>
      <c r="G809" s="1235"/>
      <c r="H809" s="1236"/>
      <c r="I809" s="1234"/>
      <c r="J809" s="1220"/>
      <c r="K809" s="1237"/>
      <c r="L809" s="1237"/>
      <c r="M809" s="1234"/>
      <c r="N809" s="1237"/>
      <c r="O809" s="1234"/>
      <c r="P809" s="1234"/>
      <c r="Q809" s="1234"/>
      <c r="R809" s="1234"/>
      <c r="S809" s="1234"/>
      <c r="T809" s="1234"/>
      <c r="U809" s="1234"/>
      <c r="W809" s="1311"/>
      <c r="X809" s="1311"/>
      <c r="Y809" s="1311"/>
      <c r="Z809" s="1302"/>
      <c r="AA809" s="1311"/>
      <c r="AB809" s="1311"/>
      <c r="AC809" s="1311"/>
      <c r="AD809" s="1302"/>
      <c r="AE809" s="1311"/>
      <c r="AF809" s="1311"/>
      <c r="AG809" s="1311"/>
      <c r="AH809" s="1302"/>
      <c r="AI809" s="1311"/>
      <c r="AJ809" s="1311"/>
      <c r="AK809" s="1311"/>
      <c r="AL809" s="1302"/>
      <c r="AM809" s="1310"/>
      <c r="AN809" s="1282"/>
      <c r="AO809" s="931"/>
      <c r="AP809" s="931"/>
      <c r="AQ809" s="931"/>
      <c r="AR809" s="930"/>
      <c r="AS809" s="931"/>
      <c r="AT809" s="931"/>
      <c r="AU809" s="931"/>
      <c r="AV809" s="930"/>
      <c r="AW809" s="931"/>
      <c r="AX809" s="931"/>
      <c r="AY809" s="931"/>
      <c r="AZ809" s="930"/>
      <c r="BA809" s="931"/>
      <c r="BB809" s="931"/>
      <c r="BC809" s="931"/>
      <c r="BD809" s="930"/>
      <c r="BE809" s="929"/>
      <c r="BF809" s="1282">
        <f t="shared" si="15"/>
        <v>0</v>
      </c>
    </row>
    <row r="810" spans="1:58" outlineLevel="2">
      <c r="A810" s="1220">
        <v>804</v>
      </c>
      <c r="B810" s="1231"/>
      <c r="C810" s="1276" t="s">
        <v>2423</v>
      </c>
      <c r="D810" s="1239">
        <v>0</v>
      </c>
      <c r="E810" s="1240" t="s">
        <v>2416</v>
      </c>
      <c r="F810" s="1234"/>
      <c r="G810" s="1235"/>
      <c r="H810" s="1236"/>
      <c r="I810" s="1234"/>
      <c r="J810" s="1220"/>
      <c r="K810" s="1237"/>
      <c r="L810" s="1237"/>
      <c r="M810" s="1234"/>
      <c r="N810" s="1237"/>
      <c r="O810" s="1234"/>
      <c r="P810" s="1234"/>
      <c r="Q810" s="1234"/>
      <c r="R810" s="1234"/>
      <c r="S810" s="1234"/>
      <c r="T810" s="1234"/>
      <c r="U810" s="1234"/>
      <c r="W810" s="1311"/>
      <c r="X810" s="1311"/>
      <c r="Y810" s="1311"/>
      <c r="Z810" s="1302"/>
      <c r="AA810" s="1311"/>
      <c r="AB810" s="1311"/>
      <c r="AC810" s="1311"/>
      <c r="AD810" s="1302"/>
      <c r="AE810" s="1311"/>
      <c r="AF810" s="1311"/>
      <c r="AG810" s="1311"/>
      <c r="AH810" s="1302"/>
      <c r="AI810" s="1311"/>
      <c r="AJ810" s="1311"/>
      <c r="AK810" s="1311"/>
      <c r="AL810" s="1302"/>
      <c r="AM810" s="1310"/>
      <c r="AN810" s="1282"/>
      <c r="AO810" s="931"/>
      <c r="AP810" s="931"/>
      <c r="AQ810" s="931"/>
      <c r="AR810" s="930"/>
      <c r="AS810" s="931"/>
      <c r="AT810" s="931"/>
      <c r="AU810" s="931"/>
      <c r="AV810" s="930"/>
      <c r="AW810" s="931"/>
      <c r="AX810" s="931"/>
      <c r="AY810" s="931"/>
      <c r="AZ810" s="930"/>
      <c r="BA810" s="931"/>
      <c r="BB810" s="931"/>
      <c r="BC810" s="931"/>
      <c r="BD810" s="930"/>
      <c r="BE810" s="929"/>
      <c r="BF810" s="1282">
        <f t="shared" si="15"/>
        <v>0</v>
      </c>
    </row>
    <row r="811" spans="1:58" outlineLevel="2">
      <c r="A811" s="1220">
        <v>805</v>
      </c>
      <c r="B811" s="1231"/>
      <c r="C811" s="1276" t="s">
        <v>2424</v>
      </c>
      <c r="D811" s="1239">
        <v>55824200</v>
      </c>
      <c r="E811" s="1240" t="s">
        <v>2416</v>
      </c>
      <c r="F811" s="1234"/>
      <c r="G811" s="1235"/>
      <c r="H811" s="1236"/>
      <c r="I811" s="1234"/>
      <c r="J811" s="1220"/>
      <c r="K811" s="1237"/>
      <c r="L811" s="1237"/>
      <c r="M811" s="1234"/>
      <c r="N811" s="1237"/>
      <c r="O811" s="1234"/>
      <c r="P811" s="1234"/>
      <c r="Q811" s="1234"/>
      <c r="R811" s="1234"/>
      <c r="S811" s="1234"/>
      <c r="T811" s="1234"/>
      <c r="U811" s="1234"/>
      <c r="W811" s="1311"/>
      <c r="X811" s="1311"/>
      <c r="Y811" s="1311"/>
      <c r="Z811" s="1302"/>
      <c r="AA811" s="1311"/>
      <c r="AB811" s="1311"/>
      <c r="AC811" s="1311"/>
      <c r="AD811" s="1302"/>
      <c r="AE811" s="1311"/>
      <c r="AF811" s="1311"/>
      <c r="AG811" s="1311"/>
      <c r="AH811" s="1302"/>
      <c r="AI811" s="1311"/>
      <c r="AJ811" s="1311"/>
      <c r="AK811" s="1311"/>
      <c r="AL811" s="1302"/>
      <c r="AM811" s="1310"/>
      <c r="AN811" s="1282"/>
      <c r="AO811" s="931"/>
      <c r="AP811" s="931"/>
      <c r="AQ811" s="931"/>
      <c r="AR811" s="930"/>
      <c r="AS811" s="931"/>
      <c r="AT811" s="931"/>
      <c r="AU811" s="931"/>
      <c r="AV811" s="930"/>
      <c r="AW811" s="931"/>
      <c r="AX811" s="931"/>
      <c r="AY811" s="931"/>
      <c r="AZ811" s="930"/>
      <c r="BA811" s="931"/>
      <c r="BB811" s="931"/>
      <c r="BC811" s="931"/>
      <c r="BD811" s="930"/>
      <c r="BE811" s="929"/>
      <c r="BF811" s="1282">
        <f t="shared" si="15"/>
        <v>0</v>
      </c>
    </row>
    <row r="812" spans="1:58">
      <c r="A812" s="1220">
        <v>806</v>
      </c>
      <c r="B812" s="1231"/>
      <c r="C812" s="1276" t="s">
        <v>2431</v>
      </c>
      <c r="D812" s="1239">
        <v>8373700</v>
      </c>
      <c r="E812" s="1240" t="s">
        <v>2416</v>
      </c>
      <c r="F812" s="1234"/>
      <c r="G812" s="1235"/>
      <c r="H812" s="1236"/>
      <c r="I812" s="1234"/>
      <c r="J812" s="1220"/>
      <c r="K812" s="1237"/>
      <c r="L812" s="1237"/>
      <c r="M812" s="1234"/>
      <c r="N812" s="1237"/>
      <c r="O812" s="1234"/>
      <c r="P812" s="1234"/>
      <c r="Q812" s="1234"/>
      <c r="R812" s="1234"/>
      <c r="S812" s="1234"/>
      <c r="T812" s="1234"/>
      <c r="U812" s="1234"/>
      <c r="W812" s="1311"/>
      <c r="X812" s="1311"/>
      <c r="Y812" s="1311"/>
      <c r="Z812" s="1302"/>
      <c r="AA812" s="1311"/>
      <c r="AB812" s="1311"/>
      <c r="AC812" s="1311"/>
      <c r="AD812" s="1302"/>
      <c r="AE812" s="1311"/>
      <c r="AF812" s="1311"/>
      <c r="AG812" s="1311"/>
      <c r="AH812" s="1302"/>
      <c r="AI812" s="1311"/>
      <c r="AJ812" s="1311"/>
      <c r="AK812" s="1311"/>
      <c r="AL812" s="1302"/>
      <c r="AM812" s="1310"/>
      <c r="AN812" s="1282"/>
      <c r="AO812" s="931"/>
      <c r="AP812" s="931"/>
      <c r="AQ812" s="931"/>
      <c r="AR812" s="930"/>
      <c r="AS812" s="931"/>
      <c r="AT812" s="931"/>
      <c r="AU812" s="931"/>
      <c r="AV812" s="930"/>
      <c r="AW812" s="931"/>
      <c r="AX812" s="931"/>
      <c r="AY812" s="931"/>
      <c r="AZ812" s="930"/>
      <c r="BA812" s="931"/>
      <c r="BB812" s="931"/>
      <c r="BC812" s="931"/>
      <c r="BD812" s="930"/>
      <c r="BE812" s="929"/>
      <c r="BF812" s="1282">
        <f t="shared" si="15"/>
        <v>0</v>
      </c>
    </row>
    <row r="813" spans="1:58">
      <c r="A813" s="1220">
        <v>807</v>
      </c>
      <c r="B813" s="1231"/>
      <c r="C813" s="1276" t="s">
        <v>2425</v>
      </c>
      <c r="D813" s="1239">
        <v>9467800</v>
      </c>
      <c r="E813" s="1240" t="s">
        <v>2416</v>
      </c>
      <c r="F813" s="1234"/>
      <c r="G813" s="1235"/>
      <c r="H813" s="1236"/>
      <c r="I813" s="1234"/>
      <c r="J813" s="1220"/>
      <c r="K813" s="1237"/>
      <c r="L813" s="1237"/>
      <c r="M813" s="1234"/>
      <c r="N813" s="1237"/>
      <c r="O813" s="1234"/>
      <c r="P813" s="1234"/>
      <c r="Q813" s="1234"/>
      <c r="R813" s="1234"/>
      <c r="S813" s="1234"/>
      <c r="T813" s="1234"/>
      <c r="U813" s="1234"/>
      <c r="W813" s="1311"/>
      <c r="X813" s="1311"/>
      <c r="Y813" s="1311"/>
      <c r="Z813" s="1302"/>
      <c r="AA813" s="1311"/>
      <c r="AB813" s="1311"/>
      <c r="AC813" s="1311"/>
      <c r="AD813" s="1302"/>
      <c r="AE813" s="1311"/>
      <c r="AF813" s="1311"/>
      <c r="AG813" s="1311"/>
      <c r="AH813" s="1302"/>
      <c r="AI813" s="1311"/>
      <c r="AJ813" s="1311"/>
      <c r="AK813" s="1311"/>
      <c r="AL813" s="1302"/>
      <c r="AM813" s="1310"/>
      <c r="AN813" s="1282"/>
      <c r="AO813" s="931"/>
      <c r="AP813" s="931"/>
      <c r="AQ813" s="931"/>
      <c r="AR813" s="930"/>
      <c r="AS813" s="931"/>
      <c r="AT813" s="931"/>
      <c r="AU813" s="931"/>
      <c r="AV813" s="930"/>
      <c r="AW813" s="931"/>
      <c r="AX813" s="931"/>
      <c r="AY813" s="931"/>
      <c r="AZ813" s="930"/>
      <c r="BA813" s="931"/>
      <c r="BB813" s="931"/>
      <c r="BC813" s="931"/>
      <c r="BD813" s="930"/>
      <c r="BE813" s="929"/>
      <c r="BF813" s="1282">
        <f t="shared" si="15"/>
        <v>0</v>
      </c>
    </row>
    <row r="814" spans="1:58">
      <c r="A814" s="1220">
        <v>808</v>
      </c>
      <c r="B814" s="1231"/>
      <c r="C814" s="1276" t="s">
        <v>2426</v>
      </c>
      <c r="D814" s="1239">
        <v>32556600</v>
      </c>
      <c r="E814" s="1240" t="s">
        <v>2416</v>
      </c>
      <c r="F814" s="1234"/>
      <c r="G814" s="1235"/>
      <c r="H814" s="1236"/>
      <c r="I814" s="1234"/>
      <c r="J814" s="1220"/>
      <c r="K814" s="1237"/>
      <c r="L814" s="1237"/>
      <c r="M814" s="1234"/>
      <c r="N814" s="1237"/>
      <c r="O814" s="1234"/>
      <c r="P814" s="1234"/>
      <c r="Q814" s="1234"/>
      <c r="R814" s="1234"/>
      <c r="S814" s="1234"/>
      <c r="T814" s="1234"/>
      <c r="U814" s="1234"/>
      <c r="W814" s="1311"/>
      <c r="X814" s="1311"/>
      <c r="Y814" s="1311"/>
      <c r="Z814" s="1302"/>
      <c r="AA814" s="1311"/>
      <c r="AB814" s="1311"/>
      <c r="AC814" s="1311"/>
      <c r="AD814" s="1302"/>
      <c r="AE814" s="1311"/>
      <c r="AF814" s="1311"/>
      <c r="AG814" s="1311"/>
      <c r="AH814" s="1302"/>
      <c r="AI814" s="1311"/>
      <c r="AJ814" s="1311"/>
      <c r="AK814" s="1311"/>
      <c r="AL814" s="1302"/>
      <c r="AM814" s="1310"/>
      <c r="AN814" s="1282"/>
      <c r="AO814" s="931"/>
      <c r="AP814" s="931"/>
      <c r="AQ814" s="931"/>
      <c r="AR814" s="930"/>
      <c r="AS814" s="931"/>
      <c r="AT814" s="931"/>
      <c r="AU814" s="931"/>
      <c r="AV814" s="930"/>
      <c r="AW814" s="931"/>
      <c r="AX814" s="931"/>
      <c r="AY814" s="931"/>
      <c r="AZ814" s="930"/>
      <c r="BA814" s="931"/>
      <c r="BB814" s="931"/>
      <c r="BC814" s="931"/>
      <c r="BD814" s="930"/>
      <c r="BE814" s="929"/>
      <c r="BF814" s="1282">
        <f t="shared" si="15"/>
        <v>0</v>
      </c>
    </row>
    <row r="815" spans="1:58">
      <c r="A815" s="1220">
        <v>809</v>
      </c>
      <c r="B815" s="1231"/>
      <c r="C815" s="1276" t="s">
        <v>2427</v>
      </c>
      <c r="D815" s="1239">
        <v>5426100</v>
      </c>
      <c r="E815" s="1240" t="s">
        <v>2416</v>
      </c>
      <c r="F815" s="1234"/>
      <c r="G815" s="1235"/>
      <c r="H815" s="1236"/>
      <c r="I815" s="1234"/>
      <c r="J815" s="1220"/>
      <c r="K815" s="1237"/>
      <c r="L815" s="1237"/>
      <c r="M815" s="1234"/>
      <c r="N815" s="1237"/>
      <c r="O815" s="1234"/>
      <c r="P815" s="1234"/>
      <c r="Q815" s="1234"/>
      <c r="R815" s="1234"/>
      <c r="S815" s="1234"/>
      <c r="T815" s="1234"/>
      <c r="U815" s="1234"/>
      <c r="W815" s="1311"/>
      <c r="X815" s="1311"/>
      <c r="Y815" s="1311"/>
      <c r="Z815" s="1302"/>
      <c r="AA815" s="1311"/>
      <c r="AB815" s="1311"/>
      <c r="AC815" s="1311"/>
      <c r="AD815" s="1302"/>
      <c r="AE815" s="1311"/>
      <c r="AF815" s="1311"/>
      <c r="AG815" s="1311"/>
      <c r="AH815" s="1302"/>
      <c r="AI815" s="1311"/>
      <c r="AJ815" s="1311"/>
      <c r="AK815" s="1311"/>
      <c r="AL815" s="1302"/>
      <c r="AM815" s="1310"/>
      <c r="AN815" s="1282"/>
      <c r="AO815" s="931"/>
      <c r="AP815" s="931"/>
      <c r="AQ815" s="931"/>
      <c r="AR815" s="930"/>
      <c r="AS815" s="931"/>
      <c r="AT815" s="931"/>
      <c r="AU815" s="931"/>
      <c r="AV815" s="930"/>
      <c r="AW815" s="931"/>
      <c r="AX815" s="931"/>
      <c r="AY815" s="931"/>
      <c r="AZ815" s="930"/>
      <c r="BA815" s="931"/>
      <c r="BB815" s="931"/>
      <c r="BC815" s="931"/>
      <c r="BD815" s="930"/>
      <c r="BE815" s="929"/>
      <c r="BF815" s="1282">
        <f t="shared" si="15"/>
        <v>0</v>
      </c>
    </row>
    <row r="816" spans="1:58" ht="93.6">
      <c r="A816" s="1220">
        <v>810</v>
      </c>
      <c r="B816" s="1231">
        <v>9</v>
      </c>
      <c r="C816" s="1275" t="s">
        <v>2541</v>
      </c>
      <c r="D816" s="1232"/>
      <c r="E816" s="1233">
        <v>37276700</v>
      </c>
      <c r="F816" s="1234" t="s">
        <v>2416</v>
      </c>
      <c r="G816" s="1235"/>
      <c r="H816" s="1236"/>
      <c r="I816" s="1234"/>
      <c r="J816" s="1220">
        <f>L816+N816+P816</f>
        <v>1</v>
      </c>
      <c r="K816" s="1227">
        <f>M816+O816+Q816</f>
        <v>37276700</v>
      </c>
      <c r="L816" s="1237"/>
      <c r="M816" s="1234"/>
      <c r="N816" s="1237"/>
      <c r="O816" s="1234"/>
      <c r="P816" s="1237">
        <v>1</v>
      </c>
      <c r="Q816" s="1228">
        <f>$E816</f>
        <v>37276700</v>
      </c>
      <c r="R816" s="1234"/>
      <c r="S816" s="1234"/>
      <c r="T816" s="1299"/>
      <c r="U816" s="1293">
        <f>Q816-T816</f>
        <v>37276700</v>
      </c>
      <c r="W816" s="1311">
        <f>$W$1/100*$U816</f>
        <v>3727670</v>
      </c>
      <c r="X816" s="1311">
        <f>$X$1/100*$U816</f>
        <v>3727670</v>
      </c>
      <c r="Y816" s="1311">
        <f>$Y$1/100*$U816</f>
        <v>3727670</v>
      </c>
      <c r="Z816" s="1302">
        <f>W816+X816+Y816</f>
        <v>11183010</v>
      </c>
      <c r="AA816" s="1311">
        <f>$AA$1/100*$U816</f>
        <v>1863835</v>
      </c>
      <c r="AB816" s="1311">
        <f>$AB$1/100*$U816</f>
        <v>3727670</v>
      </c>
      <c r="AC816" s="1311">
        <f>$AC$1/100*$U816</f>
        <v>3727670</v>
      </c>
      <c r="AD816" s="1302">
        <f>AA816+AB816+AC816</f>
        <v>9319175</v>
      </c>
      <c r="AE816" s="1311">
        <f>$AE$1/100*$U816</f>
        <v>3727670</v>
      </c>
      <c r="AF816" s="1311">
        <f>$AF$1/100*$U816</f>
        <v>3727670</v>
      </c>
      <c r="AG816" s="1311">
        <f>$AG$1/100*$U816</f>
        <v>3727670</v>
      </c>
      <c r="AH816" s="1302">
        <f>AE816+AF816+AG816</f>
        <v>11183010</v>
      </c>
      <c r="AI816" s="1311">
        <f>$AI$1/100*$U816</f>
        <v>3727670</v>
      </c>
      <c r="AJ816" s="1311">
        <f>$AJ$1/100*$U816</f>
        <v>1863835</v>
      </c>
      <c r="AK816" s="1311">
        <f>$AK$1/100*$U816</f>
        <v>0</v>
      </c>
      <c r="AL816" s="1302">
        <f>AI816+AJ816+AK816</f>
        <v>5591505</v>
      </c>
      <c r="AM816" s="1310">
        <f>Z816+AD816+AH816+AL816</f>
        <v>37276700</v>
      </c>
      <c r="AN816" s="1282">
        <f>AM816-U816</f>
        <v>0</v>
      </c>
      <c r="AO816" s="931">
        <f>ROUND(W816,-2)</f>
        <v>3727700</v>
      </c>
      <c r="AP816" s="931">
        <f>ROUND(X816,-2)</f>
        <v>3727700</v>
      </c>
      <c r="AQ816" s="931">
        <f>ROUND(Y816,-2)</f>
        <v>3727700</v>
      </c>
      <c r="AR816" s="1302">
        <f>AO816+AP816+AQ816</f>
        <v>11183100</v>
      </c>
      <c r="AS816" s="931">
        <f>ROUND(AA816,-2)</f>
        <v>1863800</v>
      </c>
      <c r="AT816" s="931">
        <f>ROUND(AB816,-2)</f>
        <v>3727700</v>
      </c>
      <c r="AU816" s="931">
        <f>ROUND(AC816,-2)</f>
        <v>3727700</v>
      </c>
      <c r="AV816" s="1302">
        <f>AS816+AT816+AU816</f>
        <v>9319200</v>
      </c>
      <c r="AW816" s="931">
        <f>ROUND(AE816,-2)</f>
        <v>3727700</v>
      </c>
      <c r="AX816" s="931">
        <f>ROUND(AF816,-2)</f>
        <v>3727700</v>
      </c>
      <c r="AY816" s="931">
        <f>ROUND(AG816,-2)</f>
        <v>3727700</v>
      </c>
      <c r="AZ816" s="1302">
        <f>AW816+AX816+AY816</f>
        <v>11183100</v>
      </c>
      <c r="BA816" s="1311">
        <f>ROUND(AI816,-2)</f>
        <v>3727700</v>
      </c>
      <c r="BB816" s="1311">
        <f>ROUND(AJ816,-2)</f>
        <v>1863800</v>
      </c>
      <c r="BC816" s="1311">
        <f>ROUND(AK816,-2)</f>
        <v>0</v>
      </c>
      <c r="BD816" s="930">
        <f>BA816+BB816+BC816</f>
        <v>5591500</v>
      </c>
      <c r="BE816" s="1310">
        <f>AR816+AV816+AZ816+BD816</f>
        <v>37276900</v>
      </c>
      <c r="BF816" s="1312">
        <f t="shared" si="15"/>
        <v>200</v>
      </c>
    </row>
    <row r="817" spans="1:58">
      <c r="A817" s="1220">
        <v>811</v>
      </c>
      <c r="B817" s="1231"/>
      <c r="C817" s="1276" t="s">
        <v>2422</v>
      </c>
      <c r="D817" s="1239">
        <v>418000000</v>
      </c>
      <c r="E817" s="1240" t="s">
        <v>2416</v>
      </c>
      <c r="F817" s="1234"/>
      <c r="G817" s="1235"/>
      <c r="H817" s="1236"/>
      <c r="I817" s="1234"/>
      <c r="J817" s="1220"/>
      <c r="K817" s="1237"/>
      <c r="L817" s="1237"/>
      <c r="M817" s="1234"/>
      <c r="N817" s="1237"/>
      <c r="O817" s="1234"/>
      <c r="P817" s="1234"/>
      <c r="Q817" s="1234"/>
      <c r="R817" s="1234"/>
      <c r="S817" s="1234"/>
      <c r="T817" s="1234"/>
      <c r="U817" s="1234"/>
      <c r="W817" s="1311"/>
      <c r="X817" s="1311"/>
      <c r="Y817" s="1311"/>
      <c r="Z817" s="1302"/>
      <c r="AA817" s="1311"/>
      <c r="AB817" s="1311"/>
      <c r="AC817" s="1311"/>
      <c r="AD817" s="1302"/>
      <c r="AE817" s="1311"/>
      <c r="AF817" s="1311"/>
      <c r="AG817" s="1311"/>
      <c r="AH817" s="1302"/>
      <c r="AI817" s="1311"/>
      <c r="AJ817" s="1311"/>
      <c r="AK817" s="1311"/>
      <c r="AL817" s="1302"/>
      <c r="AM817" s="1310"/>
      <c r="AN817" s="1282"/>
      <c r="AO817" s="931"/>
      <c r="AP817" s="931"/>
      <c r="AQ817" s="931"/>
      <c r="AR817" s="930"/>
      <c r="AS817" s="931"/>
      <c r="AT817" s="931"/>
      <c r="AU817" s="931"/>
      <c r="AV817" s="930"/>
      <c r="AW817" s="931"/>
      <c r="AX817" s="931"/>
      <c r="AY817" s="931"/>
      <c r="AZ817" s="930"/>
      <c r="BA817" s="931"/>
      <c r="BB817" s="931"/>
      <c r="BC817" s="931"/>
      <c r="BD817" s="930"/>
      <c r="BE817" s="929"/>
      <c r="BF817" s="1282">
        <f t="shared" si="15"/>
        <v>0</v>
      </c>
    </row>
    <row r="818" spans="1:58" outlineLevel="2">
      <c r="A818" s="1220">
        <v>812</v>
      </c>
      <c r="B818" s="1231"/>
      <c r="C818" s="1276" t="s">
        <v>2423</v>
      </c>
      <c r="D818" s="1239">
        <v>0</v>
      </c>
      <c r="E818" s="1240" t="s">
        <v>2416</v>
      </c>
      <c r="F818" s="1234"/>
      <c r="G818" s="1235"/>
      <c r="H818" s="1236"/>
      <c r="I818" s="1234"/>
      <c r="J818" s="1220"/>
      <c r="K818" s="1237"/>
      <c r="L818" s="1237"/>
      <c r="M818" s="1234"/>
      <c r="N818" s="1237"/>
      <c r="O818" s="1234"/>
      <c r="P818" s="1234"/>
      <c r="Q818" s="1234"/>
      <c r="R818" s="1234"/>
      <c r="S818" s="1234"/>
      <c r="T818" s="1234"/>
      <c r="U818" s="1234"/>
      <c r="W818" s="1311"/>
      <c r="X818" s="1311"/>
      <c r="Y818" s="1311"/>
      <c r="Z818" s="1302"/>
      <c r="AA818" s="1311"/>
      <c r="AB818" s="1311"/>
      <c r="AC818" s="1311"/>
      <c r="AD818" s="1302"/>
      <c r="AE818" s="1311"/>
      <c r="AF818" s="1311"/>
      <c r="AG818" s="1311"/>
      <c r="AH818" s="1302"/>
      <c r="AI818" s="1311"/>
      <c r="AJ818" s="1311"/>
      <c r="AK818" s="1311"/>
      <c r="AL818" s="1302"/>
      <c r="AM818" s="1310"/>
      <c r="AN818" s="1282"/>
      <c r="AO818" s="931"/>
      <c r="AP818" s="931"/>
      <c r="AQ818" s="931"/>
      <c r="AR818" s="930"/>
      <c r="AS818" s="931"/>
      <c r="AT818" s="931"/>
      <c r="AU818" s="931"/>
      <c r="AV818" s="930"/>
      <c r="AW818" s="931"/>
      <c r="AX818" s="931"/>
      <c r="AY818" s="931"/>
      <c r="AZ818" s="930"/>
      <c r="BA818" s="931"/>
      <c r="BB818" s="931"/>
      <c r="BC818" s="931"/>
      <c r="BD818" s="930"/>
      <c r="BE818" s="929"/>
      <c r="BF818" s="1282">
        <f t="shared" si="15"/>
        <v>0</v>
      </c>
    </row>
    <row r="819" spans="1:58" outlineLevel="2">
      <c r="A819" s="1220">
        <v>813</v>
      </c>
      <c r="B819" s="1231"/>
      <c r="C819" s="1276" t="s">
        <v>2424</v>
      </c>
      <c r="D819" s="1239">
        <v>418000000</v>
      </c>
      <c r="E819" s="1240" t="s">
        <v>2416</v>
      </c>
      <c r="F819" s="1234"/>
      <c r="G819" s="1235"/>
      <c r="H819" s="1236"/>
      <c r="I819" s="1234"/>
      <c r="J819" s="1220"/>
      <c r="K819" s="1237"/>
      <c r="L819" s="1237"/>
      <c r="M819" s="1234"/>
      <c r="N819" s="1237"/>
      <c r="O819" s="1234"/>
      <c r="P819" s="1234"/>
      <c r="Q819" s="1234"/>
      <c r="R819" s="1234"/>
      <c r="S819" s="1234"/>
      <c r="T819" s="1234"/>
      <c r="U819" s="1234"/>
      <c r="W819" s="1311"/>
      <c r="X819" s="1311"/>
      <c r="Y819" s="1311"/>
      <c r="Z819" s="1302"/>
      <c r="AA819" s="1311"/>
      <c r="AB819" s="1311"/>
      <c r="AC819" s="1311"/>
      <c r="AD819" s="1302"/>
      <c r="AE819" s="1311"/>
      <c r="AF819" s="1311"/>
      <c r="AG819" s="1311"/>
      <c r="AH819" s="1302"/>
      <c r="AI819" s="1311"/>
      <c r="AJ819" s="1311"/>
      <c r="AK819" s="1311"/>
      <c r="AL819" s="1302"/>
      <c r="AM819" s="1310"/>
      <c r="AN819" s="1282"/>
      <c r="AO819" s="931"/>
      <c r="AP819" s="931"/>
      <c r="AQ819" s="931"/>
      <c r="AR819" s="930"/>
      <c r="AS819" s="931"/>
      <c r="AT819" s="931"/>
      <c r="AU819" s="931"/>
      <c r="AV819" s="930"/>
      <c r="AW819" s="931"/>
      <c r="AX819" s="931"/>
      <c r="AY819" s="931"/>
      <c r="AZ819" s="930"/>
      <c r="BA819" s="931"/>
      <c r="BB819" s="931"/>
      <c r="BC819" s="931"/>
      <c r="BD819" s="930"/>
      <c r="BE819" s="929"/>
      <c r="BF819" s="1282">
        <f t="shared" si="15"/>
        <v>0</v>
      </c>
    </row>
    <row r="820" spans="1:58">
      <c r="A820" s="1220">
        <v>814</v>
      </c>
      <c r="B820" s="1231"/>
      <c r="C820" s="1276" t="s">
        <v>2431</v>
      </c>
      <c r="D820" s="1239">
        <v>65467700</v>
      </c>
      <c r="E820" s="1240" t="s">
        <v>2416</v>
      </c>
      <c r="F820" s="1234"/>
      <c r="G820" s="1235"/>
      <c r="H820" s="1236"/>
      <c r="I820" s="1234"/>
      <c r="J820" s="1220"/>
      <c r="K820" s="1237"/>
      <c r="L820" s="1237"/>
      <c r="M820" s="1234"/>
      <c r="N820" s="1237"/>
      <c r="O820" s="1234"/>
      <c r="P820" s="1234"/>
      <c r="Q820" s="1234"/>
      <c r="R820" s="1234"/>
      <c r="S820" s="1234"/>
      <c r="T820" s="1234"/>
      <c r="U820" s="1234"/>
      <c r="W820" s="1311"/>
      <c r="X820" s="1311"/>
      <c r="Y820" s="1311"/>
      <c r="Z820" s="1302"/>
      <c r="AA820" s="1311"/>
      <c r="AB820" s="1311"/>
      <c r="AC820" s="1311"/>
      <c r="AD820" s="1302"/>
      <c r="AE820" s="1311"/>
      <c r="AF820" s="1311"/>
      <c r="AG820" s="1311"/>
      <c r="AH820" s="1302"/>
      <c r="AI820" s="1311"/>
      <c r="AJ820" s="1311"/>
      <c r="AK820" s="1311"/>
      <c r="AL820" s="1302"/>
      <c r="AM820" s="1310"/>
      <c r="AN820" s="1282"/>
      <c r="AO820" s="931"/>
      <c r="AP820" s="931"/>
      <c r="AQ820" s="931"/>
      <c r="AR820" s="930"/>
      <c r="AS820" s="931"/>
      <c r="AT820" s="931"/>
      <c r="AU820" s="931"/>
      <c r="AV820" s="930"/>
      <c r="AW820" s="931"/>
      <c r="AX820" s="931"/>
      <c r="AY820" s="931"/>
      <c r="AZ820" s="930"/>
      <c r="BA820" s="931"/>
      <c r="BB820" s="931"/>
      <c r="BC820" s="931"/>
      <c r="BD820" s="930"/>
      <c r="BE820" s="929"/>
      <c r="BF820" s="1282">
        <f t="shared" si="15"/>
        <v>0</v>
      </c>
    </row>
    <row r="821" spans="1:58">
      <c r="A821" s="1220">
        <v>815</v>
      </c>
      <c r="B821" s="1231"/>
      <c r="C821" s="1276" t="s">
        <v>2425</v>
      </c>
      <c r="D821" s="1239">
        <v>37276700</v>
      </c>
      <c r="E821" s="1240" t="s">
        <v>2416</v>
      </c>
      <c r="F821" s="1234"/>
      <c r="G821" s="1235"/>
      <c r="H821" s="1236"/>
      <c r="I821" s="1234"/>
      <c r="J821" s="1220"/>
      <c r="K821" s="1237"/>
      <c r="L821" s="1237"/>
      <c r="M821" s="1234"/>
      <c r="N821" s="1237"/>
      <c r="O821" s="1234"/>
      <c r="P821" s="1234"/>
      <c r="Q821" s="1234"/>
      <c r="R821" s="1234"/>
      <c r="S821" s="1234"/>
      <c r="T821" s="1234"/>
      <c r="U821" s="1234"/>
      <c r="W821" s="1311"/>
      <c r="X821" s="1311"/>
      <c r="Y821" s="1311"/>
      <c r="Z821" s="1302"/>
      <c r="AA821" s="1311"/>
      <c r="AB821" s="1311"/>
      <c r="AC821" s="1311"/>
      <c r="AD821" s="1302"/>
      <c r="AE821" s="1311"/>
      <c r="AF821" s="1311"/>
      <c r="AG821" s="1311"/>
      <c r="AH821" s="1302"/>
      <c r="AI821" s="1311"/>
      <c r="AJ821" s="1311"/>
      <c r="AK821" s="1311"/>
      <c r="AL821" s="1302"/>
      <c r="AM821" s="1310"/>
      <c r="AN821" s="1282"/>
      <c r="AO821" s="931"/>
      <c r="AP821" s="931"/>
      <c r="AQ821" s="931"/>
      <c r="AR821" s="930"/>
      <c r="AS821" s="931"/>
      <c r="AT821" s="931"/>
      <c r="AU821" s="931"/>
      <c r="AV821" s="930"/>
      <c r="AW821" s="931"/>
      <c r="AX821" s="931"/>
      <c r="AY821" s="931"/>
      <c r="AZ821" s="930"/>
      <c r="BA821" s="931"/>
      <c r="BB821" s="931"/>
      <c r="BC821" s="931"/>
      <c r="BD821" s="930"/>
      <c r="BE821" s="929"/>
      <c r="BF821" s="1282">
        <f t="shared" si="15"/>
        <v>0</v>
      </c>
    </row>
    <row r="822" spans="1:58">
      <c r="A822" s="1220">
        <v>816</v>
      </c>
      <c r="B822" s="1231"/>
      <c r="C822" s="1276" t="s">
        <v>2426</v>
      </c>
      <c r="D822" s="1239">
        <v>109850400</v>
      </c>
      <c r="E822" s="1240" t="s">
        <v>2416</v>
      </c>
      <c r="F822" s="1234"/>
      <c r="G822" s="1235"/>
      <c r="H822" s="1236"/>
      <c r="I822" s="1234"/>
      <c r="J822" s="1220"/>
      <c r="K822" s="1237"/>
      <c r="L822" s="1237"/>
      <c r="M822" s="1234"/>
      <c r="N822" s="1237"/>
      <c r="O822" s="1234"/>
      <c r="P822" s="1234"/>
      <c r="Q822" s="1234"/>
      <c r="R822" s="1234"/>
      <c r="S822" s="1234"/>
      <c r="T822" s="1234"/>
      <c r="U822" s="1234"/>
      <c r="W822" s="1311"/>
      <c r="X822" s="1311"/>
      <c r="Y822" s="1311"/>
      <c r="Z822" s="1302"/>
      <c r="AA822" s="1311"/>
      <c r="AB822" s="1311"/>
      <c r="AC822" s="1311"/>
      <c r="AD822" s="1302"/>
      <c r="AE822" s="1311"/>
      <c r="AF822" s="1311"/>
      <c r="AG822" s="1311"/>
      <c r="AH822" s="1302"/>
      <c r="AI822" s="1311"/>
      <c r="AJ822" s="1311"/>
      <c r="AK822" s="1311"/>
      <c r="AL822" s="1302"/>
      <c r="AM822" s="1310"/>
      <c r="AN822" s="1282"/>
      <c r="AO822" s="931"/>
      <c r="AP822" s="931"/>
      <c r="AQ822" s="931"/>
      <c r="AR822" s="930"/>
      <c r="AS822" s="931"/>
      <c r="AT822" s="931"/>
      <c r="AU822" s="931"/>
      <c r="AV822" s="930"/>
      <c r="AW822" s="931"/>
      <c r="AX822" s="931"/>
      <c r="AY822" s="931"/>
      <c r="AZ822" s="930"/>
      <c r="BA822" s="931"/>
      <c r="BB822" s="931"/>
      <c r="BC822" s="931"/>
      <c r="BD822" s="930"/>
      <c r="BE822" s="929"/>
      <c r="BF822" s="1282">
        <f t="shared" si="15"/>
        <v>0</v>
      </c>
    </row>
    <row r="823" spans="1:58">
      <c r="A823" s="1220">
        <v>817</v>
      </c>
      <c r="B823" s="1231"/>
      <c r="C823" s="1276" t="s">
        <v>2427</v>
      </c>
      <c r="D823" s="1239">
        <v>167409000</v>
      </c>
      <c r="E823" s="1240" t="s">
        <v>2416</v>
      </c>
      <c r="F823" s="1234"/>
      <c r="G823" s="1235"/>
      <c r="H823" s="1236"/>
      <c r="I823" s="1234"/>
      <c r="J823" s="1220"/>
      <c r="K823" s="1237"/>
      <c r="L823" s="1237"/>
      <c r="M823" s="1234"/>
      <c r="N823" s="1237"/>
      <c r="O823" s="1234"/>
      <c r="P823" s="1234"/>
      <c r="Q823" s="1234"/>
      <c r="R823" s="1234"/>
      <c r="S823" s="1234"/>
      <c r="T823" s="1234"/>
      <c r="U823" s="1234"/>
      <c r="W823" s="1311"/>
      <c r="X823" s="1311"/>
      <c r="Y823" s="1311"/>
      <c r="Z823" s="1302"/>
      <c r="AA823" s="1311"/>
      <c r="AB823" s="1311"/>
      <c r="AC823" s="1311"/>
      <c r="AD823" s="1302"/>
      <c r="AE823" s="1311"/>
      <c r="AF823" s="1311"/>
      <c r="AG823" s="1311"/>
      <c r="AH823" s="1302"/>
      <c r="AI823" s="1311"/>
      <c r="AJ823" s="1311"/>
      <c r="AK823" s="1311"/>
      <c r="AL823" s="1302"/>
      <c r="AM823" s="1310"/>
      <c r="AN823" s="1282"/>
      <c r="AO823" s="931"/>
      <c r="AP823" s="931"/>
      <c r="AQ823" s="931"/>
      <c r="AR823" s="930"/>
      <c r="AS823" s="931"/>
      <c r="AT823" s="931"/>
      <c r="AU823" s="931"/>
      <c r="AV823" s="930"/>
      <c r="AW823" s="931"/>
      <c r="AX823" s="931"/>
      <c r="AY823" s="931"/>
      <c r="AZ823" s="930"/>
      <c r="BA823" s="931"/>
      <c r="BB823" s="931"/>
      <c r="BC823" s="931"/>
      <c r="BD823" s="930"/>
      <c r="BE823" s="929"/>
      <c r="BF823" s="1282">
        <f t="shared" si="15"/>
        <v>0</v>
      </c>
    </row>
    <row r="824" spans="1:58">
      <c r="A824" s="1220">
        <v>818</v>
      </c>
      <c r="B824" s="1231"/>
      <c r="C824" s="1276" t="s">
        <v>2517</v>
      </c>
      <c r="D824" s="1239">
        <v>37996200</v>
      </c>
      <c r="E824" s="1240" t="s">
        <v>2416</v>
      </c>
      <c r="F824" s="1234"/>
      <c r="G824" s="1235"/>
      <c r="H824" s="1236"/>
      <c r="I824" s="1234"/>
      <c r="J824" s="1220"/>
      <c r="K824" s="1237"/>
      <c r="L824" s="1237"/>
      <c r="M824" s="1234"/>
      <c r="N824" s="1237"/>
      <c r="O824" s="1234"/>
      <c r="P824" s="1234"/>
      <c r="Q824" s="1234"/>
      <c r="R824" s="1234"/>
      <c r="S824" s="1234"/>
      <c r="T824" s="1234"/>
      <c r="U824" s="1234"/>
      <c r="W824" s="1311"/>
      <c r="X824" s="1311"/>
      <c r="Y824" s="1311"/>
      <c r="Z824" s="1302"/>
      <c r="AA824" s="1311"/>
      <c r="AB824" s="1311"/>
      <c r="AC824" s="1311"/>
      <c r="AD824" s="1302"/>
      <c r="AE824" s="1311"/>
      <c r="AF824" s="1311"/>
      <c r="AG824" s="1311"/>
      <c r="AH824" s="1302"/>
      <c r="AI824" s="1311"/>
      <c r="AJ824" s="1311"/>
      <c r="AK824" s="1311"/>
      <c r="AL824" s="1302"/>
      <c r="AM824" s="1310"/>
      <c r="AN824" s="1282"/>
      <c r="AO824" s="931"/>
      <c r="AP824" s="931"/>
      <c r="AQ824" s="931"/>
      <c r="AR824" s="930"/>
      <c r="AS824" s="931"/>
      <c r="AT824" s="931"/>
      <c r="AU824" s="931"/>
      <c r="AV824" s="930"/>
      <c r="AW824" s="931"/>
      <c r="AX824" s="931"/>
      <c r="AY824" s="931"/>
      <c r="AZ824" s="930"/>
      <c r="BA824" s="931"/>
      <c r="BB824" s="931"/>
      <c r="BC824" s="931"/>
      <c r="BD824" s="930"/>
      <c r="BE824" s="929"/>
      <c r="BF824" s="1282">
        <f t="shared" si="15"/>
        <v>0</v>
      </c>
    </row>
    <row r="825" spans="1:58" ht="70.2">
      <c r="A825" s="1220">
        <v>819</v>
      </c>
      <c r="B825" s="1231">
        <v>10</v>
      </c>
      <c r="C825" s="1275" t="s">
        <v>2542</v>
      </c>
      <c r="D825" s="1232"/>
      <c r="E825" s="1233">
        <v>6404500</v>
      </c>
      <c r="F825" s="1234" t="s">
        <v>2416</v>
      </c>
      <c r="G825" s="1235"/>
      <c r="H825" s="1236"/>
      <c r="I825" s="1234"/>
      <c r="J825" s="1220">
        <f>L825+N825+P825</f>
        <v>1</v>
      </c>
      <c r="K825" s="1227">
        <f>M825+O825+Q825</f>
        <v>6404500</v>
      </c>
      <c r="L825" s="1237"/>
      <c r="M825" s="1234"/>
      <c r="N825" s="1237"/>
      <c r="O825" s="1234"/>
      <c r="P825" s="1237">
        <v>1</v>
      </c>
      <c r="Q825" s="1228">
        <f>$E825</f>
        <v>6404500</v>
      </c>
      <c r="R825" s="1234"/>
      <c r="S825" s="1234"/>
      <c r="T825" s="1299"/>
      <c r="U825" s="1293">
        <f>Q825-T825</f>
        <v>6404500</v>
      </c>
      <c r="W825" s="1311">
        <f>$W$1/100*$U825</f>
        <v>640450</v>
      </c>
      <c r="X825" s="1311">
        <f>$X$1/100*$U825</f>
        <v>640450</v>
      </c>
      <c r="Y825" s="1311">
        <f>$Y$1/100*$U825</f>
        <v>640450</v>
      </c>
      <c r="Z825" s="1302">
        <f>W825+X825+Y825</f>
        <v>1921350</v>
      </c>
      <c r="AA825" s="1311">
        <f>$AA$1/100*$U825</f>
        <v>320225</v>
      </c>
      <c r="AB825" s="1311">
        <f>$AB$1/100*$U825</f>
        <v>640450</v>
      </c>
      <c r="AC825" s="1311">
        <f>$AC$1/100*$U825</f>
        <v>640450</v>
      </c>
      <c r="AD825" s="1302">
        <f>AA825+AB825+AC825</f>
        <v>1601125</v>
      </c>
      <c r="AE825" s="1311">
        <f>$AE$1/100*$U825</f>
        <v>640450</v>
      </c>
      <c r="AF825" s="1311">
        <f>$AF$1/100*$U825</f>
        <v>640450</v>
      </c>
      <c r="AG825" s="1311">
        <f>$AG$1/100*$U825</f>
        <v>640450</v>
      </c>
      <c r="AH825" s="1302">
        <f>AE825+AF825+AG825</f>
        <v>1921350</v>
      </c>
      <c r="AI825" s="1311">
        <f>$AI$1/100*$U825</f>
        <v>640450</v>
      </c>
      <c r="AJ825" s="1311">
        <f>$AJ$1/100*$U825</f>
        <v>320225</v>
      </c>
      <c r="AK825" s="1311">
        <f>$AK$1/100*$U825</f>
        <v>0</v>
      </c>
      <c r="AL825" s="1302">
        <f>AI825+AJ825+AK825</f>
        <v>960675</v>
      </c>
      <c r="AM825" s="1310">
        <f>Z825+AD825+AH825+AL825</f>
        <v>6404500</v>
      </c>
      <c r="AN825" s="1282">
        <f>AM825-U825</f>
        <v>0</v>
      </c>
      <c r="AO825" s="931">
        <f>ROUND(W825,-2)</f>
        <v>640500</v>
      </c>
      <c r="AP825" s="931">
        <f>ROUND(X825,-2)</f>
        <v>640500</v>
      </c>
      <c r="AQ825" s="931">
        <f>ROUND(Y825,-2)</f>
        <v>640500</v>
      </c>
      <c r="AR825" s="1302">
        <f>AO825+AP825+AQ825</f>
        <v>1921500</v>
      </c>
      <c r="AS825" s="931">
        <f>ROUND(AA825,-2)</f>
        <v>320200</v>
      </c>
      <c r="AT825" s="931">
        <f>ROUND(AB825,-2)</f>
        <v>640500</v>
      </c>
      <c r="AU825" s="931">
        <f>ROUND(AC825,-2)</f>
        <v>640500</v>
      </c>
      <c r="AV825" s="1302">
        <f>AS825+AT825+AU825</f>
        <v>1601200</v>
      </c>
      <c r="AW825" s="931">
        <f>ROUND(AE825,-2)</f>
        <v>640500</v>
      </c>
      <c r="AX825" s="931">
        <f>ROUND(AF825,-2)</f>
        <v>640500</v>
      </c>
      <c r="AY825" s="931">
        <f>ROUND(AG825,-2)</f>
        <v>640500</v>
      </c>
      <c r="AZ825" s="1302">
        <f>AW825+AX825+AY825</f>
        <v>1921500</v>
      </c>
      <c r="BA825" s="1311">
        <f>ROUND(AI825,-2)</f>
        <v>640500</v>
      </c>
      <c r="BB825" s="1311">
        <f>ROUND(AJ825,-2)</f>
        <v>320200</v>
      </c>
      <c r="BC825" s="1311">
        <f>ROUND(AK825,-2)</f>
        <v>0</v>
      </c>
      <c r="BD825" s="930">
        <f>BA825+BB825+BC825</f>
        <v>960700</v>
      </c>
      <c r="BE825" s="1310">
        <f>AR825+AV825+AZ825+BD825</f>
        <v>6404900</v>
      </c>
      <c r="BF825" s="1312">
        <f t="shared" si="15"/>
        <v>400</v>
      </c>
    </row>
    <row r="826" spans="1:58">
      <c r="A826" s="1220">
        <v>820</v>
      </c>
      <c r="B826" s="1231"/>
      <c r="C826" s="1276" t="s">
        <v>2422</v>
      </c>
      <c r="D826" s="1239">
        <v>68133600</v>
      </c>
      <c r="E826" s="1240" t="s">
        <v>2416</v>
      </c>
      <c r="F826" s="1234"/>
      <c r="G826" s="1235"/>
      <c r="H826" s="1236"/>
      <c r="I826" s="1234"/>
      <c r="J826" s="1220"/>
      <c r="K826" s="1237"/>
      <c r="L826" s="1237"/>
      <c r="M826" s="1234"/>
      <c r="N826" s="1237"/>
      <c r="O826" s="1234"/>
      <c r="P826" s="1234"/>
      <c r="Q826" s="1234"/>
      <c r="R826" s="1234"/>
      <c r="S826" s="1234"/>
      <c r="T826" s="1234"/>
      <c r="U826" s="1234"/>
      <c r="W826" s="1311"/>
      <c r="X826" s="1311"/>
      <c r="Y826" s="1311"/>
      <c r="Z826" s="1302"/>
      <c r="AA826" s="1311"/>
      <c r="AB826" s="1311"/>
      <c r="AC826" s="1311"/>
      <c r="AD826" s="1302"/>
      <c r="AE826" s="1311"/>
      <c r="AF826" s="1311"/>
      <c r="AG826" s="1311"/>
      <c r="AH826" s="1302"/>
      <c r="AI826" s="1311"/>
      <c r="AJ826" s="1311"/>
      <c r="AK826" s="1311"/>
      <c r="AL826" s="1302"/>
      <c r="AM826" s="1310"/>
      <c r="AN826" s="1282"/>
      <c r="AO826" s="931"/>
      <c r="AP826" s="931"/>
      <c r="AQ826" s="931"/>
      <c r="AR826" s="930"/>
      <c r="AS826" s="931"/>
      <c r="AT826" s="931"/>
      <c r="AU826" s="931"/>
      <c r="AV826" s="930"/>
      <c r="AW826" s="931"/>
      <c r="AX826" s="931"/>
      <c r="AY826" s="931"/>
      <c r="AZ826" s="930"/>
      <c r="BA826" s="931"/>
      <c r="BB826" s="931"/>
      <c r="BC826" s="931"/>
      <c r="BD826" s="930"/>
      <c r="BE826" s="929"/>
      <c r="BF826" s="1282">
        <f t="shared" si="15"/>
        <v>0</v>
      </c>
    </row>
    <row r="827" spans="1:58" outlineLevel="2">
      <c r="A827" s="1220">
        <v>821</v>
      </c>
      <c r="B827" s="1231"/>
      <c r="C827" s="1276" t="s">
        <v>2423</v>
      </c>
      <c r="D827" s="1239">
        <v>0</v>
      </c>
      <c r="E827" s="1240" t="s">
        <v>2416</v>
      </c>
      <c r="F827" s="1234"/>
      <c r="G827" s="1235"/>
      <c r="H827" s="1236"/>
      <c r="I827" s="1234"/>
      <c r="J827" s="1220"/>
      <c r="K827" s="1237"/>
      <c r="L827" s="1237"/>
      <c r="M827" s="1234"/>
      <c r="N827" s="1237"/>
      <c r="O827" s="1234"/>
      <c r="P827" s="1234"/>
      <c r="Q827" s="1234"/>
      <c r="R827" s="1234"/>
      <c r="S827" s="1234"/>
      <c r="T827" s="1234"/>
      <c r="U827" s="1234"/>
      <c r="W827" s="1311"/>
      <c r="X827" s="1311"/>
      <c r="Y827" s="1311"/>
      <c r="Z827" s="1302"/>
      <c r="AA827" s="1311"/>
      <c r="AB827" s="1311"/>
      <c r="AC827" s="1311"/>
      <c r="AD827" s="1302"/>
      <c r="AE827" s="1311"/>
      <c r="AF827" s="1311"/>
      <c r="AG827" s="1311"/>
      <c r="AH827" s="1302"/>
      <c r="AI827" s="1311"/>
      <c r="AJ827" s="1311"/>
      <c r="AK827" s="1311"/>
      <c r="AL827" s="1302"/>
      <c r="AM827" s="1310"/>
      <c r="AN827" s="1282"/>
      <c r="AO827" s="931"/>
      <c r="AP827" s="931"/>
      <c r="AQ827" s="931"/>
      <c r="AR827" s="930"/>
      <c r="AS827" s="931"/>
      <c r="AT827" s="931"/>
      <c r="AU827" s="931"/>
      <c r="AV827" s="930"/>
      <c r="AW827" s="931"/>
      <c r="AX827" s="931"/>
      <c r="AY827" s="931"/>
      <c r="AZ827" s="930"/>
      <c r="BA827" s="931"/>
      <c r="BB827" s="931"/>
      <c r="BC827" s="931"/>
      <c r="BD827" s="930"/>
      <c r="BE827" s="929"/>
      <c r="BF827" s="1282">
        <f t="shared" si="15"/>
        <v>0</v>
      </c>
    </row>
    <row r="828" spans="1:58" outlineLevel="2">
      <c r="A828" s="1220">
        <v>822</v>
      </c>
      <c r="B828" s="1231"/>
      <c r="C828" s="1276" t="s">
        <v>2424</v>
      </c>
      <c r="D828" s="1239">
        <v>68133600</v>
      </c>
      <c r="E828" s="1240" t="s">
        <v>2416</v>
      </c>
      <c r="F828" s="1234"/>
      <c r="G828" s="1235"/>
      <c r="H828" s="1236"/>
      <c r="I828" s="1234"/>
      <c r="J828" s="1220"/>
      <c r="K828" s="1237"/>
      <c r="L828" s="1237"/>
      <c r="M828" s="1234"/>
      <c r="N828" s="1237"/>
      <c r="O828" s="1234"/>
      <c r="P828" s="1234"/>
      <c r="Q828" s="1234"/>
      <c r="R828" s="1234"/>
      <c r="S828" s="1234"/>
      <c r="T828" s="1234"/>
      <c r="U828" s="1234"/>
      <c r="W828" s="1311"/>
      <c r="X828" s="1311"/>
      <c r="Y828" s="1311"/>
      <c r="Z828" s="1302"/>
      <c r="AA828" s="1311"/>
      <c r="AB828" s="1311"/>
      <c r="AC828" s="1311"/>
      <c r="AD828" s="1302"/>
      <c r="AE828" s="1311"/>
      <c r="AF828" s="1311"/>
      <c r="AG828" s="1311"/>
      <c r="AH828" s="1302"/>
      <c r="AI828" s="1311"/>
      <c r="AJ828" s="1311"/>
      <c r="AK828" s="1311"/>
      <c r="AL828" s="1302"/>
      <c r="AM828" s="1310"/>
      <c r="AN828" s="1282"/>
      <c r="AO828" s="931"/>
      <c r="AP828" s="931"/>
      <c r="AQ828" s="931"/>
      <c r="AR828" s="930"/>
      <c r="AS828" s="931"/>
      <c r="AT828" s="931"/>
      <c r="AU828" s="931"/>
      <c r="AV828" s="930"/>
      <c r="AW828" s="931"/>
      <c r="AX828" s="931"/>
      <c r="AY828" s="931"/>
      <c r="AZ828" s="930"/>
      <c r="BA828" s="931"/>
      <c r="BB828" s="931"/>
      <c r="BC828" s="931"/>
      <c r="BD828" s="930"/>
      <c r="BE828" s="929"/>
      <c r="BF828" s="1282">
        <f t="shared" si="15"/>
        <v>0</v>
      </c>
    </row>
    <row r="829" spans="1:58">
      <c r="A829" s="1220">
        <v>823</v>
      </c>
      <c r="B829" s="1231"/>
      <c r="C829" s="1276" t="s">
        <v>2431</v>
      </c>
      <c r="D829" s="1239">
        <v>10220100</v>
      </c>
      <c r="E829" s="1240" t="s">
        <v>2416</v>
      </c>
      <c r="F829" s="1234"/>
      <c r="G829" s="1235"/>
      <c r="H829" s="1236"/>
      <c r="I829" s="1234"/>
      <c r="J829" s="1220"/>
      <c r="K829" s="1237"/>
      <c r="L829" s="1237"/>
      <c r="M829" s="1234"/>
      <c r="N829" s="1237"/>
      <c r="O829" s="1234"/>
      <c r="P829" s="1234"/>
      <c r="Q829" s="1234"/>
      <c r="R829" s="1234"/>
      <c r="S829" s="1234"/>
      <c r="T829" s="1234"/>
      <c r="U829" s="1234"/>
      <c r="W829" s="1311"/>
      <c r="X829" s="1311"/>
      <c r="Y829" s="1311"/>
      <c r="Z829" s="1302"/>
      <c r="AA829" s="1311"/>
      <c r="AB829" s="1311"/>
      <c r="AC829" s="1311"/>
      <c r="AD829" s="1302"/>
      <c r="AE829" s="1311"/>
      <c r="AF829" s="1311"/>
      <c r="AG829" s="1311"/>
      <c r="AH829" s="1302"/>
      <c r="AI829" s="1311"/>
      <c r="AJ829" s="1311"/>
      <c r="AK829" s="1311"/>
      <c r="AL829" s="1302"/>
      <c r="AM829" s="1310"/>
      <c r="AN829" s="1282"/>
      <c r="AO829" s="931"/>
      <c r="AP829" s="931"/>
      <c r="AQ829" s="931"/>
      <c r="AR829" s="930"/>
      <c r="AS829" s="931"/>
      <c r="AT829" s="931"/>
      <c r="AU829" s="931"/>
      <c r="AV829" s="930"/>
      <c r="AW829" s="931"/>
      <c r="AX829" s="931"/>
      <c r="AY829" s="931"/>
      <c r="AZ829" s="930"/>
      <c r="BA829" s="931"/>
      <c r="BB829" s="931"/>
      <c r="BC829" s="931"/>
      <c r="BD829" s="930"/>
      <c r="BE829" s="929"/>
      <c r="BF829" s="1282">
        <f t="shared" si="15"/>
        <v>0</v>
      </c>
    </row>
    <row r="830" spans="1:58">
      <c r="A830" s="1220">
        <v>824</v>
      </c>
      <c r="B830" s="1231"/>
      <c r="C830" s="1276" t="s">
        <v>2425</v>
      </c>
      <c r="D830" s="1239">
        <v>6404500</v>
      </c>
      <c r="E830" s="1240" t="s">
        <v>2416</v>
      </c>
      <c r="F830" s="1234"/>
      <c r="G830" s="1235"/>
      <c r="H830" s="1236"/>
      <c r="I830" s="1234"/>
      <c r="J830" s="1220"/>
      <c r="K830" s="1237"/>
      <c r="L830" s="1237"/>
      <c r="M830" s="1234"/>
      <c r="N830" s="1237"/>
      <c r="O830" s="1234"/>
      <c r="P830" s="1234"/>
      <c r="Q830" s="1234"/>
      <c r="R830" s="1234"/>
      <c r="S830" s="1234"/>
      <c r="T830" s="1234"/>
      <c r="U830" s="1234"/>
      <c r="W830" s="1311"/>
      <c r="X830" s="1311"/>
      <c r="Y830" s="1311"/>
      <c r="Z830" s="1302"/>
      <c r="AA830" s="1311"/>
      <c r="AB830" s="1311"/>
      <c r="AC830" s="1311"/>
      <c r="AD830" s="1302"/>
      <c r="AE830" s="1311"/>
      <c r="AF830" s="1311"/>
      <c r="AG830" s="1311"/>
      <c r="AH830" s="1302"/>
      <c r="AI830" s="1311"/>
      <c r="AJ830" s="1311"/>
      <c r="AK830" s="1311"/>
      <c r="AL830" s="1302"/>
      <c r="AM830" s="1310"/>
      <c r="AN830" s="1282"/>
      <c r="AO830" s="931"/>
      <c r="AP830" s="931"/>
      <c r="AQ830" s="931"/>
      <c r="AR830" s="930"/>
      <c r="AS830" s="931"/>
      <c r="AT830" s="931"/>
      <c r="AU830" s="931"/>
      <c r="AV830" s="930"/>
      <c r="AW830" s="931"/>
      <c r="AX830" s="931"/>
      <c r="AY830" s="931"/>
      <c r="AZ830" s="930"/>
      <c r="BA830" s="931"/>
      <c r="BB830" s="931"/>
      <c r="BC830" s="931"/>
      <c r="BD830" s="930"/>
      <c r="BE830" s="929"/>
      <c r="BF830" s="1282">
        <f t="shared" si="15"/>
        <v>0</v>
      </c>
    </row>
    <row r="831" spans="1:58">
      <c r="A831" s="1220">
        <v>825</v>
      </c>
      <c r="B831" s="1231"/>
      <c r="C831" s="1276" t="s">
        <v>2426</v>
      </c>
      <c r="D831" s="1239">
        <v>26674400</v>
      </c>
      <c r="E831" s="1240" t="s">
        <v>2416</v>
      </c>
      <c r="F831" s="1234"/>
      <c r="G831" s="1235"/>
      <c r="H831" s="1236"/>
      <c r="I831" s="1234"/>
      <c r="J831" s="1220"/>
      <c r="K831" s="1237"/>
      <c r="L831" s="1237"/>
      <c r="M831" s="1234"/>
      <c r="N831" s="1237"/>
      <c r="O831" s="1234"/>
      <c r="P831" s="1234"/>
      <c r="Q831" s="1234"/>
      <c r="R831" s="1234"/>
      <c r="S831" s="1234"/>
      <c r="T831" s="1234"/>
      <c r="U831" s="1234"/>
      <c r="W831" s="1311"/>
      <c r="X831" s="1311"/>
      <c r="Y831" s="1311"/>
      <c r="Z831" s="1302"/>
      <c r="AA831" s="1311"/>
      <c r="AB831" s="1311"/>
      <c r="AC831" s="1311"/>
      <c r="AD831" s="1302"/>
      <c r="AE831" s="1311"/>
      <c r="AF831" s="1311"/>
      <c r="AG831" s="1311"/>
      <c r="AH831" s="1302"/>
      <c r="AI831" s="1311"/>
      <c r="AJ831" s="1311"/>
      <c r="AK831" s="1311"/>
      <c r="AL831" s="1302"/>
      <c r="AM831" s="1310"/>
      <c r="AN831" s="1282"/>
      <c r="AO831" s="931"/>
      <c r="AP831" s="931"/>
      <c r="AQ831" s="931"/>
      <c r="AR831" s="930"/>
      <c r="AS831" s="931"/>
      <c r="AT831" s="931"/>
      <c r="AU831" s="931"/>
      <c r="AV831" s="930"/>
      <c r="AW831" s="931"/>
      <c r="AX831" s="931"/>
      <c r="AY831" s="931"/>
      <c r="AZ831" s="930"/>
      <c r="BA831" s="931"/>
      <c r="BB831" s="931"/>
      <c r="BC831" s="931"/>
      <c r="BD831" s="930"/>
      <c r="BE831" s="929"/>
      <c r="BF831" s="1282">
        <f t="shared" si="15"/>
        <v>0</v>
      </c>
    </row>
    <row r="832" spans="1:58">
      <c r="A832" s="1220">
        <v>826</v>
      </c>
      <c r="B832" s="1231"/>
      <c r="C832" s="1276" t="s">
        <v>2427</v>
      </c>
      <c r="D832" s="1239">
        <v>24834600</v>
      </c>
      <c r="E832" s="1240" t="s">
        <v>2416</v>
      </c>
      <c r="F832" s="1234"/>
      <c r="G832" s="1235"/>
      <c r="H832" s="1236"/>
      <c r="I832" s="1234"/>
      <c r="J832" s="1220"/>
      <c r="K832" s="1237"/>
      <c r="L832" s="1237"/>
      <c r="M832" s="1234"/>
      <c r="N832" s="1237"/>
      <c r="O832" s="1234"/>
      <c r="P832" s="1234"/>
      <c r="Q832" s="1234"/>
      <c r="R832" s="1234"/>
      <c r="S832" s="1234"/>
      <c r="T832" s="1234"/>
      <c r="U832" s="1234"/>
      <c r="W832" s="1311"/>
      <c r="X832" s="1311"/>
      <c r="Y832" s="1311"/>
      <c r="Z832" s="1302"/>
      <c r="AA832" s="1311"/>
      <c r="AB832" s="1311"/>
      <c r="AC832" s="1311"/>
      <c r="AD832" s="1302"/>
      <c r="AE832" s="1311"/>
      <c r="AF832" s="1311"/>
      <c r="AG832" s="1311"/>
      <c r="AH832" s="1302"/>
      <c r="AI832" s="1311"/>
      <c r="AJ832" s="1311"/>
      <c r="AK832" s="1311"/>
      <c r="AL832" s="1302"/>
      <c r="AM832" s="1310"/>
      <c r="AN832" s="1282"/>
      <c r="AO832" s="931"/>
      <c r="AP832" s="931"/>
      <c r="AQ832" s="931"/>
      <c r="AR832" s="930"/>
      <c r="AS832" s="931"/>
      <c r="AT832" s="931"/>
      <c r="AU832" s="931"/>
      <c r="AV832" s="930"/>
      <c r="AW832" s="931"/>
      <c r="AX832" s="931"/>
      <c r="AY832" s="931"/>
      <c r="AZ832" s="930"/>
      <c r="BA832" s="931"/>
      <c r="BB832" s="931"/>
      <c r="BC832" s="931"/>
      <c r="BD832" s="930"/>
      <c r="BE832" s="929"/>
      <c r="BF832" s="1282">
        <f t="shared" si="15"/>
        <v>0</v>
      </c>
    </row>
    <row r="833" spans="1:58" ht="70.2">
      <c r="A833" s="1220">
        <v>827</v>
      </c>
      <c r="B833" s="1231">
        <v>7</v>
      </c>
      <c r="C833" s="1275" t="s">
        <v>2543</v>
      </c>
      <c r="D833" s="1232"/>
      <c r="E833" s="1233">
        <v>46230100</v>
      </c>
      <c r="F833" s="1234" t="s">
        <v>2416</v>
      </c>
      <c r="G833" s="1235"/>
      <c r="H833" s="1236"/>
      <c r="I833" s="1234"/>
      <c r="J833" s="1220">
        <f>L833+N833+P833</f>
        <v>1</v>
      </c>
      <c r="K833" s="1227">
        <f>M833+O833+Q833</f>
        <v>46230100</v>
      </c>
      <c r="L833" s="1237"/>
      <c r="M833" s="1234"/>
      <c r="N833" s="1237"/>
      <c r="O833" s="1234"/>
      <c r="P833" s="1237">
        <v>1</v>
      </c>
      <c r="Q833" s="1228">
        <f>$E833</f>
        <v>46230100</v>
      </c>
      <c r="R833" s="1234"/>
      <c r="S833" s="1234"/>
      <c r="T833" s="1299"/>
      <c r="U833" s="1293">
        <f>Q833-T833</f>
        <v>46230100</v>
      </c>
      <c r="W833" s="1311">
        <f>$W$1/100*$U833</f>
        <v>4623010</v>
      </c>
      <c r="X833" s="1311">
        <f>$X$1/100*$U833</f>
        <v>4623010</v>
      </c>
      <c r="Y833" s="1311">
        <f>$Y$1/100*$U833</f>
        <v>4623010</v>
      </c>
      <c r="Z833" s="1302">
        <f>W833+X833+Y833</f>
        <v>13869030</v>
      </c>
      <c r="AA833" s="1311">
        <f>$AA$1/100*$U833</f>
        <v>2311505</v>
      </c>
      <c r="AB833" s="1311">
        <f>$AB$1/100*$U833</f>
        <v>4623010</v>
      </c>
      <c r="AC833" s="1311">
        <f>$AC$1/100*$U833</f>
        <v>4623010</v>
      </c>
      <c r="AD833" s="1302">
        <f>AA833+AB833+AC833</f>
        <v>11557525</v>
      </c>
      <c r="AE833" s="1311">
        <f>$AE$1/100*$U833</f>
        <v>4623010</v>
      </c>
      <c r="AF833" s="1311">
        <f>$AF$1/100*$U833</f>
        <v>4623010</v>
      </c>
      <c r="AG833" s="1311">
        <f>$AG$1/100*$U833</f>
        <v>4623010</v>
      </c>
      <c r="AH833" s="1302">
        <f>AE833+AF833+AG833</f>
        <v>13869030</v>
      </c>
      <c r="AI833" s="1311">
        <f>$AI$1/100*$U833</f>
        <v>4623010</v>
      </c>
      <c r="AJ833" s="1311">
        <f>$AJ$1/100*$U833</f>
        <v>2311505</v>
      </c>
      <c r="AK833" s="1311">
        <f>$AK$1/100*$U833</f>
        <v>0</v>
      </c>
      <c r="AL833" s="1302">
        <f>AI833+AJ833+AK833</f>
        <v>6934515</v>
      </c>
      <c r="AM833" s="1310">
        <f>Z833+AD833+AH833+AL833</f>
        <v>46230100</v>
      </c>
      <c r="AN833" s="1282">
        <f>AM833-U833</f>
        <v>0</v>
      </c>
      <c r="AO833" s="931">
        <f>ROUND(W833,-2)</f>
        <v>4623000</v>
      </c>
      <c r="AP833" s="931">
        <f>ROUND(X833,-2)</f>
        <v>4623000</v>
      </c>
      <c r="AQ833" s="931">
        <f>ROUND(Y833,-2)</f>
        <v>4623000</v>
      </c>
      <c r="AR833" s="1302">
        <f>AO833+AP833+AQ833</f>
        <v>13869000</v>
      </c>
      <c r="AS833" s="931">
        <f>ROUND(AA833,-2)</f>
        <v>2311500</v>
      </c>
      <c r="AT833" s="931">
        <f>ROUND(AB833,-2)</f>
        <v>4623000</v>
      </c>
      <c r="AU833" s="931">
        <f>ROUND(AC833,-2)</f>
        <v>4623000</v>
      </c>
      <c r="AV833" s="1302">
        <f>AS833+AT833+AU833</f>
        <v>11557500</v>
      </c>
      <c r="AW833" s="931">
        <f>ROUND(AE833,-2)</f>
        <v>4623000</v>
      </c>
      <c r="AX833" s="931">
        <f>ROUND(AF833,-2)</f>
        <v>4623000</v>
      </c>
      <c r="AY833" s="931">
        <f>ROUND(AG833,-2)</f>
        <v>4623000</v>
      </c>
      <c r="AZ833" s="1302">
        <f>AW833+AX833+AY833</f>
        <v>13869000</v>
      </c>
      <c r="BA833" s="1311">
        <f>ROUND(AI833,-2)</f>
        <v>4623000</v>
      </c>
      <c r="BB833" s="1311">
        <f>ROUND(AJ833,-2)</f>
        <v>2311500</v>
      </c>
      <c r="BC833" s="1311">
        <f>ROUND(AK833,-2)</f>
        <v>0</v>
      </c>
      <c r="BD833" s="930">
        <f>BA833+BB833+BC833</f>
        <v>6934500</v>
      </c>
      <c r="BE833" s="1310">
        <f>AR833+AV833+AZ833+BD833</f>
        <v>46230000</v>
      </c>
      <c r="BF833" s="1312">
        <f t="shared" si="15"/>
        <v>-100</v>
      </c>
    </row>
    <row r="834" spans="1:58">
      <c r="A834" s="1220">
        <v>828</v>
      </c>
      <c r="B834" s="1231"/>
      <c r="C834" s="1276" t="s">
        <v>2422</v>
      </c>
      <c r="D834" s="1239">
        <v>71860000</v>
      </c>
      <c r="E834" s="1240" t="s">
        <v>2416</v>
      </c>
      <c r="F834" s="1234"/>
      <c r="G834" s="1235"/>
      <c r="H834" s="1236"/>
      <c r="I834" s="1234"/>
      <c r="J834" s="1220"/>
      <c r="K834" s="1237"/>
      <c r="L834" s="1237"/>
      <c r="M834" s="1234"/>
      <c r="N834" s="1237"/>
      <c r="O834" s="1234"/>
      <c r="P834" s="1234"/>
      <c r="Q834" s="1234"/>
      <c r="R834" s="1234"/>
      <c r="S834" s="1234"/>
      <c r="T834" s="1234"/>
      <c r="U834" s="1234"/>
      <c r="W834" s="1311"/>
      <c r="X834" s="1311"/>
      <c r="Y834" s="1311"/>
      <c r="Z834" s="1302"/>
      <c r="AA834" s="1311"/>
      <c r="AB834" s="1311"/>
      <c r="AC834" s="1311"/>
      <c r="AD834" s="1302"/>
      <c r="AE834" s="1311"/>
      <c r="AF834" s="1311"/>
      <c r="AG834" s="1311"/>
      <c r="AH834" s="1302"/>
      <c r="AI834" s="1311"/>
      <c r="AJ834" s="1311"/>
      <c r="AK834" s="1311"/>
      <c r="AL834" s="1302"/>
      <c r="AM834" s="1310"/>
      <c r="AN834" s="1282"/>
      <c r="AO834" s="931"/>
      <c r="AP834" s="931"/>
      <c r="AQ834" s="931"/>
      <c r="AR834" s="930"/>
      <c r="AS834" s="931"/>
      <c r="AT834" s="931"/>
      <c r="AU834" s="931"/>
      <c r="AV834" s="930"/>
      <c r="AW834" s="931"/>
      <c r="AX834" s="931"/>
      <c r="AY834" s="931"/>
      <c r="AZ834" s="930"/>
      <c r="BA834" s="931"/>
      <c r="BB834" s="931"/>
      <c r="BC834" s="931"/>
      <c r="BD834" s="930"/>
      <c r="BE834" s="929"/>
      <c r="BF834" s="1282">
        <f t="shared" si="15"/>
        <v>0</v>
      </c>
    </row>
    <row r="835" spans="1:58" outlineLevel="2">
      <c r="A835" s="1220">
        <v>829</v>
      </c>
      <c r="B835" s="1231"/>
      <c r="C835" s="1276" t="s">
        <v>2423</v>
      </c>
      <c r="D835" s="1239">
        <v>0</v>
      </c>
      <c r="E835" s="1240" t="s">
        <v>2416</v>
      </c>
      <c r="F835" s="1234"/>
      <c r="G835" s="1235"/>
      <c r="H835" s="1236"/>
      <c r="I835" s="1234"/>
      <c r="J835" s="1220"/>
      <c r="K835" s="1237"/>
      <c r="L835" s="1237"/>
      <c r="M835" s="1234"/>
      <c r="N835" s="1237"/>
      <c r="O835" s="1234"/>
      <c r="P835" s="1234"/>
      <c r="Q835" s="1234"/>
      <c r="R835" s="1234"/>
      <c r="S835" s="1234"/>
      <c r="T835" s="1234"/>
      <c r="U835" s="1234"/>
      <c r="W835" s="1311"/>
      <c r="X835" s="1311"/>
      <c r="Y835" s="1311"/>
      <c r="Z835" s="1302"/>
      <c r="AA835" s="1311"/>
      <c r="AB835" s="1311"/>
      <c r="AC835" s="1311"/>
      <c r="AD835" s="1302"/>
      <c r="AE835" s="1311"/>
      <c r="AF835" s="1311"/>
      <c r="AG835" s="1311"/>
      <c r="AH835" s="1302"/>
      <c r="AI835" s="1311"/>
      <c r="AJ835" s="1311"/>
      <c r="AK835" s="1311"/>
      <c r="AL835" s="1302"/>
      <c r="AM835" s="1310"/>
      <c r="AN835" s="1282"/>
      <c r="AO835" s="931"/>
      <c r="AP835" s="931"/>
      <c r="AQ835" s="931"/>
      <c r="AR835" s="930"/>
      <c r="AS835" s="931"/>
      <c r="AT835" s="931"/>
      <c r="AU835" s="931"/>
      <c r="AV835" s="930"/>
      <c r="AW835" s="931"/>
      <c r="AX835" s="931"/>
      <c r="AY835" s="931"/>
      <c r="AZ835" s="930"/>
      <c r="BA835" s="931"/>
      <c r="BB835" s="931"/>
      <c r="BC835" s="931"/>
      <c r="BD835" s="930"/>
      <c r="BE835" s="929"/>
      <c r="BF835" s="1282">
        <f t="shared" si="15"/>
        <v>0</v>
      </c>
    </row>
    <row r="836" spans="1:58" outlineLevel="2">
      <c r="A836" s="1220">
        <v>830</v>
      </c>
      <c r="B836" s="1231"/>
      <c r="C836" s="1276" t="s">
        <v>2424</v>
      </c>
      <c r="D836" s="1239">
        <v>71860000</v>
      </c>
      <c r="E836" s="1240" t="s">
        <v>2416</v>
      </c>
      <c r="F836" s="1234"/>
      <c r="G836" s="1235"/>
      <c r="H836" s="1236"/>
      <c r="I836" s="1234"/>
      <c r="J836" s="1220"/>
      <c r="K836" s="1237"/>
      <c r="L836" s="1237"/>
      <c r="M836" s="1234"/>
      <c r="N836" s="1237"/>
      <c r="O836" s="1234"/>
      <c r="P836" s="1234"/>
      <c r="Q836" s="1234"/>
      <c r="R836" s="1234"/>
      <c r="S836" s="1234"/>
      <c r="T836" s="1234"/>
      <c r="U836" s="1234"/>
      <c r="W836" s="1311"/>
      <c r="X836" s="1311"/>
      <c r="Y836" s="1311"/>
      <c r="Z836" s="1302"/>
      <c r="AA836" s="1311"/>
      <c r="AB836" s="1311"/>
      <c r="AC836" s="1311"/>
      <c r="AD836" s="1302"/>
      <c r="AE836" s="1311"/>
      <c r="AF836" s="1311"/>
      <c r="AG836" s="1311"/>
      <c r="AH836" s="1302"/>
      <c r="AI836" s="1311"/>
      <c r="AJ836" s="1311"/>
      <c r="AK836" s="1311"/>
      <c r="AL836" s="1302"/>
      <c r="AM836" s="1310"/>
      <c r="AN836" s="1282"/>
      <c r="AO836" s="931"/>
      <c r="AP836" s="931"/>
      <c r="AQ836" s="931"/>
      <c r="AR836" s="930"/>
      <c r="AS836" s="931"/>
      <c r="AT836" s="931"/>
      <c r="AU836" s="931"/>
      <c r="AV836" s="930"/>
      <c r="AW836" s="931"/>
      <c r="AX836" s="931"/>
      <c r="AY836" s="931"/>
      <c r="AZ836" s="930"/>
      <c r="BA836" s="931"/>
      <c r="BB836" s="931"/>
      <c r="BC836" s="931"/>
      <c r="BD836" s="930"/>
      <c r="BE836" s="929"/>
      <c r="BF836" s="1282">
        <f t="shared" si="15"/>
        <v>0</v>
      </c>
    </row>
    <row r="837" spans="1:58">
      <c r="A837" s="1220">
        <v>831</v>
      </c>
      <c r="B837" s="1231"/>
      <c r="C837" s="1276" t="s">
        <v>2430</v>
      </c>
      <c r="D837" s="1239">
        <v>14238800</v>
      </c>
      <c r="E837" s="1240" t="s">
        <v>2416</v>
      </c>
      <c r="F837" s="1234"/>
      <c r="G837" s="1235"/>
      <c r="H837" s="1236"/>
      <c r="I837" s="1234"/>
      <c r="J837" s="1220"/>
      <c r="K837" s="1237"/>
      <c r="L837" s="1237"/>
      <c r="M837" s="1234"/>
      <c r="N837" s="1237"/>
      <c r="O837" s="1234"/>
      <c r="P837" s="1234"/>
      <c r="Q837" s="1234"/>
      <c r="R837" s="1234"/>
      <c r="S837" s="1234"/>
      <c r="T837" s="1234"/>
      <c r="U837" s="1234"/>
      <c r="W837" s="1311"/>
      <c r="X837" s="1311"/>
      <c r="Y837" s="1311"/>
      <c r="Z837" s="1302"/>
      <c r="AA837" s="1311"/>
      <c r="AB837" s="1311"/>
      <c r="AC837" s="1311"/>
      <c r="AD837" s="1302"/>
      <c r="AE837" s="1311"/>
      <c r="AF837" s="1311"/>
      <c r="AG837" s="1311"/>
      <c r="AH837" s="1302"/>
      <c r="AI837" s="1311"/>
      <c r="AJ837" s="1311"/>
      <c r="AK837" s="1311"/>
      <c r="AL837" s="1302"/>
      <c r="AM837" s="1310"/>
      <c r="AN837" s="1282"/>
      <c r="AO837" s="931"/>
      <c r="AP837" s="931"/>
      <c r="AQ837" s="931"/>
      <c r="AR837" s="930"/>
      <c r="AS837" s="931"/>
      <c r="AT837" s="931"/>
      <c r="AU837" s="931"/>
      <c r="AV837" s="930"/>
      <c r="AW837" s="931"/>
      <c r="AX837" s="931"/>
      <c r="AY837" s="931"/>
      <c r="AZ837" s="930"/>
      <c r="BA837" s="931"/>
      <c r="BB837" s="931"/>
      <c r="BC837" s="931"/>
      <c r="BD837" s="930"/>
      <c r="BE837" s="929"/>
      <c r="BF837" s="1282">
        <f t="shared" si="15"/>
        <v>0</v>
      </c>
    </row>
    <row r="838" spans="1:58">
      <c r="A838" s="1220">
        <v>832</v>
      </c>
      <c r="B838" s="1231"/>
      <c r="C838" s="1276" t="s">
        <v>2431</v>
      </c>
      <c r="D838" s="1239">
        <v>11391100</v>
      </c>
      <c r="E838" s="1240" t="s">
        <v>2416</v>
      </c>
      <c r="F838" s="1234"/>
      <c r="G838" s="1235"/>
      <c r="H838" s="1236"/>
      <c r="I838" s="1234"/>
      <c r="J838" s="1220"/>
      <c r="K838" s="1237"/>
      <c r="L838" s="1237"/>
      <c r="M838" s="1234"/>
      <c r="N838" s="1237"/>
      <c r="O838" s="1234"/>
      <c r="P838" s="1234"/>
      <c r="Q838" s="1234"/>
      <c r="R838" s="1234"/>
      <c r="S838" s="1234"/>
      <c r="T838" s="1234"/>
      <c r="U838" s="1234"/>
      <c r="W838" s="1311"/>
      <c r="X838" s="1311"/>
      <c r="Y838" s="1311"/>
      <c r="Z838" s="1302"/>
      <c r="AA838" s="1311"/>
      <c r="AB838" s="1311"/>
      <c r="AC838" s="1311"/>
      <c r="AD838" s="1302"/>
      <c r="AE838" s="1311"/>
      <c r="AF838" s="1311"/>
      <c r="AG838" s="1311"/>
      <c r="AH838" s="1302"/>
      <c r="AI838" s="1311"/>
      <c r="AJ838" s="1311"/>
      <c r="AK838" s="1311"/>
      <c r="AL838" s="1302"/>
      <c r="AM838" s="1310"/>
      <c r="AN838" s="1282"/>
      <c r="AO838" s="931"/>
      <c r="AP838" s="931"/>
      <c r="AQ838" s="931"/>
      <c r="AR838" s="930"/>
      <c r="AS838" s="931"/>
      <c r="AT838" s="931"/>
      <c r="AU838" s="931"/>
      <c r="AV838" s="930"/>
      <c r="AW838" s="931"/>
      <c r="AX838" s="931"/>
      <c r="AY838" s="931"/>
      <c r="AZ838" s="930"/>
      <c r="BA838" s="931"/>
      <c r="BB838" s="931"/>
      <c r="BC838" s="931"/>
      <c r="BD838" s="930"/>
      <c r="BE838" s="929"/>
      <c r="BF838" s="1282">
        <f t="shared" si="15"/>
        <v>0</v>
      </c>
    </row>
    <row r="839" spans="1:58">
      <c r="A839" s="1220">
        <v>833</v>
      </c>
      <c r="B839" s="1231"/>
      <c r="C839" s="1276" t="s">
        <v>2425</v>
      </c>
      <c r="D839" s="1239">
        <v>46230100</v>
      </c>
      <c r="E839" s="1240" t="s">
        <v>2416</v>
      </c>
      <c r="F839" s="1234"/>
      <c r="G839" s="1235"/>
      <c r="H839" s="1236"/>
      <c r="I839" s="1234"/>
      <c r="J839" s="1220"/>
      <c r="K839" s="1237"/>
      <c r="L839" s="1237"/>
      <c r="M839" s="1234"/>
      <c r="N839" s="1237"/>
      <c r="O839" s="1234"/>
      <c r="P839" s="1234"/>
      <c r="Q839" s="1234"/>
      <c r="R839" s="1234"/>
      <c r="S839" s="1234"/>
      <c r="T839" s="1234"/>
      <c r="U839" s="1234"/>
      <c r="W839" s="1311"/>
      <c r="X839" s="1311"/>
      <c r="Y839" s="1311"/>
      <c r="Z839" s="1302"/>
      <c r="AA839" s="1311"/>
      <c r="AB839" s="1311"/>
      <c r="AC839" s="1311"/>
      <c r="AD839" s="1302"/>
      <c r="AE839" s="1311"/>
      <c r="AF839" s="1311"/>
      <c r="AG839" s="1311"/>
      <c r="AH839" s="1302"/>
      <c r="AI839" s="1311"/>
      <c r="AJ839" s="1311"/>
      <c r="AK839" s="1311"/>
      <c r="AL839" s="1302"/>
      <c r="AM839" s="1310"/>
      <c r="AN839" s="1282"/>
      <c r="AO839" s="931"/>
      <c r="AP839" s="931"/>
      <c r="AQ839" s="931"/>
      <c r="AR839" s="930"/>
      <c r="AS839" s="931"/>
      <c r="AT839" s="931"/>
      <c r="AU839" s="931"/>
      <c r="AV839" s="930"/>
      <c r="AW839" s="931"/>
      <c r="AX839" s="931"/>
      <c r="AY839" s="931"/>
      <c r="AZ839" s="930"/>
      <c r="BA839" s="931"/>
      <c r="BB839" s="931"/>
      <c r="BC839" s="931"/>
      <c r="BD839" s="930"/>
      <c r="BE839" s="929"/>
      <c r="BF839" s="1282">
        <f>BE839-U839</f>
        <v>0</v>
      </c>
    </row>
    <row r="840" spans="1:58" ht="70.2">
      <c r="A840" s="1220">
        <v>834</v>
      </c>
      <c r="B840" s="1231">
        <v>7</v>
      </c>
      <c r="C840" s="1275" t="s">
        <v>2544</v>
      </c>
      <c r="D840" s="1232"/>
      <c r="E840" s="1233">
        <v>18896200</v>
      </c>
      <c r="F840" s="1234" t="s">
        <v>2416</v>
      </c>
      <c r="G840" s="1235"/>
      <c r="H840" s="1236"/>
      <c r="I840" s="1234"/>
      <c r="J840" s="1220">
        <f>L840+N840+P840</f>
        <v>1</v>
      </c>
      <c r="K840" s="1227">
        <f>M840+O840+Q840</f>
        <v>18896200</v>
      </c>
      <c r="L840" s="1237"/>
      <c r="M840" s="1234"/>
      <c r="N840" s="1237"/>
      <c r="O840" s="1234"/>
      <c r="P840" s="1237">
        <v>1</v>
      </c>
      <c r="Q840" s="1228">
        <f>$E840</f>
        <v>18896200</v>
      </c>
      <c r="R840" s="1234"/>
      <c r="S840" s="1234"/>
      <c r="T840" s="1299"/>
      <c r="U840" s="1293">
        <f>Q840-T840</f>
        <v>18896200</v>
      </c>
      <c r="W840" s="1311">
        <f>$W$1/100*$U840</f>
        <v>1889620</v>
      </c>
      <c r="X840" s="1311">
        <f>$X$1/100*$U840</f>
        <v>1889620</v>
      </c>
      <c r="Y840" s="1311">
        <f>$Y$1/100*$U840</f>
        <v>1889620</v>
      </c>
      <c r="Z840" s="1302">
        <f>W840+X840+Y840</f>
        <v>5668860</v>
      </c>
      <c r="AA840" s="1311">
        <f>$AA$1/100*$U840</f>
        <v>944810</v>
      </c>
      <c r="AB840" s="1311">
        <f>$AB$1/100*$U840</f>
        <v>1889620</v>
      </c>
      <c r="AC840" s="1311">
        <f>$AC$1/100*$U840</f>
        <v>1889620</v>
      </c>
      <c r="AD840" s="1302">
        <f>AA840+AB840+AC840</f>
        <v>4724050</v>
      </c>
      <c r="AE840" s="1311">
        <f>$AE$1/100*$U840</f>
        <v>1889620</v>
      </c>
      <c r="AF840" s="1311">
        <f>$AF$1/100*$U840</f>
        <v>1889620</v>
      </c>
      <c r="AG840" s="1311">
        <f>$AG$1/100*$U840</f>
        <v>1889620</v>
      </c>
      <c r="AH840" s="1302">
        <f>AE840+AF840+AG840</f>
        <v>5668860</v>
      </c>
      <c r="AI840" s="1311">
        <f>$AI$1/100*$U840</f>
        <v>1889620</v>
      </c>
      <c r="AJ840" s="1311">
        <f>$AJ$1/100*$U840</f>
        <v>944810</v>
      </c>
      <c r="AK840" s="1311">
        <f>$AK$1/100*$U840</f>
        <v>0</v>
      </c>
      <c r="AL840" s="1302">
        <f>AI840+AJ840+AK840</f>
        <v>2834430</v>
      </c>
      <c r="AM840" s="1310">
        <f>Z840+AD840+AH840+AL840</f>
        <v>18896200</v>
      </c>
      <c r="AN840" s="1282">
        <f>AM840-U840</f>
        <v>0</v>
      </c>
      <c r="AO840" s="931">
        <f>ROUND(W840,-2)</f>
        <v>1889600</v>
      </c>
      <c r="AP840" s="931">
        <f>ROUND(X840,-2)</f>
        <v>1889600</v>
      </c>
      <c r="AQ840" s="931">
        <f>ROUND(Y840,-2)</f>
        <v>1889600</v>
      </c>
      <c r="AR840" s="1302">
        <f>AO840+AP840+AQ840</f>
        <v>5668800</v>
      </c>
      <c r="AS840" s="931">
        <f>ROUND(AA840,-2)</f>
        <v>944800</v>
      </c>
      <c r="AT840" s="931">
        <f>ROUND(AB840,-2)</f>
        <v>1889600</v>
      </c>
      <c r="AU840" s="931">
        <f>ROUND(AC840,-2)</f>
        <v>1889600</v>
      </c>
      <c r="AV840" s="1302">
        <f>AS840+AT840+AU840</f>
        <v>4724000</v>
      </c>
      <c r="AW840" s="931">
        <f>ROUND(AE840,-2)</f>
        <v>1889600</v>
      </c>
      <c r="AX840" s="931">
        <f>ROUND(AF840,-2)</f>
        <v>1889600</v>
      </c>
      <c r="AY840" s="931">
        <f>ROUND(AG840,-2)</f>
        <v>1889600</v>
      </c>
      <c r="AZ840" s="1302">
        <f>AW840+AX840+AY840</f>
        <v>5668800</v>
      </c>
      <c r="BA840" s="1311">
        <f>ROUND(AI840,-2)</f>
        <v>1889600</v>
      </c>
      <c r="BB840" s="1311">
        <f>ROUND(AJ840,-2)</f>
        <v>944800</v>
      </c>
      <c r="BC840" s="1311">
        <f>ROUND(AK840,-2)</f>
        <v>0</v>
      </c>
      <c r="BD840" s="930">
        <f>BA840+BB840+BC840</f>
        <v>2834400</v>
      </c>
      <c r="BE840" s="1310">
        <f>AR840+AV840+AZ840+BD840</f>
        <v>18896000</v>
      </c>
      <c r="BF840" s="1312">
        <f>BE840-U840</f>
        <v>-200</v>
      </c>
    </row>
    <row r="841" spans="1:58">
      <c r="A841" s="1212">
        <v>835</v>
      </c>
      <c r="C841" s="1217" t="s">
        <v>2422</v>
      </c>
      <c r="D841" s="1218">
        <v>88300000</v>
      </c>
      <c r="E841" s="1219" t="s">
        <v>2416</v>
      </c>
      <c r="G841" s="1214"/>
      <c r="I841" s="1201"/>
      <c r="J841" s="1212"/>
      <c r="K841" s="1216"/>
      <c r="P841" s="1201"/>
      <c r="T841" s="1201"/>
      <c r="U841" s="1201"/>
      <c r="W841" s="1311"/>
      <c r="X841" s="1311"/>
      <c r="Y841" s="1311"/>
      <c r="Z841" s="1302"/>
      <c r="AA841" s="1311"/>
      <c r="AB841" s="1311"/>
      <c r="AC841" s="1311"/>
      <c r="AD841" s="1302"/>
      <c r="AE841" s="1311"/>
      <c r="AF841" s="1311"/>
      <c r="AG841" s="1311"/>
      <c r="AH841" s="1302"/>
      <c r="AI841" s="1311"/>
      <c r="AJ841" s="1311"/>
      <c r="AK841" s="1311"/>
      <c r="AL841" s="1302"/>
      <c r="AM841" s="1310"/>
      <c r="AN841" s="1282"/>
      <c r="AO841" s="931"/>
      <c r="AP841" s="931"/>
      <c r="AQ841" s="931"/>
      <c r="AR841" s="930"/>
      <c r="AS841" s="931"/>
      <c r="AT841" s="931"/>
      <c r="AU841" s="931"/>
      <c r="AV841" s="930"/>
      <c r="AW841" s="931"/>
      <c r="AX841" s="931"/>
      <c r="AY841" s="931"/>
      <c r="AZ841" s="930"/>
      <c r="BA841" s="931"/>
      <c r="BB841" s="931"/>
      <c r="BC841" s="931"/>
      <c r="BD841" s="930"/>
      <c r="BE841" s="929"/>
      <c r="BF841" s="1282"/>
    </row>
    <row r="842" spans="1:58" outlineLevel="2">
      <c r="A842" s="1212">
        <v>836</v>
      </c>
      <c r="C842" s="1217" t="s">
        <v>2423</v>
      </c>
      <c r="D842" s="1218">
        <v>0</v>
      </c>
      <c r="E842" s="1219" t="s">
        <v>2416</v>
      </c>
      <c r="G842" s="1214"/>
      <c r="I842" s="1201"/>
      <c r="J842" s="1212"/>
      <c r="K842" s="1216"/>
      <c r="P842" s="1201"/>
      <c r="T842" s="1201"/>
      <c r="U842" s="1201"/>
      <c r="W842" s="1311"/>
      <c r="X842" s="1311"/>
      <c r="Y842" s="1311"/>
      <c r="Z842" s="1302"/>
      <c r="AA842" s="1311"/>
      <c r="AB842" s="1311"/>
      <c r="AC842" s="1311"/>
      <c r="AD842" s="1302"/>
      <c r="AE842" s="1311"/>
      <c r="AF842" s="1311"/>
      <c r="AG842" s="1311"/>
      <c r="AH842" s="1302"/>
      <c r="AI842" s="1311"/>
      <c r="AJ842" s="1311"/>
      <c r="AK842" s="1311"/>
      <c r="AL842" s="1302"/>
      <c r="AM842" s="1310"/>
      <c r="AN842" s="1282"/>
      <c r="AO842" s="931"/>
      <c r="AP842" s="931"/>
      <c r="AQ842" s="931"/>
      <c r="AR842" s="930"/>
      <c r="AS842" s="931"/>
      <c r="AT842" s="931"/>
      <c r="AU842" s="931"/>
      <c r="AV842" s="930"/>
      <c r="AW842" s="931"/>
      <c r="AX842" s="931"/>
      <c r="AY842" s="931"/>
      <c r="AZ842" s="930"/>
      <c r="BA842" s="931"/>
      <c r="BB842" s="931"/>
      <c r="BC842" s="931"/>
      <c r="BD842" s="930"/>
      <c r="BE842" s="929"/>
      <c r="BF842" s="1282"/>
    </row>
    <row r="843" spans="1:58" outlineLevel="2">
      <c r="A843" s="1212">
        <v>837</v>
      </c>
      <c r="C843" s="1217" t="s">
        <v>2424</v>
      </c>
      <c r="D843" s="1218">
        <v>88300000</v>
      </c>
      <c r="E843" s="1219" t="s">
        <v>2416</v>
      </c>
      <c r="G843" s="1214"/>
      <c r="I843" s="1201"/>
      <c r="J843" s="1212"/>
      <c r="K843" s="1216"/>
      <c r="P843" s="1201"/>
      <c r="T843" s="1201"/>
      <c r="U843" s="1201"/>
      <c r="W843" s="1311"/>
      <c r="X843" s="1311"/>
      <c r="Y843" s="1311"/>
      <c r="Z843" s="1302"/>
      <c r="AA843" s="1311"/>
      <c r="AB843" s="1311"/>
      <c r="AC843" s="1311"/>
      <c r="AD843" s="1302"/>
      <c r="AE843" s="1311"/>
      <c r="AF843" s="1311"/>
      <c r="AG843" s="1311"/>
      <c r="AH843" s="1302"/>
      <c r="AI843" s="1311"/>
      <c r="AJ843" s="1311"/>
      <c r="AK843" s="1311"/>
      <c r="AL843" s="1302"/>
      <c r="AM843" s="1310"/>
      <c r="AN843" s="1282"/>
      <c r="AO843" s="931"/>
      <c r="AP843" s="931"/>
      <c r="AQ843" s="931"/>
      <c r="AR843" s="930"/>
      <c r="AS843" s="931"/>
      <c r="AT843" s="931"/>
      <c r="AU843" s="931"/>
      <c r="AV843" s="930"/>
      <c r="AW843" s="931"/>
      <c r="AX843" s="931"/>
      <c r="AY843" s="931"/>
      <c r="AZ843" s="930"/>
      <c r="BA843" s="931"/>
      <c r="BB843" s="931"/>
      <c r="BC843" s="931"/>
      <c r="BD843" s="930"/>
      <c r="BE843" s="929"/>
      <c r="BF843" s="1282"/>
    </row>
    <row r="844" spans="1:58">
      <c r="A844" s="1212">
        <v>838</v>
      </c>
      <c r="C844" s="1217" t="s">
        <v>2430</v>
      </c>
      <c r="D844" s="1218">
        <v>18856500</v>
      </c>
      <c r="E844" s="1219" t="s">
        <v>2416</v>
      </c>
      <c r="G844" s="1214"/>
      <c r="I844" s="1201"/>
      <c r="J844" s="1212"/>
      <c r="K844" s="1216"/>
      <c r="P844" s="1201"/>
      <c r="T844" s="1201"/>
      <c r="U844" s="1201"/>
      <c r="W844" s="1311"/>
      <c r="X844" s="1311"/>
      <c r="Y844" s="1311"/>
      <c r="Z844" s="1302"/>
      <c r="AA844" s="1311"/>
      <c r="AB844" s="1311"/>
      <c r="AC844" s="1311"/>
      <c r="AD844" s="1302"/>
      <c r="AE844" s="1311"/>
      <c r="AF844" s="1311"/>
      <c r="AG844" s="1311"/>
      <c r="AH844" s="1302"/>
      <c r="AI844" s="1311"/>
      <c r="AJ844" s="1311"/>
      <c r="AK844" s="1311"/>
      <c r="AL844" s="1302"/>
      <c r="AM844" s="1310"/>
      <c r="AN844" s="1282"/>
      <c r="AO844" s="931"/>
      <c r="AP844" s="931"/>
      <c r="AQ844" s="931"/>
      <c r="AR844" s="930"/>
      <c r="AS844" s="931"/>
      <c r="AT844" s="931"/>
      <c r="AU844" s="931"/>
      <c r="AV844" s="930"/>
      <c r="AW844" s="931"/>
      <c r="AX844" s="931"/>
      <c r="AY844" s="931"/>
      <c r="AZ844" s="930"/>
      <c r="BA844" s="931"/>
      <c r="BB844" s="931"/>
      <c r="BC844" s="931"/>
      <c r="BD844" s="930"/>
      <c r="BE844" s="929"/>
      <c r="BF844" s="1282"/>
    </row>
    <row r="845" spans="1:58">
      <c r="A845" s="1212">
        <v>839</v>
      </c>
      <c r="C845" s="1217" t="s">
        <v>2431</v>
      </c>
      <c r="D845" s="1218">
        <v>50547300</v>
      </c>
      <c r="E845" s="1219" t="s">
        <v>2416</v>
      </c>
      <c r="G845" s="1214"/>
      <c r="I845" s="1201"/>
      <c r="J845" s="1212"/>
      <c r="K845" s="1216"/>
      <c r="P845" s="1201"/>
      <c r="T845" s="1201"/>
      <c r="U845" s="1201"/>
      <c r="W845" s="1311"/>
      <c r="X845" s="1311"/>
      <c r="Y845" s="1311"/>
      <c r="Z845" s="1302"/>
      <c r="AA845" s="1311"/>
      <c r="AB845" s="1311"/>
      <c r="AC845" s="1311"/>
      <c r="AD845" s="1302"/>
      <c r="AE845" s="1311"/>
      <c r="AF845" s="1311"/>
      <c r="AG845" s="1311"/>
      <c r="AH845" s="1302"/>
      <c r="AI845" s="1311"/>
      <c r="AJ845" s="1311"/>
      <c r="AK845" s="1311"/>
      <c r="AL845" s="1302"/>
      <c r="AM845" s="1310"/>
      <c r="AN845" s="1282"/>
      <c r="AO845" s="931"/>
      <c r="AP845" s="931"/>
      <c r="AQ845" s="931"/>
      <c r="AR845" s="930"/>
      <c r="AS845" s="931"/>
      <c r="AT845" s="931"/>
      <c r="AU845" s="931"/>
      <c r="AV845" s="930"/>
      <c r="AW845" s="931"/>
      <c r="AX845" s="931"/>
      <c r="AY845" s="931"/>
      <c r="AZ845" s="930"/>
      <c r="BA845" s="931"/>
      <c r="BB845" s="931"/>
      <c r="BC845" s="931"/>
      <c r="BD845" s="930"/>
      <c r="BE845" s="929"/>
      <c r="BF845" s="1282"/>
    </row>
    <row r="846" spans="1:58">
      <c r="A846" s="1212">
        <v>840</v>
      </c>
      <c r="C846" s="1217" t="s">
        <v>2425</v>
      </c>
      <c r="D846" s="1218">
        <v>18896200</v>
      </c>
      <c r="E846" s="1219" t="s">
        <v>2416</v>
      </c>
      <c r="G846" s="1214"/>
      <c r="I846" s="1201"/>
      <c r="J846" s="1212"/>
      <c r="K846" s="1216"/>
      <c r="P846" s="1201"/>
      <c r="T846" s="1201"/>
      <c r="U846" s="1201"/>
      <c r="W846" s="1311"/>
      <c r="X846" s="1311"/>
      <c r="Y846" s="1311"/>
      <c r="Z846" s="1302"/>
      <c r="AA846" s="1311"/>
      <c r="AB846" s="1311"/>
      <c r="AC846" s="1311"/>
      <c r="AD846" s="1302"/>
      <c r="AE846" s="1311"/>
      <c r="AF846" s="1311"/>
      <c r="AG846" s="1311"/>
      <c r="AH846" s="1302"/>
      <c r="AI846" s="1311"/>
      <c r="AJ846" s="1311"/>
      <c r="AK846" s="1311"/>
      <c r="AL846" s="1302"/>
      <c r="AM846" s="1310"/>
      <c r="AN846" s="1282"/>
      <c r="AO846" s="931"/>
      <c r="AP846" s="931"/>
      <c r="AQ846" s="931"/>
      <c r="AR846" s="930"/>
      <c r="AS846" s="931"/>
      <c r="AT846" s="931"/>
      <c r="AU846" s="931"/>
      <c r="AV846" s="930"/>
      <c r="AW846" s="931"/>
      <c r="AX846" s="931"/>
      <c r="AY846" s="931"/>
      <c r="AZ846" s="930"/>
      <c r="BA846" s="931"/>
      <c r="BB846" s="931"/>
      <c r="BC846" s="931"/>
      <c r="BD846" s="930"/>
      <c r="BE846" s="929"/>
      <c r="BF846" s="1282"/>
    </row>
    <row r="847" spans="1:58">
      <c r="J847" s="1212"/>
      <c r="U847" s="1201"/>
    </row>
    <row r="848" spans="1:58">
      <c r="J848" s="1212"/>
      <c r="U848" s="1201"/>
    </row>
    <row r="849" spans="10:21">
      <c r="J849" s="1212"/>
      <c r="U849" s="1201"/>
    </row>
  </sheetData>
  <mergeCells count="13">
    <mergeCell ref="W2:Z2"/>
    <mergeCell ref="C1:D1"/>
    <mergeCell ref="J1:K1"/>
    <mergeCell ref="L1:M1"/>
    <mergeCell ref="N1:O1"/>
    <mergeCell ref="P1:Q1"/>
    <mergeCell ref="AO2:AR2"/>
    <mergeCell ref="AS2:AV2"/>
    <mergeCell ref="AW2:AZ2"/>
    <mergeCell ref="BA2:BD2"/>
    <mergeCell ref="AA2:AD2"/>
    <mergeCell ref="AE2:AH2"/>
    <mergeCell ref="AI2:AL2"/>
  </mergeCells>
  <phoneticPr fontId="0" type="noConversion"/>
  <printOptions horizontalCentered="1"/>
  <pageMargins left="0.15748031496062992" right="0.15748031496062992" top="0.39370078740157483" bottom="0.43307086614173229" header="0.19685039370078741" footer="0.15748031496062992"/>
  <pageSetup scale="92" orientation="portrait" r:id="rId1"/>
  <headerFooter>
    <oddFooter>&amp;C&amp;"TH SarabunPSK,ธรรมดา"หน้า &amp;P จาก &amp;N&amp;R&amp;"TH SarabunPSK,ธรรมดา"&amp;A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F0"/>
  </sheetPr>
  <dimension ref="A1:BF849"/>
  <sheetViews>
    <sheetView workbookViewId="0">
      <selection activeCell="Q6" sqref="Q6"/>
    </sheetView>
  </sheetViews>
  <sheetFormatPr defaultColWidth="8.8984375" defaultRowHeight="24" outlineLevelRow="2"/>
  <cols>
    <col min="1" max="1" width="4.296875" style="1201" customWidth="1"/>
    <col min="2" max="2" width="4.3984375" style="1205" customWidth="1"/>
    <col min="3" max="3" width="46.296875" style="1217" customWidth="1"/>
    <col min="4" max="4" width="15.19921875" style="1201" hidden="1" customWidth="1"/>
    <col min="5" max="5" width="10.3984375" style="1200" hidden="1" customWidth="1"/>
    <col min="6" max="6" width="5.8984375" style="1201" hidden="1" customWidth="1"/>
    <col min="7" max="7" width="0" style="1202" hidden="1" customWidth="1"/>
    <col min="8" max="8" width="21.3984375" style="1215" hidden="1" customWidth="1"/>
    <col min="9" max="9" width="12.796875" style="1203" hidden="1" customWidth="1"/>
    <col min="10" max="10" width="6.69921875" style="1201" hidden="1" customWidth="1"/>
    <col min="11" max="11" width="10.3984375" style="1201" hidden="1" customWidth="1"/>
    <col min="12" max="12" width="4.8984375" style="1216" hidden="1" customWidth="1"/>
    <col min="13" max="13" width="10.3984375" style="1201" hidden="1" customWidth="1"/>
    <col min="14" max="14" width="4.8984375" style="1216" hidden="1" customWidth="1"/>
    <col min="15" max="15" width="12.296875" style="1201" hidden="1" customWidth="1"/>
    <col min="16" max="16" width="5" style="1216" bestFit="1" customWidth="1"/>
    <col min="17" max="17" width="16" style="1201" bestFit="1" customWidth="1"/>
    <col min="18" max="18" width="4" style="1201" hidden="1" customWidth="1"/>
    <col min="19" max="19" width="10.3984375" style="1201" hidden="1" customWidth="1"/>
    <col min="20" max="20" width="9.3984375" style="1201" bestFit="1" customWidth="1"/>
    <col min="21" max="21" width="12" bestFit="1" customWidth="1"/>
    <col min="22" max="22" width="16" style="1201" customWidth="1"/>
    <col min="23" max="16384" width="8.8984375" style="1201"/>
  </cols>
  <sheetData>
    <row r="1" spans="1:58" outlineLevel="1">
      <c r="A1" s="1234"/>
      <c r="B1" s="1231"/>
      <c r="C1" s="3370" t="s">
        <v>2414</v>
      </c>
      <c r="D1" s="3370"/>
      <c r="E1" s="1247"/>
      <c r="F1" s="1234"/>
      <c r="G1" s="1248"/>
      <c r="H1" s="1249" t="s">
        <v>2415</v>
      </c>
      <c r="I1" s="1250"/>
      <c r="J1" s="3371" t="s">
        <v>748</v>
      </c>
      <c r="K1" s="3371"/>
      <c r="L1" s="3371" t="s">
        <v>481</v>
      </c>
      <c r="M1" s="3371"/>
      <c r="N1" s="3371" t="s">
        <v>488</v>
      </c>
      <c r="O1" s="3371"/>
      <c r="P1" s="3371" t="s">
        <v>705</v>
      </c>
      <c r="Q1" s="3371"/>
      <c r="R1" s="1234"/>
      <c r="S1" s="1234"/>
      <c r="T1" s="1234"/>
      <c r="U1" s="1234"/>
      <c r="V1" s="1231" t="s">
        <v>1399</v>
      </c>
      <c r="W1" s="1283">
        <v>10</v>
      </c>
      <c r="X1" s="1283">
        <v>10</v>
      </c>
      <c r="Y1" s="1283">
        <v>10</v>
      </c>
      <c r="Z1" s="930">
        <f>W1+X1+Y1</f>
        <v>30</v>
      </c>
      <c r="AA1" s="1283">
        <v>5</v>
      </c>
      <c r="AB1" s="1283">
        <v>10</v>
      </c>
      <c r="AC1" s="1283">
        <v>10</v>
      </c>
      <c r="AD1" s="930">
        <f>AA1+AB1+AC1</f>
        <v>25</v>
      </c>
      <c r="AE1" s="1283">
        <v>10</v>
      </c>
      <c r="AF1" s="1283">
        <v>10</v>
      </c>
      <c r="AG1" s="1283">
        <v>10</v>
      </c>
      <c r="AH1" s="930">
        <f>AE1+AF1+AG1</f>
        <v>30</v>
      </c>
      <c r="AI1" s="1283">
        <v>10</v>
      </c>
      <c r="AJ1" s="1283">
        <v>5</v>
      </c>
      <c r="AK1" s="1283"/>
      <c r="AL1" s="930">
        <f>AI1+AJ1+AK1</f>
        <v>15</v>
      </c>
      <c r="AN1" s="1283" t="s">
        <v>1399</v>
      </c>
      <c r="AO1" s="1283">
        <v>10</v>
      </c>
      <c r="AP1" s="1283">
        <v>10</v>
      </c>
      <c r="AQ1" s="1283">
        <v>10</v>
      </c>
      <c r="AR1" s="930">
        <f>AO1+AP1+AQ1</f>
        <v>30</v>
      </c>
      <c r="AS1" s="1283">
        <v>5</v>
      </c>
      <c r="AT1" s="1283">
        <v>10</v>
      </c>
      <c r="AU1" s="1283">
        <v>10</v>
      </c>
      <c r="AV1" s="930">
        <f>AS1+AT1+AU1</f>
        <v>25</v>
      </c>
      <c r="AW1" s="1283">
        <v>10</v>
      </c>
      <c r="AX1" s="1283">
        <v>10</v>
      </c>
      <c r="AY1" s="1283">
        <v>10</v>
      </c>
      <c r="AZ1" s="930">
        <f>AW1+AX1+AY1</f>
        <v>30</v>
      </c>
      <c r="BA1" s="1283">
        <v>10</v>
      </c>
      <c r="BB1" s="1283">
        <v>5</v>
      </c>
      <c r="BC1" s="1283"/>
      <c r="BD1" s="930">
        <f>BA1+BB1+BC1</f>
        <v>15</v>
      </c>
    </row>
    <row r="2" spans="1:58" s="1206" customFormat="1" ht="24.75" customHeight="1">
      <c r="A2" s="1251"/>
      <c r="B2" s="1204" t="s">
        <v>1446</v>
      </c>
      <c r="C2" s="1252" t="s">
        <v>680</v>
      </c>
      <c r="D2" s="1253"/>
      <c r="E2" s="1254">
        <v>78035661200</v>
      </c>
      <c r="F2" s="1255" t="s">
        <v>2416</v>
      </c>
      <c r="G2" s="1253" t="s">
        <v>2417</v>
      </c>
      <c r="H2" s="1256">
        <v>1</v>
      </c>
      <c r="I2" s="1253" t="s">
        <v>2418</v>
      </c>
      <c r="J2" s="1204" t="s">
        <v>1078</v>
      </c>
      <c r="K2" s="1204" t="s">
        <v>1077</v>
      </c>
      <c r="L2" s="1204" t="s">
        <v>1078</v>
      </c>
      <c r="M2" s="1204" t="s">
        <v>1077</v>
      </c>
      <c r="N2" s="1204" t="s">
        <v>1078</v>
      </c>
      <c r="O2" s="1204" t="s">
        <v>1077</v>
      </c>
      <c r="P2" s="1204" t="s">
        <v>1078</v>
      </c>
      <c r="Q2" s="1204" t="s">
        <v>2548</v>
      </c>
      <c r="R2" s="1251"/>
      <c r="S2" s="1251"/>
      <c r="T2" s="1251"/>
      <c r="U2" s="1251"/>
      <c r="W2" s="3342" t="s">
        <v>1739</v>
      </c>
      <c r="X2" s="3342"/>
      <c r="Y2" s="3342"/>
      <c r="Z2" s="3342"/>
      <c r="AA2" s="3343" t="s">
        <v>1740</v>
      </c>
      <c r="AB2" s="3343"/>
      <c r="AC2" s="3343"/>
      <c r="AD2" s="3343"/>
      <c r="AE2" s="3344" t="s">
        <v>1741</v>
      </c>
      <c r="AF2" s="3344"/>
      <c r="AG2" s="3344"/>
      <c r="AH2" s="3344"/>
      <c r="AI2" s="3345" t="s">
        <v>1742</v>
      </c>
      <c r="AJ2" s="3345"/>
      <c r="AK2" s="3345"/>
      <c r="AL2" s="3345"/>
      <c r="AM2" s="922" t="s">
        <v>712</v>
      </c>
      <c r="AO2" s="3358" t="s">
        <v>1739</v>
      </c>
      <c r="AP2" s="3358"/>
      <c r="AQ2" s="3358"/>
      <c r="AR2" s="3358"/>
      <c r="AS2" s="3360" t="s">
        <v>1740</v>
      </c>
      <c r="AT2" s="3360"/>
      <c r="AU2" s="3360"/>
      <c r="AV2" s="3360"/>
      <c r="AW2" s="3362" t="s">
        <v>1741</v>
      </c>
      <c r="AX2" s="3362"/>
      <c r="AY2" s="3362"/>
      <c r="AZ2" s="3362"/>
      <c r="BA2" s="3365" t="s">
        <v>1742</v>
      </c>
      <c r="BB2" s="3365"/>
      <c r="BC2" s="3365"/>
      <c r="BD2" s="3365"/>
      <c r="BE2" s="922" t="s">
        <v>712</v>
      </c>
    </row>
    <row r="3" spans="1:58" s="1208" customFormat="1" ht="40.799999999999997">
      <c r="A3" s="1257"/>
      <c r="B3" s="1258"/>
      <c r="C3" s="1259" t="s">
        <v>2419</v>
      </c>
      <c r="D3" s="1260"/>
      <c r="E3" s="1261">
        <v>8535388000</v>
      </c>
      <c r="F3" s="1262" t="s">
        <v>2416</v>
      </c>
      <c r="G3" s="1263" t="s">
        <v>2417</v>
      </c>
      <c r="H3" s="1264"/>
      <c r="I3" s="1262" t="s">
        <v>2418</v>
      </c>
      <c r="J3" s="1257"/>
      <c r="K3" s="1257"/>
      <c r="L3" s="1265"/>
      <c r="M3" s="1257"/>
      <c r="N3" s="1265"/>
      <c r="O3" s="1257"/>
      <c r="P3" s="1265"/>
      <c r="Q3" s="1257"/>
      <c r="R3" s="1257"/>
      <c r="S3" s="1257"/>
      <c r="T3" s="1257"/>
      <c r="U3" s="1257"/>
      <c r="W3" s="1694" t="s">
        <v>1743</v>
      </c>
      <c r="X3" s="1694" t="s">
        <v>1744</v>
      </c>
      <c r="Y3" s="1694" t="s">
        <v>1745</v>
      </c>
      <c r="Z3" s="1694" t="s">
        <v>1746</v>
      </c>
      <c r="AA3" s="1695" t="s">
        <v>1747</v>
      </c>
      <c r="AB3" s="1695" t="s">
        <v>1748</v>
      </c>
      <c r="AC3" s="1695" t="s">
        <v>1749</v>
      </c>
      <c r="AD3" s="1695" t="s">
        <v>1750</v>
      </c>
      <c r="AE3" s="1696" t="s">
        <v>1751</v>
      </c>
      <c r="AF3" s="1696" t="s">
        <v>1752</v>
      </c>
      <c r="AG3" s="1696" t="s">
        <v>1753</v>
      </c>
      <c r="AH3" s="1696" t="s">
        <v>1754</v>
      </c>
      <c r="AI3" s="1697" t="s">
        <v>1755</v>
      </c>
      <c r="AJ3" s="1697" t="s">
        <v>1756</v>
      </c>
      <c r="AK3" s="1697" t="s">
        <v>1757</v>
      </c>
      <c r="AL3" s="1697" t="s">
        <v>1758</v>
      </c>
      <c r="AM3" s="927" t="s">
        <v>1759</v>
      </c>
      <c r="AO3" s="1694" t="s">
        <v>1743</v>
      </c>
      <c r="AP3" s="1694" t="s">
        <v>1744</v>
      </c>
      <c r="AQ3" s="1694" t="s">
        <v>1745</v>
      </c>
      <c r="AR3" s="1694" t="s">
        <v>1746</v>
      </c>
      <c r="AS3" s="1695" t="s">
        <v>1747</v>
      </c>
      <c r="AT3" s="1695" t="s">
        <v>1748</v>
      </c>
      <c r="AU3" s="1695" t="s">
        <v>1749</v>
      </c>
      <c r="AV3" s="1695" t="s">
        <v>1750</v>
      </c>
      <c r="AW3" s="1696" t="s">
        <v>1751</v>
      </c>
      <c r="AX3" s="1696" t="s">
        <v>1752</v>
      </c>
      <c r="AY3" s="1696" t="s">
        <v>1753</v>
      </c>
      <c r="AZ3" s="1696" t="s">
        <v>1754</v>
      </c>
      <c r="BA3" s="1697" t="s">
        <v>1755</v>
      </c>
      <c r="BB3" s="1697" t="s">
        <v>1756</v>
      </c>
      <c r="BC3" s="1697" t="s">
        <v>1757</v>
      </c>
      <c r="BD3" s="1697" t="s">
        <v>1758</v>
      </c>
      <c r="BE3" s="927" t="s">
        <v>1759</v>
      </c>
    </row>
    <row r="4" spans="1:58" s="1208" customFormat="1">
      <c r="A4" s="1257"/>
      <c r="B4" s="1258"/>
      <c r="C4" s="1259" t="s">
        <v>2420</v>
      </c>
      <c r="D4" s="1260"/>
      <c r="E4" s="1261">
        <v>8535388000</v>
      </c>
      <c r="F4" s="1262" t="s">
        <v>2416</v>
      </c>
      <c r="G4" s="1263" t="s">
        <v>2417</v>
      </c>
      <c r="H4" s="1264"/>
      <c r="I4" s="1262" t="s">
        <v>2418</v>
      </c>
      <c r="J4" s="1257"/>
      <c r="K4" s="1257"/>
      <c r="L4" s="1265"/>
      <c r="M4" s="1257"/>
      <c r="N4" s="1265"/>
      <c r="O4" s="1257"/>
      <c r="P4" s="1265"/>
      <c r="Q4" s="1257"/>
      <c r="R4" s="1257"/>
      <c r="S4" s="1257"/>
      <c r="T4" s="1257"/>
      <c r="U4" s="1257"/>
      <c r="W4" s="928">
        <f t="shared" ref="W4:AM4" si="0">SUM(W5:W5)</f>
        <v>0</v>
      </c>
      <c r="X4" s="928">
        <f t="shared" si="0"/>
        <v>0</v>
      </c>
      <c r="Y4" s="928">
        <f t="shared" si="0"/>
        <v>0</v>
      </c>
      <c r="Z4" s="928">
        <f t="shared" si="0"/>
        <v>0</v>
      </c>
      <c r="AA4" s="928">
        <f t="shared" si="0"/>
        <v>0</v>
      </c>
      <c r="AB4" s="928">
        <f t="shared" si="0"/>
        <v>0</v>
      </c>
      <c r="AC4" s="928">
        <f t="shared" si="0"/>
        <v>0</v>
      </c>
      <c r="AD4" s="928">
        <f t="shared" si="0"/>
        <v>0</v>
      </c>
      <c r="AE4" s="928">
        <f t="shared" si="0"/>
        <v>0</v>
      </c>
      <c r="AF4" s="928">
        <f t="shared" si="0"/>
        <v>0</v>
      </c>
      <c r="AG4" s="928">
        <f t="shared" si="0"/>
        <v>0</v>
      </c>
      <c r="AH4" s="928">
        <f t="shared" si="0"/>
        <v>0</v>
      </c>
      <c r="AI4" s="928">
        <f t="shared" si="0"/>
        <v>0</v>
      </c>
      <c r="AJ4" s="928">
        <f t="shared" si="0"/>
        <v>0</v>
      </c>
      <c r="AK4" s="928">
        <f t="shared" si="0"/>
        <v>0</v>
      </c>
      <c r="AL4" s="928">
        <f t="shared" si="0"/>
        <v>0</v>
      </c>
      <c r="AM4" s="928">
        <f t="shared" si="0"/>
        <v>0</v>
      </c>
      <c r="AO4" s="928">
        <v>0</v>
      </c>
      <c r="AP4" s="928">
        <v>0</v>
      </c>
      <c r="AQ4" s="928">
        <v>0</v>
      </c>
      <c r="AR4" s="928">
        <v>0</v>
      </c>
      <c r="AS4" s="928">
        <v>0</v>
      </c>
      <c r="AT4" s="928">
        <v>0</v>
      </c>
      <c r="AU4" s="928">
        <v>0</v>
      </c>
      <c r="AV4" s="928">
        <v>0</v>
      </c>
      <c r="AW4" s="928">
        <v>0</v>
      </c>
      <c r="AX4" s="928">
        <v>0</v>
      </c>
      <c r="AY4" s="928">
        <v>0</v>
      </c>
      <c r="AZ4" s="928">
        <v>0</v>
      </c>
      <c r="BA4" s="928">
        <v>0</v>
      </c>
      <c r="BB4" s="928">
        <v>0</v>
      </c>
      <c r="BC4" s="928">
        <v>0</v>
      </c>
      <c r="BD4" s="928">
        <v>0</v>
      </c>
      <c r="BE4" s="928">
        <v>0</v>
      </c>
    </row>
    <row r="5" spans="1:58" s="1206" customFormat="1">
      <c r="A5" s="1251"/>
      <c r="B5" s="1204"/>
      <c r="C5" s="1266" t="s">
        <v>2421</v>
      </c>
      <c r="D5" s="1267"/>
      <c r="E5" s="1268">
        <v>7329382200</v>
      </c>
      <c r="F5" s="1252" t="s">
        <v>2416</v>
      </c>
      <c r="G5" s="1253" t="s">
        <v>2417</v>
      </c>
      <c r="H5" s="1269"/>
      <c r="I5" s="1252" t="s">
        <v>2418</v>
      </c>
      <c r="J5" s="1204">
        <f t="shared" ref="J5:Q5" si="1">SUM(J6:J846)</f>
        <v>110</v>
      </c>
      <c r="K5" s="1209">
        <f t="shared" si="1"/>
        <v>4310261400</v>
      </c>
      <c r="L5" s="1204">
        <f t="shared" si="1"/>
        <v>0</v>
      </c>
      <c r="M5" s="1209">
        <f t="shared" si="1"/>
        <v>0</v>
      </c>
      <c r="N5" s="1204">
        <f t="shared" si="1"/>
        <v>0</v>
      </c>
      <c r="O5" s="1209">
        <f t="shared" si="1"/>
        <v>0</v>
      </c>
      <c r="P5" s="1204">
        <f t="shared" si="1"/>
        <v>110</v>
      </c>
      <c r="Q5" s="1209">
        <f t="shared" si="1"/>
        <v>8620522800</v>
      </c>
      <c r="R5" s="1210">
        <f>L5+N5+P5</f>
        <v>110</v>
      </c>
      <c r="S5" s="1210">
        <f>M5+O5+Q5</f>
        <v>8620522800</v>
      </c>
      <c r="T5" s="1270" t="s">
        <v>2546</v>
      </c>
      <c r="U5" s="1270" t="s">
        <v>2547</v>
      </c>
      <c r="W5" s="929"/>
      <c r="X5" s="929"/>
      <c r="Y5" s="929"/>
      <c r="Z5" s="930">
        <f t="shared" ref="Z5:Z36" si="2">W5+X5+Y5</f>
        <v>0</v>
      </c>
      <c r="AA5" s="929"/>
      <c r="AB5" s="929"/>
      <c r="AC5" s="929"/>
      <c r="AD5" s="930">
        <f t="shared" ref="AD5:AD36" si="3">AA5+AB5+AC5</f>
        <v>0</v>
      </c>
      <c r="AE5" s="929"/>
      <c r="AF5" s="929"/>
      <c r="AG5" s="929"/>
      <c r="AH5" s="930">
        <f t="shared" ref="AH5:AH36" si="4">AE5+AF5+AG5</f>
        <v>0</v>
      </c>
      <c r="AI5" s="929"/>
      <c r="AJ5" s="929"/>
      <c r="AK5" s="929"/>
      <c r="AL5" s="930">
        <f t="shared" ref="AL5:AL36" si="5">AI5+AJ5+AK5</f>
        <v>0</v>
      </c>
      <c r="AM5" s="929">
        <f t="shared" ref="AM5:AM36" si="6">Z5+AD5+AH5+AL5</f>
        <v>0</v>
      </c>
      <c r="AN5" s="1207"/>
      <c r="AO5" s="929"/>
      <c r="AP5" s="929"/>
      <c r="AQ5" s="929"/>
      <c r="AR5" s="930">
        <f>AO5+AP5+AQ5</f>
        <v>0</v>
      </c>
      <c r="AS5" s="929"/>
      <c r="AT5" s="929"/>
      <c r="AU5" s="929"/>
      <c r="AV5" s="930">
        <f>AS5+AT5+AU5</f>
        <v>0</v>
      </c>
      <c r="AW5" s="929"/>
      <c r="AX5" s="929"/>
      <c r="AY5" s="929"/>
      <c r="AZ5" s="930">
        <f>AW5+AX5+AY5</f>
        <v>0</v>
      </c>
      <c r="BA5" s="929"/>
      <c r="BB5" s="929"/>
      <c r="BC5" s="929"/>
      <c r="BD5" s="930">
        <f>BA5+BB5+BC5</f>
        <v>0</v>
      </c>
      <c r="BE5" s="929">
        <v>0</v>
      </c>
    </row>
    <row r="6" spans="1:58" s="1213" customFormat="1">
      <c r="A6" s="1270" t="s">
        <v>2545</v>
      </c>
      <c r="B6" s="1270" t="s">
        <v>1446</v>
      </c>
      <c r="C6" s="1270" t="s">
        <v>2428</v>
      </c>
      <c r="D6" s="1271"/>
      <c r="E6" s="1274">
        <f>SUM(E7:E840)</f>
        <v>4310261400</v>
      </c>
      <c r="F6" s="1271"/>
      <c r="G6" s="1272"/>
      <c r="H6" s="1273"/>
      <c r="I6" s="1271"/>
      <c r="J6" s="1220"/>
      <c r="K6" s="1270"/>
      <c r="L6" s="1270"/>
      <c r="M6" s="1271"/>
      <c r="N6" s="1270"/>
      <c r="O6" s="1271"/>
      <c r="P6" s="1270"/>
      <c r="Q6" s="1274">
        <f>SUM(Q7:Q840)</f>
        <v>4310261400</v>
      </c>
      <c r="R6" s="1270"/>
      <c r="S6" s="1270"/>
      <c r="T6" s="1274">
        <f>SUM(T7:T840)</f>
        <v>0</v>
      </c>
      <c r="U6" s="1274">
        <f>SUM(U7:U840)</f>
        <v>4310261400</v>
      </c>
      <c r="W6" s="929"/>
      <c r="X6" s="929"/>
      <c r="Y6" s="929"/>
      <c r="Z6" s="930">
        <f t="shared" si="2"/>
        <v>0</v>
      </c>
      <c r="AA6" s="929"/>
      <c r="AB6" s="929"/>
      <c r="AC6" s="929"/>
      <c r="AD6" s="930">
        <f t="shared" si="3"/>
        <v>0</v>
      </c>
      <c r="AE6" s="929"/>
      <c r="AF6" s="929"/>
      <c r="AG6" s="929"/>
      <c r="AH6" s="930">
        <f t="shared" si="4"/>
        <v>0</v>
      </c>
      <c r="AI6" s="929"/>
      <c r="AJ6" s="929"/>
      <c r="AK6" s="929"/>
      <c r="AL6" s="930">
        <f t="shared" si="5"/>
        <v>0</v>
      </c>
      <c r="AM6" s="929">
        <f t="shared" si="6"/>
        <v>0</v>
      </c>
      <c r="AO6" s="929"/>
      <c r="AP6" s="929"/>
      <c r="AQ6" s="929"/>
      <c r="AR6" s="930">
        <f>AO6+AP6+AQ6</f>
        <v>0</v>
      </c>
      <c r="AS6" s="929"/>
      <c r="AT6" s="929"/>
      <c r="AU6" s="929"/>
      <c r="AV6" s="930">
        <f>AS6+AT6+AU6</f>
        <v>0</v>
      </c>
      <c r="AW6" s="929"/>
      <c r="AX6" s="929"/>
      <c r="AY6" s="929"/>
      <c r="AZ6" s="930">
        <f>AW6+AX6+AY6</f>
        <v>0</v>
      </c>
      <c r="BA6" s="929"/>
      <c r="BB6" s="929"/>
      <c r="BC6" s="929"/>
      <c r="BD6" s="930">
        <f>BA6+BB6+BC6</f>
        <v>0</v>
      </c>
      <c r="BE6" s="929">
        <v>0</v>
      </c>
    </row>
    <row r="7" spans="1:58" s="1211" customFormat="1" ht="70.2">
      <c r="A7" s="1220">
        <v>44</v>
      </c>
      <c r="B7" s="1231">
        <v>1</v>
      </c>
      <c r="C7" s="1275" t="s">
        <v>2437</v>
      </c>
      <c r="D7" s="1232"/>
      <c r="E7" s="1233">
        <v>36313300</v>
      </c>
      <c r="F7" s="1234" t="s">
        <v>2416</v>
      </c>
      <c r="G7" s="1235"/>
      <c r="H7" s="1236"/>
      <c r="I7" s="1234"/>
      <c r="J7" s="1220">
        <f t="shared" ref="J7:J38" si="7">L7+N7+P7</f>
        <v>1</v>
      </c>
      <c r="K7" s="1227">
        <f t="shared" ref="K7:K38" si="8">M7+O7+Q7</f>
        <v>36313300</v>
      </c>
      <c r="L7" s="1237"/>
      <c r="M7" s="1234"/>
      <c r="N7" s="1237"/>
      <c r="O7" s="1234"/>
      <c r="P7" s="1237">
        <v>1</v>
      </c>
      <c r="Q7" s="1711">
        <f t="shared" ref="Q7:Q38" si="9">$E7</f>
        <v>36313300</v>
      </c>
      <c r="R7" s="1234"/>
      <c r="S7" s="1234"/>
      <c r="T7" s="1715"/>
      <c r="U7" s="1228">
        <f t="shared" ref="U7:U38" si="10">Q7-T7</f>
        <v>36313300</v>
      </c>
      <c r="V7" s="1713">
        <f>SUM(Q7:Q19)</f>
        <v>509779800</v>
      </c>
      <c r="W7" s="929"/>
      <c r="X7" s="929"/>
      <c r="Y7" s="929"/>
      <c r="Z7" s="930">
        <f t="shared" si="2"/>
        <v>0</v>
      </c>
      <c r="AA7" s="929"/>
      <c r="AB7" s="929"/>
      <c r="AC7" s="929"/>
      <c r="AD7" s="930">
        <f t="shared" si="3"/>
        <v>0</v>
      </c>
      <c r="AE7" s="929"/>
      <c r="AF7" s="929"/>
      <c r="AG7" s="929"/>
      <c r="AH7" s="930">
        <f t="shared" si="4"/>
        <v>0</v>
      </c>
      <c r="AI7" s="929"/>
      <c r="AJ7" s="929"/>
      <c r="AK7" s="929"/>
      <c r="AL7" s="930">
        <f t="shared" si="5"/>
        <v>0</v>
      </c>
      <c r="AM7" s="929">
        <f t="shared" si="6"/>
        <v>0</v>
      </c>
      <c r="AN7" s="1282">
        <f t="shared" ref="AN7:AN38" si="11">AM7-U7</f>
        <v>-36313300</v>
      </c>
      <c r="AO7" s="929"/>
      <c r="AP7" s="929"/>
      <c r="AQ7" s="929"/>
      <c r="AR7" s="930">
        <v>0</v>
      </c>
      <c r="AS7" s="929"/>
      <c r="AT7" s="929"/>
      <c r="AU7" s="929"/>
      <c r="AV7" s="930">
        <v>0</v>
      </c>
      <c r="AW7" s="929"/>
      <c r="AX7" s="929"/>
      <c r="AY7" s="929"/>
      <c r="AZ7" s="930">
        <v>0</v>
      </c>
      <c r="BA7" s="929"/>
      <c r="BB7" s="929"/>
      <c r="BC7" s="929"/>
      <c r="BD7" s="930">
        <v>0</v>
      </c>
      <c r="BE7" s="929">
        <f t="shared" ref="BE7:BE38" si="12">AR7+AV7+AZ7+BD7</f>
        <v>0</v>
      </c>
      <c r="BF7" s="1282">
        <v>0</v>
      </c>
    </row>
    <row r="8" spans="1:58" s="1211" customFormat="1" ht="75.75" customHeight="1">
      <c r="A8" s="1220">
        <v>202</v>
      </c>
      <c r="B8" s="1231">
        <v>1</v>
      </c>
      <c r="C8" s="1275" t="s">
        <v>2459</v>
      </c>
      <c r="D8" s="1232"/>
      <c r="E8" s="1233">
        <v>83840400</v>
      </c>
      <c r="F8" s="1234" t="s">
        <v>2416</v>
      </c>
      <c r="G8" s="1235"/>
      <c r="H8" s="1236"/>
      <c r="I8" s="1234"/>
      <c r="J8" s="1220">
        <f t="shared" si="7"/>
        <v>1</v>
      </c>
      <c r="K8" s="1227">
        <f t="shared" si="8"/>
        <v>83840400</v>
      </c>
      <c r="L8" s="1237"/>
      <c r="M8" s="1234"/>
      <c r="N8" s="1237"/>
      <c r="O8" s="1234"/>
      <c r="P8" s="1237">
        <v>1</v>
      </c>
      <c r="Q8" s="1711">
        <f t="shared" si="9"/>
        <v>83840400</v>
      </c>
      <c r="R8" s="1234"/>
      <c r="S8" s="1234"/>
      <c r="T8" s="1715"/>
      <c r="U8" s="1228">
        <f t="shared" si="10"/>
        <v>83840400</v>
      </c>
      <c r="V8" s="1201"/>
      <c r="W8" s="929"/>
      <c r="X8" s="929"/>
      <c r="Y8" s="929"/>
      <c r="Z8" s="930">
        <f t="shared" si="2"/>
        <v>0</v>
      </c>
      <c r="AA8" s="929"/>
      <c r="AB8" s="929"/>
      <c r="AC8" s="929"/>
      <c r="AD8" s="930">
        <f t="shared" si="3"/>
        <v>0</v>
      </c>
      <c r="AE8" s="929"/>
      <c r="AF8" s="929"/>
      <c r="AG8" s="929"/>
      <c r="AH8" s="930">
        <f t="shared" si="4"/>
        <v>0</v>
      </c>
      <c r="AI8" s="929"/>
      <c r="AJ8" s="929"/>
      <c r="AK8" s="929"/>
      <c r="AL8" s="930">
        <f t="shared" si="5"/>
        <v>0</v>
      </c>
      <c r="AM8" s="929">
        <f t="shared" si="6"/>
        <v>0</v>
      </c>
      <c r="AN8" s="1282">
        <f t="shared" si="11"/>
        <v>-83840400</v>
      </c>
      <c r="AO8" s="1234"/>
      <c r="AP8" s="1234"/>
      <c r="AQ8" s="1234"/>
      <c r="AR8" s="1234"/>
      <c r="AS8" s="1234"/>
      <c r="AT8" s="1234"/>
      <c r="AU8" s="1234"/>
      <c r="AV8" s="1234"/>
      <c r="AW8" s="1234"/>
      <c r="AX8" s="1234"/>
      <c r="AY8" s="1234"/>
      <c r="AZ8" s="1234"/>
      <c r="BA8" s="1234"/>
      <c r="BB8" s="1234"/>
      <c r="BC8" s="1234"/>
      <c r="BD8" s="1234"/>
      <c r="BE8" s="929">
        <f t="shared" si="12"/>
        <v>0</v>
      </c>
      <c r="BF8" s="1201"/>
    </row>
    <row r="9" spans="1:58" s="1211" customFormat="1" ht="88.5" customHeight="1" outlineLevel="2">
      <c r="A9" s="1220">
        <v>210</v>
      </c>
      <c r="B9" s="1231">
        <v>1</v>
      </c>
      <c r="C9" s="1275" t="s">
        <v>2460</v>
      </c>
      <c r="D9" s="1232"/>
      <c r="E9" s="1233">
        <v>37476000</v>
      </c>
      <c r="F9" s="1234" t="s">
        <v>2416</v>
      </c>
      <c r="G9" s="1235"/>
      <c r="H9" s="1236"/>
      <c r="I9" s="1234"/>
      <c r="J9" s="1220">
        <f t="shared" si="7"/>
        <v>1</v>
      </c>
      <c r="K9" s="1227">
        <f t="shared" si="8"/>
        <v>37476000</v>
      </c>
      <c r="L9" s="1237"/>
      <c r="M9" s="1234"/>
      <c r="N9" s="1237"/>
      <c r="O9" s="1234"/>
      <c r="P9" s="1237">
        <v>1</v>
      </c>
      <c r="Q9" s="1711">
        <f t="shared" si="9"/>
        <v>37476000</v>
      </c>
      <c r="R9" s="1234"/>
      <c r="S9" s="1234"/>
      <c r="T9" s="1715"/>
      <c r="U9" s="1228">
        <f t="shared" si="10"/>
        <v>37476000</v>
      </c>
      <c r="V9" s="1201"/>
      <c r="W9" s="1707"/>
      <c r="X9" s="1707"/>
      <c r="Y9" s="1707"/>
      <c r="Z9" s="1708">
        <f t="shared" si="2"/>
        <v>0</v>
      </c>
      <c r="AA9" s="1707"/>
      <c r="AB9" s="1707"/>
      <c r="AC9" s="1707"/>
      <c r="AD9" s="1708">
        <f t="shared" si="3"/>
        <v>0</v>
      </c>
      <c r="AE9" s="1707"/>
      <c r="AF9" s="1707"/>
      <c r="AG9" s="1707"/>
      <c r="AH9" s="1708">
        <f t="shared" si="4"/>
        <v>0</v>
      </c>
      <c r="AI9" s="1707"/>
      <c r="AJ9" s="1707"/>
      <c r="AK9" s="1707"/>
      <c r="AL9" s="1708">
        <f t="shared" si="5"/>
        <v>0</v>
      </c>
      <c r="AM9" s="1707">
        <f t="shared" si="6"/>
        <v>0</v>
      </c>
      <c r="AN9" s="1282">
        <f t="shared" si="11"/>
        <v>-37476000</v>
      </c>
      <c r="AO9" s="1234"/>
      <c r="AP9" s="1234"/>
      <c r="AQ9" s="1234"/>
      <c r="AR9" s="1234"/>
      <c r="AS9" s="1234"/>
      <c r="AT9" s="1234"/>
      <c r="AU9" s="1234"/>
      <c r="AV9" s="1234"/>
      <c r="AW9" s="1234"/>
      <c r="AX9" s="1234"/>
      <c r="AY9" s="1234"/>
      <c r="AZ9" s="1234"/>
      <c r="BA9" s="1234"/>
      <c r="BB9" s="1234"/>
      <c r="BC9" s="1234"/>
      <c r="BD9" s="1234"/>
      <c r="BE9" s="929">
        <f t="shared" si="12"/>
        <v>0</v>
      </c>
      <c r="BF9" s="1201"/>
    </row>
    <row r="10" spans="1:58" s="1211" customFormat="1" ht="75" customHeight="1" outlineLevel="2">
      <c r="A10" s="1220">
        <v>218</v>
      </c>
      <c r="B10" s="1231">
        <v>1</v>
      </c>
      <c r="C10" s="1275" t="s">
        <v>2461</v>
      </c>
      <c r="D10" s="1232"/>
      <c r="E10" s="1233">
        <v>127752600</v>
      </c>
      <c r="F10" s="1234" t="s">
        <v>2416</v>
      </c>
      <c r="G10" s="1235"/>
      <c r="H10" s="1236"/>
      <c r="I10" s="1234"/>
      <c r="J10" s="1220">
        <f t="shared" si="7"/>
        <v>1</v>
      </c>
      <c r="K10" s="1227">
        <f t="shared" si="8"/>
        <v>127752600</v>
      </c>
      <c r="L10" s="1237"/>
      <c r="M10" s="1234"/>
      <c r="N10" s="1237"/>
      <c r="O10" s="1234"/>
      <c r="P10" s="1237">
        <v>1</v>
      </c>
      <c r="Q10" s="1711">
        <f t="shared" si="9"/>
        <v>127752600</v>
      </c>
      <c r="R10" s="1234"/>
      <c r="S10" s="1234"/>
      <c r="T10" s="1715"/>
      <c r="U10" s="1228">
        <f t="shared" si="10"/>
        <v>127752600</v>
      </c>
      <c r="V10" s="1201"/>
      <c r="W10" s="1707"/>
      <c r="X10" s="1707"/>
      <c r="Y10" s="1707"/>
      <c r="Z10" s="1708">
        <f t="shared" si="2"/>
        <v>0</v>
      </c>
      <c r="AA10" s="1707"/>
      <c r="AB10" s="1707"/>
      <c r="AC10" s="1707"/>
      <c r="AD10" s="1708">
        <f t="shared" si="3"/>
        <v>0</v>
      </c>
      <c r="AE10" s="1707"/>
      <c r="AF10" s="1707"/>
      <c r="AG10" s="1707"/>
      <c r="AH10" s="1708">
        <f t="shared" si="4"/>
        <v>0</v>
      </c>
      <c r="AI10" s="1707"/>
      <c r="AJ10" s="1707"/>
      <c r="AK10" s="1707"/>
      <c r="AL10" s="1708">
        <f t="shared" si="5"/>
        <v>0</v>
      </c>
      <c r="AM10" s="1707">
        <f t="shared" si="6"/>
        <v>0</v>
      </c>
      <c r="AN10" s="1282">
        <f t="shared" si="11"/>
        <v>-127752600</v>
      </c>
      <c r="AO10" s="1234"/>
      <c r="AP10" s="1234"/>
      <c r="AQ10" s="1234"/>
      <c r="AR10" s="1234"/>
      <c r="AS10" s="1234"/>
      <c r="AT10" s="1234"/>
      <c r="AU10" s="1234"/>
      <c r="AV10" s="1234"/>
      <c r="AW10" s="1234"/>
      <c r="AX10" s="1234"/>
      <c r="AY10" s="1234"/>
      <c r="AZ10" s="1234"/>
      <c r="BA10" s="1234"/>
      <c r="BB10" s="1234"/>
      <c r="BC10" s="1234"/>
      <c r="BD10" s="1234"/>
      <c r="BE10" s="929">
        <f t="shared" si="12"/>
        <v>0</v>
      </c>
      <c r="BF10" s="1201"/>
    </row>
    <row r="11" spans="1:58" s="1211" customFormat="1" ht="81.75" customHeight="1">
      <c r="A11" s="1220">
        <v>227</v>
      </c>
      <c r="B11" s="1231">
        <v>1</v>
      </c>
      <c r="C11" s="1275" t="s">
        <v>2462</v>
      </c>
      <c r="D11" s="1232"/>
      <c r="E11" s="1233">
        <v>39195800</v>
      </c>
      <c r="F11" s="1234" t="s">
        <v>2416</v>
      </c>
      <c r="G11" s="1235"/>
      <c r="H11" s="1236"/>
      <c r="I11" s="1234"/>
      <c r="J11" s="1220">
        <f t="shared" si="7"/>
        <v>1</v>
      </c>
      <c r="K11" s="1227">
        <f t="shared" si="8"/>
        <v>39195800</v>
      </c>
      <c r="L11" s="1237"/>
      <c r="M11" s="1234"/>
      <c r="N11" s="1237"/>
      <c r="O11" s="1234"/>
      <c r="P11" s="1237">
        <v>1</v>
      </c>
      <c r="Q11" s="1711">
        <f t="shared" si="9"/>
        <v>39195800</v>
      </c>
      <c r="R11" s="1234"/>
      <c r="S11" s="1234"/>
      <c r="T11" s="1715"/>
      <c r="U11" s="1228">
        <f t="shared" si="10"/>
        <v>39195800</v>
      </c>
      <c r="V11" s="1201"/>
      <c r="W11" s="1707"/>
      <c r="X11" s="1707"/>
      <c r="Y11" s="1707"/>
      <c r="Z11" s="1708">
        <f t="shared" si="2"/>
        <v>0</v>
      </c>
      <c r="AA11" s="1707"/>
      <c r="AB11" s="1707"/>
      <c r="AC11" s="1707"/>
      <c r="AD11" s="1708">
        <f t="shared" si="3"/>
        <v>0</v>
      </c>
      <c r="AE11" s="1707"/>
      <c r="AF11" s="1707"/>
      <c r="AG11" s="1707"/>
      <c r="AH11" s="1708">
        <f t="shared" si="4"/>
        <v>0</v>
      </c>
      <c r="AI11" s="1707"/>
      <c r="AJ11" s="1707"/>
      <c r="AK11" s="1707"/>
      <c r="AL11" s="1708">
        <f t="shared" si="5"/>
        <v>0</v>
      </c>
      <c r="AM11" s="1707">
        <f t="shared" si="6"/>
        <v>0</v>
      </c>
      <c r="AN11" s="1282">
        <f t="shared" si="11"/>
        <v>-39195800</v>
      </c>
      <c r="AO11" s="1234"/>
      <c r="AP11" s="1234"/>
      <c r="AQ11" s="1234"/>
      <c r="AR11" s="1234"/>
      <c r="AS11" s="1234"/>
      <c r="AT11" s="1234"/>
      <c r="AU11" s="1234"/>
      <c r="AV11" s="1234"/>
      <c r="AW11" s="1234"/>
      <c r="AX11" s="1234"/>
      <c r="AY11" s="1234"/>
      <c r="AZ11" s="1234"/>
      <c r="BA11" s="1234"/>
      <c r="BB11" s="1234"/>
      <c r="BC11" s="1234"/>
      <c r="BD11" s="1234"/>
      <c r="BE11" s="929">
        <f t="shared" si="12"/>
        <v>0</v>
      </c>
      <c r="BF11" s="1201"/>
    </row>
    <row r="12" spans="1:58" s="1211" customFormat="1" ht="70.2">
      <c r="A12" s="1220">
        <v>268</v>
      </c>
      <c r="B12" s="1231">
        <v>1</v>
      </c>
      <c r="C12" s="1275" t="s">
        <v>2467</v>
      </c>
      <c r="D12" s="1232"/>
      <c r="E12" s="1233">
        <v>22326500</v>
      </c>
      <c r="F12" s="1234" t="s">
        <v>2416</v>
      </c>
      <c r="G12" s="1235"/>
      <c r="H12" s="1236"/>
      <c r="I12" s="1234"/>
      <c r="J12" s="1220">
        <f t="shared" si="7"/>
        <v>1</v>
      </c>
      <c r="K12" s="1227">
        <f t="shared" si="8"/>
        <v>22326500</v>
      </c>
      <c r="L12" s="1237"/>
      <c r="M12" s="1234"/>
      <c r="N12" s="1237"/>
      <c r="O12" s="1234"/>
      <c r="P12" s="1237">
        <v>1</v>
      </c>
      <c r="Q12" s="1711">
        <f t="shared" si="9"/>
        <v>22326500</v>
      </c>
      <c r="R12" s="1234"/>
      <c r="S12" s="1234"/>
      <c r="T12" s="1715"/>
      <c r="U12" s="1228">
        <f t="shared" si="10"/>
        <v>22326500</v>
      </c>
      <c r="V12" s="1201"/>
      <c r="W12" s="1707"/>
      <c r="X12" s="1707"/>
      <c r="Y12" s="1707"/>
      <c r="Z12" s="1708">
        <f t="shared" si="2"/>
        <v>0</v>
      </c>
      <c r="AA12" s="1707"/>
      <c r="AB12" s="1707"/>
      <c r="AC12" s="1707"/>
      <c r="AD12" s="1708">
        <f t="shared" si="3"/>
        <v>0</v>
      </c>
      <c r="AE12" s="1707"/>
      <c r="AF12" s="1707"/>
      <c r="AG12" s="1707"/>
      <c r="AH12" s="1708">
        <f t="shared" si="4"/>
        <v>0</v>
      </c>
      <c r="AI12" s="1707"/>
      <c r="AJ12" s="1707"/>
      <c r="AK12" s="1707"/>
      <c r="AL12" s="1708">
        <f t="shared" si="5"/>
        <v>0</v>
      </c>
      <c r="AM12" s="1707">
        <f t="shared" si="6"/>
        <v>0</v>
      </c>
      <c r="AN12" s="1282">
        <f t="shared" si="11"/>
        <v>-22326500</v>
      </c>
      <c r="AO12" s="1234"/>
      <c r="AP12" s="1234"/>
      <c r="AQ12" s="1234"/>
      <c r="AR12" s="1234"/>
      <c r="AS12" s="1234"/>
      <c r="AT12" s="1234"/>
      <c r="AU12" s="1234"/>
      <c r="AV12" s="1234"/>
      <c r="AW12" s="1234"/>
      <c r="AX12" s="1234"/>
      <c r="AY12" s="1234"/>
      <c r="AZ12" s="1234"/>
      <c r="BA12" s="1234"/>
      <c r="BB12" s="1234"/>
      <c r="BC12" s="1234"/>
      <c r="BD12" s="1234"/>
      <c r="BE12" s="929">
        <f t="shared" si="12"/>
        <v>0</v>
      </c>
      <c r="BF12" s="1201"/>
    </row>
    <row r="13" spans="1:58" s="1211" customFormat="1" ht="70.2">
      <c r="A13" s="1220">
        <v>370</v>
      </c>
      <c r="B13" s="1231">
        <v>1</v>
      </c>
      <c r="C13" s="1275" t="s">
        <v>2480</v>
      </c>
      <c r="D13" s="1232"/>
      <c r="E13" s="1233">
        <v>31409500</v>
      </c>
      <c r="F13" s="1234" t="s">
        <v>2416</v>
      </c>
      <c r="G13" s="1235"/>
      <c r="H13" s="1236"/>
      <c r="I13" s="1234"/>
      <c r="J13" s="1220">
        <f t="shared" si="7"/>
        <v>1</v>
      </c>
      <c r="K13" s="1227">
        <f t="shared" si="8"/>
        <v>31409500</v>
      </c>
      <c r="L13" s="1237"/>
      <c r="M13" s="1234"/>
      <c r="N13" s="1237"/>
      <c r="O13" s="1234"/>
      <c r="P13" s="1237">
        <v>1</v>
      </c>
      <c r="Q13" s="1711">
        <f t="shared" si="9"/>
        <v>31409500</v>
      </c>
      <c r="R13" s="1234"/>
      <c r="S13" s="1234"/>
      <c r="T13" s="1715"/>
      <c r="U13" s="1228">
        <f t="shared" si="10"/>
        <v>31409500</v>
      </c>
      <c r="V13" s="1201"/>
      <c r="W13" s="1707"/>
      <c r="X13" s="1707"/>
      <c r="Y13" s="1707"/>
      <c r="Z13" s="1708">
        <f t="shared" si="2"/>
        <v>0</v>
      </c>
      <c r="AA13" s="1707"/>
      <c r="AB13" s="1707"/>
      <c r="AC13" s="1707"/>
      <c r="AD13" s="1708">
        <f t="shared" si="3"/>
        <v>0</v>
      </c>
      <c r="AE13" s="1707"/>
      <c r="AF13" s="1707"/>
      <c r="AG13" s="1707"/>
      <c r="AH13" s="1708">
        <f t="shared" si="4"/>
        <v>0</v>
      </c>
      <c r="AI13" s="1707"/>
      <c r="AJ13" s="1707"/>
      <c r="AK13" s="1707"/>
      <c r="AL13" s="1708">
        <f t="shared" si="5"/>
        <v>0</v>
      </c>
      <c r="AM13" s="1707">
        <f t="shared" si="6"/>
        <v>0</v>
      </c>
      <c r="AN13" s="1282">
        <f t="shared" si="11"/>
        <v>-31409500</v>
      </c>
      <c r="AO13" s="1234"/>
      <c r="AP13" s="1234"/>
      <c r="AQ13" s="1234"/>
      <c r="AR13" s="1234"/>
      <c r="AS13" s="1234"/>
      <c r="AT13" s="1234"/>
      <c r="AU13" s="1234"/>
      <c r="AV13" s="1234"/>
      <c r="AW13" s="1234"/>
      <c r="AX13" s="1234"/>
      <c r="AY13" s="1234"/>
      <c r="AZ13" s="1234"/>
      <c r="BA13" s="1234"/>
      <c r="BB13" s="1234"/>
      <c r="BC13" s="1234"/>
      <c r="BD13" s="1234"/>
      <c r="BE13" s="929">
        <f t="shared" si="12"/>
        <v>0</v>
      </c>
      <c r="BF13" s="1201"/>
    </row>
    <row r="14" spans="1:58" s="1211" customFormat="1" ht="93.6">
      <c r="A14" s="1220">
        <v>399</v>
      </c>
      <c r="B14" s="1231">
        <v>1</v>
      </c>
      <c r="C14" s="1275" t="s">
        <v>2484</v>
      </c>
      <c r="D14" s="1232"/>
      <c r="E14" s="1233">
        <v>62596700</v>
      </c>
      <c r="F14" s="1234" t="s">
        <v>2416</v>
      </c>
      <c r="G14" s="1235"/>
      <c r="H14" s="1236"/>
      <c r="I14" s="1234"/>
      <c r="J14" s="1220">
        <f t="shared" si="7"/>
        <v>1</v>
      </c>
      <c r="K14" s="1227">
        <f t="shared" si="8"/>
        <v>62596700</v>
      </c>
      <c r="L14" s="1237"/>
      <c r="M14" s="1234"/>
      <c r="N14" s="1237"/>
      <c r="O14" s="1234"/>
      <c r="P14" s="1237">
        <v>1</v>
      </c>
      <c r="Q14" s="1711">
        <f t="shared" si="9"/>
        <v>62596700</v>
      </c>
      <c r="R14" s="1234"/>
      <c r="S14" s="1234"/>
      <c r="T14" s="1715"/>
      <c r="U14" s="1228">
        <f t="shared" si="10"/>
        <v>62596700</v>
      </c>
      <c r="V14" s="1201"/>
      <c r="W14" s="929"/>
      <c r="X14" s="929"/>
      <c r="Y14" s="929"/>
      <c r="Z14" s="930">
        <f t="shared" si="2"/>
        <v>0</v>
      </c>
      <c r="AA14" s="929"/>
      <c r="AB14" s="929"/>
      <c r="AC14" s="929"/>
      <c r="AD14" s="930">
        <f t="shared" si="3"/>
        <v>0</v>
      </c>
      <c r="AE14" s="929"/>
      <c r="AF14" s="929"/>
      <c r="AG14" s="929"/>
      <c r="AH14" s="930">
        <f t="shared" si="4"/>
        <v>0</v>
      </c>
      <c r="AI14" s="929"/>
      <c r="AJ14" s="929"/>
      <c r="AK14" s="929"/>
      <c r="AL14" s="930">
        <f t="shared" si="5"/>
        <v>0</v>
      </c>
      <c r="AM14" s="929">
        <f t="shared" si="6"/>
        <v>0</v>
      </c>
      <c r="AN14" s="1282">
        <f t="shared" si="11"/>
        <v>-62596700</v>
      </c>
      <c r="AO14" s="1234"/>
      <c r="AP14" s="1234"/>
      <c r="AQ14" s="1234"/>
      <c r="AR14" s="1234"/>
      <c r="AS14" s="1234"/>
      <c r="AT14" s="1234"/>
      <c r="AU14" s="1234"/>
      <c r="AV14" s="1234"/>
      <c r="AW14" s="1234"/>
      <c r="AX14" s="1234"/>
      <c r="AY14" s="1234"/>
      <c r="AZ14" s="1234"/>
      <c r="BA14" s="1234"/>
      <c r="BB14" s="1234"/>
      <c r="BC14" s="1234"/>
      <c r="BD14" s="1234"/>
      <c r="BE14" s="929">
        <f t="shared" si="12"/>
        <v>0</v>
      </c>
      <c r="BF14" s="1201"/>
    </row>
    <row r="15" spans="1:58" s="1211" customFormat="1" ht="70.2">
      <c r="A15" s="1220">
        <v>497</v>
      </c>
      <c r="B15" s="1231">
        <v>1</v>
      </c>
      <c r="C15" s="1275" t="s">
        <v>2497</v>
      </c>
      <c r="D15" s="1232"/>
      <c r="E15" s="1233">
        <v>10759600</v>
      </c>
      <c r="F15" s="1234" t="s">
        <v>2416</v>
      </c>
      <c r="G15" s="1235"/>
      <c r="H15" s="1236"/>
      <c r="I15" s="1234"/>
      <c r="J15" s="1220">
        <f t="shared" si="7"/>
        <v>1</v>
      </c>
      <c r="K15" s="1227">
        <f t="shared" si="8"/>
        <v>10759600</v>
      </c>
      <c r="L15" s="1237"/>
      <c r="M15" s="1234"/>
      <c r="N15" s="1237"/>
      <c r="O15" s="1234"/>
      <c r="P15" s="1237">
        <v>1</v>
      </c>
      <c r="Q15" s="1711">
        <f t="shared" si="9"/>
        <v>10759600</v>
      </c>
      <c r="R15" s="1234"/>
      <c r="S15" s="1234"/>
      <c r="T15" s="1715"/>
      <c r="U15" s="1228">
        <f t="shared" si="10"/>
        <v>10759600</v>
      </c>
      <c r="V15" s="1201"/>
      <c r="W15" s="1707"/>
      <c r="X15" s="1707"/>
      <c r="Y15" s="1707"/>
      <c r="Z15" s="1708">
        <f t="shared" si="2"/>
        <v>0</v>
      </c>
      <c r="AA15" s="1707"/>
      <c r="AB15" s="1707"/>
      <c r="AC15" s="1707"/>
      <c r="AD15" s="1708">
        <f t="shared" si="3"/>
        <v>0</v>
      </c>
      <c r="AE15" s="1707"/>
      <c r="AF15" s="1707"/>
      <c r="AG15" s="1707"/>
      <c r="AH15" s="1708">
        <f t="shared" si="4"/>
        <v>0</v>
      </c>
      <c r="AI15" s="1707"/>
      <c r="AJ15" s="1707"/>
      <c r="AK15" s="1707"/>
      <c r="AL15" s="1708">
        <f t="shared" si="5"/>
        <v>0</v>
      </c>
      <c r="AM15" s="1707">
        <f t="shared" si="6"/>
        <v>0</v>
      </c>
      <c r="AN15" s="1282">
        <f t="shared" si="11"/>
        <v>-10759600</v>
      </c>
      <c r="AO15" s="1234"/>
      <c r="AP15" s="1234"/>
      <c r="AQ15" s="1234"/>
      <c r="AR15" s="1234"/>
      <c r="AS15" s="1234"/>
      <c r="AT15" s="1234"/>
      <c r="AU15" s="1234"/>
      <c r="AV15" s="1234"/>
      <c r="AW15" s="1234"/>
      <c r="AX15" s="1234"/>
      <c r="AY15" s="1234"/>
      <c r="AZ15" s="1234"/>
      <c r="BA15" s="1234"/>
      <c r="BB15" s="1234"/>
      <c r="BC15" s="1234"/>
      <c r="BD15" s="1234"/>
      <c r="BE15" s="929">
        <f t="shared" si="12"/>
        <v>0</v>
      </c>
      <c r="BF15" s="1201"/>
    </row>
    <row r="16" spans="1:58" s="1211" customFormat="1" ht="93.6" outlineLevel="2">
      <c r="A16" s="1220">
        <v>506</v>
      </c>
      <c r="B16" s="1231">
        <v>1</v>
      </c>
      <c r="C16" s="1275" t="s">
        <v>2498</v>
      </c>
      <c r="D16" s="1232"/>
      <c r="E16" s="1233">
        <v>37193500</v>
      </c>
      <c r="F16" s="1234" t="s">
        <v>2416</v>
      </c>
      <c r="G16" s="1235"/>
      <c r="H16" s="1236"/>
      <c r="I16" s="1234"/>
      <c r="J16" s="1220">
        <f t="shared" si="7"/>
        <v>1</v>
      </c>
      <c r="K16" s="1227">
        <f t="shared" si="8"/>
        <v>37193500</v>
      </c>
      <c r="L16" s="1237"/>
      <c r="M16" s="1234"/>
      <c r="N16" s="1237"/>
      <c r="O16" s="1234"/>
      <c r="P16" s="1237">
        <v>1</v>
      </c>
      <c r="Q16" s="1711">
        <f t="shared" si="9"/>
        <v>37193500</v>
      </c>
      <c r="R16" s="1234"/>
      <c r="S16" s="1234"/>
      <c r="T16" s="1715"/>
      <c r="U16" s="1228">
        <f t="shared" si="10"/>
        <v>37193500</v>
      </c>
      <c r="V16" s="1201"/>
      <c r="W16" s="1707"/>
      <c r="X16" s="1707"/>
      <c r="Y16" s="1707"/>
      <c r="Z16" s="1708">
        <f t="shared" si="2"/>
        <v>0</v>
      </c>
      <c r="AA16" s="1707"/>
      <c r="AB16" s="1707"/>
      <c r="AC16" s="1707"/>
      <c r="AD16" s="1708">
        <f t="shared" si="3"/>
        <v>0</v>
      </c>
      <c r="AE16" s="1707"/>
      <c r="AF16" s="1707"/>
      <c r="AG16" s="1707"/>
      <c r="AH16" s="1708">
        <f t="shared" si="4"/>
        <v>0</v>
      </c>
      <c r="AI16" s="1707"/>
      <c r="AJ16" s="1707"/>
      <c r="AK16" s="1707"/>
      <c r="AL16" s="1708">
        <f t="shared" si="5"/>
        <v>0</v>
      </c>
      <c r="AM16" s="1707">
        <f t="shared" si="6"/>
        <v>0</v>
      </c>
      <c r="AN16" s="1282">
        <f t="shared" si="11"/>
        <v>-37193500</v>
      </c>
      <c r="AO16" s="1234"/>
      <c r="AP16" s="1234"/>
      <c r="AQ16" s="1234"/>
      <c r="AR16" s="1234"/>
      <c r="AS16" s="1234"/>
      <c r="AT16" s="1234"/>
      <c r="AU16" s="1234"/>
      <c r="AV16" s="1234"/>
      <c r="AW16" s="1234"/>
      <c r="AX16" s="1234"/>
      <c r="AY16" s="1234"/>
      <c r="AZ16" s="1234"/>
      <c r="BA16" s="1234"/>
      <c r="BB16" s="1234"/>
      <c r="BC16" s="1234"/>
      <c r="BD16" s="1234"/>
      <c r="BE16" s="929">
        <f t="shared" si="12"/>
        <v>0</v>
      </c>
      <c r="BF16" s="1201"/>
    </row>
    <row r="17" spans="1:58" s="1211" customFormat="1" ht="93.6" outlineLevel="2">
      <c r="A17" s="1220">
        <v>512</v>
      </c>
      <c r="B17" s="1231">
        <v>1</v>
      </c>
      <c r="C17" s="1275" t="s">
        <v>2499</v>
      </c>
      <c r="D17" s="1232"/>
      <c r="E17" s="1233">
        <v>5862700</v>
      </c>
      <c r="F17" s="1234" t="s">
        <v>2416</v>
      </c>
      <c r="G17" s="1235"/>
      <c r="H17" s="1236"/>
      <c r="I17" s="1234"/>
      <c r="J17" s="1220">
        <f t="shared" si="7"/>
        <v>1</v>
      </c>
      <c r="K17" s="1227">
        <f t="shared" si="8"/>
        <v>5862700</v>
      </c>
      <c r="L17" s="1237"/>
      <c r="M17" s="1234"/>
      <c r="N17" s="1237"/>
      <c r="O17" s="1234"/>
      <c r="P17" s="1237">
        <v>1</v>
      </c>
      <c r="Q17" s="1711">
        <f t="shared" si="9"/>
        <v>5862700</v>
      </c>
      <c r="R17" s="1234"/>
      <c r="S17" s="1234"/>
      <c r="T17" s="1715"/>
      <c r="U17" s="1228">
        <f t="shared" si="10"/>
        <v>5862700</v>
      </c>
      <c r="V17" s="1201"/>
      <c r="W17" s="1707"/>
      <c r="X17" s="1707"/>
      <c r="Y17" s="1707"/>
      <c r="Z17" s="1708">
        <f t="shared" si="2"/>
        <v>0</v>
      </c>
      <c r="AA17" s="1707"/>
      <c r="AB17" s="1707"/>
      <c r="AC17" s="1707"/>
      <c r="AD17" s="1708">
        <f t="shared" si="3"/>
        <v>0</v>
      </c>
      <c r="AE17" s="1707"/>
      <c r="AF17" s="1707"/>
      <c r="AG17" s="1707"/>
      <c r="AH17" s="1708">
        <f t="shared" si="4"/>
        <v>0</v>
      </c>
      <c r="AI17" s="1707"/>
      <c r="AJ17" s="1707"/>
      <c r="AK17" s="1707"/>
      <c r="AL17" s="1708">
        <f t="shared" si="5"/>
        <v>0</v>
      </c>
      <c r="AM17" s="1707">
        <f t="shared" si="6"/>
        <v>0</v>
      </c>
      <c r="AN17" s="1282">
        <f t="shared" si="11"/>
        <v>-5862700</v>
      </c>
      <c r="AO17" s="1234"/>
      <c r="AP17" s="1234"/>
      <c r="AQ17" s="1234"/>
      <c r="AR17" s="1234"/>
      <c r="AS17" s="1234"/>
      <c r="AT17" s="1234"/>
      <c r="AU17" s="1234"/>
      <c r="AV17" s="1234"/>
      <c r="AW17" s="1234"/>
      <c r="AX17" s="1234"/>
      <c r="AY17" s="1234"/>
      <c r="AZ17" s="1234"/>
      <c r="BA17" s="1234"/>
      <c r="BB17" s="1234"/>
      <c r="BC17" s="1234"/>
      <c r="BD17" s="1234"/>
      <c r="BE17" s="929">
        <f t="shared" si="12"/>
        <v>0</v>
      </c>
      <c r="BF17" s="1201"/>
    </row>
    <row r="18" spans="1:58" s="1211" customFormat="1" ht="93.6">
      <c r="A18" s="1220">
        <v>519</v>
      </c>
      <c r="B18" s="1221">
        <v>1</v>
      </c>
      <c r="C18" s="1275" t="s">
        <v>2500</v>
      </c>
      <c r="D18" s="1242"/>
      <c r="E18" s="1243">
        <v>0</v>
      </c>
      <c r="F18" s="1224" t="s">
        <v>2416</v>
      </c>
      <c r="G18" s="1225"/>
      <c r="H18" s="1226"/>
      <c r="I18" s="1224"/>
      <c r="J18" s="1220">
        <f t="shared" si="7"/>
        <v>1</v>
      </c>
      <c r="K18" s="1227">
        <f t="shared" si="8"/>
        <v>0</v>
      </c>
      <c r="L18" s="1220"/>
      <c r="M18" s="1224"/>
      <c r="N18" s="1220"/>
      <c r="O18" s="1224"/>
      <c r="P18" s="1220">
        <v>1</v>
      </c>
      <c r="Q18" s="1711">
        <f t="shared" si="9"/>
        <v>0</v>
      </c>
      <c r="R18" s="1224"/>
      <c r="S18" s="1224"/>
      <c r="T18" s="1715"/>
      <c r="U18" s="1228">
        <f t="shared" si="10"/>
        <v>0</v>
      </c>
      <c r="W18" s="1707"/>
      <c r="X18" s="1707"/>
      <c r="Y18" s="1707"/>
      <c r="Z18" s="1708">
        <f t="shared" si="2"/>
        <v>0</v>
      </c>
      <c r="AA18" s="1707"/>
      <c r="AB18" s="1707"/>
      <c r="AC18" s="1707"/>
      <c r="AD18" s="1708">
        <f t="shared" si="3"/>
        <v>0</v>
      </c>
      <c r="AE18" s="1707"/>
      <c r="AF18" s="1707"/>
      <c r="AG18" s="1707"/>
      <c r="AH18" s="1708">
        <f t="shared" si="4"/>
        <v>0</v>
      </c>
      <c r="AI18" s="1707"/>
      <c r="AJ18" s="1707"/>
      <c r="AK18" s="1707"/>
      <c r="AL18" s="1708">
        <f t="shared" si="5"/>
        <v>0</v>
      </c>
      <c r="AM18" s="1707">
        <f t="shared" si="6"/>
        <v>0</v>
      </c>
      <c r="AN18" s="1282">
        <f t="shared" si="11"/>
        <v>0</v>
      </c>
      <c r="AO18" s="1224"/>
      <c r="AP18" s="1224"/>
      <c r="AQ18" s="1224"/>
      <c r="AR18" s="1224"/>
      <c r="AS18" s="1224"/>
      <c r="AT18" s="1224"/>
      <c r="AU18" s="1224"/>
      <c r="AV18" s="1224"/>
      <c r="AW18" s="1224"/>
      <c r="AX18" s="1224"/>
      <c r="AY18" s="1224"/>
      <c r="AZ18" s="1224"/>
      <c r="BA18" s="1224"/>
      <c r="BB18" s="1224"/>
      <c r="BC18" s="1224"/>
      <c r="BD18" s="1224"/>
      <c r="BE18" s="929">
        <f t="shared" si="12"/>
        <v>0</v>
      </c>
    </row>
    <row r="19" spans="1:58" s="1211" customFormat="1" ht="93.6">
      <c r="A19" s="1220">
        <v>534</v>
      </c>
      <c r="B19" s="1231">
        <v>1</v>
      </c>
      <c r="C19" s="1275" t="s">
        <v>2502</v>
      </c>
      <c r="D19" s="1232"/>
      <c r="E19" s="1233">
        <v>15053200</v>
      </c>
      <c r="F19" s="1234" t="s">
        <v>2416</v>
      </c>
      <c r="G19" s="1235"/>
      <c r="H19" s="1236"/>
      <c r="I19" s="1234"/>
      <c r="J19" s="1220">
        <f t="shared" si="7"/>
        <v>1</v>
      </c>
      <c r="K19" s="1227">
        <f t="shared" si="8"/>
        <v>15053200</v>
      </c>
      <c r="L19" s="1237"/>
      <c r="M19" s="1234"/>
      <c r="N19" s="1237"/>
      <c r="O19" s="1234"/>
      <c r="P19" s="1237">
        <v>1</v>
      </c>
      <c r="Q19" s="1711">
        <f t="shared" si="9"/>
        <v>15053200</v>
      </c>
      <c r="R19" s="1234"/>
      <c r="S19" s="1234"/>
      <c r="T19" s="1715"/>
      <c r="U19" s="1228">
        <f t="shared" si="10"/>
        <v>15053200</v>
      </c>
      <c r="V19" s="1201"/>
      <c r="W19" s="1707"/>
      <c r="X19" s="1707"/>
      <c r="Y19" s="1707"/>
      <c r="Z19" s="1708">
        <f t="shared" si="2"/>
        <v>0</v>
      </c>
      <c r="AA19" s="1707"/>
      <c r="AB19" s="1707"/>
      <c r="AC19" s="1707"/>
      <c r="AD19" s="1708">
        <f t="shared" si="3"/>
        <v>0</v>
      </c>
      <c r="AE19" s="1707"/>
      <c r="AF19" s="1707"/>
      <c r="AG19" s="1707"/>
      <c r="AH19" s="1708">
        <f t="shared" si="4"/>
        <v>0</v>
      </c>
      <c r="AI19" s="1707"/>
      <c r="AJ19" s="1707"/>
      <c r="AK19" s="1707"/>
      <c r="AL19" s="1708">
        <f t="shared" si="5"/>
        <v>0</v>
      </c>
      <c r="AM19" s="1707">
        <f t="shared" si="6"/>
        <v>0</v>
      </c>
      <c r="AN19" s="1282">
        <f t="shared" si="11"/>
        <v>-15053200</v>
      </c>
      <c r="AO19" s="1234"/>
      <c r="AP19" s="1234"/>
      <c r="AQ19" s="1234"/>
      <c r="AR19" s="1234"/>
      <c r="AS19" s="1234"/>
      <c r="AT19" s="1234"/>
      <c r="AU19" s="1234"/>
      <c r="AV19" s="1234"/>
      <c r="AW19" s="1234"/>
      <c r="AX19" s="1234"/>
      <c r="AY19" s="1234"/>
      <c r="AZ19" s="1234"/>
      <c r="BA19" s="1234"/>
      <c r="BB19" s="1234"/>
      <c r="BC19" s="1234"/>
      <c r="BD19" s="1234"/>
      <c r="BE19" s="929">
        <f t="shared" si="12"/>
        <v>0</v>
      </c>
      <c r="BF19" s="1201"/>
    </row>
    <row r="20" spans="1:58" s="1211" customFormat="1" ht="93.6">
      <c r="A20" s="1220">
        <v>301</v>
      </c>
      <c r="B20" s="1231">
        <v>2</v>
      </c>
      <c r="C20" s="1275" t="s">
        <v>2471</v>
      </c>
      <c r="D20" s="1232"/>
      <c r="E20" s="1233">
        <v>55401000</v>
      </c>
      <c r="F20" s="1234" t="s">
        <v>2416</v>
      </c>
      <c r="G20" s="1235"/>
      <c r="H20" s="1236"/>
      <c r="I20" s="1234"/>
      <c r="J20" s="1220">
        <f t="shared" si="7"/>
        <v>1</v>
      </c>
      <c r="K20" s="1227">
        <f t="shared" si="8"/>
        <v>55401000</v>
      </c>
      <c r="L20" s="1237"/>
      <c r="M20" s="1234"/>
      <c r="N20" s="1237"/>
      <c r="O20" s="1234"/>
      <c r="P20" s="1237">
        <v>1</v>
      </c>
      <c r="Q20" s="1714">
        <f t="shared" si="9"/>
        <v>55401000</v>
      </c>
      <c r="R20" s="1234"/>
      <c r="S20" s="1234"/>
      <c r="T20" s="1715"/>
      <c r="U20" s="1228">
        <f t="shared" si="10"/>
        <v>55401000</v>
      </c>
      <c r="V20" s="1713">
        <f>SUM(Q20:Q23)</f>
        <v>214992700</v>
      </c>
      <c r="W20" s="929"/>
      <c r="X20" s="929"/>
      <c r="Y20" s="929"/>
      <c r="Z20" s="930">
        <f t="shared" si="2"/>
        <v>0</v>
      </c>
      <c r="AA20" s="929"/>
      <c r="AB20" s="929"/>
      <c r="AC20" s="929"/>
      <c r="AD20" s="930">
        <f t="shared" si="3"/>
        <v>0</v>
      </c>
      <c r="AE20" s="929"/>
      <c r="AF20" s="929"/>
      <c r="AG20" s="929"/>
      <c r="AH20" s="930">
        <f t="shared" si="4"/>
        <v>0</v>
      </c>
      <c r="AI20" s="929"/>
      <c r="AJ20" s="929"/>
      <c r="AK20" s="929"/>
      <c r="AL20" s="930">
        <f t="shared" si="5"/>
        <v>0</v>
      </c>
      <c r="AM20" s="929">
        <f t="shared" si="6"/>
        <v>0</v>
      </c>
      <c r="AN20" s="1282">
        <f t="shared" si="11"/>
        <v>-55401000</v>
      </c>
      <c r="AO20" s="1234"/>
      <c r="AP20" s="1234"/>
      <c r="AQ20" s="1234"/>
      <c r="AR20" s="1234"/>
      <c r="AS20" s="1234"/>
      <c r="AT20" s="1234"/>
      <c r="AU20" s="1234"/>
      <c r="AV20" s="1234"/>
      <c r="AW20" s="1234"/>
      <c r="AX20" s="1234"/>
      <c r="AY20" s="1234"/>
      <c r="AZ20" s="1234"/>
      <c r="BA20" s="1234"/>
      <c r="BB20" s="1234"/>
      <c r="BC20" s="1234"/>
      <c r="BD20" s="1234"/>
      <c r="BE20" s="929">
        <f t="shared" si="12"/>
        <v>0</v>
      </c>
      <c r="BF20" s="1201"/>
    </row>
    <row r="21" spans="1:58" s="1211" customFormat="1" ht="70.2">
      <c r="A21" s="1220">
        <v>355</v>
      </c>
      <c r="B21" s="1231">
        <v>2</v>
      </c>
      <c r="C21" s="1275" t="s">
        <v>2478</v>
      </c>
      <c r="D21" s="1232"/>
      <c r="E21" s="1233">
        <v>116698700</v>
      </c>
      <c r="F21" s="1234" t="s">
        <v>2416</v>
      </c>
      <c r="G21" s="1235"/>
      <c r="H21" s="1236"/>
      <c r="I21" s="1234"/>
      <c r="J21" s="1220">
        <f t="shared" si="7"/>
        <v>1</v>
      </c>
      <c r="K21" s="1227">
        <f t="shared" si="8"/>
        <v>116698700</v>
      </c>
      <c r="L21" s="1237"/>
      <c r="M21" s="1234"/>
      <c r="N21" s="1237"/>
      <c r="O21" s="1234"/>
      <c r="P21" s="1237">
        <v>1</v>
      </c>
      <c r="Q21" s="1714">
        <f t="shared" si="9"/>
        <v>116698700</v>
      </c>
      <c r="R21" s="1234"/>
      <c r="S21" s="1234"/>
      <c r="T21" s="1715"/>
      <c r="U21" s="1228">
        <f t="shared" si="10"/>
        <v>116698700</v>
      </c>
      <c r="V21" s="1201"/>
      <c r="W21" s="1707"/>
      <c r="X21" s="1707"/>
      <c r="Y21" s="1707"/>
      <c r="Z21" s="1708">
        <f t="shared" si="2"/>
        <v>0</v>
      </c>
      <c r="AA21" s="1707"/>
      <c r="AB21" s="1707"/>
      <c r="AC21" s="1707"/>
      <c r="AD21" s="1708">
        <f t="shared" si="3"/>
        <v>0</v>
      </c>
      <c r="AE21" s="1707"/>
      <c r="AF21" s="1707"/>
      <c r="AG21" s="1707"/>
      <c r="AH21" s="1708">
        <f t="shared" si="4"/>
        <v>0</v>
      </c>
      <c r="AI21" s="1707"/>
      <c r="AJ21" s="1707"/>
      <c r="AK21" s="1707"/>
      <c r="AL21" s="1708">
        <f t="shared" si="5"/>
        <v>0</v>
      </c>
      <c r="AM21" s="1707">
        <f t="shared" si="6"/>
        <v>0</v>
      </c>
      <c r="AN21" s="1282">
        <f t="shared" si="11"/>
        <v>-116698700</v>
      </c>
      <c r="AO21" s="1234"/>
      <c r="AP21" s="1234"/>
      <c r="AQ21" s="1234"/>
      <c r="AR21" s="1234"/>
      <c r="AS21" s="1234"/>
      <c r="AT21" s="1234"/>
      <c r="AU21" s="1234"/>
      <c r="AV21" s="1234"/>
      <c r="AW21" s="1234"/>
      <c r="AX21" s="1234"/>
      <c r="AY21" s="1234"/>
      <c r="AZ21" s="1234"/>
      <c r="BA21" s="1234"/>
      <c r="BB21" s="1234"/>
      <c r="BC21" s="1234"/>
      <c r="BD21" s="1234"/>
      <c r="BE21" s="929">
        <f t="shared" si="12"/>
        <v>0</v>
      </c>
      <c r="BF21" s="1201"/>
    </row>
    <row r="22" spans="1:58" s="1211" customFormat="1" ht="70.2" outlineLevel="2">
      <c r="A22" s="1220">
        <v>569</v>
      </c>
      <c r="B22" s="1231">
        <v>2</v>
      </c>
      <c r="C22" s="1275" t="s">
        <v>2507</v>
      </c>
      <c r="D22" s="1232"/>
      <c r="E22" s="1233">
        <v>21081200</v>
      </c>
      <c r="F22" s="1234" t="s">
        <v>2416</v>
      </c>
      <c r="G22" s="1235"/>
      <c r="H22" s="1236"/>
      <c r="I22" s="1234"/>
      <c r="J22" s="1220">
        <f t="shared" si="7"/>
        <v>1</v>
      </c>
      <c r="K22" s="1227">
        <f t="shared" si="8"/>
        <v>21081200</v>
      </c>
      <c r="L22" s="1237"/>
      <c r="M22" s="1234"/>
      <c r="N22" s="1237"/>
      <c r="O22" s="1234"/>
      <c r="P22" s="1237">
        <v>1</v>
      </c>
      <c r="Q22" s="1714">
        <f t="shared" si="9"/>
        <v>21081200</v>
      </c>
      <c r="R22" s="1234"/>
      <c r="S22" s="1234"/>
      <c r="T22" s="1715"/>
      <c r="U22" s="1228">
        <f t="shared" si="10"/>
        <v>21081200</v>
      </c>
      <c r="V22" s="1201"/>
      <c r="W22" s="1707"/>
      <c r="X22" s="1707"/>
      <c r="Y22" s="1707"/>
      <c r="Z22" s="1708">
        <f t="shared" si="2"/>
        <v>0</v>
      </c>
      <c r="AA22" s="1707"/>
      <c r="AB22" s="1707"/>
      <c r="AC22" s="1707"/>
      <c r="AD22" s="1708">
        <f t="shared" si="3"/>
        <v>0</v>
      </c>
      <c r="AE22" s="1707"/>
      <c r="AF22" s="1707"/>
      <c r="AG22" s="1707"/>
      <c r="AH22" s="1708">
        <f t="shared" si="4"/>
        <v>0</v>
      </c>
      <c r="AI22" s="1707"/>
      <c r="AJ22" s="1707"/>
      <c r="AK22" s="1707"/>
      <c r="AL22" s="1708">
        <f t="shared" si="5"/>
        <v>0</v>
      </c>
      <c r="AM22" s="1707">
        <f t="shared" si="6"/>
        <v>0</v>
      </c>
      <c r="AN22" s="1282">
        <f t="shared" si="11"/>
        <v>-21081200</v>
      </c>
      <c r="AO22" s="1234"/>
      <c r="AP22" s="1234"/>
      <c r="AQ22" s="1234"/>
      <c r="AR22" s="1234"/>
      <c r="AS22" s="1234"/>
      <c r="AT22" s="1234"/>
      <c r="AU22" s="1234"/>
      <c r="AV22" s="1234"/>
      <c r="AW22" s="1234"/>
      <c r="AX22" s="1234"/>
      <c r="AY22" s="1234"/>
      <c r="AZ22" s="1234"/>
      <c r="BA22" s="1234"/>
      <c r="BB22" s="1234"/>
      <c r="BC22" s="1234"/>
      <c r="BD22" s="1234"/>
      <c r="BE22" s="929">
        <f t="shared" si="12"/>
        <v>0</v>
      </c>
      <c r="BF22" s="1201"/>
    </row>
    <row r="23" spans="1:58" s="1211" customFormat="1" ht="70.2" outlineLevel="2">
      <c r="A23" s="1220">
        <v>576</v>
      </c>
      <c r="B23" s="1231">
        <v>2</v>
      </c>
      <c r="C23" s="1275" t="s">
        <v>2508</v>
      </c>
      <c r="D23" s="1232"/>
      <c r="E23" s="1233">
        <v>21811800</v>
      </c>
      <c r="F23" s="1234" t="s">
        <v>2416</v>
      </c>
      <c r="G23" s="1235"/>
      <c r="H23" s="1236"/>
      <c r="I23" s="1234"/>
      <c r="J23" s="1220">
        <f t="shared" si="7"/>
        <v>1</v>
      </c>
      <c r="K23" s="1227">
        <f t="shared" si="8"/>
        <v>21811800</v>
      </c>
      <c r="L23" s="1237"/>
      <c r="M23" s="1234"/>
      <c r="N23" s="1237"/>
      <c r="O23" s="1234"/>
      <c r="P23" s="1237">
        <v>1</v>
      </c>
      <c r="Q23" s="1714">
        <f t="shared" si="9"/>
        <v>21811800</v>
      </c>
      <c r="R23" s="1234"/>
      <c r="S23" s="1234"/>
      <c r="T23" s="1715"/>
      <c r="U23" s="1228">
        <f t="shared" si="10"/>
        <v>21811800</v>
      </c>
      <c r="V23" s="1201"/>
      <c r="W23" s="1707"/>
      <c r="X23" s="1707"/>
      <c r="Y23" s="1707"/>
      <c r="Z23" s="1708">
        <f t="shared" si="2"/>
        <v>0</v>
      </c>
      <c r="AA23" s="1707"/>
      <c r="AB23" s="1707"/>
      <c r="AC23" s="1707"/>
      <c r="AD23" s="1708">
        <f t="shared" si="3"/>
        <v>0</v>
      </c>
      <c r="AE23" s="1707"/>
      <c r="AF23" s="1707"/>
      <c r="AG23" s="1707"/>
      <c r="AH23" s="1708">
        <f t="shared" si="4"/>
        <v>0</v>
      </c>
      <c r="AI23" s="1707"/>
      <c r="AJ23" s="1707"/>
      <c r="AK23" s="1707"/>
      <c r="AL23" s="1708">
        <f t="shared" si="5"/>
        <v>0</v>
      </c>
      <c r="AM23" s="1707">
        <f t="shared" si="6"/>
        <v>0</v>
      </c>
      <c r="AN23" s="1282">
        <f t="shared" si="11"/>
        <v>-21811800</v>
      </c>
      <c r="AO23" s="1234"/>
      <c r="AP23" s="1234"/>
      <c r="AQ23" s="1234"/>
      <c r="AR23" s="1234"/>
      <c r="AS23" s="1234"/>
      <c r="AT23" s="1234"/>
      <c r="AU23" s="1234"/>
      <c r="AV23" s="1234"/>
      <c r="AW23" s="1234"/>
      <c r="AX23" s="1234"/>
      <c r="AY23" s="1234"/>
      <c r="AZ23" s="1234"/>
      <c r="BA23" s="1234"/>
      <c r="BB23" s="1234"/>
      <c r="BC23" s="1234"/>
      <c r="BD23" s="1234"/>
      <c r="BE23" s="929">
        <f t="shared" si="12"/>
        <v>0</v>
      </c>
      <c r="BF23" s="1201"/>
    </row>
    <row r="24" spans="1:58" s="1211" customFormat="1" ht="70.2">
      <c r="A24" s="1220">
        <v>323</v>
      </c>
      <c r="B24" s="1231">
        <v>3</v>
      </c>
      <c r="C24" s="1275" t="s">
        <v>2474</v>
      </c>
      <c r="D24" s="1232"/>
      <c r="E24" s="1233">
        <v>30251500</v>
      </c>
      <c r="F24" s="1234" t="s">
        <v>2416</v>
      </c>
      <c r="G24" s="1235"/>
      <c r="H24" s="1236"/>
      <c r="I24" s="1234"/>
      <c r="J24" s="1220">
        <f t="shared" si="7"/>
        <v>1</v>
      </c>
      <c r="K24" s="1227">
        <f t="shared" si="8"/>
        <v>30251500</v>
      </c>
      <c r="L24" s="1237"/>
      <c r="M24" s="1234"/>
      <c r="N24" s="1237"/>
      <c r="O24" s="1234"/>
      <c r="P24" s="1237">
        <v>1</v>
      </c>
      <c r="Q24" s="1711">
        <f t="shared" si="9"/>
        <v>30251500</v>
      </c>
      <c r="R24" s="1234"/>
      <c r="S24" s="1234"/>
      <c r="T24" s="1715"/>
      <c r="U24" s="1228">
        <f t="shared" si="10"/>
        <v>30251500</v>
      </c>
      <c r="V24" s="1713">
        <f>SUM(Q24:Q26)</f>
        <v>62782400</v>
      </c>
      <c r="W24" s="1707"/>
      <c r="X24" s="1707"/>
      <c r="Y24" s="1707"/>
      <c r="Z24" s="1708">
        <f t="shared" si="2"/>
        <v>0</v>
      </c>
      <c r="AA24" s="1707"/>
      <c r="AB24" s="1707"/>
      <c r="AC24" s="1707"/>
      <c r="AD24" s="1708">
        <f t="shared" si="3"/>
        <v>0</v>
      </c>
      <c r="AE24" s="1707"/>
      <c r="AF24" s="1707"/>
      <c r="AG24" s="1707"/>
      <c r="AH24" s="1708">
        <f t="shared" si="4"/>
        <v>0</v>
      </c>
      <c r="AI24" s="1707"/>
      <c r="AJ24" s="1707"/>
      <c r="AK24" s="1707"/>
      <c r="AL24" s="1708">
        <f t="shared" si="5"/>
        <v>0</v>
      </c>
      <c r="AM24" s="1707">
        <f t="shared" si="6"/>
        <v>0</v>
      </c>
      <c r="AN24" s="1282">
        <f t="shared" si="11"/>
        <v>-30251500</v>
      </c>
      <c r="AO24" s="1234"/>
      <c r="AP24" s="1234"/>
      <c r="AQ24" s="1234"/>
      <c r="AR24" s="1234"/>
      <c r="AS24" s="1234"/>
      <c r="AT24" s="1234"/>
      <c r="AU24" s="1234"/>
      <c r="AV24" s="1234"/>
      <c r="AW24" s="1234"/>
      <c r="AX24" s="1234"/>
      <c r="AY24" s="1234"/>
      <c r="AZ24" s="1234"/>
      <c r="BA24" s="1234"/>
      <c r="BB24" s="1234"/>
      <c r="BC24" s="1234"/>
      <c r="BD24" s="1234"/>
      <c r="BE24" s="929">
        <f t="shared" si="12"/>
        <v>0</v>
      </c>
      <c r="BF24" s="1201"/>
    </row>
    <row r="25" spans="1:58" s="1211" customFormat="1" ht="93.6">
      <c r="A25" s="1220">
        <v>590</v>
      </c>
      <c r="B25" s="1231">
        <v>3</v>
      </c>
      <c r="C25" s="1275" t="s">
        <v>2510</v>
      </c>
      <c r="D25" s="1232"/>
      <c r="E25" s="1233">
        <v>26321000</v>
      </c>
      <c r="F25" s="1234" t="s">
        <v>2416</v>
      </c>
      <c r="G25" s="1235"/>
      <c r="H25" s="1236"/>
      <c r="I25" s="1234"/>
      <c r="J25" s="1220">
        <f t="shared" si="7"/>
        <v>1</v>
      </c>
      <c r="K25" s="1227">
        <f t="shared" si="8"/>
        <v>26321000</v>
      </c>
      <c r="L25" s="1237"/>
      <c r="M25" s="1234"/>
      <c r="N25" s="1237"/>
      <c r="O25" s="1234"/>
      <c r="P25" s="1237">
        <v>1</v>
      </c>
      <c r="Q25" s="1711">
        <f t="shared" si="9"/>
        <v>26321000</v>
      </c>
      <c r="R25" s="1234"/>
      <c r="S25" s="1234"/>
      <c r="T25" s="1715"/>
      <c r="U25" s="1228">
        <f t="shared" si="10"/>
        <v>26321000</v>
      </c>
      <c r="V25" s="1201"/>
      <c r="W25" s="1707"/>
      <c r="X25" s="1707"/>
      <c r="Y25" s="1707"/>
      <c r="Z25" s="1708">
        <f t="shared" si="2"/>
        <v>0</v>
      </c>
      <c r="AA25" s="1707"/>
      <c r="AB25" s="1707"/>
      <c r="AC25" s="1707"/>
      <c r="AD25" s="1708">
        <f t="shared" si="3"/>
        <v>0</v>
      </c>
      <c r="AE25" s="1707"/>
      <c r="AF25" s="1707"/>
      <c r="AG25" s="1707"/>
      <c r="AH25" s="1708">
        <f t="shared" si="4"/>
        <v>0</v>
      </c>
      <c r="AI25" s="1707"/>
      <c r="AJ25" s="1707"/>
      <c r="AK25" s="1707"/>
      <c r="AL25" s="1708">
        <f t="shared" si="5"/>
        <v>0</v>
      </c>
      <c r="AM25" s="1707">
        <f t="shared" si="6"/>
        <v>0</v>
      </c>
      <c r="AN25" s="1282">
        <f t="shared" si="11"/>
        <v>-26321000</v>
      </c>
      <c r="AO25" s="1234"/>
      <c r="AP25" s="1234"/>
      <c r="AQ25" s="1234"/>
      <c r="AR25" s="1234"/>
      <c r="AS25" s="1234"/>
      <c r="AT25" s="1234"/>
      <c r="AU25" s="1234"/>
      <c r="AV25" s="1234"/>
      <c r="AW25" s="1234"/>
      <c r="AX25" s="1234"/>
      <c r="AY25" s="1234"/>
      <c r="AZ25" s="1234"/>
      <c r="BA25" s="1234"/>
      <c r="BB25" s="1234"/>
      <c r="BC25" s="1234"/>
      <c r="BD25" s="1234"/>
      <c r="BE25" s="929">
        <f t="shared" si="12"/>
        <v>0</v>
      </c>
      <c r="BF25" s="1201"/>
    </row>
    <row r="26" spans="1:58" s="1211" customFormat="1" ht="70.2">
      <c r="A26" s="1220">
        <v>598</v>
      </c>
      <c r="B26" s="1231">
        <v>3</v>
      </c>
      <c r="C26" s="1275" t="s">
        <v>2511</v>
      </c>
      <c r="D26" s="1232"/>
      <c r="E26" s="1233">
        <v>6209900</v>
      </c>
      <c r="F26" s="1234" t="s">
        <v>2416</v>
      </c>
      <c r="G26" s="1235"/>
      <c r="H26" s="1236"/>
      <c r="I26" s="1234"/>
      <c r="J26" s="1220">
        <f t="shared" si="7"/>
        <v>1</v>
      </c>
      <c r="K26" s="1227">
        <f t="shared" si="8"/>
        <v>6209900</v>
      </c>
      <c r="L26" s="1237"/>
      <c r="M26" s="1234"/>
      <c r="N26" s="1237"/>
      <c r="O26" s="1234"/>
      <c r="P26" s="1237">
        <v>1</v>
      </c>
      <c r="Q26" s="1711">
        <f t="shared" si="9"/>
        <v>6209900</v>
      </c>
      <c r="R26" s="1234"/>
      <c r="S26" s="1234"/>
      <c r="T26" s="1715"/>
      <c r="U26" s="1228">
        <f t="shared" si="10"/>
        <v>6209900</v>
      </c>
      <c r="V26" s="1201"/>
      <c r="W26" s="1707"/>
      <c r="X26" s="1707"/>
      <c r="Y26" s="1707"/>
      <c r="Z26" s="1708">
        <f t="shared" si="2"/>
        <v>0</v>
      </c>
      <c r="AA26" s="1707"/>
      <c r="AB26" s="1707"/>
      <c r="AC26" s="1707"/>
      <c r="AD26" s="1708">
        <f t="shared" si="3"/>
        <v>0</v>
      </c>
      <c r="AE26" s="1707"/>
      <c r="AF26" s="1707"/>
      <c r="AG26" s="1707"/>
      <c r="AH26" s="1708">
        <f t="shared" si="4"/>
        <v>0</v>
      </c>
      <c r="AI26" s="1707"/>
      <c r="AJ26" s="1707"/>
      <c r="AK26" s="1707"/>
      <c r="AL26" s="1708">
        <f t="shared" si="5"/>
        <v>0</v>
      </c>
      <c r="AM26" s="1707">
        <f t="shared" si="6"/>
        <v>0</v>
      </c>
      <c r="AN26" s="1282">
        <f t="shared" si="11"/>
        <v>-6209900</v>
      </c>
      <c r="AO26" s="1234"/>
      <c r="AP26" s="1234"/>
      <c r="AQ26" s="1234"/>
      <c r="AR26" s="1234"/>
      <c r="AS26" s="1234"/>
      <c r="AT26" s="1234"/>
      <c r="AU26" s="1234"/>
      <c r="AV26" s="1234"/>
      <c r="AW26" s="1234"/>
      <c r="AX26" s="1234"/>
      <c r="AY26" s="1234"/>
      <c r="AZ26" s="1234"/>
      <c r="BA26" s="1234"/>
      <c r="BB26" s="1234"/>
      <c r="BC26" s="1234"/>
      <c r="BD26" s="1234"/>
      <c r="BE26" s="929">
        <f t="shared" si="12"/>
        <v>0</v>
      </c>
      <c r="BF26" s="1201"/>
    </row>
    <row r="27" spans="1:58" s="1211" customFormat="1" ht="70.2">
      <c r="A27" s="1220">
        <v>78</v>
      </c>
      <c r="B27" s="1231">
        <v>4</v>
      </c>
      <c r="C27" s="1275" t="s">
        <v>2442</v>
      </c>
      <c r="D27" s="1232"/>
      <c r="E27" s="1233">
        <v>6217300</v>
      </c>
      <c r="F27" s="1234" t="s">
        <v>2416</v>
      </c>
      <c r="G27" s="1235"/>
      <c r="H27" s="1236"/>
      <c r="I27" s="1234"/>
      <c r="J27" s="1220">
        <f t="shared" si="7"/>
        <v>1</v>
      </c>
      <c r="K27" s="1227">
        <f t="shared" si="8"/>
        <v>6217300</v>
      </c>
      <c r="L27" s="1237"/>
      <c r="M27" s="1234"/>
      <c r="N27" s="1237"/>
      <c r="O27" s="1234"/>
      <c r="P27" s="1237">
        <v>1</v>
      </c>
      <c r="Q27" s="1714">
        <f t="shared" si="9"/>
        <v>6217300</v>
      </c>
      <c r="R27" s="1234"/>
      <c r="S27" s="1234"/>
      <c r="T27" s="1715"/>
      <c r="U27" s="1228">
        <f t="shared" si="10"/>
        <v>6217300</v>
      </c>
      <c r="V27" s="1717">
        <f>SUM(Q27:Q36)</f>
        <v>393885500</v>
      </c>
      <c r="W27" s="929"/>
      <c r="X27" s="929"/>
      <c r="Y27" s="929"/>
      <c r="Z27" s="930">
        <f t="shared" si="2"/>
        <v>0</v>
      </c>
      <c r="AA27" s="929"/>
      <c r="AB27" s="929"/>
      <c r="AC27" s="929"/>
      <c r="AD27" s="930">
        <f t="shared" si="3"/>
        <v>0</v>
      </c>
      <c r="AE27" s="929"/>
      <c r="AF27" s="929"/>
      <c r="AG27" s="929"/>
      <c r="AH27" s="930">
        <f t="shared" si="4"/>
        <v>0</v>
      </c>
      <c r="AI27" s="929"/>
      <c r="AJ27" s="929"/>
      <c r="AK27" s="929"/>
      <c r="AL27" s="930">
        <f t="shared" si="5"/>
        <v>0</v>
      </c>
      <c r="AM27" s="929">
        <f t="shared" si="6"/>
        <v>0</v>
      </c>
      <c r="AN27" s="1282">
        <f t="shared" si="11"/>
        <v>-6217300</v>
      </c>
      <c r="AO27" s="929"/>
      <c r="AP27" s="929"/>
      <c r="AQ27" s="929"/>
      <c r="AR27" s="930">
        <v>0</v>
      </c>
      <c r="AS27" s="929"/>
      <c r="AT27" s="929"/>
      <c r="AU27" s="929"/>
      <c r="AV27" s="930">
        <v>0</v>
      </c>
      <c r="AW27" s="929"/>
      <c r="AX27" s="929"/>
      <c r="AY27" s="929"/>
      <c r="AZ27" s="930">
        <v>0</v>
      </c>
      <c r="BA27" s="929"/>
      <c r="BB27" s="929"/>
      <c r="BC27" s="929"/>
      <c r="BD27" s="930">
        <v>0</v>
      </c>
      <c r="BE27" s="929">
        <f t="shared" si="12"/>
        <v>0</v>
      </c>
      <c r="BF27" s="1282">
        <v>0</v>
      </c>
    </row>
    <row r="28" spans="1:58" s="1211" customFormat="1" ht="70.2">
      <c r="A28" s="1220">
        <v>136</v>
      </c>
      <c r="B28" s="1231">
        <v>4</v>
      </c>
      <c r="C28" s="1275" t="s">
        <v>2451</v>
      </c>
      <c r="D28" s="1232"/>
      <c r="E28" s="1233">
        <v>0</v>
      </c>
      <c r="F28" s="1234" t="s">
        <v>2416</v>
      </c>
      <c r="G28" s="1235"/>
      <c r="H28" s="1236"/>
      <c r="I28" s="1234"/>
      <c r="J28" s="1220">
        <f t="shared" si="7"/>
        <v>1</v>
      </c>
      <c r="K28" s="1227">
        <f t="shared" si="8"/>
        <v>0</v>
      </c>
      <c r="L28" s="1237"/>
      <c r="M28" s="1234"/>
      <c r="N28" s="1237"/>
      <c r="O28" s="1234"/>
      <c r="P28" s="1237">
        <v>1</v>
      </c>
      <c r="Q28" s="1714">
        <f t="shared" si="9"/>
        <v>0</v>
      </c>
      <c r="R28" s="1234"/>
      <c r="S28" s="1234"/>
      <c r="T28" s="1715"/>
      <c r="U28" s="1228">
        <f t="shared" si="10"/>
        <v>0</v>
      </c>
      <c r="V28" s="1201"/>
      <c r="W28" s="1707"/>
      <c r="X28" s="1707"/>
      <c r="Y28" s="1707"/>
      <c r="Z28" s="1708">
        <f t="shared" si="2"/>
        <v>0</v>
      </c>
      <c r="AA28" s="1707"/>
      <c r="AB28" s="1707"/>
      <c r="AC28" s="1707"/>
      <c r="AD28" s="1708">
        <f t="shared" si="3"/>
        <v>0</v>
      </c>
      <c r="AE28" s="1707"/>
      <c r="AF28" s="1707"/>
      <c r="AG28" s="1707"/>
      <c r="AH28" s="1708">
        <f t="shared" si="4"/>
        <v>0</v>
      </c>
      <c r="AI28" s="1707"/>
      <c r="AJ28" s="1707"/>
      <c r="AK28" s="1707"/>
      <c r="AL28" s="1708">
        <f t="shared" si="5"/>
        <v>0</v>
      </c>
      <c r="AM28" s="1707">
        <f t="shared" si="6"/>
        <v>0</v>
      </c>
      <c r="AN28" s="1282">
        <f t="shared" si="11"/>
        <v>0</v>
      </c>
      <c r="AO28" s="1234"/>
      <c r="AP28" s="1234"/>
      <c r="AQ28" s="1234"/>
      <c r="AR28" s="1234"/>
      <c r="AS28" s="1234"/>
      <c r="AT28" s="1234"/>
      <c r="AU28" s="1234"/>
      <c r="AV28" s="1234"/>
      <c r="AW28" s="1234"/>
      <c r="AX28" s="1234"/>
      <c r="AY28" s="1234"/>
      <c r="AZ28" s="1234"/>
      <c r="BA28" s="1234"/>
      <c r="BB28" s="1234"/>
      <c r="BC28" s="1234"/>
      <c r="BD28" s="1234"/>
      <c r="BE28" s="929">
        <f t="shared" si="12"/>
        <v>0</v>
      </c>
      <c r="BF28" s="1201"/>
    </row>
    <row r="29" spans="1:58" s="1211" customFormat="1" ht="93.6" outlineLevel="2">
      <c r="A29" s="1220">
        <v>144</v>
      </c>
      <c r="B29" s="1231">
        <v>4</v>
      </c>
      <c r="C29" s="1275" t="s">
        <v>2452</v>
      </c>
      <c r="D29" s="1232"/>
      <c r="E29" s="1233">
        <v>53518300</v>
      </c>
      <c r="F29" s="1234" t="s">
        <v>2416</v>
      </c>
      <c r="G29" s="1235"/>
      <c r="H29" s="1236"/>
      <c r="I29" s="1234"/>
      <c r="J29" s="1220">
        <f t="shared" si="7"/>
        <v>1</v>
      </c>
      <c r="K29" s="1227">
        <f t="shared" si="8"/>
        <v>53518300</v>
      </c>
      <c r="L29" s="1237"/>
      <c r="M29" s="1234"/>
      <c r="N29" s="1237"/>
      <c r="O29" s="1234"/>
      <c r="P29" s="1237">
        <v>1</v>
      </c>
      <c r="Q29" s="1714">
        <f t="shared" si="9"/>
        <v>53518300</v>
      </c>
      <c r="R29" s="1234"/>
      <c r="S29" s="1234"/>
      <c r="T29" s="1715"/>
      <c r="U29" s="1228">
        <f t="shared" si="10"/>
        <v>53518300</v>
      </c>
      <c r="V29" s="1201"/>
      <c r="W29" s="1707"/>
      <c r="X29" s="1707"/>
      <c r="Y29" s="1707"/>
      <c r="Z29" s="1708">
        <f t="shared" si="2"/>
        <v>0</v>
      </c>
      <c r="AA29" s="1707"/>
      <c r="AB29" s="1707"/>
      <c r="AC29" s="1707"/>
      <c r="AD29" s="1708">
        <f t="shared" si="3"/>
        <v>0</v>
      </c>
      <c r="AE29" s="1707"/>
      <c r="AF29" s="1707"/>
      <c r="AG29" s="1707"/>
      <c r="AH29" s="1708">
        <f t="shared" si="4"/>
        <v>0</v>
      </c>
      <c r="AI29" s="1707"/>
      <c r="AJ29" s="1707"/>
      <c r="AK29" s="1707"/>
      <c r="AL29" s="1708">
        <f t="shared" si="5"/>
        <v>0</v>
      </c>
      <c r="AM29" s="1707">
        <f t="shared" si="6"/>
        <v>0</v>
      </c>
      <c r="AN29" s="1282">
        <f t="shared" si="11"/>
        <v>-53518300</v>
      </c>
      <c r="AO29" s="1234"/>
      <c r="AP29" s="1234"/>
      <c r="AQ29" s="1234"/>
      <c r="AR29" s="1234"/>
      <c r="AS29" s="1234"/>
      <c r="AT29" s="1234"/>
      <c r="AU29" s="1234"/>
      <c r="AV29" s="1234"/>
      <c r="AW29" s="1234"/>
      <c r="AX29" s="1234"/>
      <c r="AY29" s="1234"/>
      <c r="AZ29" s="1234"/>
      <c r="BA29" s="1234"/>
      <c r="BB29" s="1234"/>
      <c r="BC29" s="1234"/>
      <c r="BD29" s="1234"/>
      <c r="BE29" s="929">
        <f t="shared" si="12"/>
        <v>0</v>
      </c>
      <c r="BF29" s="1201"/>
    </row>
    <row r="30" spans="1:58" s="1211" customFormat="1" ht="93.6" outlineLevel="2">
      <c r="A30" s="1220">
        <v>277</v>
      </c>
      <c r="B30" s="1231">
        <v>4</v>
      </c>
      <c r="C30" s="1275" t="s">
        <v>2468</v>
      </c>
      <c r="D30" s="1232"/>
      <c r="E30" s="1233">
        <v>136471800</v>
      </c>
      <c r="F30" s="1234" t="s">
        <v>2416</v>
      </c>
      <c r="G30" s="1235"/>
      <c r="H30" s="1236"/>
      <c r="I30" s="1234"/>
      <c r="J30" s="1220">
        <f t="shared" si="7"/>
        <v>1</v>
      </c>
      <c r="K30" s="1227">
        <f t="shared" si="8"/>
        <v>136471800</v>
      </c>
      <c r="L30" s="1237"/>
      <c r="M30" s="1234"/>
      <c r="N30" s="1237"/>
      <c r="O30" s="1234"/>
      <c r="P30" s="1237">
        <v>1</v>
      </c>
      <c r="Q30" s="1714">
        <f t="shared" si="9"/>
        <v>136471800</v>
      </c>
      <c r="R30" s="1234"/>
      <c r="S30" s="1234"/>
      <c r="T30" s="1715"/>
      <c r="U30" s="1228">
        <f t="shared" si="10"/>
        <v>136471800</v>
      </c>
      <c r="V30" s="1201"/>
      <c r="W30" s="1707"/>
      <c r="X30" s="1707"/>
      <c r="Y30" s="1707"/>
      <c r="Z30" s="1708">
        <f t="shared" si="2"/>
        <v>0</v>
      </c>
      <c r="AA30" s="1707"/>
      <c r="AB30" s="1707"/>
      <c r="AC30" s="1707"/>
      <c r="AD30" s="1708">
        <f t="shared" si="3"/>
        <v>0</v>
      </c>
      <c r="AE30" s="1707"/>
      <c r="AF30" s="1707"/>
      <c r="AG30" s="1707"/>
      <c r="AH30" s="1708">
        <f t="shared" si="4"/>
        <v>0</v>
      </c>
      <c r="AI30" s="1707"/>
      <c r="AJ30" s="1707"/>
      <c r="AK30" s="1707"/>
      <c r="AL30" s="1708">
        <f t="shared" si="5"/>
        <v>0</v>
      </c>
      <c r="AM30" s="1707">
        <f t="shared" si="6"/>
        <v>0</v>
      </c>
      <c r="AN30" s="1282">
        <f t="shared" si="11"/>
        <v>-136471800</v>
      </c>
      <c r="AO30" s="1234"/>
      <c r="AP30" s="1234"/>
      <c r="AQ30" s="1234"/>
      <c r="AR30" s="1234"/>
      <c r="AS30" s="1234"/>
      <c r="AT30" s="1234"/>
      <c r="AU30" s="1234"/>
      <c r="AV30" s="1234"/>
      <c r="AW30" s="1234"/>
      <c r="AX30" s="1234"/>
      <c r="AY30" s="1234"/>
      <c r="AZ30" s="1234"/>
      <c r="BA30" s="1234"/>
      <c r="BB30" s="1234"/>
      <c r="BC30" s="1234"/>
      <c r="BD30" s="1234"/>
      <c r="BE30" s="929">
        <f t="shared" si="12"/>
        <v>0</v>
      </c>
      <c r="BF30" s="1201"/>
    </row>
    <row r="31" spans="1:58" s="1211" customFormat="1" ht="93.6">
      <c r="A31" s="1220">
        <v>474</v>
      </c>
      <c r="B31" s="1231">
        <v>4</v>
      </c>
      <c r="C31" s="1275" t="s">
        <v>2494</v>
      </c>
      <c r="D31" s="1232"/>
      <c r="E31" s="1233">
        <v>37872000</v>
      </c>
      <c r="F31" s="1234" t="s">
        <v>2416</v>
      </c>
      <c r="G31" s="1235"/>
      <c r="H31" s="1236"/>
      <c r="I31" s="1234"/>
      <c r="J31" s="1220">
        <f t="shared" si="7"/>
        <v>1</v>
      </c>
      <c r="K31" s="1227">
        <f t="shared" si="8"/>
        <v>37872000</v>
      </c>
      <c r="L31" s="1237"/>
      <c r="M31" s="1234"/>
      <c r="N31" s="1237"/>
      <c r="O31" s="1234"/>
      <c r="P31" s="1237">
        <v>1</v>
      </c>
      <c r="Q31" s="1714">
        <f t="shared" si="9"/>
        <v>37872000</v>
      </c>
      <c r="R31" s="1234"/>
      <c r="S31" s="1234"/>
      <c r="T31" s="1715"/>
      <c r="U31" s="1228">
        <f t="shared" si="10"/>
        <v>37872000</v>
      </c>
      <c r="V31" s="1201"/>
      <c r="W31" s="1707"/>
      <c r="X31" s="1707"/>
      <c r="Y31" s="1707"/>
      <c r="Z31" s="1708">
        <f t="shared" si="2"/>
        <v>0</v>
      </c>
      <c r="AA31" s="1707"/>
      <c r="AB31" s="1707"/>
      <c r="AC31" s="1707"/>
      <c r="AD31" s="1708">
        <f t="shared" si="3"/>
        <v>0</v>
      </c>
      <c r="AE31" s="1707"/>
      <c r="AF31" s="1707"/>
      <c r="AG31" s="1707"/>
      <c r="AH31" s="1708">
        <f t="shared" si="4"/>
        <v>0</v>
      </c>
      <c r="AI31" s="1707"/>
      <c r="AJ31" s="1707"/>
      <c r="AK31" s="1707"/>
      <c r="AL31" s="1708">
        <f t="shared" si="5"/>
        <v>0</v>
      </c>
      <c r="AM31" s="1707">
        <f t="shared" si="6"/>
        <v>0</v>
      </c>
      <c r="AN31" s="1282">
        <f t="shared" si="11"/>
        <v>-37872000</v>
      </c>
      <c r="AO31" s="1234"/>
      <c r="AP31" s="1234"/>
      <c r="AQ31" s="1234"/>
      <c r="AR31" s="1234"/>
      <c r="AS31" s="1234"/>
      <c r="AT31" s="1234"/>
      <c r="AU31" s="1234"/>
      <c r="AV31" s="1234"/>
      <c r="AW31" s="1234"/>
      <c r="AX31" s="1234"/>
      <c r="AY31" s="1234"/>
      <c r="AZ31" s="1234"/>
      <c r="BA31" s="1234"/>
      <c r="BB31" s="1234"/>
      <c r="BC31" s="1234"/>
      <c r="BD31" s="1234"/>
      <c r="BE31" s="929">
        <f t="shared" si="12"/>
        <v>0</v>
      </c>
      <c r="BF31" s="1201"/>
    </row>
    <row r="32" spans="1:58" s="1211" customFormat="1" ht="70.2">
      <c r="A32" s="1220">
        <v>482</v>
      </c>
      <c r="B32" s="1231">
        <v>4</v>
      </c>
      <c r="C32" s="1275" t="s">
        <v>2495</v>
      </c>
      <c r="D32" s="1232"/>
      <c r="E32" s="1233">
        <v>23860600</v>
      </c>
      <c r="F32" s="1234" t="s">
        <v>2416</v>
      </c>
      <c r="G32" s="1235"/>
      <c r="H32" s="1236"/>
      <c r="I32" s="1234"/>
      <c r="J32" s="1220">
        <f t="shared" si="7"/>
        <v>1</v>
      </c>
      <c r="K32" s="1227">
        <f t="shared" si="8"/>
        <v>23860600</v>
      </c>
      <c r="L32" s="1237"/>
      <c r="M32" s="1234"/>
      <c r="N32" s="1237"/>
      <c r="O32" s="1234"/>
      <c r="P32" s="1237">
        <v>1</v>
      </c>
      <c r="Q32" s="1714">
        <f t="shared" si="9"/>
        <v>23860600</v>
      </c>
      <c r="R32" s="1234"/>
      <c r="S32" s="1234"/>
      <c r="T32" s="1715"/>
      <c r="U32" s="1228">
        <f t="shared" si="10"/>
        <v>23860600</v>
      </c>
      <c r="V32" s="1201"/>
      <c r="W32" s="1707"/>
      <c r="X32" s="1707"/>
      <c r="Y32" s="1707"/>
      <c r="Z32" s="1708">
        <f t="shared" si="2"/>
        <v>0</v>
      </c>
      <c r="AA32" s="1707"/>
      <c r="AB32" s="1707"/>
      <c r="AC32" s="1707"/>
      <c r="AD32" s="1708">
        <f t="shared" si="3"/>
        <v>0</v>
      </c>
      <c r="AE32" s="1707"/>
      <c r="AF32" s="1707"/>
      <c r="AG32" s="1707"/>
      <c r="AH32" s="1708">
        <f t="shared" si="4"/>
        <v>0</v>
      </c>
      <c r="AI32" s="1707"/>
      <c r="AJ32" s="1707"/>
      <c r="AK32" s="1707"/>
      <c r="AL32" s="1708">
        <f t="shared" si="5"/>
        <v>0</v>
      </c>
      <c r="AM32" s="1707">
        <f t="shared" si="6"/>
        <v>0</v>
      </c>
      <c r="AN32" s="1282">
        <f t="shared" si="11"/>
        <v>-23860600</v>
      </c>
      <c r="AO32" s="1234"/>
      <c r="AP32" s="1234"/>
      <c r="AQ32" s="1234"/>
      <c r="AR32" s="1234"/>
      <c r="AS32" s="1234"/>
      <c r="AT32" s="1234"/>
      <c r="AU32" s="1234"/>
      <c r="AV32" s="1234"/>
      <c r="AW32" s="1234"/>
      <c r="AX32" s="1234"/>
      <c r="AY32" s="1234"/>
      <c r="AZ32" s="1234"/>
      <c r="BA32" s="1234"/>
      <c r="BB32" s="1234"/>
      <c r="BC32" s="1234"/>
      <c r="BD32" s="1234"/>
      <c r="BE32" s="929">
        <f t="shared" si="12"/>
        <v>0</v>
      </c>
      <c r="BF32" s="1201"/>
    </row>
    <row r="33" spans="1:58" s="1211" customFormat="1" ht="70.2">
      <c r="A33" s="1220">
        <v>627</v>
      </c>
      <c r="B33" s="1231">
        <v>4</v>
      </c>
      <c r="C33" s="1275" t="s">
        <v>2515</v>
      </c>
      <c r="D33" s="1232"/>
      <c r="E33" s="1233">
        <v>39612300</v>
      </c>
      <c r="F33" s="1234" t="s">
        <v>2416</v>
      </c>
      <c r="G33" s="1235"/>
      <c r="H33" s="1236"/>
      <c r="I33" s="1234"/>
      <c r="J33" s="1220">
        <f t="shared" si="7"/>
        <v>1</v>
      </c>
      <c r="K33" s="1227">
        <f t="shared" si="8"/>
        <v>39612300</v>
      </c>
      <c r="L33" s="1237"/>
      <c r="M33" s="1234"/>
      <c r="N33" s="1237"/>
      <c r="O33" s="1234"/>
      <c r="P33" s="1237">
        <v>1</v>
      </c>
      <c r="Q33" s="1714">
        <f t="shared" si="9"/>
        <v>39612300</v>
      </c>
      <c r="R33" s="1234"/>
      <c r="S33" s="1234"/>
      <c r="T33" s="1715"/>
      <c r="U33" s="1228">
        <f t="shared" si="10"/>
        <v>39612300</v>
      </c>
      <c r="V33" s="1201"/>
      <c r="W33" s="1707"/>
      <c r="X33" s="1707"/>
      <c r="Y33" s="1707"/>
      <c r="Z33" s="1708">
        <f t="shared" si="2"/>
        <v>0</v>
      </c>
      <c r="AA33" s="1707"/>
      <c r="AB33" s="1707"/>
      <c r="AC33" s="1707"/>
      <c r="AD33" s="1708">
        <f t="shared" si="3"/>
        <v>0</v>
      </c>
      <c r="AE33" s="1707"/>
      <c r="AF33" s="1707"/>
      <c r="AG33" s="1707"/>
      <c r="AH33" s="1708">
        <f t="shared" si="4"/>
        <v>0</v>
      </c>
      <c r="AI33" s="1707"/>
      <c r="AJ33" s="1707"/>
      <c r="AK33" s="1707"/>
      <c r="AL33" s="1708">
        <f t="shared" si="5"/>
        <v>0</v>
      </c>
      <c r="AM33" s="1707">
        <f t="shared" si="6"/>
        <v>0</v>
      </c>
      <c r="AN33" s="1282">
        <f t="shared" si="11"/>
        <v>-39612300</v>
      </c>
      <c r="AO33" s="1234"/>
      <c r="AP33" s="1234"/>
      <c r="AQ33" s="1234"/>
      <c r="AR33" s="1234"/>
      <c r="AS33" s="1234"/>
      <c r="AT33" s="1234"/>
      <c r="AU33" s="1234"/>
      <c r="AV33" s="1234"/>
      <c r="AW33" s="1234"/>
      <c r="AX33" s="1234"/>
      <c r="AY33" s="1234"/>
      <c r="AZ33" s="1234"/>
      <c r="BA33" s="1234"/>
      <c r="BB33" s="1234"/>
      <c r="BC33" s="1234"/>
      <c r="BD33" s="1234"/>
      <c r="BE33" s="929">
        <f t="shared" si="12"/>
        <v>0</v>
      </c>
      <c r="BF33" s="1201"/>
    </row>
    <row r="34" spans="1:58" s="1211" customFormat="1" ht="93.6">
      <c r="A34" s="1220">
        <v>643</v>
      </c>
      <c r="B34" s="1231">
        <v>4</v>
      </c>
      <c r="C34" s="1275" t="s">
        <v>2518</v>
      </c>
      <c r="D34" s="1232"/>
      <c r="E34" s="1233">
        <v>19028600</v>
      </c>
      <c r="F34" s="1234" t="s">
        <v>2416</v>
      </c>
      <c r="G34" s="1235"/>
      <c r="H34" s="1236"/>
      <c r="I34" s="1234"/>
      <c r="J34" s="1220">
        <f t="shared" si="7"/>
        <v>1</v>
      </c>
      <c r="K34" s="1227">
        <f t="shared" si="8"/>
        <v>19028600</v>
      </c>
      <c r="L34" s="1237"/>
      <c r="M34" s="1234"/>
      <c r="N34" s="1237"/>
      <c r="O34" s="1234"/>
      <c r="P34" s="1237">
        <v>1</v>
      </c>
      <c r="Q34" s="1714">
        <f t="shared" si="9"/>
        <v>19028600</v>
      </c>
      <c r="R34" s="1234"/>
      <c r="S34" s="1234"/>
      <c r="T34" s="1715"/>
      <c r="U34" s="1228">
        <f t="shared" si="10"/>
        <v>19028600</v>
      </c>
      <c r="V34" s="1201"/>
      <c r="W34" s="929"/>
      <c r="X34" s="929"/>
      <c r="Y34" s="929"/>
      <c r="Z34" s="930">
        <f t="shared" si="2"/>
        <v>0</v>
      </c>
      <c r="AA34" s="929"/>
      <c r="AB34" s="929"/>
      <c r="AC34" s="929"/>
      <c r="AD34" s="930">
        <f t="shared" si="3"/>
        <v>0</v>
      </c>
      <c r="AE34" s="929"/>
      <c r="AF34" s="929"/>
      <c r="AG34" s="929"/>
      <c r="AH34" s="930">
        <f t="shared" si="4"/>
        <v>0</v>
      </c>
      <c r="AI34" s="929"/>
      <c r="AJ34" s="929"/>
      <c r="AK34" s="929"/>
      <c r="AL34" s="930">
        <f t="shared" si="5"/>
        <v>0</v>
      </c>
      <c r="AM34" s="929">
        <f t="shared" si="6"/>
        <v>0</v>
      </c>
      <c r="AN34" s="1282">
        <f t="shared" si="11"/>
        <v>-19028600</v>
      </c>
      <c r="AO34" s="1234"/>
      <c r="AP34" s="1234"/>
      <c r="AQ34" s="1234"/>
      <c r="AR34" s="1234"/>
      <c r="AS34" s="1234"/>
      <c r="AT34" s="1234"/>
      <c r="AU34" s="1234"/>
      <c r="AV34" s="1234"/>
      <c r="AW34" s="1234"/>
      <c r="AX34" s="1234"/>
      <c r="AY34" s="1234"/>
      <c r="AZ34" s="1234"/>
      <c r="BA34" s="1234"/>
      <c r="BB34" s="1234"/>
      <c r="BC34" s="1234"/>
      <c r="BD34" s="1234"/>
      <c r="BE34" s="929">
        <f t="shared" si="12"/>
        <v>0</v>
      </c>
      <c r="BF34" s="1201"/>
    </row>
    <row r="35" spans="1:58" s="1211" customFormat="1" ht="70.2">
      <c r="A35" s="1220">
        <v>657</v>
      </c>
      <c r="B35" s="1231">
        <v>4</v>
      </c>
      <c r="C35" s="1275" t="s">
        <v>2520</v>
      </c>
      <c r="D35" s="1232"/>
      <c r="E35" s="1233">
        <v>36813600</v>
      </c>
      <c r="F35" s="1234" t="s">
        <v>2416</v>
      </c>
      <c r="G35" s="1235"/>
      <c r="H35" s="1236"/>
      <c r="I35" s="1234"/>
      <c r="J35" s="1220">
        <f t="shared" si="7"/>
        <v>1</v>
      </c>
      <c r="K35" s="1227">
        <f t="shared" si="8"/>
        <v>36813600</v>
      </c>
      <c r="L35" s="1237"/>
      <c r="M35" s="1234"/>
      <c r="N35" s="1237"/>
      <c r="O35" s="1234"/>
      <c r="P35" s="1237">
        <v>1</v>
      </c>
      <c r="Q35" s="1714">
        <f t="shared" si="9"/>
        <v>36813600</v>
      </c>
      <c r="R35" s="1234"/>
      <c r="S35" s="1234"/>
      <c r="T35" s="1715"/>
      <c r="U35" s="1228">
        <f t="shared" si="10"/>
        <v>36813600</v>
      </c>
      <c r="V35" s="1201"/>
      <c r="W35" s="1707"/>
      <c r="X35" s="1707"/>
      <c r="Y35" s="1707"/>
      <c r="Z35" s="1708">
        <f t="shared" si="2"/>
        <v>0</v>
      </c>
      <c r="AA35" s="1707"/>
      <c r="AB35" s="1707"/>
      <c r="AC35" s="1707"/>
      <c r="AD35" s="1708">
        <f t="shared" si="3"/>
        <v>0</v>
      </c>
      <c r="AE35" s="1707"/>
      <c r="AF35" s="1707"/>
      <c r="AG35" s="1707"/>
      <c r="AH35" s="1708">
        <f t="shared" si="4"/>
        <v>0</v>
      </c>
      <c r="AI35" s="1707"/>
      <c r="AJ35" s="1707"/>
      <c r="AK35" s="1707"/>
      <c r="AL35" s="1708">
        <f t="shared" si="5"/>
        <v>0</v>
      </c>
      <c r="AM35" s="1707">
        <f t="shared" si="6"/>
        <v>0</v>
      </c>
      <c r="AN35" s="1282">
        <f t="shared" si="11"/>
        <v>-36813600</v>
      </c>
      <c r="AO35" s="1234"/>
      <c r="AP35" s="1234"/>
      <c r="AQ35" s="1234"/>
      <c r="AR35" s="1234"/>
      <c r="AS35" s="1234"/>
      <c r="AT35" s="1234"/>
      <c r="AU35" s="1234"/>
      <c r="AV35" s="1234"/>
      <c r="AW35" s="1234"/>
      <c r="AX35" s="1234"/>
      <c r="AY35" s="1234"/>
      <c r="AZ35" s="1234"/>
      <c r="BA35" s="1234"/>
      <c r="BB35" s="1234"/>
      <c r="BC35" s="1234"/>
      <c r="BD35" s="1234"/>
      <c r="BE35" s="929">
        <f t="shared" si="12"/>
        <v>0</v>
      </c>
      <c r="BF35" s="1201"/>
    </row>
    <row r="36" spans="1:58" s="1211" customFormat="1" ht="70.2" outlineLevel="2">
      <c r="A36" s="1220">
        <v>663</v>
      </c>
      <c r="B36" s="1231">
        <v>4</v>
      </c>
      <c r="C36" s="1275" t="s">
        <v>2521</v>
      </c>
      <c r="D36" s="1232"/>
      <c r="E36" s="1233">
        <v>40491000</v>
      </c>
      <c r="F36" s="1234" t="s">
        <v>2416</v>
      </c>
      <c r="G36" s="1235"/>
      <c r="H36" s="1236"/>
      <c r="I36" s="1234"/>
      <c r="J36" s="1220">
        <f t="shared" si="7"/>
        <v>1</v>
      </c>
      <c r="K36" s="1227">
        <f t="shared" si="8"/>
        <v>40491000</v>
      </c>
      <c r="L36" s="1237"/>
      <c r="M36" s="1234"/>
      <c r="N36" s="1237"/>
      <c r="O36" s="1234"/>
      <c r="P36" s="1237">
        <v>1</v>
      </c>
      <c r="Q36" s="1714">
        <f t="shared" si="9"/>
        <v>40491000</v>
      </c>
      <c r="R36" s="1234"/>
      <c r="S36" s="1234"/>
      <c r="T36" s="1715"/>
      <c r="U36" s="1228">
        <f t="shared" si="10"/>
        <v>40491000</v>
      </c>
      <c r="V36" s="1201"/>
      <c r="W36" s="1707"/>
      <c r="X36" s="1707"/>
      <c r="Y36" s="1707"/>
      <c r="Z36" s="1708">
        <f t="shared" si="2"/>
        <v>0</v>
      </c>
      <c r="AA36" s="1707"/>
      <c r="AB36" s="1707"/>
      <c r="AC36" s="1707"/>
      <c r="AD36" s="1708">
        <f t="shared" si="3"/>
        <v>0</v>
      </c>
      <c r="AE36" s="1707"/>
      <c r="AF36" s="1707"/>
      <c r="AG36" s="1707"/>
      <c r="AH36" s="1708">
        <f t="shared" si="4"/>
        <v>0</v>
      </c>
      <c r="AI36" s="1707"/>
      <c r="AJ36" s="1707"/>
      <c r="AK36" s="1707"/>
      <c r="AL36" s="1708">
        <f t="shared" si="5"/>
        <v>0</v>
      </c>
      <c r="AM36" s="1707">
        <f t="shared" si="6"/>
        <v>0</v>
      </c>
      <c r="AN36" s="1282">
        <f t="shared" si="11"/>
        <v>-40491000</v>
      </c>
      <c r="AO36" s="1234"/>
      <c r="AP36" s="1234"/>
      <c r="AQ36" s="1234"/>
      <c r="AR36" s="1234"/>
      <c r="AS36" s="1234"/>
      <c r="AT36" s="1234"/>
      <c r="AU36" s="1234"/>
      <c r="AV36" s="1234"/>
      <c r="AW36" s="1234"/>
      <c r="AX36" s="1234"/>
      <c r="AY36" s="1234"/>
      <c r="AZ36" s="1234"/>
      <c r="BA36" s="1234"/>
      <c r="BB36" s="1234"/>
      <c r="BC36" s="1234"/>
      <c r="BD36" s="1234"/>
      <c r="BE36" s="929">
        <f t="shared" si="12"/>
        <v>0</v>
      </c>
      <c r="BF36" s="1201"/>
    </row>
    <row r="37" spans="1:58" s="1211" customFormat="1" ht="70.2" outlineLevel="2">
      <c r="A37" s="1220">
        <v>670</v>
      </c>
      <c r="B37" s="1231">
        <v>5</v>
      </c>
      <c r="C37" s="1275" t="s">
        <v>2522</v>
      </c>
      <c r="D37" s="1232"/>
      <c r="E37" s="1233">
        <v>31539500</v>
      </c>
      <c r="F37" s="1234" t="s">
        <v>2416</v>
      </c>
      <c r="G37" s="1235"/>
      <c r="H37" s="1236"/>
      <c r="I37" s="1234"/>
      <c r="J37" s="1220">
        <f t="shared" si="7"/>
        <v>1</v>
      </c>
      <c r="K37" s="1227">
        <f t="shared" si="8"/>
        <v>31539500</v>
      </c>
      <c r="L37" s="1237"/>
      <c r="M37" s="1234"/>
      <c r="N37" s="1237"/>
      <c r="O37" s="1234"/>
      <c r="P37" s="1237">
        <v>1</v>
      </c>
      <c r="Q37" s="1711">
        <f t="shared" si="9"/>
        <v>31539500</v>
      </c>
      <c r="R37" s="1234"/>
      <c r="S37" s="1234"/>
      <c r="T37" s="1715"/>
      <c r="U37" s="1228">
        <f t="shared" si="10"/>
        <v>31539500</v>
      </c>
      <c r="V37" s="1713">
        <f>SUM(Q37:Q47)</f>
        <v>490773800</v>
      </c>
      <c r="W37" s="1707"/>
      <c r="X37" s="1707"/>
      <c r="Y37" s="1707"/>
      <c r="Z37" s="1708">
        <f t="shared" ref="Z37:Z68" si="13">W37+X37+Y37</f>
        <v>0</v>
      </c>
      <c r="AA37" s="1707"/>
      <c r="AB37" s="1707"/>
      <c r="AC37" s="1707"/>
      <c r="AD37" s="1708">
        <f t="shared" ref="AD37:AD68" si="14">AA37+AB37+AC37</f>
        <v>0</v>
      </c>
      <c r="AE37" s="1707"/>
      <c r="AF37" s="1707"/>
      <c r="AG37" s="1707"/>
      <c r="AH37" s="1708">
        <f t="shared" ref="AH37:AH68" si="15">AE37+AF37+AG37</f>
        <v>0</v>
      </c>
      <c r="AI37" s="1707"/>
      <c r="AJ37" s="1707"/>
      <c r="AK37" s="1707"/>
      <c r="AL37" s="1708">
        <f t="shared" ref="AL37:AL68" si="16">AI37+AJ37+AK37</f>
        <v>0</v>
      </c>
      <c r="AM37" s="1707">
        <f t="shared" ref="AM37:AM68" si="17">Z37+AD37+AH37+AL37</f>
        <v>0</v>
      </c>
      <c r="AN37" s="1282">
        <f t="shared" si="11"/>
        <v>-31539500</v>
      </c>
      <c r="AO37" s="1234"/>
      <c r="AP37" s="1234"/>
      <c r="AQ37" s="1234"/>
      <c r="AR37" s="1234"/>
      <c r="AS37" s="1234"/>
      <c r="AT37" s="1234"/>
      <c r="AU37" s="1234"/>
      <c r="AV37" s="1234"/>
      <c r="AW37" s="1234"/>
      <c r="AX37" s="1234"/>
      <c r="AY37" s="1234"/>
      <c r="AZ37" s="1234"/>
      <c r="BA37" s="1234"/>
      <c r="BB37" s="1234"/>
      <c r="BC37" s="1234"/>
      <c r="BD37" s="1234"/>
      <c r="BE37" s="929">
        <f t="shared" si="12"/>
        <v>0</v>
      </c>
      <c r="BF37" s="1201"/>
    </row>
    <row r="38" spans="1:58" s="1211" customFormat="1" ht="70.2">
      <c r="A38" s="1220">
        <v>677</v>
      </c>
      <c r="B38" s="1231">
        <v>5</v>
      </c>
      <c r="C38" s="1275" t="s">
        <v>2523</v>
      </c>
      <c r="D38" s="1232"/>
      <c r="E38" s="1233">
        <v>26122200</v>
      </c>
      <c r="F38" s="1234" t="s">
        <v>2416</v>
      </c>
      <c r="G38" s="1235"/>
      <c r="H38" s="1236"/>
      <c r="I38" s="1234"/>
      <c r="J38" s="1220">
        <f t="shared" si="7"/>
        <v>1</v>
      </c>
      <c r="K38" s="1227">
        <f t="shared" si="8"/>
        <v>26122200</v>
      </c>
      <c r="L38" s="1237"/>
      <c r="M38" s="1234"/>
      <c r="N38" s="1237"/>
      <c r="O38" s="1234"/>
      <c r="P38" s="1237">
        <v>1</v>
      </c>
      <c r="Q38" s="1711">
        <f t="shared" si="9"/>
        <v>26122200</v>
      </c>
      <c r="R38" s="1234"/>
      <c r="S38" s="1234"/>
      <c r="T38" s="1715"/>
      <c r="U38" s="1228">
        <f t="shared" si="10"/>
        <v>26122200</v>
      </c>
      <c r="V38" s="1201"/>
      <c r="W38" s="1707"/>
      <c r="X38" s="1707"/>
      <c r="Y38" s="1707"/>
      <c r="Z38" s="1708">
        <f t="shared" si="13"/>
        <v>0</v>
      </c>
      <c r="AA38" s="1707"/>
      <c r="AB38" s="1707"/>
      <c r="AC38" s="1707"/>
      <c r="AD38" s="1708">
        <f t="shared" si="14"/>
        <v>0</v>
      </c>
      <c r="AE38" s="1707"/>
      <c r="AF38" s="1707"/>
      <c r="AG38" s="1707"/>
      <c r="AH38" s="1708">
        <f t="shared" si="15"/>
        <v>0</v>
      </c>
      <c r="AI38" s="1707"/>
      <c r="AJ38" s="1707"/>
      <c r="AK38" s="1707"/>
      <c r="AL38" s="1708">
        <f t="shared" si="16"/>
        <v>0</v>
      </c>
      <c r="AM38" s="1707">
        <f t="shared" si="17"/>
        <v>0</v>
      </c>
      <c r="AN38" s="1282">
        <f t="shared" si="11"/>
        <v>-26122200</v>
      </c>
      <c r="AO38" s="1234"/>
      <c r="AP38" s="1234"/>
      <c r="AQ38" s="1234"/>
      <c r="AR38" s="1234"/>
      <c r="AS38" s="1234"/>
      <c r="AT38" s="1234"/>
      <c r="AU38" s="1234"/>
      <c r="AV38" s="1234"/>
      <c r="AW38" s="1234"/>
      <c r="AX38" s="1234"/>
      <c r="AY38" s="1234"/>
      <c r="AZ38" s="1234"/>
      <c r="BA38" s="1234"/>
      <c r="BB38" s="1234"/>
      <c r="BC38" s="1234"/>
      <c r="BD38" s="1234"/>
      <c r="BE38" s="929">
        <f t="shared" si="12"/>
        <v>0</v>
      </c>
      <c r="BF38" s="1201"/>
    </row>
    <row r="39" spans="1:58" s="1211" customFormat="1" ht="70.2">
      <c r="A39" s="1220">
        <v>62</v>
      </c>
      <c r="B39" s="1231">
        <v>5</v>
      </c>
      <c r="C39" s="1275" t="s">
        <v>2440</v>
      </c>
      <c r="D39" s="1232"/>
      <c r="E39" s="1233">
        <v>168881700</v>
      </c>
      <c r="F39" s="1234" t="s">
        <v>2416</v>
      </c>
      <c r="G39" s="1235"/>
      <c r="H39" s="1236"/>
      <c r="I39" s="1234"/>
      <c r="J39" s="1220">
        <f t="shared" ref="J39:J70" si="18">L39+N39+P39</f>
        <v>1</v>
      </c>
      <c r="K39" s="1227">
        <f t="shared" ref="K39:K70" si="19">M39+O39+Q39</f>
        <v>168881700</v>
      </c>
      <c r="L39" s="1237"/>
      <c r="M39" s="1234"/>
      <c r="N39" s="1237"/>
      <c r="O39" s="1234"/>
      <c r="P39" s="1237">
        <v>1</v>
      </c>
      <c r="Q39" s="1711">
        <f t="shared" ref="Q39:Q70" si="20">$E39</f>
        <v>168881700</v>
      </c>
      <c r="R39" s="1234"/>
      <c r="S39" s="1234"/>
      <c r="T39" s="1715"/>
      <c r="U39" s="1228">
        <f t="shared" ref="U39:U70" si="21">Q39-T39</f>
        <v>168881700</v>
      </c>
      <c r="V39" s="1201"/>
      <c r="W39" s="1707"/>
      <c r="X39" s="1707"/>
      <c r="Y39" s="1707"/>
      <c r="Z39" s="1708">
        <f t="shared" si="13"/>
        <v>0</v>
      </c>
      <c r="AA39" s="1707"/>
      <c r="AB39" s="1707"/>
      <c r="AC39" s="1707"/>
      <c r="AD39" s="1708">
        <f t="shared" si="14"/>
        <v>0</v>
      </c>
      <c r="AE39" s="1707"/>
      <c r="AF39" s="1707"/>
      <c r="AG39" s="1707"/>
      <c r="AH39" s="1708">
        <f t="shared" si="15"/>
        <v>0</v>
      </c>
      <c r="AI39" s="1707"/>
      <c r="AJ39" s="1707"/>
      <c r="AK39" s="1707"/>
      <c r="AL39" s="1708">
        <f t="shared" si="16"/>
        <v>0</v>
      </c>
      <c r="AM39" s="1707">
        <f t="shared" si="17"/>
        <v>0</v>
      </c>
      <c r="AN39" s="1282">
        <f t="shared" ref="AN39:AN70" si="22">AM39-U39</f>
        <v>-168881700</v>
      </c>
      <c r="AO39" s="929"/>
      <c r="AP39" s="929"/>
      <c r="AQ39" s="929"/>
      <c r="AR39" s="930">
        <v>0</v>
      </c>
      <c r="AS39" s="929"/>
      <c r="AT39" s="929"/>
      <c r="AU39" s="929"/>
      <c r="AV39" s="930">
        <v>0</v>
      </c>
      <c r="AW39" s="929"/>
      <c r="AX39" s="929"/>
      <c r="AY39" s="929"/>
      <c r="AZ39" s="930">
        <v>0</v>
      </c>
      <c r="BA39" s="929"/>
      <c r="BB39" s="929"/>
      <c r="BC39" s="929"/>
      <c r="BD39" s="930">
        <v>0</v>
      </c>
      <c r="BE39" s="929">
        <f t="shared" ref="BE39:BE70" si="23">AR39+AV39+AZ39+BD39</f>
        <v>0</v>
      </c>
      <c r="BF39" s="1282">
        <v>0</v>
      </c>
    </row>
    <row r="40" spans="1:58" s="1211" customFormat="1" ht="70.2">
      <c r="A40" s="1220">
        <v>87</v>
      </c>
      <c r="B40" s="1231">
        <v>5</v>
      </c>
      <c r="C40" s="1275" t="s">
        <v>2443</v>
      </c>
      <c r="D40" s="1232"/>
      <c r="E40" s="1233">
        <v>22666800</v>
      </c>
      <c r="F40" s="1234" t="s">
        <v>2416</v>
      </c>
      <c r="G40" s="1235"/>
      <c r="H40" s="1236"/>
      <c r="I40" s="1234"/>
      <c r="J40" s="1220">
        <f t="shared" si="18"/>
        <v>1</v>
      </c>
      <c r="K40" s="1227">
        <f t="shared" si="19"/>
        <v>22666800</v>
      </c>
      <c r="L40" s="1237"/>
      <c r="M40" s="1234"/>
      <c r="N40" s="1237"/>
      <c r="O40" s="1234"/>
      <c r="P40" s="1237">
        <v>1</v>
      </c>
      <c r="Q40" s="1711">
        <f t="shared" si="20"/>
        <v>22666800</v>
      </c>
      <c r="R40" s="1234"/>
      <c r="S40" s="1234"/>
      <c r="T40" s="1715"/>
      <c r="U40" s="1228">
        <f t="shared" si="21"/>
        <v>22666800</v>
      </c>
      <c r="V40" s="1201"/>
      <c r="W40" s="1707"/>
      <c r="X40" s="1707"/>
      <c r="Y40" s="1707"/>
      <c r="Z40" s="1708">
        <f t="shared" si="13"/>
        <v>0</v>
      </c>
      <c r="AA40" s="1707"/>
      <c r="AB40" s="1707"/>
      <c r="AC40" s="1707"/>
      <c r="AD40" s="1708">
        <f t="shared" si="14"/>
        <v>0</v>
      </c>
      <c r="AE40" s="1707"/>
      <c r="AF40" s="1707"/>
      <c r="AG40" s="1707"/>
      <c r="AH40" s="1708">
        <f t="shared" si="15"/>
        <v>0</v>
      </c>
      <c r="AI40" s="1707"/>
      <c r="AJ40" s="1707"/>
      <c r="AK40" s="1707"/>
      <c r="AL40" s="1708">
        <f t="shared" si="16"/>
        <v>0</v>
      </c>
      <c r="AM40" s="1707">
        <f t="shared" si="17"/>
        <v>0</v>
      </c>
      <c r="AN40" s="1282">
        <f t="shared" si="22"/>
        <v>-22666800</v>
      </c>
      <c r="AO40" s="929"/>
      <c r="AP40" s="929"/>
      <c r="AQ40" s="929"/>
      <c r="AR40" s="930">
        <v>0</v>
      </c>
      <c r="AS40" s="929"/>
      <c r="AT40" s="929"/>
      <c r="AU40" s="929"/>
      <c r="AV40" s="930">
        <v>0</v>
      </c>
      <c r="AW40" s="929"/>
      <c r="AX40" s="929"/>
      <c r="AY40" s="929"/>
      <c r="AZ40" s="930">
        <v>0</v>
      </c>
      <c r="BA40" s="929"/>
      <c r="BB40" s="929"/>
      <c r="BC40" s="929"/>
      <c r="BD40" s="930">
        <v>0</v>
      </c>
      <c r="BE40" s="929">
        <f t="shared" si="23"/>
        <v>0</v>
      </c>
      <c r="BF40" s="1282">
        <v>0</v>
      </c>
    </row>
    <row r="41" spans="1:58" s="1211" customFormat="1" ht="70.2">
      <c r="A41" s="1220">
        <v>252</v>
      </c>
      <c r="B41" s="1231">
        <v>5</v>
      </c>
      <c r="C41" s="1275" t="s">
        <v>2465</v>
      </c>
      <c r="D41" s="1232"/>
      <c r="E41" s="1233">
        <v>31855700</v>
      </c>
      <c r="F41" s="1234" t="s">
        <v>2416</v>
      </c>
      <c r="G41" s="1235"/>
      <c r="H41" s="1236"/>
      <c r="I41" s="1234"/>
      <c r="J41" s="1220">
        <f t="shared" si="18"/>
        <v>1</v>
      </c>
      <c r="K41" s="1227">
        <f t="shared" si="19"/>
        <v>31855700</v>
      </c>
      <c r="L41" s="1237"/>
      <c r="M41" s="1234"/>
      <c r="N41" s="1237"/>
      <c r="O41" s="1234"/>
      <c r="P41" s="1237">
        <v>1</v>
      </c>
      <c r="Q41" s="1711">
        <f t="shared" si="20"/>
        <v>31855700</v>
      </c>
      <c r="R41" s="1234"/>
      <c r="S41" s="1234"/>
      <c r="T41" s="1715"/>
      <c r="U41" s="1228">
        <f t="shared" si="21"/>
        <v>31855700</v>
      </c>
      <c r="V41" s="1201"/>
      <c r="W41" s="1707"/>
      <c r="X41" s="1707"/>
      <c r="Y41" s="1707"/>
      <c r="Z41" s="1708">
        <f t="shared" si="13"/>
        <v>0</v>
      </c>
      <c r="AA41" s="1707"/>
      <c r="AB41" s="1707"/>
      <c r="AC41" s="1707"/>
      <c r="AD41" s="1708">
        <f t="shared" si="14"/>
        <v>0</v>
      </c>
      <c r="AE41" s="1707"/>
      <c r="AF41" s="1707"/>
      <c r="AG41" s="1707"/>
      <c r="AH41" s="1708">
        <f t="shared" si="15"/>
        <v>0</v>
      </c>
      <c r="AI41" s="1707"/>
      <c r="AJ41" s="1707"/>
      <c r="AK41" s="1707"/>
      <c r="AL41" s="1708">
        <f t="shared" si="16"/>
        <v>0</v>
      </c>
      <c r="AM41" s="1707">
        <f t="shared" si="17"/>
        <v>0</v>
      </c>
      <c r="AN41" s="1282">
        <f t="shared" si="22"/>
        <v>-31855700</v>
      </c>
      <c r="AO41" s="1234"/>
      <c r="AP41" s="1234"/>
      <c r="AQ41" s="1234"/>
      <c r="AR41" s="1234"/>
      <c r="AS41" s="1234"/>
      <c r="AT41" s="1234"/>
      <c r="AU41" s="1234"/>
      <c r="AV41" s="1234"/>
      <c r="AW41" s="1234"/>
      <c r="AX41" s="1234"/>
      <c r="AY41" s="1234"/>
      <c r="AZ41" s="1234"/>
      <c r="BA41" s="1234"/>
      <c r="BB41" s="1234"/>
      <c r="BC41" s="1234"/>
      <c r="BD41" s="1234"/>
      <c r="BE41" s="929">
        <f t="shared" si="23"/>
        <v>0</v>
      </c>
      <c r="BF41" s="1201"/>
    </row>
    <row r="42" spans="1:58" s="1211" customFormat="1" ht="70.2">
      <c r="A42" s="1220">
        <v>294</v>
      </c>
      <c r="B42" s="1231">
        <v>5</v>
      </c>
      <c r="C42" s="1275" t="s">
        <v>2470</v>
      </c>
      <c r="D42" s="1232"/>
      <c r="E42" s="1233">
        <v>49512400</v>
      </c>
      <c r="F42" s="1234" t="s">
        <v>2416</v>
      </c>
      <c r="G42" s="1235"/>
      <c r="H42" s="1236"/>
      <c r="I42" s="1234"/>
      <c r="J42" s="1220">
        <f t="shared" si="18"/>
        <v>1</v>
      </c>
      <c r="K42" s="1227">
        <f t="shared" si="19"/>
        <v>49512400</v>
      </c>
      <c r="L42" s="1237"/>
      <c r="M42" s="1234"/>
      <c r="N42" s="1237"/>
      <c r="O42" s="1234"/>
      <c r="P42" s="1237">
        <v>1</v>
      </c>
      <c r="Q42" s="1711">
        <f t="shared" si="20"/>
        <v>49512400</v>
      </c>
      <c r="R42" s="1234"/>
      <c r="S42" s="1234"/>
      <c r="T42" s="1715"/>
      <c r="U42" s="1228">
        <f t="shared" si="21"/>
        <v>49512400</v>
      </c>
      <c r="V42" s="1201"/>
      <c r="W42" s="929"/>
      <c r="X42" s="929"/>
      <c r="Y42" s="929"/>
      <c r="Z42" s="930">
        <f t="shared" si="13"/>
        <v>0</v>
      </c>
      <c r="AA42" s="929"/>
      <c r="AB42" s="929"/>
      <c r="AC42" s="929"/>
      <c r="AD42" s="930">
        <f t="shared" si="14"/>
        <v>0</v>
      </c>
      <c r="AE42" s="929"/>
      <c r="AF42" s="929"/>
      <c r="AG42" s="929"/>
      <c r="AH42" s="930">
        <f t="shared" si="15"/>
        <v>0</v>
      </c>
      <c r="AI42" s="929"/>
      <c r="AJ42" s="929"/>
      <c r="AK42" s="929"/>
      <c r="AL42" s="930">
        <f t="shared" si="16"/>
        <v>0</v>
      </c>
      <c r="AM42" s="929">
        <f t="shared" si="17"/>
        <v>0</v>
      </c>
      <c r="AN42" s="1282">
        <f t="shared" si="22"/>
        <v>-49512400</v>
      </c>
      <c r="AO42" s="1234"/>
      <c r="AP42" s="1234"/>
      <c r="AQ42" s="1234"/>
      <c r="AR42" s="1234"/>
      <c r="AS42" s="1234"/>
      <c r="AT42" s="1234"/>
      <c r="AU42" s="1234"/>
      <c r="AV42" s="1234"/>
      <c r="AW42" s="1234"/>
      <c r="AX42" s="1234"/>
      <c r="AY42" s="1234"/>
      <c r="AZ42" s="1234"/>
      <c r="BA42" s="1234"/>
      <c r="BB42" s="1234"/>
      <c r="BC42" s="1234"/>
      <c r="BD42" s="1234"/>
      <c r="BE42" s="929">
        <f t="shared" si="23"/>
        <v>0</v>
      </c>
      <c r="BF42" s="1201"/>
    </row>
    <row r="43" spans="1:58" s="1211" customFormat="1" ht="70.2">
      <c r="A43" s="1220">
        <v>377</v>
      </c>
      <c r="B43" s="1231">
        <v>5</v>
      </c>
      <c r="C43" s="1275" t="s">
        <v>2481</v>
      </c>
      <c r="D43" s="1232"/>
      <c r="E43" s="1233">
        <v>49500800</v>
      </c>
      <c r="F43" s="1234" t="s">
        <v>2416</v>
      </c>
      <c r="G43" s="1235"/>
      <c r="H43" s="1236"/>
      <c r="I43" s="1234"/>
      <c r="J43" s="1220">
        <f t="shared" si="18"/>
        <v>1</v>
      </c>
      <c r="K43" s="1227">
        <f t="shared" si="19"/>
        <v>49500800</v>
      </c>
      <c r="L43" s="1237"/>
      <c r="M43" s="1234"/>
      <c r="N43" s="1237"/>
      <c r="O43" s="1234"/>
      <c r="P43" s="1237">
        <v>1</v>
      </c>
      <c r="Q43" s="1711">
        <f t="shared" si="20"/>
        <v>49500800</v>
      </c>
      <c r="R43" s="1234"/>
      <c r="S43" s="1234"/>
      <c r="T43" s="1715"/>
      <c r="U43" s="1228">
        <f t="shared" si="21"/>
        <v>49500800</v>
      </c>
      <c r="V43" s="1201"/>
      <c r="W43" s="1707"/>
      <c r="X43" s="1707"/>
      <c r="Y43" s="1707"/>
      <c r="Z43" s="1708">
        <f t="shared" si="13"/>
        <v>0</v>
      </c>
      <c r="AA43" s="1707"/>
      <c r="AB43" s="1707"/>
      <c r="AC43" s="1707"/>
      <c r="AD43" s="1708">
        <f t="shared" si="14"/>
        <v>0</v>
      </c>
      <c r="AE43" s="1707"/>
      <c r="AF43" s="1707"/>
      <c r="AG43" s="1707"/>
      <c r="AH43" s="1708">
        <f t="shared" si="15"/>
        <v>0</v>
      </c>
      <c r="AI43" s="1707"/>
      <c r="AJ43" s="1707"/>
      <c r="AK43" s="1707"/>
      <c r="AL43" s="1708">
        <f t="shared" si="16"/>
        <v>0</v>
      </c>
      <c r="AM43" s="1707">
        <f t="shared" si="17"/>
        <v>0</v>
      </c>
      <c r="AN43" s="1282">
        <f t="shared" si="22"/>
        <v>-49500800</v>
      </c>
      <c r="AO43" s="1234"/>
      <c r="AP43" s="1234"/>
      <c r="AQ43" s="1234"/>
      <c r="AR43" s="1234"/>
      <c r="AS43" s="1234"/>
      <c r="AT43" s="1234"/>
      <c r="AU43" s="1234"/>
      <c r="AV43" s="1234"/>
      <c r="AW43" s="1234"/>
      <c r="AX43" s="1234"/>
      <c r="AY43" s="1234"/>
      <c r="AZ43" s="1234"/>
      <c r="BA43" s="1234"/>
      <c r="BB43" s="1234"/>
      <c r="BC43" s="1234"/>
      <c r="BD43" s="1234"/>
      <c r="BE43" s="929">
        <f t="shared" si="23"/>
        <v>0</v>
      </c>
      <c r="BF43" s="1201"/>
    </row>
    <row r="44" spans="1:58" s="1211" customFormat="1" ht="70.2" outlineLevel="2">
      <c r="A44" s="1220">
        <v>437</v>
      </c>
      <c r="B44" s="1231">
        <v>5</v>
      </c>
      <c r="C44" s="1275" t="s">
        <v>2489</v>
      </c>
      <c r="D44" s="1232"/>
      <c r="E44" s="1233">
        <v>45566600</v>
      </c>
      <c r="F44" s="1234" t="s">
        <v>2416</v>
      </c>
      <c r="G44" s="1235"/>
      <c r="H44" s="1236"/>
      <c r="I44" s="1234"/>
      <c r="J44" s="1220">
        <f t="shared" si="18"/>
        <v>1</v>
      </c>
      <c r="K44" s="1227">
        <f t="shared" si="19"/>
        <v>45566600</v>
      </c>
      <c r="L44" s="1237"/>
      <c r="M44" s="1234"/>
      <c r="N44" s="1237"/>
      <c r="O44" s="1234"/>
      <c r="P44" s="1237">
        <v>1</v>
      </c>
      <c r="Q44" s="1711">
        <f t="shared" si="20"/>
        <v>45566600</v>
      </c>
      <c r="R44" s="1234"/>
      <c r="S44" s="1234"/>
      <c r="T44" s="1715"/>
      <c r="U44" s="1228">
        <f t="shared" si="21"/>
        <v>45566600</v>
      </c>
      <c r="V44" s="1201"/>
      <c r="W44" s="1707"/>
      <c r="X44" s="1707"/>
      <c r="Y44" s="1707"/>
      <c r="Z44" s="1708">
        <f t="shared" si="13"/>
        <v>0</v>
      </c>
      <c r="AA44" s="1707"/>
      <c r="AB44" s="1707"/>
      <c r="AC44" s="1707"/>
      <c r="AD44" s="1708">
        <f t="shared" si="14"/>
        <v>0</v>
      </c>
      <c r="AE44" s="1707"/>
      <c r="AF44" s="1707"/>
      <c r="AG44" s="1707"/>
      <c r="AH44" s="1708">
        <f t="shared" si="15"/>
        <v>0</v>
      </c>
      <c r="AI44" s="1707"/>
      <c r="AJ44" s="1707"/>
      <c r="AK44" s="1707"/>
      <c r="AL44" s="1708">
        <f t="shared" si="16"/>
        <v>0</v>
      </c>
      <c r="AM44" s="1707">
        <f t="shared" si="17"/>
        <v>0</v>
      </c>
      <c r="AN44" s="1282">
        <f t="shared" si="22"/>
        <v>-45566600</v>
      </c>
      <c r="AO44" s="1234"/>
      <c r="AP44" s="1234"/>
      <c r="AQ44" s="1234"/>
      <c r="AR44" s="1234"/>
      <c r="AS44" s="1234"/>
      <c r="AT44" s="1234"/>
      <c r="AU44" s="1234"/>
      <c r="AV44" s="1234"/>
      <c r="AW44" s="1234"/>
      <c r="AX44" s="1234"/>
      <c r="AY44" s="1234"/>
      <c r="AZ44" s="1234"/>
      <c r="BA44" s="1234"/>
      <c r="BB44" s="1234"/>
      <c r="BC44" s="1234"/>
      <c r="BD44" s="1234"/>
      <c r="BE44" s="929">
        <f t="shared" si="23"/>
        <v>0</v>
      </c>
      <c r="BF44" s="1201"/>
    </row>
    <row r="45" spans="1:58" s="1211" customFormat="1" ht="70.2" outlineLevel="2">
      <c r="A45" s="1220">
        <v>729</v>
      </c>
      <c r="B45" s="1231">
        <v>5</v>
      </c>
      <c r="C45" s="1275" t="s">
        <v>2530</v>
      </c>
      <c r="D45" s="1232"/>
      <c r="E45" s="1233">
        <v>25524500</v>
      </c>
      <c r="F45" s="1234" t="s">
        <v>2416</v>
      </c>
      <c r="G45" s="1235"/>
      <c r="H45" s="1236"/>
      <c r="I45" s="1234"/>
      <c r="J45" s="1220">
        <f t="shared" si="18"/>
        <v>1</v>
      </c>
      <c r="K45" s="1227">
        <f t="shared" si="19"/>
        <v>25524500</v>
      </c>
      <c r="L45" s="1237"/>
      <c r="M45" s="1234"/>
      <c r="N45" s="1237"/>
      <c r="O45" s="1234"/>
      <c r="P45" s="1237">
        <v>1</v>
      </c>
      <c r="Q45" s="1711">
        <f t="shared" si="20"/>
        <v>25524500</v>
      </c>
      <c r="R45" s="1234"/>
      <c r="S45" s="1234"/>
      <c r="T45" s="1715"/>
      <c r="U45" s="1228">
        <f t="shared" si="21"/>
        <v>25524500</v>
      </c>
      <c r="V45" s="1201"/>
      <c r="W45" s="1707"/>
      <c r="X45" s="1707"/>
      <c r="Y45" s="1707"/>
      <c r="Z45" s="1708">
        <f t="shared" si="13"/>
        <v>0</v>
      </c>
      <c r="AA45" s="1707"/>
      <c r="AB45" s="1707"/>
      <c r="AC45" s="1707"/>
      <c r="AD45" s="1708">
        <f t="shared" si="14"/>
        <v>0</v>
      </c>
      <c r="AE45" s="1707"/>
      <c r="AF45" s="1707"/>
      <c r="AG45" s="1707"/>
      <c r="AH45" s="1708">
        <f t="shared" si="15"/>
        <v>0</v>
      </c>
      <c r="AI45" s="1707"/>
      <c r="AJ45" s="1707"/>
      <c r="AK45" s="1707"/>
      <c r="AL45" s="1708">
        <f t="shared" si="16"/>
        <v>0</v>
      </c>
      <c r="AM45" s="1707">
        <f t="shared" si="17"/>
        <v>0</v>
      </c>
      <c r="AN45" s="1282">
        <f t="shared" si="22"/>
        <v>-25524500</v>
      </c>
      <c r="AO45" s="1234"/>
      <c r="AP45" s="1234"/>
      <c r="AQ45" s="1234"/>
      <c r="AR45" s="1234"/>
      <c r="AS45" s="1234"/>
      <c r="AT45" s="1234"/>
      <c r="AU45" s="1234"/>
      <c r="AV45" s="1234"/>
      <c r="AW45" s="1234"/>
      <c r="AX45" s="1234"/>
      <c r="AY45" s="1234"/>
      <c r="AZ45" s="1234"/>
      <c r="BA45" s="1234"/>
      <c r="BB45" s="1234"/>
      <c r="BC45" s="1234"/>
      <c r="BD45" s="1234"/>
      <c r="BE45" s="929">
        <f t="shared" si="23"/>
        <v>0</v>
      </c>
      <c r="BF45" s="1201"/>
    </row>
    <row r="46" spans="1:58" s="1211" customFormat="1" ht="93.6">
      <c r="A46" s="1220">
        <v>736</v>
      </c>
      <c r="B46" s="1231">
        <v>5</v>
      </c>
      <c r="C46" s="1275" t="s">
        <v>2531</v>
      </c>
      <c r="D46" s="1232"/>
      <c r="E46" s="1233">
        <v>32540400</v>
      </c>
      <c r="F46" s="1234" t="s">
        <v>2416</v>
      </c>
      <c r="G46" s="1235"/>
      <c r="H46" s="1236"/>
      <c r="I46" s="1234"/>
      <c r="J46" s="1220">
        <f t="shared" si="18"/>
        <v>1</v>
      </c>
      <c r="K46" s="1227">
        <f t="shared" si="19"/>
        <v>32540400</v>
      </c>
      <c r="L46" s="1237"/>
      <c r="M46" s="1234"/>
      <c r="N46" s="1237"/>
      <c r="O46" s="1234"/>
      <c r="P46" s="1237">
        <v>1</v>
      </c>
      <c r="Q46" s="1711">
        <f t="shared" si="20"/>
        <v>32540400</v>
      </c>
      <c r="R46" s="1234"/>
      <c r="S46" s="1234"/>
      <c r="T46" s="1715"/>
      <c r="U46" s="1228">
        <f t="shared" si="21"/>
        <v>32540400</v>
      </c>
      <c r="V46" s="1201"/>
      <c r="W46" s="1707"/>
      <c r="X46" s="1707"/>
      <c r="Y46" s="1707"/>
      <c r="Z46" s="1708">
        <f t="shared" si="13"/>
        <v>0</v>
      </c>
      <c r="AA46" s="1707"/>
      <c r="AB46" s="1707"/>
      <c r="AC46" s="1707"/>
      <c r="AD46" s="1708">
        <f t="shared" si="14"/>
        <v>0</v>
      </c>
      <c r="AE46" s="1707"/>
      <c r="AF46" s="1707"/>
      <c r="AG46" s="1707"/>
      <c r="AH46" s="1708">
        <f t="shared" si="15"/>
        <v>0</v>
      </c>
      <c r="AI46" s="1707"/>
      <c r="AJ46" s="1707"/>
      <c r="AK46" s="1707"/>
      <c r="AL46" s="1708">
        <f t="shared" si="16"/>
        <v>0</v>
      </c>
      <c r="AM46" s="1707">
        <f t="shared" si="17"/>
        <v>0</v>
      </c>
      <c r="AN46" s="1282">
        <f t="shared" si="22"/>
        <v>-32540400</v>
      </c>
      <c r="AO46" s="1234"/>
      <c r="AP46" s="1234"/>
      <c r="AQ46" s="1234"/>
      <c r="AR46" s="1234"/>
      <c r="AS46" s="1234"/>
      <c r="AT46" s="1234"/>
      <c r="AU46" s="1234"/>
      <c r="AV46" s="1234"/>
      <c r="AW46" s="1234"/>
      <c r="AX46" s="1234"/>
      <c r="AY46" s="1234"/>
      <c r="AZ46" s="1234"/>
      <c r="BA46" s="1234"/>
      <c r="BB46" s="1234"/>
      <c r="BC46" s="1234"/>
      <c r="BD46" s="1234"/>
      <c r="BE46" s="929">
        <f t="shared" si="23"/>
        <v>0</v>
      </c>
      <c r="BF46" s="1201"/>
    </row>
    <row r="47" spans="1:58" s="1211" customFormat="1" ht="46.8">
      <c r="A47" s="1220">
        <v>744</v>
      </c>
      <c r="B47" s="1231">
        <v>5</v>
      </c>
      <c r="C47" s="1275" t="s">
        <v>2532</v>
      </c>
      <c r="D47" s="1232"/>
      <c r="E47" s="1233">
        <v>7063200</v>
      </c>
      <c r="F47" s="1234" t="s">
        <v>2416</v>
      </c>
      <c r="G47" s="1235"/>
      <c r="H47" s="1236"/>
      <c r="I47" s="1234"/>
      <c r="J47" s="1220">
        <f t="shared" si="18"/>
        <v>1</v>
      </c>
      <c r="K47" s="1227">
        <f t="shared" si="19"/>
        <v>7063200</v>
      </c>
      <c r="L47" s="1237"/>
      <c r="M47" s="1234"/>
      <c r="N47" s="1237"/>
      <c r="O47" s="1234"/>
      <c r="P47" s="1237">
        <v>1</v>
      </c>
      <c r="Q47" s="1711">
        <f t="shared" si="20"/>
        <v>7063200</v>
      </c>
      <c r="R47" s="1234"/>
      <c r="S47" s="1234"/>
      <c r="T47" s="1715"/>
      <c r="U47" s="1228">
        <f t="shared" si="21"/>
        <v>7063200</v>
      </c>
      <c r="V47" s="1201"/>
      <c r="W47" s="1707"/>
      <c r="X47" s="1707"/>
      <c r="Y47" s="1707"/>
      <c r="Z47" s="1708">
        <f t="shared" si="13"/>
        <v>0</v>
      </c>
      <c r="AA47" s="1707"/>
      <c r="AB47" s="1707"/>
      <c r="AC47" s="1707"/>
      <c r="AD47" s="1708">
        <f t="shared" si="14"/>
        <v>0</v>
      </c>
      <c r="AE47" s="1707"/>
      <c r="AF47" s="1707"/>
      <c r="AG47" s="1707"/>
      <c r="AH47" s="1708">
        <f t="shared" si="15"/>
        <v>0</v>
      </c>
      <c r="AI47" s="1707"/>
      <c r="AJ47" s="1707"/>
      <c r="AK47" s="1707"/>
      <c r="AL47" s="1708">
        <f t="shared" si="16"/>
        <v>0</v>
      </c>
      <c r="AM47" s="1707">
        <f t="shared" si="17"/>
        <v>0</v>
      </c>
      <c r="AN47" s="1282">
        <f t="shared" si="22"/>
        <v>-7063200</v>
      </c>
      <c r="AO47" s="1234"/>
      <c r="AP47" s="1234"/>
      <c r="AQ47" s="1234"/>
      <c r="AR47" s="1234"/>
      <c r="AS47" s="1234"/>
      <c r="AT47" s="1234"/>
      <c r="AU47" s="1234"/>
      <c r="AV47" s="1234"/>
      <c r="AW47" s="1234"/>
      <c r="AX47" s="1234"/>
      <c r="AY47" s="1234"/>
      <c r="AZ47" s="1234"/>
      <c r="BA47" s="1234"/>
      <c r="BB47" s="1234"/>
      <c r="BC47" s="1234"/>
      <c r="BD47" s="1234"/>
      <c r="BE47" s="929">
        <f t="shared" si="23"/>
        <v>0</v>
      </c>
      <c r="BF47" s="1201"/>
    </row>
    <row r="48" spans="1:58" s="1211" customFormat="1" ht="93.6">
      <c r="A48" s="1220">
        <v>1</v>
      </c>
      <c r="B48" s="1221">
        <v>6</v>
      </c>
      <c r="C48" s="1275" t="s">
        <v>2429</v>
      </c>
      <c r="D48" s="1222"/>
      <c r="E48" s="1223">
        <v>27189000</v>
      </c>
      <c r="F48" s="1224" t="s">
        <v>2416</v>
      </c>
      <c r="G48" s="1225"/>
      <c r="H48" s="1226"/>
      <c r="I48" s="1224"/>
      <c r="J48" s="1220">
        <f t="shared" si="18"/>
        <v>1</v>
      </c>
      <c r="K48" s="1227">
        <f t="shared" si="19"/>
        <v>27189000</v>
      </c>
      <c r="L48" s="1220"/>
      <c r="M48" s="1224"/>
      <c r="N48" s="1220"/>
      <c r="O48" s="1224"/>
      <c r="P48" s="1220">
        <v>1</v>
      </c>
      <c r="Q48" s="1714">
        <f t="shared" si="20"/>
        <v>27189000</v>
      </c>
      <c r="R48" s="1224"/>
      <c r="S48" s="1224"/>
      <c r="T48" s="1715"/>
      <c r="U48" s="1228">
        <f t="shared" si="21"/>
        <v>27189000</v>
      </c>
      <c r="V48" s="1717">
        <f>SUM(Q48:Q59)</f>
        <v>514504300</v>
      </c>
      <c r="W48" s="1709">
        <f>W42/100*$U48</f>
        <v>0</v>
      </c>
      <c r="X48" s="1709">
        <f>X42/100*$U48</f>
        <v>0</v>
      </c>
      <c r="Y48" s="1709">
        <f>Y42/100*$U48</f>
        <v>0</v>
      </c>
      <c r="Z48" s="1708">
        <f t="shared" si="13"/>
        <v>0</v>
      </c>
      <c r="AA48" s="1709">
        <f>AA42/100*$U48</f>
        <v>0</v>
      </c>
      <c r="AB48" s="1709">
        <f>AB42/100*$U48</f>
        <v>0</v>
      </c>
      <c r="AC48" s="1709">
        <f>AC42/100*$U48</f>
        <v>0</v>
      </c>
      <c r="AD48" s="1708">
        <f t="shared" si="14"/>
        <v>0</v>
      </c>
      <c r="AE48" s="1709">
        <f>AE42/100*$U48</f>
        <v>0</v>
      </c>
      <c r="AF48" s="1709">
        <f>AF42/100*$U48</f>
        <v>0</v>
      </c>
      <c r="AG48" s="1709">
        <f>AG42/100*$U48</f>
        <v>0</v>
      </c>
      <c r="AH48" s="1708">
        <f t="shared" si="15"/>
        <v>0</v>
      </c>
      <c r="AI48" s="1709">
        <f>AI42/100*$U48</f>
        <v>0</v>
      </c>
      <c r="AJ48" s="1709">
        <f>AJ42/100*$U48</f>
        <v>0</v>
      </c>
      <c r="AK48" s="1709">
        <f>AK42/100*$U48</f>
        <v>0</v>
      </c>
      <c r="AL48" s="1708">
        <f t="shared" si="16"/>
        <v>0</v>
      </c>
      <c r="AM48" s="1707">
        <f t="shared" si="17"/>
        <v>0</v>
      </c>
      <c r="AN48" s="1282">
        <f t="shared" si="22"/>
        <v>-27189000</v>
      </c>
      <c r="AO48" s="931">
        <f>ROUND(W48,-2)</f>
        <v>0</v>
      </c>
      <c r="AP48" s="931">
        <f>ROUND(X48,-2)</f>
        <v>0</v>
      </c>
      <c r="AQ48" s="931">
        <f>ROUND(Y48,-2)</f>
        <v>0</v>
      </c>
      <c r="AR48" s="930">
        <v>0</v>
      </c>
      <c r="AS48" s="931">
        <f>ROUND(AA48,-2)</f>
        <v>0</v>
      </c>
      <c r="AT48" s="931">
        <f>ROUND(AB48,-2)</f>
        <v>0</v>
      </c>
      <c r="AU48" s="931">
        <f>ROUND(AC48,-2)</f>
        <v>0</v>
      </c>
      <c r="AV48" s="930">
        <v>0</v>
      </c>
      <c r="AW48" s="931">
        <f>ROUND(AE48,-2)</f>
        <v>0</v>
      </c>
      <c r="AX48" s="931">
        <f>ROUND(AF48,-2)</f>
        <v>0</v>
      </c>
      <c r="AY48" s="931">
        <f>ROUND(AG48,-2)</f>
        <v>0</v>
      </c>
      <c r="AZ48" s="930">
        <v>0</v>
      </c>
      <c r="BA48" s="931">
        <f>ROUND(AI48,-2)</f>
        <v>0</v>
      </c>
      <c r="BB48" s="931">
        <f>ROUND(AJ48,-2)</f>
        <v>0</v>
      </c>
      <c r="BC48" s="931">
        <f>ROUND(AK48,-2)</f>
        <v>0</v>
      </c>
      <c r="BD48" s="930">
        <v>0</v>
      </c>
      <c r="BE48" s="929">
        <f t="shared" si="23"/>
        <v>0</v>
      </c>
      <c r="BF48" s="1282">
        <v>0</v>
      </c>
    </row>
    <row r="49" spans="1:58" ht="93.6">
      <c r="A49" s="1220">
        <v>37</v>
      </c>
      <c r="B49" s="1221">
        <v>6</v>
      </c>
      <c r="C49" s="1275" t="s">
        <v>2436</v>
      </c>
      <c r="D49" s="1222"/>
      <c r="E49" s="1223">
        <v>8536100</v>
      </c>
      <c r="F49" s="1224" t="s">
        <v>2416</v>
      </c>
      <c r="G49" s="1225"/>
      <c r="H49" s="1226"/>
      <c r="I49" s="1224"/>
      <c r="J49" s="1220">
        <f t="shared" si="18"/>
        <v>1</v>
      </c>
      <c r="K49" s="1227">
        <f t="shared" si="19"/>
        <v>8536100</v>
      </c>
      <c r="L49" s="1220"/>
      <c r="M49" s="1224"/>
      <c r="N49" s="1220"/>
      <c r="O49" s="1224"/>
      <c r="P49" s="1220">
        <v>1</v>
      </c>
      <c r="Q49" s="1714">
        <f t="shared" si="20"/>
        <v>8536100</v>
      </c>
      <c r="R49" s="1224"/>
      <c r="S49" s="1224"/>
      <c r="T49" s="1715"/>
      <c r="U49" s="1228">
        <f t="shared" si="21"/>
        <v>8536100</v>
      </c>
      <c r="V49" s="1211"/>
      <c r="W49" s="929"/>
      <c r="X49" s="929"/>
      <c r="Y49" s="929"/>
      <c r="Z49" s="930">
        <f t="shared" si="13"/>
        <v>0</v>
      </c>
      <c r="AA49" s="929"/>
      <c r="AB49" s="929"/>
      <c r="AC49" s="929"/>
      <c r="AD49" s="930">
        <f t="shared" si="14"/>
        <v>0</v>
      </c>
      <c r="AE49" s="929"/>
      <c r="AF49" s="929"/>
      <c r="AG49" s="929"/>
      <c r="AH49" s="930">
        <f t="shared" si="15"/>
        <v>0</v>
      </c>
      <c r="AI49" s="929"/>
      <c r="AJ49" s="929"/>
      <c r="AK49" s="929"/>
      <c r="AL49" s="930">
        <f t="shared" si="16"/>
        <v>0</v>
      </c>
      <c r="AM49" s="929">
        <f t="shared" si="17"/>
        <v>0</v>
      </c>
      <c r="AN49" s="1282">
        <f t="shared" si="22"/>
        <v>-8536100</v>
      </c>
      <c r="AO49" s="929"/>
      <c r="AP49" s="929"/>
      <c r="AQ49" s="929"/>
      <c r="AR49" s="930">
        <v>0</v>
      </c>
      <c r="AS49" s="929"/>
      <c r="AT49" s="929"/>
      <c r="AU49" s="929"/>
      <c r="AV49" s="930">
        <v>0</v>
      </c>
      <c r="AW49" s="929"/>
      <c r="AX49" s="929"/>
      <c r="AY49" s="929"/>
      <c r="AZ49" s="930">
        <v>0</v>
      </c>
      <c r="BA49" s="929"/>
      <c r="BB49" s="929"/>
      <c r="BC49" s="929"/>
      <c r="BD49" s="930">
        <v>0</v>
      </c>
      <c r="BE49" s="929">
        <f t="shared" si="23"/>
        <v>0</v>
      </c>
      <c r="BF49" s="1282">
        <v>0</v>
      </c>
    </row>
    <row r="50" spans="1:58" ht="70.2">
      <c r="A50" s="1220">
        <v>104</v>
      </c>
      <c r="B50" s="1231">
        <v>6</v>
      </c>
      <c r="C50" s="1275" t="s">
        <v>2445</v>
      </c>
      <c r="D50" s="1232"/>
      <c r="E50" s="1233">
        <v>72279400</v>
      </c>
      <c r="F50" s="1234" t="s">
        <v>2416</v>
      </c>
      <c r="G50" s="1235"/>
      <c r="H50" s="1236"/>
      <c r="I50" s="1234"/>
      <c r="J50" s="1220">
        <f t="shared" si="18"/>
        <v>1</v>
      </c>
      <c r="K50" s="1227">
        <f t="shared" si="19"/>
        <v>72279400</v>
      </c>
      <c r="L50" s="1237"/>
      <c r="M50" s="1234"/>
      <c r="N50" s="1237"/>
      <c r="O50" s="1234"/>
      <c r="P50" s="1237">
        <v>1</v>
      </c>
      <c r="Q50" s="1714">
        <f t="shared" si="20"/>
        <v>72279400</v>
      </c>
      <c r="R50" s="1234"/>
      <c r="S50" s="1234"/>
      <c r="T50" s="1715"/>
      <c r="U50" s="1228">
        <f t="shared" si="21"/>
        <v>72279400</v>
      </c>
      <c r="W50" s="1707"/>
      <c r="X50" s="1707"/>
      <c r="Y50" s="1707"/>
      <c r="Z50" s="1708">
        <f t="shared" si="13"/>
        <v>0</v>
      </c>
      <c r="AA50" s="1707"/>
      <c r="AB50" s="1707"/>
      <c r="AC50" s="1707"/>
      <c r="AD50" s="1708">
        <f t="shared" si="14"/>
        <v>0</v>
      </c>
      <c r="AE50" s="1707"/>
      <c r="AF50" s="1707"/>
      <c r="AG50" s="1707"/>
      <c r="AH50" s="1708">
        <f t="shared" si="15"/>
        <v>0</v>
      </c>
      <c r="AI50" s="1707"/>
      <c r="AJ50" s="1707"/>
      <c r="AK50" s="1707"/>
      <c r="AL50" s="1708">
        <f t="shared" si="16"/>
        <v>0</v>
      </c>
      <c r="AM50" s="1707">
        <f t="shared" si="17"/>
        <v>0</v>
      </c>
      <c r="AN50" s="1282">
        <f t="shared" si="22"/>
        <v>-72279400</v>
      </c>
      <c r="AO50" s="929"/>
      <c r="AP50" s="929"/>
      <c r="AQ50" s="929"/>
      <c r="AR50" s="930">
        <v>0</v>
      </c>
      <c r="AS50" s="929"/>
      <c r="AT50" s="929"/>
      <c r="AU50" s="929"/>
      <c r="AV50" s="930">
        <v>0</v>
      </c>
      <c r="AW50" s="929"/>
      <c r="AX50" s="929"/>
      <c r="AY50" s="929"/>
      <c r="AZ50" s="930">
        <v>0</v>
      </c>
      <c r="BA50" s="929"/>
      <c r="BB50" s="929"/>
      <c r="BC50" s="929"/>
      <c r="BD50" s="930">
        <v>0</v>
      </c>
      <c r="BE50" s="929">
        <f t="shared" si="23"/>
        <v>0</v>
      </c>
      <c r="BF50" s="1282">
        <v>0</v>
      </c>
    </row>
    <row r="51" spans="1:58" ht="70.2" outlineLevel="2">
      <c r="A51" s="1220">
        <v>243</v>
      </c>
      <c r="B51" s="1231">
        <v>6</v>
      </c>
      <c r="C51" s="1275" t="s">
        <v>2464</v>
      </c>
      <c r="D51" s="1232"/>
      <c r="E51" s="1233">
        <v>40319900</v>
      </c>
      <c r="F51" s="1234" t="s">
        <v>2416</v>
      </c>
      <c r="G51" s="1235"/>
      <c r="H51" s="1236"/>
      <c r="I51" s="1234"/>
      <c r="J51" s="1220">
        <f t="shared" si="18"/>
        <v>1</v>
      </c>
      <c r="K51" s="1227">
        <f t="shared" si="19"/>
        <v>40319900</v>
      </c>
      <c r="L51" s="1237"/>
      <c r="M51" s="1234"/>
      <c r="N51" s="1237"/>
      <c r="O51" s="1234"/>
      <c r="P51" s="1237">
        <v>1</v>
      </c>
      <c r="Q51" s="1714">
        <f t="shared" si="20"/>
        <v>40319900</v>
      </c>
      <c r="R51" s="1234"/>
      <c r="S51" s="1234"/>
      <c r="T51" s="1715"/>
      <c r="U51" s="1228">
        <f t="shared" si="21"/>
        <v>40319900</v>
      </c>
      <c r="W51" s="1707"/>
      <c r="X51" s="1707"/>
      <c r="Y51" s="1707"/>
      <c r="Z51" s="1708">
        <f t="shared" si="13"/>
        <v>0</v>
      </c>
      <c r="AA51" s="1707"/>
      <c r="AB51" s="1707"/>
      <c r="AC51" s="1707"/>
      <c r="AD51" s="1708">
        <f t="shared" si="14"/>
        <v>0</v>
      </c>
      <c r="AE51" s="1707"/>
      <c r="AF51" s="1707"/>
      <c r="AG51" s="1707"/>
      <c r="AH51" s="1708">
        <f t="shared" si="15"/>
        <v>0</v>
      </c>
      <c r="AI51" s="1707"/>
      <c r="AJ51" s="1707"/>
      <c r="AK51" s="1707"/>
      <c r="AL51" s="1708">
        <f t="shared" si="16"/>
        <v>0</v>
      </c>
      <c r="AM51" s="1707">
        <f t="shared" si="17"/>
        <v>0</v>
      </c>
      <c r="AN51" s="1282">
        <f t="shared" si="22"/>
        <v>-40319900</v>
      </c>
      <c r="AO51" s="1234"/>
      <c r="AP51" s="1234"/>
      <c r="AQ51" s="1234"/>
      <c r="AR51" s="1234"/>
      <c r="AS51" s="1234"/>
      <c r="AT51" s="1234"/>
      <c r="AU51" s="1234"/>
      <c r="AV51" s="1234"/>
      <c r="AW51" s="1234"/>
      <c r="AX51" s="1234"/>
      <c r="AY51" s="1234"/>
      <c r="AZ51" s="1234"/>
      <c r="BA51" s="1234"/>
      <c r="BB51" s="1234"/>
      <c r="BC51" s="1234"/>
      <c r="BD51" s="1234"/>
      <c r="BE51" s="929">
        <f t="shared" si="23"/>
        <v>0</v>
      </c>
    </row>
    <row r="52" spans="1:58" ht="70.2" outlineLevel="2">
      <c r="A52" s="1220">
        <v>331</v>
      </c>
      <c r="B52" s="1231">
        <v>6</v>
      </c>
      <c r="C52" s="1275" t="s">
        <v>2475</v>
      </c>
      <c r="D52" s="1232"/>
      <c r="E52" s="1233">
        <v>55830200</v>
      </c>
      <c r="F52" s="1234" t="s">
        <v>2416</v>
      </c>
      <c r="G52" s="1235"/>
      <c r="H52" s="1236"/>
      <c r="I52" s="1234"/>
      <c r="J52" s="1220">
        <f t="shared" si="18"/>
        <v>1</v>
      </c>
      <c r="K52" s="1227">
        <f t="shared" si="19"/>
        <v>55830200</v>
      </c>
      <c r="L52" s="1237"/>
      <c r="M52" s="1234"/>
      <c r="N52" s="1237"/>
      <c r="O52" s="1234"/>
      <c r="P52" s="1237">
        <v>1</v>
      </c>
      <c r="Q52" s="1714">
        <f t="shared" si="20"/>
        <v>55830200</v>
      </c>
      <c r="R52" s="1234"/>
      <c r="S52" s="1234"/>
      <c r="T52" s="1715"/>
      <c r="U52" s="1228">
        <f t="shared" si="21"/>
        <v>55830200</v>
      </c>
      <c r="W52" s="1707"/>
      <c r="X52" s="1707"/>
      <c r="Y52" s="1707"/>
      <c r="Z52" s="1708">
        <f t="shared" si="13"/>
        <v>0</v>
      </c>
      <c r="AA52" s="1707"/>
      <c r="AB52" s="1707"/>
      <c r="AC52" s="1707"/>
      <c r="AD52" s="1708">
        <f t="shared" si="14"/>
        <v>0</v>
      </c>
      <c r="AE52" s="1707"/>
      <c r="AF52" s="1707"/>
      <c r="AG52" s="1707"/>
      <c r="AH52" s="1708">
        <f t="shared" si="15"/>
        <v>0</v>
      </c>
      <c r="AI52" s="1707"/>
      <c r="AJ52" s="1707"/>
      <c r="AK52" s="1707"/>
      <c r="AL52" s="1708">
        <f t="shared" si="16"/>
        <v>0</v>
      </c>
      <c r="AM52" s="1707">
        <f t="shared" si="17"/>
        <v>0</v>
      </c>
      <c r="AN52" s="1282">
        <f t="shared" si="22"/>
        <v>-55830200</v>
      </c>
      <c r="AO52" s="1234"/>
      <c r="AP52" s="1234"/>
      <c r="AQ52" s="1234"/>
      <c r="AR52" s="1234"/>
      <c r="AS52" s="1234"/>
      <c r="AT52" s="1234"/>
      <c r="AU52" s="1234"/>
      <c r="AV52" s="1234"/>
      <c r="AW52" s="1234"/>
      <c r="AX52" s="1234"/>
      <c r="AY52" s="1234"/>
      <c r="AZ52" s="1234"/>
      <c r="BA52" s="1234"/>
      <c r="BB52" s="1234"/>
      <c r="BC52" s="1234"/>
      <c r="BD52" s="1234"/>
      <c r="BE52" s="929">
        <f t="shared" si="23"/>
        <v>0</v>
      </c>
    </row>
    <row r="53" spans="1:58" ht="70.2">
      <c r="A53" s="1220">
        <v>340</v>
      </c>
      <c r="B53" s="1231">
        <v>6</v>
      </c>
      <c r="C53" s="1275" t="s">
        <v>2476</v>
      </c>
      <c r="D53" s="1232"/>
      <c r="E53" s="1233">
        <v>49993200</v>
      </c>
      <c r="F53" s="1234" t="s">
        <v>2416</v>
      </c>
      <c r="G53" s="1235"/>
      <c r="H53" s="1236"/>
      <c r="I53" s="1234"/>
      <c r="J53" s="1220">
        <f t="shared" si="18"/>
        <v>1</v>
      </c>
      <c r="K53" s="1227">
        <f t="shared" si="19"/>
        <v>49993200</v>
      </c>
      <c r="L53" s="1237"/>
      <c r="M53" s="1234"/>
      <c r="N53" s="1237"/>
      <c r="O53" s="1234"/>
      <c r="P53" s="1237">
        <v>1</v>
      </c>
      <c r="Q53" s="1714">
        <f t="shared" si="20"/>
        <v>49993200</v>
      </c>
      <c r="R53" s="1234"/>
      <c r="S53" s="1234"/>
      <c r="T53" s="1715"/>
      <c r="U53" s="1228">
        <f t="shared" si="21"/>
        <v>49993200</v>
      </c>
      <c r="W53" s="1707"/>
      <c r="X53" s="1707"/>
      <c r="Y53" s="1707"/>
      <c r="Z53" s="1708">
        <f t="shared" si="13"/>
        <v>0</v>
      </c>
      <c r="AA53" s="1707"/>
      <c r="AB53" s="1707"/>
      <c r="AC53" s="1707"/>
      <c r="AD53" s="1708">
        <f t="shared" si="14"/>
        <v>0</v>
      </c>
      <c r="AE53" s="1707"/>
      <c r="AF53" s="1707"/>
      <c r="AG53" s="1707"/>
      <c r="AH53" s="1708">
        <f t="shared" si="15"/>
        <v>0</v>
      </c>
      <c r="AI53" s="1707"/>
      <c r="AJ53" s="1707"/>
      <c r="AK53" s="1707"/>
      <c r="AL53" s="1708">
        <f t="shared" si="16"/>
        <v>0</v>
      </c>
      <c r="AM53" s="1707">
        <f t="shared" si="17"/>
        <v>0</v>
      </c>
      <c r="AN53" s="1282">
        <f t="shared" si="22"/>
        <v>-49993200</v>
      </c>
      <c r="AO53" s="1234"/>
      <c r="AP53" s="1234"/>
      <c r="AQ53" s="1234"/>
      <c r="AR53" s="1234"/>
      <c r="AS53" s="1234"/>
      <c r="AT53" s="1234"/>
      <c r="AU53" s="1234"/>
      <c r="AV53" s="1234"/>
      <c r="AW53" s="1234"/>
      <c r="AX53" s="1234"/>
      <c r="AY53" s="1234"/>
      <c r="AZ53" s="1234"/>
      <c r="BA53" s="1234"/>
      <c r="BB53" s="1234"/>
      <c r="BC53" s="1234"/>
      <c r="BD53" s="1234"/>
      <c r="BE53" s="929">
        <f t="shared" si="23"/>
        <v>0</v>
      </c>
    </row>
    <row r="54" spans="1:58" ht="70.2">
      <c r="A54" s="1220">
        <v>406</v>
      </c>
      <c r="B54" s="1231">
        <v>6</v>
      </c>
      <c r="C54" s="1275" t="s">
        <v>2485</v>
      </c>
      <c r="D54" s="1232"/>
      <c r="E54" s="1233">
        <v>145892600</v>
      </c>
      <c r="F54" s="1234" t="s">
        <v>2416</v>
      </c>
      <c r="G54" s="1235"/>
      <c r="H54" s="1236"/>
      <c r="I54" s="1234"/>
      <c r="J54" s="1220">
        <f t="shared" si="18"/>
        <v>1</v>
      </c>
      <c r="K54" s="1227">
        <f t="shared" si="19"/>
        <v>145892600</v>
      </c>
      <c r="L54" s="1237"/>
      <c r="M54" s="1234"/>
      <c r="N54" s="1237"/>
      <c r="O54" s="1234"/>
      <c r="P54" s="1237">
        <v>1</v>
      </c>
      <c r="Q54" s="1714">
        <f t="shared" si="20"/>
        <v>145892600</v>
      </c>
      <c r="R54" s="1234"/>
      <c r="S54" s="1234"/>
      <c r="T54" s="1715"/>
      <c r="U54" s="1228">
        <f t="shared" si="21"/>
        <v>145892600</v>
      </c>
      <c r="W54" s="1707"/>
      <c r="X54" s="1707"/>
      <c r="Y54" s="1707"/>
      <c r="Z54" s="1708">
        <f t="shared" si="13"/>
        <v>0</v>
      </c>
      <c r="AA54" s="1707"/>
      <c r="AB54" s="1707"/>
      <c r="AC54" s="1707"/>
      <c r="AD54" s="1708">
        <f t="shared" si="14"/>
        <v>0</v>
      </c>
      <c r="AE54" s="1707"/>
      <c r="AF54" s="1707"/>
      <c r="AG54" s="1707"/>
      <c r="AH54" s="1708">
        <f t="shared" si="15"/>
        <v>0</v>
      </c>
      <c r="AI54" s="1707"/>
      <c r="AJ54" s="1707"/>
      <c r="AK54" s="1707"/>
      <c r="AL54" s="1708">
        <f t="shared" si="16"/>
        <v>0</v>
      </c>
      <c r="AM54" s="1707">
        <f t="shared" si="17"/>
        <v>0</v>
      </c>
      <c r="AN54" s="1282">
        <f t="shared" si="22"/>
        <v>-145892600</v>
      </c>
      <c r="AO54" s="1234"/>
      <c r="AP54" s="1234"/>
      <c r="AQ54" s="1234"/>
      <c r="AR54" s="1234"/>
      <c r="AS54" s="1234"/>
      <c r="AT54" s="1234"/>
      <c r="AU54" s="1234"/>
      <c r="AV54" s="1234"/>
      <c r="AW54" s="1234"/>
      <c r="AX54" s="1234"/>
      <c r="AY54" s="1234"/>
      <c r="AZ54" s="1234"/>
      <c r="BA54" s="1234"/>
      <c r="BB54" s="1234"/>
      <c r="BC54" s="1234"/>
      <c r="BD54" s="1234"/>
      <c r="BE54" s="929">
        <f t="shared" si="23"/>
        <v>0</v>
      </c>
    </row>
    <row r="55" spans="1:58" ht="93.6">
      <c r="A55" s="1220">
        <v>459</v>
      </c>
      <c r="B55" s="1231">
        <v>6</v>
      </c>
      <c r="C55" s="1275" t="s">
        <v>2492</v>
      </c>
      <c r="D55" s="1232"/>
      <c r="E55" s="1233">
        <v>16384000</v>
      </c>
      <c r="F55" s="1234" t="s">
        <v>2416</v>
      </c>
      <c r="G55" s="1235"/>
      <c r="H55" s="1236"/>
      <c r="I55" s="1234"/>
      <c r="J55" s="1220">
        <f t="shared" si="18"/>
        <v>1</v>
      </c>
      <c r="K55" s="1227">
        <f t="shared" si="19"/>
        <v>16384000</v>
      </c>
      <c r="L55" s="1237"/>
      <c r="M55" s="1234"/>
      <c r="N55" s="1237"/>
      <c r="O55" s="1234"/>
      <c r="P55" s="1237">
        <v>1</v>
      </c>
      <c r="Q55" s="1714">
        <f t="shared" si="20"/>
        <v>16384000</v>
      </c>
      <c r="R55" s="1234"/>
      <c r="S55" s="1234"/>
      <c r="T55" s="1715"/>
      <c r="U55" s="1228">
        <f t="shared" si="21"/>
        <v>16384000</v>
      </c>
      <c r="W55" s="1707"/>
      <c r="X55" s="1707"/>
      <c r="Y55" s="1707"/>
      <c r="Z55" s="1708">
        <f t="shared" si="13"/>
        <v>0</v>
      </c>
      <c r="AA55" s="1707"/>
      <c r="AB55" s="1707"/>
      <c r="AC55" s="1707"/>
      <c r="AD55" s="1708">
        <f t="shared" si="14"/>
        <v>0</v>
      </c>
      <c r="AE55" s="1707"/>
      <c r="AF55" s="1707"/>
      <c r="AG55" s="1707"/>
      <c r="AH55" s="1708">
        <f t="shared" si="15"/>
        <v>0</v>
      </c>
      <c r="AI55" s="1707"/>
      <c r="AJ55" s="1707"/>
      <c r="AK55" s="1707"/>
      <c r="AL55" s="1708">
        <f t="shared" si="16"/>
        <v>0</v>
      </c>
      <c r="AM55" s="1707">
        <f t="shared" si="17"/>
        <v>0</v>
      </c>
      <c r="AN55" s="1282">
        <f t="shared" si="22"/>
        <v>-16384000</v>
      </c>
      <c r="AO55" s="1234"/>
      <c r="AP55" s="1234"/>
      <c r="AQ55" s="1234"/>
      <c r="AR55" s="1234"/>
      <c r="AS55" s="1234"/>
      <c r="AT55" s="1234"/>
      <c r="AU55" s="1234"/>
      <c r="AV55" s="1234"/>
      <c r="AW55" s="1234"/>
      <c r="AX55" s="1234"/>
      <c r="AY55" s="1234"/>
      <c r="AZ55" s="1234"/>
      <c r="BA55" s="1234"/>
      <c r="BB55" s="1234"/>
      <c r="BC55" s="1234"/>
      <c r="BD55" s="1234"/>
      <c r="BE55" s="929">
        <f t="shared" si="23"/>
        <v>0</v>
      </c>
    </row>
    <row r="56" spans="1:58" ht="70.2">
      <c r="A56" s="1220">
        <v>752</v>
      </c>
      <c r="B56" s="1231">
        <v>6</v>
      </c>
      <c r="C56" s="1275" t="s">
        <v>2533</v>
      </c>
      <c r="D56" s="1232"/>
      <c r="E56" s="1233">
        <v>22296500</v>
      </c>
      <c r="F56" s="1234" t="s">
        <v>2416</v>
      </c>
      <c r="G56" s="1235"/>
      <c r="H56" s="1236"/>
      <c r="I56" s="1234"/>
      <c r="J56" s="1220">
        <f t="shared" si="18"/>
        <v>1</v>
      </c>
      <c r="K56" s="1227">
        <f t="shared" si="19"/>
        <v>22296500</v>
      </c>
      <c r="L56" s="1237"/>
      <c r="M56" s="1234"/>
      <c r="N56" s="1237"/>
      <c r="O56" s="1234"/>
      <c r="P56" s="1237">
        <v>1</v>
      </c>
      <c r="Q56" s="1714">
        <f t="shared" si="20"/>
        <v>22296500</v>
      </c>
      <c r="R56" s="1234"/>
      <c r="S56" s="1234"/>
      <c r="T56" s="1715"/>
      <c r="U56" s="1228">
        <f t="shared" si="21"/>
        <v>22296500</v>
      </c>
      <c r="W56" s="1707"/>
      <c r="X56" s="1707"/>
      <c r="Y56" s="1707"/>
      <c r="Z56" s="1708">
        <f t="shared" si="13"/>
        <v>0</v>
      </c>
      <c r="AA56" s="1707"/>
      <c r="AB56" s="1707"/>
      <c r="AC56" s="1707"/>
      <c r="AD56" s="1708">
        <f t="shared" si="14"/>
        <v>0</v>
      </c>
      <c r="AE56" s="1707"/>
      <c r="AF56" s="1707"/>
      <c r="AG56" s="1707"/>
      <c r="AH56" s="1708">
        <f t="shared" si="15"/>
        <v>0</v>
      </c>
      <c r="AI56" s="1707"/>
      <c r="AJ56" s="1707"/>
      <c r="AK56" s="1707"/>
      <c r="AL56" s="1708">
        <f t="shared" si="16"/>
        <v>0</v>
      </c>
      <c r="AM56" s="1707">
        <f t="shared" si="17"/>
        <v>0</v>
      </c>
      <c r="AN56" s="1282">
        <f t="shared" si="22"/>
        <v>-22296500</v>
      </c>
      <c r="AO56" s="1234"/>
      <c r="AP56" s="1234"/>
      <c r="AQ56" s="1234"/>
      <c r="AR56" s="1234"/>
      <c r="AS56" s="1234"/>
      <c r="AT56" s="1234"/>
      <c r="AU56" s="1234"/>
      <c r="AV56" s="1234"/>
      <c r="AW56" s="1234"/>
      <c r="AX56" s="1234"/>
      <c r="AY56" s="1234"/>
      <c r="AZ56" s="1234"/>
      <c r="BA56" s="1234"/>
      <c r="BB56" s="1234"/>
      <c r="BC56" s="1234"/>
      <c r="BD56" s="1234"/>
      <c r="BE56" s="929">
        <f t="shared" si="23"/>
        <v>0</v>
      </c>
    </row>
    <row r="57" spans="1:58" ht="70.2">
      <c r="A57" s="1220">
        <v>759</v>
      </c>
      <c r="B57" s="1231">
        <v>6</v>
      </c>
      <c r="C57" s="1275" t="s">
        <v>2534</v>
      </c>
      <c r="D57" s="1232"/>
      <c r="E57" s="1233">
        <v>33994700</v>
      </c>
      <c r="F57" s="1234" t="s">
        <v>2416</v>
      </c>
      <c r="G57" s="1235"/>
      <c r="H57" s="1236"/>
      <c r="I57" s="1234"/>
      <c r="J57" s="1220">
        <f t="shared" si="18"/>
        <v>1</v>
      </c>
      <c r="K57" s="1227">
        <f t="shared" si="19"/>
        <v>33994700</v>
      </c>
      <c r="L57" s="1237"/>
      <c r="M57" s="1234"/>
      <c r="N57" s="1237"/>
      <c r="O57" s="1234"/>
      <c r="P57" s="1237">
        <v>1</v>
      </c>
      <c r="Q57" s="1714">
        <f t="shared" si="20"/>
        <v>33994700</v>
      </c>
      <c r="R57" s="1234"/>
      <c r="S57" s="1234"/>
      <c r="T57" s="1715"/>
      <c r="U57" s="1228">
        <f t="shared" si="21"/>
        <v>33994700</v>
      </c>
      <c r="W57" s="1707"/>
      <c r="X57" s="1707"/>
      <c r="Y57" s="1707"/>
      <c r="Z57" s="1708">
        <f t="shared" si="13"/>
        <v>0</v>
      </c>
      <c r="AA57" s="1707"/>
      <c r="AB57" s="1707"/>
      <c r="AC57" s="1707"/>
      <c r="AD57" s="1708">
        <f t="shared" si="14"/>
        <v>0</v>
      </c>
      <c r="AE57" s="1707"/>
      <c r="AF57" s="1707"/>
      <c r="AG57" s="1707"/>
      <c r="AH57" s="1708">
        <f t="shared" si="15"/>
        <v>0</v>
      </c>
      <c r="AI57" s="1707"/>
      <c r="AJ57" s="1707"/>
      <c r="AK57" s="1707"/>
      <c r="AL57" s="1708">
        <f t="shared" si="16"/>
        <v>0</v>
      </c>
      <c r="AM57" s="1707">
        <f t="shared" si="17"/>
        <v>0</v>
      </c>
      <c r="AN57" s="1282">
        <f t="shared" si="22"/>
        <v>-33994700</v>
      </c>
      <c r="AO57" s="1234"/>
      <c r="AP57" s="1234"/>
      <c r="AQ57" s="1234"/>
      <c r="AR57" s="1234"/>
      <c r="AS57" s="1234"/>
      <c r="AT57" s="1234"/>
      <c r="AU57" s="1234"/>
      <c r="AV57" s="1234"/>
      <c r="AW57" s="1234"/>
      <c r="AX57" s="1234"/>
      <c r="AY57" s="1234"/>
      <c r="AZ57" s="1234"/>
      <c r="BA57" s="1234"/>
      <c r="BB57" s="1234"/>
      <c r="BC57" s="1234"/>
      <c r="BD57" s="1234"/>
      <c r="BE57" s="929">
        <f t="shared" si="23"/>
        <v>0</v>
      </c>
    </row>
    <row r="58" spans="1:58" ht="93.6">
      <c r="A58" s="1220">
        <v>765</v>
      </c>
      <c r="B58" s="1231">
        <v>6</v>
      </c>
      <c r="C58" s="1275" t="s">
        <v>2535</v>
      </c>
      <c r="D58" s="1232"/>
      <c r="E58" s="1233">
        <v>19657500</v>
      </c>
      <c r="F58" s="1234" t="s">
        <v>2416</v>
      </c>
      <c r="G58" s="1235"/>
      <c r="H58" s="1236"/>
      <c r="I58" s="1234"/>
      <c r="J58" s="1220">
        <f t="shared" si="18"/>
        <v>1</v>
      </c>
      <c r="K58" s="1227">
        <f t="shared" si="19"/>
        <v>19657500</v>
      </c>
      <c r="L58" s="1237"/>
      <c r="M58" s="1234"/>
      <c r="N58" s="1237"/>
      <c r="O58" s="1234"/>
      <c r="P58" s="1237">
        <v>1</v>
      </c>
      <c r="Q58" s="1714">
        <f t="shared" si="20"/>
        <v>19657500</v>
      </c>
      <c r="R58" s="1234"/>
      <c r="S58" s="1234"/>
      <c r="T58" s="1715"/>
      <c r="U58" s="1228">
        <f t="shared" si="21"/>
        <v>19657500</v>
      </c>
      <c r="W58" s="929"/>
      <c r="X58" s="929"/>
      <c r="Y58" s="929"/>
      <c r="Z58" s="930">
        <f t="shared" si="13"/>
        <v>0</v>
      </c>
      <c r="AA58" s="929"/>
      <c r="AB58" s="929"/>
      <c r="AC58" s="929"/>
      <c r="AD58" s="930">
        <f t="shared" si="14"/>
        <v>0</v>
      </c>
      <c r="AE58" s="929"/>
      <c r="AF58" s="929"/>
      <c r="AG58" s="929"/>
      <c r="AH58" s="930">
        <f t="shared" si="15"/>
        <v>0</v>
      </c>
      <c r="AI58" s="929"/>
      <c r="AJ58" s="929"/>
      <c r="AK58" s="929"/>
      <c r="AL58" s="930">
        <f t="shared" si="16"/>
        <v>0</v>
      </c>
      <c r="AM58" s="929">
        <f t="shared" si="17"/>
        <v>0</v>
      </c>
      <c r="AN58" s="1282">
        <f t="shared" si="22"/>
        <v>-19657500</v>
      </c>
      <c r="AO58" s="1234"/>
      <c r="AP58" s="1234"/>
      <c r="AQ58" s="1234"/>
      <c r="AR58" s="1234"/>
      <c r="AS58" s="1234"/>
      <c r="AT58" s="1234"/>
      <c r="AU58" s="1234"/>
      <c r="AV58" s="1234"/>
      <c r="AW58" s="1234"/>
      <c r="AX58" s="1234"/>
      <c r="AY58" s="1234"/>
      <c r="AZ58" s="1234"/>
      <c r="BA58" s="1234"/>
      <c r="BB58" s="1234"/>
      <c r="BC58" s="1234"/>
      <c r="BD58" s="1234"/>
      <c r="BE58" s="929">
        <f t="shared" si="23"/>
        <v>0</v>
      </c>
    </row>
    <row r="59" spans="1:58" ht="93.6">
      <c r="A59" s="1220">
        <v>773</v>
      </c>
      <c r="B59" s="1231">
        <v>6</v>
      </c>
      <c r="C59" s="1275" t="s">
        <v>2536</v>
      </c>
      <c r="D59" s="1232"/>
      <c r="E59" s="1233">
        <v>22131200</v>
      </c>
      <c r="F59" s="1234" t="s">
        <v>2416</v>
      </c>
      <c r="G59" s="1235"/>
      <c r="H59" s="1236"/>
      <c r="I59" s="1234"/>
      <c r="J59" s="1220">
        <f t="shared" si="18"/>
        <v>1</v>
      </c>
      <c r="K59" s="1227">
        <f t="shared" si="19"/>
        <v>22131200</v>
      </c>
      <c r="L59" s="1237"/>
      <c r="M59" s="1234"/>
      <c r="N59" s="1237"/>
      <c r="O59" s="1234"/>
      <c r="P59" s="1237">
        <v>1</v>
      </c>
      <c r="Q59" s="1714">
        <f t="shared" si="20"/>
        <v>22131200</v>
      </c>
      <c r="R59" s="1234"/>
      <c r="S59" s="1234"/>
      <c r="T59" s="1715"/>
      <c r="U59" s="1228">
        <f t="shared" si="21"/>
        <v>22131200</v>
      </c>
      <c r="W59" s="1707"/>
      <c r="X59" s="1707"/>
      <c r="Y59" s="1707"/>
      <c r="Z59" s="1708">
        <f t="shared" si="13"/>
        <v>0</v>
      </c>
      <c r="AA59" s="1707"/>
      <c r="AB59" s="1707"/>
      <c r="AC59" s="1707"/>
      <c r="AD59" s="1708">
        <f t="shared" si="14"/>
        <v>0</v>
      </c>
      <c r="AE59" s="1707"/>
      <c r="AF59" s="1707"/>
      <c r="AG59" s="1707"/>
      <c r="AH59" s="1708">
        <f t="shared" si="15"/>
        <v>0</v>
      </c>
      <c r="AI59" s="1707"/>
      <c r="AJ59" s="1707"/>
      <c r="AK59" s="1707"/>
      <c r="AL59" s="1708">
        <f t="shared" si="16"/>
        <v>0</v>
      </c>
      <c r="AM59" s="1707">
        <f t="shared" si="17"/>
        <v>0</v>
      </c>
      <c r="AN59" s="1282">
        <f t="shared" si="22"/>
        <v>-22131200</v>
      </c>
      <c r="AO59" s="1234"/>
      <c r="AP59" s="1234"/>
      <c r="AQ59" s="1234"/>
      <c r="AR59" s="1234"/>
      <c r="AS59" s="1234"/>
      <c r="AT59" s="1234"/>
      <c r="AU59" s="1234"/>
      <c r="AV59" s="1234"/>
      <c r="AW59" s="1234"/>
      <c r="AX59" s="1234"/>
      <c r="AY59" s="1234"/>
      <c r="AZ59" s="1234"/>
      <c r="BA59" s="1234"/>
      <c r="BB59" s="1234"/>
      <c r="BC59" s="1234"/>
      <c r="BD59" s="1234"/>
      <c r="BE59" s="929">
        <f t="shared" si="23"/>
        <v>0</v>
      </c>
    </row>
    <row r="60" spans="1:58" ht="70.2" outlineLevel="2">
      <c r="A60" s="1220">
        <v>162</v>
      </c>
      <c r="B60" s="1231">
        <v>7</v>
      </c>
      <c r="C60" s="1275" t="s">
        <v>2454</v>
      </c>
      <c r="D60" s="1232"/>
      <c r="E60" s="1233">
        <v>30469500</v>
      </c>
      <c r="F60" s="1234" t="s">
        <v>2416</v>
      </c>
      <c r="G60" s="1235"/>
      <c r="H60" s="1236"/>
      <c r="I60" s="1234"/>
      <c r="J60" s="1220">
        <f t="shared" si="18"/>
        <v>1</v>
      </c>
      <c r="K60" s="1227">
        <f t="shared" si="19"/>
        <v>30469500</v>
      </c>
      <c r="L60" s="1237"/>
      <c r="M60" s="1234"/>
      <c r="N60" s="1237"/>
      <c r="O60" s="1234"/>
      <c r="P60" s="1237">
        <v>1</v>
      </c>
      <c r="Q60" s="1711">
        <f t="shared" si="20"/>
        <v>30469500</v>
      </c>
      <c r="R60" s="1234"/>
      <c r="S60" s="1234"/>
      <c r="T60" s="1715"/>
      <c r="U60" s="1228">
        <f t="shared" si="21"/>
        <v>30469500</v>
      </c>
      <c r="V60" s="1713">
        <f>SUM(Q60:Q71)</f>
        <v>398788300</v>
      </c>
      <c r="W60" s="1707"/>
      <c r="X60" s="1707"/>
      <c r="Y60" s="1707"/>
      <c r="Z60" s="1708">
        <f t="shared" si="13"/>
        <v>0</v>
      </c>
      <c r="AA60" s="1707"/>
      <c r="AB60" s="1707"/>
      <c r="AC60" s="1707"/>
      <c r="AD60" s="1708">
        <f t="shared" si="14"/>
        <v>0</v>
      </c>
      <c r="AE60" s="1707"/>
      <c r="AF60" s="1707"/>
      <c r="AG60" s="1707"/>
      <c r="AH60" s="1708">
        <f t="shared" si="15"/>
        <v>0</v>
      </c>
      <c r="AI60" s="1707"/>
      <c r="AJ60" s="1707"/>
      <c r="AK60" s="1707"/>
      <c r="AL60" s="1708">
        <f t="shared" si="16"/>
        <v>0</v>
      </c>
      <c r="AM60" s="1707">
        <f t="shared" si="17"/>
        <v>0</v>
      </c>
      <c r="AN60" s="1282">
        <f t="shared" si="22"/>
        <v>-30469500</v>
      </c>
      <c r="AO60" s="1234"/>
      <c r="AP60" s="1234"/>
      <c r="AQ60" s="1234"/>
      <c r="AR60" s="1234"/>
      <c r="AS60" s="1234"/>
      <c r="AT60" s="1234"/>
      <c r="AU60" s="1234"/>
      <c r="AV60" s="1234"/>
      <c r="AW60" s="1234"/>
      <c r="AX60" s="1234"/>
      <c r="AY60" s="1234"/>
      <c r="AZ60" s="1234"/>
      <c r="BA60" s="1234"/>
      <c r="BB60" s="1234"/>
      <c r="BC60" s="1234"/>
      <c r="BD60" s="1234"/>
      <c r="BE60" s="929">
        <f t="shared" si="23"/>
        <v>0</v>
      </c>
    </row>
    <row r="61" spans="1:58" ht="93.6" outlineLevel="2">
      <c r="A61" s="1220">
        <v>169</v>
      </c>
      <c r="B61" s="1231">
        <v>7</v>
      </c>
      <c r="C61" s="1275" t="s">
        <v>2455</v>
      </c>
      <c r="D61" s="1232"/>
      <c r="E61" s="1233">
        <v>0</v>
      </c>
      <c r="F61" s="1234" t="s">
        <v>2416</v>
      </c>
      <c r="G61" s="1235"/>
      <c r="H61" s="1236"/>
      <c r="I61" s="1234"/>
      <c r="J61" s="1220">
        <f t="shared" si="18"/>
        <v>1</v>
      </c>
      <c r="K61" s="1227">
        <f t="shared" si="19"/>
        <v>0</v>
      </c>
      <c r="L61" s="1237"/>
      <c r="M61" s="1234"/>
      <c r="N61" s="1237"/>
      <c r="O61" s="1234"/>
      <c r="P61" s="1237">
        <v>1</v>
      </c>
      <c r="Q61" s="1711">
        <f t="shared" si="20"/>
        <v>0</v>
      </c>
      <c r="R61" s="1234"/>
      <c r="S61" s="1234"/>
      <c r="T61" s="1715"/>
      <c r="U61" s="1228">
        <f t="shared" si="21"/>
        <v>0</v>
      </c>
      <c r="W61" s="1707"/>
      <c r="X61" s="1707"/>
      <c r="Y61" s="1707"/>
      <c r="Z61" s="1708">
        <f t="shared" si="13"/>
        <v>0</v>
      </c>
      <c r="AA61" s="1707"/>
      <c r="AB61" s="1707"/>
      <c r="AC61" s="1707"/>
      <c r="AD61" s="1708">
        <f t="shared" si="14"/>
        <v>0</v>
      </c>
      <c r="AE61" s="1707"/>
      <c r="AF61" s="1707"/>
      <c r="AG61" s="1707"/>
      <c r="AH61" s="1708">
        <f t="shared" si="15"/>
        <v>0</v>
      </c>
      <c r="AI61" s="1707"/>
      <c r="AJ61" s="1707"/>
      <c r="AK61" s="1707"/>
      <c r="AL61" s="1708">
        <f t="shared" si="16"/>
        <v>0</v>
      </c>
      <c r="AM61" s="1707">
        <f t="shared" si="17"/>
        <v>0</v>
      </c>
      <c r="AN61" s="1282">
        <f t="shared" si="22"/>
        <v>0</v>
      </c>
      <c r="AO61" s="1234"/>
      <c r="AP61" s="1234"/>
      <c r="AQ61" s="1234"/>
      <c r="AR61" s="1234"/>
      <c r="AS61" s="1234"/>
      <c r="AT61" s="1234"/>
      <c r="AU61" s="1234"/>
      <c r="AV61" s="1234"/>
      <c r="AW61" s="1234"/>
      <c r="AX61" s="1234"/>
      <c r="AY61" s="1234"/>
      <c r="AZ61" s="1234"/>
      <c r="BA61" s="1234"/>
      <c r="BB61" s="1234"/>
      <c r="BC61" s="1234"/>
      <c r="BD61" s="1234"/>
      <c r="BE61" s="929">
        <f t="shared" si="23"/>
        <v>0</v>
      </c>
    </row>
    <row r="62" spans="1:58" ht="70.2">
      <c r="A62" s="1220">
        <v>309</v>
      </c>
      <c r="B62" s="1231">
        <v>7</v>
      </c>
      <c r="C62" s="1275" t="s">
        <v>2472</v>
      </c>
      <c r="D62" s="1232"/>
      <c r="E62" s="1233">
        <v>36408100</v>
      </c>
      <c r="F62" s="1234" t="s">
        <v>2416</v>
      </c>
      <c r="G62" s="1235"/>
      <c r="H62" s="1236"/>
      <c r="I62" s="1234"/>
      <c r="J62" s="1220">
        <f t="shared" si="18"/>
        <v>1</v>
      </c>
      <c r="K62" s="1227">
        <f t="shared" si="19"/>
        <v>36408100</v>
      </c>
      <c r="L62" s="1237"/>
      <c r="M62" s="1234"/>
      <c r="N62" s="1237"/>
      <c r="O62" s="1234"/>
      <c r="P62" s="1237">
        <v>1</v>
      </c>
      <c r="Q62" s="1711">
        <f t="shared" si="20"/>
        <v>36408100</v>
      </c>
      <c r="R62" s="1234"/>
      <c r="S62" s="1234"/>
      <c r="T62" s="1715"/>
      <c r="U62" s="1228">
        <f t="shared" si="21"/>
        <v>36408100</v>
      </c>
      <c r="W62" s="1707"/>
      <c r="X62" s="1707"/>
      <c r="Y62" s="1707"/>
      <c r="Z62" s="1708">
        <f t="shared" si="13"/>
        <v>0</v>
      </c>
      <c r="AA62" s="1707"/>
      <c r="AB62" s="1707"/>
      <c r="AC62" s="1707"/>
      <c r="AD62" s="1708">
        <f t="shared" si="14"/>
        <v>0</v>
      </c>
      <c r="AE62" s="1707"/>
      <c r="AF62" s="1707"/>
      <c r="AG62" s="1707"/>
      <c r="AH62" s="1708">
        <f t="shared" si="15"/>
        <v>0</v>
      </c>
      <c r="AI62" s="1707"/>
      <c r="AJ62" s="1707"/>
      <c r="AK62" s="1707"/>
      <c r="AL62" s="1708">
        <f t="shared" si="16"/>
        <v>0</v>
      </c>
      <c r="AM62" s="1707">
        <f t="shared" si="17"/>
        <v>0</v>
      </c>
      <c r="AN62" s="1282">
        <f t="shared" si="22"/>
        <v>-36408100</v>
      </c>
      <c r="AO62" s="1234"/>
      <c r="AP62" s="1234"/>
      <c r="AQ62" s="1234"/>
      <c r="AR62" s="1234"/>
      <c r="AS62" s="1234"/>
      <c r="AT62" s="1234"/>
      <c r="AU62" s="1234"/>
      <c r="AV62" s="1234"/>
      <c r="AW62" s="1234"/>
      <c r="AX62" s="1234"/>
      <c r="AY62" s="1234"/>
      <c r="AZ62" s="1234"/>
      <c r="BA62" s="1234"/>
      <c r="BB62" s="1234"/>
      <c r="BC62" s="1234"/>
      <c r="BD62" s="1234"/>
      <c r="BE62" s="929">
        <f t="shared" si="23"/>
        <v>0</v>
      </c>
    </row>
    <row r="63" spans="1:58" ht="70.2">
      <c r="A63" s="1220">
        <v>385</v>
      </c>
      <c r="B63" s="1231">
        <v>7</v>
      </c>
      <c r="C63" s="1275" t="s">
        <v>2482</v>
      </c>
      <c r="D63" s="1232"/>
      <c r="E63" s="1233">
        <v>31168000</v>
      </c>
      <c r="F63" s="1234" t="s">
        <v>2416</v>
      </c>
      <c r="G63" s="1235"/>
      <c r="H63" s="1236"/>
      <c r="I63" s="1234"/>
      <c r="J63" s="1220">
        <f t="shared" si="18"/>
        <v>1</v>
      </c>
      <c r="K63" s="1227">
        <f t="shared" si="19"/>
        <v>31168000</v>
      </c>
      <c r="L63" s="1237"/>
      <c r="M63" s="1234"/>
      <c r="N63" s="1237"/>
      <c r="O63" s="1234"/>
      <c r="P63" s="1237">
        <v>1</v>
      </c>
      <c r="Q63" s="1711">
        <f t="shared" si="20"/>
        <v>31168000</v>
      </c>
      <c r="R63" s="1234"/>
      <c r="S63" s="1234"/>
      <c r="T63" s="1715"/>
      <c r="U63" s="1228">
        <f t="shared" si="21"/>
        <v>31168000</v>
      </c>
      <c r="W63" s="1707"/>
      <c r="X63" s="1707"/>
      <c r="Y63" s="1707"/>
      <c r="Z63" s="1708">
        <f t="shared" si="13"/>
        <v>0</v>
      </c>
      <c r="AA63" s="1707"/>
      <c r="AB63" s="1707"/>
      <c r="AC63" s="1707"/>
      <c r="AD63" s="1708">
        <f t="shared" si="14"/>
        <v>0</v>
      </c>
      <c r="AE63" s="1707"/>
      <c r="AF63" s="1707"/>
      <c r="AG63" s="1707"/>
      <c r="AH63" s="1708">
        <f t="shared" si="15"/>
        <v>0</v>
      </c>
      <c r="AI63" s="1707"/>
      <c r="AJ63" s="1707"/>
      <c r="AK63" s="1707"/>
      <c r="AL63" s="1708">
        <f t="shared" si="16"/>
        <v>0</v>
      </c>
      <c r="AM63" s="1707">
        <f t="shared" si="17"/>
        <v>0</v>
      </c>
      <c r="AN63" s="1282">
        <f t="shared" si="22"/>
        <v>-31168000</v>
      </c>
      <c r="AO63" s="1234"/>
      <c r="AP63" s="1234"/>
      <c r="AQ63" s="1234"/>
      <c r="AR63" s="1234"/>
      <c r="AS63" s="1234"/>
      <c r="AT63" s="1234"/>
      <c r="AU63" s="1234"/>
      <c r="AV63" s="1234"/>
      <c r="AW63" s="1234"/>
      <c r="AX63" s="1234"/>
      <c r="AY63" s="1234"/>
      <c r="AZ63" s="1234"/>
      <c r="BA63" s="1234"/>
      <c r="BB63" s="1234"/>
      <c r="BC63" s="1234"/>
      <c r="BD63" s="1234"/>
      <c r="BE63" s="929">
        <f t="shared" si="23"/>
        <v>0</v>
      </c>
    </row>
    <row r="64" spans="1:58" ht="93.6">
      <c r="A64" s="1220">
        <v>420</v>
      </c>
      <c r="B64" s="1231">
        <v>7</v>
      </c>
      <c r="C64" s="1275" t="s">
        <v>2487</v>
      </c>
      <c r="D64" s="1232"/>
      <c r="E64" s="1233">
        <v>55710500</v>
      </c>
      <c r="F64" s="1234" t="s">
        <v>2416</v>
      </c>
      <c r="G64" s="1235"/>
      <c r="H64" s="1236"/>
      <c r="I64" s="1234"/>
      <c r="J64" s="1220">
        <f t="shared" si="18"/>
        <v>1</v>
      </c>
      <c r="K64" s="1227">
        <f t="shared" si="19"/>
        <v>55710500</v>
      </c>
      <c r="L64" s="1237"/>
      <c r="M64" s="1234"/>
      <c r="N64" s="1237"/>
      <c r="O64" s="1234"/>
      <c r="P64" s="1237">
        <v>1</v>
      </c>
      <c r="Q64" s="1711">
        <f t="shared" si="20"/>
        <v>55710500</v>
      </c>
      <c r="R64" s="1234"/>
      <c r="S64" s="1234"/>
      <c r="T64" s="1715"/>
      <c r="U64" s="1228">
        <f t="shared" si="21"/>
        <v>55710500</v>
      </c>
      <c r="W64" s="1707"/>
      <c r="X64" s="1707"/>
      <c r="Y64" s="1707"/>
      <c r="Z64" s="1708">
        <f t="shared" si="13"/>
        <v>0</v>
      </c>
      <c r="AA64" s="1707"/>
      <c r="AB64" s="1707"/>
      <c r="AC64" s="1707"/>
      <c r="AD64" s="1708">
        <f t="shared" si="14"/>
        <v>0</v>
      </c>
      <c r="AE64" s="1707"/>
      <c r="AF64" s="1707"/>
      <c r="AG64" s="1707"/>
      <c r="AH64" s="1708">
        <f t="shared" si="15"/>
        <v>0</v>
      </c>
      <c r="AI64" s="1707"/>
      <c r="AJ64" s="1707"/>
      <c r="AK64" s="1707"/>
      <c r="AL64" s="1708">
        <f t="shared" si="16"/>
        <v>0</v>
      </c>
      <c r="AM64" s="1707">
        <f t="shared" si="17"/>
        <v>0</v>
      </c>
      <c r="AN64" s="1282">
        <f t="shared" si="22"/>
        <v>-55710500</v>
      </c>
      <c r="AO64" s="1234"/>
      <c r="AP64" s="1234"/>
      <c r="AQ64" s="1234"/>
      <c r="AR64" s="1234"/>
      <c r="AS64" s="1234"/>
      <c r="AT64" s="1234"/>
      <c r="AU64" s="1234"/>
      <c r="AV64" s="1234"/>
      <c r="AW64" s="1234"/>
      <c r="AX64" s="1234"/>
      <c r="AY64" s="1234"/>
      <c r="AZ64" s="1234"/>
      <c r="BA64" s="1234"/>
      <c r="BB64" s="1234"/>
      <c r="BC64" s="1234"/>
      <c r="BD64" s="1234"/>
      <c r="BE64" s="929">
        <f t="shared" si="23"/>
        <v>0</v>
      </c>
    </row>
    <row r="65" spans="1:58" ht="70.2">
      <c r="A65" s="1220">
        <v>429</v>
      </c>
      <c r="B65" s="1231">
        <v>7</v>
      </c>
      <c r="C65" s="1275" t="s">
        <v>2488</v>
      </c>
      <c r="D65" s="1232"/>
      <c r="E65" s="1233">
        <v>36437800</v>
      </c>
      <c r="F65" s="1234" t="s">
        <v>2416</v>
      </c>
      <c r="G65" s="1235"/>
      <c r="H65" s="1236"/>
      <c r="I65" s="1234"/>
      <c r="J65" s="1220">
        <f t="shared" si="18"/>
        <v>1</v>
      </c>
      <c r="K65" s="1227">
        <f t="shared" si="19"/>
        <v>36437800</v>
      </c>
      <c r="L65" s="1237"/>
      <c r="M65" s="1234"/>
      <c r="N65" s="1237"/>
      <c r="O65" s="1234"/>
      <c r="P65" s="1237">
        <v>1</v>
      </c>
      <c r="Q65" s="1711">
        <f t="shared" si="20"/>
        <v>36437800</v>
      </c>
      <c r="R65" s="1234"/>
      <c r="S65" s="1234"/>
      <c r="T65" s="1715"/>
      <c r="U65" s="1228">
        <f t="shared" si="21"/>
        <v>36437800</v>
      </c>
      <c r="W65" s="1707"/>
      <c r="X65" s="1707"/>
      <c r="Y65" s="1707"/>
      <c r="Z65" s="1708">
        <f t="shared" si="13"/>
        <v>0</v>
      </c>
      <c r="AA65" s="1707"/>
      <c r="AB65" s="1707"/>
      <c r="AC65" s="1707"/>
      <c r="AD65" s="1708">
        <f t="shared" si="14"/>
        <v>0</v>
      </c>
      <c r="AE65" s="1707"/>
      <c r="AF65" s="1707"/>
      <c r="AG65" s="1707"/>
      <c r="AH65" s="1708">
        <f t="shared" si="15"/>
        <v>0</v>
      </c>
      <c r="AI65" s="1707"/>
      <c r="AJ65" s="1707"/>
      <c r="AK65" s="1707"/>
      <c r="AL65" s="1708">
        <f t="shared" si="16"/>
        <v>0</v>
      </c>
      <c r="AM65" s="1707">
        <f t="shared" si="17"/>
        <v>0</v>
      </c>
      <c r="AN65" s="1282">
        <f t="shared" si="22"/>
        <v>-36437800</v>
      </c>
      <c r="AO65" s="1234"/>
      <c r="AP65" s="1234"/>
      <c r="AQ65" s="1234"/>
      <c r="AR65" s="1234"/>
      <c r="AS65" s="1234"/>
      <c r="AT65" s="1234"/>
      <c r="AU65" s="1234"/>
      <c r="AV65" s="1234"/>
      <c r="AW65" s="1234"/>
      <c r="AX65" s="1234"/>
      <c r="AY65" s="1234"/>
      <c r="AZ65" s="1234"/>
      <c r="BA65" s="1234"/>
      <c r="BB65" s="1234"/>
      <c r="BC65" s="1234"/>
      <c r="BD65" s="1234"/>
      <c r="BE65" s="929">
        <f t="shared" si="23"/>
        <v>0</v>
      </c>
    </row>
    <row r="66" spans="1:58" ht="93.6">
      <c r="A66" s="1220">
        <v>444</v>
      </c>
      <c r="B66" s="1231">
        <v>7</v>
      </c>
      <c r="C66" s="1275" t="s">
        <v>2490</v>
      </c>
      <c r="D66" s="1232"/>
      <c r="E66" s="1233">
        <v>79722200</v>
      </c>
      <c r="F66" s="1234" t="s">
        <v>2416</v>
      </c>
      <c r="G66" s="1235"/>
      <c r="H66" s="1236"/>
      <c r="I66" s="1234"/>
      <c r="J66" s="1220">
        <f t="shared" si="18"/>
        <v>1</v>
      </c>
      <c r="K66" s="1227">
        <f t="shared" si="19"/>
        <v>79722200</v>
      </c>
      <c r="L66" s="1237"/>
      <c r="M66" s="1234"/>
      <c r="N66" s="1237"/>
      <c r="O66" s="1234"/>
      <c r="P66" s="1237">
        <v>1</v>
      </c>
      <c r="Q66" s="1711">
        <f t="shared" si="20"/>
        <v>79722200</v>
      </c>
      <c r="R66" s="1234"/>
      <c r="S66" s="1234"/>
      <c r="T66" s="1715"/>
      <c r="U66" s="1228">
        <f t="shared" si="21"/>
        <v>79722200</v>
      </c>
      <c r="W66" s="1707"/>
      <c r="X66" s="1707"/>
      <c r="Y66" s="1707"/>
      <c r="Z66" s="1708">
        <f t="shared" si="13"/>
        <v>0</v>
      </c>
      <c r="AA66" s="1707"/>
      <c r="AB66" s="1707"/>
      <c r="AC66" s="1707"/>
      <c r="AD66" s="1708">
        <f t="shared" si="14"/>
        <v>0</v>
      </c>
      <c r="AE66" s="1707"/>
      <c r="AF66" s="1707"/>
      <c r="AG66" s="1707"/>
      <c r="AH66" s="1708">
        <f t="shared" si="15"/>
        <v>0</v>
      </c>
      <c r="AI66" s="1707"/>
      <c r="AJ66" s="1707"/>
      <c r="AK66" s="1707"/>
      <c r="AL66" s="1708">
        <f t="shared" si="16"/>
        <v>0</v>
      </c>
      <c r="AM66" s="1707">
        <f t="shared" si="17"/>
        <v>0</v>
      </c>
      <c r="AN66" s="1282">
        <f t="shared" si="22"/>
        <v>-79722200</v>
      </c>
      <c r="AO66" s="1234"/>
      <c r="AP66" s="1234"/>
      <c r="AQ66" s="1234"/>
      <c r="AR66" s="1234"/>
      <c r="AS66" s="1234"/>
      <c r="AT66" s="1234"/>
      <c r="AU66" s="1234"/>
      <c r="AV66" s="1234"/>
      <c r="AW66" s="1234"/>
      <c r="AX66" s="1234"/>
      <c r="AY66" s="1234"/>
      <c r="AZ66" s="1234"/>
      <c r="BA66" s="1234"/>
      <c r="BB66" s="1234"/>
      <c r="BC66" s="1234"/>
      <c r="BD66" s="1234"/>
      <c r="BE66" s="929">
        <f t="shared" si="23"/>
        <v>0</v>
      </c>
    </row>
    <row r="67" spans="1:58" ht="70.2">
      <c r="A67" s="1220">
        <v>780</v>
      </c>
      <c r="B67" s="1231">
        <v>7</v>
      </c>
      <c r="C67" s="1275" t="s">
        <v>2537</v>
      </c>
      <c r="D67" s="1232"/>
      <c r="E67" s="1233">
        <v>9898000</v>
      </c>
      <c r="F67" s="1234" t="s">
        <v>2416</v>
      </c>
      <c r="G67" s="1235"/>
      <c r="H67" s="1236"/>
      <c r="I67" s="1234"/>
      <c r="J67" s="1220">
        <f t="shared" si="18"/>
        <v>1</v>
      </c>
      <c r="K67" s="1227">
        <f t="shared" si="19"/>
        <v>9898000</v>
      </c>
      <c r="L67" s="1237"/>
      <c r="M67" s="1234"/>
      <c r="N67" s="1237"/>
      <c r="O67" s="1234"/>
      <c r="P67" s="1237">
        <v>1</v>
      </c>
      <c r="Q67" s="1711">
        <f t="shared" si="20"/>
        <v>9898000</v>
      </c>
      <c r="R67" s="1234"/>
      <c r="S67" s="1234"/>
      <c r="T67" s="1715"/>
      <c r="U67" s="1228">
        <f t="shared" si="21"/>
        <v>9898000</v>
      </c>
      <c r="W67" s="1707"/>
      <c r="X67" s="1707"/>
      <c r="Y67" s="1707"/>
      <c r="Z67" s="1708">
        <f t="shared" si="13"/>
        <v>0</v>
      </c>
      <c r="AA67" s="1707"/>
      <c r="AB67" s="1707"/>
      <c r="AC67" s="1707"/>
      <c r="AD67" s="1708">
        <f t="shared" si="14"/>
        <v>0</v>
      </c>
      <c r="AE67" s="1707"/>
      <c r="AF67" s="1707"/>
      <c r="AG67" s="1707"/>
      <c r="AH67" s="1708">
        <f t="shared" si="15"/>
        <v>0</v>
      </c>
      <c r="AI67" s="1707"/>
      <c r="AJ67" s="1707"/>
      <c r="AK67" s="1707"/>
      <c r="AL67" s="1708">
        <f t="shared" si="16"/>
        <v>0</v>
      </c>
      <c r="AM67" s="1707">
        <f t="shared" si="17"/>
        <v>0</v>
      </c>
      <c r="AN67" s="1282">
        <f t="shared" si="22"/>
        <v>-9898000</v>
      </c>
      <c r="AO67" s="1234"/>
      <c r="AP67" s="1234"/>
      <c r="AQ67" s="1234"/>
      <c r="AR67" s="1234"/>
      <c r="AS67" s="1234"/>
      <c r="AT67" s="1234"/>
      <c r="AU67" s="1234"/>
      <c r="AV67" s="1234"/>
      <c r="AW67" s="1234"/>
      <c r="AX67" s="1234"/>
      <c r="AY67" s="1234"/>
      <c r="AZ67" s="1234"/>
      <c r="BA67" s="1234"/>
      <c r="BB67" s="1234"/>
      <c r="BC67" s="1234"/>
      <c r="BD67" s="1234"/>
      <c r="BE67" s="929">
        <f t="shared" si="23"/>
        <v>0</v>
      </c>
    </row>
    <row r="68" spans="1:58" ht="70.2" outlineLevel="2">
      <c r="A68" s="1220">
        <v>787</v>
      </c>
      <c r="B68" s="1231">
        <v>7</v>
      </c>
      <c r="C68" s="1275" t="s">
        <v>2538</v>
      </c>
      <c r="D68" s="1232"/>
      <c r="E68" s="1233">
        <v>21276800</v>
      </c>
      <c r="F68" s="1234" t="s">
        <v>2416</v>
      </c>
      <c r="G68" s="1235"/>
      <c r="H68" s="1236"/>
      <c r="I68" s="1234"/>
      <c r="J68" s="1220">
        <f t="shared" si="18"/>
        <v>1</v>
      </c>
      <c r="K68" s="1227">
        <f t="shared" si="19"/>
        <v>21276800</v>
      </c>
      <c r="L68" s="1237"/>
      <c r="M68" s="1234"/>
      <c r="N68" s="1237"/>
      <c r="O68" s="1234"/>
      <c r="P68" s="1237">
        <v>1</v>
      </c>
      <c r="Q68" s="1711">
        <f t="shared" si="20"/>
        <v>21276800</v>
      </c>
      <c r="R68" s="1234"/>
      <c r="S68" s="1234"/>
      <c r="T68" s="1715"/>
      <c r="U68" s="1228">
        <f t="shared" si="21"/>
        <v>21276800</v>
      </c>
      <c r="W68" s="1707"/>
      <c r="X68" s="1707"/>
      <c r="Y68" s="1707"/>
      <c r="Z68" s="1708">
        <f t="shared" si="13"/>
        <v>0</v>
      </c>
      <c r="AA68" s="1707"/>
      <c r="AB68" s="1707"/>
      <c r="AC68" s="1707"/>
      <c r="AD68" s="1708">
        <f t="shared" si="14"/>
        <v>0</v>
      </c>
      <c r="AE68" s="1707"/>
      <c r="AF68" s="1707"/>
      <c r="AG68" s="1707"/>
      <c r="AH68" s="1708">
        <f t="shared" si="15"/>
        <v>0</v>
      </c>
      <c r="AI68" s="1707"/>
      <c r="AJ68" s="1707"/>
      <c r="AK68" s="1707"/>
      <c r="AL68" s="1708">
        <f t="shared" si="16"/>
        <v>0</v>
      </c>
      <c r="AM68" s="1707">
        <f t="shared" si="17"/>
        <v>0</v>
      </c>
      <c r="AN68" s="1282">
        <f t="shared" si="22"/>
        <v>-21276800</v>
      </c>
      <c r="AO68" s="1234"/>
      <c r="AP68" s="1234"/>
      <c r="AQ68" s="1234"/>
      <c r="AR68" s="1234"/>
      <c r="AS68" s="1234"/>
      <c r="AT68" s="1234"/>
      <c r="AU68" s="1234"/>
      <c r="AV68" s="1234"/>
      <c r="AW68" s="1234"/>
      <c r="AX68" s="1234"/>
      <c r="AY68" s="1234"/>
      <c r="AZ68" s="1234"/>
      <c r="BA68" s="1234"/>
      <c r="BB68" s="1234"/>
      <c r="BC68" s="1234"/>
      <c r="BD68" s="1234"/>
      <c r="BE68" s="929">
        <f t="shared" si="23"/>
        <v>0</v>
      </c>
    </row>
    <row r="69" spans="1:58" ht="70.2" outlineLevel="2">
      <c r="A69" s="1220">
        <v>794</v>
      </c>
      <c r="B69" s="1231">
        <v>7</v>
      </c>
      <c r="C69" s="1275" t="s">
        <v>2539</v>
      </c>
      <c r="D69" s="1232"/>
      <c r="E69" s="1233">
        <v>32571100</v>
      </c>
      <c r="F69" s="1234" t="s">
        <v>2416</v>
      </c>
      <c r="G69" s="1235"/>
      <c r="H69" s="1236"/>
      <c r="I69" s="1234"/>
      <c r="J69" s="1220">
        <f t="shared" si="18"/>
        <v>1</v>
      </c>
      <c r="K69" s="1227">
        <f t="shared" si="19"/>
        <v>32571100</v>
      </c>
      <c r="L69" s="1237"/>
      <c r="M69" s="1234"/>
      <c r="N69" s="1237"/>
      <c r="O69" s="1234"/>
      <c r="P69" s="1237">
        <v>1</v>
      </c>
      <c r="Q69" s="1711">
        <f t="shared" si="20"/>
        <v>32571100</v>
      </c>
      <c r="R69" s="1234"/>
      <c r="S69" s="1234"/>
      <c r="T69" s="1715"/>
      <c r="U69" s="1228">
        <f t="shared" si="21"/>
        <v>32571100</v>
      </c>
      <c r="W69" s="1707"/>
      <c r="X69" s="1707"/>
      <c r="Y69" s="1707"/>
      <c r="Z69" s="1708">
        <f t="shared" ref="Z69:Z100" si="24">W69+X69+Y69</f>
        <v>0</v>
      </c>
      <c r="AA69" s="1707"/>
      <c r="AB69" s="1707"/>
      <c r="AC69" s="1707"/>
      <c r="AD69" s="1708">
        <f t="shared" ref="AD69:AD100" si="25">AA69+AB69+AC69</f>
        <v>0</v>
      </c>
      <c r="AE69" s="1707"/>
      <c r="AF69" s="1707"/>
      <c r="AG69" s="1707"/>
      <c r="AH69" s="1708">
        <f t="shared" ref="AH69:AH100" si="26">AE69+AF69+AG69</f>
        <v>0</v>
      </c>
      <c r="AI69" s="1707"/>
      <c r="AJ69" s="1707"/>
      <c r="AK69" s="1707"/>
      <c r="AL69" s="1708">
        <f t="shared" ref="AL69:AL100" si="27">AI69+AJ69+AK69</f>
        <v>0</v>
      </c>
      <c r="AM69" s="1707">
        <f t="shared" ref="AM69:AM100" si="28">Z69+AD69+AH69+AL69</f>
        <v>0</v>
      </c>
      <c r="AN69" s="1282">
        <f t="shared" si="22"/>
        <v>-32571100</v>
      </c>
      <c r="AO69" s="1234"/>
      <c r="AP69" s="1234"/>
      <c r="AQ69" s="1234"/>
      <c r="AR69" s="1234"/>
      <c r="AS69" s="1234"/>
      <c r="AT69" s="1234"/>
      <c r="AU69" s="1234"/>
      <c r="AV69" s="1234"/>
      <c r="AW69" s="1234"/>
      <c r="AX69" s="1234"/>
      <c r="AY69" s="1234"/>
      <c r="AZ69" s="1234"/>
      <c r="BA69" s="1234"/>
      <c r="BB69" s="1234"/>
      <c r="BC69" s="1234"/>
      <c r="BD69" s="1234"/>
      <c r="BE69" s="929">
        <f t="shared" si="23"/>
        <v>0</v>
      </c>
    </row>
    <row r="70" spans="1:58" ht="70.2">
      <c r="A70" s="1220">
        <v>827</v>
      </c>
      <c r="B70" s="1231">
        <v>7</v>
      </c>
      <c r="C70" s="1275" t="s">
        <v>2543</v>
      </c>
      <c r="D70" s="1232"/>
      <c r="E70" s="1233">
        <v>46230100</v>
      </c>
      <c r="F70" s="1234" t="s">
        <v>2416</v>
      </c>
      <c r="G70" s="1235"/>
      <c r="H70" s="1236"/>
      <c r="I70" s="1234"/>
      <c r="J70" s="1220">
        <f t="shared" si="18"/>
        <v>1</v>
      </c>
      <c r="K70" s="1227">
        <f t="shared" si="19"/>
        <v>46230100</v>
      </c>
      <c r="L70" s="1237"/>
      <c r="M70" s="1234"/>
      <c r="N70" s="1237"/>
      <c r="O70" s="1234"/>
      <c r="P70" s="1237">
        <v>1</v>
      </c>
      <c r="Q70" s="1711">
        <f t="shared" si="20"/>
        <v>46230100</v>
      </c>
      <c r="R70" s="1234"/>
      <c r="S70" s="1234"/>
      <c r="T70" s="1715"/>
      <c r="U70" s="1228">
        <f t="shared" si="21"/>
        <v>46230100</v>
      </c>
      <c r="W70" s="1707"/>
      <c r="X70" s="1707"/>
      <c r="Y70" s="1707"/>
      <c r="Z70" s="1708">
        <f t="shared" si="24"/>
        <v>0</v>
      </c>
      <c r="AA70" s="1707"/>
      <c r="AB70" s="1707"/>
      <c r="AC70" s="1707"/>
      <c r="AD70" s="1708">
        <f t="shared" si="25"/>
        <v>0</v>
      </c>
      <c r="AE70" s="1707"/>
      <c r="AF70" s="1707"/>
      <c r="AG70" s="1707"/>
      <c r="AH70" s="1708">
        <f t="shared" si="26"/>
        <v>0</v>
      </c>
      <c r="AI70" s="1707"/>
      <c r="AJ70" s="1707"/>
      <c r="AK70" s="1707"/>
      <c r="AL70" s="1708">
        <f t="shared" si="27"/>
        <v>0</v>
      </c>
      <c r="AM70" s="1707">
        <f t="shared" si="28"/>
        <v>0</v>
      </c>
      <c r="AN70" s="1282">
        <f t="shared" si="22"/>
        <v>-46230100</v>
      </c>
      <c r="AO70" s="1234"/>
      <c r="AP70" s="1234"/>
      <c r="AQ70" s="1234"/>
      <c r="AR70" s="1234"/>
      <c r="AS70" s="1234"/>
      <c r="AT70" s="1234"/>
      <c r="AU70" s="1234"/>
      <c r="AV70" s="1234"/>
      <c r="AW70" s="1234"/>
      <c r="AX70" s="1234"/>
      <c r="AY70" s="1234"/>
      <c r="AZ70" s="1234"/>
      <c r="BA70" s="1234"/>
      <c r="BB70" s="1234"/>
      <c r="BC70" s="1234"/>
      <c r="BD70" s="1234"/>
      <c r="BE70" s="929">
        <f t="shared" si="23"/>
        <v>0</v>
      </c>
    </row>
    <row r="71" spans="1:58" ht="70.2">
      <c r="A71" s="1220">
        <v>834</v>
      </c>
      <c r="B71" s="1231">
        <v>7</v>
      </c>
      <c r="C71" s="1275" t="s">
        <v>2544</v>
      </c>
      <c r="D71" s="1232"/>
      <c r="E71" s="1233">
        <v>18896200</v>
      </c>
      <c r="F71" s="1234" t="s">
        <v>2416</v>
      </c>
      <c r="G71" s="1235"/>
      <c r="H71" s="1236"/>
      <c r="I71" s="1234"/>
      <c r="J71" s="1220">
        <f t="shared" ref="J71:J102" si="29">L71+N71+P71</f>
        <v>1</v>
      </c>
      <c r="K71" s="1227">
        <f t="shared" ref="K71:K102" si="30">M71+O71+Q71</f>
        <v>18896200</v>
      </c>
      <c r="L71" s="1237"/>
      <c r="M71" s="1234"/>
      <c r="N71" s="1237"/>
      <c r="O71" s="1234"/>
      <c r="P71" s="1237">
        <v>1</v>
      </c>
      <c r="Q71" s="1711">
        <f t="shared" ref="Q71:Q102" si="31">$E71</f>
        <v>18896200</v>
      </c>
      <c r="R71" s="1234"/>
      <c r="S71" s="1234"/>
      <c r="T71" s="1715"/>
      <c r="U71" s="1228">
        <f t="shared" ref="U71:U102" si="32">Q71-T71</f>
        <v>18896200</v>
      </c>
      <c r="W71" s="1707"/>
      <c r="X71" s="1707"/>
      <c r="Y71" s="1707"/>
      <c r="Z71" s="1708">
        <f t="shared" si="24"/>
        <v>0</v>
      </c>
      <c r="AA71" s="1707"/>
      <c r="AB71" s="1707"/>
      <c r="AC71" s="1707"/>
      <c r="AD71" s="1708">
        <f t="shared" si="25"/>
        <v>0</v>
      </c>
      <c r="AE71" s="1707"/>
      <c r="AF71" s="1707"/>
      <c r="AG71" s="1707"/>
      <c r="AH71" s="1708">
        <f t="shared" si="26"/>
        <v>0</v>
      </c>
      <c r="AI71" s="1707"/>
      <c r="AJ71" s="1707"/>
      <c r="AK71" s="1707"/>
      <c r="AL71" s="1708">
        <f t="shared" si="27"/>
        <v>0</v>
      </c>
      <c r="AM71" s="1707">
        <f t="shared" si="28"/>
        <v>0</v>
      </c>
      <c r="AN71" s="1282">
        <f t="shared" ref="AN71:AN102" si="33">AM71-U71</f>
        <v>-18896200</v>
      </c>
      <c r="AO71" s="1234"/>
      <c r="AP71" s="1234"/>
      <c r="AQ71" s="1234"/>
      <c r="AR71" s="1234"/>
      <c r="AS71" s="1234"/>
      <c r="AT71" s="1234"/>
      <c r="AU71" s="1234"/>
      <c r="AV71" s="1234"/>
      <c r="AW71" s="1234"/>
      <c r="AX71" s="1234"/>
      <c r="AY71" s="1234"/>
      <c r="AZ71" s="1234"/>
      <c r="BA71" s="1234"/>
      <c r="BB71" s="1234"/>
      <c r="BC71" s="1234"/>
      <c r="BD71" s="1234"/>
      <c r="BE71" s="929">
        <f t="shared" ref="BE71:BE102" si="34">AR71+AV71+AZ71+BD71</f>
        <v>0</v>
      </c>
    </row>
    <row r="72" spans="1:58" ht="70.2">
      <c r="A72" s="1220">
        <v>542</v>
      </c>
      <c r="B72" s="1231">
        <v>8</v>
      </c>
      <c r="C72" s="1275" t="s">
        <v>2503</v>
      </c>
      <c r="D72" s="1232"/>
      <c r="E72" s="1233">
        <v>12477400</v>
      </c>
      <c r="F72" s="1234" t="s">
        <v>2416</v>
      </c>
      <c r="G72" s="1235"/>
      <c r="H72" s="1236"/>
      <c r="I72" s="1234"/>
      <c r="J72" s="1220">
        <f t="shared" si="29"/>
        <v>1</v>
      </c>
      <c r="K72" s="1227">
        <f t="shared" si="30"/>
        <v>12477400</v>
      </c>
      <c r="L72" s="1237"/>
      <c r="M72" s="1234"/>
      <c r="N72" s="1237"/>
      <c r="O72" s="1234"/>
      <c r="P72" s="1237">
        <v>1</v>
      </c>
      <c r="Q72" s="1714">
        <f t="shared" si="31"/>
        <v>12477400</v>
      </c>
      <c r="R72" s="1234"/>
      <c r="S72" s="1234"/>
      <c r="T72" s="1715"/>
      <c r="U72" s="1228">
        <f t="shared" si="32"/>
        <v>12477400</v>
      </c>
      <c r="V72" s="1713">
        <f>SUM(Q72:Q82)</f>
        <v>382771000</v>
      </c>
      <c r="W72" s="929"/>
      <c r="X72" s="929"/>
      <c r="Y72" s="929"/>
      <c r="Z72" s="930">
        <f t="shared" si="24"/>
        <v>0</v>
      </c>
      <c r="AA72" s="929"/>
      <c r="AB72" s="929"/>
      <c r="AC72" s="929"/>
      <c r="AD72" s="930">
        <f t="shared" si="25"/>
        <v>0</v>
      </c>
      <c r="AE72" s="929"/>
      <c r="AF72" s="929"/>
      <c r="AG72" s="929"/>
      <c r="AH72" s="930">
        <f t="shared" si="26"/>
        <v>0</v>
      </c>
      <c r="AI72" s="929"/>
      <c r="AJ72" s="929"/>
      <c r="AK72" s="929"/>
      <c r="AL72" s="930">
        <f t="shared" si="27"/>
        <v>0</v>
      </c>
      <c r="AM72" s="929">
        <f t="shared" si="28"/>
        <v>0</v>
      </c>
      <c r="AN72" s="1282">
        <f t="shared" si="33"/>
        <v>-12477400</v>
      </c>
      <c r="AO72" s="1234"/>
      <c r="AP72" s="1234"/>
      <c r="AQ72" s="1234"/>
      <c r="AR72" s="1234"/>
      <c r="AS72" s="1234"/>
      <c r="AT72" s="1234"/>
      <c r="AU72" s="1234"/>
      <c r="AV72" s="1234"/>
      <c r="AW72" s="1234"/>
      <c r="AX72" s="1234"/>
      <c r="AY72" s="1234"/>
      <c r="AZ72" s="1234"/>
      <c r="BA72" s="1234"/>
      <c r="BB72" s="1234"/>
      <c r="BC72" s="1234"/>
      <c r="BD72" s="1234"/>
      <c r="BE72" s="929">
        <f t="shared" si="34"/>
        <v>0</v>
      </c>
    </row>
    <row r="73" spans="1:58" ht="46.8">
      <c r="A73" s="1220">
        <v>8</v>
      </c>
      <c r="B73" s="1221">
        <v>8</v>
      </c>
      <c r="C73" s="1275" t="s">
        <v>2432</v>
      </c>
      <c r="D73" s="1222"/>
      <c r="E73" s="1223">
        <v>15428300</v>
      </c>
      <c r="F73" s="1224" t="s">
        <v>2416</v>
      </c>
      <c r="G73" s="1225"/>
      <c r="H73" s="1226"/>
      <c r="I73" s="1224"/>
      <c r="J73" s="1220">
        <f t="shared" si="29"/>
        <v>1</v>
      </c>
      <c r="K73" s="1227">
        <f t="shared" si="30"/>
        <v>15428300</v>
      </c>
      <c r="L73" s="1220"/>
      <c r="M73" s="1224"/>
      <c r="N73" s="1220"/>
      <c r="O73" s="1224"/>
      <c r="P73" s="1220">
        <v>1</v>
      </c>
      <c r="Q73" s="1714">
        <f t="shared" si="31"/>
        <v>15428300</v>
      </c>
      <c r="R73" s="1224"/>
      <c r="S73" s="1224"/>
      <c r="T73" s="1715"/>
      <c r="U73" s="1228">
        <f t="shared" si="32"/>
        <v>15428300</v>
      </c>
      <c r="V73" s="1211"/>
      <c r="W73" s="1707"/>
      <c r="X73" s="1707"/>
      <c r="Y73" s="1707"/>
      <c r="Z73" s="1708">
        <f t="shared" si="24"/>
        <v>0</v>
      </c>
      <c r="AA73" s="1707"/>
      <c r="AB73" s="1707"/>
      <c r="AC73" s="1707"/>
      <c r="AD73" s="1708">
        <f t="shared" si="25"/>
        <v>0</v>
      </c>
      <c r="AE73" s="1707"/>
      <c r="AF73" s="1707"/>
      <c r="AG73" s="1707"/>
      <c r="AH73" s="1708">
        <f t="shared" si="26"/>
        <v>0</v>
      </c>
      <c r="AI73" s="1707"/>
      <c r="AJ73" s="1707"/>
      <c r="AK73" s="1707"/>
      <c r="AL73" s="1708">
        <f t="shared" si="27"/>
        <v>0</v>
      </c>
      <c r="AM73" s="1707">
        <f t="shared" si="28"/>
        <v>0</v>
      </c>
      <c r="AN73" s="1282">
        <f t="shared" si="33"/>
        <v>-15428300</v>
      </c>
      <c r="AO73" s="929"/>
      <c r="AP73" s="929"/>
      <c r="AQ73" s="929"/>
      <c r="AR73" s="930">
        <v>0</v>
      </c>
      <c r="AS73" s="929"/>
      <c r="AT73" s="929"/>
      <c r="AU73" s="929"/>
      <c r="AV73" s="930">
        <v>0</v>
      </c>
      <c r="AW73" s="929"/>
      <c r="AX73" s="929"/>
      <c r="AY73" s="929"/>
      <c r="AZ73" s="930">
        <v>0</v>
      </c>
      <c r="BA73" s="929"/>
      <c r="BB73" s="929"/>
      <c r="BC73" s="929"/>
      <c r="BD73" s="930">
        <v>0</v>
      </c>
      <c r="BE73" s="929">
        <f t="shared" si="34"/>
        <v>0</v>
      </c>
      <c r="BF73" s="1282">
        <v>0</v>
      </c>
    </row>
    <row r="74" spans="1:58" ht="70.2">
      <c r="A74" s="1220">
        <v>112</v>
      </c>
      <c r="B74" s="1231">
        <v>8</v>
      </c>
      <c r="C74" s="1275" t="s">
        <v>2446</v>
      </c>
      <c r="D74" s="1232"/>
      <c r="E74" s="1233">
        <v>90501700</v>
      </c>
      <c r="F74" s="1234" t="s">
        <v>2416</v>
      </c>
      <c r="G74" s="1235"/>
      <c r="H74" s="1236"/>
      <c r="I74" s="1234"/>
      <c r="J74" s="1220">
        <f t="shared" si="29"/>
        <v>1</v>
      </c>
      <c r="K74" s="1227">
        <f t="shared" si="30"/>
        <v>90501700</v>
      </c>
      <c r="L74" s="1237"/>
      <c r="M74" s="1234"/>
      <c r="N74" s="1237"/>
      <c r="O74" s="1234"/>
      <c r="P74" s="1237">
        <v>1</v>
      </c>
      <c r="Q74" s="1714">
        <f t="shared" si="31"/>
        <v>90501700</v>
      </c>
      <c r="R74" s="1234"/>
      <c r="S74" s="1234"/>
      <c r="T74" s="1715"/>
      <c r="U74" s="1228">
        <f t="shared" si="32"/>
        <v>90501700</v>
      </c>
      <c r="W74" s="1707"/>
      <c r="X74" s="1707"/>
      <c r="Y74" s="1707"/>
      <c r="Z74" s="1708">
        <f t="shared" si="24"/>
        <v>0</v>
      </c>
      <c r="AA74" s="1707"/>
      <c r="AB74" s="1707"/>
      <c r="AC74" s="1707"/>
      <c r="AD74" s="1708">
        <f t="shared" si="25"/>
        <v>0</v>
      </c>
      <c r="AE74" s="1707"/>
      <c r="AF74" s="1707"/>
      <c r="AG74" s="1707"/>
      <c r="AH74" s="1708">
        <f t="shared" si="26"/>
        <v>0</v>
      </c>
      <c r="AI74" s="1707"/>
      <c r="AJ74" s="1707"/>
      <c r="AK74" s="1707"/>
      <c r="AL74" s="1708">
        <f t="shared" si="27"/>
        <v>0</v>
      </c>
      <c r="AM74" s="1707">
        <f t="shared" si="28"/>
        <v>0</v>
      </c>
      <c r="AN74" s="1282">
        <f t="shared" si="33"/>
        <v>-90501700</v>
      </c>
      <c r="AO74" s="1234"/>
      <c r="AP74" s="1234"/>
      <c r="AQ74" s="1234"/>
      <c r="AR74" s="1234"/>
      <c r="AS74" s="1234"/>
      <c r="AT74" s="1234"/>
      <c r="AU74" s="1234"/>
      <c r="AV74" s="1234"/>
      <c r="AW74" s="1234"/>
      <c r="AX74" s="1234"/>
      <c r="AY74" s="1234"/>
      <c r="AZ74" s="1234"/>
      <c r="BA74" s="1234"/>
      <c r="BB74" s="1234"/>
      <c r="BC74" s="1234"/>
      <c r="BD74" s="1234"/>
      <c r="BE74" s="929">
        <f t="shared" si="34"/>
        <v>0</v>
      </c>
    </row>
    <row r="75" spans="1:58" ht="70.2">
      <c r="A75" s="1220">
        <v>153</v>
      </c>
      <c r="B75" s="1231">
        <v>8</v>
      </c>
      <c r="C75" s="1275" t="s">
        <v>2453</v>
      </c>
      <c r="D75" s="1232"/>
      <c r="E75" s="1233">
        <v>11377600</v>
      </c>
      <c r="F75" s="1234" t="s">
        <v>2416</v>
      </c>
      <c r="G75" s="1235"/>
      <c r="H75" s="1236"/>
      <c r="I75" s="1234"/>
      <c r="J75" s="1220">
        <f t="shared" si="29"/>
        <v>1</v>
      </c>
      <c r="K75" s="1227">
        <f t="shared" si="30"/>
        <v>11377600</v>
      </c>
      <c r="L75" s="1237"/>
      <c r="M75" s="1234"/>
      <c r="N75" s="1237"/>
      <c r="O75" s="1234"/>
      <c r="P75" s="1237">
        <v>1</v>
      </c>
      <c r="Q75" s="1714">
        <f t="shared" si="31"/>
        <v>11377600</v>
      </c>
      <c r="R75" s="1234"/>
      <c r="S75" s="1234"/>
      <c r="T75" s="1715"/>
      <c r="U75" s="1228">
        <f t="shared" si="32"/>
        <v>11377600</v>
      </c>
      <c r="W75" s="929"/>
      <c r="X75" s="929"/>
      <c r="Y75" s="929"/>
      <c r="Z75" s="930">
        <f t="shared" si="24"/>
        <v>0</v>
      </c>
      <c r="AA75" s="929"/>
      <c r="AB75" s="929"/>
      <c r="AC75" s="929"/>
      <c r="AD75" s="930">
        <f t="shared" si="25"/>
        <v>0</v>
      </c>
      <c r="AE75" s="929"/>
      <c r="AF75" s="929"/>
      <c r="AG75" s="929"/>
      <c r="AH75" s="930">
        <f t="shared" si="26"/>
        <v>0</v>
      </c>
      <c r="AI75" s="929"/>
      <c r="AJ75" s="929"/>
      <c r="AK75" s="929"/>
      <c r="AL75" s="930">
        <f t="shared" si="27"/>
        <v>0</v>
      </c>
      <c r="AM75" s="929">
        <f t="shared" si="28"/>
        <v>0</v>
      </c>
      <c r="AN75" s="1282">
        <f t="shared" si="33"/>
        <v>-11377600</v>
      </c>
      <c r="AO75" s="1234"/>
      <c r="AP75" s="1234"/>
      <c r="AQ75" s="1234"/>
      <c r="AR75" s="1234"/>
      <c r="AS75" s="1234"/>
      <c r="AT75" s="1234"/>
      <c r="AU75" s="1234"/>
      <c r="AV75" s="1234"/>
      <c r="AW75" s="1234"/>
      <c r="AX75" s="1234"/>
      <c r="AY75" s="1234"/>
      <c r="AZ75" s="1234"/>
      <c r="BA75" s="1234"/>
      <c r="BB75" s="1234"/>
      <c r="BC75" s="1234"/>
      <c r="BD75" s="1234"/>
      <c r="BE75" s="929">
        <f t="shared" si="34"/>
        <v>0</v>
      </c>
    </row>
    <row r="76" spans="1:58" ht="70.2">
      <c r="A76" s="1220">
        <v>316</v>
      </c>
      <c r="B76" s="1231">
        <v>8</v>
      </c>
      <c r="C76" s="1275" t="s">
        <v>2473</v>
      </c>
      <c r="D76" s="1232"/>
      <c r="E76" s="1233">
        <v>92375900</v>
      </c>
      <c r="F76" s="1234" t="s">
        <v>2416</v>
      </c>
      <c r="G76" s="1235"/>
      <c r="H76" s="1236"/>
      <c r="I76" s="1234"/>
      <c r="J76" s="1220">
        <f t="shared" si="29"/>
        <v>1</v>
      </c>
      <c r="K76" s="1227">
        <f t="shared" si="30"/>
        <v>92375900</v>
      </c>
      <c r="L76" s="1237"/>
      <c r="M76" s="1234"/>
      <c r="N76" s="1237"/>
      <c r="O76" s="1234"/>
      <c r="P76" s="1237">
        <v>1</v>
      </c>
      <c r="Q76" s="1714">
        <f t="shared" si="31"/>
        <v>92375900</v>
      </c>
      <c r="R76" s="1234"/>
      <c r="S76" s="1234"/>
      <c r="T76" s="1715"/>
      <c r="U76" s="1228">
        <f t="shared" si="32"/>
        <v>92375900</v>
      </c>
      <c r="W76" s="1707"/>
      <c r="X76" s="1707"/>
      <c r="Y76" s="1707"/>
      <c r="Z76" s="1708">
        <f t="shared" si="24"/>
        <v>0</v>
      </c>
      <c r="AA76" s="1707"/>
      <c r="AB76" s="1707"/>
      <c r="AC76" s="1707"/>
      <c r="AD76" s="1708">
        <f t="shared" si="25"/>
        <v>0</v>
      </c>
      <c r="AE76" s="1707"/>
      <c r="AF76" s="1707"/>
      <c r="AG76" s="1707"/>
      <c r="AH76" s="1708">
        <f t="shared" si="26"/>
        <v>0</v>
      </c>
      <c r="AI76" s="1707"/>
      <c r="AJ76" s="1707"/>
      <c r="AK76" s="1707"/>
      <c r="AL76" s="1708">
        <f t="shared" si="27"/>
        <v>0</v>
      </c>
      <c r="AM76" s="1707">
        <f t="shared" si="28"/>
        <v>0</v>
      </c>
      <c r="AN76" s="1282">
        <f t="shared" si="33"/>
        <v>-92375900</v>
      </c>
      <c r="AO76" s="1234"/>
      <c r="AP76" s="1234"/>
      <c r="AQ76" s="1234"/>
      <c r="AR76" s="1234"/>
      <c r="AS76" s="1234"/>
      <c r="AT76" s="1234"/>
      <c r="AU76" s="1234"/>
      <c r="AV76" s="1234"/>
      <c r="AW76" s="1234"/>
      <c r="AX76" s="1234"/>
      <c r="AY76" s="1234"/>
      <c r="AZ76" s="1234"/>
      <c r="BA76" s="1234"/>
      <c r="BB76" s="1234"/>
      <c r="BC76" s="1234"/>
      <c r="BD76" s="1234"/>
      <c r="BE76" s="929">
        <f t="shared" si="34"/>
        <v>0</v>
      </c>
    </row>
    <row r="77" spans="1:58" ht="70.2" outlineLevel="2">
      <c r="A77" s="1220">
        <v>413</v>
      </c>
      <c r="B77" s="1231">
        <v>8</v>
      </c>
      <c r="C77" s="1275" t="s">
        <v>2486</v>
      </c>
      <c r="D77" s="1232"/>
      <c r="E77" s="1233">
        <v>0</v>
      </c>
      <c r="F77" s="1234" t="s">
        <v>2416</v>
      </c>
      <c r="G77" s="1235"/>
      <c r="H77" s="1236"/>
      <c r="I77" s="1234"/>
      <c r="J77" s="1220">
        <f t="shared" si="29"/>
        <v>1</v>
      </c>
      <c r="K77" s="1227">
        <f t="shared" si="30"/>
        <v>0</v>
      </c>
      <c r="L77" s="1237"/>
      <c r="M77" s="1234"/>
      <c r="N77" s="1237"/>
      <c r="O77" s="1234"/>
      <c r="P77" s="1237">
        <v>1</v>
      </c>
      <c r="Q77" s="1714">
        <f t="shared" si="31"/>
        <v>0</v>
      </c>
      <c r="R77" s="1234"/>
      <c r="S77" s="1234"/>
      <c r="T77" s="1715"/>
      <c r="U77" s="1228">
        <f t="shared" si="32"/>
        <v>0</v>
      </c>
      <c r="W77" s="1707"/>
      <c r="X77" s="1707"/>
      <c r="Y77" s="1707"/>
      <c r="Z77" s="1708">
        <f t="shared" si="24"/>
        <v>0</v>
      </c>
      <c r="AA77" s="1707"/>
      <c r="AB77" s="1707"/>
      <c r="AC77" s="1707"/>
      <c r="AD77" s="1708">
        <f t="shared" si="25"/>
        <v>0</v>
      </c>
      <c r="AE77" s="1707"/>
      <c r="AF77" s="1707"/>
      <c r="AG77" s="1707"/>
      <c r="AH77" s="1708">
        <f t="shared" si="26"/>
        <v>0</v>
      </c>
      <c r="AI77" s="1707"/>
      <c r="AJ77" s="1707"/>
      <c r="AK77" s="1707"/>
      <c r="AL77" s="1708">
        <f t="shared" si="27"/>
        <v>0</v>
      </c>
      <c r="AM77" s="1707">
        <f t="shared" si="28"/>
        <v>0</v>
      </c>
      <c r="AN77" s="1282">
        <f t="shared" si="33"/>
        <v>0</v>
      </c>
      <c r="AO77" s="1234"/>
      <c r="AP77" s="1234"/>
      <c r="AQ77" s="1234"/>
      <c r="AR77" s="1234"/>
      <c r="AS77" s="1234"/>
      <c r="AT77" s="1234"/>
      <c r="AU77" s="1234"/>
      <c r="AV77" s="1234"/>
      <c r="AW77" s="1234"/>
      <c r="AX77" s="1234"/>
      <c r="AY77" s="1234"/>
      <c r="AZ77" s="1234"/>
      <c r="BA77" s="1234"/>
      <c r="BB77" s="1234"/>
      <c r="BC77" s="1234"/>
      <c r="BD77" s="1234"/>
      <c r="BE77" s="929">
        <f t="shared" si="34"/>
        <v>0</v>
      </c>
    </row>
    <row r="78" spans="1:58" ht="93.6" outlineLevel="2">
      <c r="A78" s="1220">
        <v>526</v>
      </c>
      <c r="B78" s="1231">
        <v>8</v>
      </c>
      <c r="C78" s="1275" t="s">
        <v>2501</v>
      </c>
      <c r="D78" s="1232"/>
      <c r="E78" s="1233">
        <v>13551900</v>
      </c>
      <c r="F78" s="1234" t="s">
        <v>2416</v>
      </c>
      <c r="G78" s="1235"/>
      <c r="H78" s="1236"/>
      <c r="I78" s="1234"/>
      <c r="J78" s="1220">
        <f t="shared" si="29"/>
        <v>1</v>
      </c>
      <c r="K78" s="1227">
        <f t="shared" si="30"/>
        <v>13551900</v>
      </c>
      <c r="L78" s="1237"/>
      <c r="M78" s="1234"/>
      <c r="N78" s="1237"/>
      <c r="O78" s="1234"/>
      <c r="P78" s="1237">
        <v>1</v>
      </c>
      <c r="Q78" s="1714">
        <f t="shared" si="31"/>
        <v>13551900</v>
      </c>
      <c r="R78" s="1234"/>
      <c r="S78" s="1234"/>
      <c r="T78" s="1715"/>
      <c r="U78" s="1228">
        <f t="shared" si="32"/>
        <v>13551900</v>
      </c>
      <c r="W78" s="1707"/>
      <c r="X78" s="1707"/>
      <c r="Y78" s="1707"/>
      <c r="Z78" s="1708">
        <f t="shared" si="24"/>
        <v>0</v>
      </c>
      <c r="AA78" s="1707"/>
      <c r="AB78" s="1707"/>
      <c r="AC78" s="1707"/>
      <c r="AD78" s="1708">
        <f t="shared" si="25"/>
        <v>0</v>
      </c>
      <c r="AE78" s="1707"/>
      <c r="AF78" s="1707"/>
      <c r="AG78" s="1707"/>
      <c r="AH78" s="1708">
        <f t="shared" si="26"/>
        <v>0</v>
      </c>
      <c r="AI78" s="1707"/>
      <c r="AJ78" s="1707"/>
      <c r="AK78" s="1707"/>
      <c r="AL78" s="1708">
        <f t="shared" si="27"/>
        <v>0</v>
      </c>
      <c r="AM78" s="1707">
        <f t="shared" si="28"/>
        <v>0</v>
      </c>
      <c r="AN78" s="1282">
        <f t="shared" si="33"/>
        <v>-13551900</v>
      </c>
      <c r="AO78" s="1234"/>
      <c r="AP78" s="1234"/>
      <c r="AQ78" s="1234"/>
      <c r="AR78" s="1234"/>
      <c r="AS78" s="1234"/>
      <c r="AT78" s="1234"/>
      <c r="AU78" s="1234"/>
      <c r="AV78" s="1234"/>
      <c r="AW78" s="1234"/>
      <c r="AX78" s="1234"/>
      <c r="AY78" s="1234"/>
      <c r="AZ78" s="1234"/>
      <c r="BA78" s="1234"/>
      <c r="BB78" s="1234"/>
      <c r="BC78" s="1234"/>
      <c r="BD78" s="1234"/>
      <c r="BE78" s="929">
        <f t="shared" si="34"/>
        <v>0</v>
      </c>
    </row>
    <row r="79" spans="1:58" ht="70.2">
      <c r="A79" s="1220">
        <v>549</v>
      </c>
      <c r="B79" s="1231">
        <v>8</v>
      </c>
      <c r="C79" s="1275" t="s">
        <v>2504</v>
      </c>
      <c r="D79" s="1232"/>
      <c r="E79" s="1233">
        <v>23878500</v>
      </c>
      <c r="F79" s="1234" t="s">
        <v>2416</v>
      </c>
      <c r="G79" s="1235"/>
      <c r="H79" s="1236"/>
      <c r="I79" s="1234"/>
      <c r="J79" s="1220">
        <f t="shared" si="29"/>
        <v>1</v>
      </c>
      <c r="K79" s="1227">
        <f t="shared" si="30"/>
        <v>23878500</v>
      </c>
      <c r="L79" s="1237"/>
      <c r="M79" s="1234"/>
      <c r="N79" s="1237"/>
      <c r="O79" s="1234"/>
      <c r="P79" s="1237">
        <v>1</v>
      </c>
      <c r="Q79" s="1714">
        <f t="shared" si="31"/>
        <v>23878500</v>
      </c>
      <c r="R79" s="1234"/>
      <c r="S79" s="1234"/>
      <c r="T79" s="1715"/>
      <c r="U79" s="1228">
        <f t="shared" si="32"/>
        <v>23878500</v>
      </c>
      <c r="W79" s="1707"/>
      <c r="X79" s="1707"/>
      <c r="Y79" s="1707"/>
      <c r="Z79" s="1708">
        <f t="shared" si="24"/>
        <v>0</v>
      </c>
      <c r="AA79" s="1707"/>
      <c r="AB79" s="1707"/>
      <c r="AC79" s="1707"/>
      <c r="AD79" s="1708">
        <f t="shared" si="25"/>
        <v>0</v>
      </c>
      <c r="AE79" s="1707"/>
      <c r="AF79" s="1707"/>
      <c r="AG79" s="1707"/>
      <c r="AH79" s="1708">
        <f t="shared" si="26"/>
        <v>0</v>
      </c>
      <c r="AI79" s="1707"/>
      <c r="AJ79" s="1707"/>
      <c r="AK79" s="1707"/>
      <c r="AL79" s="1708">
        <f t="shared" si="27"/>
        <v>0</v>
      </c>
      <c r="AM79" s="1707">
        <f t="shared" si="28"/>
        <v>0</v>
      </c>
      <c r="AN79" s="1282">
        <f t="shared" si="33"/>
        <v>-23878500</v>
      </c>
      <c r="AO79" s="1234"/>
      <c r="AP79" s="1234"/>
      <c r="AQ79" s="1234"/>
      <c r="AR79" s="1234"/>
      <c r="AS79" s="1234"/>
      <c r="AT79" s="1234"/>
      <c r="AU79" s="1234"/>
      <c r="AV79" s="1234"/>
      <c r="AW79" s="1234"/>
      <c r="AX79" s="1234"/>
      <c r="AY79" s="1234"/>
      <c r="AZ79" s="1234"/>
      <c r="BA79" s="1234"/>
      <c r="BB79" s="1234"/>
      <c r="BC79" s="1234"/>
      <c r="BD79" s="1234"/>
      <c r="BE79" s="929">
        <f t="shared" si="34"/>
        <v>0</v>
      </c>
    </row>
    <row r="80" spans="1:58" ht="70.2">
      <c r="A80" s="1220">
        <v>556</v>
      </c>
      <c r="B80" s="1231">
        <v>8</v>
      </c>
      <c r="C80" s="1275" t="s">
        <v>2505</v>
      </c>
      <c r="D80" s="1232"/>
      <c r="E80" s="1233">
        <v>64478000</v>
      </c>
      <c r="F80" s="1234" t="s">
        <v>2416</v>
      </c>
      <c r="G80" s="1235"/>
      <c r="H80" s="1236"/>
      <c r="I80" s="1234"/>
      <c r="J80" s="1220">
        <f t="shared" si="29"/>
        <v>1</v>
      </c>
      <c r="K80" s="1227">
        <f t="shared" si="30"/>
        <v>64478000</v>
      </c>
      <c r="L80" s="1237"/>
      <c r="M80" s="1234"/>
      <c r="N80" s="1237"/>
      <c r="O80" s="1234"/>
      <c r="P80" s="1237">
        <v>1</v>
      </c>
      <c r="Q80" s="1714">
        <f t="shared" si="31"/>
        <v>64478000</v>
      </c>
      <c r="R80" s="1234"/>
      <c r="S80" s="1234"/>
      <c r="T80" s="1715"/>
      <c r="U80" s="1228">
        <f t="shared" si="32"/>
        <v>64478000</v>
      </c>
      <c r="W80" s="1707"/>
      <c r="X80" s="1707"/>
      <c r="Y80" s="1707"/>
      <c r="Z80" s="1708">
        <f t="shared" si="24"/>
        <v>0</v>
      </c>
      <c r="AA80" s="1707"/>
      <c r="AB80" s="1707"/>
      <c r="AC80" s="1707"/>
      <c r="AD80" s="1708">
        <f t="shared" si="25"/>
        <v>0</v>
      </c>
      <c r="AE80" s="1707"/>
      <c r="AF80" s="1707"/>
      <c r="AG80" s="1707"/>
      <c r="AH80" s="1708">
        <f t="shared" si="26"/>
        <v>0</v>
      </c>
      <c r="AI80" s="1707"/>
      <c r="AJ80" s="1707"/>
      <c r="AK80" s="1707"/>
      <c r="AL80" s="1708">
        <f t="shared" si="27"/>
        <v>0</v>
      </c>
      <c r="AM80" s="1707">
        <f t="shared" si="28"/>
        <v>0</v>
      </c>
      <c r="AN80" s="1282">
        <f t="shared" si="33"/>
        <v>-64478000</v>
      </c>
      <c r="AO80" s="1234"/>
      <c r="AP80" s="1234"/>
      <c r="AQ80" s="1234"/>
      <c r="AR80" s="1234"/>
      <c r="AS80" s="1234"/>
      <c r="AT80" s="1234"/>
      <c r="AU80" s="1234"/>
      <c r="AV80" s="1234"/>
      <c r="AW80" s="1234"/>
      <c r="AX80" s="1234"/>
      <c r="AY80" s="1234"/>
      <c r="AZ80" s="1234"/>
      <c r="BA80" s="1234"/>
      <c r="BB80" s="1234"/>
      <c r="BC80" s="1234"/>
      <c r="BD80" s="1234"/>
      <c r="BE80" s="929">
        <f t="shared" si="34"/>
        <v>0</v>
      </c>
    </row>
    <row r="81" spans="1:58" ht="93.6">
      <c r="A81" s="1220">
        <v>563</v>
      </c>
      <c r="B81" s="1231">
        <v>8</v>
      </c>
      <c r="C81" s="1275" t="s">
        <v>2506</v>
      </c>
      <c r="D81" s="1232"/>
      <c r="E81" s="1233">
        <v>37999100</v>
      </c>
      <c r="F81" s="1234" t="s">
        <v>2416</v>
      </c>
      <c r="G81" s="1235"/>
      <c r="H81" s="1236"/>
      <c r="I81" s="1234"/>
      <c r="J81" s="1220">
        <f t="shared" si="29"/>
        <v>1</v>
      </c>
      <c r="K81" s="1227">
        <f t="shared" si="30"/>
        <v>37999100</v>
      </c>
      <c r="L81" s="1237"/>
      <c r="M81" s="1234"/>
      <c r="N81" s="1237"/>
      <c r="O81" s="1234"/>
      <c r="P81" s="1237">
        <v>1</v>
      </c>
      <c r="Q81" s="1714">
        <f t="shared" si="31"/>
        <v>37999100</v>
      </c>
      <c r="R81" s="1234"/>
      <c r="S81" s="1234"/>
      <c r="T81" s="1715"/>
      <c r="U81" s="1228">
        <f t="shared" si="32"/>
        <v>37999100</v>
      </c>
      <c r="W81" s="1707"/>
      <c r="X81" s="1707"/>
      <c r="Y81" s="1707"/>
      <c r="Z81" s="1708">
        <f t="shared" si="24"/>
        <v>0</v>
      </c>
      <c r="AA81" s="1707"/>
      <c r="AB81" s="1707"/>
      <c r="AC81" s="1707"/>
      <c r="AD81" s="1708">
        <f t="shared" si="25"/>
        <v>0</v>
      </c>
      <c r="AE81" s="1707"/>
      <c r="AF81" s="1707"/>
      <c r="AG81" s="1707"/>
      <c r="AH81" s="1708">
        <f t="shared" si="26"/>
        <v>0</v>
      </c>
      <c r="AI81" s="1707"/>
      <c r="AJ81" s="1707"/>
      <c r="AK81" s="1707"/>
      <c r="AL81" s="1708">
        <f t="shared" si="27"/>
        <v>0</v>
      </c>
      <c r="AM81" s="1707">
        <f t="shared" si="28"/>
        <v>0</v>
      </c>
      <c r="AN81" s="1282">
        <f t="shared" si="33"/>
        <v>-37999100</v>
      </c>
      <c r="AO81" s="1234"/>
      <c r="AP81" s="1234"/>
      <c r="AQ81" s="1234"/>
      <c r="AR81" s="1234"/>
      <c r="AS81" s="1234"/>
      <c r="AT81" s="1234"/>
      <c r="AU81" s="1234"/>
      <c r="AV81" s="1234"/>
      <c r="AW81" s="1234"/>
      <c r="AX81" s="1234"/>
      <c r="AY81" s="1234"/>
      <c r="AZ81" s="1234"/>
      <c r="BA81" s="1234"/>
      <c r="BB81" s="1234"/>
      <c r="BC81" s="1234"/>
      <c r="BD81" s="1234"/>
      <c r="BE81" s="929">
        <f t="shared" si="34"/>
        <v>0</v>
      </c>
    </row>
    <row r="82" spans="1:58" ht="70.2">
      <c r="A82" s="1220">
        <v>583</v>
      </c>
      <c r="B82" s="1231">
        <v>8</v>
      </c>
      <c r="C82" s="1275" t="s">
        <v>2509</v>
      </c>
      <c r="D82" s="1232"/>
      <c r="E82" s="1233">
        <v>20702600</v>
      </c>
      <c r="F82" s="1234" t="s">
        <v>2416</v>
      </c>
      <c r="G82" s="1235"/>
      <c r="H82" s="1236"/>
      <c r="I82" s="1234"/>
      <c r="J82" s="1220">
        <f t="shared" si="29"/>
        <v>1</v>
      </c>
      <c r="K82" s="1227">
        <f t="shared" si="30"/>
        <v>20702600</v>
      </c>
      <c r="L82" s="1237"/>
      <c r="M82" s="1234"/>
      <c r="N82" s="1237"/>
      <c r="O82" s="1234"/>
      <c r="P82" s="1237">
        <v>1</v>
      </c>
      <c r="Q82" s="1714">
        <f t="shared" si="31"/>
        <v>20702600</v>
      </c>
      <c r="R82" s="1234"/>
      <c r="S82" s="1234"/>
      <c r="T82" s="1715"/>
      <c r="U82" s="1228">
        <f t="shared" si="32"/>
        <v>20702600</v>
      </c>
      <c r="W82" s="1707"/>
      <c r="X82" s="1707"/>
      <c r="Y82" s="1707"/>
      <c r="Z82" s="1708">
        <f t="shared" si="24"/>
        <v>0</v>
      </c>
      <c r="AA82" s="1707"/>
      <c r="AB82" s="1707"/>
      <c r="AC82" s="1707"/>
      <c r="AD82" s="1708">
        <f t="shared" si="25"/>
        <v>0</v>
      </c>
      <c r="AE82" s="1707"/>
      <c r="AF82" s="1707"/>
      <c r="AG82" s="1707"/>
      <c r="AH82" s="1708">
        <f t="shared" si="26"/>
        <v>0</v>
      </c>
      <c r="AI82" s="1707"/>
      <c r="AJ82" s="1707"/>
      <c r="AK82" s="1707"/>
      <c r="AL82" s="1708">
        <f t="shared" si="27"/>
        <v>0</v>
      </c>
      <c r="AM82" s="1707">
        <f t="shared" si="28"/>
        <v>0</v>
      </c>
      <c r="AN82" s="1282">
        <f t="shared" si="33"/>
        <v>-20702600</v>
      </c>
      <c r="AO82" s="1234"/>
      <c r="AP82" s="1234"/>
      <c r="AQ82" s="1234"/>
      <c r="AR82" s="1234"/>
      <c r="AS82" s="1234"/>
      <c r="AT82" s="1234"/>
      <c r="AU82" s="1234"/>
      <c r="AV82" s="1234"/>
      <c r="AW82" s="1234"/>
      <c r="AX82" s="1234"/>
      <c r="AY82" s="1234"/>
      <c r="AZ82" s="1234"/>
      <c r="BA82" s="1234"/>
      <c r="BB82" s="1234"/>
      <c r="BC82" s="1234"/>
      <c r="BD82" s="1234"/>
      <c r="BE82" s="929">
        <f t="shared" si="34"/>
        <v>0</v>
      </c>
    </row>
    <row r="83" spans="1:58" ht="93.6">
      <c r="A83" s="1220">
        <v>53</v>
      </c>
      <c r="B83" s="1231">
        <v>9</v>
      </c>
      <c r="C83" s="1275" t="s">
        <v>2439</v>
      </c>
      <c r="D83" s="1232"/>
      <c r="E83" s="1233">
        <v>251326500</v>
      </c>
      <c r="F83" s="1234" t="s">
        <v>2416</v>
      </c>
      <c r="G83" s="1235"/>
      <c r="H83" s="1236"/>
      <c r="I83" s="1234"/>
      <c r="J83" s="1220">
        <f t="shared" si="29"/>
        <v>1</v>
      </c>
      <c r="K83" s="1227">
        <f t="shared" si="30"/>
        <v>251326500</v>
      </c>
      <c r="L83" s="1237"/>
      <c r="M83" s="1234"/>
      <c r="N83" s="1237"/>
      <c r="O83" s="1234"/>
      <c r="P83" s="1237">
        <v>1</v>
      </c>
      <c r="Q83" s="1711">
        <f t="shared" si="31"/>
        <v>251326500</v>
      </c>
      <c r="R83" s="1234"/>
      <c r="S83" s="1234"/>
      <c r="T83" s="1715"/>
      <c r="U83" s="1228">
        <f t="shared" si="32"/>
        <v>251326500</v>
      </c>
      <c r="V83" s="1713">
        <f>SUM(Q83:Q95)</f>
        <v>655488800</v>
      </c>
      <c r="W83" s="929"/>
      <c r="X83" s="929"/>
      <c r="Y83" s="929"/>
      <c r="Z83" s="930">
        <f t="shared" si="24"/>
        <v>0</v>
      </c>
      <c r="AA83" s="929"/>
      <c r="AB83" s="929"/>
      <c r="AC83" s="929"/>
      <c r="AD83" s="930">
        <f t="shared" si="25"/>
        <v>0</v>
      </c>
      <c r="AE83" s="929"/>
      <c r="AF83" s="929"/>
      <c r="AG83" s="929"/>
      <c r="AH83" s="930">
        <f t="shared" si="26"/>
        <v>0</v>
      </c>
      <c r="AI83" s="929"/>
      <c r="AJ83" s="929"/>
      <c r="AK83" s="929"/>
      <c r="AL83" s="930">
        <f t="shared" si="27"/>
        <v>0</v>
      </c>
      <c r="AM83" s="929">
        <f t="shared" si="28"/>
        <v>0</v>
      </c>
      <c r="AN83" s="1282">
        <f t="shared" si="33"/>
        <v>-251326500</v>
      </c>
      <c r="AO83" s="929"/>
      <c r="AP83" s="929"/>
      <c r="AQ83" s="929"/>
      <c r="AR83" s="930">
        <v>0</v>
      </c>
      <c r="AS83" s="929"/>
      <c r="AT83" s="929"/>
      <c r="AU83" s="929"/>
      <c r="AV83" s="930">
        <v>0</v>
      </c>
      <c r="AW83" s="929"/>
      <c r="AX83" s="929"/>
      <c r="AY83" s="929"/>
      <c r="AZ83" s="930">
        <v>0</v>
      </c>
      <c r="BA83" s="929"/>
      <c r="BB83" s="929"/>
      <c r="BC83" s="929"/>
      <c r="BD83" s="930">
        <v>0</v>
      </c>
      <c r="BE83" s="929">
        <f t="shared" si="34"/>
        <v>0</v>
      </c>
      <c r="BF83" s="1282">
        <v>0</v>
      </c>
    </row>
    <row r="84" spans="1:58" ht="70.2">
      <c r="A84" s="1220">
        <v>177</v>
      </c>
      <c r="B84" s="1231">
        <v>9</v>
      </c>
      <c r="C84" s="1275" t="s">
        <v>2456</v>
      </c>
      <c r="D84" s="1232"/>
      <c r="E84" s="1233">
        <v>112639400</v>
      </c>
      <c r="F84" s="1234" t="s">
        <v>2416</v>
      </c>
      <c r="G84" s="1235"/>
      <c r="H84" s="1236"/>
      <c r="I84" s="1234"/>
      <c r="J84" s="1220">
        <f t="shared" si="29"/>
        <v>1</v>
      </c>
      <c r="K84" s="1227">
        <f t="shared" si="30"/>
        <v>112639400</v>
      </c>
      <c r="L84" s="1237"/>
      <c r="M84" s="1234"/>
      <c r="N84" s="1237"/>
      <c r="O84" s="1234"/>
      <c r="P84" s="1237">
        <v>1</v>
      </c>
      <c r="Q84" s="1711">
        <f t="shared" si="31"/>
        <v>112639400</v>
      </c>
      <c r="R84" s="1234"/>
      <c r="S84" s="1234"/>
      <c r="T84" s="1715"/>
      <c r="U84" s="1228">
        <f t="shared" si="32"/>
        <v>112639400</v>
      </c>
      <c r="W84" s="1707"/>
      <c r="X84" s="1707"/>
      <c r="Y84" s="1707"/>
      <c r="Z84" s="1708">
        <f t="shared" si="24"/>
        <v>0</v>
      </c>
      <c r="AA84" s="1707"/>
      <c r="AB84" s="1707"/>
      <c r="AC84" s="1707"/>
      <c r="AD84" s="1708">
        <f t="shared" si="25"/>
        <v>0</v>
      </c>
      <c r="AE84" s="1707"/>
      <c r="AF84" s="1707"/>
      <c r="AG84" s="1707"/>
      <c r="AH84" s="1708">
        <f t="shared" si="26"/>
        <v>0</v>
      </c>
      <c r="AI84" s="1707"/>
      <c r="AJ84" s="1707"/>
      <c r="AK84" s="1707"/>
      <c r="AL84" s="1708">
        <f t="shared" si="27"/>
        <v>0</v>
      </c>
      <c r="AM84" s="1707">
        <f t="shared" si="28"/>
        <v>0</v>
      </c>
      <c r="AN84" s="1282">
        <f t="shared" si="33"/>
        <v>-112639400</v>
      </c>
      <c r="AO84" s="1234"/>
      <c r="AP84" s="1234"/>
      <c r="AQ84" s="1234"/>
      <c r="AR84" s="1234"/>
      <c r="AS84" s="1234"/>
      <c r="AT84" s="1234"/>
      <c r="AU84" s="1234"/>
      <c r="AV84" s="1234"/>
      <c r="AW84" s="1234"/>
      <c r="AX84" s="1234"/>
      <c r="AY84" s="1234"/>
      <c r="AZ84" s="1234"/>
      <c r="BA84" s="1234"/>
      <c r="BB84" s="1234"/>
      <c r="BC84" s="1234"/>
      <c r="BD84" s="1234"/>
      <c r="BE84" s="929">
        <f t="shared" si="34"/>
        <v>0</v>
      </c>
    </row>
    <row r="85" spans="1:58" ht="70.2" outlineLevel="2">
      <c r="A85" s="1220">
        <v>185</v>
      </c>
      <c r="B85" s="1231">
        <v>9</v>
      </c>
      <c r="C85" s="1275" t="s">
        <v>2457</v>
      </c>
      <c r="D85" s="1232"/>
      <c r="E85" s="1233">
        <v>36724600</v>
      </c>
      <c r="F85" s="1234" t="s">
        <v>2416</v>
      </c>
      <c r="G85" s="1235"/>
      <c r="H85" s="1236"/>
      <c r="I85" s="1234"/>
      <c r="J85" s="1220">
        <f t="shared" si="29"/>
        <v>1</v>
      </c>
      <c r="K85" s="1227">
        <f t="shared" si="30"/>
        <v>36724600</v>
      </c>
      <c r="L85" s="1237"/>
      <c r="M85" s="1234"/>
      <c r="N85" s="1237"/>
      <c r="O85" s="1234"/>
      <c r="P85" s="1237">
        <v>1</v>
      </c>
      <c r="Q85" s="1711">
        <f t="shared" si="31"/>
        <v>36724600</v>
      </c>
      <c r="R85" s="1234"/>
      <c r="S85" s="1234"/>
      <c r="T85" s="1715"/>
      <c r="U85" s="1228">
        <f t="shared" si="32"/>
        <v>36724600</v>
      </c>
      <c r="W85" s="1707"/>
      <c r="X85" s="1707"/>
      <c r="Y85" s="1707"/>
      <c r="Z85" s="1708">
        <f t="shared" si="24"/>
        <v>0</v>
      </c>
      <c r="AA85" s="1707"/>
      <c r="AB85" s="1707"/>
      <c r="AC85" s="1707"/>
      <c r="AD85" s="1708">
        <f t="shared" si="25"/>
        <v>0</v>
      </c>
      <c r="AE85" s="1707"/>
      <c r="AF85" s="1707"/>
      <c r="AG85" s="1707"/>
      <c r="AH85" s="1708">
        <f t="shared" si="26"/>
        <v>0</v>
      </c>
      <c r="AI85" s="1707"/>
      <c r="AJ85" s="1707"/>
      <c r="AK85" s="1707"/>
      <c r="AL85" s="1708">
        <f t="shared" si="27"/>
        <v>0</v>
      </c>
      <c r="AM85" s="1707">
        <f t="shared" si="28"/>
        <v>0</v>
      </c>
      <c r="AN85" s="1282">
        <f t="shared" si="33"/>
        <v>-36724600</v>
      </c>
      <c r="AO85" s="1234"/>
      <c r="AP85" s="1234"/>
      <c r="AQ85" s="1234"/>
      <c r="AR85" s="1234"/>
      <c r="AS85" s="1234"/>
      <c r="AT85" s="1234"/>
      <c r="AU85" s="1234"/>
      <c r="AV85" s="1234"/>
      <c r="AW85" s="1234"/>
      <c r="AX85" s="1234"/>
      <c r="AY85" s="1234"/>
      <c r="AZ85" s="1234"/>
      <c r="BA85" s="1234"/>
      <c r="BB85" s="1234"/>
      <c r="BC85" s="1234"/>
      <c r="BD85" s="1234"/>
      <c r="BE85" s="929">
        <f t="shared" si="34"/>
        <v>0</v>
      </c>
    </row>
    <row r="86" spans="1:58" ht="70.2" outlineLevel="2">
      <c r="A86" s="1220">
        <v>193</v>
      </c>
      <c r="B86" s="1231">
        <v>9</v>
      </c>
      <c r="C86" s="1275" t="s">
        <v>2458</v>
      </c>
      <c r="D86" s="1232"/>
      <c r="E86" s="1233">
        <v>34866400</v>
      </c>
      <c r="F86" s="1234" t="s">
        <v>2416</v>
      </c>
      <c r="G86" s="1235"/>
      <c r="H86" s="1236"/>
      <c r="I86" s="1234"/>
      <c r="J86" s="1220">
        <f t="shared" si="29"/>
        <v>1</v>
      </c>
      <c r="K86" s="1227">
        <f t="shared" si="30"/>
        <v>34866400</v>
      </c>
      <c r="L86" s="1237"/>
      <c r="M86" s="1234"/>
      <c r="N86" s="1237"/>
      <c r="O86" s="1234"/>
      <c r="P86" s="1237">
        <v>1</v>
      </c>
      <c r="Q86" s="1711">
        <f t="shared" si="31"/>
        <v>34866400</v>
      </c>
      <c r="R86" s="1234"/>
      <c r="S86" s="1234"/>
      <c r="T86" s="1715"/>
      <c r="U86" s="1228">
        <f t="shared" si="32"/>
        <v>34866400</v>
      </c>
      <c r="W86" s="1707"/>
      <c r="X86" s="1707"/>
      <c r="Y86" s="1707"/>
      <c r="Z86" s="1708">
        <f t="shared" si="24"/>
        <v>0</v>
      </c>
      <c r="AA86" s="1707"/>
      <c r="AB86" s="1707"/>
      <c r="AC86" s="1707"/>
      <c r="AD86" s="1708">
        <f t="shared" si="25"/>
        <v>0</v>
      </c>
      <c r="AE86" s="1707"/>
      <c r="AF86" s="1707"/>
      <c r="AG86" s="1707"/>
      <c r="AH86" s="1708">
        <f t="shared" si="26"/>
        <v>0</v>
      </c>
      <c r="AI86" s="1707"/>
      <c r="AJ86" s="1707"/>
      <c r="AK86" s="1707"/>
      <c r="AL86" s="1708">
        <f t="shared" si="27"/>
        <v>0</v>
      </c>
      <c r="AM86" s="1707">
        <f t="shared" si="28"/>
        <v>0</v>
      </c>
      <c r="AN86" s="1282">
        <f t="shared" si="33"/>
        <v>-34866400</v>
      </c>
      <c r="AO86" s="1234"/>
      <c r="AP86" s="1234"/>
      <c r="AQ86" s="1234"/>
      <c r="AR86" s="1234"/>
      <c r="AS86" s="1234"/>
      <c r="AT86" s="1234"/>
      <c r="AU86" s="1234"/>
      <c r="AV86" s="1234"/>
      <c r="AW86" s="1234"/>
      <c r="AX86" s="1234"/>
      <c r="AY86" s="1234"/>
      <c r="AZ86" s="1234"/>
      <c r="BA86" s="1234"/>
      <c r="BB86" s="1234"/>
      <c r="BC86" s="1234"/>
      <c r="BD86" s="1234"/>
      <c r="BE86" s="929">
        <f t="shared" si="34"/>
        <v>0</v>
      </c>
    </row>
    <row r="87" spans="1:58" ht="70.2">
      <c r="A87" s="1220">
        <v>260</v>
      </c>
      <c r="B87" s="1231">
        <v>9</v>
      </c>
      <c r="C87" s="1275" t="s">
        <v>2466</v>
      </c>
      <c r="D87" s="1232"/>
      <c r="E87" s="1233">
        <v>17931400</v>
      </c>
      <c r="F87" s="1234" t="s">
        <v>2416</v>
      </c>
      <c r="G87" s="1235"/>
      <c r="H87" s="1236"/>
      <c r="I87" s="1234"/>
      <c r="J87" s="1220">
        <f t="shared" si="29"/>
        <v>1</v>
      </c>
      <c r="K87" s="1227">
        <f t="shared" si="30"/>
        <v>17931400</v>
      </c>
      <c r="L87" s="1237"/>
      <c r="M87" s="1234"/>
      <c r="N87" s="1237"/>
      <c r="O87" s="1234"/>
      <c r="P87" s="1237">
        <v>1</v>
      </c>
      <c r="Q87" s="1711">
        <f t="shared" si="31"/>
        <v>17931400</v>
      </c>
      <c r="R87" s="1234"/>
      <c r="S87" s="1234"/>
      <c r="T87" s="1715"/>
      <c r="U87" s="1228">
        <f t="shared" si="32"/>
        <v>17931400</v>
      </c>
      <c r="W87" s="1707"/>
      <c r="X87" s="1707"/>
      <c r="Y87" s="1707"/>
      <c r="Z87" s="1708">
        <f t="shared" si="24"/>
        <v>0</v>
      </c>
      <c r="AA87" s="1707"/>
      <c r="AB87" s="1707"/>
      <c r="AC87" s="1707"/>
      <c r="AD87" s="1708">
        <f t="shared" si="25"/>
        <v>0</v>
      </c>
      <c r="AE87" s="1707"/>
      <c r="AF87" s="1707"/>
      <c r="AG87" s="1707"/>
      <c r="AH87" s="1708">
        <f t="shared" si="26"/>
        <v>0</v>
      </c>
      <c r="AI87" s="1707"/>
      <c r="AJ87" s="1707"/>
      <c r="AK87" s="1707"/>
      <c r="AL87" s="1708">
        <f t="shared" si="27"/>
        <v>0</v>
      </c>
      <c r="AM87" s="1707">
        <f t="shared" si="28"/>
        <v>0</v>
      </c>
      <c r="AN87" s="1282">
        <f t="shared" si="33"/>
        <v>-17931400</v>
      </c>
      <c r="AO87" s="1234"/>
      <c r="AP87" s="1234"/>
      <c r="AQ87" s="1234"/>
      <c r="AR87" s="1234"/>
      <c r="AS87" s="1234"/>
      <c r="AT87" s="1234"/>
      <c r="AU87" s="1234"/>
      <c r="AV87" s="1234"/>
      <c r="AW87" s="1234"/>
      <c r="AX87" s="1234"/>
      <c r="AY87" s="1234"/>
      <c r="AZ87" s="1234"/>
      <c r="BA87" s="1234"/>
      <c r="BB87" s="1234"/>
      <c r="BC87" s="1234"/>
      <c r="BD87" s="1234"/>
      <c r="BE87" s="929">
        <f t="shared" si="34"/>
        <v>0</v>
      </c>
    </row>
    <row r="88" spans="1:58" ht="70.2">
      <c r="A88" s="1220">
        <v>348</v>
      </c>
      <c r="B88" s="1231">
        <v>9</v>
      </c>
      <c r="C88" s="1275" t="s">
        <v>2477</v>
      </c>
      <c r="D88" s="1232"/>
      <c r="E88" s="1233">
        <v>35028100</v>
      </c>
      <c r="F88" s="1234" t="s">
        <v>2416</v>
      </c>
      <c r="G88" s="1235"/>
      <c r="H88" s="1236"/>
      <c r="I88" s="1234"/>
      <c r="J88" s="1220">
        <f t="shared" si="29"/>
        <v>1</v>
      </c>
      <c r="K88" s="1227">
        <f t="shared" si="30"/>
        <v>35028100</v>
      </c>
      <c r="L88" s="1237"/>
      <c r="M88" s="1234"/>
      <c r="N88" s="1237"/>
      <c r="O88" s="1234"/>
      <c r="P88" s="1237">
        <v>1</v>
      </c>
      <c r="Q88" s="1711">
        <f t="shared" si="31"/>
        <v>35028100</v>
      </c>
      <c r="R88" s="1234"/>
      <c r="S88" s="1234"/>
      <c r="T88" s="1715"/>
      <c r="U88" s="1228">
        <f t="shared" si="32"/>
        <v>35028100</v>
      </c>
      <c r="W88" s="1707"/>
      <c r="X88" s="1707"/>
      <c r="Y88" s="1707"/>
      <c r="Z88" s="1708">
        <f t="shared" si="24"/>
        <v>0</v>
      </c>
      <c r="AA88" s="1707"/>
      <c r="AB88" s="1707"/>
      <c r="AC88" s="1707"/>
      <c r="AD88" s="1708">
        <f t="shared" si="25"/>
        <v>0</v>
      </c>
      <c r="AE88" s="1707"/>
      <c r="AF88" s="1707"/>
      <c r="AG88" s="1707"/>
      <c r="AH88" s="1708">
        <f t="shared" si="26"/>
        <v>0</v>
      </c>
      <c r="AI88" s="1707"/>
      <c r="AJ88" s="1707"/>
      <c r="AK88" s="1707"/>
      <c r="AL88" s="1708">
        <f t="shared" si="27"/>
        <v>0</v>
      </c>
      <c r="AM88" s="1707">
        <f t="shared" si="28"/>
        <v>0</v>
      </c>
      <c r="AN88" s="1282">
        <f t="shared" si="33"/>
        <v>-35028100</v>
      </c>
      <c r="AO88" s="1234"/>
      <c r="AP88" s="1234"/>
      <c r="AQ88" s="1234"/>
      <c r="AR88" s="1234"/>
      <c r="AS88" s="1234"/>
      <c r="AT88" s="1234"/>
      <c r="AU88" s="1234"/>
      <c r="AV88" s="1234"/>
      <c r="AW88" s="1234"/>
      <c r="AX88" s="1234"/>
      <c r="AY88" s="1234"/>
      <c r="AZ88" s="1234"/>
      <c r="BA88" s="1234"/>
      <c r="BB88" s="1234"/>
      <c r="BC88" s="1234"/>
      <c r="BD88" s="1234"/>
      <c r="BE88" s="929">
        <f t="shared" si="34"/>
        <v>0</v>
      </c>
    </row>
    <row r="89" spans="1:58" ht="70.2">
      <c r="A89" s="1220">
        <v>452</v>
      </c>
      <c r="B89" s="1231">
        <v>9</v>
      </c>
      <c r="C89" s="1275" t="s">
        <v>2491</v>
      </c>
      <c r="D89" s="1232"/>
      <c r="E89" s="1233">
        <v>35210300</v>
      </c>
      <c r="F89" s="1234" t="s">
        <v>2416</v>
      </c>
      <c r="G89" s="1235"/>
      <c r="H89" s="1236"/>
      <c r="I89" s="1234"/>
      <c r="J89" s="1220">
        <f t="shared" si="29"/>
        <v>1</v>
      </c>
      <c r="K89" s="1227">
        <f t="shared" si="30"/>
        <v>35210300</v>
      </c>
      <c r="L89" s="1237"/>
      <c r="M89" s="1234"/>
      <c r="N89" s="1237"/>
      <c r="O89" s="1234"/>
      <c r="P89" s="1237">
        <v>1</v>
      </c>
      <c r="Q89" s="1711">
        <f t="shared" si="31"/>
        <v>35210300</v>
      </c>
      <c r="R89" s="1234"/>
      <c r="S89" s="1234"/>
      <c r="T89" s="1715"/>
      <c r="U89" s="1228">
        <f t="shared" si="32"/>
        <v>35210300</v>
      </c>
      <c r="W89" s="1707"/>
      <c r="X89" s="1707"/>
      <c r="Y89" s="1707"/>
      <c r="Z89" s="1708">
        <f t="shared" si="24"/>
        <v>0</v>
      </c>
      <c r="AA89" s="1707"/>
      <c r="AB89" s="1707"/>
      <c r="AC89" s="1707"/>
      <c r="AD89" s="1708">
        <f t="shared" si="25"/>
        <v>0</v>
      </c>
      <c r="AE89" s="1707"/>
      <c r="AF89" s="1707"/>
      <c r="AG89" s="1707"/>
      <c r="AH89" s="1708">
        <f t="shared" si="26"/>
        <v>0</v>
      </c>
      <c r="AI89" s="1707"/>
      <c r="AJ89" s="1707"/>
      <c r="AK89" s="1707"/>
      <c r="AL89" s="1708">
        <f t="shared" si="27"/>
        <v>0</v>
      </c>
      <c r="AM89" s="1707">
        <f t="shared" si="28"/>
        <v>0</v>
      </c>
      <c r="AN89" s="1282">
        <f t="shared" si="33"/>
        <v>-35210300</v>
      </c>
      <c r="AO89" s="1234"/>
      <c r="AP89" s="1234"/>
      <c r="AQ89" s="1234"/>
      <c r="AR89" s="1234"/>
      <c r="AS89" s="1234"/>
      <c r="AT89" s="1234"/>
      <c r="AU89" s="1234"/>
      <c r="AV89" s="1234"/>
      <c r="AW89" s="1234"/>
      <c r="AX89" s="1234"/>
      <c r="AY89" s="1234"/>
      <c r="AZ89" s="1234"/>
      <c r="BA89" s="1234"/>
      <c r="BB89" s="1234"/>
      <c r="BC89" s="1234"/>
      <c r="BD89" s="1234"/>
      <c r="BE89" s="929">
        <f t="shared" si="34"/>
        <v>0</v>
      </c>
    </row>
    <row r="90" spans="1:58" ht="70.2">
      <c r="A90" s="1220">
        <v>606</v>
      </c>
      <c r="B90" s="1231">
        <v>9</v>
      </c>
      <c r="C90" s="1275" t="s">
        <v>2512</v>
      </c>
      <c r="D90" s="1232"/>
      <c r="E90" s="1233">
        <v>12168200</v>
      </c>
      <c r="F90" s="1234" t="s">
        <v>2416</v>
      </c>
      <c r="G90" s="1235"/>
      <c r="H90" s="1236"/>
      <c r="I90" s="1234"/>
      <c r="J90" s="1220">
        <f t="shared" si="29"/>
        <v>1</v>
      </c>
      <c r="K90" s="1227">
        <f t="shared" si="30"/>
        <v>12168200</v>
      </c>
      <c r="L90" s="1237"/>
      <c r="M90" s="1234"/>
      <c r="N90" s="1237"/>
      <c r="O90" s="1234"/>
      <c r="P90" s="1237">
        <v>1</v>
      </c>
      <c r="Q90" s="1711">
        <f t="shared" si="31"/>
        <v>12168200</v>
      </c>
      <c r="R90" s="1234"/>
      <c r="S90" s="1234"/>
      <c r="T90" s="1715"/>
      <c r="U90" s="1228">
        <f t="shared" si="32"/>
        <v>12168200</v>
      </c>
      <c r="W90" s="1707"/>
      <c r="X90" s="1707"/>
      <c r="Y90" s="1707"/>
      <c r="Z90" s="1708">
        <f t="shared" si="24"/>
        <v>0</v>
      </c>
      <c r="AA90" s="1707"/>
      <c r="AB90" s="1707"/>
      <c r="AC90" s="1707"/>
      <c r="AD90" s="1708">
        <f t="shared" si="25"/>
        <v>0</v>
      </c>
      <c r="AE90" s="1707"/>
      <c r="AF90" s="1707"/>
      <c r="AG90" s="1707"/>
      <c r="AH90" s="1708">
        <f t="shared" si="26"/>
        <v>0</v>
      </c>
      <c r="AI90" s="1707"/>
      <c r="AJ90" s="1707"/>
      <c r="AK90" s="1707"/>
      <c r="AL90" s="1708">
        <f t="shared" si="27"/>
        <v>0</v>
      </c>
      <c r="AM90" s="1707">
        <f t="shared" si="28"/>
        <v>0</v>
      </c>
      <c r="AN90" s="1282">
        <f t="shared" si="33"/>
        <v>-12168200</v>
      </c>
      <c r="AO90" s="1234"/>
      <c r="AP90" s="1234"/>
      <c r="AQ90" s="1234"/>
      <c r="AR90" s="1234"/>
      <c r="AS90" s="1234"/>
      <c r="AT90" s="1234"/>
      <c r="AU90" s="1234"/>
      <c r="AV90" s="1234"/>
      <c r="AW90" s="1234"/>
      <c r="AX90" s="1234"/>
      <c r="AY90" s="1234"/>
      <c r="AZ90" s="1234"/>
      <c r="BA90" s="1234"/>
      <c r="BB90" s="1234"/>
      <c r="BC90" s="1234"/>
      <c r="BD90" s="1234"/>
      <c r="BE90" s="929">
        <f t="shared" si="34"/>
        <v>0</v>
      </c>
    </row>
    <row r="91" spans="1:58" ht="70.2">
      <c r="A91" s="1220">
        <v>613</v>
      </c>
      <c r="B91" s="1231">
        <v>9</v>
      </c>
      <c r="C91" s="1275" t="s">
        <v>2513</v>
      </c>
      <c r="D91" s="1232"/>
      <c r="E91" s="1233">
        <v>24130200</v>
      </c>
      <c r="F91" s="1234" t="s">
        <v>2416</v>
      </c>
      <c r="G91" s="1235"/>
      <c r="H91" s="1236"/>
      <c r="I91" s="1234"/>
      <c r="J91" s="1220">
        <f t="shared" si="29"/>
        <v>1</v>
      </c>
      <c r="K91" s="1227">
        <f t="shared" si="30"/>
        <v>24130200</v>
      </c>
      <c r="L91" s="1237"/>
      <c r="M91" s="1234"/>
      <c r="N91" s="1237"/>
      <c r="O91" s="1234"/>
      <c r="P91" s="1237">
        <v>1</v>
      </c>
      <c r="Q91" s="1711">
        <f t="shared" si="31"/>
        <v>24130200</v>
      </c>
      <c r="R91" s="1234"/>
      <c r="S91" s="1234"/>
      <c r="T91" s="1715"/>
      <c r="U91" s="1228">
        <f t="shared" si="32"/>
        <v>24130200</v>
      </c>
      <c r="W91" s="1707"/>
      <c r="X91" s="1707"/>
      <c r="Y91" s="1707"/>
      <c r="Z91" s="1708">
        <f t="shared" si="24"/>
        <v>0</v>
      </c>
      <c r="AA91" s="1707"/>
      <c r="AB91" s="1707"/>
      <c r="AC91" s="1707"/>
      <c r="AD91" s="1708">
        <f t="shared" si="25"/>
        <v>0</v>
      </c>
      <c r="AE91" s="1707"/>
      <c r="AF91" s="1707"/>
      <c r="AG91" s="1707"/>
      <c r="AH91" s="1708">
        <f t="shared" si="26"/>
        <v>0</v>
      </c>
      <c r="AI91" s="1707"/>
      <c r="AJ91" s="1707"/>
      <c r="AK91" s="1707"/>
      <c r="AL91" s="1708">
        <f t="shared" si="27"/>
        <v>0</v>
      </c>
      <c r="AM91" s="1707">
        <f t="shared" si="28"/>
        <v>0</v>
      </c>
      <c r="AN91" s="1282">
        <f t="shared" si="33"/>
        <v>-24130200</v>
      </c>
      <c r="AO91" s="1234"/>
      <c r="AP91" s="1234"/>
      <c r="AQ91" s="1234"/>
      <c r="AR91" s="1234"/>
      <c r="AS91" s="1234"/>
      <c r="AT91" s="1234"/>
      <c r="AU91" s="1234"/>
      <c r="AV91" s="1234"/>
      <c r="AW91" s="1234"/>
      <c r="AX91" s="1234"/>
      <c r="AY91" s="1234"/>
      <c r="AZ91" s="1234"/>
      <c r="BA91" s="1234"/>
      <c r="BB91" s="1234"/>
      <c r="BC91" s="1234"/>
      <c r="BD91" s="1234"/>
      <c r="BE91" s="929">
        <f t="shared" si="34"/>
        <v>0</v>
      </c>
    </row>
    <row r="92" spans="1:58" ht="70.2">
      <c r="A92" s="1220">
        <v>620</v>
      </c>
      <c r="B92" s="1231">
        <v>9</v>
      </c>
      <c r="C92" s="1275" t="s">
        <v>2514</v>
      </c>
      <c r="D92" s="1232"/>
      <c r="E92" s="1233">
        <v>10090600</v>
      </c>
      <c r="F92" s="1234" t="s">
        <v>2416</v>
      </c>
      <c r="G92" s="1235"/>
      <c r="H92" s="1236"/>
      <c r="I92" s="1234"/>
      <c r="J92" s="1220">
        <f t="shared" si="29"/>
        <v>1</v>
      </c>
      <c r="K92" s="1227">
        <f t="shared" si="30"/>
        <v>10090600</v>
      </c>
      <c r="L92" s="1237"/>
      <c r="M92" s="1234"/>
      <c r="N92" s="1237"/>
      <c r="O92" s="1234"/>
      <c r="P92" s="1237">
        <v>1</v>
      </c>
      <c r="Q92" s="1711">
        <f t="shared" si="31"/>
        <v>10090600</v>
      </c>
      <c r="R92" s="1234"/>
      <c r="S92" s="1234"/>
      <c r="T92" s="1715"/>
      <c r="U92" s="1228">
        <f t="shared" si="32"/>
        <v>10090600</v>
      </c>
      <c r="W92" s="929"/>
      <c r="X92" s="929"/>
      <c r="Y92" s="929"/>
      <c r="Z92" s="930">
        <f t="shared" si="24"/>
        <v>0</v>
      </c>
      <c r="AA92" s="929"/>
      <c r="AB92" s="929"/>
      <c r="AC92" s="929"/>
      <c r="AD92" s="930">
        <f t="shared" si="25"/>
        <v>0</v>
      </c>
      <c r="AE92" s="929"/>
      <c r="AF92" s="929"/>
      <c r="AG92" s="929"/>
      <c r="AH92" s="930">
        <f t="shared" si="26"/>
        <v>0</v>
      </c>
      <c r="AI92" s="929"/>
      <c r="AJ92" s="929"/>
      <c r="AK92" s="929"/>
      <c r="AL92" s="930">
        <f t="shared" si="27"/>
        <v>0</v>
      </c>
      <c r="AM92" s="929">
        <f t="shared" si="28"/>
        <v>0</v>
      </c>
      <c r="AN92" s="1282">
        <f t="shared" si="33"/>
        <v>-10090600</v>
      </c>
      <c r="AO92" s="1234"/>
      <c r="AP92" s="1234"/>
      <c r="AQ92" s="1234"/>
      <c r="AR92" s="1234"/>
      <c r="AS92" s="1234"/>
      <c r="AT92" s="1234"/>
      <c r="AU92" s="1234"/>
      <c r="AV92" s="1234"/>
      <c r="AW92" s="1234"/>
      <c r="AX92" s="1234"/>
      <c r="AY92" s="1234"/>
      <c r="AZ92" s="1234"/>
      <c r="BA92" s="1234"/>
      <c r="BB92" s="1234"/>
      <c r="BC92" s="1234"/>
      <c r="BD92" s="1234"/>
      <c r="BE92" s="929">
        <f t="shared" si="34"/>
        <v>0</v>
      </c>
    </row>
    <row r="93" spans="1:58" ht="93.6">
      <c r="A93" s="1220">
        <v>634</v>
      </c>
      <c r="B93" s="1231">
        <v>9</v>
      </c>
      <c r="C93" s="1275" t="s">
        <v>2516</v>
      </c>
      <c r="D93" s="1232"/>
      <c r="E93" s="1233">
        <v>38628600</v>
      </c>
      <c r="F93" s="1234" t="s">
        <v>2416</v>
      </c>
      <c r="G93" s="1235"/>
      <c r="H93" s="1236"/>
      <c r="I93" s="1234"/>
      <c r="J93" s="1220">
        <f t="shared" si="29"/>
        <v>1</v>
      </c>
      <c r="K93" s="1227">
        <f t="shared" si="30"/>
        <v>38628600</v>
      </c>
      <c r="L93" s="1237"/>
      <c r="M93" s="1234"/>
      <c r="N93" s="1237"/>
      <c r="O93" s="1234"/>
      <c r="P93" s="1237">
        <v>1</v>
      </c>
      <c r="Q93" s="1711">
        <f t="shared" si="31"/>
        <v>38628600</v>
      </c>
      <c r="R93" s="1234"/>
      <c r="S93" s="1234"/>
      <c r="T93" s="1715"/>
      <c r="U93" s="1228">
        <f t="shared" si="32"/>
        <v>38628600</v>
      </c>
      <c r="W93" s="1707"/>
      <c r="X93" s="1707"/>
      <c r="Y93" s="1707"/>
      <c r="Z93" s="1708">
        <f t="shared" si="24"/>
        <v>0</v>
      </c>
      <c r="AA93" s="1707"/>
      <c r="AB93" s="1707"/>
      <c r="AC93" s="1707"/>
      <c r="AD93" s="1708">
        <f t="shared" si="25"/>
        <v>0</v>
      </c>
      <c r="AE93" s="1707"/>
      <c r="AF93" s="1707"/>
      <c r="AG93" s="1707"/>
      <c r="AH93" s="1708">
        <f t="shared" si="26"/>
        <v>0</v>
      </c>
      <c r="AI93" s="1707"/>
      <c r="AJ93" s="1707"/>
      <c r="AK93" s="1707"/>
      <c r="AL93" s="1708">
        <f t="shared" si="27"/>
        <v>0</v>
      </c>
      <c r="AM93" s="1707">
        <f t="shared" si="28"/>
        <v>0</v>
      </c>
      <c r="AN93" s="1282">
        <f t="shared" si="33"/>
        <v>-38628600</v>
      </c>
      <c r="AO93" s="1234"/>
      <c r="AP93" s="1234"/>
      <c r="AQ93" s="1234"/>
      <c r="AR93" s="1234"/>
      <c r="AS93" s="1234"/>
      <c r="AT93" s="1234"/>
      <c r="AU93" s="1234"/>
      <c r="AV93" s="1234"/>
      <c r="AW93" s="1234"/>
      <c r="AX93" s="1234"/>
      <c r="AY93" s="1234"/>
      <c r="AZ93" s="1234"/>
      <c r="BA93" s="1234"/>
      <c r="BB93" s="1234"/>
      <c r="BC93" s="1234"/>
      <c r="BD93" s="1234"/>
      <c r="BE93" s="929">
        <f t="shared" si="34"/>
        <v>0</v>
      </c>
    </row>
    <row r="94" spans="1:58" ht="70.2" outlineLevel="2">
      <c r="A94" s="1220">
        <v>802</v>
      </c>
      <c r="B94" s="1231">
        <v>9</v>
      </c>
      <c r="C94" s="1275" t="s">
        <v>2540</v>
      </c>
      <c r="D94" s="1232"/>
      <c r="E94" s="1233">
        <v>9467800</v>
      </c>
      <c r="F94" s="1234" t="s">
        <v>2416</v>
      </c>
      <c r="G94" s="1235"/>
      <c r="H94" s="1236"/>
      <c r="I94" s="1234"/>
      <c r="J94" s="1220">
        <f t="shared" si="29"/>
        <v>1</v>
      </c>
      <c r="K94" s="1227">
        <f t="shared" si="30"/>
        <v>9467800</v>
      </c>
      <c r="L94" s="1237"/>
      <c r="M94" s="1234"/>
      <c r="N94" s="1237"/>
      <c r="O94" s="1234"/>
      <c r="P94" s="1237">
        <v>1</v>
      </c>
      <c r="Q94" s="1711">
        <f t="shared" si="31"/>
        <v>9467800</v>
      </c>
      <c r="R94" s="1234"/>
      <c r="S94" s="1234"/>
      <c r="T94" s="1715"/>
      <c r="U94" s="1228">
        <f t="shared" si="32"/>
        <v>9467800</v>
      </c>
      <c r="W94" s="1707"/>
      <c r="X94" s="1707"/>
      <c r="Y94" s="1707"/>
      <c r="Z94" s="1708">
        <f t="shared" si="24"/>
        <v>0</v>
      </c>
      <c r="AA94" s="1707"/>
      <c r="AB94" s="1707"/>
      <c r="AC94" s="1707"/>
      <c r="AD94" s="1708">
        <f t="shared" si="25"/>
        <v>0</v>
      </c>
      <c r="AE94" s="1707"/>
      <c r="AF94" s="1707"/>
      <c r="AG94" s="1707"/>
      <c r="AH94" s="1708">
        <f t="shared" si="26"/>
        <v>0</v>
      </c>
      <c r="AI94" s="1707"/>
      <c r="AJ94" s="1707"/>
      <c r="AK94" s="1707"/>
      <c r="AL94" s="1708">
        <f t="shared" si="27"/>
        <v>0</v>
      </c>
      <c r="AM94" s="1707">
        <f t="shared" si="28"/>
        <v>0</v>
      </c>
      <c r="AN94" s="1282">
        <f t="shared" si="33"/>
        <v>-9467800</v>
      </c>
      <c r="AO94" s="1234"/>
      <c r="AP94" s="1234"/>
      <c r="AQ94" s="1234"/>
      <c r="AR94" s="1234"/>
      <c r="AS94" s="1234"/>
      <c r="AT94" s="1234"/>
      <c r="AU94" s="1234"/>
      <c r="AV94" s="1234"/>
      <c r="AW94" s="1234"/>
      <c r="AX94" s="1234"/>
      <c r="AY94" s="1234"/>
      <c r="AZ94" s="1234"/>
      <c r="BA94" s="1234"/>
      <c r="BB94" s="1234"/>
      <c r="BC94" s="1234"/>
      <c r="BD94" s="1234"/>
      <c r="BE94" s="929">
        <f t="shared" si="34"/>
        <v>0</v>
      </c>
    </row>
    <row r="95" spans="1:58" ht="93.6" outlineLevel="2">
      <c r="A95" s="1220">
        <v>810</v>
      </c>
      <c r="B95" s="1231">
        <v>9</v>
      </c>
      <c r="C95" s="1275" t="s">
        <v>2541</v>
      </c>
      <c r="D95" s="1232"/>
      <c r="E95" s="1233">
        <v>37276700</v>
      </c>
      <c r="F95" s="1234" t="s">
        <v>2416</v>
      </c>
      <c r="G95" s="1235"/>
      <c r="H95" s="1236"/>
      <c r="I95" s="1234"/>
      <c r="J95" s="1220">
        <f t="shared" si="29"/>
        <v>1</v>
      </c>
      <c r="K95" s="1227">
        <f t="shared" si="30"/>
        <v>37276700</v>
      </c>
      <c r="L95" s="1237"/>
      <c r="M95" s="1234"/>
      <c r="N95" s="1237"/>
      <c r="O95" s="1234"/>
      <c r="P95" s="1237">
        <v>1</v>
      </c>
      <c r="Q95" s="1711">
        <f t="shared" si="31"/>
        <v>37276700</v>
      </c>
      <c r="R95" s="1234"/>
      <c r="S95" s="1234"/>
      <c r="T95" s="1715"/>
      <c r="U95" s="1228">
        <f t="shared" si="32"/>
        <v>37276700</v>
      </c>
      <c r="W95" s="1707"/>
      <c r="X95" s="1707"/>
      <c r="Y95" s="1707"/>
      <c r="Z95" s="1708">
        <f t="shared" si="24"/>
        <v>0</v>
      </c>
      <c r="AA95" s="1707"/>
      <c r="AB95" s="1707"/>
      <c r="AC95" s="1707"/>
      <c r="AD95" s="1708">
        <f t="shared" si="25"/>
        <v>0</v>
      </c>
      <c r="AE95" s="1707"/>
      <c r="AF95" s="1707"/>
      <c r="AG95" s="1707"/>
      <c r="AH95" s="1708">
        <f t="shared" si="26"/>
        <v>0</v>
      </c>
      <c r="AI95" s="1707"/>
      <c r="AJ95" s="1707"/>
      <c r="AK95" s="1707"/>
      <c r="AL95" s="1708">
        <f t="shared" si="27"/>
        <v>0</v>
      </c>
      <c r="AM95" s="1707">
        <f t="shared" si="28"/>
        <v>0</v>
      </c>
      <c r="AN95" s="1282">
        <f t="shared" si="33"/>
        <v>-37276700</v>
      </c>
      <c r="AO95" s="1234"/>
      <c r="AP95" s="1234"/>
      <c r="AQ95" s="1234"/>
      <c r="AR95" s="1234"/>
      <c r="AS95" s="1234"/>
      <c r="AT95" s="1234"/>
      <c r="AU95" s="1234"/>
      <c r="AV95" s="1234"/>
      <c r="AW95" s="1234"/>
      <c r="AX95" s="1234"/>
      <c r="AY95" s="1234"/>
      <c r="AZ95" s="1234"/>
      <c r="BA95" s="1234"/>
      <c r="BB95" s="1234"/>
      <c r="BC95" s="1234"/>
      <c r="BD95" s="1234"/>
      <c r="BE95" s="929">
        <f t="shared" si="34"/>
        <v>0</v>
      </c>
    </row>
    <row r="96" spans="1:58" ht="70.2">
      <c r="A96" s="1220">
        <v>15</v>
      </c>
      <c r="B96" s="1221">
        <v>10</v>
      </c>
      <c r="C96" s="1275" t="s">
        <v>2433</v>
      </c>
      <c r="D96" s="1222"/>
      <c r="E96" s="1223">
        <v>6971800</v>
      </c>
      <c r="F96" s="1224" t="s">
        <v>2416</v>
      </c>
      <c r="G96" s="1225"/>
      <c r="H96" s="1226"/>
      <c r="I96" s="1224"/>
      <c r="J96" s="1220">
        <f t="shared" si="29"/>
        <v>1</v>
      </c>
      <c r="K96" s="1227">
        <f t="shared" si="30"/>
        <v>6971800</v>
      </c>
      <c r="L96" s="1220"/>
      <c r="M96" s="1224"/>
      <c r="N96" s="1220"/>
      <c r="O96" s="1224"/>
      <c r="P96" s="1220">
        <v>1</v>
      </c>
      <c r="Q96" s="1714">
        <f t="shared" si="31"/>
        <v>6971800</v>
      </c>
      <c r="R96" s="1224"/>
      <c r="S96" s="1224"/>
      <c r="T96" s="1715"/>
      <c r="U96" s="1228">
        <f t="shared" si="32"/>
        <v>6971800</v>
      </c>
      <c r="V96" s="1716">
        <f>SUM(Q96:Q105)</f>
        <v>263727600</v>
      </c>
      <c r="W96" s="1707"/>
      <c r="X96" s="1707"/>
      <c r="Y96" s="1707"/>
      <c r="Z96" s="1708">
        <f t="shared" si="24"/>
        <v>0</v>
      </c>
      <c r="AA96" s="1707"/>
      <c r="AB96" s="1707"/>
      <c r="AC96" s="1707"/>
      <c r="AD96" s="1708">
        <f t="shared" si="25"/>
        <v>0</v>
      </c>
      <c r="AE96" s="1707"/>
      <c r="AF96" s="1707"/>
      <c r="AG96" s="1707"/>
      <c r="AH96" s="1708">
        <f t="shared" si="26"/>
        <v>0</v>
      </c>
      <c r="AI96" s="1707"/>
      <c r="AJ96" s="1707"/>
      <c r="AK96" s="1707"/>
      <c r="AL96" s="1708">
        <f t="shared" si="27"/>
        <v>0</v>
      </c>
      <c r="AM96" s="1707">
        <f t="shared" si="28"/>
        <v>0</v>
      </c>
      <c r="AN96" s="1282">
        <f t="shared" si="33"/>
        <v>-6971800</v>
      </c>
      <c r="AO96" s="929"/>
      <c r="AP96" s="929"/>
      <c r="AQ96" s="929"/>
      <c r="AR96" s="930">
        <v>0</v>
      </c>
      <c r="AS96" s="929"/>
      <c r="AT96" s="929"/>
      <c r="AU96" s="929"/>
      <c r="AV96" s="930">
        <v>0</v>
      </c>
      <c r="AW96" s="929"/>
      <c r="AX96" s="929"/>
      <c r="AY96" s="929"/>
      <c r="AZ96" s="930">
        <v>0</v>
      </c>
      <c r="BA96" s="929"/>
      <c r="BB96" s="929"/>
      <c r="BC96" s="929"/>
      <c r="BD96" s="930">
        <v>0</v>
      </c>
      <c r="BE96" s="929">
        <f t="shared" si="34"/>
        <v>0</v>
      </c>
      <c r="BF96" s="1282">
        <v>0</v>
      </c>
    </row>
    <row r="97" spans="1:58" ht="93.6">
      <c r="A97" s="1220">
        <v>29</v>
      </c>
      <c r="B97" s="1221">
        <v>10</v>
      </c>
      <c r="C97" s="1275" t="s">
        <v>2435</v>
      </c>
      <c r="D97" s="1222"/>
      <c r="E97" s="1223">
        <v>7629500</v>
      </c>
      <c r="F97" s="1224" t="s">
        <v>2416</v>
      </c>
      <c r="G97" s="1225"/>
      <c r="H97" s="1226"/>
      <c r="I97" s="1224"/>
      <c r="J97" s="1220">
        <f t="shared" si="29"/>
        <v>1</v>
      </c>
      <c r="K97" s="1227">
        <f t="shared" si="30"/>
        <v>7629500</v>
      </c>
      <c r="L97" s="1220"/>
      <c r="M97" s="1224"/>
      <c r="N97" s="1220"/>
      <c r="O97" s="1224"/>
      <c r="P97" s="1220">
        <v>1</v>
      </c>
      <c r="Q97" s="1714">
        <f t="shared" si="31"/>
        <v>7629500</v>
      </c>
      <c r="R97" s="1224"/>
      <c r="S97" s="1224"/>
      <c r="T97" s="1715"/>
      <c r="U97" s="1228">
        <f t="shared" si="32"/>
        <v>7629500</v>
      </c>
      <c r="V97" s="1211"/>
      <c r="W97" s="1707"/>
      <c r="X97" s="1707"/>
      <c r="Y97" s="1707"/>
      <c r="Z97" s="1708">
        <f t="shared" si="24"/>
        <v>0</v>
      </c>
      <c r="AA97" s="1707"/>
      <c r="AB97" s="1707"/>
      <c r="AC97" s="1707"/>
      <c r="AD97" s="1708">
        <f t="shared" si="25"/>
        <v>0</v>
      </c>
      <c r="AE97" s="1707"/>
      <c r="AF97" s="1707"/>
      <c r="AG97" s="1707"/>
      <c r="AH97" s="1708">
        <f t="shared" si="26"/>
        <v>0</v>
      </c>
      <c r="AI97" s="1707"/>
      <c r="AJ97" s="1707"/>
      <c r="AK97" s="1707"/>
      <c r="AL97" s="1708">
        <f t="shared" si="27"/>
        <v>0</v>
      </c>
      <c r="AM97" s="1707">
        <f t="shared" si="28"/>
        <v>0</v>
      </c>
      <c r="AN97" s="1282">
        <f t="shared" si="33"/>
        <v>-7629500</v>
      </c>
      <c r="AO97" s="929"/>
      <c r="AP97" s="929"/>
      <c r="AQ97" s="929"/>
      <c r="AR97" s="930">
        <v>0</v>
      </c>
      <c r="AS97" s="929"/>
      <c r="AT97" s="929"/>
      <c r="AU97" s="929"/>
      <c r="AV97" s="930">
        <v>0</v>
      </c>
      <c r="AW97" s="929"/>
      <c r="AX97" s="929"/>
      <c r="AY97" s="929"/>
      <c r="AZ97" s="930">
        <v>0</v>
      </c>
      <c r="BA97" s="929"/>
      <c r="BB97" s="929"/>
      <c r="BC97" s="929"/>
      <c r="BD97" s="930">
        <v>0</v>
      </c>
      <c r="BE97" s="929">
        <f t="shared" si="34"/>
        <v>0</v>
      </c>
      <c r="BF97" s="1282">
        <v>-39195800</v>
      </c>
    </row>
    <row r="98" spans="1:58" ht="70.2">
      <c r="A98" s="1220">
        <v>128</v>
      </c>
      <c r="B98" s="1231">
        <v>10</v>
      </c>
      <c r="C98" s="1275" t="s">
        <v>2449</v>
      </c>
      <c r="D98" s="1241"/>
      <c r="E98" s="1233">
        <v>56590900</v>
      </c>
      <c r="F98" s="1234" t="s">
        <v>2416</v>
      </c>
      <c r="G98" s="1235"/>
      <c r="H98" s="1236"/>
      <c r="I98" s="1237" t="s">
        <v>2450</v>
      </c>
      <c r="J98" s="1220">
        <f t="shared" si="29"/>
        <v>1</v>
      </c>
      <c r="K98" s="1227">
        <f t="shared" si="30"/>
        <v>56590900</v>
      </c>
      <c r="L98" s="1237"/>
      <c r="M98" s="1234"/>
      <c r="N98" s="1237"/>
      <c r="O98" s="1234"/>
      <c r="P98" s="1237">
        <v>1</v>
      </c>
      <c r="Q98" s="1714">
        <f t="shared" si="31"/>
        <v>56590900</v>
      </c>
      <c r="R98" s="1234"/>
      <c r="S98" s="1234"/>
      <c r="T98" s="1715"/>
      <c r="U98" s="1228">
        <f t="shared" si="32"/>
        <v>56590900</v>
      </c>
      <c r="W98" s="1707"/>
      <c r="X98" s="1707"/>
      <c r="Y98" s="1707"/>
      <c r="Z98" s="1708">
        <f t="shared" si="24"/>
        <v>0</v>
      </c>
      <c r="AA98" s="1707"/>
      <c r="AB98" s="1707"/>
      <c r="AC98" s="1707"/>
      <c r="AD98" s="1708">
        <f t="shared" si="25"/>
        <v>0</v>
      </c>
      <c r="AE98" s="1707"/>
      <c r="AF98" s="1707"/>
      <c r="AG98" s="1707"/>
      <c r="AH98" s="1708">
        <f t="shared" si="26"/>
        <v>0</v>
      </c>
      <c r="AI98" s="1707"/>
      <c r="AJ98" s="1707"/>
      <c r="AK98" s="1707"/>
      <c r="AL98" s="1708">
        <f t="shared" si="27"/>
        <v>0</v>
      </c>
      <c r="AM98" s="1707">
        <f t="shared" si="28"/>
        <v>0</v>
      </c>
      <c r="AN98" s="1282">
        <f t="shared" si="33"/>
        <v>-56590900</v>
      </c>
      <c r="AO98" s="1234"/>
      <c r="AP98" s="1234"/>
      <c r="AQ98" s="1234"/>
      <c r="AR98" s="1234"/>
      <c r="AS98" s="1234"/>
      <c r="AT98" s="1234"/>
      <c r="AU98" s="1234"/>
      <c r="AV98" s="1234"/>
      <c r="AW98" s="1234"/>
      <c r="AX98" s="1234"/>
      <c r="AY98" s="1234"/>
      <c r="AZ98" s="1234"/>
      <c r="BA98" s="1234"/>
      <c r="BB98" s="1234"/>
      <c r="BC98" s="1234"/>
      <c r="BD98" s="1234"/>
      <c r="BE98" s="929">
        <f t="shared" si="34"/>
        <v>0</v>
      </c>
    </row>
    <row r="99" spans="1:58" ht="93.6">
      <c r="A99" s="1220">
        <v>285</v>
      </c>
      <c r="B99" s="1231">
        <v>10</v>
      </c>
      <c r="C99" s="1275" t="s">
        <v>2469</v>
      </c>
      <c r="D99" s="1232"/>
      <c r="E99" s="1233">
        <v>86267600</v>
      </c>
      <c r="F99" s="1234" t="s">
        <v>2416</v>
      </c>
      <c r="G99" s="1235"/>
      <c r="H99" s="1236"/>
      <c r="I99" s="1234"/>
      <c r="J99" s="1220">
        <f t="shared" si="29"/>
        <v>1</v>
      </c>
      <c r="K99" s="1227">
        <f t="shared" si="30"/>
        <v>86267600</v>
      </c>
      <c r="L99" s="1237"/>
      <c r="M99" s="1234"/>
      <c r="N99" s="1237"/>
      <c r="O99" s="1234"/>
      <c r="P99" s="1237">
        <v>1</v>
      </c>
      <c r="Q99" s="1714">
        <f t="shared" si="31"/>
        <v>86267600</v>
      </c>
      <c r="R99" s="1234"/>
      <c r="S99" s="1234"/>
      <c r="T99" s="1715"/>
      <c r="U99" s="1228">
        <f t="shared" si="32"/>
        <v>86267600</v>
      </c>
      <c r="W99" s="1707"/>
      <c r="X99" s="1707"/>
      <c r="Y99" s="1707"/>
      <c r="Z99" s="1708">
        <f t="shared" si="24"/>
        <v>0</v>
      </c>
      <c r="AA99" s="1707"/>
      <c r="AB99" s="1707"/>
      <c r="AC99" s="1707"/>
      <c r="AD99" s="1708">
        <f t="shared" si="25"/>
        <v>0</v>
      </c>
      <c r="AE99" s="1707"/>
      <c r="AF99" s="1707"/>
      <c r="AG99" s="1707"/>
      <c r="AH99" s="1708">
        <f t="shared" si="26"/>
        <v>0</v>
      </c>
      <c r="AI99" s="1707"/>
      <c r="AJ99" s="1707"/>
      <c r="AK99" s="1707"/>
      <c r="AL99" s="1708">
        <f t="shared" si="27"/>
        <v>0</v>
      </c>
      <c r="AM99" s="1707">
        <f t="shared" si="28"/>
        <v>0</v>
      </c>
      <c r="AN99" s="1282">
        <f t="shared" si="33"/>
        <v>-86267600</v>
      </c>
      <c r="AO99" s="1234"/>
      <c r="AP99" s="1234"/>
      <c r="AQ99" s="1234"/>
      <c r="AR99" s="1234"/>
      <c r="AS99" s="1234"/>
      <c r="AT99" s="1234"/>
      <c r="AU99" s="1234"/>
      <c r="AV99" s="1234"/>
      <c r="AW99" s="1234"/>
      <c r="AX99" s="1234"/>
      <c r="AY99" s="1234"/>
      <c r="AZ99" s="1234"/>
      <c r="BA99" s="1234"/>
      <c r="BB99" s="1234"/>
      <c r="BC99" s="1234"/>
      <c r="BD99" s="1234"/>
      <c r="BE99" s="929">
        <f t="shared" si="34"/>
        <v>0</v>
      </c>
    </row>
    <row r="100" spans="1:58" ht="93.6">
      <c r="A100" s="1220">
        <v>392</v>
      </c>
      <c r="B100" s="1231">
        <v>10</v>
      </c>
      <c r="C100" s="1275" t="s">
        <v>2483</v>
      </c>
      <c r="D100" s="1232"/>
      <c r="E100" s="1233">
        <v>49418900</v>
      </c>
      <c r="F100" s="1234" t="s">
        <v>2416</v>
      </c>
      <c r="G100" s="1235"/>
      <c r="H100" s="1236"/>
      <c r="I100" s="1234"/>
      <c r="J100" s="1220">
        <f t="shared" si="29"/>
        <v>1</v>
      </c>
      <c r="K100" s="1227">
        <f t="shared" si="30"/>
        <v>49418900</v>
      </c>
      <c r="L100" s="1237"/>
      <c r="M100" s="1234"/>
      <c r="N100" s="1237"/>
      <c r="O100" s="1234"/>
      <c r="P100" s="1237">
        <v>1</v>
      </c>
      <c r="Q100" s="1714">
        <f t="shared" si="31"/>
        <v>49418900</v>
      </c>
      <c r="R100" s="1234"/>
      <c r="S100" s="1234"/>
      <c r="T100" s="1715"/>
      <c r="U100" s="1228">
        <f t="shared" si="32"/>
        <v>49418900</v>
      </c>
      <c r="W100" s="1707"/>
      <c r="X100" s="1707"/>
      <c r="Y100" s="1707"/>
      <c r="Z100" s="1708">
        <f t="shared" si="24"/>
        <v>0</v>
      </c>
      <c r="AA100" s="1707"/>
      <c r="AB100" s="1707"/>
      <c r="AC100" s="1707"/>
      <c r="AD100" s="1708">
        <f t="shared" si="25"/>
        <v>0</v>
      </c>
      <c r="AE100" s="1707"/>
      <c r="AF100" s="1707"/>
      <c r="AG100" s="1707"/>
      <c r="AH100" s="1708">
        <f t="shared" si="26"/>
        <v>0</v>
      </c>
      <c r="AI100" s="1707"/>
      <c r="AJ100" s="1707"/>
      <c r="AK100" s="1707"/>
      <c r="AL100" s="1708">
        <f t="shared" si="27"/>
        <v>0</v>
      </c>
      <c r="AM100" s="1707">
        <f t="shared" si="28"/>
        <v>0</v>
      </c>
      <c r="AN100" s="1282">
        <f t="shared" si="33"/>
        <v>-49418900</v>
      </c>
      <c r="AO100" s="1234"/>
      <c r="AP100" s="1234"/>
      <c r="AQ100" s="1234"/>
      <c r="AR100" s="1234"/>
      <c r="AS100" s="1234"/>
      <c r="AT100" s="1234"/>
      <c r="AU100" s="1234"/>
      <c r="AV100" s="1234"/>
      <c r="AW100" s="1234"/>
      <c r="AX100" s="1234"/>
      <c r="AY100" s="1234"/>
      <c r="AZ100" s="1234"/>
      <c r="BA100" s="1234"/>
      <c r="BB100" s="1234"/>
      <c r="BC100" s="1234"/>
      <c r="BD100" s="1234"/>
      <c r="BE100" s="929">
        <f t="shared" si="34"/>
        <v>0</v>
      </c>
    </row>
    <row r="101" spans="1:58" ht="93.6">
      <c r="A101" s="1220">
        <v>650</v>
      </c>
      <c r="B101" s="1231">
        <v>10</v>
      </c>
      <c r="C101" s="1275" t="s">
        <v>2519</v>
      </c>
      <c r="D101" s="1232"/>
      <c r="E101" s="1233">
        <v>20197000</v>
      </c>
      <c r="F101" s="1234" t="s">
        <v>2416</v>
      </c>
      <c r="G101" s="1235"/>
      <c r="H101" s="1236"/>
      <c r="I101" s="1234"/>
      <c r="J101" s="1220">
        <f t="shared" si="29"/>
        <v>1</v>
      </c>
      <c r="K101" s="1227">
        <f t="shared" si="30"/>
        <v>20197000</v>
      </c>
      <c r="L101" s="1237"/>
      <c r="M101" s="1234"/>
      <c r="N101" s="1237"/>
      <c r="O101" s="1234"/>
      <c r="P101" s="1237">
        <v>1</v>
      </c>
      <c r="Q101" s="1714">
        <f t="shared" si="31"/>
        <v>20197000</v>
      </c>
      <c r="R101" s="1234"/>
      <c r="S101" s="1234"/>
      <c r="T101" s="1715"/>
      <c r="U101" s="1228">
        <f t="shared" si="32"/>
        <v>20197000</v>
      </c>
      <c r="W101" s="929"/>
      <c r="X101" s="929"/>
      <c r="Y101" s="929"/>
      <c r="Z101" s="930">
        <f t="shared" ref="Z101:Z117" si="35">W101+X101+Y101</f>
        <v>0</v>
      </c>
      <c r="AA101" s="929"/>
      <c r="AB101" s="929"/>
      <c r="AC101" s="929"/>
      <c r="AD101" s="930">
        <f t="shared" ref="AD101:AD117" si="36">AA101+AB101+AC101</f>
        <v>0</v>
      </c>
      <c r="AE101" s="929"/>
      <c r="AF101" s="929"/>
      <c r="AG101" s="929"/>
      <c r="AH101" s="930">
        <f t="shared" ref="AH101:AH117" si="37">AE101+AF101+AG101</f>
        <v>0</v>
      </c>
      <c r="AI101" s="929"/>
      <c r="AJ101" s="929"/>
      <c r="AK101" s="929"/>
      <c r="AL101" s="930">
        <f t="shared" ref="AL101:AL117" si="38">AI101+AJ101+AK101</f>
        <v>0</v>
      </c>
      <c r="AM101" s="929">
        <f t="shared" ref="AM101:AM117" si="39">Z101+AD101+AH101+AL101</f>
        <v>0</v>
      </c>
      <c r="AN101" s="1282">
        <f t="shared" si="33"/>
        <v>-20197000</v>
      </c>
      <c r="AO101" s="1234"/>
      <c r="AP101" s="1234"/>
      <c r="AQ101" s="1234"/>
      <c r="AR101" s="1234"/>
      <c r="AS101" s="1234"/>
      <c r="AT101" s="1234"/>
      <c r="AU101" s="1234"/>
      <c r="AV101" s="1234"/>
      <c r="AW101" s="1234"/>
      <c r="AX101" s="1234"/>
      <c r="AY101" s="1234"/>
      <c r="AZ101" s="1234"/>
      <c r="BA101" s="1234"/>
      <c r="BB101" s="1234"/>
      <c r="BC101" s="1234"/>
      <c r="BD101" s="1234"/>
      <c r="BE101" s="929">
        <f t="shared" si="34"/>
        <v>0</v>
      </c>
    </row>
    <row r="102" spans="1:58" ht="93.6">
      <c r="A102" s="1220">
        <v>684</v>
      </c>
      <c r="B102" s="1231">
        <v>10</v>
      </c>
      <c r="C102" s="1275" t="s">
        <v>2524</v>
      </c>
      <c r="D102" s="1232"/>
      <c r="E102" s="1233">
        <v>11947500</v>
      </c>
      <c r="F102" s="1234" t="s">
        <v>2416</v>
      </c>
      <c r="G102" s="1235"/>
      <c r="H102" s="1236"/>
      <c r="I102" s="1234"/>
      <c r="J102" s="1220">
        <f t="shared" si="29"/>
        <v>1</v>
      </c>
      <c r="K102" s="1227">
        <f t="shared" si="30"/>
        <v>11947500</v>
      </c>
      <c r="L102" s="1237"/>
      <c r="M102" s="1234"/>
      <c r="N102" s="1237"/>
      <c r="O102" s="1234"/>
      <c r="P102" s="1237">
        <v>1</v>
      </c>
      <c r="Q102" s="1714">
        <f t="shared" si="31"/>
        <v>11947500</v>
      </c>
      <c r="R102" s="1234"/>
      <c r="S102" s="1234"/>
      <c r="T102" s="1715"/>
      <c r="U102" s="1228">
        <f t="shared" si="32"/>
        <v>11947500</v>
      </c>
      <c r="W102" s="1707"/>
      <c r="X102" s="1707"/>
      <c r="Y102" s="1707"/>
      <c r="Z102" s="1708">
        <f t="shared" si="35"/>
        <v>0</v>
      </c>
      <c r="AA102" s="1707"/>
      <c r="AB102" s="1707"/>
      <c r="AC102" s="1707"/>
      <c r="AD102" s="1708">
        <f t="shared" si="36"/>
        <v>0</v>
      </c>
      <c r="AE102" s="1707"/>
      <c r="AF102" s="1707"/>
      <c r="AG102" s="1707"/>
      <c r="AH102" s="1708">
        <f t="shared" si="37"/>
        <v>0</v>
      </c>
      <c r="AI102" s="1707"/>
      <c r="AJ102" s="1707"/>
      <c r="AK102" s="1707"/>
      <c r="AL102" s="1708">
        <f t="shared" si="38"/>
        <v>0</v>
      </c>
      <c r="AM102" s="1707">
        <f t="shared" si="39"/>
        <v>0</v>
      </c>
      <c r="AN102" s="1282">
        <f t="shared" si="33"/>
        <v>-11947500</v>
      </c>
      <c r="AO102" s="1234"/>
      <c r="AP102" s="1234"/>
      <c r="AQ102" s="1234"/>
      <c r="AR102" s="1234"/>
      <c r="AS102" s="1234"/>
      <c r="AT102" s="1234"/>
      <c r="AU102" s="1234"/>
      <c r="AV102" s="1234"/>
      <c r="AW102" s="1234"/>
      <c r="AX102" s="1234"/>
      <c r="AY102" s="1234"/>
      <c r="AZ102" s="1234"/>
      <c r="BA102" s="1234"/>
      <c r="BB102" s="1234"/>
      <c r="BC102" s="1234"/>
      <c r="BD102" s="1234"/>
      <c r="BE102" s="929">
        <f t="shared" si="34"/>
        <v>0</v>
      </c>
    </row>
    <row r="103" spans="1:58" ht="70.2" outlineLevel="2">
      <c r="A103" s="1220">
        <v>691</v>
      </c>
      <c r="B103" s="1231">
        <v>10</v>
      </c>
      <c r="C103" s="1275" t="s">
        <v>2525</v>
      </c>
      <c r="D103" s="1232"/>
      <c r="E103" s="1233">
        <v>6349900</v>
      </c>
      <c r="F103" s="1234" t="s">
        <v>2416</v>
      </c>
      <c r="G103" s="1235"/>
      <c r="H103" s="1236"/>
      <c r="I103" s="1234"/>
      <c r="J103" s="1220">
        <f t="shared" ref="J103:J116" si="40">L103+N103+P103</f>
        <v>1</v>
      </c>
      <c r="K103" s="1227">
        <f t="shared" ref="K103:K116" si="41">M103+O103+Q103</f>
        <v>6349900</v>
      </c>
      <c r="L103" s="1237"/>
      <c r="M103" s="1234"/>
      <c r="N103" s="1237"/>
      <c r="O103" s="1234"/>
      <c r="P103" s="1237">
        <v>1</v>
      </c>
      <c r="Q103" s="1714">
        <f t="shared" ref="Q103:Q116" si="42">$E103</f>
        <v>6349900</v>
      </c>
      <c r="R103" s="1234"/>
      <c r="S103" s="1234"/>
      <c r="T103" s="1715"/>
      <c r="U103" s="1228">
        <f t="shared" ref="U103:U116" si="43">Q103-T103</f>
        <v>6349900</v>
      </c>
      <c r="W103" s="1707"/>
      <c r="X103" s="1707"/>
      <c r="Y103" s="1707"/>
      <c r="Z103" s="1708">
        <f t="shared" si="35"/>
        <v>0</v>
      </c>
      <c r="AA103" s="1707"/>
      <c r="AB103" s="1707"/>
      <c r="AC103" s="1707"/>
      <c r="AD103" s="1708">
        <f t="shared" si="36"/>
        <v>0</v>
      </c>
      <c r="AE103" s="1707"/>
      <c r="AF103" s="1707"/>
      <c r="AG103" s="1707"/>
      <c r="AH103" s="1708">
        <f t="shared" si="37"/>
        <v>0</v>
      </c>
      <c r="AI103" s="1707"/>
      <c r="AJ103" s="1707"/>
      <c r="AK103" s="1707"/>
      <c r="AL103" s="1708">
        <f t="shared" si="38"/>
        <v>0</v>
      </c>
      <c r="AM103" s="1707">
        <f t="shared" si="39"/>
        <v>0</v>
      </c>
      <c r="AN103" s="1282">
        <f t="shared" ref="AN103:AN116" si="44">AM103-U103</f>
        <v>-6349900</v>
      </c>
      <c r="AO103" s="1234"/>
      <c r="AP103" s="1234"/>
      <c r="AQ103" s="1234"/>
      <c r="AR103" s="1234"/>
      <c r="AS103" s="1234"/>
      <c r="AT103" s="1234"/>
      <c r="AU103" s="1234"/>
      <c r="AV103" s="1234"/>
      <c r="AW103" s="1234"/>
      <c r="AX103" s="1234"/>
      <c r="AY103" s="1234"/>
      <c r="AZ103" s="1234"/>
      <c r="BA103" s="1234"/>
      <c r="BB103" s="1234"/>
      <c r="BC103" s="1234"/>
      <c r="BD103" s="1234"/>
      <c r="BE103" s="929">
        <f t="shared" ref="BE103:BE116" si="45">AR103+AV103+AZ103+BD103</f>
        <v>0</v>
      </c>
    </row>
    <row r="104" spans="1:58" ht="93.6" outlineLevel="2">
      <c r="A104" s="1220">
        <v>722</v>
      </c>
      <c r="B104" s="1231">
        <v>10</v>
      </c>
      <c r="C104" s="1275" t="s">
        <v>2529</v>
      </c>
      <c r="D104" s="1232"/>
      <c r="E104" s="1233">
        <v>11950000</v>
      </c>
      <c r="F104" s="1234" t="s">
        <v>2416</v>
      </c>
      <c r="G104" s="1235"/>
      <c r="H104" s="1236"/>
      <c r="I104" s="1234"/>
      <c r="J104" s="1220">
        <f t="shared" si="40"/>
        <v>1</v>
      </c>
      <c r="K104" s="1227">
        <f t="shared" si="41"/>
        <v>11950000</v>
      </c>
      <c r="L104" s="1237"/>
      <c r="M104" s="1234"/>
      <c r="N104" s="1237"/>
      <c r="O104" s="1234"/>
      <c r="P104" s="1237">
        <v>1</v>
      </c>
      <c r="Q104" s="1714">
        <f t="shared" si="42"/>
        <v>11950000</v>
      </c>
      <c r="R104" s="1234"/>
      <c r="S104" s="1234"/>
      <c r="T104" s="1715"/>
      <c r="U104" s="1228">
        <f t="shared" si="43"/>
        <v>11950000</v>
      </c>
      <c r="W104" s="1707"/>
      <c r="X104" s="1707"/>
      <c r="Y104" s="1707"/>
      <c r="Z104" s="1708">
        <f t="shared" si="35"/>
        <v>0</v>
      </c>
      <c r="AA104" s="1707"/>
      <c r="AB104" s="1707"/>
      <c r="AC104" s="1707"/>
      <c r="AD104" s="1708">
        <f t="shared" si="36"/>
        <v>0</v>
      </c>
      <c r="AE104" s="1707"/>
      <c r="AF104" s="1707"/>
      <c r="AG104" s="1707"/>
      <c r="AH104" s="1708">
        <f t="shared" si="37"/>
        <v>0</v>
      </c>
      <c r="AI104" s="1707"/>
      <c r="AJ104" s="1707"/>
      <c r="AK104" s="1707"/>
      <c r="AL104" s="1708">
        <f t="shared" si="38"/>
        <v>0</v>
      </c>
      <c r="AM104" s="1707">
        <f t="shared" si="39"/>
        <v>0</v>
      </c>
      <c r="AN104" s="1282">
        <f t="shared" si="44"/>
        <v>-11950000</v>
      </c>
      <c r="AO104" s="1234"/>
      <c r="AP104" s="1234"/>
      <c r="AQ104" s="1234"/>
      <c r="AR104" s="1234"/>
      <c r="AS104" s="1234"/>
      <c r="AT104" s="1234"/>
      <c r="AU104" s="1234"/>
      <c r="AV104" s="1234"/>
      <c r="AW104" s="1234"/>
      <c r="AX104" s="1234"/>
      <c r="AY104" s="1234"/>
      <c r="AZ104" s="1234"/>
      <c r="BA104" s="1234"/>
      <c r="BB104" s="1234"/>
      <c r="BC104" s="1234"/>
      <c r="BD104" s="1234"/>
      <c r="BE104" s="929">
        <f t="shared" si="45"/>
        <v>0</v>
      </c>
    </row>
    <row r="105" spans="1:58" ht="70.2">
      <c r="A105" s="1220">
        <v>819</v>
      </c>
      <c r="B105" s="1231">
        <v>10</v>
      </c>
      <c r="C105" s="1275" t="s">
        <v>2542</v>
      </c>
      <c r="D105" s="1232"/>
      <c r="E105" s="1233">
        <v>6404500</v>
      </c>
      <c r="F105" s="1234" t="s">
        <v>2416</v>
      </c>
      <c r="G105" s="1235"/>
      <c r="H105" s="1236"/>
      <c r="I105" s="1234"/>
      <c r="J105" s="1220">
        <f t="shared" si="40"/>
        <v>1</v>
      </c>
      <c r="K105" s="1227">
        <f t="shared" si="41"/>
        <v>6404500</v>
      </c>
      <c r="L105" s="1237"/>
      <c r="M105" s="1234"/>
      <c r="N105" s="1237"/>
      <c r="O105" s="1234"/>
      <c r="P105" s="1237">
        <v>1</v>
      </c>
      <c r="Q105" s="1714">
        <f t="shared" si="42"/>
        <v>6404500</v>
      </c>
      <c r="R105" s="1234"/>
      <c r="S105" s="1234"/>
      <c r="T105" s="1715"/>
      <c r="U105" s="1228">
        <f t="shared" si="43"/>
        <v>6404500</v>
      </c>
      <c r="W105" s="1707"/>
      <c r="X105" s="1707"/>
      <c r="Y105" s="1707"/>
      <c r="Z105" s="1708">
        <f t="shared" si="35"/>
        <v>0</v>
      </c>
      <c r="AA105" s="1707"/>
      <c r="AB105" s="1707"/>
      <c r="AC105" s="1707"/>
      <c r="AD105" s="1708">
        <f t="shared" si="36"/>
        <v>0</v>
      </c>
      <c r="AE105" s="1707"/>
      <c r="AF105" s="1707"/>
      <c r="AG105" s="1707"/>
      <c r="AH105" s="1708">
        <f t="shared" si="37"/>
        <v>0</v>
      </c>
      <c r="AI105" s="1707"/>
      <c r="AJ105" s="1707"/>
      <c r="AK105" s="1707"/>
      <c r="AL105" s="1708">
        <f t="shared" si="38"/>
        <v>0</v>
      </c>
      <c r="AM105" s="1707">
        <f t="shared" si="39"/>
        <v>0</v>
      </c>
      <c r="AN105" s="1282">
        <f t="shared" si="44"/>
        <v>-6404500</v>
      </c>
      <c r="AO105" s="1234"/>
      <c r="AP105" s="1234"/>
      <c r="AQ105" s="1234"/>
      <c r="AR105" s="1234"/>
      <c r="AS105" s="1234"/>
      <c r="AT105" s="1234"/>
      <c r="AU105" s="1234"/>
      <c r="AV105" s="1234"/>
      <c r="AW105" s="1234"/>
      <c r="AX105" s="1234"/>
      <c r="AY105" s="1234"/>
      <c r="AZ105" s="1234"/>
      <c r="BA105" s="1234"/>
      <c r="BB105" s="1234"/>
      <c r="BC105" s="1234"/>
      <c r="BD105" s="1234"/>
      <c r="BE105" s="929">
        <f t="shared" si="45"/>
        <v>0</v>
      </c>
    </row>
    <row r="106" spans="1:58" ht="70.2">
      <c r="A106" s="1220">
        <v>22</v>
      </c>
      <c r="B106" s="1221">
        <v>11</v>
      </c>
      <c r="C106" s="1275" t="s">
        <v>2434</v>
      </c>
      <c r="D106" s="1222"/>
      <c r="E106" s="1223">
        <v>15987200</v>
      </c>
      <c r="F106" s="1224" t="s">
        <v>2416</v>
      </c>
      <c r="G106" s="1225"/>
      <c r="H106" s="1226"/>
      <c r="I106" s="1224"/>
      <c r="J106" s="1220">
        <f t="shared" si="40"/>
        <v>1</v>
      </c>
      <c r="K106" s="1227">
        <f t="shared" si="41"/>
        <v>15987200</v>
      </c>
      <c r="L106" s="1220"/>
      <c r="M106" s="1224"/>
      <c r="N106" s="1220"/>
      <c r="O106" s="1224"/>
      <c r="P106" s="1220">
        <v>1</v>
      </c>
      <c r="Q106" s="1711">
        <f t="shared" si="42"/>
        <v>15987200</v>
      </c>
      <c r="R106" s="1224"/>
      <c r="S106" s="1224"/>
      <c r="T106" s="1715"/>
      <c r="U106" s="1228">
        <f t="shared" si="43"/>
        <v>15987200</v>
      </c>
      <c r="V106" s="1716">
        <f>SUM(Q106:Q113)</f>
        <v>279359200</v>
      </c>
      <c r="W106" s="1707"/>
      <c r="X106" s="1707"/>
      <c r="Y106" s="1707"/>
      <c r="Z106" s="1708">
        <f t="shared" si="35"/>
        <v>0</v>
      </c>
      <c r="AA106" s="1707"/>
      <c r="AB106" s="1707"/>
      <c r="AC106" s="1707"/>
      <c r="AD106" s="1708">
        <f t="shared" si="36"/>
        <v>0</v>
      </c>
      <c r="AE106" s="1707"/>
      <c r="AF106" s="1707"/>
      <c r="AG106" s="1707"/>
      <c r="AH106" s="1708">
        <f t="shared" si="37"/>
        <v>0</v>
      </c>
      <c r="AI106" s="1707"/>
      <c r="AJ106" s="1707"/>
      <c r="AK106" s="1707"/>
      <c r="AL106" s="1708">
        <f t="shared" si="38"/>
        <v>0</v>
      </c>
      <c r="AM106" s="1707">
        <f t="shared" si="39"/>
        <v>0</v>
      </c>
      <c r="AN106" s="1282">
        <f t="shared" si="44"/>
        <v>-15987200</v>
      </c>
      <c r="AO106" s="929"/>
      <c r="AP106" s="929"/>
      <c r="AQ106" s="929"/>
      <c r="AR106" s="930">
        <v>0</v>
      </c>
      <c r="AS106" s="929"/>
      <c r="AT106" s="929"/>
      <c r="AU106" s="929"/>
      <c r="AV106" s="930">
        <v>0</v>
      </c>
      <c r="AW106" s="929"/>
      <c r="AX106" s="929"/>
      <c r="AY106" s="929"/>
      <c r="AZ106" s="930">
        <v>0</v>
      </c>
      <c r="BA106" s="929"/>
      <c r="BB106" s="929"/>
      <c r="BC106" s="929"/>
      <c r="BD106" s="930">
        <v>0</v>
      </c>
      <c r="BE106" s="929">
        <f t="shared" si="45"/>
        <v>0</v>
      </c>
      <c r="BF106" s="1282">
        <v>0</v>
      </c>
    </row>
    <row r="107" spans="1:58" ht="70.2">
      <c r="A107" s="1220">
        <v>120</v>
      </c>
      <c r="B107" s="1231">
        <v>11</v>
      </c>
      <c r="C107" s="1275" t="s">
        <v>2448</v>
      </c>
      <c r="D107" s="1232"/>
      <c r="E107" s="1233">
        <v>172559000</v>
      </c>
      <c r="F107" s="1234" t="s">
        <v>2416</v>
      </c>
      <c r="G107" s="1235"/>
      <c r="H107" s="1236"/>
      <c r="I107" s="1234"/>
      <c r="J107" s="1220">
        <f t="shared" si="40"/>
        <v>1</v>
      </c>
      <c r="K107" s="1227">
        <f t="shared" si="41"/>
        <v>172559000</v>
      </c>
      <c r="L107" s="1237"/>
      <c r="M107" s="1234"/>
      <c r="N107" s="1237"/>
      <c r="O107" s="1234"/>
      <c r="P107" s="1237">
        <v>1</v>
      </c>
      <c r="Q107" s="1711">
        <f t="shared" si="42"/>
        <v>172559000</v>
      </c>
      <c r="R107" s="1234"/>
      <c r="S107" s="1234"/>
      <c r="T107" s="1715"/>
      <c r="U107" s="1228">
        <f t="shared" si="43"/>
        <v>172559000</v>
      </c>
      <c r="W107" s="1707"/>
      <c r="X107" s="1707"/>
      <c r="Y107" s="1707"/>
      <c r="Z107" s="1708">
        <f t="shared" si="35"/>
        <v>0</v>
      </c>
      <c r="AA107" s="1707"/>
      <c r="AB107" s="1707"/>
      <c r="AC107" s="1707"/>
      <c r="AD107" s="1708">
        <f t="shared" si="36"/>
        <v>0</v>
      </c>
      <c r="AE107" s="1707"/>
      <c r="AF107" s="1707"/>
      <c r="AG107" s="1707"/>
      <c r="AH107" s="1708">
        <f t="shared" si="37"/>
        <v>0</v>
      </c>
      <c r="AI107" s="1707"/>
      <c r="AJ107" s="1707"/>
      <c r="AK107" s="1707"/>
      <c r="AL107" s="1708">
        <f t="shared" si="38"/>
        <v>0</v>
      </c>
      <c r="AM107" s="1707">
        <f t="shared" si="39"/>
        <v>0</v>
      </c>
      <c r="AN107" s="1282">
        <f t="shared" si="44"/>
        <v>-172559000</v>
      </c>
      <c r="AO107" s="1234"/>
      <c r="AP107" s="1234"/>
      <c r="AQ107" s="1234"/>
      <c r="AR107" s="1234"/>
      <c r="AS107" s="1234"/>
      <c r="AT107" s="1234"/>
      <c r="AU107" s="1234"/>
      <c r="AV107" s="1234"/>
      <c r="AW107" s="1234"/>
      <c r="AX107" s="1234"/>
      <c r="AY107" s="1234"/>
      <c r="AZ107" s="1234"/>
      <c r="BA107" s="1234"/>
      <c r="BB107" s="1234"/>
      <c r="BC107" s="1234"/>
      <c r="BD107" s="1234"/>
      <c r="BE107" s="929">
        <f t="shared" si="45"/>
        <v>0</v>
      </c>
    </row>
    <row r="108" spans="1:58" ht="117">
      <c r="A108" s="1220">
        <v>235</v>
      </c>
      <c r="B108" s="1231">
        <v>11</v>
      </c>
      <c r="C108" s="1275" t="s">
        <v>2463</v>
      </c>
      <c r="D108" s="1232"/>
      <c r="E108" s="1233">
        <v>0</v>
      </c>
      <c r="F108" s="1234" t="s">
        <v>2416</v>
      </c>
      <c r="G108" s="1235"/>
      <c r="H108" s="1236"/>
      <c r="I108" s="1234"/>
      <c r="J108" s="1220">
        <f t="shared" si="40"/>
        <v>1</v>
      </c>
      <c r="K108" s="1227">
        <f t="shared" si="41"/>
        <v>0</v>
      </c>
      <c r="L108" s="1237"/>
      <c r="M108" s="1234"/>
      <c r="N108" s="1237"/>
      <c r="O108" s="1234"/>
      <c r="P108" s="1237">
        <v>1</v>
      </c>
      <c r="Q108" s="1711">
        <f t="shared" si="42"/>
        <v>0</v>
      </c>
      <c r="R108" s="1234"/>
      <c r="S108" s="1234"/>
      <c r="T108" s="1715"/>
      <c r="U108" s="1228">
        <f t="shared" si="43"/>
        <v>0</v>
      </c>
      <c r="W108" s="1707"/>
      <c r="X108" s="1707"/>
      <c r="Y108" s="1707"/>
      <c r="Z108" s="1708">
        <f t="shared" si="35"/>
        <v>0</v>
      </c>
      <c r="AA108" s="1707"/>
      <c r="AB108" s="1707"/>
      <c r="AC108" s="1707"/>
      <c r="AD108" s="1708">
        <f t="shared" si="36"/>
        <v>0</v>
      </c>
      <c r="AE108" s="1707"/>
      <c r="AF108" s="1707"/>
      <c r="AG108" s="1707"/>
      <c r="AH108" s="1708">
        <f t="shared" si="37"/>
        <v>0</v>
      </c>
      <c r="AI108" s="1707"/>
      <c r="AJ108" s="1707"/>
      <c r="AK108" s="1707"/>
      <c r="AL108" s="1708">
        <f t="shared" si="38"/>
        <v>0</v>
      </c>
      <c r="AM108" s="1707">
        <f t="shared" si="39"/>
        <v>0</v>
      </c>
      <c r="AN108" s="1282">
        <f t="shared" si="44"/>
        <v>0</v>
      </c>
      <c r="AO108" s="1234"/>
      <c r="AP108" s="1234"/>
      <c r="AQ108" s="1234"/>
      <c r="AR108" s="1234"/>
      <c r="AS108" s="1234"/>
      <c r="AT108" s="1234"/>
      <c r="AU108" s="1234"/>
      <c r="AV108" s="1234"/>
      <c r="AW108" s="1234"/>
      <c r="AX108" s="1234"/>
      <c r="AY108" s="1234"/>
      <c r="AZ108" s="1234"/>
      <c r="BA108" s="1234"/>
      <c r="BB108" s="1234"/>
      <c r="BC108" s="1234"/>
      <c r="BD108" s="1234"/>
      <c r="BE108" s="929">
        <f t="shared" si="45"/>
        <v>0</v>
      </c>
    </row>
    <row r="109" spans="1:58" ht="70.2">
      <c r="A109" s="1220">
        <v>362</v>
      </c>
      <c r="B109" s="1231">
        <v>11</v>
      </c>
      <c r="C109" s="1275" t="s">
        <v>2479</v>
      </c>
      <c r="D109" s="1232"/>
      <c r="E109" s="1233">
        <v>28620400</v>
      </c>
      <c r="F109" s="1234" t="s">
        <v>2416</v>
      </c>
      <c r="G109" s="1235"/>
      <c r="H109" s="1236"/>
      <c r="I109" s="1234"/>
      <c r="J109" s="1220">
        <f t="shared" si="40"/>
        <v>1</v>
      </c>
      <c r="K109" s="1227">
        <f t="shared" si="41"/>
        <v>28620400</v>
      </c>
      <c r="L109" s="1237"/>
      <c r="M109" s="1234"/>
      <c r="N109" s="1237"/>
      <c r="O109" s="1234"/>
      <c r="P109" s="1237">
        <v>1</v>
      </c>
      <c r="Q109" s="1711">
        <f t="shared" si="42"/>
        <v>28620400</v>
      </c>
      <c r="R109" s="1234"/>
      <c r="S109" s="1234"/>
      <c r="T109" s="1715"/>
      <c r="U109" s="1228">
        <f t="shared" si="43"/>
        <v>28620400</v>
      </c>
      <c r="W109" s="929"/>
      <c r="X109" s="929"/>
      <c r="Y109" s="929"/>
      <c r="Z109" s="930">
        <f t="shared" si="35"/>
        <v>0</v>
      </c>
      <c r="AA109" s="929"/>
      <c r="AB109" s="929"/>
      <c r="AC109" s="929"/>
      <c r="AD109" s="930">
        <f t="shared" si="36"/>
        <v>0</v>
      </c>
      <c r="AE109" s="929"/>
      <c r="AF109" s="929"/>
      <c r="AG109" s="929"/>
      <c r="AH109" s="930">
        <f t="shared" si="37"/>
        <v>0</v>
      </c>
      <c r="AI109" s="929"/>
      <c r="AJ109" s="929"/>
      <c r="AK109" s="929"/>
      <c r="AL109" s="930">
        <f t="shared" si="38"/>
        <v>0</v>
      </c>
      <c r="AM109" s="929">
        <f t="shared" si="39"/>
        <v>0</v>
      </c>
      <c r="AN109" s="1282">
        <f t="shared" si="44"/>
        <v>-28620400</v>
      </c>
      <c r="AO109" s="1234"/>
      <c r="AP109" s="1234"/>
      <c r="AQ109" s="1234"/>
      <c r="AR109" s="1234"/>
      <c r="AS109" s="1234"/>
      <c r="AT109" s="1234"/>
      <c r="AU109" s="1234"/>
      <c r="AV109" s="1234"/>
      <c r="AW109" s="1234"/>
      <c r="AX109" s="1234"/>
      <c r="AY109" s="1234"/>
      <c r="AZ109" s="1234"/>
      <c r="BA109" s="1234"/>
      <c r="BB109" s="1234"/>
      <c r="BC109" s="1234"/>
      <c r="BD109" s="1234"/>
      <c r="BE109" s="929">
        <f t="shared" si="45"/>
        <v>0</v>
      </c>
    </row>
    <row r="110" spans="1:58" ht="70.2">
      <c r="A110" s="1220">
        <v>466</v>
      </c>
      <c r="B110" s="1231">
        <v>11</v>
      </c>
      <c r="C110" s="1275" t="s">
        <v>2493</v>
      </c>
      <c r="D110" s="1232"/>
      <c r="E110" s="1233">
        <v>26656500</v>
      </c>
      <c r="F110" s="1234" t="s">
        <v>2416</v>
      </c>
      <c r="G110" s="1235"/>
      <c r="H110" s="1236"/>
      <c r="I110" s="1234"/>
      <c r="J110" s="1220">
        <f t="shared" si="40"/>
        <v>1</v>
      </c>
      <c r="K110" s="1227">
        <f t="shared" si="41"/>
        <v>26656500</v>
      </c>
      <c r="L110" s="1237"/>
      <c r="M110" s="1234"/>
      <c r="N110" s="1237"/>
      <c r="O110" s="1234"/>
      <c r="P110" s="1237">
        <v>1</v>
      </c>
      <c r="Q110" s="1711">
        <f t="shared" si="42"/>
        <v>26656500</v>
      </c>
      <c r="R110" s="1234"/>
      <c r="S110" s="1234"/>
      <c r="T110" s="1715"/>
      <c r="U110" s="1228">
        <f t="shared" si="43"/>
        <v>26656500</v>
      </c>
      <c r="W110" s="1707"/>
      <c r="X110" s="1707"/>
      <c r="Y110" s="1707"/>
      <c r="Z110" s="1708">
        <f t="shared" si="35"/>
        <v>0</v>
      </c>
      <c r="AA110" s="1707"/>
      <c r="AB110" s="1707"/>
      <c r="AC110" s="1707"/>
      <c r="AD110" s="1708">
        <f t="shared" si="36"/>
        <v>0</v>
      </c>
      <c r="AE110" s="1707"/>
      <c r="AF110" s="1707"/>
      <c r="AG110" s="1707"/>
      <c r="AH110" s="1708">
        <f t="shared" si="37"/>
        <v>0</v>
      </c>
      <c r="AI110" s="1707"/>
      <c r="AJ110" s="1707"/>
      <c r="AK110" s="1707"/>
      <c r="AL110" s="1708">
        <f t="shared" si="38"/>
        <v>0</v>
      </c>
      <c r="AM110" s="1707">
        <f t="shared" si="39"/>
        <v>0</v>
      </c>
      <c r="AN110" s="1282">
        <f t="shared" si="44"/>
        <v>-26656500</v>
      </c>
      <c r="AO110" s="1234"/>
      <c r="AP110" s="1234"/>
      <c r="AQ110" s="1234"/>
      <c r="AR110" s="1234"/>
      <c r="AS110" s="1234"/>
      <c r="AT110" s="1234"/>
      <c r="AU110" s="1234"/>
      <c r="AV110" s="1234"/>
      <c r="AW110" s="1234"/>
      <c r="AX110" s="1234"/>
      <c r="AY110" s="1234"/>
      <c r="AZ110" s="1234"/>
      <c r="BA110" s="1234"/>
      <c r="BB110" s="1234"/>
      <c r="BC110" s="1234"/>
      <c r="BD110" s="1234"/>
      <c r="BE110" s="929">
        <f t="shared" si="45"/>
        <v>0</v>
      </c>
    </row>
    <row r="111" spans="1:58" ht="70.2" outlineLevel="2">
      <c r="A111" s="1220">
        <v>699</v>
      </c>
      <c r="B111" s="1231">
        <v>11</v>
      </c>
      <c r="C111" s="1275" t="s">
        <v>2526</v>
      </c>
      <c r="D111" s="1232"/>
      <c r="E111" s="1233">
        <v>6303800</v>
      </c>
      <c r="F111" s="1234" t="s">
        <v>2416</v>
      </c>
      <c r="G111" s="1235"/>
      <c r="H111" s="1236"/>
      <c r="I111" s="1234"/>
      <c r="J111" s="1220">
        <f t="shared" si="40"/>
        <v>1</v>
      </c>
      <c r="K111" s="1227">
        <f t="shared" si="41"/>
        <v>6303800</v>
      </c>
      <c r="L111" s="1237"/>
      <c r="M111" s="1234"/>
      <c r="N111" s="1237"/>
      <c r="O111" s="1234"/>
      <c r="P111" s="1237">
        <v>1</v>
      </c>
      <c r="Q111" s="1711">
        <f t="shared" si="42"/>
        <v>6303800</v>
      </c>
      <c r="R111" s="1234"/>
      <c r="S111" s="1234"/>
      <c r="T111" s="1715"/>
      <c r="U111" s="1228">
        <f t="shared" si="43"/>
        <v>6303800</v>
      </c>
      <c r="W111" s="1707"/>
      <c r="X111" s="1707"/>
      <c r="Y111" s="1707"/>
      <c r="Z111" s="1708">
        <f t="shared" si="35"/>
        <v>0</v>
      </c>
      <c r="AA111" s="1707"/>
      <c r="AB111" s="1707"/>
      <c r="AC111" s="1707"/>
      <c r="AD111" s="1708">
        <f t="shared" si="36"/>
        <v>0</v>
      </c>
      <c r="AE111" s="1707"/>
      <c r="AF111" s="1707"/>
      <c r="AG111" s="1707"/>
      <c r="AH111" s="1708">
        <f t="shared" si="37"/>
        <v>0</v>
      </c>
      <c r="AI111" s="1707"/>
      <c r="AJ111" s="1707"/>
      <c r="AK111" s="1707"/>
      <c r="AL111" s="1708">
        <f t="shared" si="38"/>
        <v>0</v>
      </c>
      <c r="AM111" s="1707">
        <f t="shared" si="39"/>
        <v>0</v>
      </c>
      <c r="AN111" s="1282">
        <f t="shared" si="44"/>
        <v>-6303800</v>
      </c>
      <c r="AO111" s="1234"/>
      <c r="AP111" s="1234"/>
      <c r="AQ111" s="1234"/>
      <c r="AR111" s="1234"/>
      <c r="AS111" s="1234"/>
      <c r="AT111" s="1234"/>
      <c r="AU111" s="1234"/>
      <c r="AV111" s="1234"/>
      <c r="AW111" s="1234"/>
      <c r="AX111" s="1234"/>
      <c r="AY111" s="1234"/>
      <c r="AZ111" s="1234"/>
      <c r="BA111" s="1234"/>
      <c r="BB111" s="1234"/>
      <c r="BC111" s="1234"/>
      <c r="BD111" s="1234"/>
      <c r="BE111" s="929">
        <f t="shared" si="45"/>
        <v>0</v>
      </c>
    </row>
    <row r="112" spans="1:58" s="1211" customFormat="1" ht="93.6">
      <c r="A112" s="1220">
        <v>707</v>
      </c>
      <c r="B112" s="1231">
        <v>11</v>
      </c>
      <c r="C112" s="1275" t="s">
        <v>2527</v>
      </c>
      <c r="D112" s="1232"/>
      <c r="E112" s="1233">
        <v>29232300</v>
      </c>
      <c r="F112" s="1234" t="s">
        <v>2416</v>
      </c>
      <c r="G112" s="1235"/>
      <c r="H112" s="1236"/>
      <c r="I112" s="1234"/>
      <c r="J112" s="1220">
        <f t="shared" si="40"/>
        <v>1</v>
      </c>
      <c r="K112" s="1227">
        <f t="shared" si="41"/>
        <v>29232300</v>
      </c>
      <c r="L112" s="1237"/>
      <c r="M112" s="1234"/>
      <c r="N112" s="1237"/>
      <c r="O112" s="1234"/>
      <c r="P112" s="1237">
        <v>1</v>
      </c>
      <c r="Q112" s="1711">
        <f t="shared" si="42"/>
        <v>29232300</v>
      </c>
      <c r="R112" s="1234"/>
      <c r="S112" s="1234"/>
      <c r="T112" s="1715"/>
      <c r="U112" s="1228">
        <f t="shared" si="43"/>
        <v>29232300</v>
      </c>
      <c r="V112" s="1201"/>
      <c r="W112" s="1707"/>
      <c r="X112" s="1707"/>
      <c r="Y112" s="1707"/>
      <c r="Z112" s="1708">
        <f t="shared" si="35"/>
        <v>0</v>
      </c>
      <c r="AA112" s="1707"/>
      <c r="AB112" s="1707"/>
      <c r="AC112" s="1707"/>
      <c r="AD112" s="1708">
        <f t="shared" si="36"/>
        <v>0</v>
      </c>
      <c r="AE112" s="1707"/>
      <c r="AF112" s="1707"/>
      <c r="AG112" s="1707"/>
      <c r="AH112" s="1708">
        <f t="shared" si="37"/>
        <v>0</v>
      </c>
      <c r="AI112" s="1707"/>
      <c r="AJ112" s="1707"/>
      <c r="AK112" s="1707"/>
      <c r="AL112" s="1708">
        <f t="shared" si="38"/>
        <v>0</v>
      </c>
      <c r="AM112" s="1707">
        <f t="shared" si="39"/>
        <v>0</v>
      </c>
      <c r="AN112" s="1282">
        <f t="shared" si="44"/>
        <v>-29232300</v>
      </c>
      <c r="AO112" s="1234"/>
      <c r="AP112" s="1234"/>
      <c r="AQ112" s="1234"/>
      <c r="AR112" s="1234"/>
      <c r="AS112" s="1234"/>
      <c r="AT112" s="1234"/>
      <c r="AU112" s="1234"/>
      <c r="AV112" s="1234"/>
      <c r="AW112" s="1234"/>
      <c r="AX112" s="1234"/>
      <c r="AY112" s="1234"/>
      <c r="AZ112" s="1234"/>
      <c r="BA112" s="1234"/>
      <c r="BB112" s="1234"/>
      <c r="BC112" s="1234"/>
      <c r="BD112" s="1234"/>
      <c r="BE112" s="929">
        <f t="shared" si="45"/>
        <v>0</v>
      </c>
      <c r="BF112" s="1201"/>
    </row>
    <row r="113" spans="1:58" ht="93.6" outlineLevel="2">
      <c r="A113" s="1220">
        <v>714</v>
      </c>
      <c r="B113" s="1231">
        <v>11</v>
      </c>
      <c r="C113" s="1275" t="s">
        <v>2528</v>
      </c>
      <c r="D113" s="1232"/>
      <c r="E113" s="1233">
        <v>0</v>
      </c>
      <c r="F113" s="1234" t="s">
        <v>2416</v>
      </c>
      <c r="G113" s="1235"/>
      <c r="H113" s="1236"/>
      <c r="I113" s="1234"/>
      <c r="J113" s="1220">
        <f t="shared" si="40"/>
        <v>1</v>
      </c>
      <c r="K113" s="1227">
        <f t="shared" si="41"/>
        <v>0</v>
      </c>
      <c r="L113" s="1237"/>
      <c r="M113" s="1234"/>
      <c r="N113" s="1237"/>
      <c r="O113" s="1234"/>
      <c r="P113" s="1237">
        <v>1</v>
      </c>
      <c r="Q113" s="1711">
        <f t="shared" si="42"/>
        <v>0</v>
      </c>
      <c r="R113" s="1234"/>
      <c r="S113" s="1234"/>
      <c r="T113" s="1715"/>
      <c r="U113" s="1228">
        <f t="shared" si="43"/>
        <v>0</v>
      </c>
      <c r="W113" s="1707"/>
      <c r="X113" s="1707"/>
      <c r="Y113" s="1707"/>
      <c r="Z113" s="1708">
        <f t="shared" si="35"/>
        <v>0</v>
      </c>
      <c r="AA113" s="1707"/>
      <c r="AB113" s="1707"/>
      <c r="AC113" s="1707"/>
      <c r="AD113" s="1708">
        <f t="shared" si="36"/>
        <v>0</v>
      </c>
      <c r="AE113" s="1707"/>
      <c r="AF113" s="1707"/>
      <c r="AG113" s="1707"/>
      <c r="AH113" s="1708">
        <f t="shared" si="37"/>
        <v>0</v>
      </c>
      <c r="AI113" s="1707"/>
      <c r="AJ113" s="1707"/>
      <c r="AK113" s="1707"/>
      <c r="AL113" s="1708">
        <f t="shared" si="38"/>
        <v>0</v>
      </c>
      <c r="AM113" s="1707">
        <f t="shared" si="39"/>
        <v>0</v>
      </c>
      <c r="AN113" s="1282">
        <f t="shared" si="44"/>
        <v>0</v>
      </c>
      <c r="AO113" s="1234"/>
      <c r="AP113" s="1234"/>
      <c r="AQ113" s="1234"/>
      <c r="AR113" s="1234"/>
      <c r="AS113" s="1234"/>
      <c r="AT113" s="1234"/>
      <c r="AU113" s="1234"/>
      <c r="AV113" s="1234"/>
      <c r="AW113" s="1234"/>
      <c r="AX113" s="1234"/>
      <c r="AY113" s="1234"/>
      <c r="AZ113" s="1234"/>
      <c r="BA113" s="1234"/>
      <c r="BB113" s="1234"/>
      <c r="BC113" s="1234"/>
      <c r="BD113" s="1234"/>
      <c r="BE113" s="929">
        <f t="shared" si="45"/>
        <v>0</v>
      </c>
    </row>
    <row r="114" spans="1:58" ht="70.2">
      <c r="A114" s="1220">
        <v>70</v>
      </c>
      <c r="B114" s="1231">
        <v>12</v>
      </c>
      <c r="C114" s="1275" t="s">
        <v>2441</v>
      </c>
      <c r="D114" s="1232"/>
      <c r="E114" s="1233">
        <v>0</v>
      </c>
      <c r="F114" s="1234" t="s">
        <v>2416</v>
      </c>
      <c r="G114" s="1235"/>
      <c r="H114" s="1236"/>
      <c r="I114" s="1234"/>
      <c r="J114" s="1220">
        <f t="shared" si="40"/>
        <v>1</v>
      </c>
      <c r="K114" s="1227">
        <f t="shared" si="41"/>
        <v>0</v>
      </c>
      <c r="L114" s="1237"/>
      <c r="M114" s="1234"/>
      <c r="N114" s="1237"/>
      <c r="O114" s="1234"/>
      <c r="P114" s="1237">
        <v>1</v>
      </c>
      <c r="Q114" s="1714">
        <f t="shared" si="42"/>
        <v>0</v>
      </c>
      <c r="R114" s="1234"/>
      <c r="S114" s="1234"/>
      <c r="T114" s="1715"/>
      <c r="U114" s="1228">
        <f t="shared" si="43"/>
        <v>0</v>
      </c>
      <c r="V114" s="1713">
        <f>SUM(Q114:Q116)</f>
        <v>143408000</v>
      </c>
      <c r="W114" s="1707"/>
      <c r="X114" s="1707"/>
      <c r="Y114" s="1707"/>
      <c r="Z114" s="1708">
        <f t="shared" si="35"/>
        <v>0</v>
      </c>
      <c r="AA114" s="1707"/>
      <c r="AB114" s="1707"/>
      <c r="AC114" s="1707"/>
      <c r="AD114" s="1708">
        <f t="shared" si="36"/>
        <v>0</v>
      </c>
      <c r="AE114" s="1707"/>
      <c r="AF114" s="1707"/>
      <c r="AG114" s="1707"/>
      <c r="AH114" s="1708">
        <f t="shared" si="37"/>
        <v>0</v>
      </c>
      <c r="AI114" s="1707"/>
      <c r="AJ114" s="1707"/>
      <c r="AK114" s="1707"/>
      <c r="AL114" s="1708">
        <f t="shared" si="38"/>
        <v>0</v>
      </c>
      <c r="AM114" s="1707">
        <f t="shared" si="39"/>
        <v>0</v>
      </c>
      <c r="AN114" s="1282">
        <f t="shared" si="44"/>
        <v>0</v>
      </c>
      <c r="AO114" s="929"/>
      <c r="AP114" s="929"/>
      <c r="AQ114" s="929"/>
      <c r="AR114" s="930">
        <v>0</v>
      </c>
      <c r="AS114" s="929"/>
      <c r="AT114" s="929"/>
      <c r="AU114" s="929"/>
      <c r="AV114" s="930">
        <v>0</v>
      </c>
      <c r="AW114" s="929"/>
      <c r="AX114" s="929"/>
      <c r="AY114" s="929"/>
      <c r="AZ114" s="930">
        <v>0</v>
      </c>
      <c r="BA114" s="929"/>
      <c r="BB114" s="929"/>
      <c r="BC114" s="929"/>
      <c r="BD114" s="930">
        <v>0</v>
      </c>
      <c r="BE114" s="929">
        <f t="shared" si="45"/>
        <v>0</v>
      </c>
      <c r="BF114" s="1282">
        <v>0</v>
      </c>
    </row>
    <row r="115" spans="1:58" ht="70.2">
      <c r="A115" s="1220">
        <v>96</v>
      </c>
      <c r="B115" s="1231">
        <v>12</v>
      </c>
      <c r="C115" s="1275" t="s">
        <v>2444</v>
      </c>
      <c r="D115" s="1232"/>
      <c r="E115" s="1233">
        <v>109584800</v>
      </c>
      <c r="F115" s="1234" t="s">
        <v>2416</v>
      </c>
      <c r="G115" s="1235"/>
      <c r="H115" s="1236"/>
      <c r="I115" s="1234"/>
      <c r="J115" s="1220">
        <f t="shared" si="40"/>
        <v>1</v>
      </c>
      <c r="K115" s="1227">
        <f t="shared" si="41"/>
        <v>109584800</v>
      </c>
      <c r="L115" s="1237"/>
      <c r="M115" s="1234"/>
      <c r="N115" s="1237"/>
      <c r="O115" s="1234"/>
      <c r="P115" s="1237">
        <v>1</v>
      </c>
      <c r="Q115" s="1714">
        <f t="shared" si="42"/>
        <v>109584800</v>
      </c>
      <c r="R115" s="1234"/>
      <c r="S115" s="1234"/>
      <c r="T115" s="1715"/>
      <c r="U115" s="1228">
        <f t="shared" si="43"/>
        <v>109584800</v>
      </c>
      <c r="W115" s="1707"/>
      <c r="X115" s="1707"/>
      <c r="Y115" s="1707"/>
      <c r="Z115" s="1708">
        <f t="shared" si="35"/>
        <v>0</v>
      </c>
      <c r="AA115" s="1707"/>
      <c r="AB115" s="1707"/>
      <c r="AC115" s="1707"/>
      <c r="AD115" s="1708">
        <f t="shared" si="36"/>
        <v>0</v>
      </c>
      <c r="AE115" s="1707"/>
      <c r="AF115" s="1707"/>
      <c r="AG115" s="1707"/>
      <c r="AH115" s="1708">
        <f t="shared" si="37"/>
        <v>0</v>
      </c>
      <c r="AI115" s="1707"/>
      <c r="AJ115" s="1707"/>
      <c r="AK115" s="1707"/>
      <c r="AL115" s="1708">
        <f t="shared" si="38"/>
        <v>0</v>
      </c>
      <c r="AM115" s="1707">
        <f t="shared" si="39"/>
        <v>0</v>
      </c>
      <c r="AN115" s="1282">
        <f t="shared" si="44"/>
        <v>-109584800</v>
      </c>
      <c r="AO115" s="929"/>
      <c r="AP115" s="929"/>
      <c r="AQ115" s="929"/>
      <c r="AR115" s="930">
        <v>0</v>
      </c>
      <c r="AS115" s="929"/>
      <c r="AT115" s="929"/>
      <c r="AU115" s="929"/>
      <c r="AV115" s="930">
        <v>0</v>
      </c>
      <c r="AW115" s="929"/>
      <c r="AX115" s="929"/>
      <c r="AY115" s="929"/>
      <c r="AZ115" s="930">
        <v>0</v>
      </c>
      <c r="BA115" s="929"/>
      <c r="BB115" s="929"/>
      <c r="BC115" s="929"/>
      <c r="BD115" s="930">
        <v>0</v>
      </c>
      <c r="BE115" s="929">
        <f t="shared" si="45"/>
        <v>0</v>
      </c>
      <c r="BF115" s="1282">
        <v>0</v>
      </c>
    </row>
    <row r="116" spans="1:58" ht="70.2">
      <c r="A116" s="1220">
        <v>489</v>
      </c>
      <c r="B116" s="1231">
        <v>12</v>
      </c>
      <c r="C116" s="1275" t="s">
        <v>2496</v>
      </c>
      <c r="D116" s="1232"/>
      <c r="E116" s="1233">
        <v>33823200</v>
      </c>
      <c r="F116" s="1234" t="s">
        <v>2416</v>
      </c>
      <c r="G116" s="1235"/>
      <c r="H116" s="1236"/>
      <c r="I116" s="1234"/>
      <c r="J116" s="1220">
        <f t="shared" si="40"/>
        <v>1</v>
      </c>
      <c r="K116" s="1227">
        <f t="shared" si="41"/>
        <v>33823200</v>
      </c>
      <c r="L116" s="1237"/>
      <c r="M116" s="1234"/>
      <c r="N116" s="1237"/>
      <c r="O116" s="1234"/>
      <c r="P116" s="1237">
        <v>1</v>
      </c>
      <c r="Q116" s="1714">
        <f t="shared" si="42"/>
        <v>33823200</v>
      </c>
      <c r="R116" s="1234"/>
      <c r="S116" s="1234"/>
      <c r="T116" s="1715"/>
      <c r="U116" s="1228">
        <f t="shared" si="43"/>
        <v>33823200</v>
      </c>
      <c r="W116" s="1707"/>
      <c r="X116" s="1707"/>
      <c r="Y116" s="1707"/>
      <c r="Z116" s="1708">
        <f t="shared" si="35"/>
        <v>0</v>
      </c>
      <c r="AA116" s="1707"/>
      <c r="AB116" s="1707"/>
      <c r="AC116" s="1707"/>
      <c r="AD116" s="1708">
        <f t="shared" si="36"/>
        <v>0</v>
      </c>
      <c r="AE116" s="1707"/>
      <c r="AF116" s="1707"/>
      <c r="AG116" s="1707"/>
      <c r="AH116" s="1708">
        <f t="shared" si="37"/>
        <v>0</v>
      </c>
      <c r="AI116" s="1707"/>
      <c r="AJ116" s="1707"/>
      <c r="AK116" s="1707"/>
      <c r="AL116" s="1708">
        <f t="shared" si="38"/>
        <v>0</v>
      </c>
      <c r="AM116" s="1707">
        <f t="shared" si="39"/>
        <v>0</v>
      </c>
      <c r="AN116" s="1282">
        <f t="shared" si="44"/>
        <v>-33823200</v>
      </c>
      <c r="AO116" s="1234"/>
      <c r="AP116" s="1234"/>
      <c r="AQ116" s="1234"/>
      <c r="AR116" s="1234"/>
      <c r="AS116" s="1234"/>
      <c r="AT116" s="1234"/>
      <c r="AU116" s="1234"/>
      <c r="AV116" s="1234"/>
      <c r="AW116" s="1234"/>
      <c r="AX116" s="1234"/>
      <c r="AY116" s="1234"/>
      <c r="AZ116" s="1234"/>
      <c r="BA116" s="1234"/>
      <c r="BB116" s="1234"/>
      <c r="BC116" s="1234"/>
      <c r="BD116" s="1234"/>
      <c r="BE116" s="929">
        <f t="shared" si="45"/>
        <v>0</v>
      </c>
    </row>
    <row r="117" spans="1:58">
      <c r="A117" s="1220">
        <v>2</v>
      </c>
      <c r="B117" s="1221"/>
      <c r="C117" s="1276" t="s">
        <v>2422</v>
      </c>
      <c r="D117" s="1229">
        <v>50880000</v>
      </c>
      <c r="E117" s="1230" t="s">
        <v>2416</v>
      </c>
      <c r="F117" s="1224"/>
      <c r="G117" s="1225"/>
      <c r="H117" s="1226"/>
      <c r="I117" s="1224"/>
      <c r="J117" s="1220"/>
      <c r="K117" s="1220"/>
      <c r="L117" s="1220"/>
      <c r="M117" s="1224"/>
      <c r="N117" s="1220"/>
      <c r="O117" s="1224"/>
      <c r="P117" s="1224"/>
      <c r="Q117" s="1224"/>
      <c r="R117" s="1224"/>
      <c r="S117" s="1224"/>
      <c r="T117" s="1224"/>
      <c r="U117" s="1224"/>
      <c r="V117" s="1211"/>
      <c r="W117" s="1707"/>
      <c r="X117" s="1707"/>
      <c r="Y117" s="1707"/>
      <c r="Z117" s="1708">
        <f t="shared" si="35"/>
        <v>0</v>
      </c>
      <c r="AA117" s="1707"/>
      <c r="AB117" s="1707"/>
      <c r="AC117" s="1707"/>
      <c r="AD117" s="1708">
        <f t="shared" si="36"/>
        <v>0</v>
      </c>
      <c r="AE117" s="1707"/>
      <c r="AF117" s="1707"/>
      <c r="AG117" s="1707"/>
      <c r="AH117" s="1708">
        <f t="shared" si="37"/>
        <v>0</v>
      </c>
      <c r="AI117" s="1707"/>
      <c r="AJ117" s="1707"/>
      <c r="AK117" s="1707"/>
      <c r="AL117" s="1708">
        <f t="shared" si="38"/>
        <v>0</v>
      </c>
      <c r="AM117" s="1707">
        <f t="shared" si="39"/>
        <v>0</v>
      </c>
      <c r="AN117" s="1211"/>
      <c r="AO117" s="1707"/>
      <c r="AP117" s="1707"/>
      <c r="AQ117" s="1707"/>
      <c r="AR117" s="1708">
        <v>0</v>
      </c>
      <c r="AS117" s="1707"/>
      <c r="AT117" s="1707"/>
      <c r="AU117" s="1707"/>
      <c r="AV117" s="1708">
        <v>0</v>
      </c>
      <c r="AW117" s="1707"/>
      <c r="AX117" s="1707"/>
      <c r="AY117" s="1707"/>
      <c r="AZ117" s="1708">
        <v>0</v>
      </c>
      <c r="BA117" s="1707"/>
      <c r="BB117" s="1707"/>
      <c r="BC117" s="1707"/>
      <c r="BD117" s="1708">
        <v>0</v>
      </c>
      <c r="BE117" s="1707">
        <v>0</v>
      </c>
      <c r="BF117" s="1282">
        <v>0</v>
      </c>
    </row>
    <row r="118" spans="1:58">
      <c r="A118" s="1220">
        <v>3</v>
      </c>
      <c r="B118" s="1221"/>
      <c r="C118" s="1276" t="s">
        <v>2423</v>
      </c>
      <c r="D118" s="1229">
        <v>0</v>
      </c>
      <c r="E118" s="1230" t="s">
        <v>2416</v>
      </c>
      <c r="F118" s="1224"/>
      <c r="G118" s="1225"/>
      <c r="H118" s="1226"/>
      <c r="I118" s="1224"/>
      <c r="J118" s="1220"/>
      <c r="K118" s="1220"/>
      <c r="L118" s="1220"/>
      <c r="M118" s="1224"/>
      <c r="N118" s="1220"/>
      <c r="O118" s="1224"/>
      <c r="P118" s="1224"/>
      <c r="Q118" s="1224"/>
      <c r="R118" s="1224"/>
      <c r="S118" s="1224"/>
      <c r="T118" s="1224"/>
      <c r="U118" s="1224"/>
      <c r="V118" s="1211"/>
      <c r="W118" s="1224"/>
      <c r="X118" s="1224"/>
      <c r="Y118" s="1224"/>
      <c r="Z118" s="1224"/>
      <c r="AA118" s="1224"/>
      <c r="AB118" s="1224"/>
      <c r="AC118" s="1224"/>
      <c r="AD118" s="1224"/>
      <c r="AE118" s="1224"/>
      <c r="AF118" s="1224"/>
      <c r="AG118" s="1224"/>
      <c r="AH118" s="1224"/>
      <c r="AI118" s="1224"/>
      <c r="AJ118" s="1224"/>
      <c r="AK118" s="1224"/>
      <c r="AL118" s="1224"/>
      <c r="AM118" s="1224"/>
      <c r="AN118" s="1211"/>
      <c r="AO118" s="1707"/>
      <c r="AP118" s="1707"/>
      <c r="AQ118" s="1707"/>
      <c r="AR118" s="1708">
        <v>0</v>
      </c>
      <c r="AS118" s="1707"/>
      <c r="AT118" s="1707"/>
      <c r="AU118" s="1707"/>
      <c r="AV118" s="1708">
        <v>0</v>
      </c>
      <c r="AW118" s="1707"/>
      <c r="AX118" s="1707"/>
      <c r="AY118" s="1707"/>
      <c r="AZ118" s="1708">
        <v>0</v>
      </c>
      <c r="BA118" s="1707"/>
      <c r="BB118" s="1707"/>
      <c r="BC118" s="1707"/>
      <c r="BD118" s="1708">
        <v>0</v>
      </c>
      <c r="BE118" s="929">
        <v>0</v>
      </c>
      <c r="BF118" s="1282">
        <v>0</v>
      </c>
    </row>
    <row r="119" spans="1:58">
      <c r="A119" s="1220">
        <v>4</v>
      </c>
      <c r="B119" s="1221"/>
      <c r="C119" s="1276" t="s">
        <v>2424</v>
      </c>
      <c r="D119" s="1229">
        <v>50880000</v>
      </c>
      <c r="E119" s="1230" t="s">
        <v>2416</v>
      </c>
      <c r="F119" s="1224"/>
      <c r="G119" s="1225"/>
      <c r="H119" s="1226"/>
      <c r="I119" s="1224"/>
      <c r="J119" s="1220"/>
      <c r="K119" s="1220"/>
      <c r="L119" s="1220"/>
      <c r="M119" s="1224"/>
      <c r="N119" s="1220"/>
      <c r="O119" s="1224"/>
      <c r="P119" s="1224"/>
      <c r="Q119" s="1224"/>
      <c r="R119" s="1224"/>
      <c r="S119" s="1224"/>
      <c r="T119" s="1224"/>
      <c r="U119" s="1224"/>
      <c r="V119" s="1211"/>
      <c r="W119" s="1211"/>
      <c r="X119" s="1211"/>
      <c r="Y119" s="1211"/>
      <c r="Z119" s="1211"/>
      <c r="AA119" s="1211"/>
      <c r="AB119" s="1211"/>
      <c r="AC119" s="1211"/>
      <c r="AD119" s="1211"/>
      <c r="AE119" s="1211"/>
      <c r="AF119" s="1211"/>
      <c r="AG119" s="1211"/>
      <c r="AH119" s="1211"/>
      <c r="AI119" s="1211"/>
      <c r="AJ119" s="1211"/>
      <c r="AK119" s="1211"/>
      <c r="AL119" s="1211"/>
      <c r="AM119" s="1211"/>
      <c r="AN119" s="1211"/>
      <c r="AO119" s="1707"/>
      <c r="AP119" s="1707"/>
      <c r="AQ119" s="1707"/>
      <c r="AR119" s="1708">
        <v>0</v>
      </c>
      <c r="AS119" s="1707"/>
      <c r="AT119" s="1707"/>
      <c r="AU119" s="1707"/>
      <c r="AV119" s="1708">
        <v>0</v>
      </c>
      <c r="AW119" s="1707"/>
      <c r="AX119" s="1707"/>
      <c r="AY119" s="1707"/>
      <c r="AZ119" s="1708">
        <v>0</v>
      </c>
      <c r="BA119" s="1707"/>
      <c r="BB119" s="1707"/>
      <c r="BC119" s="1707"/>
      <c r="BD119" s="1708">
        <v>0</v>
      </c>
      <c r="BE119" s="1707">
        <v>0</v>
      </c>
      <c r="BF119" s="1282">
        <v>0</v>
      </c>
    </row>
    <row r="120" spans="1:58" outlineLevel="2">
      <c r="A120" s="1220">
        <v>5</v>
      </c>
      <c r="B120" s="1221"/>
      <c r="C120" s="1276" t="s">
        <v>2430</v>
      </c>
      <c r="D120" s="1229">
        <v>10200000</v>
      </c>
      <c r="E120" s="1230" t="s">
        <v>2416</v>
      </c>
      <c r="F120" s="1224"/>
      <c r="G120" s="1225"/>
      <c r="H120" s="1226"/>
      <c r="I120" s="1224"/>
      <c r="J120" s="1220"/>
      <c r="K120" s="1220"/>
      <c r="L120" s="1220"/>
      <c r="M120" s="1224"/>
      <c r="N120" s="1220"/>
      <c r="O120" s="1224"/>
      <c r="P120" s="1224"/>
      <c r="Q120" s="1224"/>
      <c r="R120" s="1224"/>
      <c r="S120" s="1224"/>
      <c r="T120" s="1224"/>
      <c r="U120" s="1224"/>
      <c r="V120" s="1211"/>
      <c r="W120" s="1211"/>
      <c r="X120" s="1211"/>
      <c r="Y120" s="1211"/>
      <c r="Z120" s="1211"/>
      <c r="AA120" s="1211"/>
      <c r="AB120" s="1211"/>
      <c r="AC120" s="1211"/>
      <c r="AD120" s="1211"/>
      <c r="AE120" s="1211"/>
      <c r="AF120" s="1211"/>
      <c r="AG120" s="1211"/>
      <c r="AH120" s="1211"/>
      <c r="AI120" s="1211"/>
      <c r="AJ120" s="1211"/>
      <c r="AK120" s="1211"/>
      <c r="AL120" s="1211"/>
      <c r="AM120" s="1211"/>
      <c r="AN120" s="1211"/>
      <c r="AO120" s="1707"/>
      <c r="AP120" s="1707"/>
      <c r="AQ120" s="1707"/>
      <c r="AR120" s="1708">
        <v>0</v>
      </c>
      <c r="AS120" s="1707"/>
      <c r="AT120" s="1707"/>
      <c r="AU120" s="1707"/>
      <c r="AV120" s="1708">
        <v>0</v>
      </c>
      <c r="AW120" s="1707"/>
      <c r="AX120" s="1707"/>
      <c r="AY120" s="1707"/>
      <c r="AZ120" s="1708">
        <v>0</v>
      </c>
      <c r="BA120" s="1707"/>
      <c r="BB120" s="1707"/>
      <c r="BC120" s="1707"/>
      <c r="BD120" s="1708">
        <v>0</v>
      </c>
      <c r="BE120" s="1707">
        <v>0</v>
      </c>
      <c r="BF120" s="1282">
        <v>0</v>
      </c>
    </row>
    <row r="121" spans="1:58" outlineLevel="2">
      <c r="A121" s="1220">
        <v>6</v>
      </c>
      <c r="B121" s="1221"/>
      <c r="C121" s="1276" t="s">
        <v>2431</v>
      </c>
      <c r="D121" s="1229">
        <v>13491000</v>
      </c>
      <c r="E121" s="1230" t="s">
        <v>2416</v>
      </c>
      <c r="F121" s="1224"/>
      <c r="G121" s="1225"/>
      <c r="H121" s="1226"/>
      <c r="I121" s="1224"/>
      <c r="J121" s="1220"/>
      <c r="K121" s="1220"/>
      <c r="L121" s="1220"/>
      <c r="M121" s="1224"/>
      <c r="N121" s="1220"/>
      <c r="O121" s="1224"/>
      <c r="P121" s="1224"/>
      <c r="Q121" s="1224"/>
      <c r="R121" s="1224"/>
      <c r="S121" s="1224"/>
      <c r="T121" s="1224"/>
      <c r="U121" s="1224"/>
      <c r="V121" s="1211"/>
      <c r="W121" s="1211"/>
      <c r="X121" s="1211"/>
      <c r="Y121" s="1211"/>
      <c r="Z121" s="1211"/>
      <c r="AA121" s="1211"/>
      <c r="AB121" s="1211"/>
      <c r="AC121" s="1211"/>
      <c r="AD121" s="1211"/>
      <c r="AE121" s="1211"/>
      <c r="AF121" s="1211"/>
      <c r="AG121" s="1211"/>
      <c r="AH121" s="1211"/>
      <c r="AI121" s="1211"/>
      <c r="AJ121" s="1211"/>
      <c r="AK121" s="1211"/>
      <c r="AL121" s="1211"/>
      <c r="AM121" s="1211"/>
      <c r="AN121" s="1211"/>
      <c r="AO121" s="1707"/>
      <c r="AP121" s="1707"/>
      <c r="AQ121" s="1707"/>
      <c r="AR121" s="1708">
        <v>0</v>
      </c>
      <c r="AS121" s="1707"/>
      <c r="AT121" s="1707"/>
      <c r="AU121" s="1707"/>
      <c r="AV121" s="1708">
        <v>0</v>
      </c>
      <c r="AW121" s="1707"/>
      <c r="AX121" s="1707"/>
      <c r="AY121" s="1707"/>
      <c r="AZ121" s="1708">
        <v>0</v>
      </c>
      <c r="BA121" s="1707"/>
      <c r="BB121" s="1707"/>
      <c r="BC121" s="1707"/>
      <c r="BD121" s="1708">
        <v>0</v>
      </c>
      <c r="BE121" s="1707">
        <v>0</v>
      </c>
      <c r="BF121" s="1282">
        <v>0</v>
      </c>
    </row>
    <row r="122" spans="1:58">
      <c r="A122" s="1220">
        <v>7</v>
      </c>
      <c r="B122" s="1221"/>
      <c r="C122" s="1276" t="s">
        <v>2425</v>
      </c>
      <c r="D122" s="1229">
        <v>27189000</v>
      </c>
      <c r="E122" s="1230" t="s">
        <v>2416</v>
      </c>
      <c r="F122" s="1224"/>
      <c r="G122" s="1225"/>
      <c r="H122" s="1226"/>
      <c r="I122" s="1224"/>
      <c r="J122" s="1220"/>
      <c r="K122" s="1220"/>
      <c r="L122" s="1220"/>
      <c r="M122" s="1224"/>
      <c r="N122" s="1220"/>
      <c r="O122" s="1224"/>
      <c r="P122" s="1224"/>
      <c r="Q122" s="1224"/>
      <c r="R122" s="1224"/>
      <c r="S122" s="1224"/>
      <c r="T122" s="1224"/>
      <c r="U122" s="1224"/>
      <c r="V122" s="1211"/>
      <c r="W122" s="1211"/>
      <c r="X122" s="1211"/>
      <c r="Y122" s="1211"/>
      <c r="Z122" s="1211"/>
      <c r="AA122" s="1211"/>
      <c r="AB122" s="1211"/>
      <c r="AC122" s="1211"/>
      <c r="AD122" s="1211"/>
      <c r="AE122" s="1211"/>
      <c r="AF122" s="1211"/>
      <c r="AG122" s="1211"/>
      <c r="AH122" s="1211"/>
      <c r="AI122" s="1211"/>
      <c r="AJ122" s="1211"/>
      <c r="AK122" s="1211"/>
      <c r="AL122" s="1211"/>
      <c r="AM122" s="1211"/>
      <c r="AN122" s="1211"/>
      <c r="AO122" s="1707"/>
      <c r="AP122" s="1707"/>
      <c r="AQ122" s="1707"/>
      <c r="AR122" s="1708">
        <v>0</v>
      </c>
      <c r="AS122" s="1707"/>
      <c r="AT122" s="1707"/>
      <c r="AU122" s="1707"/>
      <c r="AV122" s="1708">
        <v>0</v>
      </c>
      <c r="AW122" s="1707"/>
      <c r="AX122" s="1707"/>
      <c r="AY122" s="1707"/>
      <c r="AZ122" s="1708">
        <v>0</v>
      </c>
      <c r="BA122" s="1707"/>
      <c r="BB122" s="1707"/>
      <c r="BC122" s="1707"/>
      <c r="BD122" s="1708">
        <v>0</v>
      </c>
      <c r="BE122" s="1707">
        <v>0</v>
      </c>
      <c r="BF122" s="1282">
        <v>-36313300</v>
      </c>
    </row>
    <row r="123" spans="1:58">
      <c r="A123" s="1220">
        <v>9</v>
      </c>
      <c r="B123" s="1221"/>
      <c r="C123" s="1276" t="s">
        <v>2422</v>
      </c>
      <c r="D123" s="1229">
        <v>62462900</v>
      </c>
      <c r="E123" s="1230" t="s">
        <v>2416</v>
      </c>
      <c r="F123" s="1224"/>
      <c r="G123" s="1225"/>
      <c r="H123" s="1226"/>
      <c r="I123" s="1224"/>
      <c r="J123" s="1220"/>
      <c r="K123" s="1220"/>
      <c r="L123" s="1220"/>
      <c r="M123" s="1224"/>
      <c r="N123" s="1220"/>
      <c r="O123" s="1224"/>
      <c r="P123" s="1224"/>
      <c r="Q123" s="1224"/>
      <c r="R123" s="1224"/>
      <c r="S123" s="1224"/>
      <c r="T123" s="1224"/>
      <c r="U123" s="1224"/>
      <c r="V123" s="1211"/>
      <c r="W123" s="1211"/>
      <c r="X123" s="1211"/>
      <c r="Y123" s="1211"/>
      <c r="Z123" s="1211"/>
      <c r="AA123" s="1211"/>
      <c r="AB123" s="1211"/>
      <c r="AC123" s="1211"/>
      <c r="AD123" s="1211"/>
      <c r="AE123" s="1211"/>
      <c r="AF123" s="1211"/>
      <c r="AG123" s="1211"/>
      <c r="AH123" s="1211"/>
      <c r="AI123" s="1211"/>
      <c r="AJ123" s="1211"/>
      <c r="AK123" s="1211"/>
      <c r="AL123" s="1211"/>
      <c r="AM123" s="1211"/>
      <c r="AN123" s="1211"/>
      <c r="AO123" s="1707"/>
      <c r="AP123" s="1707"/>
      <c r="AQ123" s="1707"/>
      <c r="AR123" s="1708">
        <v>0</v>
      </c>
      <c r="AS123" s="1707"/>
      <c r="AT123" s="1707"/>
      <c r="AU123" s="1707"/>
      <c r="AV123" s="1708">
        <v>0</v>
      </c>
      <c r="AW123" s="1707"/>
      <c r="AX123" s="1707"/>
      <c r="AY123" s="1707"/>
      <c r="AZ123" s="1708">
        <v>0</v>
      </c>
      <c r="BA123" s="1707"/>
      <c r="BB123" s="1707"/>
      <c r="BC123" s="1707"/>
      <c r="BD123" s="1708">
        <v>0</v>
      </c>
      <c r="BE123" s="1707">
        <v>0</v>
      </c>
      <c r="BF123" s="1282">
        <v>0</v>
      </c>
    </row>
    <row r="124" spans="1:58">
      <c r="A124" s="1220">
        <v>10</v>
      </c>
      <c r="B124" s="1221"/>
      <c r="C124" s="1276" t="s">
        <v>2423</v>
      </c>
      <c r="D124" s="1229">
        <v>0</v>
      </c>
      <c r="E124" s="1230" t="s">
        <v>2416</v>
      </c>
      <c r="F124" s="1224"/>
      <c r="G124" s="1225"/>
      <c r="H124" s="1226"/>
      <c r="I124" s="1224"/>
      <c r="J124" s="1220"/>
      <c r="K124" s="1220"/>
      <c r="L124" s="1220"/>
      <c r="M124" s="1224"/>
      <c r="N124" s="1220"/>
      <c r="O124" s="1224"/>
      <c r="P124" s="1224"/>
      <c r="Q124" s="1224"/>
      <c r="R124" s="1224"/>
      <c r="S124" s="1224"/>
      <c r="T124" s="1224"/>
      <c r="U124" s="1224"/>
      <c r="V124" s="1211"/>
      <c r="W124" s="1211"/>
      <c r="X124" s="1211"/>
      <c r="Y124" s="1211"/>
      <c r="Z124" s="1211"/>
      <c r="AA124" s="1211"/>
      <c r="AB124" s="1211"/>
      <c r="AC124" s="1211"/>
      <c r="AD124" s="1211"/>
      <c r="AE124" s="1211"/>
      <c r="AF124" s="1211"/>
      <c r="AG124" s="1211"/>
      <c r="AH124" s="1211"/>
      <c r="AI124" s="1211"/>
      <c r="AJ124" s="1211"/>
      <c r="AK124" s="1211"/>
      <c r="AL124" s="1211"/>
      <c r="AM124" s="1211"/>
      <c r="AN124" s="1211"/>
      <c r="AO124" s="1707"/>
      <c r="AP124" s="1707"/>
      <c r="AQ124" s="1707"/>
      <c r="AR124" s="1708">
        <v>0</v>
      </c>
      <c r="AS124" s="1707"/>
      <c r="AT124" s="1707"/>
      <c r="AU124" s="1707"/>
      <c r="AV124" s="1708">
        <v>0</v>
      </c>
      <c r="AW124" s="1707"/>
      <c r="AX124" s="1707"/>
      <c r="AY124" s="1707"/>
      <c r="AZ124" s="1708">
        <v>0</v>
      </c>
      <c r="BA124" s="1707"/>
      <c r="BB124" s="1707"/>
      <c r="BC124" s="1707"/>
      <c r="BD124" s="1708">
        <v>0</v>
      </c>
      <c r="BE124" s="1707">
        <v>0</v>
      </c>
      <c r="BF124" s="1282">
        <v>0</v>
      </c>
    </row>
    <row r="125" spans="1:58">
      <c r="A125" s="1220">
        <v>11</v>
      </c>
      <c r="B125" s="1221"/>
      <c r="C125" s="1276" t="s">
        <v>2424</v>
      </c>
      <c r="D125" s="1229">
        <v>62462900</v>
      </c>
      <c r="E125" s="1230" t="s">
        <v>2416</v>
      </c>
      <c r="F125" s="1224"/>
      <c r="G125" s="1225"/>
      <c r="H125" s="1226"/>
      <c r="I125" s="1224"/>
      <c r="J125" s="1220"/>
      <c r="K125" s="1220"/>
      <c r="L125" s="1220"/>
      <c r="M125" s="1224"/>
      <c r="N125" s="1220"/>
      <c r="O125" s="1224"/>
      <c r="P125" s="1224"/>
      <c r="Q125" s="1224"/>
      <c r="R125" s="1224"/>
      <c r="S125" s="1224"/>
      <c r="T125" s="1224"/>
      <c r="U125" s="1224"/>
      <c r="V125" s="1211"/>
      <c r="W125" s="1211"/>
      <c r="X125" s="1211"/>
      <c r="Y125" s="1211"/>
      <c r="Z125" s="1211"/>
      <c r="AA125" s="1211"/>
      <c r="AB125" s="1211"/>
      <c r="AC125" s="1211"/>
      <c r="AD125" s="1211"/>
      <c r="AE125" s="1211"/>
      <c r="AF125" s="1211"/>
      <c r="AG125" s="1211"/>
      <c r="AH125" s="1211"/>
      <c r="AI125" s="1211"/>
      <c r="AJ125" s="1211"/>
      <c r="AK125" s="1211"/>
      <c r="AL125" s="1211"/>
      <c r="AM125" s="1211"/>
      <c r="AN125" s="1211"/>
      <c r="AO125" s="1707"/>
      <c r="AP125" s="1707"/>
      <c r="AQ125" s="1707"/>
      <c r="AR125" s="1708">
        <v>0</v>
      </c>
      <c r="AS125" s="1707"/>
      <c r="AT125" s="1707"/>
      <c r="AU125" s="1707"/>
      <c r="AV125" s="1708">
        <v>0</v>
      </c>
      <c r="AW125" s="1707"/>
      <c r="AX125" s="1707"/>
      <c r="AY125" s="1707"/>
      <c r="AZ125" s="1708">
        <v>0</v>
      </c>
      <c r="BA125" s="1707"/>
      <c r="BB125" s="1707"/>
      <c r="BC125" s="1707"/>
      <c r="BD125" s="1708">
        <v>0</v>
      </c>
      <c r="BE125" s="1707">
        <v>0</v>
      </c>
      <c r="BF125" s="1282">
        <v>0</v>
      </c>
    </row>
    <row r="126" spans="1:58">
      <c r="A126" s="1220">
        <v>12</v>
      </c>
      <c r="B126" s="1221"/>
      <c r="C126" s="1276" t="s">
        <v>2431</v>
      </c>
      <c r="D126" s="1229">
        <v>9369500</v>
      </c>
      <c r="E126" s="1230" t="s">
        <v>2416</v>
      </c>
      <c r="F126" s="1224"/>
      <c r="G126" s="1225"/>
      <c r="H126" s="1226"/>
      <c r="I126" s="1224"/>
      <c r="J126" s="1220"/>
      <c r="K126" s="1220"/>
      <c r="L126" s="1220"/>
      <c r="M126" s="1224"/>
      <c r="N126" s="1220"/>
      <c r="O126" s="1224"/>
      <c r="P126" s="1224"/>
      <c r="Q126" s="1224"/>
      <c r="R126" s="1224"/>
      <c r="S126" s="1224"/>
      <c r="T126" s="1224"/>
      <c r="U126" s="1224"/>
      <c r="V126" s="1211"/>
      <c r="W126" s="1224"/>
      <c r="X126" s="1224"/>
      <c r="Y126" s="1224"/>
      <c r="Z126" s="1224"/>
      <c r="AA126" s="1224"/>
      <c r="AB126" s="1224"/>
      <c r="AC126" s="1224"/>
      <c r="AD126" s="1224"/>
      <c r="AE126" s="1224"/>
      <c r="AF126" s="1224"/>
      <c r="AG126" s="1224"/>
      <c r="AH126" s="1224"/>
      <c r="AI126" s="1224"/>
      <c r="AJ126" s="1224"/>
      <c r="AK126" s="1224"/>
      <c r="AL126" s="1224"/>
      <c r="AM126" s="1224"/>
      <c r="AN126" s="1211"/>
      <c r="AO126" s="1707"/>
      <c r="AP126" s="1707"/>
      <c r="AQ126" s="1707"/>
      <c r="AR126" s="1708">
        <v>0</v>
      </c>
      <c r="AS126" s="1707"/>
      <c r="AT126" s="1707"/>
      <c r="AU126" s="1707"/>
      <c r="AV126" s="1708">
        <v>0</v>
      </c>
      <c r="AW126" s="1707"/>
      <c r="AX126" s="1707"/>
      <c r="AY126" s="1707"/>
      <c r="AZ126" s="1708">
        <v>0</v>
      </c>
      <c r="BA126" s="1707"/>
      <c r="BB126" s="1707"/>
      <c r="BC126" s="1707"/>
      <c r="BD126" s="1708">
        <v>0</v>
      </c>
      <c r="BE126" s="929">
        <v>0</v>
      </c>
      <c r="BF126" s="1282">
        <v>0</v>
      </c>
    </row>
    <row r="127" spans="1:58">
      <c r="A127" s="1220">
        <v>13</v>
      </c>
      <c r="B127" s="1221"/>
      <c r="C127" s="1276" t="s">
        <v>2425</v>
      </c>
      <c r="D127" s="1229">
        <v>15428300</v>
      </c>
      <c r="E127" s="1230" t="s">
        <v>2416</v>
      </c>
      <c r="F127" s="1224"/>
      <c r="G127" s="1225"/>
      <c r="H127" s="1226"/>
      <c r="I127" s="1224"/>
      <c r="J127" s="1220"/>
      <c r="K127" s="1220"/>
      <c r="L127" s="1220"/>
      <c r="M127" s="1224"/>
      <c r="N127" s="1220"/>
      <c r="O127" s="1224"/>
      <c r="P127" s="1224"/>
      <c r="Q127" s="1224"/>
      <c r="R127" s="1224"/>
      <c r="S127" s="1224"/>
      <c r="T127" s="1224"/>
      <c r="U127" s="1224"/>
      <c r="V127" s="1211"/>
      <c r="W127" s="1211"/>
      <c r="X127" s="1211"/>
      <c r="Y127" s="1211"/>
      <c r="Z127" s="1211"/>
      <c r="AA127" s="1211"/>
      <c r="AB127" s="1211"/>
      <c r="AC127" s="1211"/>
      <c r="AD127" s="1211"/>
      <c r="AE127" s="1211"/>
      <c r="AF127" s="1211"/>
      <c r="AG127" s="1211"/>
      <c r="AH127" s="1211"/>
      <c r="AI127" s="1211"/>
      <c r="AJ127" s="1211"/>
      <c r="AK127" s="1211"/>
      <c r="AL127" s="1211"/>
      <c r="AM127" s="1211"/>
      <c r="AN127" s="1211"/>
      <c r="AO127" s="1707"/>
      <c r="AP127" s="1707"/>
      <c r="AQ127" s="1707"/>
      <c r="AR127" s="1708">
        <v>0</v>
      </c>
      <c r="AS127" s="1707"/>
      <c r="AT127" s="1707"/>
      <c r="AU127" s="1707"/>
      <c r="AV127" s="1708">
        <v>0</v>
      </c>
      <c r="AW127" s="1707"/>
      <c r="AX127" s="1707"/>
      <c r="AY127" s="1707"/>
      <c r="AZ127" s="1708">
        <v>0</v>
      </c>
      <c r="BA127" s="1707"/>
      <c r="BB127" s="1707"/>
      <c r="BC127" s="1707"/>
      <c r="BD127" s="1708">
        <v>0</v>
      </c>
      <c r="BE127" s="1707">
        <v>0</v>
      </c>
      <c r="BF127" s="1282">
        <v>0</v>
      </c>
    </row>
    <row r="128" spans="1:58" outlineLevel="2">
      <c r="A128" s="1220">
        <v>14</v>
      </c>
      <c r="B128" s="1221"/>
      <c r="C128" s="1276" t="s">
        <v>2426</v>
      </c>
      <c r="D128" s="1229">
        <v>37665100</v>
      </c>
      <c r="E128" s="1230" t="s">
        <v>2416</v>
      </c>
      <c r="F128" s="1224"/>
      <c r="G128" s="1225"/>
      <c r="H128" s="1226"/>
      <c r="I128" s="1224"/>
      <c r="J128" s="1220"/>
      <c r="K128" s="1220"/>
      <c r="L128" s="1220"/>
      <c r="M128" s="1224"/>
      <c r="N128" s="1220"/>
      <c r="O128" s="1224"/>
      <c r="P128" s="1224"/>
      <c r="Q128" s="1224"/>
      <c r="R128" s="1224"/>
      <c r="S128" s="1224"/>
      <c r="T128" s="1224"/>
      <c r="U128" s="1224"/>
      <c r="V128" s="1211"/>
      <c r="W128" s="1211"/>
      <c r="X128" s="1211"/>
      <c r="Y128" s="1211"/>
      <c r="Z128" s="1211"/>
      <c r="AA128" s="1211"/>
      <c r="AB128" s="1211"/>
      <c r="AC128" s="1211"/>
      <c r="AD128" s="1211"/>
      <c r="AE128" s="1211"/>
      <c r="AF128" s="1211"/>
      <c r="AG128" s="1211"/>
      <c r="AH128" s="1211"/>
      <c r="AI128" s="1211"/>
      <c r="AJ128" s="1211"/>
      <c r="AK128" s="1211"/>
      <c r="AL128" s="1211"/>
      <c r="AM128" s="1211"/>
      <c r="AN128" s="1211"/>
      <c r="AO128" s="1707"/>
      <c r="AP128" s="1707"/>
      <c r="AQ128" s="1707"/>
      <c r="AR128" s="1708">
        <v>0</v>
      </c>
      <c r="AS128" s="1707"/>
      <c r="AT128" s="1707"/>
      <c r="AU128" s="1707"/>
      <c r="AV128" s="1708">
        <v>0</v>
      </c>
      <c r="AW128" s="1707"/>
      <c r="AX128" s="1707"/>
      <c r="AY128" s="1707"/>
      <c r="AZ128" s="1708">
        <v>0</v>
      </c>
      <c r="BA128" s="1707"/>
      <c r="BB128" s="1707"/>
      <c r="BC128" s="1707"/>
      <c r="BD128" s="1708">
        <v>0</v>
      </c>
      <c r="BE128" s="1707">
        <v>0</v>
      </c>
      <c r="BF128" s="1282">
        <v>0</v>
      </c>
    </row>
    <row r="129" spans="1:58" outlineLevel="2">
      <c r="A129" s="1220">
        <v>16</v>
      </c>
      <c r="B129" s="1221"/>
      <c r="C129" s="1276" t="s">
        <v>2422</v>
      </c>
      <c r="D129" s="1229">
        <v>64590000</v>
      </c>
      <c r="E129" s="1230" t="s">
        <v>2416</v>
      </c>
      <c r="F129" s="1224"/>
      <c r="G129" s="1225"/>
      <c r="H129" s="1226"/>
      <c r="I129" s="1224"/>
      <c r="J129" s="1220"/>
      <c r="K129" s="1220"/>
      <c r="L129" s="1220"/>
      <c r="M129" s="1224"/>
      <c r="N129" s="1220"/>
      <c r="O129" s="1224"/>
      <c r="P129" s="1224"/>
      <c r="Q129" s="1224"/>
      <c r="R129" s="1224"/>
      <c r="S129" s="1224"/>
      <c r="T129" s="1224"/>
      <c r="U129" s="1224"/>
      <c r="V129" s="1211"/>
      <c r="W129" s="1211"/>
      <c r="X129" s="1211"/>
      <c r="Y129" s="1211"/>
      <c r="Z129" s="1211"/>
      <c r="AA129" s="1211"/>
      <c r="AB129" s="1211"/>
      <c r="AC129" s="1211"/>
      <c r="AD129" s="1211"/>
      <c r="AE129" s="1211"/>
      <c r="AF129" s="1211"/>
      <c r="AG129" s="1211"/>
      <c r="AH129" s="1211"/>
      <c r="AI129" s="1211"/>
      <c r="AJ129" s="1211"/>
      <c r="AK129" s="1211"/>
      <c r="AL129" s="1211"/>
      <c r="AM129" s="1211"/>
      <c r="AN129" s="1211"/>
      <c r="AO129" s="1707"/>
      <c r="AP129" s="1707"/>
      <c r="AQ129" s="1707"/>
      <c r="AR129" s="1708">
        <v>0</v>
      </c>
      <c r="AS129" s="1707"/>
      <c r="AT129" s="1707"/>
      <c r="AU129" s="1707"/>
      <c r="AV129" s="1708">
        <v>0</v>
      </c>
      <c r="AW129" s="1707"/>
      <c r="AX129" s="1707"/>
      <c r="AY129" s="1707"/>
      <c r="AZ129" s="1708">
        <v>0</v>
      </c>
      <c r="BA129" s="1707"/>
      <c r="BB129" s="1707"/>
      <c r="BC129" s="1707"/>
      <c r="BD129" s="1708">
        <v>0</v>
      </c>
      <c r="BE129" s="1707">
        <v>0</v>
      </c>
      <c r="BF129" s="1282">
        <v>0</v>
      </c>
    </row>
    <row r="130" spans="1:58">
      <c r="A130" s="1220">
        <v>17</v>
      </c>
      <c r="B130" s="1221"/>
      <c r="C130" s="1276" t="s">
        <v>2423</v>
      </c>
      <c r="D130" s="1229">
        <v>0</v>
      </c>
      <c r="E130" s="1230" t="s">
        <v>2416</v>
      </c>
      <c r="F130" s="1224"/>
      <c r="G130" s="1225"/>
      <c r="H130" s="1226"/>
      <c r="I130" s="1224"/>
      <c r="J130" s="1220"/>
      <c r="K130" s="1220"/>
      <c r="L130" s="1220"/>
      <c r="M130" s="1224"/>
      <c r="N130" s="1220"/>
      <c r="O130" s="1224"/>
      <c r="P130" s="1224"/>
      <c r="Q130" s="1224"/>
      <c r="R130" s="1224"/>
      <c r="S130" s="1224"/>
      <c r="T130" s="1224"/>
      <c r="U130" s="1224"/>
      <c r="V130" s="1211"/>
      <c r="W130" s="1211"/>
      <c r="X130" s="1211"/>
      <c r="Y130" s="1211"/>
      <c r="Z130" s="1211"/>
      <c r="AA130" s="1211"/>
      <c r="AB130" s="1211"/>
      <c r="AC130" s="1211"/>
      <c r="AD130" s="1211"/>
      <c r="AE130" s="1211"/>
      <c r="AF130" s="1211"/>
      <c r="AG130" s="1211"/>
      <c r="AH130" s="1211"/>
      <c r="AI130" s="1211"/>
      <c r="AJ130" s="1211"/>
      <c r="AK130" s="1211"/>
      <c r="AL130" s="1211"/>
      <c r="AM130" s="1211"/>
      <c r="AN130" s="1211"/>
      <c r="AO130" s="1707"/>
      <c r="AP130" s="1707"/>
      <c r="AQ130" s="1707"/>
      <c r="AR130" s="1708">
        <v>0</v>
      </c>
      <c r="AS130" s="1707"/>
      <c r="AT130" s="1707"/>
      <c r="AU130" s="1707"/>
      <c r="AV130" s="1708">
        <v>0</v>
      </c>
      <c r="AW130" s="1707"/>
      <c r="AX130" s="1707"/>
      <c r="AY130" s="1707"/>
      <c r="AZ130" s="1708">
        <v>0</v>
      </c>
      <c r="BA130" s="1707"/>
      <c r="BB130" s="1707"/>
      <c r="BC130" s="1707"/>
      <c r="BD130" s="1708">
        <v>0</v>
      </c>
      <c r="BE130" s="1707">
        <v>0</v>
      </c>
      <c r="BF130" s="1282">
        <v>0</v>
      </c>
    </row>
    <row r="131" spans="1:58">
      <c r="A131" s="1220">
        <v>18</v>
      </c>
      <c r="B131" s="1221"/>
      <c r="C131" s="1276" t="s">
        <v>2424</v>
      </c>
      <c r="D131" s="1229">
        <v>64590000</v>
      </c>
      <c r="E131" s="1230" t="s">
        <v>2416</v>
      </c>
      <c r="F131" s="1224"/>
      <c r="G131" s="1225"/>
      <c r="H131" s="1226"/>
      <c r="I131" s="1224"/>
      <c r="J131" s="1220"/>
      <c r="K131" s="1220"/>
      <c r="L131" s="1220"/>
      <c r="M131" s="1224"/>
      <c r="N131" s="1220"/>
      <c r="O131" s="1224"/>
      <c r="P131" s="1224"/>
      <c r="Q131" s="1224"/>
      <c r="R131" s="1224"/>
      <c r="S131" s="1224"/>
      <c r="T131" s="1224"/>
      <c r="U131" s="1224"/>
      <c r="V131" s="1211"/>
      <c r="W131" s="1211"/>
      <c r="X131" s="1211"/>
      <c r="Y131" s="1211"/>
      <c r="Z131" s="1211"/>
      <c r="AA131" s="1211"/>
      <c r="AB131" s="1211"/>
      <c r="AC131" s="1211"/>
      <c r="AD131" s="1211"/>
      <c r="AE131" s="1211"/>
      <c r="AF131" s="1211"/>
      <c r="AG131" s="1211"/>
      <c r="AH131" s="1211"/>
      <c r="AI131" s="1211"/>
      <c r="AJ131" s="1211"/>
      <c r="AK131" s="1211"/>
      <c r="AL131" s="1211"/>
      <c r="AM131" s="1211"/>
      <c r="AN131" s="1211"/>
      <c r="AO131" s="1707"/>
      <c r="AP131" s="1707"/>
      <c r="AQ131" s="1707"/>
      <c r="AR131" s="1708">
        <v>0</v>
      </c>
      <c r="AS131" s="1707"/>
      <c r="AT131" s="1707"/>
      <c r="AU131" s="1707"/>
      <c r="AV131" s="1708">
        <v>0</v>
      </c>
      <c r="AW131" s="1707"/>
      <c r="AX131" s="1707"/>
      <c r="AY131" s="1707"/>
      <c r="AZ131" s="1708">
        <v>0</v>
      </c>
      <c r="BA131" s="1707"/>
      <c r="BB131" s="1707"/>
      <c r="BC131" s="1707"/>
      <c r="BD131" s="1708">
        <v>0</v>
      </c>
      <c r="BE131" s="1707">
        <v>0</v>
      </c>
      <c r="BF131" s="1282">
        <v>0</v>
      </c>
    </row>
    <row r="132" spans="1:58">
      <c r="A132" s="1220">
        <v>19</v>
      </c>
      <c r="B132" s="1221"/>
      <c r="C132" s="1276" t="s">
        <v>2431</v>
      </c>
      <c r="D132" s="1229">
        <v>9369500</v>
      </c>
      <c r="E132" s="1230" t="s">
        <v>2416</v>
      </c>
      <c r="F132" s="1224"/>
      <c r="G132" s="1225"/>
      <c r="H132" s="1226"/>
      <c r="I132" s="1224"/>
      <c r="J132" s="1220"/>
      <c r="K132" s="1220"/>
      <c r="L132" s="1220"/>
      <c r="M132" s="1224"/>
      <c r="N132" s="1220"/>
      <c r="O132" s="1224"/>
      <c r="P132" s="1224"/>
      <c r="Q132" s="1224"/>
      <c r="R132" s="1224"/>
      <c r="S132" s="1224"/>
      <c r="T132" s="1224"/>
      <c r="U132" s="1224"/>
      <c r="V132" s="1211"/>
      <c r="W132" s="1211"/>
      <c r="X132" s="1211"/>
      <c r="Y132" s="1211"/>
      <c r="Z132" s="1211"/>
      <c r="AA132" s="1211"/>
      <c r="AB132" s="1211"/>
      <c r="AC132" s="1211"/>
      <c r="AD132" s="1211"/>
      <c r="AE132" s="1211"/>
      <c r="AF132" s="1211"/>
      <c r="AG132" s="1211"/>
      <c r="AH132" s="1211"/>
      <c r="AI132" s="1211"/>
      <c r="AJ132" s="1211"/>
      <c r="AK132" s="1211"/>
      <c r="AL132" s="1211"/>
      <c r="AM132" s="1211"/>
      <c r="AN132" s="1211"/>
      <c r="AO132" s="1707"/>
      <c r="AP132" s="1707"/>
      <c r="AQ132" s="1707"/>
      <c r="AR132" s="1708">
        <v>0</v>
      </c>
      <c r="AS132" s="1707"/>
      <c r="AT132" s="1707"/>
      <c r="AU132" s="1707"/>
      <c r="AV132" s="1708">
        <v>0</v>
      </c>
      <c r="AW132" s="1707"/>
      <c r="AX132" s="1707"/>
      <c r="AY132" s="1707"/>
      <c r="AZ132" s="1708">
        <v>0</v>
      </c>
      <c r="BA132" s="1707"/>
      <c r="BB132" s="1707"/>
      <c r="BC132" s="1707"/>
      <c r="BD132" s="1708">
        <v>0</v>
      </c>
      <c r="BE132" s="1707">
        <v>0</v>
      </c>
      <c r="BF132" s="1282">
        <v>0</v>
      </c>
    </row>
    <row r="133" spans="1:58">
      <c r="A133" s="1220">
        <v>20</v>
      </c>
      <c r="B133" s="1221"/>
      <c r="C133" s="1276" t="s">
        <v>2425</v>
      </c>
      <c r="D133" s="1229">
        <v>6971800</v>
      </c>
      <c r="E133" s="1230" t="s">
        <v>2416</v>
      </c>
      <c r="F133" s="1224"/>
      <c r="G133" s="1225"/>
      <c r="H133" s="1226"/>
      <c r="I133" s="1224"/>
      <c r="J133" s="1220"/>
      <c r="K133" s="1220"/>
      <c r="L133" s="1220"/>
      <c r="M133" s="1224"/>
      <c r="N133" s="1220"/>
      <c r="O133" s="1224"/>
      <c r="P133" s="1224"/>
      <c r="Q133" s="1224"/>
      <c r="R133" s="1224"/>
      <c r="S133" s="1224"/>
      <c r="T133" s="1224"/>
      <c r="U133" s="1224"/>
      <c r="V133" s="1211"/>
      <c r="W133" s="1211"/>
      <c r="X133" s="1211"/>
      <c r="Y133" s="1211"/>
      <c r="Z133" s="1211"/>
      <c r="AA133" s="1211"/>
      <c r="AB133" s="1211"/>
      <c r="AC133" s="1211"/>
      <c r="AD133" s="1211"/>
      <c r="AE133" s="1211"/>
      <c r="AF133" s="1211"/>
      <c r="AG133" s="1211"/>
      <c r="AH133" s="1211"/>
      <c r="AI133" s="1211"/>
      <c r="AJ133" s="1211"/>
      <c r="AK133" s="1211"/>
      <c r="AL133" s="1211"/>
      <c r="AM133" s="1211"/>
      <c r="AN133" s="1211"/>
      <c r="AO133" s="1707"/>
      <c r="AP133" s="1707"/>
      <c r="AQ133" s="1707"/>
      <c r="AR133" s="1708">
        <v>0</v>
      </c>
      <c r="AS133" s="1707"/>
      <c r="AT133" s="1707"/>
      <c r="AU133" s="1707"/>
      <c r="AV133" s="1708">
        <v>0</v>
      </c>
      <c r="AW133" s="1707"/>
      <c r="AX133" s="1707"/>
      <c r="AY133" s="1707"/>
      <c r="AZ133" s="1708">
        <v>0</v>
      </c>
      <c r="BA133" s="1707"/>
      <c r="BB133" s="1707"/>
      <c r="BC133" s="1707"/>
      <c r="BD133" s="1708">
        <v>0</v>
      </c>
      <c r="BE133" s="1707">
        <v>0</v>
      </c>
      <c r="BF133" s="1282">
        <v>0</v>
      </c>
    </row>
    <row r="134" spans="1:58">
      <c r="A134" s="1220">
        <v>21</v>
      </c>
      <c r="B134" s="1221"/>
      <c r="C134" s="1276" t="s">
        <v>2426</v>
      </c>
      <c r="D134" s="1229">
        <v>48248700</v>
      </c>
      <c r="E134" s="1230" t="s">
        <v>2416</v>
      </c>
      <c r="F134" s="1224"/>
      <c r="G134" s="1225"/>
      <c r="H134" s="1226"/>
      <c r="I134" s="1224"/>
      <c r="J134" s="1220"/>
      <c r="K134" s="1220"/>
      <c r="L134" s="1220"/>
      <c r="M134" s="1224"/>
      <c r="N134" s="1220"/>
      <c r="O134" s="1224"/>
      <c r="P134" s="1224"/>
      <c r="Q134" s="1224"/>
      <c r="R134" s="1224"/>
      <c r="S134" s="1224"/>
      <c r="T134" s="1224"/>
      <c r="U134" s="1224"/>
      <c r="V134" s="1211"/>
      <c r="W134" s="1224"/>
      <c r="X134" s="1224"/>
      <c r="Y134" s="1224"/>
      <c r="Z134" s="1224"/>
      <c r="AA134" s="1224"/>
      <c r="AB134" s="1224"/>
      <c r="AC134" s="1224"/>
      <c r="AD134" s="1224"/>
      <c r="AE134" s="1224"/>
      <c r="AF134" s="1224"/>
      <c r="AG134" s="1224"/>
      <c r="AH134" s="1224"/>
      <c r="AI134" s="1224"/>
      <c r="AJ134" s="1224"/>
      <c r="AK134" s="1224"/>
      <c r="AL134" s="1224"/>
      <c r="AM134" s="1224"/>
      <c r="AN134" s="1211"/>
      <c r="AO134" s="1707"/>
      <c r="AP134" s="1707"/>
      <c r="AQ134" s="1707"/>
      <c r="AR134" s="1708">
        <v>0</v>
      </c>
      <c r="AS134" s="1707"/>
      <c r="AT134" s="1707"/>
      <c r="AU134" s="1707"/>
      <c r="AV134" s="1708">
        <v>0</v>
      </c>
      <c r="AW134" s="1707"/>
      <c r="AX134" s="1707"/>
      <c r="AY134" s="1707"/>
      <c r="AZ134" s="1708">
        <v>0</v>
      </c>
      <c r="BA134" s="1707"/>
      <c r="BB134" s="1707"/>
      <c r="BC134" s="1707"/>
      <c r="BD134" s="1708">
        <v>0</v>
      </c>
      <c r="BE134" s="929">
        <v>0</v>
      </c>
      <c r="BF134" s="1282">
        <v>0</v>
      </c>
    </row>
    <row r="135" spans="1:58">
      <c r="A135" s="1220">
        <v>23</v>
      </c>
      <c r="B135" s="1221"/>
      <c r="C135" s="1276" t="s">
        <v>2422</v>
      </c>
      <c r="D135" s="1229">
        <v>64370000</v>
      </c>
      <c r="E135" s="1230" t="s">
        <v>2416</v>
      </c>
      <c r="F135" s="1224"/>
      <c r="G135" s="1225"/>
      <c r="H135" s="1226"/>
      <c r="I135" s="1224"/>
      <c r="J135" s="1220"/>
      <c r="K135" s="1220"/>
      <c r="L135" s="1220"/>
      <c r="M135" s="1224"/>
      <c r="N135" s="1220"/>
      <c r="O135" s="1224"/>
      <c r="P135" s="1224"/>
      <c r="Q135" s="1224"/>
      <c r="R135" s="1224"/>
      <c r="S135" s="1224"/>
      <c r="T135" s="1224"/>
      <c r="U135" s="1224"/>
      <c r="V135" s="1211"/>
      <c r="W135" s="1211"/>
      <c r="X135" s="1211"/>
      <c r="Y135" s="1211"/>
      <c r="Z135" s="1211"/>
      <c r="AA135" s="1211"/>
      <c r="AB135" s="1211"/>
      <c r="AC135" s="1211"/>
      <c r="AD135" s="1211"/>
      <c r="AE135" s="1211"/>
      <c r="AF135" s="1211"/>
      <c r="AG135" s="1211"/>
      <c r="AH135" s="1211"/>
      <c r="AI135" s="1211"/>
      <c r="AJ135" s="1211"/>
      <c r="AK135" s="1211"/>
      <c r="AL135" s="1211"/>
      <c r="AM135" s="1211"/>
      <c r="AN135" s="1211"/>
      <c r="AO135" s="1707"/>
      <c r="AP135" s="1707"/>
      <c r="AQ135" s="1707"/>
      <c r="AR135" s="1708">
        <v>0</v>
      </c>
      <c r="AS135" s="1707"/>
      <c r="AT135" s="1707"/>
      <c r="AU135" s="1707"/>
      <c r="AV135" s="1708">
        <v>0</v>
      </c>
      <c r="AW135" s="1707"/>
      <c r="AX135" s="1707"/>
      <c r="AY135" s="1707"/>
      <c r="AZ135" s="1708">
        <v>0</v>
      </c>
      <c r="BA135" s="1707"/>
      <c r="BB135" s="1707"/>
      <c r="BC135" s="1707"/>
      <c r="BD135" s="1708">
        <v>0</v>
      </c>
      <c r="BE135" s="1707">
        <v>0</v>
      </c>
      <c r="BF135" s="1282">
        <v>0</v>
      </c>
    </row>
    <row r="136" spans="1:58" outlineLevel="2">
      <c r="A136" s="1220">
        <v>24</v>
      </c>
      <c r="B136" s="1221"/>
      <c r="C136" s="1276" t="s">
        <v>2423</v>
      </c>
      <c r="D136" s="1229">
        <v>0</v>
      </c>
      <c r="E136" s="1230" t="s">
        <v>2416</v>
      </c>
      <c r="F136" s="1224"/>
      <c r="G136" s="1225"/>
      <c r="H136" s="1226"/>
      <c r="I136" s="1224"/>
      <c r="J136" s="1220"/>
      <c r="K136" s="1220"/>
      <c r="L136" s="1220"/>
      <c r="M136" s="1224"/>
      <c r="N136" s="1220"/>
      <c r="O136" s="1224"/>
      <c r="P136" s="1224"/>
      <c r="Q136" s="1224"/>
      <c r="R136" s="1224"/>
      <c r="S136" s="1224"/>
      <c r="T136" s="1224"/>
      <c r="U136" s="1224"/>
      <c r="V136" s="1211"/>
      <c r="W136" s="1211"/>
      <c r="X136" s="1211"/>
      <c r="Y136" s="1211"/>
      <c r="Z136" s="1211"/>
      <c r="AA136" s="1211"/>
      <c r="AB136" s="1211"/>
      <c r="AC136" s="1211"/>
      <c r="AD136" s="1211"/>
      <c r="AE136" s="1211"/>
      <c r="AF136" s="1211"/>
      <c r="AG136" s="1211"/>
      <c r="AH136" s="1211"/>
      <c r="AI136" s="1211"/>
      <c r="AJ136" s="1211"/>
      <c r="AK136" s="1211"/>
      <c r="AL136" s="1211"/>
      <c r="AM136" s="1211"/>
      <c r="AN136" s="1211"/>
      <c r="AO136" s="1707"/>
      <c r="AP136" s="1707"/>
      <c r="AQ136" s="1707"/>
      <c r="AR136" s="1708">
        <v>0</v>
      </c>
      <c r="AS136" s="1707"/>
      <c r="AT136" s="1707"/>
      <c r="AU136" s="1707"/>
      <c r="AV136" s="1708">
        <v>0</v>
      </c>
      <c r="AW136" s="1707"/>
      <c r="AX136" s="1707"/>
      <c r="AY136" s="1707"/>
      <c r="AZ136" s="1708">
        <v>0</v>
      </c>
      <c r="BA136" s="1707"/>
      <c r="BB136" s="1707"/>
      <c r="BC136" s="1707"/>
      <c r="BD136" s="1708">
        <v>0</v>
      </c>
      <c r="BE136" s="1707">
        <v>0</v>
      </c>
      <c r="BF136" s="1282">
        <v>0</v>
      </c>
    </row>
    <row r="137" spans="1:58" outlineLevel="2">
      <c r="A137" s="1220">
        <v>25</v>
      </c>
      <c r="B137" s="1221"/>
      <c r="C137" s="1276" t="s">
        <v>2424</v>
      </c>
      <c r="D137" s="1229">
        <v>64370000</v>
      </c>
      <c r="E137" s="1230" t="s">
        <v>2416</v>
      </c>
      <c r="F137" s="1224"/>
      <c r="G137" s="1225"/>
      <c r="H137" s="1226"/>
      <c r="I137" s="1224"/>
      <c r="J137" s="1220"/>
      <c r="K137" s="1220"/>
      <c r="L137" s="1220"/>
      <c r="M137" s="1224"/>
      <c r="N137" s="1220"/>
      <c r="O137" s="1224"/>
      <c r="P137" s="1224"/>
      <c r="Q137" s="1224"/>
      <c r="R137" s="1224"/>
      <c r="S137" s="1224"/>
      <c r="T137" s="1224"/>
      <c r="U137" s="1224"/>
      <c r="V137" s="1211"/>
      <c r="W137" s="1211"/>
      <c r="X137" s="1211"/>
      <c r="Y137" s="1211"/>
      <c r="Z137" s="1211"/>
      <c r="AA137" s="1211"/>
      <c r="AB137" s="1211"/>
      <c r="AC137" s="1211"/>
      <c r="AD137" s="1211"/>
      <c r="AE137" s="1211"/>
      <c r="AF137" s="1211"/>
      <c r="AG137" s="1211"/>
      <c r="AH137" s="1211"/>
      <c r="AI137" s="1211"/>
      <c r="AJ137" s="1211"/>
      <c r="AK137" s="1211"/>
      <c r="AL137" s="1211"/>
      <c r="AM137" s="1211"/>
      <c r="AN137" s="1211"/>
      <c r="AO137" s="1707"/>
      <c r="AP137" s="1707"/>
      <c r="AQ137" s="1707"/>
      <c r="AR137" s="1708">
        <v>0</v>
      </c>
      <c r="AS137" s="1707"/>
      <c r="AT137" s="1707"/>
      <c r="AU137" s="1707"/>
      <c r="AV137" s="1708">
        <v>0</v>
      </c>
      <c r="AW137" s="1707"/>
      <c r="AX137" s="1707"/>
      <c r="AY137" s="1707"/>
      <c r="AZ137" s="1708">
        <v>0</v>
      </c>
      <c r="BA137" s="1707"/>
      <c r="BB137" s="1707"/>
      <c r="BC137" s="1707"/>
      <c r="BD137" s="1708">
        <v>0</v>
      </c>
      <c r="BE137" s="1707">
        <v>0</v>
      </c>
      <c r="BF137" s="1282">
        <v>0</v>
      </c>
    </row>
    <row r="138" spans="1:58">
      <c r="A138" s="1220">
        <v>26</v>
      </c>
      <c r="B138" s="1221"/>
      <c r="C138" s="1276" t="s">
        <v>2431</v>
      </c>
      <c r="D138" s="1229">
        <v>9567700</v>
      </c>
      <c r="E138" s="1230" t="s">
        <v>2416</v>
      </c>
      <c r="F138" s="1224"/>
      <c r="G138" s="1225"/>
      <c r="H138" s="1226"/>
      <c r="I138" s="1224"/>
      <c r="J138" s="1220"/>
      <c r="K138" s="1220"/>
      <c r="L138" s="1220"/>
      <c r="M138" s="1224"/>
      <c r="N138" s="1220"/>
      <c r="O138" s="1224"/>
      <c r="P138" s="1224"/>
      <c r="Q138" s="1224"/>
      <c r="R138" s="1224"/>
      <c r="S138" s="1224"/>
      <c r="T138" s="1224"/>
      <c r="U138" s="1224"/>
      <c r="V138" s="1211"/>
      <c r="W138" s="1211"/>
      <c r="X138" s="1211"/>
      <c r="Y138" s="1211"/>
      <c r="Z138" s="1211"/>
      <c r="AA138" s="1211"/>
      <c r="AB138" s="1211"/>
      <c r="AC138" s="1211"/>
      <c r="AD138" s="1211"/>
      <c r="AE138" s="1211"/>
      <c r="AF138" s="1211"/>
      <c r="AG138" s="1211"/>
      <c r="AH138" s="1211"/>
      <c r="AI138" s="1211"/>
      <c r="AJ138" s="1211"/>
      <c r="AK138" s="1211"/>
      <c r="AL138" s="1211"/>
      <c r="AM138" s="1211"/>
      <c r="AN138" s="1211"/>
      <c r="AO138" s="1707"/>
      <c r="AP138" s="1707"/>
      <c r="AQ138" s="1707"/>
      <c r="AR138" s="1708">
        <v>0</v>
      </c>
      <c r="AS138" s="1707"/>
      <c r="AT138" s="1707"/>
      <c r="AU138" s="1707"/>
      <c r="AV138" s="1708">
        <v>0</v>
      </c>
      <c r="AW138" s="1707"/>
      <c r="AX138" s="1707"/>
      <c r="AY138" s="1707"/>
      <c r="AZ138" s="1708">
        <v>0</v>
      </c>
      <c r="BA138" s="1707"/>
      <c r="BB138" s="1707"/>
      <c r="BC138" s="1707"/>
      <c r="BD138" s="1708">
        <v>0</v>
      </c>
      <c r="BE138" s="1707">
        <v>0</v>
      </c>
      <c r="BF138" s="1282">
        <v>-83840400</v>
      </c>
    </row>
    <row r="139" spans="1:58">
      <c r="A139" s="1220">
        <v>27</v>
      </c>
      <c r="B139" s="1221"/>
      <c r="C139" s="1276" t="s">
        <v>2425</v>
      </c>
      <c r="D139" s="1229">
        <v>15987200</v>
      </c>
      <c r="E139" s="1230" t="s">
        <v>2416</v>
      </c>
      <c r="F139" s="1224"/>
      <c r="G139" s="1225"/>
      <c r="H139" s="1226"/>
      <c r="I139" s="1224"/>
      <c r="J139" s="1220"/>
      <c r="K139" s="1220"/>
      <c r="L139" s="1220"/>
      <c r="M139" s="1224"/>
      <c r="N139" s="1220"/>
      <c r="O139" s="1224"/>
      <c r="P139" s="1224"/>
      <c r="Q139" s="1224"/>
      <c r="R139" s="1224"/>
      <c r="S139" s="1224"/>
      <c r="T139" s="1224"/>
      <c r="U139" s="1224"/>
      <c r="V139" s="1211"/>
      <c r="W139" s="1211"/>
      <c r="X139" s="1211"/>
      <c r="Y139" s="1211"/>
      <c r="Z139" s="1211"/>
      <c r="AA139" s="1211"/>
      <c r="AB139" s="1211"/>
      <c r="AC139" s="1211"/>
      <c r="AD139" s="1211"/>
      <c r="AE139" s="1211"/>
      <c r="AF139" s="1211"/>
      <c r="AG139" s="1211"/>
      <c r="AH139" s="1211"/>
      <c r="AI139" s="1211"/>
      <c r="AJ139" s="1211"/>
      <c r="AK139" s="1211"/>
      <c r="AL139" s="1211"/>
      <c r="AM139" s="1211"/>
      <c r="AN139" s="1211"/>
      <c r="AO139" s="1707"/>
      <c r="AP139" s="1707"/>
      <c r="AQ139" s="1707"/>
      <c r="AR139" s="1708">
        <v>0</v>
      </c>
      <c r="AS139" s="1707"/>
      <c r="AT139" s="1707"/>
      <c r="AU139" s="1707"/>
      <c r="AV139" s="1708">
        <v>0</v>
      </c>
      <c r="AW139" s="1707"/>
      <c r="AX139" s="1707"/>
      <c r="AY139" s="1707"/>
      <c r="AZ139" s="1708">
        <v>0</v>
      </c>
      <c r="BA139" s="1707"/>
      <c r="BB139" s="1707"/>
      <c r="BC139" s="1707"/>
      <c r="BD139" s="1708">
        <v>0</v>
      </c>
      <c r="BE139" s="1707">
        <v>0</v>
      </c>
      <c r="BF139" s="1282">
        <v>-37476000</v>
      </c>
    </row>
    <row r="140" spans="1:58">
      <c r="A140" s="1220">
        <v>28</v>
      </c>
      <c r="B140" s="1221"/>
      <c r="C140" s="1276" t="s">
        <v>2426</v>
      </c>
      <c r="D140" s="1229">
        <v>38815100</v>
      </c>
      <c r="E140" s="1230" t="s">
        <v>2416</v>
      </c>
      <c r="F140" s="1224"/>
      <c r="G140" s="1225"/>
      <c r="H140" s="1226"/>
      <c r="I140" s="1224"/>
      <c r="J140" s="1220"/>
      <c r="K140" s="1220"/>
      <c r="L140" s="1220"/>
      <c r="M140" s="1224"/>
      <c r="N140" s="1220"/>
      <c r="O140" s="1224"/>
      <c r="P140" s="1224"/>
      <c r="Q140" s="1224"/>
      <c r="R140" s="1224"/>
      <c r="S140" s="1224"/>
      <c r="T140" s="1224"/>
      <c r="U140" s="1224"/>
      <c r="V140" s="1211"/>
      <c r="W140" s="1211"/>
      <c r="X140" s="1211"/>
      <c r="Y140" s="1211"/>
      <c r="Z140" s="1211"/>
      <c r="AA140" s="1211"/>
      <c r="AB140" s="1211"/>
      <c r="AC140" s="1211"/>
      <c r="AD140" s="1211"/>
      <c r="AE140" s="1211"/>
      <c r="AF140" s="1211"/>
      <c r="AG140" s="1211"/>
      <c r="AH140" s="1211"/>
      <c r="AI140" s="1211"/>
      <c r="AJ140" s="1211"/>
      <c r="AK140" s="1211"/>
      <c r="AL140" s="1211"/>
      <c r="AM140" s="1211"/>
      <c r="AN140" s="1211"/>
      <c r="AO140" s="1707"/>
      <c r="AP140" s="1707"/>
      <c r="AQ140" s="1707"/>
      <c r="AR140" s="1708">
        <v>0</v>
      </c>
      <c r="AS140" s="1707"/>
      <c r="AT140" s="1707"/>
      <c r="AU140" s="1707"/>
      <c r="AV140" s="1708">
        <v>0</v>
      </c>
      <c r="AW140" s="1707"/>
      <c r="AX140" s="1707"/>
      <c r="AY140" s="1707"/>
      <c r="AZ140" s="1708">
        <v>0</v>
      </c>
      <c r="BA140" s="1707"/>
      <c r="BB140" s="1707"/>
      <c r="BC140" s="1707"/>
      <c r="BD140" s="1708">
        <v>0</v>
      </c>
      <c r="BE140" s="1707">
        <v>0</v>
      </c>
      <c r="BF140" s="1282">
        <v>-127752600</v>
      </c>
    </row>
    <row r="141" spans="1:58">
      <c r="A141" s="1220">
        <v>30</v>
      </c>
      <c r="B141" s="1221"/>
      <c r="C141" s="1276" t="s">
        <v>2422</v>
      </c>
      <c r="D141" s="1229">
        <v>64987500</v>
      </c>
      <c r="E141" s="1230" t="s">
        <v>2416</v>
      </c>
      <c r="F141" s="1224"/>
      <c r="G141" s="1225"/>
      <c r="H141" s="1226"/>
      <c r="I141" s="1224"/>
      <c r="J141" s="1220"/>
      <c r="K141" s="1220"/>
      <c r="L141" s="1220"/>
      <c r="M141" s="1224"/>
      <c r="N141" s="1220"/>
      <c r="O141" s="1224"/>
      <c r="P141" s="1224"/>
      <c r="Q141" s="1224"/>
      <c r="R141" s="1224"/>
      <c r="S141" s="1224"/>
      <c r="T141" s="1224"/>
      <c r="U141" s="1224"/>
      <c r="V141" s="1211"/>
      <c r="W141" s="1211"/>
      <c r="X141" s="1211"/>
      <c r="Y141" s="1211"/>
      <c r="Z141" s="1211"/>
      <c r="AA141" s="1211"/>
      <c r="AB141" s="1211"/>
      <c r="AC141" s="1211"/>
      <c r="AD141" s="1211"/>
      <c r="AE141" s="1211"/>
      <c r="AF141" s="1211"/>
      <c r="AG141" s="1211"/>
      <c r="AH141" s="1211"/>
      <c r="AI141" s="1211"/>
      <c r="AJ141" s="1211"/>
      <c r="AK141" s="1211"/>
      <c r="AL141" s="1211"/>
      <c r="AM141" s="1211"/>
      <c r="AN141" s="1211"/>
      <c r="AO141" s="1707"/>
      <c r="AP141" s="1707"/>
      <c r="AQ141" s="1707"/>
      <c r="AR141" s="1708">
        <v>0</v>
      </c>
      <c r="AS141" s="1707"/>
      <c r="AT141" s="1707"/>
      <c r="AU141" s="1707"/>
      <c r="AV141" s="1708">
        <v>0</v>
      </c>
      <c r="AW141" s="1707"/>
      <c r="AX141" s="1707"/>
      <c r="AY141" s="1707"/>
      <c r="AZ141" s="1708">
        <v>0</v>
      </c>
      <c r="BA141" s="1707"/>
      <c r="BB141" s="1707"/>
      <c r="BC141" s="1707"/>
      <c r="BD141" s="1708">
        <v>0</v>
      </c>
      <c r="BE141" s="1707">
        <v>0</v>
      </c>
      <c r="BF141" s="1282">
        <v>0</v>
      </c>
    </row>
    <row r="142" spans="1:58">
      <c r="A142" s="1220">
        <v>31</v>
      </c>
      <c r="B142" s="1221"/>
      <c r="C142" s="1276" t="s">
        <v>2423</v>
      </c>
      <c r="D142" s="1229">
        <v>0</v>
      </c>
      <c r="E142" s="1230" t="s">
        <v>2416</v>
      </c>
      <c r="F142" s="1224"/>
      <c r="G142" s="1225"/>
      <c r="H142" s="1226"/>
      <c r="I142" s="1224"/>
      <c r="J142" s="1220"/>
      <c r="K142" s="1220"/>
      <c r="L142" s="1220"/>
      <c r="M142" s="1224"/>
      <c r="N142" s="1220"/>
      <c r="O142" s="1224"/>
      <c r="P142" s="1224"/>
      <c r="Q142" s="1224"/>
      <c r="R142" s="1224"/>
      <c r="S142" s="1224"/>
      <c r="T142" s="1224"/>
      <c r="U142" s="1224"/>
      <c r="V142" s="1211"/>
      <c r="W142" s="1224"/>
      <c r="X142" s="1224"/>
      <c r="Y142" s="1224"/>
      <c r="Z142" s="1224"/>
      <c r="AA142" s="1224"/>
      <c r="AB142" s="1224"/>
      <c r="AC142" s="1224"/>
      <c r="AD142" s="1224"/>
      <c r="AE142" s="1224"/>
      <c r="AF142" s="1224"/>
      <c r="AG142" s="1224"/>
      <c r="AH142" s="1224"/>
      <c r="AI142" s="1224"/>
      <c r="AJ142" s="1224"/>
      <c r="AK142" s="1224"/>
      <c r="AL142" s="1224"/>
      <c r="AM142" s="1224"/>
      <c r="AN142" s="1211"/>
      <c r="AO142" s="1707"/>
      <c r="AP142" s="1707"/>
      <c r="AQ142" s="1707"/>
      <c r="AR142" s="1708">
        <v>0</v>
      </c>
      <c r="AS142" s="1707"/>
      <c r="AT142" s="1707"/>
      <c r="AU142" s="1707"/>
      <c r="AV142" s="1708">
        <v>0</v>
      </c>
      <c r="AW142" s="1707"/>
      <c r="AX142" s="1707"/>
      <c r="AY142" s="1707"/>
      <c r="AZ142" s="1708">
        <v>0</v>
      </c>
      <c r="BA142" s="1707"/>
      <c r="BB142" s="1707"/>
      <c r="BC142" s="1707"/>
      <c r="BD142" s="1708">
        <v>0</v>
      </c>
      <c r="BE142" s="929">
        <v>0</v>
      </c>
      <c r="BF142" s="1282">
        <v>0</v>
      </c>
    </row>
    <row r="143" spans="1:58">
      <c r="A143" s="1220">
        <v>32</v>
      </c>
      <c r="B143" s="1221"/>
      <c r="C143" s="1276" t="s">
        <v>2424</v>
      </c>
      <c r="D143" s="1229">
        <v>64987500</v>
      </c>
      <c r="E143" s="1230" t="s">
        <v>2416</v>
      </c>
      <c r="F143" s="1224"/>
      <c r="G143" s="1225"/>
      <c r="H143" s="1226"/>
      <c r="I143" s="1224"/>
      <c r="J143" s="1220"/>
      <c r="K143" s="1220"/>
      <c r="L143" s="1220"/>
      <c r="M143" s="1224"/>
      <c r="N143" s="1220"/>
      <c r="O143" s="1224"/>
      <c r="P143" s="1224"/>
      <c r="Q143" s="1224"/>
      <c r="R143" s="1224"/>
      <c r="S143" s="1224"/>
      <c r="T143" s="1224"/>
      <c r="U143" s="1224"/>
      <c r="V143" s="1211"/>
      <c r="W143" s="1211"/>
      <c r="X143" s="1211"/>
      <c r="Y143" s="1211"/>
      <c r="Z143" s="1211"/>
      <c r="AA143" s="1211"/>
      <c r="AB143" s="1211"/>
      <c r="AC143" s="1211"/>
      <c r="AD143" s="1211"/>
      <c r="AE143" s="1211"/>
      <c r="AF143" s="1211"/>
      <c r="AG143" s="1211"/>
      <c r="AH143" s="1211"/>
      <c r="AI143" s="1211"/>
      <c r="AJ143" s="1211"/>
      <c r="AK143" s="1211"/>
      <c r="AL143" s="1211"/>
      <c r="AM143" s="1211"/>
      <c r="AN143" s="1211"/>
      <c r="AO143" s="1707"/>
      <c r="AP143" s="1707"/>
      <c r="AQ143" s="1707"/>
      <c r="AR143" s="1708">
        <v>0</v>
      </c>
      <c r="AS143" s="1707"/>
      <c r="AT143" s="1707"/>
      <c r="AU143" s="1707"/>
      <c r="AV143" s="1708">
        <v>0</v>
      </c>
      <c r="AW143" s="1707"/>
      <c r="AX143" s="1707"/>
      <c r="AY143" s="1707"/>
      <c r="AZ143" s="1708">
        <v>0</v>
      </c>
      <c r="BA143" s="1707"/>
      <c r="BB143" s="1707"/>
      <c r="BC143" s="1707"/>
      <c r="BD143" s="1708">
        <v>0</v>
      </c>
      <c r="BE143" s="1707">
        <v>0</v>
      </c>
      <c r="BF143" s="1282">
        <v>0</v>
      </c>
    </row>
    <row r="144" spans="1:58" outlineLevel="2">
      <c r="A144" s="1220">
        <v>33</v>
      </c>
      <c r="B144" s="1221"/>
      <c r="C144" s="1276" t="s">
        <v>2431</v>
      </c>
      <c r="D144" s="1229">
        <v>9748200</v>
      </c>
      <c r="E144" s="1230" t="s">
        <v>2416</v>
      </c>
      <c r="F144" s="1224"/>
      <c r="G144" s="1225"/>
      <c r="H144" s="1226"/>
      <c r="I144" s="1224"/>
      <c r="J144" s="1220"/>
      <c r="K144" s="1220"/>
      <c r="L144" s="1220"/>
      <c r="M144" s="1224"/>
      <c r="N144" s="1220"/>
      <c r="O144" s="1224"/>
      <c r="P144" s="1224"/>
      <c r="Q144" s="1224"/>
      <c r="R144" s="1224"/>
      <c r="S144" s="1224"/>
      <c r="T144" s="1224"/>
      <c r="U144" s="1224"/>
      <c r="V144" s="1211"/>
      <c r="W144" s="1211"/>
      <c r="X144" s="1211"/>
      <c r="Y144" s="1211"/>
      <c r="Z144" s="1211"/>
      <c r="AA144" s="1211"/>
      <c r="AB144" s="1211"/>
      <c r="AC144" s="1211"/>
      <c r="AD144" s="1211"/>
      <c r="AE144" s="1211"/>
      <c r="AF144" s="1211"/>
      <c r="AG144" s="1211"/>
      <c r="AH144" s="1211"/>
      <c r="AI144" s="1211"/>
      <c r="AJ144" s="1211"/>
      <c r="AK144" s="1211"/>
      <c r="AL144" s="1211"/>
      <c r="AM144" s="1211"/>
      <c r="AN144" s="1211"/>
      <c r="AO144" s="1707"/>
      <c r="AP144" s="1707"/>
      <c r="AQ144" s="1707"/>
      <c r="AR144" s="1708">
        <v>0</v>
      </c>
      <c r="AS144" s="1707"/>
      <c r="AT144" s="1707"/>
      <c r="AU144" s="1707"/>
      <c r="AV144" s="1708">
        <v>0</v>
      </c>
      <c r="AW144" s="1707"/>
      <c r="AX144" s="1707"/>
      <c r="AY144" s="1707"/>
      <c r="AZ144" s="1708">
        <v>0</v>
      </c>
      <c r="BA144" s="1707"/>
      <c r="BB144" s="1707"/>
      <c r="BC144" s="1707"/>
      <c r="BD144" s="1708">
        <v>0</v>
      </c>
      <c r="BE144" s="1707">
        <v>0</v>
      </c>
      <c r="BF144" s="1282">
        <v>0</v>
      </c>
    </row>
    <row r="145" spans="1:58" outlineLevel="2">
      <c r="A145" s="1220">
        <v>34</v>
      </c>
      <c r="B145" s="1221"/>
      <c r="C145" s="1276" t="s">
        <v>2425</v>
      </c>
      <c r="D145" s="1229">
        <v>7629500</v>
      </c>
      <c r="E145" s="1230" t="s">
        <v>2416</v>
      </c>
      <c r="F145" s="1224"/>
      <c r="G145" s="1225"/>
      <c r="H145" s="1226"/>
      <c r="I145" s="1224"/>
      <c r="J145" s="1220"/>
      <c r="K145" s="1220"/>
      <c r="L145" s="1220"/>
      <c r="M145" s="1224"/>
      <c r="N145" s="1220"/>
      <c r="O145" s="1224"/>
      <c r="P145" s="1224"/>
      <c r="Q145" s="1224"/>
      <c r="R145" s="1224"/>
      <c r="S145" s="1224"/>
      <c r="T145" s="1224"/>
      <c r="U145" s="1224"/>
      <c r="V145" s="1211"/>
      <c r="W145" s="1211"/>
      <c r="X145" s="1211"/>
      <c r="Y145" s="1211"/>
      <c r="Z145" s="1211"/>
      <c r="AA145" s="1211"/>
      <c r="AB145" s="1211"/>
      <c r="AC145" s="1211"/>
      <c r="AD145" s="1211"/>
      <c r="AE145" s="1211"/>
      <c r="AF145" s="1211"/>
      <c r="AG145" s="1211"/>
      <c r="AH145" s="1211"/>
      <c r="AI145" s="1211"/>
      <c r="AJ145" s="1211"/>
      <c r="AK145" s="1211"/>
      <c r="AL145" s="1211"/>
      <c r="AM145" s="1211"/>
      <c r="AN145" s="1211"/>
      <c r="AO145" s="1707"/>
      <c r="AP145" s="1707"/>
      <c r="AQ145" s="1707"/>
      <c r="AR145" s="1708">
        <v>0</v>
      </c>
      <c r="AS145" s="1707"/>
      <c r="AT145" s="1707"/>
      <c r="AU145" s="1707"/>
      <c r="AV145" s="1708">
        <v>0</v>
      </c>
      <c r="AW145" s="1707"/>
      <c r="AX145" s="1707"/>
      <c r="AY145" s="1707"/>
      <c r="AZ145" s="1708">
        <v>0</v>
      </c>
      <c r="BA145" s="1707"/>
      <c r="BB145" s="1707"/>
      <c r="BC145" s="1707"/>
      <c r="BD145" s="1708">
        <v>0</v>
      </c>
      <c r="BE145" s="1707">
        <v>0</v>
      </c>
      <c r="BF145" s="1282">
        <v>-22326500</v>
      </c>
    </row>
    <row r="146" spans="1:58">
      <c r="A146" s="1220">
        <v>35</v>
      </c>
      <c r="B146" s="1221"/>
      <c r="C146" s="1276" t="s">
        <v>2426</v>
      </c>
      <c r="D146" s="1229">
        <v>18307000</v>
      </c>
      <c r="E146" s="1230" t="s">
        <v>2416</v>
      </c>
      <c r="F146" s="1224"/>
      <c r="G146" s="1225"/>
      <c r="H146" s="1226"/>
      <c r="I146" s="1224"/>
      <c r="J146" s="1220"/>
      <c r="K146" s="1220"/>
      <c r="L146" s="1220"/>
      <c r="M146" s="1224"/>
      <c r="N146" s="1220"/>
      <c r="O146" s="1224"/>
      <c r="P146" s="1224"/>
      <c r="Q146" s="1224"/>
      <c r="R146" s="1224"/>
      <c r="S146" s="1224"/>
      <c r="T146" s="1224"/>
      <c r="U146" s="1224"/>
      <c r="V146" s="1211"/>
      <c r="W146" s="1211"/>
      <c r="X146" s="1211"/>
      <c r="Y146" s="1211"/>
      <c r="Z146" s="1211"/>
      <c r="AA146" s="1211"/>
      <c r="AB146" s="1211"/>
      <c r="AC146" s="1211"/>
      <c r="AD146" s="1211"/>
      <c r="AE146" s="1211"/>
      <c r="AF146" s="1211"/>
      <c r="AG146" s="1211"/>
      <c r="AH146" s="1211"/>
      <c r="AI146" s="1211"/>
      <c r="AJ146" s="1211"/>
      <c r="AK146" s="1211"/>
      <c r="AL146" s="1211"/>
      <c r="AM146" s="1211"/>
      <c r="AN146" s="1211"/>
      <c r="AO146" s="1707"/>
      <c r="AP146" s="1707"/>
      <c r="AQ146" s="1707"/>
      <c r="AR146" s="1708">
        <v>0</v>
      </c>
      <c r="AS146" s="1707"/>
      <c r="AT146" s="1707"/>
      <c r="AU146" s="1707"/>
      <c r="AV146" s="1708">
        <v>0</v>
      </c>
      <c r="AW146" s="1707"/>
      <c r="AX146" s="1707"/>
      <c r="AY146" s="1707"/>
      <c r="AZ146" s="1708">
        <v>0</v>
      </c>
      <c r="BA146" s="1707"/>
      <c r="BB146" s="1707"/>
      <c r="BC146" s="1707"/>
      <c r="BD146" s="1708">
        <v>0</v>
      </c>
      <c r="BE146" s="1707">
        <v>0</v>
      </c>
      <c r="BF146" s="1282">
        <v>0</v>
      </c>
    </row>
    <row r="147" spans="1:58">
      <c r="A147" s="1220">
        <v>36</v>
      </c>
      <c r="B147" s="1221"/>
      <c r="C147" s="1276" t="s">
        <v>2427</v>
      </c>
      <c r="D147" s="1229">
        <v>29302800</v>
      </c>
      <c r="E147" s="1230" t="s">
        <v>2416</v>
      </c>
      <c r="F147" s="1224"/>
      <c r="G147" s="1225"/>
      <c r="H147" s="1226"/>
      <c r="I147" s="1224"/>
      <c r="J147" s="1220"/>
      <c r="K147" s="1220"/>
      <c r="L147" s="1220"/>
      <c r="M147" s="1224"/>
      <c r="N147" s="1220"/>
      <c r="O147" s="1224"/>
      <c r="P147" s="1224"/>
      <c r="Q147" s="1224"/>
      <c r="R147" s="1224"/>
      <c r="S147" s="1224"/>
      <c r="T147" s="1224"/>
      <c r="U147" s="1224"/>
      <c r="V147" s="1211"/>
      <c r="W147" s="1211"/>
      <c r="X147" s="1211"/>
      <c r="Y147" s="1211"/>
      <c r="Z147" s="1211"/>
      <c r="AA147" s="1211"/>
      <c r="AB147" s="1211"/>
      <c r="AC147" s="1211"/>
      <c r="AD147" s="1211"/>
      <c r="AE147" s="1211"/>
      <c r="AF147" s="1211"/>
      <c r="AG147" s="1211"/>
      <c r="AH147" s="1211"/>
      <c r="AI147" s="1211"/>
      <c r="AJ147" s="1211"/>
      <c r="AK147" s="1211"/>
      <c r="AL147" s="1211"/>
      <c r="AM147" s="1211"/>
      <c r="AN147" s="1211"/>
      <c r="AO147" s="1707"/>
      <c r="AP147" s="1707"/>
      <c r="AQ147" s="1707"/>
      <c r="AR147" s="1708">
        <v>0</v>
      </c>
      <c r="AS147" s="1707"/>
      <c r="AT147" s="1707"/>
      <c r="AU147" s="1707"/>
      <c r="AV147" s="1708">
        <v>0</v>
      </c>
      <c r="AW147" s="1707"/>
      <c r="AX147" s="1707"/>
      <c r="AY147" s="1707"/>
      <c r="AZ147" s="1708">
        <v>0</v>
      </c>
      <c r="BA147" s="1707"/>
      <c r="BB147" s="1707"/>
      <c r="BC147" s="1707"/>
      <c r="BD147" s="1708">
        <v>0</v>
      </c>
      <c r="BE147" s="1707">
        <v>0</v>
      </c>
      <c r="BF147" s="1282">
        <v>0</v>
      </c>
    </row>
    <row r="148" spans="1:58">
      <c r="A148" s="1220">
        <v>38</v>
      </c>
      <c r="B148" s="1221"/>
      <c r="C148" s="1276" t="s">
        <v>2422</v>
      </c>
      <c r="D148" s="1229">
        <v>64987500</v>
      </c>
      <c r="E148" s="1230" t="s">
        <v>2416</v>
      </c>
      <c r="F148" s="1224"/>
      <c r="G148" s="1225"/>
      <c r="H148" s="1226"/>
      <c r="I148" s="1224"/>
      <c r="J148" s="1220"/>
      <c r="K148" s="1220"/>
      <c r="L148" s="1220"/>
      <c r="M148" s="1224"/>
      <c r="N148" s="1220"/>
      <c r="O148" s="1224"/>
      <c r="P148" s="1224"/>
      <c r="Q148" s="1224"/>
      <c r="R148" s="1224"/>
      <c r="S148" s="1224"/>
      <c r="T148" s="1224"/>
      <c r="U148" s="1224"/>
      <c r="V148" s="1211"/>
      <c r="W148" s="1211"/>
      <c r="X148" s="1211"/>
      <c r="Y148" s="1211"/>
      <c r="Z148" s="1211"/>
      <c r="AA148" s="1211"/>
      <c r="AB148" s="1211"/>
      <c r="AC148" s="1211"/>
      <c r="AD148" s="1211"/>
      <c r="AE148" s="1211"/>
      <c r="AF148" s="1211"/>
      <c r="AG148" s="1211"/>
      <c r="AH148" s="1211"/>
      <c r="AI148" s="1211"/>
      <c r="AJ148" s="1211"/>
      <c r="AK148" s="1211"/>
      <c r="AL148" s="1211"/>
      <c r="AM148" s="1211"/>
      <c r="AN148" s="1211"/>
      <c r="AO148" s="1707"/>
      <c r="AP148" s="1707"/>
      <c r="AQ148" s="1707"/>
      <c r="AR148" s="1708">
        <v>0</v>
      </c>
      <c r="AS148" s="1707"/>
      <c r="AT148" s="1707"/>
      <c r="AU148" s="1707"/>
      <c r="AV148" s="1708">
        <v>0</v>
      </c>
      <c r="AW148" s="1707"/>
      <c r="AX148" s="1707"/>
      <c r="AY148" s="1707"/>
      <c r="AZ148" s="1708">
        <v>0</v>
      </c>
      <c r="BA148" s="1707"/>
      <c r="BB148" s="1707"/>
      <c r="BC148" s="1707"/>
      <c r="BD148" s="1708">
        <v>0</v>
      </c>
      <c r="BE148" s="1707">
        <v>0</v>
      </c>
      <c r="BF148" s="1282">
        <v>0</v>
      </c>
    </row>
    <row r="149" spans="1:58">
      <c r="A149" s="1220">
        <v>39</v>
      </c>
      <c r="B149" s="1221"/>
      <c r="C149" s="1276" t="s">
        <v>2423</v>
      </c>
      <c r="D149" s="1229">
        <v>0</v>
      </c>
      <c r="E149" s="1230" t="s">
        <v>2416</v>
      </c>
      <c r="F149" s="1224"/>
      <c r="G149" s="1225"/>
      <c r="H149" s="1226"/>
      <c r="I149" s="1224"/>
      <c r="J149" s="1220"/>
      <c r="K149" s="1220"/>
      <c r="L149" s="1220"/>
      <c r="M149" s="1224"/>
      <c r="N149" s="1220"/>
      <c r="O149" s="1224"/>
      <c r="P149" s="1224"/>
      <c r="Q149" s="1224"/>
      <c r="R149" s="1224"/>
      <c r="S149" s="1224"/>
      <c r="T149" s="1224"/>
      <c r="U149" s="1224"/>
      <c r="V149" s="1211"/>
      <c r="W149" s="1211"/>
      <c r="X149" s="1211"/>
      <c r="Y149" s="1211"/>
      <c r="Z149" s="1211"/>
      <c r="AA149" s="1211"/>
      <c r="AB149" s="1211"/>
      <c r="AC149" s="1211"/>
      <c r="AD149" s="1211"/>
      <c r="AE149" s="1211"/>
      <c r="AF149" s="1211"/>
      <c r="AG149" s="1211"/>
      <c r="AH149" s="1211"/>
      <c r="AI149" s="1211"/>
      <c r="AJ149" s="1211"/>
      <c r="AK149" s="1211"/>
      <c r="AL149" s="1211"/>
      <c r="AM149" s="1211"/>
      <c r="AN149" s="1211"/>
      <c r="AO149" s="1707"/>
      <c r="AP149" s="1707"/>
      <c r="AQ149" s="1707"/>
      <c r="AR149" s="1708">
        <v>0</v>
      </c>
      <c r="AS149" s="1707"/>
      <c r="AT149" s="1707"/>
      <c r="AU149" s="1707"/>
      <c r="AV149" s="1708">
        <v>0</v>
      </c>
      <c r="AW149" s="1707"/>
      <c r="AX149" s="1707"/>
      <c r="AY149" s="1707"/>
      <c r="AZ149" s="1708">
        <v>0</v>
      </c>
      <c r="BA149" s="1707"/>
      <c r="BB149" s="1707"/>
      <c r="BC149" s="1707"/>
      <c r="BD149" s="1708">
        <v>0</v>
      </c>
      <c r="BE149" s="1707">
        <v>0</v>
      </c>
      <c r="BF149" s="1282">
        <v>0</v>
      </c>
    </row>
    <row r="150" spans="1:58">
      <c r="A150" s="1220">
        <v>40</v>
      </c>
      <c r="B150" s="1221"/>
      <c r="C150" s="1276" t="s">
        <v>2424</v>
      </c>
      <c r="D150" s="1229">
        <v>64987500</v>
      </c>
      <c r="E150" s="1230" t="s">
        <v>2416</v>
      </c>
      <c r="F150" s="1224"/>
      <c r="G150" s="1225"/>
      <c r="H150" s="1226"/>
      <c r="I150" s="1224"/>
      <c r="J150" s="1220"/>
      <c r="K150" s="1220"/>
      <c r="L150" s="1220"/>
      <c r="M150" s="1224"/>
      <c r="N150" s="1220"/>
      <c r="O150" s="1224"/>
      <c r="P150" s="1224"/>
      <c r="Q150" s="1224"/>
      <c r="R150" s="1224"/>
      <c r="S150" s="1224"/>
      <c r="T150" s="1224"/>
      <c r="U150" s="1224"/>
      <c r="V150" s="1211"/>
      <c r="W150" s="1224"/>
      <c r="X150" s="1224"/>
      <c r="Y150" s="1224"/>
      <c r="Z150" s="1224"/>
      <c r="AA150" s="1224"/>
      <c r="AB150" s="1224"/>
      <c r="AC150" s="1224"/>
      <c r="AD150" s="1224"/>
      <c r="AE150" s="1224"/>
      <c r="AF150" s="1224"/>
      <c r="AG150" s="1224"/>
      <c r="AH150" s="1224"/>
      <c r="AI150" s="1224"/>
      <c r="AJ150" s="1224"/>
      <c r="AK150" s="1224"/>
      <c r="AL150" s="1224"/>
      <c r="AM150" s="1224"/>
      <c r="AN150" s="1211"/>
      <c r="AO150" s="1707"/>
      <c r="AP150" s="1707"/>
      <c r="AQ150" s="1707"/>
      <c r="AR150" s="1708">
        <v>0</v>
      </c>
      <c r="AS150" s="1707"/>
      <c r="AT150" s="1707"/>
      <c r="AU150" s="1707"/>
      <c r="AV150" s="1708">
        <v>0</v>
      </c>
      <c r="AW150" s="1707"/>
      <c r="AX150" s="1707"/>
      <c r="AY150" s="1707"/>
      <c r="AZ150" s="1708">
        <v>0</v>
      </c>
      <c r="BA150" s="1707"/>
      <c r="BB150" s="1707"/>
      <c r="BC150" s="1707"/>
      <c r="BD150" s="1708">
        <v>0</v>
      </c>
      <c r="BE150" s="929">
        <v>0</v>
      </c>
      <c r="BF150" s="1282">
        <v>0</v>
      </c>
    </row>
    <row r="151" spans="1:58">
      <c r="A151" s="1220">
        <v>41</v>
      </c>
      <c r="B151" s="1221"/>
      <c r="C151" s="1276" t="s">
        <v>2431</v>
      </c>
      <c r="D151" s="1229">
        <v>9748200</v>
      </c>
      <c r="E151" s="1230" t="s">
        <v>2416</v>
      </c>
      <c r="F151" s="1224"/>
      <c r="G151" s="1225"/>
      <c r="H151" s="1226"/>
      <c r="I151" s="1224"/>
      <c r="J151" s="1220"/>
      <c r="K151" s="1220"/>
      <c r="L151" s="1220"/>
      <c r="M151" s="1224"/>
      <c r="N151" s="1220"/>
      <c r="O151" s="1224"/>
      <c r="P151" s="1224"/>
      <c r="Q151" s="1224"/>
      <c r="R151" s="1224"/>
      <c r="S151" s="1224"/>
      <c r="T151" s="1224"/>
      <c r="U151" s="1224"/>
      <c r="V151" s="1211"/>
      <c r="W151" s="1211"/>
      <c r="X151" s="1211"/>
      <c r="Y151" s="1211"/>
      <c r="Z151" s="1211"/>
      <c r="AA151" s="1211"/>
      <c r="AB151" s="1211"/>
      <c r="AC151" s="1211"/>
      <c r="AD151" s="1211"/>
      <c r="AE151" s="1211"/>
      <c r="AF151" s="1211"/>
      <c r="AG151" s="1211"/>
      <c r="AH151" s="1211"/>
      <c r="AI151" s="1211"/>
      <c r="AJ151" s="1211"/>
      <c r="AK151" s="1211"/>
      <c r="AL151" s="1211"/>
      <c r="AM151" s="1211"/>
      <c r="AN151" s="1211"/>
      <c r="AO151" s="1707"/>
      <c r="AP151" s="1707"/>
      <c r="AQ151" s="1707"/>
      <c r="AR151" s="1708">
        <v>0</v>
      </c>
      <c r="AS151" s="1707"/>
      <c r="AT151" s="1707"/>
      <c r="AU151" s="1707"/>
      <c r="AV151" s="1708">
        <v>0</v>
      </c>
      <c r="AW151" s="1707"/>
      <c r="AX151" s="1707"/>
      <c r="AY151" s="1707"/>
      <c r="AZ151" s="1708">
        <v>0</v>
      </c>
      <c r="BA151" s="1707"/>
      <c r="BB151" s="1707"/>
      <c r="BC151" s="1707"/>
      <c r="BD151" s="1708">
        <v>0</v>
      </c>
      <c r="BE151" s="1707">
        <v>0</v>
      </c>
      <c r="BF151" s="1282">
        <v>0</v>
      </c>
    </row>
    <row r="152" spans="1:58" outlineLevel="2">
      <c r="A152" s="1220">
        <v>42</v>
      </c>
      <c r="B152" s="1221"/>
      <c r="C152" s="1276" t="s">
        <v>2425</v>
      </c>
      <c r="D152" s="1229">
        <v>8536100</v>
      </c>
      <c r="E152" s="1230" t="s">
        <v>2416</v>
      </c>
      <c r="F152" s="1224"/>
      <c r="G152" s="1225"/>
      <c r="H152" s="1226"/>
      <c r="I152" s="1224"/>
      <c r="J152" s="1220"/>
      <c r="K152" s="1220"/>
      <c r="L152" s="1220"/>
      <c r="M152" s="1224"/>
      <c r="N152" s="1220"/>
      <c r="O152" s="1224"/>
      <c r="P152" s="1224"/>
      <c r="Q152" s="1224"/>
      <c r="R152" s="1224"/>
      <c r="S152" s="1224"/>
      <c r="T152" s="1224"/>
      <c r="U152" s="1224"/>
      <c r="V152" s="1211"/>
      <c r="W152" s="1211"/>
      <c r="X152" s="1211"/>
      <c r="Y152" s="1211"/>
      <c r="Z152" s="1211"/>
      <c r="AA152" s="1211"/>
      <c r="AB152" s="1211"/>
      <c r="AC152" s="1211"/>
      <c r="AD152" s="1211"/>
      <c r="AE152" s="1211"/>
      <c r="AF152" s="1211"/>
      <c r="AG152" s="1211"/>
      <c r="AH152" s="1211"/>
      <c r="AI152" s="1211"/>
      <c r="AJ152" s="1211"/>
      <c r="AK152" s="1211"/>
      <c r="AL152" s="1211"/>
      <c r="AM152" s="1211"/>
      <c r="AN152" s="1211"/>
      <c r="AO152" s="1707"/>
      <c r="AP152" s="1707"/>
      <c r="AQ152" s="1707"/>
      <c r="AR152" s="1708">
        <v>0</v>
      </c>
      <c r="AS152" s="1707"/>
      <c r="AT152" s="1707"/>
      <c r="AU152" s="1707"/>
      <c r="AV152" s="1708">
        <v>0</v>
      </c>
      <c r="AW152" s="1707"/>
      <c r="AX152" s="1707"/>
      <c r="AY152" s="1707"/>
      <c r="AZ152" s="1708">
        <v>0</v>
      </c>
      <c r="BA152" s="1707"/>
      <c r="BB152" s="1707"/>
      <c r="BC152" s="1707"/>
      <c r="BD152" s="1708">
        <v>0</v>
      </c>
      <c r="BE152" s="1707">
        <v>0</v>
      </c>
      <c r="BF152" s="1282">
        <v>0</v>
      </c>
    </row>
    <row r="153" spans="1:58" outlineLevel="2">
      <c r="A153" s="1220">
        <v>43</v>
      </c>
      <c r="B153" s="1221"/>
      <c r="C153" s="1276" t="s">
        <v>2426</v>
      </c>
      <c r="D153" s="1229">
        <v>46703200</v>
      </c>
      <c r="E153" s="1230" t="s">
        <v>2416</v>
      </c>
      <c r="F153" s="1224"/>
      <c r="G153" s="1225"/>
      <c r="H153" s="1226"/>
      <c r="I153" s="1224"/>
      <c r="J153" s="1220"/>
      <c r="K153" s="1220"/>
      <c r="L153" s="1220"/>
      <c r="M153" s="1224"/>
      <c r="N153" s="1220"/>
      <c r="O153" s="1224"/>
      <c r="P153" s="1224"/>
      <c r="Q153" s="1224"/>
      <c r="R153" s="1224"/>
      <c r="S153" s="1224"/>
      <c r="T153" s="1224"/>
      <c r="U153" s="1224"/>
      <c r="V153" s="1211"/>
      <c r="W153" s="1211"/>
      <c r="X153" s="1211"/>
      <c r="Y153" s="1211"/>
      <c r="Z153" s="1211"/>
      <c r="AA153" s="1211"/>
      <c r="AB153" s="1211"/>
      <c r="AC153" s="1211"/>
      <c r="AD153" s="1211"/>
      <c r="AE153" s="1211"/>
      <c r="AF153" s="1211"/>
      <c r="AG153" s="1211"/>
      <c r="AH153" s="1211"/>
      <c r="AI153" s="1211"/>
      <c r="AJ153" s="1211"/>
      <c r="AK153" s="1211"/>
      <c r="AL153" s="1211"/>
      <c r="AM153" s="1211"/>
      <c r="AN153" s="1211"/>
      <c r="AO153" s="1707"/>
      <c r="AP153" s="1707"/>
      <c r="AQ153" s="1707"/>
      <c r="AR153" s="1708">
        <v>0</v>
      </c>
      <c r="AS153" s="1707"/>
      <c r="AT153" s="1707"/>
      <c r="AU153" s="1707"/>
      <c r="AV153" s="1708">
        <v>0</v>
      </c>
      <c r="AW153" s="1707"/>
      <c r="AX153" s="1707"/>
      <c r="AY153" s="1707"/>
      <c r="AZ153" s="1708">
        <v>0</v>
      </c>
      <c r="BA153" s="1707"/>
      <c r="BB153" s="1707"/>
      <c r="BC153" s="1707"/>
      <c r="BD153" s="1708">
        <v>0</v>
      </c>
      <c r="BE153" s="1707">
        <v>0</v>
      </c>
      <c r="BF153" s="1282">
        <v>0</v>
      </c>
    </row>
    <row r="154" spans="1:58">
      <c r="A154" s="1220">
        <v>45</v>
      </c>
      <c r="B154" s="1231"/>
      <c r="C154" s="1276" t="s">
        <v>2422</v>
      </c>
      <c r="D154" s="1239">
        <v>305900000</v>
      </c>
      <c r="E154" s="1240" t="s">
        <v>2416</v>
      </c>
      <c r="F154" s="1234"/>
      <c r="G154" s="1235"/>
      <c r="H154" s="1236"/>
      <c r="I154" s="1234"/>
      <c r="J154" s="1220"/>
      <c r="K154" s="1237"/>
      <c r="L154" s="1237"/>
      <c r="M154" s="1234"/>
      <c r="N154" s="1237"/>
      <c r="O154" s="1234"/>
      <c r="P154" s="1234"/>
      <c r="Q154" s="1234"/>
      <c r="R154" s="1234"/>
      <c r="S154" s="1234"/>
      <c r="T154" s="1234"/>
      <c r="U154" s="1234"/>
      <c r="AO154" s="1707"/>
      <c r="AP154" s="1707"/>
      <c r="AQ154" s="1707"/>
      <c r="AR154" s="1708">
        <v>0</v>
      </c>
      <c r="AS154" s="1707"/>
      <c r="AT154" s="1707"/>
      <c r="AU154" s="1707"/>
      <c r="AV154" s="1708">
        <v>0</v>
      </c>
      <c r="AW154" s="1707"/>
      <c r="AX154" s="1707"/>
      <c r="AY154" s="1707"/>
      <c r="AZ154" s="1708">
        <v>0</v>
      </c>
      <c r="BA154" s="1707"/>
      <c r="BB154" s="1707"/>
      <c r="BC154" s="1707"/>
      <c r="BD154" s="1708">
        <v>0</v>
      </c>
      <c r="BE154" s="1707">
        <v>0</v>
      </c>
      <c r="BF154" s="1282">
        <v>0</v>
      </c>
    </row>
    <row r="155" spans="1:58">
      <c r="A155" s="1220">
        <v>46</v>
      </c>
      <c r="B155" s="1231"/>
      <c r="C155" s="1276" t="s">
        <v>2423</v>
      </c>
      <c r="D155" s="1239">
        <v>0</v>
      </c>
      <c r="E155" s="1240" t="s">
        <v>2416</v>
      </c>
      <c r="F155" s="1234"/>
      <c r="G155" s="1235"/>
      <c r="H155" s="1236"/>
      <c r="I155" s="1234"/>
      <c r="J155" s="1220"/>
      <c r="K155" s="1237"/>
      <c r="L155" s="1237"/>
      <c r="M155" s="1234"/>
      <c r="N155" s="1237"/>
      <c r="O155" s="1234"/>
      <c r="P155" s="1234"/>
      <c r="Q155" s="1234"/>
      <c r="R155" s="1234"/>
      <c r="S155" s="1234"/>
      <c r="T155" s="1234"/>
      <c r="U155" s="1234"/>
      <c r="AO155" s="1707"/>
      <c r="AP155" s="1707"/>
      <c r="AQ155" s="1707"/>
      <c r="AR155" s="1708">
        <v>0</v>
      </c>
      <c r="AS155" s="1707"/>
      <c r="AT155" s="1707"/>
      <c r="AU155" s="1707"/>
      <c r="AV155" s="1708">
        <v>0</v>
      </c>
      <c r="AW155" s="1707"/>
      <c r="AX155" s="1707"/>
      <c r="AY155" s="1707"/>
      <c r="AZ155" s="1708">
        <v>0</v>
      </c>
      <c r="BA155" s="1707"/>
      <c r="BB155" s="1707"/>
      <c r="BC155" s="1707"/>
      <c r="BD155" s="1708">
        <v>0</v>
      </c>
      <c r="BE155" s="1707">
        <v>0</v>
      </c>
      <c r="BF155" s="1282">
        <v>0</v>
      </c>
    </row>
    <row r="156" spans="1:58">
      <c r="A156" s="1220">
        <v>47</v>
      </c>
      <c r="B156" s="1231"/>
      <c r="C156" s="1276" t="s">
        <v>2424</v>
      </c>
      <c r="D156" s="1239">
        <v>305900000</v>
      </c>
      <c r="E156" s="1240" t="s">
        <v>2416</v>
      </c>
      <c r="F156" s="1234"/>
      <c r="G156" s="1235"/>
      <c r="H156" s="1236"/>
      <c r="I156" s="1234"/>
      <c r="J156" s="1220"/>
      <c r="K156" s="1237"/>
      <c r="L156" s="1237"/>
      <c r="M156" s="1234"/>
      <c r="N156" s="1237"/>
      <c r="O156" s="1234"/>
      <c r="P156" s="1234"/>
      <c r="Q156" s="1234"/>
      <c r="R156" s="1234"/>
      <c r="S156" s="1234"/>
      <c r="T156" s="1234"/>
      <c r="U156" s="1234"/>
      <c r="AO156" s="1707"/>
      <c r="AP156" s="1707"/>
      <c r="AQ156" s="1707"/>
      <c r="AR156" s="1708">
        <v>0</v>
      </c>
      <c r="AS156" s="1707"/>
      <c r="AT156" s="1707"/>
      <c r="AU156" s="1707"/>
      <c r="AV156" s="1708">
        <v>0</v>
      </c>
      <c r="AW156" s="1707"/>
      <c r="AX156" s="1707"/>
      <c r="AY156" s="1707"/>
      <c r="AZ156" s="1708">
        <v>0</v>
      </c>
      <c r="BA156" s="1707"/>
      <c r="BB156" s="1707"/>
      <c r="BC156" s="1707"/>
      <c r="BD156" s="1708">
        <v>0</v>
      </c>
      <c r="BE156" s="1707">
        <v>0</v>
      </c>
      <c r="BF156" s="1282">
        <v>-31409500</v>
      </c>
    </row>
    <row r="157" spans="1:58">
      <c r="A157" s="1220">
        <v>48</v>
      </c>
      <c r="B157" s="1231"/>
      <c r="C157" s="1276" t="s">
        <v>2438</v>
      </c>
      <c r="D157" s="1239">
        <v>61505900</v>
      </c>
      <c r="E157" s="1240" t="s">
        <v>2416</v>
      </c>
      <c r="F157" s="1234"/>
      <c r="G157" s="1235"/>
      <c r="H157" s="1236"/>
      <c r="I157" s="1234"/>
      <c r="J157" s="1220"/>
      <c r="K157" s="1237"/>
      <c r="L157" s="1237"/>
      <c r="M157" s="1234"/>
      <c r="N157" s="1237"/>
      <c r="O157" s="1234"/>
      <c r="P157" s="1234"/>
      <c r="Q157" s="1234"/>
      <c r="R157" s="1234"/>
      <c r="S157" s="1234"/>
      <c r="T157" s="1234"/>
      <c r="U157" s="1234"/>
      <c r="AO157" s="1707"/>
      <c r="AP157" s="1707"/>
      <c r="AQ157" s="1707"/>
      <c r="AR157" s="1708">
        <v>0</v>
      </c>
      <c r="AS157" s="1707"/>
      <c r="AT157" s="1707"/>
      <c r="AU157" s="1707"/>
      <c r="AV157" s="1708">
        <v>0</v>
      </c>
      <c r="AW157" s="1707"/>
      <c r="AX157" s="1707"/>
      <c r="AY157" s="1707"/>
      <c r="AZ157" s="1708">
        <v>0</v>
      </c>
      <c r="BA157" s="1707"/>
      <c r="BB157" s="1707"/>
      <c r="BC157" s="1707"/>
      <c r="BD157" s="1708">
        <v>0</v>
      </c>
      <c r="BE157" s="1707">
        <v>0</v>
      </c>
      <c r="BF157" s="1282">
        <v>0</v>
      </c>
    </row>
    <row r="158" spans="1:58">
      <c r="A158" s="1220">
        <v>49</v>
      </c>
      <c r="B158" s="1231"/>
      <c r="C158" s="1276" t="s">
        <v>2430</v>
      </c>
      <c r="D158" s="1239">
        <v>10041800</v>
      </c>
      <c r="E158" s="1240" t="s">
        <v>2416</v>
      </c>
      <c r="F158" s="1234"/>
      <c r="G158" s="1235"/>
      <c r="H158" s="1236"/>
      <c r="I158" s="1234"/>
      <c r="J158" s="1220"/>
      <c r="K158" s="1237"/>
      <c r="L158" s="1237"/>
      <c r="M158" s="1234"/>
      <c r="N158" s="1237"/>
      <c r="O158" s="1234"/>
      <c r="P158" s="1234"/>
      <c r="Q158" s="1234"/>
      <c r="R158" s="1234"/>
      <c r="S158" s="1234"/>
      <c r="T158" s="1234"/>
      <c r="U158" s="1234"/>
      <c r="AO158" s="1707"/>
      <c r="AP158" s="1707"/>
      <c r="AQ158" s="1707"/>
      <c r="AR158" s="1708">
        <v>0</v>
      </c>
      <c r="AS158" s="1707"/>
      <c r="AT158" s="1707"/>
      <c r="AU158" s="1707"/>
      <c r="AV158" s="1708">
        <v>0</v>
      </c>
      <c r="AW158" s="1707"/>
      <c r="AX158" s="1707"/>
      <c r="AY158" s="1707"/>
      <c r="AZ158" s="1708">
        <v>0</v>
      </c>
      <c r="BA158" s="1707"/>
      <c r="BB158" s="1707"/>
      <c r="BC158" s="1707"/>
      <c r="BD158" s="1708">
        <v>0</v>
      </c>
      <c r="BE158" s="1707">
        <v>0</v>
      </c>
      <c r="BF158" s="1282">
        <v>0</v>
      </c>
    </row>
    <row r="159" spans="1:58">
      <c r="A159" s="1220">
        <v>50</v>
      </c>
      <c r="B159" s="1231"/>
      <c r="C159" s="1276" t="s">
        <v>2431</v>
      </c>
      <c r="D159" s="1239">
        <v>39582800</v>
      </c>
      <c r="E159" s="1240" t="s">
        <v>2416</v>
      </c>
      <c r="F159" s="1234"/>
      <c r="G159" s="1235"/>
      <c r="H159" s="1236"/>
      <c r="I159" s="1234"/>
      <c r="J159" s="1220"/>
      <c r="K159" s="1237"/>
      <c r="L159" s="1237"/>
      <c r="M159" s="1234"/>
      <c r="N159" s="1237"/>
      <c r="O159" s="1234"/>
      <c r="P159" s="1234"/>
      <c r="Q159" s="1234"/>
      <c r="R159" s="1234"/>
      <c r="S159" s="1234"/>
      <c r="T159" s="1234"/>
      <c r="U159" s="1234"/>
      <c r="W159" s="1234"/>
      <c r="X159" s="1234"/>
      <c r="Y159" s="1234"/>
      <c r="Z159" s="1234"/>
      <c r="AA159" s="1234"/>
      <c r="AB159" s="1234"/>
      <c r="AC159" s="1234"/>
      <c r="AD159" s="1234"/>
      <c r="AE159" s="1234"/>
      <c r="AF159" s="1234"/>
      <c r="AG159" s="1234"/>
      <c r="AH159" s="1234"/>
      <c r="AI159" s="1234"/>
      <c r="AJ159" s="1234"/>
      <c r="AK159" s="1234"/>
      <c r="AL159" s="1234"/>
      <c r="AM159" s="1234"/>
      <c r="AO159" s="1707"/>
      <c r="AP159" s="1707"/>
      <c r="AQ159" s="1707"/>
      <c r="AR159" s="1708">
        <v>0</v>
      </c>
      <c r="AS159" s="1707"/>
      <c r="AT159" s="1707"/>
      <c r="AU159" s="1707"/>
      <c r="AV159" s="1708">
        <v>0</v>
      </c>
      <c r="AW159" s="1707"/>
      <c r="AX159" s="1707"/>
      <c r="AY159" s="1707"/>
      <c r="AZ159" s="1708">
        <v>0</v>
      </c>
      <c r="BA159" s="1707"/>
      <c r="BB159" s="1707"/>
      <c r="BC159" s="1707"/>
      <c r="BD159" s="1708">
        <v>0</v>
      </c>
      <c r="BE159" s="929">
        <v>0</v>
      </c>
      <c r="BF159" s="1282">
        <v>0</v>
      </c>
    </row>
    <row r="160" spans="1:58">
      <c r="A160" s="1220">
        <v>51</v>
      </c>
      <c r="B160" s="1231"/>
      <c r="C160" s="1276" t="s">
        <v>2425</v>
      </c>
      <c r="D160" s="1239">
        <v>36313300</v>
      </c>
      <c r="E160" s="1240" t="s">
        <v>2416</v>
      </c>
      <c r="F160" s="1234"/>
      <c r="G160" s="1235"/>
      <c r="H160" s="1236"/>
      <c r="I160" s="1234"/>
      <c r="J160" s="1220"/>
      <c r="K160" s="1237"/>
      <c r="L160" s="1237"/>
      <c r="M160" s="1234"/>
      <c r="N160" s="1237"/>
      <c r="O160" s="1234"/>
      <c r="P160" s="1234"/>
      <c r="Q160" s="1234"/>
      <c r="R160" s="1234"/>
      <c r="S160" s="1234"/>
      <c r="T160" s="1234"/>
      <c r="U160" s="1234"/>
      <c r="AO160" s="1707"/>
      <c r="AP160" s="1707"/>
      <c r="AQ160" s="1707"/>
      <c r="AR160" s="1708">
        <v>0</v>
      </c>
      <c r="AS160" s="1707"/>
      <c r="AT160" s="1707"/>
      <c r="AU160" s="1707"/>
      <c r="AV160" s="1708">
        <v>0</v>
      </c>
      <c r="AW160" s="1707"/>
      <c r="AX160" s="1707"/>
      <c r="AY160" s="1707"/>
      <c r="AZ160" s="1708">
        <v>0</v>
      </c>
      <c r="BA160" s="1707"/>
      <c r="BB160" s="1707"/>
      <c r="BC160" s="1707"/>
      <c r="BD160" s="1708">
        <v>0</v>
      </c>
      <c r="BE160" s="1707">
        <v>0</v>
      </c>
      <c r="BF160" s="1282">
        <v>-62596700</v>
      </c>
    </row>
    <row r="161" spans="1:58" outlineLevel="2">
      <c r="A161" s="1220">
        <v>52</v>
      </c>
      <c r="B161" s="1231"/>
      <c r="C161" s="1276" t="s">
        <v>2426</v>
      </c>
      <c r="D161" s="1239">
        <v>158456200</v>
      </c>
      <c r="E161" s="1240" t="s">
        <v>2416</v>
      </c>
      <c r="F161" s="1234"/>
      <c r="G161" s="1235"/>
      <c r="H161" s="1236"/>
      <c r="I161" s="1234"/>
      <c r="J161" s="1220"/>
      <c r="K161" s="1237"/>
      <c r="L161" s="1237"/>
      <c r="M161" s="1234"/>
      <c r="N161" s="1237"/>
      <c r="O161" s="1234"/>
      <c r="P161" s="1234"/>
      <c r="Q161" s="1234"/>
      <c r="R161" s="1234"/>
      <c r="S161" s="1234"/>
      <c r="T161" s="1234"/>
      <c r="U161" s="1234"/>
      <c r="AO161" s="1707"/>
      <c r="AP161" s="1707"/>
      <c r="AQ161" s="1707"/>
      <c r="AR161" s="1708">
        <v>0</v>
      </c>
      <c r="AS161" s="1707"/>
      <c r="AT161" s="1707"/>
      <c r="AU161" s="1707"/>
      <c r="AV161" s="1708">
        <v>0</v>
      </c>
      <c r="AW161" s="1707"/>
      <c r="AX161" s="1707"/>
      <c r="AY161" s="1707"/>
      <c r="AZ161" s="1708">
        <v>0</v>
      </c>
      <c r="BA161" s="1707"/>
      <c r="BB161" s="1707"/>
      <c r="BC161" s="1707"/>
      <c r="BD161" s="1708">
        <v>0</v>
      </c>
      <c r="BE161" s="1707">
        <v>0</v>
      </c>
      <c r="BF161" s="1282">
        <v>0</v>
      </c>
    </row>
    <row r="162" spans="1:58" outlineLevel="2">
      <c r="A162" s="1220">
        <v>54</v>
      </c>
      <c r="B162" s="1231"/>
      <c r="C162" s="1276" t="s">
        <v>2422</v>
      </c>
      <c r="D162" s="1239">
        <v>718300000</v>
      </c>
      <c r="E162" s="1240" t="s">
        <v>2416</v>
      </c>
      <c r="F162" s="1234"/>
      <c r="G162" s="1235"/>
      <c r="H162" s="1236"/>
      <c r="I162" s="1234"/>
      <c r="J162" s="1220"/>
      <c r="K162" s="1237"/>
      <c r="L162" s="1237"/>
      <c r="M162" s="1234"/>
      <c r="N162" s="1237"/>
      <c r="O162" s="1234"/>
      <c r="P162" s="1234"/>
      <c r="Q162" s="1234"/>
      <c r="R162" s="1234"/>
      <c r="S162" s="1234"/>
      <c r="T162" s="1234"/>
      <c r="U162" s="1234"/>
      <c r="AO162" s="1707"/>
      <c r="AP162" s="1707"/>
      <c r="AQ162" s="1707"/>
      <c r="AR162" s="1708">
        <v>0</v>
      </c>
      <c r="AS162" s="1707"/>
      <c r="AT162" s="1707"/>
      <c r="AU162" s="1707"/>
      <c r="AV162" s="1708">
        <v>0</v>
      </c>
      <c r="AW162" s="1707"/>
      <c r="AX162" s="1707"/>
      <c r="AY162" s="1707"/>
      <c r="AZ162" s="1708">
        <v>0</v>
      </c>
      <c r="BA162" s="1707"/>
      <c r="BB162" s="1707"/>
      <c r="BC162" s="1707"/>
      <c r="BD162" s="1708">
        <v>0</v>
      </c>
      <c r="BE162" s="1707">
        <v>0</v>
      </c>
      <c r="BF162" s="1282">
        <v>0</v>
      </c>
    </row>
    <row r="163" spans="1:58">
      <c r="A163" s="1220">
        <v>55</v>
      </c>
      <c r="B163" s="1231"/>
      <c r="C163" s="1276" t="s">
        <v>2423</v>
      </c>
      <c r="D163" s="1239">
        <v>0</v>
      </c>
      <c r="E163" s="1240" t="s">
        <v>2416</v>
      </c>
      <c r="F163" s="1234"/>
      <c r="G163" s="1235"/>
      <c r="H163" s="1236"/>
      <c r="I163" s="1234"/>
      <c r="J163" s="1220"/>
      <c r="K163" s="1237"/>
      <c r="L163" s="1237"/>
      <c r="M163" s="1234"/>
      <c r="N163" s="1237"/>
      <c r="O163" s="1234"/>
      <c r="P163" s="1234"/>
      <c r="Q163" s="1234"/>
      <c r="R163" s="1234"/>
      <c r="S163" s="1234"/>
      <c r="T163" s="1234"/>
      <c r="U163" s="1234"/>
      <c r="AO163" s="1707"/>
      <c r="AP163" s="1707"/>
      <c r="AQ163" s="1707"/>
      <c r="AR163" s="1708">
        <v>0</v>
      </c>
      <c r="AS163" s="1707"/>
      <c r="AT163" s="1707"/>
      <c r="AU163" s="1707"/>
      <c r="AV163" s="1708">
        <v>0</v>
      </c>
      <c r="AW163" s="1707"/>
      <c r="AX163" s="1707"/>
      <c r="AY163" s="1707"/>
      <c r="AZ163" s="1708">
        <v>0</v>
      </c>
      <c r="BA163" s="1707"/>
      <c r="BB163" s="1707"/>
      <c r="BC163" s="1707"/>
      <c r="BD163" s="1708">
        <v>0</v>
      </c>
      <c r="BE163" s="1707">
        <v>0</v>
      </c>
      <c r="BF163" s="1282">
        <v>0</v>
      </c>
    </row>
    <row r="164" spans="1:58">
      <c r="A164" s="1220">
        <v>56</v>
      </c>
      <c r="B164" s="1231"/>
      <c r="C164" s="1276" t="s">
        <v>2424</v>
      </c>
      <c r="D164" s="1239">
        <v>718300000</v>
      </c>
      <c r="E164" s="1240" t="s">
        <v>2416</v>
      </c>
      <c r="F164" s="1234"/>
      <c r="G164" s="1235"/>
      <c r="H164" s="1236"/>
      <c r="I164" s="1234"/>
      <c r="J164" s="1220"/>
      <c r="K164" s="1237"/>
      <c r="L164" s="1237"/>
      <c r="M164" s="1234"/>
      <c r="N164" s="1237"/>
      <c r="O164" s="1234"/>
      <c r="P164" s="1234"/>
      <c r="Q164" s="1234"/>
      <c r="R164" s="1234"/>
      <c r="S164" s="1234"/>
      <c r="T164" s="1234"/>
      <c r="U164" s="1234"/>
      <c r="AO164" s="1707"/>
      <c r="AP164" s="1707"/>
      <c r="AQ164" s="1707"/>
      <c r="AR164" s="1708">
        <v>0</v>
      </c>
      <c r="AS164" s="1707"/>
      <c r="AT164" s="1707"/>
      <c r="AU164" s="1707"/>
      <c r="AV164" s="1708">
        <v>0</v>
      </c>
      <c r="AW164" s="1707"/>
      <c r="AX164" s="1707"/>
      <c r="AY164" s="1707"/>
      <c r="AZ164" s="1708">
        <v>0</v>
      </c>
      <c r="BA164" s="1707"/>
      <c r="BB164" s="1707"/>
      <c r="BC164" s="1707"/>
      <c r="BD164" s="1708">
        <v>0</v>
      </c>
      <c r="BE164" s="1707">
        <v>0</v>
      </c>
      <c r="BF164" s="1282">
        <v>0</v>
      </c>
    </row>
    <row r="165" spans="1:58">
      <c r="A165" s="1220">
        <v>57</v>
      </c>
      <c r="B165" s="1231"/>
      <c r="C165" s="1276" t="s">
        <v>2438</v>
      </c>
      <c r="D165" s="1239">
        <v>168082200</v>
      </c>
      <c r="E165" s="1240" t="s">
        <v>2416</v>
      </c>
      <c r="F165" s="1234"/>
      <c r="G165" s="1235"/>
      <c r="H165" s="1236"/>
      <c r="I165" s="1234"/>
      <c r="J165" s="1220"/>
      <c r="K165" s="1237"/>
      <c r="L165" s="1237"/>
      <c r="M165" s="1234"/>
      <c r="N165" s="1237"/>
      <c r="O165" s="1234"/>
      <c r="P165" s="1234"/>
      <c r="Q165" s="1234"/>
      <c r="R165" s="1234"/>
      <c r="S165" s="1234"/>
      <c r="T165" s="1234"/>
      <c r="U165" s="1234"/>
      <c r="AO165" s="1707"/>
      <c r="AP165" s="1707"/>
      <c r="AQ165" s="1707"/>
      <c r="AR165" s="1708">
        <v>0</v>
      </c>
      <c r="AS165" s="1707"/>
      <c r="AT165" s="1707"/>
      <c r="AU165" s="1707"/>
      <c r="AV165" s="1708">
        <v>0</v>
      </c>
      <c r="AW165" s="1707"/>
      <c r="AX165" s="1707"/>
      <c r="AY165" s="1707"/>
      <c r="AZ165" s="1708">
        <v>0</v>
      </c>
      <c r="BA165" s="1707"/>
      <c r="BB165" s="1707"/>
      <c r="BC165" s="1707"/>
      <c r="BD165" s="1708">
        <v>0</v>
      </c>
      <c r="BE165" s="1707">
        <v>0</v>
      </c>
      <c r="BF165" s="1282">
        <v>0</v>
      </c>
    </row>
    <row r="166" spans="1:58">
      <c r="A166" s="1220">
        <v>58</v>
      </c>
      <c r="B166" s="1231"/>
      <c r="C166" s="1276" t="s">
        <v>2430</v>
      </c>
      <c r="D166" s="1239">
        <v>17914300</v>
      </c>
      <c r="E166" s="1240" t="s">
        <v>2416</v>
      </c>
      <c r="F166" s="1234"/>
      <c r="G166" s="1235"/>
      <c r="H166" s="1236"/>
      <c r="I166" s="1234"/>
      <c r="J166" s="1220"/>
      <c r="K166" s="1237"/>
      <c r="L166" s="1237"/>
      <c r="M166" s="1234"/>
      <c r="N166" s="1237"/>
      <c r="O166" s="1234"/>
      <c r="P166" s="1234"/>
      <c r="Q166" s="1234"/>
      <c r="R166" s="1234"/>
      <c r="S166" s="1234"/>
      <c r="T166" s="1234"/>
      <c r="U166" s="1234"/>
      <c r="AO166" s="1707"/>
      <c r="AP166" s="1707"/>
      <c r="AQ166" s="1707"/>
      <c r="AR166" s="1708">
        <v>0</v>
      </c>
      <c r="AS166" s="1707"/>
      <c r="AT166" s="1707"/>
      <c r="AU166" s="1707"/>
      <c r="AV166" s="1708">
        <v>0</v>
      </c>
      <c r="AW166" s="1707"/>
      <c r="AX166" s="1707"/>
      <c r="AY166" s="1707"/>
      <c r="AZ166" s="1708">
        <v>0</v>
      </c>
      <c r="BA166" s="1707"/>
      <c r="BB166" s="1707"/>
      <c r="BC166" s="1707"/>
      <c r="BD166" s="1708">
        <v>0</v>
      </c>
      <c r="BE166" s="1707">
        <v>0</v>
      </c>
      <c r="BF166" s="1282">
        <v>0</v>
      </c>
    </row>
    <row r="167" spans="1:58">
      <c r="A167" s="1220">
        <v>59</v>
      </c>
      <c r="B167" s="1231"/>
      <c r="C167" s="1276" t="s">
        <v>2431</v>
      </c>
      <c r="D167" s="1239">
        <v>104993500</v>
      </c>
      <c r="E167" s="1240" t="s">
        <v>2416</v>
      </c>
      <c r="F167" s="1234"/>
      <c r="G167" s="1235"/>
      <c r="H167" s="1236"/>
      <c r="I167" s="1234"/>
      <c r="J167" s="1220"/>
      <c r="K167" s="1237"/>
      <c r="L167" s="1237"/>
      <c r="M167" s="1234"/>
      <c r="N167" s="1237"/>
      <c r="O167" s="1234"/>
      <c r="P167" s="1234"/>
      <c r="Q167" s="1234"/>
      <c r="R167" s="1234"/>
      <c r="S167" s="1234"/>
      <c r="T167" s="1234"/>
      <c r="U167" s="1234"/>
      <c r="AO167" s="1707"/>
      <c r="AP167" s="1707"/>
      <c r="AQ167" s="1707"/>
      <c r="AR167" s="1708">
        <v>0</v>
      </c>
      <c r="AS167" s="1707"/>
      <c r="AT167" s="1707"/>
      <c r="AU167" s="1707"/>
      <c r="AV167" s="1708">
        <v>0</v>
      </c>
      <c r="AW167" s="1707"/>
      <c r="AX167" s="1707"/>
      <c r="AY167" s="1707"/>
      <c r="AZ167" s="1708">
        <v>0</v>
      </c>
      <c r="BA167" s="1707"/>
      <c r="BB167" s="1707"/>
      <c r="BC167" s="1707"/>
      <c r="BD167" s="1708">
        <v>0</v>
      </c>
      <c r="BE167" s="1707">
        <v>0</v>
      </c>
      <c r="BF167" s="1282">
        <v>0</v>
      </c>
    </row>
    <row r="168" spans="1:58">
      <c r="A168" s="1220">
        <v>60</v>
      </c>
      <c r="B168" s="1231"/>
      <c r="C168" s="1276" t="s">
        <v>2425</v>
      </c>
      <c r="D168" s="1239">
        <v>251326500</v>
      </c>
      <c r="E168" s="1240" t="s">
        <v>2416</v>
      </c>
      <c r="F168" s="1234"/>
      <c r="G168" s="1235"/>
      <c r="H168" s="1236"/>
      <c r="I168" s="1234"/>
      <c r="J168" s="1220"/>
      <c r="K168" s="1237"/>
      <c r="L168" s="1237"/>
      <c r="M168" s="1234"/>
      <c r="N168" s="1237"/>
      <c r="O168" s="1234"/>
      <c r="P168" s="1234"/>
      <c r="Q168" s="1234"/>
      <c r="R168" s="1234"/>
      <c r="S168" s="1234"/>
      <c r="T168" s="1234"/>
      <c r="U168" s="1234"/>
      <c r="W168" s="1234"/>
      <c r="X168" s="1234"/>
      <c r="Y168" s="1234"/>
      <c r="Z168" s="1234"/>
      <c r="AA168" s="1234"/>
      <c r="AB168" s="1234"/>
      <c r="AC168" s="1234"/>
      <c r="AD168" s="1234"/>
      <c r="AE168" s="1234"/>
      <c r="AF168" s="1234"/>
      <c r="AG168" s="1234"/>
      <c r="AH168" s="1234"/>
      <c r="AI168" s="1234"/>
      <c r="AJ168" s="1234"/>
      <c r="AK168" s="1234"/>
      <c r="AL168" s="1234"/>
      <c r="AM168" s="1234"/>
      <c r="AO168" s="1707"/>
      <c r="AP168" s="1707"/>
      <c r="AQ168" s="1707"/>
      <c r="AR168" s="1708">
        <v>0</v>
      </c>
      <c r="AS168" s="1707"/>
      <c r="AT168" s="1707"/>
      <c r="AU168" s="1707"/>
      <c r="AV168" s="1708">
        <v>0</v>
      </c>
      <c r="AW168" s="1707"/>
      <c r="AX168" s="1707"/>
      <c r="AY168" s="1707"/>
      <c r="AZ168" s="1708">
        <v>0</v>
      </c>
      <c r="BA168" s="1707"/>
      <c r="BB168" s="1707"/>
      <c r="BC168" s="1707"/>
      <c r="BD168" s="1708">
        <v>0</v>
      </c>
      <c r="BE168" s="929">
        <v>0</v>
      </c>
      <c r="BF168" s="1282">
        <v>0</v>
      </c>
    </row>
    <row r="169" spans="1:58">
      <c r="A169" s="1220">
        <v>61</v>
      </c>
      <c r="B169" s="1231"/>
      <c r="C169" s="1276" t="s">
        <v>2426</v>
      </c>
      <c r="D169" s="1239">
        <v>175983500</v>
      </c>
      <c r="E169" s="1240" t="s">
        <v>2416</v>
      </c>
      <c r="F169" s="1234"/>
      <c r="G169" s="1235"/>
      <c r="H169" s="1236"/>
      <c r="I169" s="1234"/>
      <c r="J169" s="1220"/>
      <c r="K169" s="1237"/>
      <c r="L169" s="1237"/>
      <c r="M169" s="1234"/>
      <c r="N169" s="1237"/>
      <c r="O169" s="1234"/>
      <c r="P169" s="1234"/>
      <c r="Q169" s="1234"/>
      <c r="R169" s="1234"/>
      <c r="S169" s="1234"/>
      <c r="T169" s="1234"/>
      <c r="U169" s="1234"/>
      <c r="AO169" s="1707"/>
      <c r="AP169" s="1707"/>
      <c r="AQ169" s="1707"/>
      <c r="AR169" s="1708">
        <v>0</v>
      </c>
      <c r="AS169" s="1707"/>
      <c r="AT169" s="1707"/>
      <c r="AU169" s="1707"/>
      <c r="AV169" s="1708">
        <v>0</v>
      </c>
      <c r="AW169" s="1707"/>
      <c r="AX169" s="1707"/>
      <c r="AY169" s="1707"/>
      <c r="AZ169" s="1708">
        <v>0</v>
      </c>
      <c r="BA169" s="1707"/>
      <c r="BB169" s="1707"/>
      <c r="BC169" s="1707"/>
      <c r="BD169" s="1708">
        <v>0</v>
      </c>
      <c r="BE169" s="1707">
        <v>0</v>
      </c>
      <c r="BF169" s="1282">
        <v>0</v>
      </c>
    </row>
    <row r="170" spans="1:58" outlineLevel="2">
      <c r="A170" s="1220">
        <v>63</v>
      </c>
      <c r="B170" s="1231"/>
      <c r="C170" s="1276" t="s">
        <v>2422</v>
      </c>
      <c r="D170" s="1239">
        <v>380891300</v>
      </c>
      <c r="E170" s="1240" t="s">
        <v>2416</v>
      </c>
      <c r="F170" s="1234"/>
      <c r="G170" s="1235"/>
      <c r="H170" s="1236"/>
      <c r="I170" s="1234"/>
      <c r="J170" s="1220"/>
      <c r="K170" s="1237"/>
      <c r="L170" s="1237"/>
      <c r="M170" s="1234"/>
      <c r="N170" s="1237"/>
      <c r="O170" s="1234"/>
      <c r="P170" s="1234"/>
      <c r="Q170" s="1234"/>
      <c r="R170" s="1234"/>
      <c r="S170" s="1234"/>
      <c r="T170" s="1234"/>
      <c r="U170" s="1234"/>
      <c r="AO170" s="1707"/>
      <c r="AP170" s="1707"/>
      <c r="AQ170" s="1707"/>
      <c r="AR170" s="1708">
        <v>0</v>
      </c>
      <c r="AS170" s="1707"/>
      <c r="AT170" s="1707"/>
      <c r="AU170" s="1707"/>
      <c r="AV170" s="1708">
        <v>0</v>
      </c>
      <c r="AW170" s="1707"/>
      <c r="AX170" s="1707"/>
      <c r="AY170" s="1707"/>
      <c r="AZ170" s="1708">
        <v>0</v>
      </c>
      <c r="BA170" s="1707"/>
      <c r="BB170" s="1707"/>
      <c r="BC170" s="1707"/>
      <c r="BD170" s="1708">
        <v>0</v>
      </c>
      <c r="BE170" s="1707">
        <v>0</v>
      </c>
      <c r="BF170" s="1282">
        <v>0</v>
      </c>
    </row>
    <row r="171" spans="1:58" outlineLevel="2">
      <c r="A171" s="1220">
        <v>64</v>
      </c>
      <c r="B171" s="1231"/>
      <c r="C171" s="1276" t="s">
        <v>2423</v>
      </c>
      <c r="D171" s="1239">
        <v>0</v>
      </c>
      <c r="E171" s="1240" t="s">
        <v>2416</v>
      </c>
      <c r="F171" s="1234"/>
      <c r="G171" s="1235"/>
      <c r="H171" s="1236"/>
      <c r="I171" s="1234"/>
      <c r="J171" s="1220"/>
      <c r="K171" s="1237"/>
      <c r="L171" s="1237"/>
      <c r="M171" s="1234"/>
      <c r="N171" s="1237"/>
      <c r="O171" s="1234"/>
      <c r="P171" s="1234"/>
      <c r="Q171" s="1234"/>
      <c r="R171" s="1234"/>
      <c r="S171" s="1234"/>
      <c r="T171" s="1234"/>
      <c r="U171" s="1234"/>
      <c r="AO171" s="1707"/>
      <c r="AP171" s="1707"/>
      <c r="AQ171" s="1707"/>
      <c r="AR171" s="1708">
        <v>0</v>
      </c>
      <c r="AS171" s="1707"/>
      <c r="AT171" s="1707"/>
      <c r="AU171" s="1707"/>
      <c r="AV171" s="1708">
        <v>0</v>
      </c>
      <c r="AW171" s="1707"/>
      <c r="AX171" s="1707"/>
      <c r="AY171" s="1707"/>
      <c r="AZ171" s="1708">
        <v>0</v>
      </c>
      <c r="BA171" s="1707"/>
      <c r="BB171" s="1707"/>
      <c r="BC171" s="1707"/>
      <c r="BD171" s="1708">
        <v>0</v>
      </c>
      <c r="BE171" s="1707">
        <v>0</v>
      </c>
      <c r="BF171" s="1282">
        <v>-10759600</v>
      </c>
    </row>
    <row r="172" spans="1:58">
      <c r="A172" s="1220">
        <v>65</v>
      </c>
      <c r="B172" s="1231"/>
      <c r="C172" s="1276" t="s">
        <v>2424</v>
      </c>
      <c r="D172" s="1239">
        <v>380891300</v>
      </c>
      <c r="E172" s="1240" t="s">
        <v>2416</v>
      </c>
      <c r="F172" s="1234"/>
      <c r="G172" s="1235"/>
      <c r="H172" s="1236"/>
      <c r="I172" s="1234"/>
      <c r="J172" s="1220"/>
      <c r="K172" s="1237"/>
      <c r="L172" s="1237"/>
      <c r="M172" s="1234"/>
      <c r="N172" s="1237"/>
      <c r="O172" s="1234"/>
      <c r="P172" s="1234"/>
      <c r="Q172" s="1234"/>
      <c r="R172" s="1234"/>
      <c r="S172" s="1234"/>
      <c r="T172" s="1234"/>
      <c r="U172" s="1234"/>
      <c r="AO172" s="1707"/>
      <c r="AP172" s="1707"/>
      <c r="AQ172" s="1707"/>
      <c r="AR172" s="1708">
        <v>0</v>
      </c>
      <c r="AS172" s="1707"/>
      <c r="AT172" s="1707"/>
      <c r="AU172" s="1707"/>
      <c r="AV172" s="1708">
        <v>0</v>
      </c>
      <c r="AW172" s="1707"/>
      <c r="AX172" s="1707"/>
      <c r="AY172" s="1707"/>
      <c r="AZ172" s="1708">
        <v>0</v>
      </c>
      <c r="BA172" s="1707"/>
      <c r="BB172" s="1707"/>
      <c r="BC172" s="1707"/>
      <c r="BD172" s="1708">
        <v>0</v>
      </c>
      <c r="BE172" s="1707">
        <v>0</v>
      </c>
      <c r="BF172" s="1282">
        <v>-37193500</v>
      </c>
    </row>
    <row r="173" spans="1:58">
      <c r="A173" s="1220">
        <v>66</v>
      </c>
      <c r="B173" s="1231"/>
      <c r="C173" s="1276" t="s">
        <v>2438</v>
      </c>
      <c r="D173" s="1239">
        <v>47873000</v>
      </c>
      <c r="E173" s="1240" t="s">
        <v>2416</v>
      </c>
      <c r="F173" s="1234"/>
      <c r="G173" s="1235"/>
      <c r="H173" s="1236"/>
      <c r="I173" s="1234"/>
      <c r="J173" s="1220"/>
      <c r="K173" s="1237"/>
      <c r="L173" s="1237"/>
      <c r="M173" s="1234"/>
      <c r="N173" s="1237"/>
      <c r="O173" s="1234"/>
      <c r="P173" s="1234"/>
      <c r="Q173" s="1234"/>
      <c r="R173" s="1234"/>
      <c r="S173" s="1234"/>
      <c r="T173" s="1234"/>
      <c r="U173" s="1234"/>
      <c r="AO173" s="1707"/>
      <c r="AP173" s="1707"/>
      <c r="AQ173" s="1707"/>
      <c r="AR173" s="1708">
        <v>0</v>
      </c>
      <c r="AS173" s="1707"/>
      <c r="AT173" s="1707"/>
      <c r="AU173" s="1707"/>
      <c r="AV173" s="1708">
        <v>0</v>
      </c>
      <c r="AW173" s="1707"/>
      <c r="AX173" s="1707"/>
      <c r="AY173" s="1707"/>
      <c r="AZ173" s="1708">
        <v>0</v>
      </c>
      <c r="BA173" s="1707"/>
      <c r="BB173" s="1707"/>
      <c r="BC173" s="1707"/>
      <c r="BD173" s="1708">
        <v>0</v>
      </c>
      <c r="BE173" s="1707">
        <v>0</v>
      </c>
      <c r="BF173" s="1282">
        <v>-5862700</v>
      </c>
    </row>
    <row r="174" spans="1:58">
      <c r="A174" s="1220">
        <v>67</v>
      </c>
      <c r="B174" s="1231"/>
      <c r="C174" s="1276" t="s">
        <v>2430</v>
      </c>
      <c r="D174" s="1239">
        <v>13098400</v>
      </c>
      <c r="E174" s="1240" t="s">
        <v>2416</v>
      </c>
      <c r="F174" s="1234"/>
      <c r="G174" s="1235"/>
      <c r="H174" s="1236"/>
      <c r="I174" s="1234"/>
      <c r="J174" s="1220"/>
      <c r="K174" s="1237"/>
      <c r="L174" s="1237"/>
      <c r="M174" s="1234"/>
      <c r="N174" s="1237"/>
      <c r="O174" s="1234"/>
      <c r="P174" s="1234"/>
      <c r="Q174" s="1234"/>
      <c r="R174" s="1234"/>
      <c r="S174" s="1234"/>
      <c r="T174" s="1234"/>
      <c r="U174" s="1234"/>
      <c r="AO174" s="1707"/>
      <c r="AP174" s="1707"/>
      <c r="AQ174" s="1707"/>
      <c r="AR174" s="1708">
        <v>0</v>
      </c>
      <c r="AS174" s="1707"/>
      <c r="AT174" s="1707"/>
      <c r="AU174" s="1707"/>
      <c r="AV174" s="1708">
        <v>0</v>
      </c>
      <c r="AW174" s="1707"/>
      <c r="AX174" s="1707"/>
      <c r="AY174" s="1707"/>
      <c r="AZ174" s="1708">
        <v>0</v>
      </c>
      <c r="BA174" s="1707"/>
      <c r="BB174" s="1707"/>
      <c r="BC174" s="1707"/>
      <c r="BD174" s="1708">
        <v>0</v>
      </c>
      <c r="BE174" s="1707">
        <v>0</v>
      </c>
      <c r="BF174" s="1282">
        <v>0</v>
      </c>
    </row>
    <row r="175" spans="1:58">
      <c r="A175" s="1220">
        <v>68</v>
      </c>
      <c r="B175" s="1231"/>
      <c r="C175" s="1276" t="s">
        <v>2431</v>
      </c>
      <c r="D175" s="1239">
        <v>151038200</v>
      </c>
      <c r="E175" s="1240" t="s">
        <v>2416</v>
      </c>
      <c r="F175" s="1234"/>
      <c r="G175" s="1235"/>
      <c r="H175" s="1236"/>
      <c r="I175" s="1234"/>
      <c r="J175" s="1220"/>
      <c r="K175" s="1237"/>
      <c r="L175" s="1237"/>
      <c r="M175" s="1234"/>
      <c r="N175" s="1237"/>
      <c r="O175" s="1234"/>
      <c r="P175" s="1234"/>
      <c r="Q175" s="1234"/>
      <c r="R175" s="1234"/>
      <c r="S175" s="1234"/>
      <c r="T175" s="1234"/>
      <c r="U175" s="1234"/>
      <c r="W175" s="1234"/>
      <c r="X175" s="1234"/>
      <c r="Y175" s="1234"/>
      <c r="Z175" s="1234"/>
      <c r="AA175" s="1234"/>
      <c r="AB175" s="1234"/>
      <c r="AC175" s="1234"/>
      <c r="AD175" s="1234"/>
      <c r="AE175" s="1234"/>
      <c r="AF175" s="1234"/>
      <c r="AG175" s="1234"/>
      <c r="AH175" s="1234"/>
      <c r="AI175" s="1234"/>
      <c r="AJ175" s="1234"/>
      <c r="AK175" s="1234"/>
      <c r="AL175" s="1234"/>
      <c r="AM175" s="1234"/>
      <c r="AO175" s="1707"/>
      <c r="AP175" s="1707"/>
      <c r="AQ175" s="1707"/>
      <c r="AR175" s="1708">
        <v>0</v>
      </c>
      <c r="AS175" s="1707"/>
      <c r="AT175" s="1707"/>
      <c r="AU175" s="1707"/>
      <c r="AV175" s="1708">
        <v>0</v>
      </c>
      <c r="AW175" s="1707"/>
      <c r="AX175" s="1707"/>
      <c r="AY175" s="1707"/>
      <c r="AZ175" s="1708">
        <v>0</v>
      </c>
      <c r="BA175" s="1707"/>
      <c r="BB175" s="1707"/>
      <c r="BC175" s="1707"/>
      <c r="BD175" s="1708">
        <v>0</v>
      </c>
      <c r="BE175" s="929">
        <v>0</v>
      </c>
      <c r="BF175" s="1282">
        <v>0</v>
      </c>
    </row>
    <row r="176" spans="1:58">
      <c r="A176" s="1220">
        <v>69</v>
      </c>
      <c r="B176" s="1231"/>
      <c r="C176" s="1276" t="s">
        <v>2425</v>
      </c>
      <c r="D176" s="1239">
        <v>168881700</v>
      </c>
      <c r="E176" s="1240" t="s">
        <v>2416</v>
      </c>
      <c r="F176" s="1234"/>
      <c r="G176" s="1235"/>
      <c r="H176" s="1236"/>
      <c r="I176" s="1234"/>
      <c r="J176" s="1220"/>
      <c r="K176" s="1237"/>
      <c r="L176" s="1237"/>
      <c r="M176" s="1234"/>
      <c r="N176" s="1237"/>
      <c r="O176" s="1234"/>
      <c r="P176" s="1234"/>
      <c r="Q176" s="1234"/>
      <c r="R176" s="1234"/>
      <c r="S176" s="1234"/>
      <c r="T176" s="1234"/>
      <c r="U176" s="1234"/>
      <c r="AO176" s="1707"/>
      <c r="AP176" s="1707"/>
      <c r="AQ176" s="1707"/>
      <c r="AR176" s="1708">
        <v>0</v>
      </c>
      <c r="AS176" s="1707"/>
      <c r="AT176" s="1707"/>
      <c r="AU176" s="1707"/>
      <c r="AV176" s="1708">
        <v>0</v>
      </c>
      <c r="AW176" s="1707"/>
      <c r="AX176" s="1707"/>
      <c r="AY176" s="1707"/>
      <c r="AZ176" s="1708">
        <v>0</v>
      </c>
      <c r="BA176" s="1707"/>
      <c r="BB176" s="1707"/>
      <c r="BC176" s="1707"/>
      <c r="BD176" s="1708">
        <v>0</v>
      </c>
      <c r="BE176" s="1707">
        <v>0</v>
      </c>
      <c r="BF176" s="1282">
        <v>-15053200</v>
      </c>
    </row>
    <row r="177" spans="1:58" outlineLevel="2">
      <c r="A177" s="1220">
        <v>71</v>
      </c>
      <c r="B177" s="1231"/>
      <c r="C177" s="1276" t="s">
        <v>2422</v>
      </c>
      <c r="D177" s="1239">
        <v>418158000</v>
      </c>
      <c r="E177" s="1240" t="s">
        <v>2416</v>
      </c>
      <c r="F177" s="1234"/>
      <c r="G177" s="1235"/>
      <c r="H177" s="1236"/>
      <c r="I177" s="1234"/>
      <c r="J177" s="1220"/>
      <c r="K177" s="1237"/>
      <c r="L177" s="1237"/>
      <c r="M177" s="1234"/>
      <c r="N177" s="1237"/>
      <c r="O177" s="1234"/>
      <c r="P177" s="1234"/>
      <c r="Q177" s="1234"/>
      <c r="R177" s="1234"/>
      <c r="S177" s="1234"/>
      <c r="T177" s="1234"/>
      <c r="U177" s="1234"/>
      <c r="AO177" s="1707"/>
      <c r="AP177" s="1707"/>
      <c r="AQ177" s="1707"/>
      <c r="AR177" s="1708">
        <v>0</v>
      </c>
      <c r="AS177" s="1707"/>
      <c r="AT177" s="1707"/>
      <c r="AU177" s="1707"/>
      <c r="AV177" s="1708">
        <v>0</v>
      </c>
      <c r="AW177" s="1707"/>
      <c r="AX177" s="1707"/>
      <c r="AY177" s="1707"/>
      <c r="AZ177" s="1708">
        <v>0</v>
      </c>
      <c r="BA177" s="1707"/>
      <c r="BB177" s="1707"/>
      <c r="BC177" s="1707"/>
      <c r="BD177" s="1708">
        <v>0</v>
      </c>
      <c r="BE177" s="1707">
        <v>0</v>
      </c>
      <c r="BF177" s="1282">
        <v>0</v>
      </c>
    </row>
    <row r="178" spans="1:58" outlineLevel="2">
      <c r="A178" s="1220">
        <v>72</v>
      </c>
      <c r="B178" s="1231"/>
      <c r="C178" s="1276" t="s">
        <v>2423</v>
      </c>
      <c r="D178" s="1239">
        <v>0</v>
      </c>
      <c r="E178" s="1240" t="s">
        <v>2416</v>
      </c>
      <c r="F178" s="1234"/>
      <c r="G178" s="1235"/>
      <c r="H178" s="1236"/>
      <c r="I178" s="1234"/>
      <c r="J178" s="1220"/>
      <c r="K178" s="1237"/>
      <c r="L178" s="1237"/>
      <c r="M178" s="1234"/>
      <c r="N178" s="1237"/>
      <c r="O178" s="1234"/>
      <c r="P178" s="1234"/>
      <c r="Q178" s="1234"/>
      <c r="R178" s="1234"/>
      <c r="S178" s="1234"/>
      <c r="T178" s="1234"/>
      <c r="U178" s="1234"/>
      <c r="AO178" s="1707"/>
      <c r="AP178" s="1707"/>
      <c r="AQ178" s="1707"/>
      <c r="AR178" s="1708">
        <v>0</v>
      </c>
      <c r="AS178" s="1707"/>
      <c r="AT178" s="1707"/>
      <c r="AU178" s="1707"/>
      <c r="AV178" s="1708">
        <v>0</v>
      </c>
      <c r="AW178" s="1707"/>
      <c r="AX178" s="1707"/>
      <c r="AY178" s="1707"/>
      <c r="AZ178" s="1708">
        <v>0</v>
      </c>
      <c r="BA178" s="1707"/>
      <c r="BB178" s="1707"/>
      <c r="BC178" s="1707"/>
      <c r="BD178" s="1708">
        <v>0</v>
      </c>
      <c r="BE178" s="1707">
        <v>0</v>
      </c>
      <c r="BF178" s="1282">
        <v>0</v>
      </c>
    </row>
    <row r="179" spans="1:58">
      <c r="A179" s="1220">
        <v>73</v>
      </c>
      <c r="B179" s="1231"/>
      <c r="C179" s="1276" t="s">
        <v>2424</v>
      </c>
      <c r="D179" s="1239">
        <v>418158000</v>
      </c>
      <c r="E179" s="1240" t="s">
        <v>2416</v>
      </c>
      <c r="F179" s="1234"/>
      <c r="G179" s="1235"/>
      <c r="H179" s="1236"/>
      <c r="I179" s="1234"/>
      <c r="J179" s="1220"/>
      <c r="K179" s="1237"/>
      <c r="L179" s="1237"/>
      <c r="M179" s="1234"/>
      <c r="N179" s="1237"/>
      <c r="O179" s="1234"/>
      <c r="P179" s="1234"/>
      <c r="Q179" s="1234"/>
      <c r="R179" s="1234"/>
      <c r="S179" s="1234"/>
      <c r="T179" s="1234"/>
      <c r="U179" s="1234"/>
      <c r="AO179" s="1707"/>
      <c r="AP179" s="1707"/>
      <c r="AQ179" s="1707"/>
      <c r="AR179" s="1708">
        <v>0</v>
      </c>
      <c r="AS179" s="1707"/>
      <c r="AT179" s="1707"/>
      <c r="AU179" s="1707"/>
      <c r="AV179" s="1708">
        <v>0</v>
      </c>
      <c r="AW179" s="1707"/>
      <c r="AX179" s="1707"/>
      <c r="AY179" s="1707"/>
      <c r="AZ179" s="1708">
        <v>0</v>
      </c>
      <c r="BA179" s="1707"/>
      <c r="BB179" s="1707"/>
      <c r="BC179" s="1707"/>
      <c r="BD179" s="1708">
        <v>0</v>
      </c>
      <c r="BE179" s="1707">
        <v>0</v>
      </c>
      <c r="BF179" s="1282">
        <v>0</v>
      </c>
    </row>
    <row r="180" spans="1:58">
      <c r="A180" s="1220">
        <v>74</v>
      </c>
      <c r="B180" s="1231"/>
      <c r="C180" s="1276" t="s">
        <v>2438</v>
      </c>
      <c r="D180" s="1239">
        <v>63244000</v>
      </c>
      <c r="E180" s="1240" t="s">
        <v>2416</v>
      </c>
      <c r="F180" s="1234"/>
      <c r="G180" s="1235"/>
      <c r="H180" s="1236"/>
      <c r="I180" s="1234"/>
      <c r="J180" s="1220"/>
      <c r="K180" s="1237"/>
      <c r="L180" s="1237"/>
      <c r="M180" s="1234"/>
      <c r="N180" s="1237"/>
      <c r="O180" s="1234"/>
      <c r="P180" s="1234"/>
      <c r="Q180" s="1234"/>
      <c r="R180" s="1234"/>
      <c r="S180" s="1234"/>
      <c r="T180" s="1234"/>
      <c r="U180" s="1234"/>
      <c r="AO180" s="1707"/>
      <c r="AP180" s="1707"/>
      <c r="AQ180" s="1707"/>
      <c r="AR180" s="1708">
        <v>0</v>
      </c>
      <c r="AS180" s="1707"/>
      <c r="AT180" s="1707"/>
      <c r="AU180" s="1707"/>
      <c r="AV180" s="1708">
        <v>0</v>
      </c>
      <c r="AW180" s="1707"/>
      <c r="AX180" s="1707"/>
      <c r="AY180" s="1707"/>
      <c r="AZ180" s="1708">
        <v>0</v>
      </c>
      <c r="BA180" s="1707"/>
      <c r="BB180" s="1707"/>
      <c r="BC180" s="1707"/>
      <c r="BD180" s="1708">
        <v>0</v>
      </c>
      <c r="BE180" s="1707">
        <v>0</v>
      </c>
      <c r="BF180" s="1282">
        <v>0</v>
      </c>
    </row>
    <row r="181" spans="1:58">
      <c r="A181" s="1220">
        <v>75</v>
      </c>
      <c r="B181" s="1231"/>
      <c r="C181" s="1276" t="s">
        <v>2430</v>
      </c>
      <c r="D181" s="1239">
        <v>4216000</v>
      </c>
      <c r="E181" s="1240" t="s">
        <v>2416</v>
      </c>
      <c r="F181" s="1234"/>
      <c r="G181" s="1235"/>
      <c r="H181" s="1236"/>
      <c r="I181" s="1234"/>
      <c r="J181" s="1220"/>
      <c r="K181" s="1237"/>
      <c r="L181" s="1237"/>
      <c r="M181" s="1234"/>
      <c r="N181" s="1237"/>
      <c r="O181" s="1234"/>
      <c r="P181" s="1234"/>
      <c r="Q181" s="1234"/>
      <c r="R181" s="1234"/>
      <c r="S181" s="1234"/>
      <c r="T181" s="1234"/>
      <c r="U181" s="1234"/>
      <c r="AO181" s="1707"/>
      <c r="AP181" s="1707"/>
      <c r="AQ181" s="1707"/>
      <c r="AR181" s="1708">
        <v>0</v>
      </c>
      <c r="AS181" s="1707"/>
      <c r="AT181" s="1707"/>
      <c r="AU181" s="1707"/>
      <c r="AV181" s="1708">
        <v>0</v>
      </c>
      <c r="AW181" s="1707"/>
      <c r="AX181" s="1707"/>
      <c r="AY181" s="1707"/>
      <c r="AZ181" s="1708">
        <v>0</v>
      </c>
      <c r="BA181" s="1707"/>
      <c r="BB181" s="1707"/>
      <c r="BC181" s="1707"/>
      <c r="BD181" s="1708">
        <v>0</v>
      </c>
      <c r="BE181" s="1707">
        <v>0</v>
      </c>
      <c r="BF181" s="1282">
        <v>0</v>
      </c>
    </row>
    <row r="182" spans="1:58">
      <c r="A182" s="1220">
        <v>76</v>
      </c>
      <c r="B182" s="1231"/>
      <c r="C182" s="1276" t="s">
        <v>2431</v>
      </c>
      <c r="D182" s="1239">
        <v>119896600</v>
      </c>
      <c r="E182" s="1240" t="s">
        <v>2416</v>
      </c>
      <c r="F182" s="1234"/>
      <c r="G182" s="1235"/>
      <c r="H182" s="1236"/>
      <c r="I182" s="1234"/>
      <c r="J182" s="1220"/>
      <c r="K182" s="1237"/>
      <c r="L182" s="1237"/>
      <c r="M182" s="1234"/>
      <c r="N182" s="1237"/>
      <c r="O182" s="1234"/>
      <c r="P182" s="1234"/>
      <c r="Q182" s="1234"/>
      <c r="R182" s="1234"/>
      <c r="S182" s="1234"/>
      <c r="T182" s="1234"/>
      <c r="U182" s="1234"/>
      <c r="AO182" s="1707"/>
      <c r="AP182" s="1707"/>
      <c r="AQ182" s="1707"/>
      <c r="AR182" s="1708">
        <v>0</v>
      </c>
      <c r="AS182" s="1707"/>
      <c r="AT182" s="1707"/>
      <c r="AU182" s="1707"/>
      <c r="AV182" s="1708">
        <v>0</v>
      </c>
      <c r="AW182" s="1707"/>
      <c r="AX182" s="1707"/>
      <c r="AY182" s="1707"/>
      <c r="AZ182" s="1708">
        <v>0</v>
      </c>
      <c r="BA182" s="1707"/>
      <c r="BB182" s="1707"/>
      <c r="BC182" s="1707"/>
      <c r="BD182" s="1708">
        <v>0</v>
      </c>
      <c r="BE182" s="1707">
        <v>0</v>
      </c>
      <c r="BF182" s="1282">
        <v>0</v>
      </c>
    </row>
    <row r="183" spans="1:58">
      <c r="A183" s="1220">
        <v>77</v>
      </c>
      <c r="B183" s="1231"/>
      <c r="C183" s="1276" t="s">
        <v>2426</v>
      </c>
      <c r="D183" s="1239">
        <v>230801400</v>
      </c>
      <c r="E183" s="1240" t="s">
        <v>2416</v>
      </c>
      <c r="F183" s="1234"/>
      <c r="G183" s="1235"/>
      <c r="H183" s="1236"/>
      <c r="I183" s="1234"/>
      <c r="J183" s="1220"/>
      <c r="K183" s="1237"/>
      <c r="L183" s="1237"/>
      <c r="M183" s="1234"/>
      <c r="N183" s="1237"/>
      <c r="O183" s="1234"/>
      <c r="P183" s="1234"/>
      <c r="Q183" s="1234"/>
      <c r="R183" s="1234"/>
      <c r="S183" s="1234"/>
      <c r="T183" s="1234"/>
      <c r="U183" s="1234"/>
      <c r="W183" s="1234"/>
      <c r="X183" s="1234"/>
      <c r="Y183" s="1234"/>
      <c r="Z183" s="1234"/>
      <c r="AA183" s="1234"/>
      <c r="AB183" s="1234"/>
      <c r="AC183" s="1234"/>
      <c r="AD183" s="1234"/>
      <c r="AE183" s="1234"/>
      <c r="AF183" s="1234"/>
      <c r="AG183" s="1234"/>
      <c r="AH183" s="1234"/>
      <c r="AI183" s="1234"/>
      <c r="AJ183" s="1234"/>
      <c r="AK183" s="1234"/>
      <c r="AL183" s="1234"/>
      <c r="AM183" s="1234"/>
      <c r="AO183" s="1707"/>
      <c r="AP183" s="1707"/>
      <c r="AQ183" s="1707"/>
      <c r="AR183" s="1708">
        <v>0</v>
      </c>
      <c r="AS183" s="1707"/>
      <c r="AT183" s="1707"/>
      <c r="AU183" s="1707"/>
      <c r="AV183" s="1708">
        <v>0</v>
      </c>
      <c r="AW183" s="1707"/>
      <c r="AX183" s="1707"/>
      <c r="AY183" s="1707"/>
      <c r="AZ183" s="1708">
        <v>0</v>
      </c>
      <c r="BA183" s="1707"/>
      <c r="BB183" s="1707"/>
      <c r="BC183" s="1707"/>
      <c r="BD183" s="1708">
        <v>0</v>
      </c>
      <c r="BE183" s="929">
        <v>0</v>
      </c>
      <c r="BF183" s="1282">
        <v>0</v>
      </c>
    </row>
    <row r="184" spans="1:58">
      <c r="A184" s="1220">
        <v>79</v>
      </c>
      <c r="B184" s="1231"/>
      <c r="C184" s="1276" t="s">
        <v>2422</v>
      </c>
      <c r="D184" s="1239">
        <v>190949300</v>
      </c>
      <c r="E184" s="1240" t="s">
        <v>2416</v>
      </c>
      <c r="F184" s="1234"/>
      <c r="G184" s="1235"/>
      <c r="H184" s="1236"/>
      <c r="I184" s="1234"/>
      <c r="J184" s="1220"/>
      <c r="K184" s="1237"/>
      <c r="L184" s="1237"/>
      <c r="M184" s="1234"/>
      <c r="N184" s="1237"/>
      <c r="O184" s="1234"/>
      <c r="P184" s="1234"/>
      <c r="Q184" s="1234"/>
      <c r="R184" s="1234"/>
      <c r="S184" s="1234"/>
      <c r="T184" s="1234"/>
      <c r="U184" s="1234"/>
      <c r="AO184" s="1707"/>
      <c r="AP184" s="1707"/>
      <c r="AQ184" s="1707"/>
      <c r="AR184" s="1708">
        <v>0</v>
      </c>
      <c r="AS184" s="1707"/>
      <c r="AT184" s="1707"/>
      <c r="AU184" s="1707"/>
      <c r="AV184" s="1708">
        <v>0</v>
      </c>
      <c r="AW184" s="1707"/>
      <c r="AX184" s="1707"/>
      <c r="AY184" s="1707"/>
      <c r="AZ184" s="1708">
        <v>0</v>
      </c>
      <c r="BA184" s="1707"/>
      <c r="BB184" s="1707"/>
      <c r="BC184" s="1707"/>
      <c r="BD184" s="1708">
        <v>0</v>
      </c>
      <c r="BE184" s="1707">
        <v>0</v>
      </c>
      <c r="BF184" s="1282">
        <v>0</v>
      </c>
    </row>
    <row r="185" spans="1:58" outlineLevel="2">
      <c r="A185" s="1220">
        <v>80</v>
      </c>
      <c r="B185" s="1231"/>
      <c r="C185" s="1276" t="s">
        <v>2423</v>
      </c>
      <c r="D185" s="1239">
        <v>0</v>
      </c>
      <c r="E185" s="1240" t="s">
        <v>2416</v>
      </c>
      <c r="F185" s="1234"/>
      <c r="G185" s="1235"/>
      <c r="H185" s="1236"/>
      <c r="I185" s="1234"/>
      <c r="J185" s="1220"/>
      <c r="K185" s="1237"/>
      <c r="L185" s="1237"/>
      <c r="M185" s="1234"/>
      <c r="N185" s="1237"/>
      <c r="O185" s="1234"/>
      <c r="P185" s="1234"/>
      <c r="Q185" s="1234"/>
      <c r="R185" s="1234"/>
      <c r="S185" s="1234"/>
      <c r="T185" s="1234"/>
      <c r="U185" s="1234"/>
      <c r="AO185" s="1707"/>
      <c r="AP185" s="1707"/>
      <c r="AQ185" s="1707"/>
      <c r="AR185" s="1708">
        <v>0</v>
      </c>
      <c r="AS185" s="1707"/>
      <c r="AT185" s="1707"/>
      <c r="AU185" s="1707"/>
      <c r="AV185" s="1708">
        <v>0</v>
      </c>
      <c r="AW185" s="1707"/>
      <c r="AX185" s="1707"/>
      <c r="AY185" s="1707"/>
      <c r="AZ185" s="1708">
        <v>0</v>
      </c>
      <c r="BA185" s="1707"/>
      <c r="BB185" s="1707"/>
      <c r="BC185" s="1707"/>
      <c r="BD185" s="1708">
        <v>0</v>
      </c>
      <c r="BE185" s="1707">
        <v>0</v>
      </c>
      <c r="BF185" s="1282">
        <v>0</v>
      </c>
    </row>
    <row r="186" spans="1:58" outlineLevel="2">
      <c r="A186" s="1220">
        <v>81</v>
      </c>
      <c r="B186" s="1231"/>
      <c r="C186" s="1276" t="s">
        <v>2424</v>
      </c>
      <c r="D186" s="1239">
        <v>190949300</v>
      </c>
      <c r="E186" s="1240" t="s">
        <v>2416</v>
      </c>
      <c r="F186" s="1234"/>
      <c r="G186" s="1235"/>
      <c r="H186" s="1236"/>
      <c r="I186" s="1234"/>
      <c r="J186" s="1220"/>
      <c r="K186" s="1237"/>
      <c r="L186" s="1237"/>
      <c r="M186" s="1234"/>
      <c r="N186" s="1237"/>
      <c r="O186" s="1234"/>
      <c r="P186" s="1234"/>
      <c r="Q186" s="1234"/>
      <c r="R186" s="1234"/>
      <c r="S186" s="1234"/>
      <c r="T186" s="1234"/>
      <c r="U186" s="1234"/>
      <c r="AO186" s="1707"/>
      <c r="AP186" s="1707"/>
      <c r="AQ186" s="1707"/>
      <c r="AR186" s="1708">
        <v>0</v>
      </c>
      <c r="AS186" s="1707"/>
      <c r="AT186" s="1707"/>
      <c r="AU186" s="1707"/>
      <c r="AV186" s="1708">
        <v>0</v>
      </c>
      <c r="AW186" s="1707"/>
      <c r="AX186" s="1707"/>
      <c r="AY186" s="1707"/>
      <c r="AZ186" s="1708">
        <v>0</v>
      </c>
      <c r="BA186" s="1707"/>
      <c r="BB186" s="1707"/>
      <c r="BC186" s="1707"/>
      <c r="BD186" s="1708">
        <v>0</v>
      </c>
      <c r="BE186" s="1707">
        <v>0</v>
      </c>
      <c r="BF186" s="1282">
        <v>0</v>
      </c>
    </row>
    <row r="187" spans="1:58">
      <c r="A187" s="1220">
        <v>82</v>
      </c>
      <c r="B187" s="1231"/>
      <c r="C187" s="1276" t="s">
        <v>2438</v>
      </c>
      <c r="D187" s="1239">
        <v>37407700</v>
      </c>
      <c r="E187" s="1240" t="s">
        <v>2416</v>
      </c>
      <c r="F187" s="1234"/>
      <c r="G187" s="1235"/>
      <c r="H187" s="1236"/>
      <c r="I187" s="1234"/>
      <c r="J187" s="1220"/>
      <c r="K187" s="1237"/>
      <c r="L187" s="1237"/>
      <c r="M187" s="1234"/>
      <c r="N187" s="1237"/>
      <c r="O187" s="1234"/>
      <c r="P187" s="1234"/>
      <c r="Q187" s="1234"/>
      <c r="R187" s="1234"/>
      <c r="S187" s="1234"/>
      <c r="T187" s="1234"/>
      <c r="U187" s="1234"/>
      <c r="AO187" s="1707"/>
      <c r="AP187" s="1707"/>
      <c r="AQ187" s="1707"/>
      <c r="AR187" s="1708">
        <v>0</v>
      </c>
      <c r="AS187" s="1707"/>
      <c r="AT187" s="1707"/>
      <c r="AU187" s="1707"/>
      <c r="AV187" s="1708">
        <v>0</v>
      </c>
      <c r="AW187" s="1707"/>
      <c r="AX187" s="1707"/>
      <c r="AY187" s="1707"/>
      <c r="AZ187" s="1708">
        <v>0</v>
      </c>
      <c r="BA187" s="1707"/>
      <c r="BB187" s="1707"/>
      <c r="BC187" s="1707"/>
      <c r="BD187" s="1708">
        <v>0</v>
      </c>
      <c r="BE187" s="1707">
        <v>0</v>
      </c>
      <c r="BF187" s="1282">
        <v>0</v>
      </c>
    </row>
    <row r="188" spans="1:58">
      <c r="A188" s="1220">
        <v>83</v>
      </c>
      <c r="B188" s="1231"/>
      <c r="C188" s="1276" t="s">
        <v>2430</v>
      </c>
      <c r="D188" s="1239">
        <v>8054700</v>
      </c>
      <c r="E188" s="1240" t="s">
        <v>2416</v>
      </c>
      <c r="F188" s="1234"/>
      <c r="G188" s="1235"/>
      <c r="H188" s="1236"/>
      <c r="I188" s="1234"/>
      <c r="J188" s="1220"/>
      <c r="K188" s="1237"/>
      <c r="L188" s="1237"/>
      <c r="M188" s="1234"/>
      <c r="N188" s="1237"/>
      <c r="O188" s="1234"/>
      <c r="P188" s="1234"/>
      <c r="Q188" s="1234"/>
      <c r="R188" s="1234"/>
      <c r="S188" s="1234"/>
      <c r="T188" s="1234"/>
      <c r="U188" s="1234"/>
      <c r="AO188" s="1707"/>
      <c r="AP188" s="1707"/>
      <c r="AQ188" s="1707"/>
      <c r="AR188" s="1708">
        <v>0</v>
      </c>
      <c r="AS188" s="1707"/>
      <c r="AT188" s="1707"/>
      <c r="AU188" s="1707"/>
      <c r="AV188" s="1708">
        <v>0</v>
      </c>
      <c r="AW188" s="1707"/>
      <c r="AX188" s="1707"/>
      <c r="AY188" s="1707"/>
      <c r="AZ188" s="1708">
        <v>0</v>
      </c>
      <c r="BA188" s="1707"/>
      <c r="BB188" s="1707"/>
      <c r="BC188" s="1707"/>
      <c r="BD188" s="1708">
        <v>0</v>
      </c>
      <c r="BE188" s="1707">
        <v>0</v>
      </c>
      <c r="BF188" s="1282">
        <v>0</v>
      </c>
    </row>
    <row r="189" spans="1:58">
      <c r="A189" s="1220">
        <v>84</v>
      </c>
      <c r="B189" s="1231"/>
      <c r="C189" s="1276" t="s">
        <v>2431</v>
      </c>
      <c r="D189" s="1239">
        <v>132683800</v>
      </c>
      <c r="E189" s="1240" t="s">
        <v>2416</v>
      </c>
      <c r="F189" s="1234"/>
      <c r="G189" s="1235"/>
      <c r="H189" s="1236"/>
      <c r="I189" s="1234"/>
      <c r="J189" s="1220"/>
      <c r="K189" s="1237"/>
      <c r="L189" s="1237"/>
      <c r="M189" s="1234"/>
      <c r="N189" s="1237"/>
      <c r="O189" s="1234"/>
      <c r="P189" s="1234"/>
      <c r="Q189" s="1234"/>
      <c r="R189" s="1234"/>
      <c r="S189" s="1234"/>
      <c r="T189" s="1234"/>
      <c r="U189" s="1234"/>
      <c r="AO189" s="1707"/>
      <c r="AP189" s="1707"/>
      <c r="AQ189" s="1707"/>
      <c r="AR189" s="1708">
        <v>0</v>
      </c>
      <c r="AS189" s="1707"/>
      <c r="AT189" s="1707"/>
      <c r="AU189" s="1707"/>
      <c r="AV189" s="1708">
        <v>0</v>
      </c>
      <c r="AW189" s="1707"/>
      <c r="AX189" s="1707"/>
      <c r="AY189" s="1707"/>
      <c r="AZ189" s="1708">
        <v>0</v>
      </c>
      <c r="BA189" s="1707"/>
      <c r="BB189" s="1707"/>
      <c r="BC189" s="1707"/>
      <c r="BD189" s="1708">
        <v>0</v>
      </c>
      <c r="BE189" s="1707">
        <v>0</v>
      </c>
      <c r="BF189" s="1282">
        <v>0</v>
      </c>
    </row>
    <row r="190" spans="1:58">
      <c r="A190" s="1220">
        <v>85</v>
      </c>
      <c r="B190" s="1231"/>
      <c r="C190" s="1276" t="s">
        <v>2425</v>
      </c>
      <c r="D190" s="1239">
        <v>6217300</v>
      </c>
      <c r="E190" s="1240" t="s">
        <v>2416</v>
      </c>
      <c r="F190" s="1234"/>
      <c r="G190" s="1235"/>
      <c r="H190" s="1236"/>
      <c r="I190" s="1234"/>
      <c r="J190" s="1220"/>
      <c r="K190" s="1237"/>
      <c r="L190" s="1237"/>
      <c r="M190" s="1234"/>
      <c r="N190" s="1237"/>
      <c r="O190" s="1234"/>
      <c r="P190" s="1234"/>
      <c r="Q190" s="1234"/>
      <c r="R190" s="1234"/>
      <c r="S190" s="1234"/>
      <c r="T190" s="1234"/>
      <c r="U190" s="1234"/>
      <c r="AO190" s="1707"/>
      <c r="AP190" s="1707"/>
      <c r="AQ190" s="1707"/>
      <c r="AR190" s="1708">
        <v>0</v>
      </c>
      <c r="AS190" s="1707"/>
      <c r="AT190" s="1707"/>
      <c r="AU190" s="1707"/>
      <c r="AV190" s="1708">
        <v>0</v>
      </c>
      <c r="AW190" s="1707"/>
      <c r="AX190" s="1707"/>
      <c r="AY190" s="1707"/>
      <c r="AZ190" s="1708">
        <v>0</v>
      </c>
      <c r="BA190" s="1707"/>
      <c r="BB190" s="1707"/>
      <c r="BC190" s="1707"/>
      <c r="BD190" s="1708">
        <v>0</v>
      </c>
      <c r="BE190" s="1707">
        <v>0</v>
      </c>
      <c r="BF190" s="1282">
        <v>0</v>
      </c>
    </row>
    <row r="191" spans="1:58">
      <c r="A191" s="1220">
        <v>86</v>
      </c>
      <c r="B191" s="1231"/>
      <c r="C191" s="1276" t="s">
        <v>2426</v>
      </c>
      <c r="D191" s="1239">
        <v>6585800</v>
      </c>
      <c r="E191" s="1240" t="s">
        <v>2416</v>
      </c>
      <c r="F191" s="1234"/>
      <c r="G191" s="1235"/>
      <c r="H191" s="1236"/>
      <c r="I191" s="1234"/>
      <c r="J191" s="1220"/>
      <c r="K191" s="1237"/>
      <c r="L191" s="1237"/>
      <c r="M191" s="1234"/>
      <c r="N191" s="1237"/>
      <c r="O191" s="1234"/>
      <c r="P191" s="1234"/>
      <c r="Q191" s="1234"/>
      <c r="R191" s="1234"/>
      <c r="S191" s="1234"/>
      <c r="T191" s="1234"/>
      <c r="U191" s="1234"/>
      <c r="W191" s="1234"/>
      <c r="X191" s="1234"/>
      <c r="Y191" s="1234"/>
      <c r="Z191" s="1234"/>
      <c r="AA191" s="1234"/>
      <c r="AB191" s="1234"/>
      <c r="AC191" s="1234"/>
      <c r="AD191" s="1234"/>
      <c r="AE191" s="1234"/>
      <c r="AF191" s="1234"/>
      <c r="AG191" s="1234"/>
      <c r="AH191" s="1234"/>
      <c r="AI191" s="1234"/>
      <c r="AJ191" s="1234"/>
      <c r="AK191" s="1234"/>
      <c r="AL191" s="1234"/>
      <c r="AM191" s="1234"/>
      <c r="AO191" s="1707"/>
      <c r="AP191" s="1707"/>
      <c r="AQ191" s="1707"/>
      <c r="AR191" s="1708">
        <v>0</v>
      </c>
      <c r="AS191" s="1707"/>
      <c r="AT191" s="1707"/>
      <c r="AU191" s="1707"/>
      <c r="AV191" s="1708">
        <v>0</v>
      </c>
      <c r="AW191" s="1707"/>
      <c r="AX191" s="1707"/>
      <c r="AY191" s="1707"/>
      <c r="AZ191" s="1708">
        <v>0</v>
      </c>
      <c r="BA191" s="1707"/>
      <c r="BB191" s="1707"/>
      <c r="BC191" s="1707"/>
      <c r="BD191" s="1708">
        <v>0</v>
      </c>
      <c r="BE191" s="929">
        <v>0</v>
      </c>
      <c r="BF191" s="1282">
        <v>0</v>
      </c>
    </row>
    <row r="192" spans="1:58">
      <c r="A192" s="1220">
        <v>88</v>
      </c>
      <c r="B192" s="1231"/>
      <c r="C192" s="1276" t="s">
        <v>2422</v>
      </c>
      <c r="D192" s="1239">
        <v>65430500</v>
      </c>
      <c r="E192" s="1240" t="s">
        <v>2416</v>
      </c>
      <c r="F192" s="1234"/>
      <c r="G192" s="1235"/>
      <c r="H192" s="1236"/>
      <c r="I192" s="1234"/>
      <c r="J192" s="1220"/>
      <c r="K192" s="1237"/>
      <c r="L192" s="1237"/>
      <c r="M192" s="1234"/>
      <c r="N192" s="1237"/>
      <c r="O192" s="1234"/>
      <c r="P192" s="1234"/>
      <c r="Q192" s="1234"/>
      <c r="R192" s="1234"/>
      <c r="S192" s="1234"/>
      <c r="T192" s="1234"/>
      <c r="U192" s="1234"/>
      <c r="AO192" s="1707"/>
      <c r="AP192" s="1707"/>
      <c r="AQ192" s="1707"/>
      <c r="AR192" s="1708">
        <v>0</v>
      </c>
      <c r="AS192" s="1707"/>
      <c r="AT192" s="1707"/>
      <c r="AU192" s="1707"/>
      <c r="AV192" s="1708">
        <v>0</v>
      </c>
      <c r="AW192" s="1707"/>
      <c r="AX192" s="1707"/>
      <c r="AY192" s="1707"/>
      <c r="AZ192" s="1708">
        <v>0</v>
      </c>
      <c r="BA192" s="1707"/>
      <c r="BB192" s="1707"/>
      <c r="BC192" s="1707"/>
      <c r="BD192" s="1708">
        <v>0</v>
      </c>
      <c r="BE192" s="1707">
        <v>0</v>
      </c>
      <c r="BF192" s="1282">
        <v>0</v>
      </c>
    </row>
    <row r="193" spans="1:58" outlineLevel="2">
      <c r="A193" s="1220">
        <v>89</v>
      </c>
      <c r="B193" s="1231"/>
      <c r="C193" s="1276" t="s">
        <v>2423</v>
      </c>
      <c r="D193" s="1239">
        <v>0</v>
      </c>
      <c r="E193" s="1240" t="s">
        <v>2416</v>
      </c>
      <c r="F193" s="1234"/>
      <c r="G193" s="1235"/>
      <c r="H193" s="1236"/>
      <c r="I193" s="1234"/>
      <c r="J193" s="1220"/>
      <c r="K193" s="1237"/>
      <c r="L193" s="1237"/>
      <c r="M193" s="1234"/>
      <c r="N193" s="1237"/>
      <c r="O193" s="1234"/>
      <c r="P193" s="1234"/>
      <c r="Q193" s="1234"/>
      <c r="R193" s="1234"/>
      <c r="S193" s="1234"/>
      <c r="T193" s="1234"/>
      <c r="U193" s="1234"/>
      <c r="AO193" s="1707"/>
      <c r="AP193" s="1707"/>
      <c r="AQ193" s="1707"/>
      <c r="AR193" s="1708">
        <v>0</v>
      </c>
      <c r="AS193" s="1707"/>
      <c r="AT193" s="1707"/>
      <c r="AU193" s="1707"/>
      <c r="AV193" s="1708">
        <v>0</v>
      </c>
      <c r="AW193" s="1707"/>
      <c r="AX193" s="1707"/>
      <c r="AY193" s="1707"/>
      <c r="AZ193" s="1708">
        <v>0</v>
      </c>
      <c r="BA193" s="1707"/>
      <c r="BB193" s="1707"/>
      <c r="BC193" s="1707"/>
      <c r="BD193" s="1708">
        <v>0</v>
      </c>
      <c r="BE193" s="1707">
        <v>0</v>
      </c>
      <c r="BF193" s="1282">
        <v>0</v>
      </c>
    </row>
    <row r="194" spans="1:58" outlineLevel="2">
      <c r="A194" s="1220">
        <v>90</v>
      </c>
      <c r="B194" s="1231"/>
      <c r="C194" s="1276" t="s">
        <v>2424</v>
      </c>
      <c r="D194" s="1239">
        <v>65430500</v>
      </c>
      <c r="E194" s="1240" t="s">
        <v>2416</v>
      </c>
      <c r="F194" s="1234"/>
      <c r="G194" s="1235"/>
      <c r="H194" s="1236"/>
      <c r="I194" s="1234"/>
      <c r="J194" s="1220"/>
      <c r="K194" s="1237"/>
      <c r="L194" s="1237"/>
      <c r="M194" s="1234"/>
      <c r="N194" s="1237"/>
      <c r="O194" s="1234"/>
      <c r="P194" s="1234"/>
      <c r="Q194" s="1234"/>
      <c r="R194" s="1234"/>
      <c r="S194" s="1234"/>
      <c r="T194" s="1234"/>
      <c r="U194" s="1234"/>
      <c r="AO194" s="1707"/>
      <c r="AP194" s="1707"/>
      <c r="AQ194" s="1707"/>
      <c r="AR194" s="1708">
        <v>0</v>
      </c>
      <c r="AS194" s="1707"/>
      <c r="AT194" s="1707"/>
      <c r="AU194" s="1707"/>
      <c r="AV194" s="1708">
        <v>0</v>
      </c>
      <c r="AW194" s="1707"/>
      <c r="AX194" s="1707"/>
      <c r="AY194" s="1707"/>
      <c r="AZ194" s="1708">
        <v>0</v>
      </c>
      <c r="BA194" s="1707"/>
      <c r="BB194" s="1707"/>
      <c r="BC194" s="1707"/>
      <c r="BD194" s="1708">
        <v>0</v>
      </c>
      <c r="BE194" s="1707">
        <v>0</v>
      </c>
      <c r="BF194" s="1282">
        <v>0</v>
      </c>
    </row>
    <row r="195" spans="1:58">
      <c r="A195" s="1220">
        <v>91</v>
      </c>
      <c r="B195" s="1231"/>
      <c r="C195" s="1276" t="s">
        <v>2438</v>
      </c>
      <c r="D195" s="1239">
        <v>13358300</v>
      </c>
      <c r="E195" s="1240" t="s">
        <v>2416</v>
      </c>
      <c r="F195" s="1234"/>
      <c r="G195" s="1235"/>
      <c r="H195" s="1236"/>
      <c r="I195" s="1234"/>
      <c r="J195" s="1220"/>
      <c r="K195" s="1237"/>
      <c r="L195" s="1237"/>
      <c r="M195" s="1234"/>
      <c r="N195" s="1237"/>
      <c r="O195" s="1234"/>
      <c r="P195" s="1234"/>
      <c r="Q195" s="1234"/>
      <c r="R195" s="1234"/>
      <c r="S195" s="1234"/>
      <c r="T195" s="1234"/>
      <c r="U195" s="1234"/>
      <c r="AO195" s="1707"/>
      <c r="AP195" s="1707"/>
      <c r="AQ195" s="1707"/>
      <c r="AR195" s="1708">
        <v>0</v>
      </c>
      <c r="AS195" s="1707"/>
      <c r="AT195" s="1707"/>
      <c r="AU195" s="1707"/>
      <c r="AV195" s="1708">
        <v>0</v>
      </c>
      <c r="AW195" s="1707"/>
      <c r="AX195" s="1707"/>
      <c r="AY195" s="1707"/>
      <c r="AZ195" s="1708">
        <v>0</v>
      </c>
      <c r="BA195" s="1707"/>
      <c r="BB195" s="1707"/>
      <c r="BC195" s="1707"/>
      <c r="BD195" s="1708">
        <v>0</v>
      </c>
      <c r="BE195" s="1707">
        <v>0</v>
      </c>
      <c r="BF195" s="1282">
        <v>0</v>
      </c>
    </row>
    <row r="196" spans="1:58">
      <c r="A196" s="1220">
        <v>92</v>
      </c>
      <c r="B196" s="1231"/>
      <c r="C196" s="1276" t="s">
        <v>2430</v>
      </c>
      <c r="D196" s="1239">
        <v>8883300</v>
      </c>
      <c r="E196" s="1240" t="s">
        <v>2416</v>
      </c>
      <c r="F196" s="1234"/>
      <c r="G196" s="1235"/>
      <c r="H196" s="1236"/>
      <c r="I196" s="1234"/>
      <c r="J196" s="1220"/>
      <c r="K196" s="1237"/>
      <c r="L196" s="1237"/>
      <c r="M196" s="1234"/>
      <c r="N196" s="1237"/>
      <c r="O196" s="1234"/>
      <c r="P196" s="1234"/>
      <c r="Q196" s="1234"/>
      <c r="R196" s="1234"/>
      <c r="S196" s="1234"/>
      <c r="T196" s="1234"/>
      <c r="U196" s="1234"/>
      <c r="AO196" s="1707"/>
      <c r="AP196" s="1707"/>
      <c r="AQ196" s="1707"/>
      <c r="AR196" s="1708">
        <v>0</v>
      </c>
      <c r="AS196" s="1707"/>
      <c r="AT196" s="1707"/>
      <c r="AU196" s="1707"/>
      <c r="AV196" s="1708">
        <v>0</v>
      </c>
      <c r="AW196" s="1707"/>
      <c r="AX196" s="1707"/>
      <c r="AY196" s="1707"/>
      <c r="AZ196" s="1708">
        <v>0</v>
      </c>
      <c r="BA196" s="1707"/>
      <c r="BB196" s="1707"/>
      <c r="BC196" s="1707"/>
      <c r="BD196" s="1708">
        <v>0</v>
      </c>
      <c r="BE196" s="1707">
        <v>0</v>
      </c>
      <c r="BF196" s="1282">
        <v>0</v>
      </c>
    </row>
    <row r="197" spans="1:58">
      <c r="A197" s="1220">
        <v>93</v>
      </c>
      <c r="B197" s="1231"/>
      <c r="C197" s="1276" t="s">
        <v>2431</v>
      </c>
      <c r="D197" s="1239">
        <v>5830800</v>
      </c>
      <c r="E197" s="1240" t="s">
        <v>2416</v>
      </c>
      <c r="F197" s="1234"/>
      <c r="G197" s="1235"/>
      <c r="H197" s="1236"/>
      <c r="I197" s="1234"/>
      <c r="J197" s="1220"/>
      <c r="K197" s="1237"/>
      <c r="L197" s="1237"/>
      <c r="M197" s="1234"/>
      <c r="N197" s="1237"/>
      <c r="O197" s="1234"/>
      <c r="P197" s="1234"/>
      <c r="Q197" s="1234"/>
      <c r="R197" s="1234"/>
      <c r="S197" s="1234"/>
      <c r="T197" s="1234"/>
      <c r="U197" s="1234"/>
      <c r="AO197" s="1707"/>
      <c r="AP197" s="1707"/>
      <c r="AQ197" s="1707"/>
      <c r="AR197" s="1708">
        <v>0</v>
      </c>
      <c r="AS197" s="1707"/>
      <c r="AT197" s="1707"/>
      <c r="AU197" s="1707"/>
      <c r="AV197" s="1708">
        <v>0</v>
      </c>
      <c r="AW197" s="1707"/>
      <c r="AX197" s="1707"/>
      <c r="AY197" s="1707"/>
      <c r="AZ197" s="1708">
        <v>0</v>
      </c>
      <c r="BA197" s="1707"/>
      <c r="BB197" s="1707"/>
      <c r="BC197" s="1707"/>
      <c r="BD197" s="1708">
        <v>0</v>
      </c>
      <c r="BE197" s="1707">
        <v>0</v>
      </c>
      <c r="BF197" s="1282">
        <v>-29232300</v>
      </c>
    </row>
    <row r="198" spans="1:58">
      <c r="A198" s="1220">
        <v>94</v>
      </c>
      <c r="B198" s="1231"/>
      <c r="C198" s="1276" t="s">
        <v>2425</v>
      </c>
      <c r="D198" s="1239">
        <v>22666800</v>
      </c>
      <c r="E198" s="1240" t="s">
        <v>2416</v>
      </c>
      <c r="F198" s="1234"/>
      <c r="G198" s="1235"/>
      <c r="H198" s="1236"/>
      <c r="I198" s="1234"/>
      <c r="J198" s="1220"/>
      <c r="K198" s="1237"/>
      <c r="L198" s="1237"/>
      <c r="M198" s="1234"/>
      <c r="N198" s="1237"/>
      <c r="O198" s="1234"/>
      <c r="P198" s="1234"/>
      <c r="Q198" s="1234"/>
      <c r="R198" s="1234"/>
      <c r="S198" s="1234"/>
      <c r="T198" s="1234"/>
      <c r="U198" s="1234"/>
      <c r="AO198" s="1707"/>
      <c r="AP198" s="1707"/>
      <c r="AQ198" s="1707"/>
      <c r="AR198" s="1708">
        <v>0</v>
      </c>
      <c r="AS198" s="1707"/>
      <c r="AT198" s="1707"/>
      <c r="AU198" s="1707"/>
      <c r="AV198" s="1708">
        <v>0</v>
      </c>
      <c r="AW198" s="1707"/>
      <c r="AX198" s="1707"/>
      <c r="AY198" s="1707"/>
      <c r="AZ198" s="1708">
        <v>0</v>
      </c>
      <c r="BA198" s="1707"/>
      <c r="BB198" s="1707"/>
      <c r="BC198" s="1707"/>
      <c r="BD198" s="1708">
        <v>0</v>
      </c>
      <c r="BE198" s="1707">
        <v>0</v>
      </c>
      <c r="BF198" s="1282">
        <v>0</v>
      </c>
    </row>
    <row r="199" spans="1:58">
      <c r="A199" s="1220">
        <v>95</v>
      </c>
      <c r="B199" s="1231"/>
      <c r="C199" s="1276" t="s">
        <v>2426</v>
      </c>
      <c r="D199" s="1239">
        <v>14691300</v>
      </c>
      <c r="E199" s="1240" t="s">
        <v>2416</v>
      </c>
      <c r="F199" s="1234"/>
      <c r="G199" s="1235"/>
      <c r="H199" s="1236"/>
      <c r="I199" s="1234"/>
      <c r="J199" s="1220"/>
      <c r="K199" s="1237"/>
      <c r="L199" s="1237"/>
      <c r="M199" s="1234"/>
      <c r="N199" s="1237"/>
      <c r="O199" s="1234"/>
      <c r="P199" s="1234"/>
      <c r="Q199" s="1234"/>
      <c r="R199" s="1234"/>
      <c r="S199" s="1234"/>
      <c r="T199" s="1234"/>
      <c r="U199" s="1234"/>
      <c r="W199" s="1234"/>
      <c r="X199" s="1234"/>
      <c r="Y199" s="1234"/>
      <c r="Z199" s="1234"/>
      <c r="AA199" s="1234"/>
      <c r="AB199" s="1234"/>
      <c r="AC199" s="1234"/>
      <c r="AD199" s="1234"/>
      <c r="AE199" s="1234"/>
      <c r="AF199" s="1234"/>
      <c r="AG199" s="1234"/>
      <c r="AH199" s="1234"/>
      <c r="AI199" s="1234"/>
      <c r="AJ199" s="1234"/>
      <c r="AK199" s="1234"/>
      <c r="AL199" s="1234"/>
      <c r="AM199" s="1234"/>
      <c r="AO199" s="1707"/>
      <c r="AP199" s="1707"/>
      <c r="AQ199" s="1707"/>
      <c r="AR199" s="1708">
        <v>0</v>
      </c>
      <c r="AS199" s="1707"/>
      <c r="AT199" s="1707"/>
      <c r="AU199" s="1707"/>
      <c r="AV199" s="1708">
        <v>0</v>
      </c>
      <c r="AW199" s="1707"/>
      <c r="AX199" s="1707"/>
      <c r="AY199" s="1707"/>
      <c r="AZ199" s="1708">
        <v>0</v>
      </c>
      <c r="BA199" s="1707"/>
      <c r="BB199" s="1707"/>
      <c r="BC199" s="1707"/>
      <c r="BD199" s="1708">
        <v>0</v>
      </c>
      <c r="BE199" s="929">
        <v>0</v>
      </c>
      <c r="BF199" s="1282">
        <v>0</v>
      </c>
    </row>
    <row r="200" spans="1:58">
      <c r="A200" s="1220">
        <v>97</v>
      </c>
      <c r="B200" s="1231"/>
      <c r="C200" s="1276" t="s">
        <v>2422</v>
      </c>
      <c r="D200" s="1239">
        <v>439200000</v>
      </c>
      <c r="E200" s="1240" t="s">
        <v>2416</v>
      </c>
      <c r="F200" s="1234"/>
      <c r="G200" s="1235"/>
      <c r="H200" s="1236"/>
      <c r="I200" s="1234"/>
      <c r="J200" s="1220"/>
      <c r="K200" s="1237"/>
      <c r="L200" s="1237"/>
      <c r="M200" s="1234"/>
      <c r="N200" s="1237"/>
      <c r="O200" s="1234"/>
      <c r="P200" s="1234"/>
      <c r="Q200" s="1234"/>
      <c r="R200" s="1234"/>
      <c r="S200" s="1234"/>
      <c r="T200" s="1234"/>
      <c r="U200" s="1234"/>
      <c r="AO200" s="1707"/>
      <c r="AP200" s="1707"/>
      <c r="AQ200" s="1707"/>
      <c r="AR200" s="1708">
        <v>0</v>
      </c>
      <c r="AS200" s="1707"/>
      <c r="AT200" s="1707"/>
      <c r="AU200" s="1707"/>
      <c r="AV200" s="1708">
        <v>0</v>
      </c>
      <c r="AW200" s="1707"/>
      <c r="AX200" s="1707"/>
      <c r="AY200" s="1707"/>
      <c r="AZ200" s="1708">
        <v>0</v>
      </c>
      <c r="BA200" s="1707"/>
      <c r="BB200" s="1707"/>
      <c r="BC200" s="1707"/>
      <c r="BD200" s="1708">
        <v>0</v>
      </c>
      <c r="BE200" s="1707">
        <v>0</v>
      </c>
      <c r="BF200" s="1282">
        <v>0</v>
      </c>
    </row>
    <row r="201" spans="1:58" outlineLevel="2">
      <c r="A201" s="1220">
        <v>98</v>
      </c>
      <c r="B201" s="1231"/>
      <c r="C201" s="1276" t="s">
        <v>2423</v>
      </c>
      <c r="D201" s="1239">
        <v>0</v>
      </c>
      <c r="E201" s="1240" t="s">
        <v>2416</v>
      </c>
      <c r="F201" s="1234"/>
      <c r="G201" s="1235"/>
      <c r="H201" s="1236"/>
      <c r="I201" s="1234"/>
      <c r="J201" s="1220"/>
      <c r="K201" s="1237"/>
      <c r="L201" s="1237"/>
      <c r="M201" s="1234"/>
      <c r="N201" s="1237"/>
      <c r="O201" s="1234"/>
      <c r="P201" s="1234"/>
      <c r="Q201" s="1234"/>
      <c r="R201" s="1234"/>
      <c r="S201" s="1234"/>
      <c r="T201" s="1234"/>
      <c r="U201" s="1234"/>
      <c r="AO201" s="1707"/>
      <c r="AP201" s="1707"/>
      <c r="AQ201" s="1707"/>
      <c r="AR201" s="1708">
        <v>0</v>
      </c>
      <c r="AS201" s="1707"/>
      <c r="AT201" s="1707"/>
      <c r="AU201" s="1707"/>
      <c r="AV201" s="1708">
        <v>0</v>
      </c>
      <c r="AW201" s="1707"/>
      <c r="AX201" s="1707"/>
      <c r="AY201" s="1707"/>
      <c r="AZ201" s="1708">
        <v>0</v>
      </c>
      <c r="BA201" s="1707"/>
      <c r="BB201" s="1707"/>
      <c r="BC201" s="1707"/>
      <c r="BD201" s="1708">
        <v>0</v>
      </c>
      <c r="BE201" s="1707">
        <v>0</v>
      </c>
      <c r="BF201" s="1282">
        <v>0</v>
      </c>
    </row>
    <row r="202" spans="1:58" outlineLevel="2">
      <c r="A202" s="1220">
        <v>99</v>
      </c>
      <c r="B202" s="1231"/>
      <c r="C202" s="1276" t="s">
        <v>2424</v>
      </c>
      <c r="D202" s="1239">
        <v>439200000</v>
      </c>
      <c r="E202" s="1240" t="s">
        <v>2416</v>
      </c>
      <c r="F202" s="1234"/>
      <c r="G202" s="1235"/>
      <c r="H202" s="1236"/>
      <c r="I202" s="1234"/>
      <c r="J202" s="1220"/>
      <c r="K202" s="1237"/>
      <c r="L202" s="1237"/>
      <c r="M202" s="1234"/>
      <c r="N202" s="1237"/>
      <c r="O202" s="1234"/>
      <c r="P202" s="1234"/>
      <c r="Q202" s="1234"/>
      <c r="R202" s="1234"/>
      <c r="S202" s="1234"/>
      <c r="T202" s="1234"/>
      <c r="U202" s="1234"/>
      <c r="AO202" s="1707"/>
      <c r="AP202" s="1707"/>
      <c r="AQ202" s="1707"/>
      <c r="AR202" s="1708">
        <v>0</v>
      </c>
      <c r="AS202" s="1707"/>
      <c r="AT202" s="1707"/>
      <c r="AU202" s="1707"/>
      <c r="AV202" s="1708">
        <v>0</v>
      </c>
      <c r="AW202" s="1707"/>
      <c r="AX202" s="1707"/>
      <c r="AY202" s="1707"/>
      <c r="AZ202" s="1708">
        <v>0</v>
      </c>
      <c r="BA202" s="1707"/>
      <c r="BB202" s="1707"/>
      <c r="BC202" s="1707"/>
      <c r="BD202" s="1708">
        <v>0</v>
      </c>
      <c r="BE202" s="1707">
        <v>0</v>
      </c>
      <c r="BF202" s="1282">
        <v>0</v>
      </c>
    </row>
    <row r="203" spans="1:58">
      <c r="A203" s="1220">
        <v>100</v>
      </c>
      <c r="B203" s="1231"/>
      <c r="C203" s="1276" t="s">
        <v>2438</v>
      </c>
      <c r="D203" s="1239">
        <v>68659600</v>
      </c>
      <c r="E203" s="1240" t="s">
        <v>2416</v>
      </c>
      <c r="F203" s="1234"/>
      <c r="G203" s="1235"/>
      <c r="H203" s="1236"/>
      <c r="I203" s="1234"/>
      <c r="J203" s="1220"/>
      <c r="K203" s="1237"/>
      <c r="L203" s="1237"/>
      <c r="M203" s="1234"/>
      <c r="N203" s="1237"/>
      <c r="O203" s="1234"/>
      <c r="P203" s="1234"/>
      <c r="Q203" s="1234"/>
      <c r="R203" s="1234"/>
      <c r="S203" s="1234"/>
      <c r="T203" s="1234"/>
      <c r="U203" s="1234"/>
      <c r="AO203" s="1707"/>
      <c r="AP203" s="1707"/>
      <c r="AQ203" s="1707"/>
      <c r="AR203" s="1708">
        <v>0</v>
      </c>
      <c r="AS203" s="1707"/>
      <c r="AT203" s="1707"/>
      <c r="AU203" s="1707"/>
      <c r="AV203" s="1708">
        <v>0</v>
      </c>
      <c r="AW203" s="1707"/>
      <c r="AX203" s="1707"/>
      <c r="AY203" s="1707"/>
      <c r="AZ203" s="1708">
        <v>0</v>
      </c>
      <c r="BA203" s="1707"/>
      <c r="BB203" s="1707"/>
      <c r="BC203" s="1707"/>
      <c r="BD203" s="1708">
        <v>0</v>
      </c>
      <c r="BE203" s="1707">
        <v>0</v>
      </c>
      <c r="BF203" s="1282">
        <v>0</v>
      </c>
    </row>
    <row r="204" spans="1:58">
      <c r="A204" s="1220">
        <v>101</v>
      </c>
      <c r="B204" s="1231"/>
      <c r="C204" s="1276" t="s">
        <v>2430</v>
      </c>
      <c r="D204" s="1239">
        <v>107894400</v>
      </c>
      <c r="E204" s="1240" t="s">
        <v>2416</v>
      </c>
      <c r="F204" s="1234"/>
      <c r="G204" s="1235"/>
      <c r="H204" s="1236"/>
      <c r="I204" s="1234"/>
      <c r="J204" s="1220"/>
      <c r="K204" s="1237"/>
      <c r="L204" s="1237"/>
      <c r="M204" s="1234"/>
      <c r="N204" s="1237"/>
      <c r="O204" s="1234"/>
      <c r="P204" s="1234"/>
      <c r="Q204" s="1234"/>
      <c r="R204" s="1234"/>
      <c r="S204" s="1234"/>
      <c r="T204" s="1234"/>
      <c r="U204" s="1234"/>
      <c r="AO204" s="1707"/>
      <c r="AP204" s="1707"/>
      <c r="AQ204" s="1707"/>
      <c r="AR204" s="1708">
        <v>0</v>
      </c>
      <c r="AS204" s="1707"/>
      <c r="AT204" s="1707"/>
      <c r="AU204" s="1707"/>
      <c r="AV204" s="1708">
        <v>0</v>
      </c>
      <c r="AW204" s="1707"/>
      <c r="AX204" s="1707"/>
      <c r="AY204" s="1707"/>
      <c r="AZ204" s="1708">
        <v>0</v>
      </c>
      <c r="BA204" s="1707"/>
      <c r="BB204" s="1707"/>
      <c r="BC204" s="1707"/>
      <c r="BD204" s="1708">
        <v>0</v>
      </c>
      <c r="BE204" s="1707">
        <v>0</v>
      </c>
      <c r="BF204" s="1282">
        <v>0</v>
      </c>
    </row>
    <row r="205" spans="1:58">
      <c r="A205" s="1220">
        <v>102</v>
      </c>
      <c r="B205" s="1231"/>
      <c r="C205" s="1276" t="s">
        <v>2431</v>
      </c>
      <c r="D205" s="1239">
        <v>153061200</v>
      </c>
      <c r="E205" s="1240" t="s">
        <v>2416</v>
      </c>
      <c r="F205" s="1234"/>
      <c r="G205" s="1235"/>
      <c r="H205" s="1236"/>
      <c r="I205" s="1234"/>
      <c r="J205" s="1220"/>
      <c r="K205" s="1237"/>
      <c r="L205" s="1237"/>
      <c r="M205" s="1234"/>
      <c r="N205" s="1237"/>
      <c r="O205" s="1234"/>
      <c r="P205" s="1234"/>
      <c r="Q205" s="1234"/>
      <c r="R205" s="1234"/>
      <c r="S205" s="1234"/>
      <c r="T205" s="1234"/>
      <c r="U205" s="1234"/>
      <c r="AO205" s="1707"/>
      <c r="AP205" s="1707"/>
      <c r="AQ205" s="1707"/>
      <c r="AR205" s="1708">
        <v>0</v>
      </c>
      <c r="AS205" s="1707"/>
      <c r="AT205" s="1707"/>
      <c r="AU205" s="1707"/>
      <c r="AV205" s="1708">
        <v>0</v>
      </c>
      <c r="AW205" s="1707"/>
      <c r="AX205" s="1707"/>
      <c r="AY205" s="1707"/>
      <c r="AZ205" s="1708">
        <v>0</v>
      </c>
      <c r="BA205" s="1707"/>
      <c r="BB205" s="1707"/>
      <c r="BC205" s="1707"/>
      <c r="BD205" s="1708">
        <v>0</v>
      </c>
      <c r="BE205" s="1707">
        <v>0</v>
      </c>
      <c r="BF205" s="1282">
        <v>0</v>
      </c>
    </row>
    <row r="206" spans="1:58">
      <c r="A206" s="1220">
        <v>103</v>
      </c>
      <c r="B206" s="1231"/>
      <c r="C206" s="1276" t="s">
        <v>2425</v>
      </c>
      <c r="D206" s="1239">
        <v>109584800</v>
      </c>
      <c r="E206" s="1240" t="s">
        <v>2416</v>
      </c>
      <c r="F206" s="1234"/>
      <c r="G206" s="1235"/>
      <c r="H206" s="1236"/>
      <c r="I206" s="1234"/>
      <c r="J206" s="1220"/>
      <c r="K206" s="1237"/>
      <c r="L206" s="1237"/>
      <c r="M206" s="1234"/>
      <c r="N206" s="1237"/>
      <c r="O206" s="1234"/>
      <c r="P206" s="1234"/>
      <c r="Q206" s="1234"/>
      <c r="R206" s="1234"/>
      <c r="S206" s="1234"/>
      <c r="T206" s="1234"/>
      <c r="U206" s="1234"/>
      <c r="AO206" s="1707"/>
      <c r="AP206" s="1707"/>
      <c r="AQ206" s="1707"/>
      <c r="AR206" s="1708">
        <v>0</v>
      </c>
      <c r="AS206" s="1707"/>
      <c r="AT206" s="1707"/>
      <c r="AU206" s="1707"/>
      <c r="AV206" s="1708">
        <v>0</v>
      </c>
      <c r="AW206" s="1707"/>
      <c r="AX206" s="1707"/>
      <c r="AY206" s="1707"/>
      <c r="AZ206" s="1708">
        <v>0</v>
      </c>
      <c r="BA206" s="1707"/>
      <c r="BB206" s="1707"/>
      <c r="BC206" s="1707"/>
      <c r="BD206" s="1708">
        <v>0</v>
      </c>
      <c r="BE206" s="1707">
        <v>0</v>
      </c>
      <c r="BF206" s="1282">
        <v>0</v>
      </c>
    </row>
    <row r="207" spans="1:58">
      <c r="A207" s="1220">
        <v>105</v>
      </c>
      <c r="B207" s="1231"/>
      <c r="C207" s="1276" t="s">
        <v>2422</v>
      </c>
      <c r="D207" s="1239">
        <v>208900000</v>
      </c>
      <c r="E207" s="1240" t="s">
        <v>2416</v>
      </c>
      <c r="F207" s="1234"/>
      <c r="G207" s="1235"/>
      <c r="H207" s="1236"/>
      <c r="I207" s="1234"/>
      <c r="J207" s="1220"/>
      <c r="K207" s="1237"/>
      <c r="L207" s="1237"/>
      <c r="M207" s="1234"/>
      <c r="N207" s="1237"/>
      <c r="O207" s="1234"/>
      <c r="P207" s="1234"/>
      <c r="Q207" s="1234"/>
      <c r="R207" s="1234"/>
      <c r="S207" s="1234"/>
      <c r="T207" s="1234"/>
      <c r="U207" s="1234"/>
      <c r="AO207" s="1707"/>
      <c r="AP207" s="1707"/>
      <c r="AQ207" s="1707"/>
      <c r="AR207" s="1708">
        <v>0</v>
      </c>
      <c r="AS207" s="1707"/>
      <c r="AT207" s="1707"/>
      <c r="AU207" s="1707"/>
      <c r="AV207" s="1708">
        <v>0</v>
      </c>
      <c r="AW207" s="1707"/>
      <c r="AX207" s="1707"/>
      <c r="AY207" s="1707"/>
      <c r="AZ207" s="1708">
        <v>0</v>
      </c>
      <c r="BA207" s="1707"/>
      <c r="BB207" s="1707"/>
      <c r="BC207" s="1707"/>
      <c r="BD207" s="1708">
        <v>0</v>
      </c>
      <c r="BE207" s="1707">
        <v>0</v>
      </c>
      <c r="BF207" s="1282">
        <v>0</v>
      </c>
    </row>
    <row r="208" spans="1:58">
      <c r="A208" s="1220">
        <v>106</v>
      </c>
      <c r="B208" s="1231"/>
      <c r="C208" s="1276" t="s">
        <v>2423</v>
      </c>
      <c r="D208" s="1239">
        <v>0</v>
      </c>
      <c r="E208" s="1240" t="s">
        <v>2416</v>
      </c>
      <c r="F208" s="1234"/>
      <c r="G208" s="1235"/>
      <c r="H208" s="1236"/>
      <c r="I208" s="1234"/>
      <c r="J208" s="1220"/>
      <c r="K208" s="1237"/>
      <c r="L208" s="1237"/>
      <c r="M208" s="1234"/>
      <c r="N208" s="1237"/>
      <c r="O208" s="1234"/>
      <c r="P208" s="1234"/>
      <c r="Q208" s="1234"/>
      <c r="R208" s="1234"/>
      <c r="S208" s="1234"/>
      <c r="T208" s="1234"/>
      <c r="U208" s="1234"/>
      <c r="W208" s="1234"/>
      <c r="X208" s="1234"/>
      <c r="Y208" s="1234"/>
      <c r="Z208" s="1234"/>
      <c r="AA208" s="1234"/>
      <c r="AB208" s="1234"/>
      <c r="AC208" s="1234"/>
      <c r="AD208" s="1234"/>
      <c r="AE208" s="1234"/>
      <c r="AF208" s="1234"/>
      <c r="AG208" s="1234"/>
      <c r="AH208" s="1234"/>
      <c r="AI208" s="1234"/>
      <c r="AJ208" s="1234"/>
      <c r="AK208" s="1234"/>
      <c r="AL208" s="1234"/>
      <c r="AM208" s="1234"/>
      <c r="AO208" s="1707"/>
      <c r="AP208" s="1707"/>
      <c r="AQ208" s="1707"/>
      <c r="AR208" s="1708">
        <v>0</v>
      </c>
      <c r="AS208" s="1707"/>
      <c r="AT208" s="1707"/>
      <c r="AU208" s="1707"/>
      <c r="AV208" s="1708">
        <v>0</v>
      </c>
      <c r="AW208" s="1707"/>
      <c r="AX208" s="1707"/>
      <c r="AY208" s="1707"/>
      <c r="AZ208" s="1708">
        <v>0</v>
      </c>
      <c r="BA208" s="1707"/>
      <c r="BB208" s="1707"/>
      <c r="BC208" s="1707"/>
      <c r="BD208" s="1708">
        <v>0</v>
      </c>
      <c r="BE208" s="929">
        <v>0</v>
      </c>
      <c r="BF208" s="1282">
        <v>0</v>
      </c>
    </row>
    <row r="209" spans="1:58">
      <c r="A209" s="1220">
        <v>107</v>
      </c>
      <c r="B209" s="1231"/>
      <c r="C209" s="1276" t="s">
        <v>2424</v>
      </c>
      <c r="D209" s="1239">
        <v>208900000</v>
      </c>
      <c r="E209" s="1240" t="s">
        <v>2416</v>
      </c>
      <c r="F209" s="1234"/>
      <c r="G209" s="1235"/>
      <c r="H209" s="1236"/>
      <c r="I209" s="1234"/>
      <c r="J209" s="1220"/>
      <c r="K209" s="1237"/>
      <c r="L209" s="1237"/>
      <c r="M209" s="1234"/>
      <c r="N209" s="1237"/>
      <c r="O209" s="1234"/>
      <c r="P209" s="1234"/>
      <c r="Q209" s="1234"/>
      <c r="R209" s="1234"/>
      <c r="S209" s="1234"/>
      <c r="T209" s="1234"/>
      <c r="U209" s="1234"/>
      <c r="AO209" s="1707"/>
      <c r="AP209" s="1707"/>
      <c r="AQ209" s="1707"/>
      <c r="AR209" s="1708">
        <v>0</v>
      </c>
      <c r="AS209" s="1707"/>
      <c r="AT209" s="1707"/>
      <c r="AU209" s="1707"/>
      <c r="AV209" s="1708">
        <v>0</v>
      </c>
      <c r="AW209" s="1707"/>
      <c r="AX209" s="1707"/>
      <c r="AY209" s="1707"/>
      <c r="AZ209" s="1708">
        <v>0</v>
      </c>
      <c r="BA209" s="1707"/>
      <c r="BB209" s="1707"/>
      <c r="BC209" s="1707"/>
      <c r="BD209" s="1708">
        <v>0</v>
      </c>
      <c r="BE209" s="1707">
        <v>0</v>
      </c>
      <c r="BF209" s="1282">
        <v>0</v>
      </c>
    </row>
    <row r="210" spans="1:58" outlineLevel="2">
      <c r="A210" s="1220">
        <v>108</v>
      </c>
      <c r="B210" s="1231"/>
      <c r="C210" s="1276" t="s">
        <v>2438</v>
      </c>
      <c r="D210" s="1239">
        <v>63714500</v>
      </c>
      <c r="E210" s="1240" t="s">
        <v>2416</v>
      </c>
      <c r="F210" s="1234"/>
      <c r="G210" s="1235"/>
      <c r="H210" s="1236"/>
      <c r="I210" s="1234"/>
      <c r="J210" s="1220"/>
      <c r="K210" s="1237"/>
      <c r="L210" s="1237"/>
      <c r="M210" s="1234"/>
      <c r="N210" s="1237"/>
      <c r="O210" s="1234"/>
      <c r="P210" s="1234"/>
      <c r="Q210" s="1234"/>
      <c r="R210" s="1234"/>
      <c r="S210" s="1234"/>
      <c r="T210" s="1234"/>
      <c r="U210" s="1234"/>
      <c r="AO210" s="1707"/>
      <c r="AP210" s="1707"/>
      <c r="AQ210" s="1707"/>
      <c r="AR210" s="1708">
        <v>0</v>
      </c>
      <c r="AS210" s="1707"/>
      <c r="AT210" s="1707"/>
      <c r="AU210" s="1707"/>
      <c r="AV210" s="1708">
        <v>0</v>
      </c>
      <c r="AW210" s="1707"/>
      <c r="AX210" s="1707"/>
      <c r="AY210" s="1707"/>
      <c r="AZ210" s="1708">
        <v>0</v>
      </c>
      <c r="BA210" s="1707"/>
      <c r="BB210" s="1707"/>
      <c r="BC210" s="1707"/>
      <c r="BD210" s="1708">
        <v>0</v>
      </c>
      <c r="BE210" s="1707">
        <v>0</v>
      </c>
      <c r="BF210" s="1282">
        <v>0</v>
      </c>
    </row>
    <row r="211" spans="1:58" outlineLevel="2">
      <c r="A211" s="1220">
        <v>109</v>
      </c>
      <c r="B211" s="1231"/>
      <c r="C211" s="1276" t="s">
        <v>2430</v>
      </c>
      <c r="D211" s="1239">
        <v>22906100</v>
      </c>
      <c r="E211" s="1240" t="s">
        <v>2416</v>
      </c>
      <c r="F211" s="1234"/>
      <c r="G211" s="1235"/>
      <c r="H211" s="1236"/>
      <c r="I211" s="1234"/>
      <c r="J211" s="1220"/>
      <c r="K211" s="1237"/>
      <c r="L211" s="1237"/>
      <c r="M211" s="1234"/>
      <c r="N211" s="1237"/>
      <c r="O211" s="1234"/>
      <c r="P211" s="1234"/>
      <c r="Q211" s="1234"/>
      <c r="R211" s="1234"/>
      <c r="S211" s="1234"/>
      <c r="T211" s="1234"/>
      <c r="U211" s="1234"/>
      <c r="AO211" s="1707"/>
      <c r="AP211" s="1707"/>
      <c r="AQ211" s="1707"/>
      <c r="AR211" s="1708">
        <v>0</v>
      </c>
      <c r="AS211" s="1707"/>
      <c r="AT211" s="1707"/>
      <c r="AU211" s="1707"/>
      <c r="AV211" s="1708">
        <v>0</v>
      </c>
      <c r="AW211" s="1707"/>
      <c r="AX211" s="1707"/>
      <c r="AY211" s="1707"/>
      <c r="AZ211" s="1708">
        <v>0</v>
      </c>
      <c r="BA211" s="1707"/>
      <c r="BB211" s="1707"/>
      <c r="BC211" s="1707"/>
      <c r="BD211" s="1708">
        <v>0</v>
      </c>
      <c r="BE211" s="1707">
        <v>0</v>
      </c>
      <c r="BF211" s="1282">
        <v>0</v>
      </c>
    </row>
    <row r="212" spans="1:58">
      <c r="A212" s="1220">
        <v>110</v>
      </c>
      <c r="B212" s="1231"/>
      <c r="C212" s="1276" t="s">
        <v>2431</v>
      </c>
      <c r="D212" s="1239">
        <v>50000000</v>
      </c>
      <c r="E212" s="1240" t="s">
        <v>2416</v>
      </c>
      <c r="F212" s="1234"/>
      <c r="G212" s="1235"/>
      <c r="H212" s="1236"/>
      <c r="I212" s="1234"/>
      <c r="J212" s="1220"/>
      <c r="K212" s="1237"/>
      <c r="L212" s="1237"/>
      <c r="M212" s="1234"/>
      <c r="N212" s="1237"/>
      <c r="O212" s="1234"/>
      <c r="P212" s="1234"/>
      <c r="Q212" s="1234"/>
      <c r="R212" s="1234"/>
      <c r="S212" s="1234"/>
      <c r="T212" s="1234"/>
      <c r="U212" s="1234"/>
      <c r="AO212" s="1707"/>
      <c r="AP212" s="1707"/>
      <c r="AQ212" s="1707"/>
      <c r="AR212" s="1708">
        <v>0</v>
      </c>
      <c r="AS212" s="1707"/>
      <c r="AT212" s="1707"/>
      <c r="AU212" s="1707"/>
      <c r="AV212" s="1708">
        <v>0</v>
      </c>
      <c r="AW212" s="1707"/>
      <c r="AX212" s="1707"/>
      <c r="AY212" s="1707"/>
      <c r="AZ212" s="1708">
        <v>0</v>
      </c>
      <c r="BA212" s="1707"/>
      <c r="BB212" s="1707"/>
      <c r="BC212" s="1707"/>
      <c r="BD212" s="1708">
        <v>0</v>
      </c>
      <c r="BE212" s="1707">
        <v>0</v>
      </c>
      <c r="BF212" s="1282">
        <v>0</v>
      </c>
    </row>
    <row r="213" spans="1:58">
      <c r="A213" s="1220">
        <v>111</v>
      </c>
      <c r="B213" s="1231"/>
      <c r="C213" s="1276" t="s">
        <v>2425</v>
      </c>
      <c r="D213" s="1239">
        <v>72279400</v>
      </c>
      <c r="E213" s="1240" t="s">
        <v>2416</v>
      </c>
      <c r="F213" s="1234"/>
      <c r="G213" s="1235"/>
      <c r="H213" s="1236"/>
      <c r="I213" s="1234"/>
      <c r="J213" s="1220"/>
      <c r="K213" s="1237"/>
      <c r="L213" s="1237"/>
      <c r="M213" s="1234"/>
      <c r="N213" s="1237"/>
      <c r="O213" s="1234"/>
      <c r="P213" s="1234"/>
      <c r="Q213" s="1234"/>
      <c r="R213" s="1234"/>
      <c r="S213" s="1234"/>
      <c r="T213" s="1234"/>
      <c r="U213" s="1234"/>
    </row>
    <row r="214" spans="1:58">
      <c r="A214" s="1220">
        <v>113</v>
      </c>
      <c r="B214" s="1231"/>
      <c r="C214" s="1276" t="s">
        <v>2422</v>
      </c>
      <c r="D214" s="1239">
        <v>222031200</v>
      </c>
      <c r="E214" s="1240" t="s">
        <v>2416</v>
      </c>
      <c r="F214" s="1234"/>
      <c r="G214" s="1235"/>
      <c r="H214" s="1236"/>
      <c r="I214" s="1234"/>
      <c r="J214" s="1220"/>
      <c r="K214" s="1237"/>
      <c r="L214" s="1237"/>
      <c r="M214" s="1234"/>
      <c r="N214" s="1237"/>
      <c r="O214" s="1234"/>
      <c r="P214" s="1234"/>
      <c r="Q214" s="1234"/>
      <c r="R214" s="1234"/>
      <c r="S214" s="1234"/>
      <c r="T214" s="1234"/>
      <c r="U214" s="1234"/>
    </row>
    <row r="215" spans="1:58">
      <c r="A215" s="1220">
        <v>114</v>
      </c>
      <c r="B215" s="1231"/>
      <c r="C215" s="1276" t="s">
        <v>2423</v>
      </c>
      <c r="D215" s="1239">
        <v>0</v>
      </c>
      <c r="E215" s="1240" t="s">
        <v>2416</v>
      </c>
      <c r="F215" s="1234"/>
      <c r="G215" s="1235"/>
      <c r="H215" s="1236"/>
      <c r="I215" s="1234"/>
      <c r="J215" s="1220"/>
      <c r="K215" s="1237"/>
      <c r="L215" s="1237"/>
      <c r="M215" s="1234"/>
      <c r="N215" s="1237"/>
      <c r="O215" s="1234"/>
      <c r="P215" s="1234"/>
      <c r="Q215" s="1234"/>
      <c r="R215" s="1234"/>
      <c r="S215" s="1234"/>
      <c r="T215" s="1234"/>
      <c r="U215" s="1234"/>
    </row>
    <row r="216" spans="1:58">
      <c r="A216" s="1220">
        <v>115</v>
      </c>
      <c r="B216" s="1231"/>
      <c r="C216" s="1276" t="s">
        <v>2424</v>
      </c>
      <c r="D216" s="1239">
        <v>222031200</v>
      </c>
      <c r="E216" s="1240" t="s">
        <v>2416</v>
      </c>
      <c r="F216" s="1234"/>
      <c r="G216" s="1235"/>
      <c r="H216" s="1236"/>
      <c r="I216" s="1234"/>
      <c r="J216" s="1220"/>
      <c r="K216" s="1237"/>
      <c r="L216" s="1237"/>
      <c r="M216" s="1234"/>
      <c r="N216" s="1237"/>
      <c r="O216" s="1234"/>
      <c r="P216" s="1234"/>
      <c r="Q216" s="1234"/>
      <c r="R216" s="1234"/>
      <c r="S216" s="1234"/>
      <c r="T216" s="1234"/>
      <c r="U216" s="1234"/>
      <c r="W216" s="1234"/>
      <c r="X216" s="1234"/>
      <c r="Y216" s="1234"/>
      <c r="Z216" s="1234"/>
      <c r="AA216" s="1234"/>
      <c r="AB216" s="1234"/>
      <c r="AC216" s="1234"/>
      <c r="AD216" s="1234"/>
      <c r="AE216" s="1234"/>
      <c r="AF216" s="1234"/>
      <c r="AG216" s="1234"/>
      <c r="AH216" s="1234"/>
      <c r="AI216" s="1234"/>
      <c r="AJ216" s="1234"/>
      <c r="AK216" s="1234"/>
      <c r="AL216" s="1234"/>
      <c r="AM216" s="1234"/>
      <c r="BE216" s="1234"/>
    </row>
    <row r="217" spans="1:58">
      <c r="A217" s="1220">
        <v>116</v>
      </c>
      <c r="B217" s="1231"/>
      <c r="C217" s="1276" t="s">
        <v>2447</v>
      </c>
      <c r="D217" s="1239">
        <v>38303000</v>
      </c>
      <c r="E217" s="1240" t="s">
        <v>2416</v>
      </c>
      <c r="F217" s="1234"/>
      <c r="G217" s="1235"/>
      <c r="H217" s="1236"/>
      <c r="I217" s="1234"/>
      <c r="J217" s="1220"/>
      <c r="K217" s="1237"/>
      <c r="L217" s="1237"/>
      <c r="M217" s="1234"/>
      <c r="N217" s="1237"/>
      <c r="O217" s="1234"/>
      <c r="P217" s="1234"/>
      <c r="Q217" s="1234"/>
      <c r="R217" s="1234"/>
      <c r="S217" s="1234"/>
      <c r="T217" s="1234"/>
      <c r="U217" s="1234"/>
    </row>
    <row r="218" spans="1:58" outlineLevel="2">
      <c r="A218" s="1220">
        <v>117</v>
      </c>
      <c r="B218" s="1231"/>
      <c r="C218" s="1276" t="s">
        <v>2430</v>
      </c>
      <c r="D218" s="1239">
        <v>14526900</v>
      </c>
      <c r="E218" s="1240" t="s">
        <v>2416</v>
      </c>
      <c r="F218" s="1234"/>
      <c r="G218" s="1235"/>
      <c r="H218" s="1236"/>
      <c r="I218" s="1234"/>
      <c r="J218" s="1220"/>
      <c r="K218" s="1237"/>
      <c r="L218" s="1237"/>
      <c r="M218" s="1234"/>
      <c r="N218" s="1237"/>
      <c r="O218" s="1234"/>
      <c r="P218" s="1234"/>
      <c r="Q218" s="1234"/>
      <c r="R218" s="1234"/>
      <c r="S218" s="1234"/>
      <c r="T218" s="1234"/>
      <c r="U218" s="1234"/>
    </row>
    <row r="219" spans="1:58" outlineLevel="2">
      <c r="A219" s="1220">
        <v>118</v>
      </c>
      <c r="B219" s="1231"/>
      <c r="C219" s="1276" t="s">
        <v>2431</v>
      </c>
      <c r="D219" s="1239">
        <v>78699600</v>
      </c>
      <c r="E219" s="1240" t="s">
        <v>2416</v>
      </c>
      <c r="F219" s="1234"/>
      <c r="G219" s="1235"/>
      <c r="H219" s="1236"/>
      <c r="I219" s="1234"/>
      <c r="J219" s="1220"/>
      <c r="K219" s="1237"/>
      <c r="L219" s="1237"/>
      <c r="M219" s="1234"/>
      <c r="N219" s="1237"/>
      <c r="O219" s="1234"/>
      <c r="P219" s="1234"/>
      <c r="Q219" s="1234"/>
      <c r="R219" s="1234"/>
      <c r="S219" s="1234"/>
      <c r="T219" s="1234"/>
      <c r="U219" s="1234"/>
    </row>
    <row r="220" spans="1:58">
      <c r="A220" s="1220">
        <v>119</v>
      </c>
      <c r="B220" s="1231"/>
      <c r="C220" s="1276" t="s">
        <v>2425</v>
      </c>
      <c r="D220" s="1239">
        <v>90501700</v>
      </c>
      <c r="E220" s="1240" t="s">
        <v>2416</v>
      </c>
      <c r="F220" s="1234"/>
      <c r="G220" s="1235"/>
      <c r="H220" s="1236"/>
      <c r="I220" s="1234"/>
      <c r="J220" s="1220"/>
      <c r="K220" s="1237"/>
      <c r="L220" s="1237"/>
      <c r="M220" s="1234"/>
      <c r="N220" s="1237"/>
      <c r="O220" s="1234"/>
      <c r="P220" s="1234"/>
      <c r="Q220" s="1234"/>
      <c r="R220" s="1234"/>
      <c r="S220" s="1234"/>
      <c r="T220" s="1234"/>
      <c r="U220" s="1234"/>
    </row>
    <row r="221" spans="1:58">
      <c r="A221" s="1220">
        <v>121</v>
      </c>
      <c r="B221" s="1231"/>
      <c r="C221" s="1276" t="s">
        <v>2422</v>
      </c>
      <c r="D221" s="1239">
        <v>277000000</v>
      </c>
      <c r="E221" s="1240" t="s">
        <v>2416</v>
      </c>
      <c r="F221" s="1234"/>
      <c r="G221" s="1235"/>
      <c r="H221" s="1236"/>
      <c r="I221" s="1234"/>
      <c r="J221" s="1220"/>
      <c r="K221" s="1237"/>
      <c r="L221" s="1237"/>
      <c r="M221" s="1234"/>
      <c r="N221" s="1237"/>
      <c r="O221" s="1234"/>
      <c r="P221" s="1234"/>
      <c r="Q221" s="1234"/>
      <c r="R221" s="1234"/>
      <c r="S221" s="1234"/>
      <c r="T221" s="1234"/>
      <c r="U221" s="1234"/>
    </row>
    <row r="222" spans="1:58">
      <c r="A222" s="1220">
        <v>122</v>
      </c>
      <c r="B222" s="1231"/>
      <c r="C222" s="1276" t="s">
        <v>2423</v>
      </c>
      <c r="D222" s="1239">
        <v>0</v>
      </c>
      <c r="E222" s="1240" t="s">
        <v>2416</v>
      </c>
      <c r="F222" s="1234"/>
      <c r="G222" s="1235"/>
      <c r="H222" s="1236"/>
      <c r="I222" s="1234"/>
      <c r="J222" s="1220"/>
      <c r="K222" s="1237"/>
      <c r="L222" s="1237"/>
      <c r="M222" s="1234"/>
      <c r="N222" s="1237"/>
      <c r="O222" s="1234"/>
      <c r="P222" s="1234"/>
      <c r="Q222" s="1234"/>
      <c r="R222" s="1234"/>
      <c r="S222" s="1234"/>
      <c r="T222" s="1234"/>
      <c r="U222" s="1234"/>
    </row>
    <row r="223" spans="1:58">
      <c r="A223" s="1220">
        <v>123</v>
      </c>
      <c r="B223" s="1231"/>
      <c r="C223" s="1276" t="s">
        <v>2424</v>
      </c>
      <c r="D223" s="1239">
        <v>277000000</v>
      </c>
      <c r="E223" s="1240" t="s">
        <v>2416</v>
      </c>
      <c r="F223" s="1234"/>
      <c r="G223" s="1235"/>
      <c r="H223" s="1236"/>
      <c r="I223" s="1234"/>
      <c r="J223" s="1220"/>
      <c r="K223" s="1237"/>
      <c r="L223" s="1237"/>
      <c r="M223" s="1234"/>
      <c r="N223" s="1237"/>
      <c r="O223" s="1234"/>
      <c r="P223" s="1234"/>
      <c r="Q223" s="1234"/>
      <c r="R223" s="1234"/>
      <c r="S223" s="1234"/>
      <c r="T223" s="1234"/>
      <c r="U223" s="1234"/>
    </row>
    <row r="224" spans="1:58">
      <c r="A224" s="1220">
        <v>124</v>
      </c>
      <c r="B224" s="1231"/>
      <c r="C224" s="1276" t="s">
        <v>2438</v>
      </c>
      <c r="D224" s="1239">
        <v>38303000</v>
      </c>
      <c r="E224" s="1240" t="s">
        <v>2416</v>
      </c>
      <c r="F224" s="1234"/>
      <c r="G224" s="1235"/>
      <c r="H224" s="1236"/>
      <c r="I224" s="1234"/>
      <c r="J224" s="1220"/>
      <c r="K224" s="1237"/>
      <c r="L224" s="1237"/>
      <c r="M224" s="1234"/>
      <c r="N224" s="1237"/>
      <c r="O224" s="1234"/>
      <c r="P224" s="1234"/>
      <c r="Q224" s="1234"/>
      <c r="R224" s="1234"/>
      <c r="S224" s="1234"/>
      <c r="T224" s="1234"/>
      <c r="U224" s="1234"/>
      <c r="W224" s="1234"/>
      <c r="X224" s="1234"/>
      <c r="Y224" s="1234"/>
      <c r="Z224" s="1234"/>
      <c r="AA224" s="1234"/>
      <c r="AB224" s="1234"/>
      <c r="AC224" s="1234"/>
      <c r="AD224" s="1234"/>
      <c r="AE224" s="1234"/>
      <c r="AF224" s="1234"/>
      <c r="AG224" s="1234"/>
      <c r="AH224" s="1234"/>
      <c r="AI224" s="1234"/>
      <c r="AJ224" s="1234"/>
      <c r="AK224" s="1234"/>
      <c r="AL224" s="1234"/>
      <c r="AM224" s="1234"/>
      <c r="BE224" s="1234"/>
    </row>
    <row r="225" spans="1:57">
      <c r="A225" s="1220">
        <v>125</v>
      </c>
      <c r="B225" s="1231"/>
      <c r="C225" s="1276" t="s">
        <v>2430</v>
      </c>
      <c r="D225" s="1239">
        <v>41750000</v>
      </c>
      <c r="E225" s="1240" t="s">
        <v>2416</v>
      </c>
      <c r="F225" s="1234"/>
      <c r="G225" s="1235"/>
      <c r="H225" s="1236"/>
      <c r="I225" s="1234"/>
      <c r="J225" s="1220"/>
      <c r="K225" s="1237"/>
      <c r="L225" s="1237"/>
      <c r="M225" s="1234"/>
      <c r="N225" s="1237"/>
      <c r="O225" s="1234"/>
      <c r="P225" s="1234"/>
      <c r="Q225" s="1234"/>
      <c r="R225" s="1234"/>
      <c r="S225" s="1234"/>
      <c r="T225" s="1234"/>
      <c r="U225" s="1234"/>
    </row>
    <row r="226" spans="1:57" outlineLevel="2">
      <c r="A226" s="1220">
        <v>126</v>
      </c>
      <c r="B226" s="1231"/>
      <c r="C226" s="1276" t="s">
        <v>2431</v>
      </c>
      <c r="D226" s="1239">
        <v>24388000</v>
      </c>
      <c r="E226" s="1240" t="s">
        <v>2416</v>
      </c>
      <c r="F226" s="1234"/>
      <c r="G226" s="1235"/>
      <c r="H226" s="1236"/>
      <c r="I226" s="1234"/>
      <c r="J226" s="1220"/>
      <c r="K226" s="1237"/>
      <c r="L226" s="1237"/>
      <c r="M226" s="1234"/>
      <c r="N226" s="1237"/>
      <c r="O226" s="1234"/>
      <c r="P226" s="1234"/>
      <c r="Q226" s="1234"/>
      <c r="R226" s="1234"/>
      <c r="S226" s="1234"/>
      <c r="T226" s="1234"/>
      <c r="U226" s="1234"/>
    </row>
    <row r="227" spans="1:57" outlineLevel="2">
      <c r="A227" s="1220">
        <v>127</v>
      </c>
      <c r="B227" s="1231"/>
      <c r="C227" s="1276" t="s">
        <v>2425</v>
      </c>
      <c r="D227" s="1239">
        <v>172559000</v>
      </c>
      <c r="E227" s="1240" t="s">
        <v>2416</v>
      </c>
      <c r="F227" s="1234"/>
      <c r="G227" s="1235"/>
      <c r="H227" s="1236"/>
      <c r="I227" s="1234"/>
      <c r="J227" s="1220"/>
      <c r="K227" s="1237"/>
      <c r="L227" s="1237"/>
      <c r="M227" s="1234"/>
      <c r="N227" s="1237"/>
      <c r="O227" s="1234"/>
      <c r="P227" s="1234"/>
      <c r="Q227" s="1234"/>
      <c r="R227" s="1234"/>
      <c r="S227" s="1234"/>
      <c r="T227" s="1234"/>
      <c r="U227" s="1234"/>
    </row>
    <row r="228" spans="1:57">
      <c r="A228" s="1220">
        <v>129</v>
      </c>
      <c r="B228" s="1231"/>
      <c r="C228" s="1276" t="s">
        <v>2422</v>
      </c>
      <c r="D228" s="1239">
        <v>134580000</v>
      </c>
      <c r="E228" s="1240" t="s">
        <v>2416</v>
      </c>
      <c r="F228" s="1234"/>
      <c r="G228" s="1235"/>
      <c r="H228" s="1236"/>
      <c r="I228" s="1234"/>
      <c r="J228" s="1220"/>
      <c r="K228" s="1237"/>
      <c r="L228" s="1237"/>
      <c r="M228" s="1234"/>
      <c r="N228" s="1237"/>
      <c r="O228" s="1234"/>
      <c r="P228" s="1234"/>
      <c r="Q228" s="1234"/>
      <c r="R228" s="1234"/>
      <c r="S228" s="1234"/>
      <c r="T228" s="1234"/>
      <c r="U228" s="1234"/>
    </row>
    <row r="229" spans="1:57">
      <c r="A229" s="1220">
        <v>130</v>
      </c>
      <c r="B229" s="1231"/>
      <c r="C229" s="1276" t="s">
        <v>2423</v>
      </c>
      <c r="D229" s="1239">
        <v>0</v>
      </c>
      <c r="E229" s="1240" t="s">
        <v>2416</v>
      </c>
      <c r="F229" s="1234"/>
      <c r="G229" s="1235"/>
      <c r="H229" s="1236"/>
      <c r="I229" s="1234"/>
      <c r="J229" s="1220"/>
      <c r="K229" s="1237"/>
      <c r="L229" s="1237"/>
      <c r="M229" s="1234"/>
      <c r="N229" s="1237"/>
      <c r="O229" s="1234"/>
      <c r="P229" s="1234"/>
      <c r="Q229" s="1234"/>
      <c r="R229" s="1234"/>
      <c r="S229" s="1234"/>
      <c r="T229" s="1234"/>
      <c r="U229" s="1234"/>
    </row>
    <row r="230" spans="1:57">
      <c r="A230" s="1220">
        <v>131</v>
      </c>
      <c r="B230" s="1231"/>
      <c r="C230" s="1276" t="s">
        <v>2424</v>
      </c>
      <c r="D230" s="1239">
        <v>134580000</v>
      </c>
      <c r="E230" s="1240" t="s">
        <v>2416</v>
      </c>
      <c r="F230" s="1234"/>
      <c r="G230" s="1235"/>
      <c r="H230" s="1236"/>
      <c r="I230" s="1234"/>
      <c r="J230" s="1220"/>
      <c r="K230" s="1237"/>
      <c r="L230" s="1237"/>
      <c r="M230" s="1234"/>
      <c r="N230" s="1237"/>
      <c r="O230" s="1234"/>
      <c r="P230" s="1234"/>
      <c r="Q230" s="1234"/>
      <c r="R230" s="1234"/>
      <c r="S230" s="1234"/>
      <c r="T230" s="1234"/>
      <c r="U230" s="1234"/>
    </row>
    <row r="231" spans="1:57">
      <c r="A231" s="1220">
        <v>132</v>
      </c>
      <c r="B231" s="1231"/>
      <c r="C231" s="1276" t="s">
        <v>2438</v>
      </c>
      <c r="D231" s="1239">
        <v>27070000</v>
      </c>
      <c r="E231" s="1240" t="s">
        <v>2416</v>
      </c>
      <c r="F231" s="1234"/>
      <c r="G231" s="1235"/>
      <c r="H231" s="1236"/>
      <c r="I231" s="1234"/>
      <c r="J231" s="1220"/>
      <c r="K231" s="1237"/>
      <c r="L231" s="1237"/>
      <c r="M231" s="1234"/>
      <c r="N231" s="1237"/>
      <c r="O231" s="1234"/>
      <c r="P231" s="1234"/>
      <c r="Q231" s="1234"/>
      <c r="R231" s="1234"/>
      <c r="S231" s="1234"/>
      <c r="T231" s="1234"/>
      <c r="U231" s="1234"/>
    </row>
    <row r="232" spans="1:57">
      <c r="A232" s="1220">
        <v>133</v>
      </c>
      <c r="B232" s="1231"/>
      <c r="C232" s="1276" t="s">
        <v>2430</v>
      </c>
      <c r="D232" s="1239">
        <v>12185700</v>
      </c>
      <c r="E232" s="1240" t="s">
        <v>2416</v>
      </c>
      <c r="F232" s="1234"/>
      <c r="G232" s="1235"/>
      <c r="H232" s="1236"/>
      <c r="I232" s="1234"/>
      <c r="J232" s="1220"/>
      <c r="K232" s="1237"/>
      <c r="L232" s="1237"/>
      <c r="M232" s="1234"/>
      <c r="N232" s="1237"/>
      <c r="O232" s="1234"/>
      <c r="P232" s="1234"/>
      <c r="Q232" s="1234"/>
      <c r="R232" s="1234"/>
      <c r="S232" s="1234"/>
      <c r="T232" s="1234"/>
      <c r="U232" s="1234"/>
    </row>
    <row r="233" spans="1:57">
      <c r="A233" s="1220">
        <v>134</v>
      </c>
      <c r="B233" s="1231"/>
      <c r="C233" s="1276" t="s">
        <v>2431</v>
      </c>
      <c r="D233" s="1239">
        <v>38733400</v>
      </c>
      <c r="E233" s="1240" t="s">
        <v>2416</v>
      </c>
      <c r="F233" s="1234"/>
      <c r="G233" s="1235"/>
      <c r="H233" s="1236"/>
      <c r="I233" s="1234"/>
      <c r="J233" s="1220"/>
      <c r="K233" s="1237"/>
      <c r="L233" s="1237"/>
      <c r="M233" s="1234"/>
      <c r="N233" s="1237"/>
      <c r="O233" s="1234"/>
      <c r="P233" s="1234"/>
      <c r="Q233" s="1234"/>
      <c r="R233" s="1234"/>
      <c r="S233" s="1234"/>
      <c r="T233" s="1234"/>
      <c r="U233" s="1234"/>
      <c r="W233" s="1234"/>
      <c r="X233" s="1234"/>
      <c r="Y233" s="1234"/>
      <c r="Z233" s="1234"/>
      <c r="AA233" s="1234"/>
      <c r="AB233" s="1234"/>
      <c r="AC233" s="1234"/>
      <c r="AD233" s="1234"/>
      <c r="AE233" s="1234"/>
      <c r="AF233" s="1234"/>
      <c r="AG233" s="1234"/>
      <c r="AH233" s="1234"/>
      <c r="AI233" s="1234"/>
      <c r="AJ233" s="1234"/>
      <c r="AK233" s="1234"/>
      <c r="AL233" s="1234"/>
      <c r="AM233" s="1234"/>
      <c r="BE233" s="1234"/>
    </row>
    <row r="234" spans="1:57">
      <c r="A234" s="1220">
        <v>135</v>
      </c>
      <c r="B234" s="1231"/>
      <c r="C234" s="1276" t="s">
        <v>2425</v>
      </c>
      <c r="D234" s="1239">
        <v>56590900</v>
      </c>
      <c r="E234" s="1240" t="s">
        <v>2416</v>
      </c>
      <c r="F234" s="1234"/>
      <c r="G234" s="1235"/>
      <c r="H234" s="1236"/>
      <c r="I234" s="1234"/>
      <c r="J234" s="1220"/>
      <c r="K234" s="1237"/>
      <c r="L234" s="1237"/>
      <c r="M234" s="1234"/>
      <c r="N234" s="1237"/>
      <c r="O234" s="1234"/>
      <c r="P234" s="1234"/>
      <c r="Q234" s="1234"/>
      <c r="R234" s="1234"/>
      <c r="S234" s="1234"/>
      <c r="T234" s="1234"/>
      <c r="U234" s="1234"/>
    </row>
    <row r="235" spans="1:57" outlineLevel="2">
      <c r="A235" s="1220">
        <v>137</v>
      </c>
      <c r="B235" s="1231"/>
      <c r="C235" s="1276" t="s">
        <v>2422</v>
      </c>
      <c r="D235" s="1239">
        <v>66951100</v>
      </c>
      <c r="E235" s="1240" t="s">
        <v>2416</v>
      </c>
      <c r="F235" s="1234"/>
      <c r="G235" s="1235"/>
      <c r="H235" s="1236"/>
      <c r="I235" s="1234"/>
      <c r="J235" s="1220"/>
      <c r="K235" s="1237"/>
      <c r="L235" s="1237"/>
      <c r="M235" s="1234"/>
      <c r="N235" s="1237"/>
      <c r="O235" s="1234"/>
      <c r="P235" s="1234"/>
      <c r="Q235" s="1234"/>
      <c r="R235" s="1234"/>
      <c r="S235" s="1234"/>
      <c r="T235" s="1234"/>
      <c r="U235" s="1234"/>
    </row>
    <row r="236" spans="1:57" outlineLevel="2">
      <c r="A236" s="1220">
        <v>138</v>
      </c>
      <c r="B236" s="1231"/>
      <c r="C236" s="1276" t="s">
        <v>2423</v>
      </c>
      <c r="D236" s="1239">
        <v>0</v>
      </c>
      <c r="E236" s="1240" t="s">
        <v>2416</v>
      </c>
      <c r="F236" s="1234"/>
      <c r="G236" s="1235"/>
      <c r="H236" s="1236"/>
      <c r="I236" s="1234"/>
      <c r="J236" s="1220"/>
      <c r="K236" s="1237"/>
      <c r="L236" s="1237"/>
      <c r="M236" s="1234"/>
      <c r="N236" s="1237"/>
      <c r="O236" s="1234"/>
      <c r="P236" s="1234"/>
      <c r="Q236" s="1234"/>
      <c r="R236" s="1234"/>
      <c r="S236" s="1234"/>
      <c r="T236" s="1234"/>
      <c r="U236" s="1234"/>
    </row>
    <row r="237" spans="1:57">
      <c r="A237" s="1220">
        <v>139</v>
      </c>
      <c r="B237" s="1231"/>
      <c r="C237" s="1276" t="s">
        <v>2424</v>
      </c>
      <c r="D237" s="1239">
        <v>66951100</v>
      </c>
      <c r="E237" s="1240" t="s">
        <v>2416</v>
      </c>
      <c r="F237" s="1234"/>
      <c r="G237" s="1235"/>
      <c r="H237" s="1236"/>
      <c r="I237" s="1234"/>
      <c r="J237" s="1220"/>
      <c r="K237" s="1237"/>
      <c r="L237" s="1237"/>
      <c r="M237" s="1234"/>
      <c r="N237" s="1237"/>
      <c r="O237" s="1234"/>
      <c r="P237" s="1234"/>
      <c r="Q237" s="1234"/>
      <c r="R237" s="1234"/>
      <c r="S237" s="1234"/>
      <c r="T237" s="1234"/>
      <c r="U237" s="1234"/>
    </row>
    <row r="238" spans="1:57">
      <c r="A238" s="1220">
        <v>140</v>
      </c>
      <c r="B238" s="1231"/>
      <c r="C238" s="1276" t="s">
        <v>2447</v>
      </c>
      <c r="D238" s="1239">
        <v>6407800</v>
      </c>
      <c r="E238" s="1240" t="s">
        <v>2416</v>
      </c>
      <c r="F238" s="1234"/>
      <c r="G238" s="1235"/>
      <c r="H238" s="1236"/>
      <c r="I238" s="1234"/>
      <c r="J238" s="1220"/>
      <c r="K238" s="1237"/>
      <c r="L238" s="1237"/>
      <c r="M238" s="1234"/>
      <c r="N238" s="1237"/>
      <c r="O238" s="1234"/>
      <c r="P238" s="1234"/>
      <c r="Q238" s="1234"/>
      <c r="R238" s="1234"/>
      <c r="S238" s="1234"/>
      <c r="T238" s="1234"/>
      <c r="U238" s="1234"/>
    </row>
    <row r="239" spans="1:57">
      <c r="A239" s="1220">
        <v>141</v>
      </c>
      <c r="B239" s="1231"/>
      <c r="C239" s="1276" t="s">
        <v>2430</v>
      </c>
      <c r="D239" s="1239">
        <v>16220000</v>
      </c>
      <c r="E239" s="1240" t="s">
        <v>2416</v>
      </c>
      <c r="F239" s="1234"/>
      <c r="G239" s="1235"/>
      <c r="H239" s="1236"/>
      <c r="I239" s="1234"/>
      <c r="J239" s="1220"/>
      <c r="K239" s="1237"/>
      <c r="L239" s="1237"/>
      <c r="M239" s="1234"/>
      <c r="N239" s="1237"/>
      <c r="O239" s="1234"/>
      <c r="P239" s="1234"/>
      <c r="Q239" s="1234"/>
      <c r="R239" s="1234"/>
      <c r="S239" s="1234"/>
      <c r="T239" s="1234"/>
      <c r="U239" s="1234"/>
    </row>
    <row r="240" spans="1:57">
      <c r="A240" s="1220">
        <v>142</v>
      </c>
      <c r="B240" s="1231"/>
      <c r="C240" s="1276" t="s">
        <v>2431</v>
      </c>
      <c r="D240" s="1239">
        <v>27648400</v>
      </c>
      <c r="E240" s="1240" t="s">
        <v>2416</v>
      </c>
      <c r="F240" s="1234"/>
      <c r="G240" s="1235"/>
      <c r="H240" s="1236"/>
      <c r="I240" s="1234"/>
      <c r="J240" s="1220"/>
      <c r="K240" s="1237"/>
      <c r="L240" s="1237"/>
      <c r="M240" s="1234"/>
      <c r="N240" s="1237"/>
      <c r="O240" s="1234"/>
      <c r="P240" s="1234"/>
      <c r="Q240" s="1234"/>
      <c r="R240" s="1234"/>
      <c r="S240" s="1234"/>
      <c r="T240" s="1234"/>
      <c r="U240" s="1234"/>
    </row>
    <row r="241" spans="1:57">
      <c r="A241" s="1220">
        <v>143</v>
      </c>
      <c r="B241" s="1231"/>
      <c r="C241" s="1276" t="s">
        <v>2426</v>
      </c>
      <c r="D241" s="1239">
        <v>16674900</v>
      </c>
      <c r="E241" s="1240" t="s">
        <v>2416</v>
      </c>
      <c r="F241" s="1234"/>
      <c r="G241" s="1235"/>
      <c r="H241" s="1236"/>
      <c r="I241" s="1234"/>
      <c r="J241" s="1220"/>
      <c r="K241" s="1237"/>
      <c r="L241" s="1237"/>
      <c r="M241" s="1234"/>
      <c r="N241" s="1237"/>
      <c r="O241" s="1234"/>
      <c r="P241" s="1234"/>
      <c r="Q241" s="1234"/>
      <c r="R241" s="1234"/>
      <c r="S241" s="1234"/>
      <c r="T241" s="1234"/>
      <c r="U241" s="1234"/>
      <c r="W241" s="1234"/>
      <c r="X241" s="1234"/>
      <c r="Y241" s="1234"/>
      <c r="Z241" s="1234"/>
      <c r="AA241" s="1234"/>
      <c r="AB241" s="1234"/>
      <c r="AC241" s="1234"/>
      <c r="AD241" s="1234"/>
      <c r="AE241" s="1234"/>
      <c r="AF241" s="1234"/>
      <c r="AG241" s="1234"/>
      <c r="AH241" s="1234"/>
      <c r="AI241" s="1234"/>
      <c r="AJ241" s="1234"/>
      <c r="AK241" s="1234"/>
      <c r="AL241" s="1234"/>
      <c r="AM241" s="1234"/>
      <c r="BE241" s="1234"/>
    </row>
    <row r="242" spans="1:57">
      <c r="A242" s="1220">
        <v>145</v>
      </c>
      <c r="B242" s="1231"/>
      <c r="C242" s="1276" t="s">
        <v>2422</v>
      </c>
      <c r="D242" s="1239">
        <v>376888900</v>
      </c>
      <c r="E242" s="1240" t="s">
        <v>2416</v>
      </c>
      <c r="F242" s="1234"/>
      <c r="G242" s="1235"/>
      <c r="H242" s="1236"/>
      <c r="I242" s="1234"/>
      <c r="J242" s="1220"/>
      <c r="K242" s="1237"/>
      <c r="L242" s="1237"/>
      <c r="M242" s="1234"/>
      <c r="N242" s="1237"/>
      <c r="O242" s="1234"/>
      <c r="P242" s="1234"/>
      <c r="Q242" s="1234"/>
      <c r="R242" s="1234"/>
      <c r="S242" s="1234"/>
      <c r="T242" s="1234"/>
      <c r="U242" s="1234"/>
    </row>
    <row r="243" spans="1:57" outlineLevel="2">
      <c r="A243" s="1220">
        <v>146</v>
      </c>
      <c r="B243" s="1231"/>
      <c r="C243" s="1276" t="s">
        <v>2423</v>
      </c>
      <c r="D243" s="1239">
        <v>0</v>
      </c>
      <c r="E243" s="1240" t="s">
        <v>2416</v>
      </c>
      <c r="F243" s="1234"/>
      <c r="G243" s="1235"/>
      <c r="H243" s="1236"/>
      <c r="I243" s="1234"/>
      <c r="J243" s="1220"/>
      <c r="K243" s="1237"/>
      <c r="L243" s="1237"/>
      <c r="M243" s="1234"/>
      <c r="N243" s="1237"/>
      <c r="O243" s="1234"/>
      <c r="P243" s="1234"/>
      <c r="Q243" s="1234"/>
      <c r="R243" s="1234"/>
      <c r="S243" s="1234"/>
      <c r="T243" s="1234"/>
      <c r="U243" s="1234"/>
    </row>
    <row r="244" spans="1:57" outlineLevel="2">
      <c r="A244" s="1220">
        <v>147</v>
      </c>
      <c r="B244" s="1231"/>
      <c r="C244" s="1276" t="s">
        <v>2424</v>
      </c>
      <c r="D244" s="1239">
        <v>376888900</v>
      </c>
      <c r="E244" s="1240" t="s">
        <v>2416</v>
      </c>
      <c r="F244" s="1234"/>
      <c r="G244" s="1235"/>
      <c r="H244" s="1236"/>
      <c r="I244" s="1234"/>
      <c r="J244" s="1220"/>
      <c r="K244" s="1237"/>
      <c r="L244" s="1237"/>
      <c r="M244" s="1234"/>
      <c r="N244" s="1237"/>
      <c r="O244" s="1234"/>
      <c r="P244" s="1234"/>
      <c r="Q244" s="1234"/>
      <c r="R244" s="1234"/>
      <c r="S244" s="1234"/>
      <c r="T244" s="1234"/>
      <c r="U244" s="1234"/>
    </row>
    <row r="245" spans="1:57">
      <c r="A245" s="1220">
        <v>148</v>
      </c>
      <c r="B245" s="1231"/>
      <c r="C245" s="1276" t="s">
        <v>2447</v>
      </c>
      <c r="D245" s="1239">
        <v>62550000</v>
      </c>
      <c r="E245" s="1240" t="s">
        <v>2416</v>
      </c>
      <c r="F245" s="1234"/>
      <c r="G245" s="1235"/>
      <c r="H245" s="1236"/>
      <c r="I245" s="1234"/>
      <c r="J245" s="1220"/>
      <c r="K245" s="1237"/>
      <c r="L245" s="1237"/>
      <c r="M245" s="1234"/>
      <c r="N245" s="1237"/>
      <c r="O245" s="1234"/>
      <c r="P245" s="1234"/>
      <c r="Q245" s="1234"/>
      <c r="R245" s="1234"/>
      <c r="S245" s="1234"/>
      <c r="T245" s="1234"/>
      <c r="U245" s="1234"/>
    </row>
    <row r="246" spans="1:57">
      <c r="A246" s="1220">
        <v>149</v>
      </c>
      <c r="B246" s="1231"/>
      <c r="C246" s="1276" t="s">
        <v>2430</v>
      </c>
      <c r="D246" s="1239">
        <v>10887600</v>
      </c>
      <c r="E246" s="1240" t="s">
        <v>2416</v>
      </c>
      <c r="F246" s="1234"/>
      <c r="G246" s="1235"/>
      <c r="H246" s="1236"/>
      <c r="I246" s="1234"/>
      <c r="J246" s="1220"/>
      <c r="K246" s="1237"/>
      <c r="L246" s="1237"/>
      <c r="M246" s="1234"/>
      <c r="N246" s="1237"/>
      <c r="O246" s="1234"/>
      <c r="P246" s="1234"/>
      <c r="Q246" s="1234"/>
      <c r="R246" s="1234"/>
      <c r="S246" s="1234"/>
      <c r="T246" s="1234"/>
      <c r="U246" s="1234"/>
    </row>
    <row r="247" spans="1:57">
      <c r="A247" s="1220">
        <v>150</v>
      </c>
      <c r="B247" s="1231"/>
      <c r="C247" s="1276" t="s">
        <v>2431</v>
      </c>
      <c r="D247" s="1239">
        <v>54327700</v>
      </c>
      <c r="E247" s="1240" t="s">
        <v>2416</v>
      </c>
      <c r="F247" s="1234"/>
      <c r="G247" s="1235"/>
      <c r="H247" s="1236"/>
      <c r="I247" s="1234"/>
      <c r="J247" s="1220"/>
      <c r="K247" s="1237"/>
      <c r="L247" s="1237"/>
      <c r="M247" s="1234"/>
      <c r="N247" s="1237"/>
      <c r="O247" s="1234"/>
      <c r="P247" s="1234"/>
      <c r="Q247" s="1234"/>
      <c r="R247" s="1234"/>
      <c r="S247" s="1234"/>
      <c r="T247" s="1234"/>
      <c r="U247" s="1234"/>
    </row>
    <row r="248" spans="1:57">
      <c r="A248" s="1220">
        <v>151</v>
      </c>
      <c r="B248" s="1231"/>
      <c r="C248" s="1276" t="s">
        <v>2425</v>
      </c>
      <c r="D248" s="1239">
        <v>53518300</v>
      </c>
      <c r="E248" s="1240" t="s">
        <v>2416</v>
      </c>
      <c r="F248" s="1234"/>
      <c r="G248" s="1235"/>
      <c r="H248" s="1236"/>
      <c r="I248" s="1234"/>
      <c r="J248" s="1220"/>
      <c r="K248" s="1237"/>
      <c r="L248" s="1237"/>
      <c r="M248" s="1234"/>
      <c r="N248" s="1237"/>
      <c r="O248" s="1234"/>
      <c r="P248" s="1234"/>
      <c r="Q248" s="1234"/>
      <c r="R248" s="1234"/>
      <c r="S248" s="1234"/>
      <c r="T248" s="1234"/>
      <c r="U248" s="1234"/>
    </row>
    <row r="249" spans="1:57">
      <c r="A249" s="1220">
        <v>152</v>
      </c>
      <c r="B249" s="1231"/>
      <c r="C249" s="1276" t="s">
        <v>2426</v>
      </c>
      <c r="D249" s="1239">
        <v>195605300</v>
      </c>
      <c r="E249" s="1240" t="s">
        <v>2416</v>
      </c>
      <c r="F249" s="1234"/>
      <c r="G249" s="1235"/>
      <c r="H249" s="1236"/>
      <c r="I249" s="1234"/>
      <c r="J249" s="1220"/>
      <c r="K249" s="1237"/>
      <c r="L249" s="1237"/>
      <c r="M249" s="1234"/>
      <c r="N249" s="1237"/>
      <c r="O249" s="1234"/>
      <c r="P249" s="1234"/>
      <c r="Q249" s="1234"/>
      <c r="R249" s="1234"/>
      <c r="S249" s="1234"/>
      <c r="T249" s="1234"/>
      <c r="U249" s="1234"/>
      <c r="W249" s="1234"/>
      <c r="X249" s="1234"/>
      <c r="Y249" s="1234"/>
      <c r="Z249" s="1234"/>
      <c r="AA249" s="1234"/>
      <c r="AB249" s="1234"/>
      <c r="AC249" s="1234"/>
      <c r="AD249" s="1234"/>
      <c r="AE249" s="1234"/>
      <c r="AF249" s="1234"/>
      <c r="AG249" s="1234"/>
      <c r="AH249" s="1234"/>
      <c r="AI249" s="1234"/>
      <c r="AJ249" s="1234"/>
      <c r="AK249" s="1234"/>
      <c r="AL249" s="1234"/>
      <c r="AM249" s="1234"/>
      <c r="BE249" s="1234"/>
    </row>
    <row r="250" spans="1:57">
      <c r="A250" s="1220">
        <v>154</v>
      </c>
      <c r="B250" s="1231"/>
      <c r="C250" s="1276" t="s">
        <v>2422</v>
      </c>
      <c r="D250" s="1239">
        <v>356950000</v>
      </c>
      <c r="E250" s="1240" t="s">
        <v>2416</v>
      </c>
      <c r="F250" s="1234"/>
      <c r="G250" s="1235"/>
      <c r="H250" s="1236"/>
      <c r="I250" s="1234"/>
      <c r="J250" s="1220"/>
      <c r="K250" s="1237"/>
      <c r="L250" s="1237"/>
      <c r="M250" s="1234"/>
      <c r="N250" s="1237"/>
      <c r="O250" s="1234"/>
      <c r="P250" s="1234"/>
      <c r="Q250" s="1234"/>
      <c r="R250" s="1234"/>
      <c r="S250" s="1234"/>
      <c r="T250" s="1234"/>
      <c r="U250" s="1234"/>
    </row>
    <row r="251" spans="1:57" outlineLevel="2">
      <c r="A251" s="1220">
        <v>155</v>
      </c>
      <c r="B251" s="1231"/>
      <c r="C251" s="1276" t="s">
        <v>2423</v>
      </c>
      <c r="D251" s="1239">
        <v>0</v>
      </c>
      <c r="E251" s="1240" t="s">
        <v>2416</v>
      </c>
      <c r="F251" s="1234"/>
      <c r="G251" s="1235"/>
      <c r="H251" s="1236"/>
      <c r="I251" s="1234"/>
      <c r="J251" s="1220"/>
      <c r="K251" s="1237"/>
      <c r="L251" s="1237"/>
      <c r="M251" s="1234"/>
      <c r="N251" s="1237"/>
      <c r="O251" s="1234"/>
      <c r="P251" s="1234"/>
      <c r="Q251" s="1234"/>
      <c r="R251" s="1234"/>
      <c r="S251" s="1234"/>
      <c r="T251" s="1234"/>
      <c r="U251" s="1234"/>
    </row>
    <row r="252" spans="1:57" outlineLevel="2">
      <c r="A252" s="1220">
        <v>156</v>
      </c>
      <c r="B252" s="1231"/>
      <c r="C252" s="1276" t="s">
        <v>2424</v>
      </c>
      <c r="D252" s="1239">
        <v>356950000</v>
      </c>
      <c r="E252" s="1240" t="s">
        <v>2416</v>
      </c>
      <c r="F252" s="1234"/>
      <c r="G252" s="1235"/>
      <c r="H252" s="1236"/>
      <c r="I252" s="1234"/>
      <c r="J252" s="1220"/>
      <c r="K252" s="1237"/>
      <c r="L252" s="1237"/>
      <c r="M252" s="1234"/>
      <c r="N252" s="1237"/>
      <c r="O252" s="1234"/>
      <c r="P252" s="1234"/>
      <c r="Q252" s="1234"/>
      <c r="R252" s="1234"/>
      <c r="S252" s="1234"/>
      <c r="T252" s="1234"/>
      <c r="U252" s="1234"/>
    </row>
    <row r="253" spans="1:57">
      <c r="A253" s="1220">
        <v>157</v>
      </c>
      <c r="B253" s="1231"/>
      <c r="C253" s="1276" t="s">
        <v>2447</v>
      </c>
      <c r="D253" s="1239">
        <v>38760000</v>
      </c>
      <c r="E253" s="1240" t="s">
        <v>2416</v>
      </c>
      <c r="F253" s="1234"/>
      <c r="G253" s="1235"/>
      <c r="H253" s="1236"/>
      <c r="I253" s="1234"/>
      <c r="J253" s="1220"/>
      <c r="K253" s="1237"/>
      <c r="L253" s="1237"/>
      <c r="M253" s="1234"/>
      <c r="N253" s="1237"/>
      <c r="O253" s="1234"/>
      <c r="P253" s="1234"/>
      <c r="Q253" s="1234"/>
      <c r="R253" s="1234"/>
      <c r="S253" s="1234"/>
      <c r="T253" s="1234"/>
      <c r="U253" s="1234"/>
    </row>
    <row r="254" spans="1:57">
      <c r="A254" s="1220">
        <v>158</v>
      </c>
      <c r="B254" s="1231"/>
      <c r="C254" s="1276" t="s">
        <v>2430</v>
      </c>
      <c r="D254" s="1239">
        <v>56680000</v>
      </c>
      <c r="E254" s="1240" t="s">
        <v>2416</v>
      </c>
      <c r="F254" s="1234"/>
      <c r="G254" s="1235"/>
      <c r="H254" s="1236"/>
      <c r="I254" s="1234"/>
      <c r="J254" s="1220"/>
      <c r="K254" s="1237"/>
      <c r="L254" s="1237"/>
      <c r="M254" s="1234"/>
      <c r="N254" s="1237"/>
      <c r="O254" s="1234"/>
      <c r="P254" s="1234"/>
      <c r="Q254" s="1234"/>
      <c r="R254" s="1234"/>
      <c r="S254" s="1234"/>
      <c r="T254" s="1234"/>
      <c r="U254" s="1234"/>
    </row>
    <row r="255" spans="1:57">
      <c r="A255" s="1220">
        <v>159</v>
      </c>
      <c r="B255" s="1231"/>
      <c r="C255" s="1276" t="s">
        <v>2431</v>
      </c>
      <c r="D255" s="1239">
        <v>106281600</v>
      </c>
      <c r="E255" s="1240" t="s">
        <v>2416</v>
      </c>
      <c r="F255" s="1234"/>
      <c r="G255" s="1235"/>
      <c r="H255" s="1236"/>
      <c r="I255" s="1234"/>
      <c r="J255" s="1220"/>
      <c r="K255" s="1237"/>
      <c r="L255" s="1237"/>
      <c r="M255" s="1234"/>
      <c r="N255" s="1237"/>
      <c r="O255" s="1234"/>
      <c r="P255" s="1234"/>
      <c r="Q255" s="1234"/>
      <c r="R255" s="1234"/>
      <c r="S255" s="1234"/>
      <c r="T255" s="1234"/>
      <c r="U255" s="1234"/>
    </row>
    <row r="256" spans="1:57">
      <c r="A256" s="1220">
        <v>160</v>
      </c>
      <c r="B256" s="1231"/>
      <c r="C256" s="1276" t="s">
        <v>2425</v>
      </c>
      <c r="D256" s="1239">
        <v>11377600</v>
      </c>
      <c r="E256" s="1240" t="s">
        <v>2416</v>
      </c>
      <c r="F256" s="1234"/>
      <c r="G256" s="1235"/>
      <c r="H256" s="1236"/>
      <c r="I256" s="1234"/>
      <c r="J256" s="1220"/>
      <c r="K256" s="1237"/>
      <c r="L256" s="1237"/>
      <c r="M256" s="1234"/>
      <c r="N256" s="1237"/>
      <c r="O256" s="1234"/>
      <c r="P256" s="1234"/>
      <c r="Q256" s="1234"/>
      <c r="R256" s="1234"/>
      <c r="S256" s="1234"/>
      <c r="T256" s="1234"/>
      <c r="U256" s="1234"/>
    </row>
    <row r="257" spans="1:57">
      <c r="A257" s="1220">
        <v>161</v>
      </c>
      <c r="B257" s="1231"/>
      <c r="C257" s="1276" t="s">
        <v>2426</v>
      </c>
      <c r="D257" s="1239">
        <v>143850800</v>
      </c>
      <c r="E257" s="1240" t="s">
        <v>2416</v>
      </c>
      <c r="F257" s="1234"/>
      <c r="G257" s="1235"/>
      <c r="H257" s="1236"/>
      <c r="I257" s="1234"/>
      <c r="J257" s="1220"/>
      <c r="K257" s="1237"/>
      <c r="L257" s="1237"/>
      <c r="M257" s="1234"/>
      <c r="N257" s="1237"/>
      <c r="O257" s="1234"/>
      <c r="P257" s="1234"/>
      <c r="Q257" s="1234"/>
      <c r="R257" s="1234"/>
      <c r="S257" s="1234"/>
      <c r="T257" s="1234"/>
      <c r="U257" s="1234"/>
    </row>
    <row r="258" spans="1:57">
      <c r="A258" s="1220">
        <v>163</v>
      </c>
      <c r="B258" s="1231"/>
      <c r="C258" s="1276" t="s">
        <v>2422</v>
      </c>
      <c r="D258" s="1239">
        <v>53780000</v>
      </c>
      <c r="E258" s="1240" t="s">
        <v>2416</v>
      </c>
      <c r="F258" s="1234"/>
      <c r="G258" s="1235"/>
      <c r="H258" s="1236"/>
      <c r="I258" s="1234"/>
      <c r="J258" s="1220"/>
      <c r="K258" s="1237"/>
      <c r="L258" s="1237"/>
      <c r="M258" s="1234"/>
      <c r="N258" s="1237"/>
      <c r="O258" s="1234"/>
      <c r="P258" s="1234"/>
      <c r="Q258" s="1234"/>
      <c r="R258" s="1234"/>
      <c r="S258" s="1234"/>
      <c r="T258" s="1234"/>
      <c r="U258" s="1234"/>
      <c r="W258" s="1234"/>
      <c r="X258" s="1234"/>
      <c r="Y258" s="1234"/>
      <c r="Z258" s="1234"/>
      <c r="AA258" s="1234"/>
      <c r="AB258" s="1234"/>
      <c r="AC258" s="1234"/>
      <c r="AD258" s="1234"/>
      <c r="AE258" s="1234"/>
      <c r="AF258" s="1234"/>
      <c r="AG258" s="1234"/>
      <c r="AH258" s="1234"/>
      <c r="AI258" s="1234"/>
      <c r="AJ258" s="1234"/>
      <c r="AK258" s="1234"/>
      <c r="AL258" s="1234"/>
      <c r="AM258" s="1234"/>
      <c r="BE258" s="1234"/>
    </row>
    <row r="259" spans="1:57">
      <c r="A259" s="1220">
        <v>164</v>
      </c>
      <c r="B259" s="1231"/>
      <c r="C259" s="1276" t="s">
        <v>2423</v>
      </c>
      <c r="D259" s="1239">
        <v>0</v>
      </c>
      <c r="E259" s="1240" t="s">
        <v>2416</v>
      </c>
      <c r="F259" s="1234"/>
      <c r="G259" s="1235"/>
      <c r="H259" s="1236"/>
      <c r="I259" s="1234"/>
      <c r="J259" s="1220"/>
      <c r="K259" s="1237"/>
      <c r="L259" s="1237"/>
      <c r="M259" s="1234"/>
      <c r="N259" s="1237"/>
      <c r="O259" s="1234"/>
      <c r="P259" s="1234"/>
      <c r="Q259" s="1234"/>
      <c r="R259" s="1234"/>
      <c r="S259" s="1234"/>
      <c r="T259" s="1234"/>
      <c r="U259" s="1234"/>
    </row>
    <row r="260" spans="1:57" outlineLevel="2">
      <c r="A260" s="1220">
        <v>165</v>
      </c>
      <c r="B260" s="1231"/>
      <c r="C260" s="1276" t="s">
        <v>2424</v>
      </c>
      <c r="D260" s="1239">
        <v>53780000</v>
      </c>
      <c r="E260" s="1240" t="s">
        <v>2416</v>
      </c>
      <c r="F260" s="1234"/>
      <c r="G260" s="1235"/>
      <c r="H260" s="1236"/>
      <c r="I260" s="1234"/>
      <c r="J260" s="1220"/>
      <c r="K260" s="1237"/>
      <c r="L260" s="1237"/>
      <c r="M260" s="1234"/>
      <c r="N260" s="1237"/>
      <c r="O260" s="1234"/>
      <c r="P260" s="1234"/>
      <c r="Q260" s="1234"/>
      <c r="R260" s="1234"/>
      <c r="S260" s="1234"/>
      <c r="T260" s="1234"/>
      <c r="U260" s="1234"/>
    </row>
    <row r="261" spans="1:57" outlineLevel="2">
      <c r="A261" s="1220">
        <v>166</v>
      </c>
      <c r="B261" s="1231"/>
      <c r="C261" s="1276" t="s">
        <v>2447</v>
      </c>
      <c r="D261" s="1239">
        <v>3579000</v>
      </c>
      <c r="E261" s="1240" t="s">
        <v>2416</v>
      </c>
      <c r="F261" s="1234"/>
      <c r="G261" s="1235"/>
      <c r="H261" s="1236"/>
      <c r="I261" s="1234"/>
      <c r="J261" s="1220"/>
      <c r="K261" s="1237"/>
      <c r="L261" s="1237"/>
      <c r="M261" s="1234"/>
      <c r="N261" s="1237"/>
      <c r="O261" s="1234"/>
      <c r="P261" s="1234"/>
      <c r="Q261" s="1234"/>
      <c r="R261" s="1234"/>
      <c r="S261" s="1234"/>
      <c r="T261" s="1234"/>
      <c r="U261" s="1234"/>
    </row>
    <row r="262" spans="1:57">
      <c r="A262" s="1220">
        <v>167</v>
      </c>
      <c r="B262" s="1231"/>
      <c r="C262" s="1276" t="s">
        <v>2430</v>
      </c>
      <c r="D262" s="1239">
        <v>19731500</v>
      </c>
      <c r="E262" s="1240" t="s">
        <v>2416</v>
      </c>
      <c r="F262" s="1234"/>
      <c r="G262" s="1235"/>
      <c r="H262" s="1236"/>
      <c r="I262" s="1234"/>
      <c r="J262" s="1220"/>
      <c r="K262" s="1237"/>
      <c r="L262" s="1237"/>
      <c r="M262" s="1234"/>
      <c r="N262" s="1237"/>
      <c r="O262" s="1234"/>
      <c r="P262" s="1234"/>
      <c r="Q262" s="1234"/>
      <c r="R262" s="1234"/>
      <c r="S262" s="1234"/>
      <c r="T262" s="1234"/>
      <c r="U262" s="1234"/>
    </row>
    <row r="263" spans="1:57">
      <c r="A263" s="1220">
        <v>168</v>
      </c>
      <c r="B263" s="1231"/>
      <c r="C263" s="1276" t="s">
        <v>2425</v>
      </c>
      <c r="D263" s="1239">
        <v>30469500</v>
      </c>
      <c r="E263" s="1240" t="s">
        <v>2416</v>
      </c>
      <c r="F263" s="1234"/>
      <c r="G263" s="1235"/>
      <c r="H263" s="1236"/>
      <c r="I263" s="1234"/>
      <c r="J263" s="1220"/>
      <c r="K263" s="1237"/>
      <c r="L263" s="1237"/>
      <c r="M263" s="1234"/>
      <c r="N263" s="1237"/>
      <c r="O263" s="1234"/>
      <c r="P263" s="1234"/>
      <c r="Q263" s="1234"/>
      <c r="R263" s="1234"/>
      <c r="S263" s="1234"/>
      <c r="T263" s="1234"/>
      <c r="U263" s="1234"/>
    </row>
    <row r="264" spans="1:57">
      <c r="A264" s="1220">
        <v>170</v>
      </c>
      <c r="B264" s="1231"/>
      <c r="C264" s="1276" t="s">
        <v>2422</v>
      </c>
      <c r="D264" s="1239">
        <v>296000000</v>
      </c>
      <c r="E264" s="1240" t="s">
        <v>2416</v>
      </c>
      <c r="F264" s="1234"/>
      <c r="G264" s="1235"/>
      <c r="H264" s="1236"/>
      <c r="I264" s="1234"/>
      <c r="J264" s="1220"/>
      <c r="K264" s="1237"/>
      <c r="L264" s="1237"/>
      <c r="M264" s="1234"/>
      <c r="N264" s="1237"/>
      <c r="O264" s="1234"/>
      <c r="P264" s="1234"/>
      <c r="Q264" s="1234"/>
      <c r="R264" s="1234"/>
      <c r="S264" s="1234"/>
      <c r="T264" s="1234"/>
      <c r="U264" s="1234"/>
    </row>
    <row r="265" spans="1:57">
      <c r="A265" s="1220">
        <v>171</v>
      </c>
      <c r="B265" s="1231"/>
      <c r="C265" s="1276" t="s">
        <v>2423</v>
      </c>
      <c r="D265" s="1239">
        <v>0</v>
      </c>
      <c r="E265" s="1240" t="s">
        <v>2416</v>
      </c>
      <c r="F265" s="1234"/>
      <c r="G265" s="1235"/>
      <c r="H265" s="1236"/>
      <c r="I265" s="1234"/>
      <c r="J265" s="1220"/>
      <c r="K265" s="1237"/>
      <c r="L265" s="1237"/>
      <c r="M265" s="1234"/>
      <c r="N265" s="1237"/>
      <c r="O265" s="1234"/>
      <c r="P265" s="1234"/>
      <c r="Q265" s="1234"/>
      <c r="R265" s="1234"/>
      <c r="S265" s="1234"/>
      <c r="T265" s="1234"/>
      <c r="U265" s="1234"/>
    </row>
    <row r="266" spans="1:57">
      <c r="A266" s="1220">
        <v>172</v>
      </c>
      <c r="B266" s="1231"/>
      <c r="C266" s="1276" t="s">
        <v>2424</v>
      </c>
      <c r="D266" s="1239">
        <v>296000000</v>
      </c>
      <c r="E266" s="1240" t="s">
        <v>2416</v>
      </c>
      <c r="F266" s="1234"/>
      <c r="G266" s="1235"/>
      <c r="H266" s="1236"/>
      <c r="I266" s="1234"/>
      <c r="J266" s="1220"/>
      <c r="K266" s="1237"/>
      <c r="L266" s="1237"/>
      <c r="M266" s="1234"/>
      <c r="N266" s="1237"/>
      <c r="O266" s="1234"/>
      <c r="P266" s="1234"/>
      <c r="Q266" s="1234"/>
      <c r="R266" s="1234"/>
      <c r="S266" s="1234"/>
      <c r="T266" s="1234"/>
      <c r="U266" s="1234"/>
      <c r="W266" s="1234"/>
      <c r="X266" s="1234"/>
      <c r="Y266" s="1234"/>
      <c r="Z266" s="1234"/>
      <c r="AA266" s="1234"/>
      <c r="AB266" s="1234"/>
      <c r="AC266" s="1234"/>
      <c r="AD266" s="1234"/>
      <c r="AE266" s="1234"/>
      <c r="AF266" s="1234"/>
      <c r="AG266" s="1234"/>
      <c r="AH266" s="1234"/>
      <c r="AI266" s="1234"/>
      <c r="AJ266" s="1234"/>
      <c r="AK266" s="1234"/>
      <c r="AL266" s="1234"/>
      <c r="AM266" s="1234"/>
      <c r="BE266" s="1234"/>
    </row>
    <row r="267" spans="1:57">
      <c r="A267" s="1220">
        <v>173</v>
      </c>
      <c r="B267" s="1231"/>
      <c r="C267" s="1276" t="s">
        <v>2447</v>
      </c>
      <c r="D267" s="1239">
        <v>26028700</v>
      </c>
      <c r="E267" s="1240" t="s">
        <v>2416</v>
      </c>
      <c r="F267" s="1234"/>
      <c r="G267" s="1235"/>
      <c r="H267" s="1236"/>
      <c r="I267" s="1234"/>
      <c r="J267" s="1220"/>
      <c r="K267" s="1237"/>
      <c r="L267" s="1237"/>
      <c r="M267" s="1234"/>
      <c r="N267" s="1237"/>
      <c r="O267" s="1234"/>
      <c r="P267" s="1234"/>
      <c r="Q267" s="1234"/>
      <c r="R267" s="1234"/>
      <c r="S267" s="1234"/>
      <c r="T267" s="1234"/>
      <c r="U267" s="1234"/>
    </row>
    <row r="268" spans="1:57" outlineLevel="2">
      <c r="A268" s="1220">
        <v>174</v>
      </c>
      <c r="B268" s="1231"/>
      <c r="C268" s="1276" t="s">
        <v>2430</v>
      </c>
      <c r="D268" s="1239">
        <v>34704900</v>
      </c>
      <c r="E268" s="1240" t="s">
        <v>2416</v>
      </c>
      <c r="F268" s="1234"/>
      <c r="G268" s="1235"/>
      <c r="H268" s="1236"/>
      <c r="I268" s="1234"/>
      <c r="J268" s="1220"/>
      <c r="K268" s="1237"/>
      <c r="L268" s="1237"/>
      <c r="M268" s="1234"/>
      <c r="N268" s="1237"/>
      <c r="O268" s="1234"/>
      <c r="P268" s="1234"/>
      <c r="Q268" s="1234"/>
      <c r="R268" s="1234"/>
      <c r="S268" s="1234"/>
      <c r="T268" s="1234"/>
      <c r="U268" s="1234"/>
    </row>
    <row r="269" spans="1:57" outlineLevel="2">
      <c r="A269" s="1220">
        <v>175</v>
      </c>
      <c r="B269" s="1231"/>
      <c r="C269" s="1276" t="s">
        <v>2431</v>
      </c>
      <c r="D269" s="1239">
        <v>137586400</v>
      </c>
      <c r="E269" s="1240" t="s">
        <v>2416</v>
      </c>
      <c r="F269" s="1234"/>
      <c r="G269" s="1235"/>
      <c r="H269" s="1236"/>
      <c r="I269" s="1234"/>
      <c r="J269" s="1220"/>
      <c r="K269" s="1237"/>
      <c r="L269" s="1237"/>
      <c r="M269" s="1234"/>
      <c r="N269" s="1237"/>
      <c r="O269" s="1234"/>
      <c r="P269" s="1234"/>
      <c r="Q269" s="1234"/>
      <c r="R269" s="1234"/>
      <c r="S269" s="1234"/>
      <c r="T269" s="1234"/>
      <c r="U269" s="1234"/>
    </row>
    <row r="270" spans="1:57">
      <c r="A270" s="1220">
        <v>176</v>
      </c>
      <c r="B270" s="1231"/>
      <c r="C270" s="1276" t="s">
        <v>2426</v>
      </c>
      <c r="D270" s="1239">
        <v>97680000</v>
      </c>
      <c r="E270" s="1240" t="s">
        <v>2416</v>
      </c>
      <c r="F270" s="1234"/>
      <c r="G270" s="1235"/>
      <c r="H270" s="1236"/>
      <c r="I270" s="1234"/>
      <c r="J270" s="1220"/>
      <c r="K270" s="1237"/>
      <c r="L270" s="1237"/>
      <c r="M270" s="1234"/>
      <c r="N270" s="1237"/>
      <c r="O270" s="1234"/>
      <c r="P270" s="1234"/>
      <c r="Q270" s="1234"/>
      <c r="R270" s="1234"/>
      <c r="S270" s="1234"/>
      <c r="T270" s="1234"/>
      <c r="U270" s="1234"/>
    </row>
    <row r="271" spans="1:57">
      <c r="A271" s="1220">
        <v>178</v>
      </c>
      <c r="B271" s="1231"/>
      <c r="C271" s="1276" t="s">
        <v>2422</v>
      </c>
      <c r="D271" s="1239">
        <v>181626600</v>
      </c>
      <c r="E271" s="1240" t="s">
        <v>2416</v>
      </c>
      <c r="F271" s="1234"/>
      <c r="G271" s="1235"/>
      <c r="H271" s="1236"/>
      <c r="I271" s="1234"/>
      <c r="J271" s="1220"/>
      <c r="K271" s="1237"/>
      <c r="L271" s="1237"/>
      <c r="M271" s="1234"/>
      <c r="N271" s="1237"/>
      <c r="O271" s="1234"/>
      <c r="P271" s="1234"/>
      <c r="Q271" s="1234"/>
      <c r="R271" s="1234"/>
      <c r="S271" s="1234"/>
      <c r="T271" s="1234"/>
      <c r="U271" s="1234"/>
    </row>
    <row r="272" spans="1:57">
      <c r="A272" s="1220">
        <v>179</v>
      </c>
      <c r="B272" s="1231"/>
      <c r="C272" s="1276" t="s">
        <v>2423</v>
      </c>
      <c r="D272" s="1239">
        <v>0</v>
      </c>
      <c r="E272" s="1240" t="s">
        <v>2416</v>
      </c>
      <c r="F272" s="1234"/>
      <c r="G272" s="1235"/>
      <c r="H272" s="1236"/>
      <c r="I272" s="1234"/>
      <c r="J272" s="1220"/>
      <c r="K272" s="1237"/>
      <c r="L272" s="1237"/>
      <c r="M272" s="1234"/>
      <c r="N272" s="1237"/>
      <c r="O272" s="1234"/>
      <c r="P272" s="1234"/>
      <c r="Q272" s="1234"/>
      <c r="R272" s="1234"/>
      <c r="S272" s="1234"/>
      <c r="T272" s="1234"/>
      <c r="U272" s="1234"/>
    </row>
    <row r="273" spans="1:57">
      <c r="A273" s="1220">
        <v>180</v>
      </c>
      <c r="B273" s="1231"/>
      <c r="C273" s="1276" t="s">
        <v>2424</v>
      </c>
      <c r="D273" s="1239">
        <v>181626600</v>
      </c>
      <c r="E273" s="1240" t="s">
        <v>2416</v>
      </c>
      <c r="F273" s="1234"/>
      <c r="G273" s="1235"/>
      <c r="H273" s="1236"/>
      <c r="I273" s="1234"/>
      <c r="J273" s="1220"/>
      <c r="K273" s="1237"/>
      <c r="L273" s="1237"/>
      <c r="M273" s="1234"/>
      <c r="N273" s="1237"/>
      <c r="O273" s="1234"/>
      <c r="P273" s="1234"/>
      <c r="Q273" s="1234"/>
      <c r="R273" s="1234"/>
      <c r="S273" s="1234"/>
      <c r="T273" s="1234"/>
      <c r="U273" s="1234"/>
    </row>
    <row r="274" spans="1:57">
      <c r="A274" s="1220">
        <v>181</v>
      </c>
      <c r="B274" s="1231"/>
      <c r="C274" s="1276" t="s">
        <v>2447</v>
      </c>
      <c r="D274" s="1239">
        <v>11359100</v>
      </c>
      <c r="E274" s="1240" t="s">
        <v>2416</v>
      </c>
      <c r="F274" s="1234"/>
      <c r="G274" s="1235"/>
      <c r="H274" s="1236"/>
      <c r="I274" s="1234"/>
      <c r="J274" s="1220"/>
      <c r="K274" s="1237"/>
      <c r="L274" s="1237"/>
      <c r="M274" s="1234"/>
      <c r="N274" s="1237"/>
      <c r="O274" s="1234"/>
      <c r="P274" s="1234"/>
      <c r="Q274" s="1234"/>
      <c r="R274" s="1234"/>
      <c r="S274" s="1234"/>
      <c r="T274" s="1234"/>
      <c r="U274" s="1234"/>
      <c r="W274" s="1234"/>
      <c r="X274" s="1234"/>
      <c r="Y274" s="1234"/>
      <c r="Z274" s="1234"/>
      <c r="AA274" s="1234"/>
      <c r="AB274" s="1234"/>
      <c r="AC274" s="1234"/>
      <c r="AD274" s="1234"/>
      <c r="AE274" s="1234"/>
      <c r="AF274" s="1234"/>
      <c r="AG274" s="1234"/>
      <c r="AH274" s="1234"/>
      <c r="AI274" s="1234"/>
      <c r="AJ274" s="1234"/>
      <c r="AK274" s="1234"/>
      <c r="AL274" s="1234"/>
      <c r="AM274" s="1234"/>
      <c r="AO274" s="1710"/>
      <c r="AP274" s="1710"/>
      <c r="AQ274" s="1710"/>
      <c r="AR274" s="1710"/>
      <c r="AS274" s="1710"/>
      <c r="AT274" s="1710"/>
      <c r="AU274" s="1710"/>
      <c r="AV274" s="1710"/>
      <c r="AW274" s="1710"/>
      <c r="AX274" s="1710"/>
      <c r="AY274" s="1710"/>
      <c r="AZ274" s="1710"/>
      <c r="BA274" s="1710"/>
      <c r="BB274" s="1710"/>
      <c r="BC274" s="1710"/>
      <c r="BD274" s="1710"/>
      <c r="BE274" s="1234"/>
    </row>
    <row r="275" spans="1:57">
      <c r="A275" s="1220">
        <v>182</v>
      </c>
      <c r="B275" s="1231"/>
      <c r="C275" s="1276" t="s">
        <v>2430</v>
      </c>
      <c r="D275" s="1239">
        <v>26635200</v>
      </c>
      <c r="E275" s="1240" t="s">
        <v>2416</v>
      </c>
      <c r="F275" s="1234"/>
      <c r="G275" s="1235"/>
      <c r="H275" s="1236"/>
      <c r="I275" s="1234"/>
      <c r="J275" s="1220"/>
      <c r="K275" s="1237"/>
      <c r="L275" s="1237"/>
      <c r="M275" s="1234"/>
      <c r="N275" s="1237"/>
      <c r="O275" s="1234"/>
      <c r="P275" s="1234"/>
      <c r="Q275" s="1234"/>
      <c r="R275" s="1234"/>
      <c r="S275" s="1234"/>
      <c r="T275" s="1234"/>
      <c r="U275" s="1234"/>
    </row>
    <row r="276" spans="1:57" outlineLevel="2">
      <c r="A276" s="1220">
        <v>183</v>
      </c>
      <c r="B276" s="1231"/>
      <c r="C276" s="1276" t="s">
        <v>2431</v>
      </c>
      <c r="D276" s="1239">
        <v>30992900</v>
      </c>
      <c r="E276" s="1240" t="s">
        <v>2416</v>
      </c>
      <c r="F276" s="1234"/>
      <c r="G276" s="1235"/>
      <c r="H276" s="1236"/>
      <c r="I276" s="1234"/>
      <c r="J276" s="1220"/>
      <c r="K276" s="1237"/>
      <c r="L276" s="1237"/>
      <c r="M276" s="1234"/>
      <c r="N276" s="1237"/>
      <c r="O276" s="1234"/>
      <c r="P276" s="1234"/>
      <c r="Q276" s="1234"/>
      <c r="R276" s="1234"/>
      <c r="S276" s="1234"/>
      <c r="T276" s="1234"/>
      <c r="U276" s="1234"/>
    </row>
    <row r="277" spans="1:57" outlineLevel="2">
      <c r="A277" s="1220">
        <v>184</v>
      </c>
      <c r="B277" s="1231"/>
      <c r="C277" s="1276" t="s">
        <v>2425</v>
      </c>
      <c r="D277" s="1239">
        <v>112639400</v>
      </c>
      <c r="E277" s="1240" t="s">
        <v>2416</v>
      </c>
      <c r="F277" s="1234"/>
      <c r="G277" s="1235"/>
      <c r="H277" s="1236"/>
      <c r="I277" s="1234"/>
      <c r="J277" s="1220"/>
      <c r="K277" s="1237"/>
      <c r="L277" s="1237"/>
      <c r="M277" s="1234"/>
      <c r="N277" s="1237"/>
      <c r="O277" s="1234"/>
      <c r="P277" s="1234"/>
      <c r="Q277" s="1234"/>
      <c r="R277" s="1234"/>
      <c r="S277" s="1234"/>
      <c r="T277" s="1234"/>
      <c r="U277" s="1234"/>
    </row>
    <row r="278" spans="1:57">
      <c r="A278" s="1220">
        <v>186</v>
      </c>
      <c r="B278" s="1231"/>
      <c r="C278" s="1276" t="s">
        <v>2422</v>
      </c>
      <c r="D278" s="1239">
        <v>63517200</v>
      </c>
      <c r="E278" s="1240" t="s">
        <v>2416</v>
      </c>
      <c r="F278" s="1234"/>
      <c r="G278" s="1235"/>
      <c r="H278" s="1236"/>
      <c r="I278" s="1234"/>
      <c r="J278" s="1220"/>
      <c r="K278" s="1237"/>
      <c r="L278" s="1237"/>
      <c r="M278" s="1234"/>
      <c r="N278" s="1237"/>
      <c r="O278" s="1234"/>
      <c r="P278" s="1234"/>
      <c r="Q278" s="1234"/>
      <c r="R278" s="1234"/>
      <c r="S278" s="1234"/>
      <c r="T278" s="1234"/>
      <c r="U278" s="1234"/>
    </row>
    <row r="279" spans="1:57">
      <c r="A279" s="1220">
        <v>187</v>
      </c>
      <c r="B279" s="1231"/>
      <c r="C279" s="1276" t="s">
        <v>2423</v>
      </c>
      <c r="D279" s="1239">
        <v>0</v>
      </c>
      <c r="E279" s="1240" t="s">
        <v>2416</v>
      </c>
      <c r="F279" s="1234"/>
      <c r="G279" s="1235"/>
      <c r="H279" s="1236"/>
      <c r="I279" s="1234"/>
      <c r="J279" s="1220"/>
      <c r="K279" s="1237"/>
      <c r="L279" s="1237"/>
      <c r="M279" s="1234"/>
      <c r="N279" s="1237"/>
      <c r="O279" s="1234"/>
      <c r="P279" s="1234"/>
      <c r="Q279" s="1234"/>
      <c r="R279" s="1234"/>
      <c r="S279" s="1234"/>
      <c r="T279" s="1234"/>
      <c r="U279" s="1234"/>
    </row>
    <row r="280" spans="1:57">
      <c r="A280" s="1220">
        <v>188</v>
      </c>
      <c r="B280" s="1231"/>
      <c r="C280" s="1276" t="s">
        <v>2424</v>
      </c>
      <c r="D280" s="1239">
        <v>63517200</v>
      </c>
      <c r="E280" s="1240" t="s">
        <v>2416</v>
      </c>
      <c r="F280" s="1234"/>
      <c r="G280" s="1235"/>
      <c r="H280" s="1236"/>
      <c r="I280" s="1234"/>
      <c r="J280" s="1220"/>
      <c r="K280" s="1237"/>
      <c r="L280" s="1237"/>
      <c r="M280" s="1234"/>
      <c r="N280" s="1237"/>
      <c r="O280" s="1234"/>
      <c r="P280" s="1234"/>
      <c r="Q280" s="1234"/>
      <c r="R280" s="1234"/>
      <c r="S280" s="1234"/>
      <c r="T280" s="1234"/>
      <c r="U280" s="1234"/>
    </row>
    <row r="281" spans="1:57">
      <c r="A281" s="1220">
        <v>189</v>
      </c>
      <c r="B281" s="1231"/>
      <c r="C281" s="1276" t="s">
        <v>2447</v>
      </c>
      <c r="D281" s="1239">
        <v>3671200</v>
      </c>
      <c r="E281" s="1240" t="s">
        <v>2416</v>
      </c>
      <c r="F281" s="1234"/>
      <c r="G281" s="1235"/>
      <c r="H281" s="1236"/>
      <c r="I281" s="1234"/>
      <c r="J281" s="1220"/>
      <c r="K281" s="1237"/>
      <c r="L281" s="1237"/>
      <c r="M281" s="1234"/>
      <c r="N281" s="1237"/>
      <c r="O281" s="1234"/>
      <c r="P281" s="1234"/>
      <c r="Q281" s="1234"/>
      <c r="R281" s="1234"/>
      <c r="S281" s="1234"/>
      <c r="T281" s="1234"/>
      <c r="U281" s="1234"/>
    </row>
    <row r="282" spans="1:57">
      <c r="A282" s="1220">
        <v>190</v>
      </c>
      <c r="B282" s="1231"/>
      <c r="C282" s="1276" t="s">
        <v>2430</v>
      </c>
      <c r="D282" s="1239">
        <v>16220000</v>
      </c>
      <c r="E282" s="1240" t="s">
        <v>2416</v>
      </c>
      <c r="F282" s="1234"/>
      <c r="G282" s="1235"/>
      <c r="H282" s="1236"/>
      <c r="I282" s="1234"/>
      <c r="J282" s="1220"/>
      <c r="K282" s="1237"/>
      <c r="L282" s="1237"/>
      <c r="M282" s="1234"/>
      <c r="N282" s="1237"/>
      <c r="O282" s="1234"/>
      <c r="P282" s="1234"/>
      <c r="Q282" s="1234"/>
      <c r="R282" s="1234"/>
      <c r="S282" s="1234"/>
      <c r="T282" s="1234"/>
      <c r="U282" s="1234"/>
    </row>
    <row r="283" spans="1:57">
      <c r="A283" s="1220">
        <v>191</v>
      </c>
      <c r="B283" s="1231"/>
      <c r="C283" s="1276" t="s">
        <v>2431</v>
      </c>
      <c r="D283" s="1239">
        <v>6901400</v>
      </c>
      <c r="E283" s="1240" t="s">
        <v>2416</v>
      </c>
      <c r="F283" s="1234"/>
      <c r="G283" s="1235"/>
      <c r="H283" s="1236"/>
      <c r="I283" s="1234"/>
      <c r="J283" s="1220"/>
      <c r="K283" s="1237"/>
      <c r="L283" s="1237"/>
      <c r="M283" s="1234"/>
      <c r="N283" s="1237"/>
      <c r="O283" s="1234"/>
      <c r="P283" s="1234"/>
      <c r="Q283" s="1234"/>
      <c r="R283" s="1234"/>
      <c r="S283" s="1234"/>
      <c r="T283" s="1234"/>
      <c r="U283" s="1234"/>
      <c r="W283" s="1234"/>
      <c r="X283" s="1234"/>
      <c r="Y283" s="1234"/>
      <c r="Z283" s="1234"/>
      <c r="AA283" s="1234"/>
      <c r="AB283" s="1234"/>
      <c r="AC283" s="1234"/>
      <c r="AD283" s="1234"/>
      <c r="AE283" s="1234"/>
      <c r="AF283" s="1234"/>
      <c r="AG283" s="1234"/>
      <c r="AH283" s="1234"/>
      <c r="AI283" s="1234"/>
      <c r="AJ283" s="1234"/>
      <c r="AK283" s="1234"/>
      <c r="AL283" s="1234"/>
      <c r="AM283" s="1234"/>
      <c r="AO283" s="1710"/>
      <c r="AP283" s="1710"/>
      <c r="AQ283" s="1710"/>
      <c r="AR283" s="1710"/>
      <c r="AS283" s="1710"/>
      <c r="AT283" s="1710"/>
      <c r="AU283" s="1710"/>
      <c r="AV283" s="1710"/>
      <c r="AW283" s="1710"/>
      <c r="AX283" s="1710"/>
      <c r="AY283" s="1710"/>
      <c r="AZ283" s="1710"/>
      <c r="BA283" s="1710"/>
      <c r="BB283" s="1710"/>
      <c r="BC283" s="1710"/>
      <c r="BD283" s="1710"/>
      <c r="BE283" s="1234"/>
    </row>
    <row r="284" spans="1:57">
      <c r="A284" s="1220">
        <v>192</v>
      </c>
      <c r="B284" s="1231"/>
      <c r="C284" s="1276" t="s">
        <v>2425</v>
      </c>
      <c r="D284" s="1239">
        <v>36724600</v>
      </c>
      <c r="E284" s="1240" t="s">
        <v>2416</v>
      </c>
      <c r="F284" s="1234"/>
      <c r="G284" s="1235"/>
      <c r="H284" s="1236"/>
      <c r="I284" s="1234"/>
      <c r="J284" s="1220"/>
      <c r="K284" s="1237"/>
      <c r="L284" s="1237"/>
      <c r="M284" s="1234"/>
      <c r="N284" s="1237"/>
      <c r="O284" s="1234"/>
      <c r="P284" s="1234"/>
      <c r="Q284" s="1234"/>
      <c r="R284" s="1234"/>
      <c r="S284" s="1234"/>
      <c r="T284" s="1234"/>
      <c r="U284" s="1234"/>
    </row>
    <row r="285" spans="1:57" outlineLevel="2">
      <c r="A285" s="1220">
        <v>194</v>
      </c>
      <c r="B285" s="1231"/>
      <c r="C285" s="1276" t="s">
        <v>2422</v>
      </c>
      <c r="D285" s="1239">
        <v>74747000</v>
      </c>
      <c r="E285" s="1240" t="s">
        <v>2416</v>
      </c>
      <c r="F285" s="1234"/>
      <c r="G285" s="1235"/>
      <c r="H285" s="1236"/>
      <c r="I285" s="1234"/>
      <c r="J285" s="1220"/>
      <c r="K285" s="1237"/>
      <c r="L285" s="1237"/>
      <c r="M285" s="1234"/>
      <c r="N285" s="1237"/>
      <c r="O285" s="1234"/>
      <c r="P285" s="1234"/>
      <c r="Q285" s="1234"/>
      <c r="R285" s="1234"/>
      <c r="S285" s="1234"/>
      <c r="T285" s="1234"/>
      <c r="U285" s="1234"/>
    </row>
    <row r="286" spans="1:57" outlineLevel="2">
      <c r="A286" s="1220">
        <v>195</v>
      </c>
      <c r="B286" s="1231"/>
      <c r="C286" s="1276" t="s">
        <v>2423</v>
      </c>
      <c r="D286" s="1239">
        <v>0</v>
      </c>
      <c r="E286" s="1240" t="s">
        <v>2416</v>
      </c>
      <c r="F286" s="1234"/>
      <c r="G286" s="1235"/>
      <c r="H286" s="1236"/>
      <c r="I286" s="1234"/>
      <c r="J286" s="1220"/>
      <c r="K286" s="1237"/>
      <c r="L286" s="1237"/>
      <c r="M286" s="1234"/>
      <c r="N286" s="1237"/>
      <c r="O286" s="1234"/>
      <c r="P286" s="1234"/>
      <c r="Q286" s="1234"/>
      <c r="R286" s="1234"/>
      <c r="S286" s="1234"/>
      <c r="T286" s="1234"/>
      <c r="U286" s="1234"/>
    </row>
    <row r="287" spans="1:57">
      <c r="A287" s="1220">
        <v>196</v>
      </c>
      <c r="B287" s="1231"/>
      <c r="C287" s="1276" t="s">
        <v>2424</v>
      </c>
      <c r="D287" s="1239">
        <v>74747000</v>
      </c>
      <c r="E287" s="1240" t="s">
        <v>2416</v>
      </c>
      <c r="F287" s="1234"/>
      <c r="G287" s="1235"/>
      <c r="H287" s="1236"/>
      <c r="I287" s="1234"/>
      <c r="J287" s="1220"/>
      <c r="K287" s="1237"/>
      <c r="L287" s="1237"/>
      <c r="M287" s="1234"/>
      <c r="N287" s="1237"/>
      <c r="O287" s="1234"/>
      <c r="P287" s="1234"/>
      <c r="Q287" s="1234"/>
      <c r="R287" s="1234"/>
      <c r="S287" s="1234"/>
      <c r="T287" s="1234"/>
      <c r="U287" s="1234"/>
    </row>
    <row r="288" spans="1:57">
      <c r="A288" s="1220">
        <v>197</v>
      </c>
      <c r="B288" s="1231"/>
      <c r="C288" s="1276" t="s">
        <v>2447</v>
      </c>
      <c r="D288" s="1239">
        <v>4125000</v>
      </c>
      <c r="E288" s="1240" t="s">
        <v>2416</v>
      </c>
      <c r="F288" s="1234"/>
      <c r="G288" s="1235"/>
      <c r="H288" s="1236"/>
      <c r="I288" s="1234"/>
      <c r="J288" s="1220"/>
      <c r="K288" s="1237"/>
      <c r="L288" s="1237"/>
      <c r="M288" s="1234"/>
      <c r="N288" s="1237"/>
      <c r="O288" s="1234"/>
      <c r="P288" s="1234"/>
      <c r="Q288" s="1234"/>
      <c r="R288" s="1234"/>
      <c r="S288" s="1234"/>
      <c r="T288" s="1234"/>
      <c r="U288" s="1234"/>
    </row>
    <row r="289" spans="1:57">
      <c r="A289" s="1220">
        <v>198</v>
      </c>
      <c r="B289" s="1231"/>
      <c r="C289" s="1276" t="s">
        <v>2430</v>
      </c>
      <c r="D289" s="1239">
        <v>18225000</v>
      </c>
      <c r="E289" s="1240" t="s">
        <v>2416</v>
      </c>
      <c r="F289" s="1234"/>
      <c r="G289" s="1235"/>
      <c r="H289" s="1236"/>
      <c r="I289" s="1234"/>
      <c r="J289" s="1220"/>
      <c r="K289" s="1237"/>
      <c r="L289" s="1237"/>
      <c r="M289" s="1234"/>
      <c r="N289" s="1237"/>
      <c r="O289" s="1234"/>
      <c r="P289" s="1234"/>
      <c r="Q289" s="1234"/>
      <c r="R289" s="1234"/>
      <c r="S289" s="1234"/>
      <c r="T289" s="1234"/>
      <c r="U289" s="1234"/>
    </row>
    <row r="290" spans="1:57">
      <c r="A290" s="1220">
        <v>199</v>
      </c>
      <c r="B290" s="1231"/>
      <c r="C290" s="1276" t="s">
        <v>2431</v>
      </c>
      <c r="D290" s="1239">
        <v>2058000</v>
      </c>
      <c r="E290" s="1240" t="s">
        <v>2416</v>
      </c>
      <c r="F290" s="1234"/>
      <c r="G290" s="1235"/>
      <c r="H290" s="1236"/>
      <c r="I290" s="1234"/>
      <c r="J290" s="1220"/>
      <c r="K290" s="1237"/>
      <c r="L290" s="1237"/>
      <c r="M290" s="1234"/>
      <c r="N290" s="1237"/>
      <c r="O290" s="1234"/>
      <c r="P290" s="1234"/>
      <c r="Q290" s="1234"/>
      <c r="R290" s="1234"/>
      <c r="S290" s="1234"/>
      <c r="T290" s="1234"/>
      <c r="U290" s="1234"/>
    </row>
    <row r="291" spans="1:57">
      <c r="A291" s="1220">
        <v>200</v>
      </c>
      <c r="B291" s="1231"/>
      <c r="C291" s="1276" t="s">
        <v>2425</v>
      </c>
      <c r="D291" s="1239">
        <v>34866400</v>
      </c>
      <c r="E291" s="1240" t="s">
        <v>2416</v>
      </c>
      <c r="F291" s="1234"/>
      <c r="G291" s="1235"/>
      <c r="H291" s="1236"/>
      <c r="I291" s="1234"/>
      <c r="J291" s="1220"/>
      <c r="K291" s="1237"/>
      <c r="L291" s="1237"/>
      <c r="M291" s="1234"/>
      <c r="N291" s="1237"/>
      <c r="O291" s="1234"/>
      <c r="P291" s="1234"/>
      <c r="Q291" s="1234"/>
      <c r="R291" s="1234"/>
      <c r="S291" s="1234"/>
      <c r="T291" s="1234"/>
      <c r="U291" s="1234"/>
      <c r="W291" s="1234"/>
      <c r="X291" s="1234"/>
      <c r="Y291" s="1234"/>
      <c r="Z291" s="1234"/>
      <c r="AA291" s="1234"/>
      <c r="AB291" s="1234"/>
      <c r="AC291" s="1234"/>
      <c r="AD291" s="1234"/>
      <c r="AE291" s="1234"/>
      <c r="AF291" s="1234"/>
      <c r="AG291" s="1234"/>
      <c r="AH291" s="1234"/>
      <c r="AI291" s="1234"/>
      <c r="AJ291" s="1234"/>
      <c r="AK291" s="1234"/>
      <c r="AL291" s="1234"/>
      <c r="AM291" s="1234"/>
      <c r="BE291" s="1234"/>
    </row>
    <row r="292" spans="1:57">
      <c r="A292" s="1220">
        <v>201</v>
      </c>
      <c r="B292" s="1231"/>
      <c r="C292" s="1276" t="s">
        <v>2426</v>
      </c>
      <c r="D292" s="1239">
        <v>15472600</v>
      </c>
      <c r="E292" s="1240" t="s">
        <v>2416</v>
      </c>
      <c r="F292" s="1234"/>
      <c r="G292" s="1235"/>
      <c r="H292" s="1236"/>
      <c r="I292" s="1234"/>
      <c r="J292" s="1220"/>
      <c r="K292" s="1237"/>
      <c r="L292" s="1237"/>
      <c r="M292" s="1234"/>
      <c r="N292" s="1237"/>
      <c r="O292" s="1234"/>
      <c r="P292" s="1234"/>
      <c r="Q292" s="1234"/>
      <c r="R292" s="1234"/>
      <c r="S292" s="1234"/>
      <c r="T292" s="1234"/>
      <c r="U292" s="1234"/>
    </row>
    <row r="293" spans="1:57" outlineLevel="2">
      <c r="A293" s="1220">
        <v>203</v>
      </c>
      <c r="B293" s="1231"/>
      <c r="C293" s="1276" t="s">
        <v>2422</v>
      </c>
      <c r="D293" s="1239">
        <v>204488900</v>
      </c>
      <c r="E293" s="1240" t="s">
        <v>2416</v>
      </c>
      <c r="F293" s="1234"/>
      <c r="G293" s="1235"/>
      <c r="H293" s="1236"/>
      <c r="I293" s="1234"/>
      <c r="J293" s="1220"/>
      <c r="K293" s="1237"/>
      <c r="L293" s="1237"/>
      <c r="M293" s="1234"/>
      <c r="N293" s="1237"/>
      <c r="O293" s="1234"/>
      <c r="P293" s="1234"/>
      <c r="Q293" s="1234"/>
      <c r="R293" s="1234"/>
      <c r="S293" s="1234"/>
      <c r="T293" s="1234"/>
      <c r="U293" s="1234"/>
    </row>
    <row r="294" spans="1:57" outlineLevel="2">
      <c r="A294" s="1220">
        <v>204</v>
      </c>
      <c r="B294" s="1231"/>
      <c r="C294" s="1276" t="s">
        <v>2423</v>
      </c>
      <c r="D294" s="1239">
        <v>0</v>
      </c>
      <c r="E294" s="1240" t="s">
        <v>2416</v>
      </c>
      <c r="F294" s="1234"/>
      <c r="G294" s="1235"/>
      <c r="H294" s="1236"/>
      <c r="I294" s="1234"/>
      <c r="J294" s="1220"/>
      <c r="K294" s="1237"/>
      <c r="L294" s="1237"/>
      <c r="M294" s="1234"/>
      <c r="N294" s="1237"/>
      <c r="O294" s="1234"/>
      <c r="P294" s="1234"/>
      <c r="Q294" s="1234"/>
      <c r="R294" s="1234"/>
      <c r="S294" s="1234"/>
      <c r="T294" s="1234"/>
      <c r="U294" s="1234"/>
    </row>
    <row r="295" spans="1:57">
      <c r="A295" s="1220">
        <v>205</v>
      </c>
      <c r="B295" s="1231"/>
      <c r="C295" s="1276" t="s">
        <v>2424</v>
      </c>
      <c r="D295" s="1239">
        <v>204488900</v>
      </c>
      <c r="E295" s="1240" t="s">
        <v>2416</v>
      </c>
      <c r="F295" s="1234"/>
      <c r="G295" s="1235"/>
      <c r="H295" s="1236"/>
      <c r="I295" s="1234"/>
      <c r="J295" s="1220"/>
      <c r="K295" s="1237"/>
      <c r="L295" s="1237"/>
      <c r="M295" s="1234"/>
      <c r="N295" s="1237"/>
      <c r="O295" s="1234"/>
      <c r="P295" s="1234"/>
      <c r="Q295" s="1234"/>
      <c r="R295" s="1234"/>
      <c r="S295" s="1234"/>
      <c r="T295" s="1234"/>
      <c r="U295" s="1234"/>
    </row>
    <row r="296" spans="1:57">
      <c r="A296" s="1220">
        <v>206</v>
      </c>
      <c r="B296" s="1231"/>
      <c r="C296" s="1276" t="s">
        <v>2447</v>
      </c>
      <c r="D296" s="1239">
        <v>34125000</v>
      </c>
      <c r="E296" s="1240" t="s">
        <v>2416</v>
      </c>
      <c r="F296" s="1234"/>
      <c r="G296" s="1235"/>
      <c r="H296" s="1236"/>
      <c r="I296" s="1234"/>
      <c r="J296" s="1220"/>
      <c r="K296" s="1237"/>
      <c r="L296" s="1237"/>
      <c r="M296" s="1234"/>
      <c r="N296" s="1237"/>
      <c r="O296" s="1234"/>
      <c r="P296" s="1234"/>
      <c r="Q296" s="1234"/>
      <c r="R296" s="1234"/>
      <c r="S296" s="1234"/>
      <c r="T296" s="1234"/>
      <c r="U296" s="1234"/>
    </row>
    <row r="297" spans="1:57">
      <c r="A297" s="1220">
        <v>207</v>
      </c>
      <c r="B297" s="1231"/>
      <c r="C297" s="1276" t="s">
        <v>2430</v>
      </c>
      <c r="D297" s="1239">
        <v>1820000</v>
      </c>
      <c r="E297" s="1240" t="s">
        <v>2416</v>
      </c>
      <c r="F297" s="1234"/>
      <c r="G297" s="1235"/>
      <c r="H297" s="1236"/>
      <c r="I297" s="1234"/>
      <c r="J297" s="1220"/>
      <c r="K297" s="1237"/>
      <c r="L297" s="1237"/>
      <c r="M297" s="1234"/>
      <c r="N297" s="1237"/>
      <c r="O297" s="1234"/>
      <c r="P297" s="1234"/>
      <c r="Q297" s="1234"/>
      <c r="R297" s="1234"/>
      <c r="S297" s="1234"/>
      <c r="T297" s="1234"/>
      <c r="U297" s="1234"/>
    </row>
    <row r="298" spans="1:57">
      <c r="A298" s="1220">
        <v>208</v>
      </c>
      <c r="B298" s="1231"/>
      <c r="C298" s="1276" t="s">
        <v>2431</v>
      </c>
      <c r="D298" s="1239">
        <v>84703500</v>
      </c>
      <c r="E298" s="1240" t="s">
        <v>2416</v>
      </c>
      <c r="F298" s="1234"/>
      <c r="G298" s="1235"/>
      <c r="H298" s="1236"/>
      <c r="I298" s="1234"/>
      <c r="J298" s="1220"/>
      <c r="K298" s="1237"/>
      <c r="L298" s="1237"/>
      <c r="M298" s="1234"/>
      <c r="N298" s="1237"/>
      <c r="O298" s="1234"/>
      <c r="P298" s="1234"/>
      <c r="Q298" s="1234"/>
      <c r="R298" s="1234"/>
      <c r="S298" s="1234"/>
      <c r="T298" s="1234"/>
      <c r="U298" s="1234"/>
    </row>
    <row r="299" spans="1:57">
      <c r="A299" s="1220">
        <v>209</v>
      </c>
      <c r="B299" s="1231"/>
      <c r="C299" s="1276" t="s">
        <v>2425</v>
      </c>
      <c r="D299" s="1239">
        <v>83840400</v>
      </c>
      <c r="E299" s="1240" t="s">
        <v>2416</v>
      </c>
      <c r="F299" s="1234"/>
      <c r="G299" s="1235"/>
      <c r="H299" s="1236"/>
      <c r="I299" s="1234"/>
      <c r="J299" s="1220"/>
      <c r="K299" s="1237"/>
      <c r="L299" s="1237"/>
      <c r="M299" s="1234"/>
      <c r="N299" s="1237"/>
      <c r="O299" s="1234"/>
      <c r="P299" s="1234"/>
      <c r="Q299" s="1234"/>
      <c r="R299" s="1234"/>
      <c r="S299" s="1234"/>
      <c r="T299" s="1234"/>
      <c r="U299" s="1234"/>
    </row>
    <row r="300" spans="1:57">
      <c r="A300" s="1220">
        <v>211</v>
      </c>
      <c r="B300" s="1231"/>
      <c r="C300" s="1276" t="s">
        <v>2422</v>
      </c>
      <c r="D300" s="1239">
        <v>70000000</v>
      </c>
      <c r="E300" s="1240" t="s">
        <v>2416</v>
      </c>
      <c r="F300" s="1234"/>
      <c r="G300" s="1235"/>
      <c r="H300" s="1236"/>
      <c r="I300" s="1234"/>
      <c r="J300" s="1220"/>
      <c r="K300" s="1237"/>
      <c r="L300" s="1237"/>
      <c r="M300" s="1234"/>
      <c r="N300" s="1237"/>
      <c r="O300" s="1234"/>
      <c r="P300" s="1234"/>
      <c r="Q300" s="1234"/>
      <c r="R300" s="1234"/>
      <c r="S300" s="1234"/>
      <c r="T300" s="1234"/>
      <c r="U300" s="1234"/>
      <c r="W300" s="1234"/>
      <c r="X300" s="1234"/>
      <c r="Y300" s="1234"/>
      <c r="Z300" s="1234"/>
      <c r="AA300" s="1234"/>
      <c r="AB300" s="1234"/>
      <c r="AC300" s="1234"/>
      <c r="AD300" s="1234"/>
      <c r="AE300" s="1234"/>
      <c r="AF300" s="1234"/>
      <c r="AG300" s="1234"/>
      <c r="AH300" s="1234"/>
      <c r="AI300" s="1234"/>
      <c r="AJ300" s="1234"/>
      <c r="AK300" s="1234"/>
      <c r="AL300" s="1234"/>
      <c r="AM300" s="1234"/>
      <c r="BE300" s="1234"/>
    </row>
    <row r="301" spans="1:57">
      <c r="A301" s="1220">
        <v>212</v>
      </c>
      <c r="B301" s="1231"/>
      <c r="C301" s="1276" t="s">
        <v>2423</v>
      </c>
      <c r="D301" s="1239">
        <v>0</v>
      </c>
      <c r="E301" s="1240" t="s">
        <v>2416</v>
      </c>
      <c r="F301" s="1234"/>
      <c r="G301" s="1235"/>
      <c r="H301" s="1236"/>
      <c r="I301" s="1234"/>
      <c r="J301" s="1220"/>
      <c r="K301" s="1237"/>
      <c r="L301" s="1237"/>
      <c r="M301" s="1234"/>
      <c r="N301" s="1237"/>
      <c r="O301" s="1234"/>
      <c r="P301" s="1234"/>
      <c r="Q301" s="1234"/>
      <c r="R301" s="1234"/>
      <c r="S301" s="1234"/>
      <c r="T301" s="1234"/>
      <c r="U301" s="1234"/>
    </row>
    <row r="302" spans="1:57" outlineLevel="2">
      <c r="A302" s="1220">
        <v>213</v>
      </c>
      <c r="B302" s="1231"/>
      <c r="C302" s="1276" t="s">
        <v>2424</v>
      </c>
      <c r="D302" s="1239">
        <v>70000000</v>
      </c>
      <c r="E302" s="1240" t="s">
        <v>2416</v>
      </c>
      <c r="F302" s="1234"/>
      <c r="G302" s="1235"/>
      <c r="H302" s="1236"/>
      <c r="I302" s="1234"/>
      <c r="J302" s="1220"/>
      <c r="K302" s="1237"/>
      <c r="L302" s="1237"/>
      <c r="M302" s="1234"/>
      <c r="N302" s="1237"/>
      <c r="O302" s="1234"/>
      <c r="P302" s="1234"/>
      <c r="Q302" s="1234"/>
      <c r="R302" s="1234"/>
      <c r="S302" s="1234"/>
      <c r="T302" s="1234"/>
      <c r="U302" s="1234"/>
    </row>
    <row r="303" spans="1:57" outlineLevel="2">
      <c r="A303" s="1220">
        <v>214</v>
      </c>
      <c r="B303" s="1231"/>
      <c r="C303" s="1276" t="s">
        <v>2447</v>
      </c>
      <c r="D303" s="1239">
        <v>5941200</v>
      </c>
      <c r="E303" s="1240" t="s">
        <v>2416</v>
      </c>
      <c r="F303" s="1234"/>
      <c r="G303" s="1235"/>
      <c r="H303" s="1236"/>
      <c r="I303" s="1234"/>
      <c r="J303" s="1220"/>
      <c r="K303" s="1237"/>
      <c r="L303" s="1237"/>
      <c r="M303" s="1234"/>
      <c r="N303" s="1237"/>
      <c r="O303" s="1234"/>
      <c r="P303" s="1234"/>
      <c r="Q303" s="1234"/>
      <c r="R303" s="1234"/>
      <c r="S303" s="1234"/>
      <c r="T303" s="1234"/>
      <c r="U303" s="1234"/>
    </row>
    <row r="304" spans="1:57">
      <c r="A304" s="1220">
        <v>215</v>
      </c>
      <c r="B304" s="1231"/>
      <c r="C304" s="1276" t="s">
        <v>2430</v>
      </c>
      <c r="D304" s="1239">
        <v>8648200</v>
      </c>
      <c r="E304" s="1240" t="s">
        <v>2416</v>
      </c>
      <c r="F304" s="1234"/>
      <c r="G304" s="1235"/>
      <c r="H304" s="1236"/>
      <c r="I304" s="1234"/>
      <c r="J304" s="1220"/>
      <c r="K304" s="1237"/>
      <c r="L304" s="1237"/>
      <c r="M304" s="1234"/>
      <c r="N304" s="1237"/>
      <c r="O304" s="1234"/>
      <c r="P304" s="1234"/>
      <c r="Q304" s="1234"/>
      <c r="R304" s="1234"/>
      <c r="S304" s="1234"/>
      <c r="T304" s="1234"/>
      <c r="U304" s="1234"/>
    </row>
    <row r="305" spans="1:57">
      <c r="A305" s="1220">
        <v>216</v>
      </c>
      <c r="B305" s="1231"/>
      <c r="C305" s="1276" t="s">
        <v>2431</v>
      </c>
      <c r="D305" s="1239">
        <v>17934600</v>
      </c>
      <c r="E305" s="1240" t="s">
        <v>2416</v>
      </c>
      <c r="F305" s="1234"/>
      <c r="G305" s="1235"/>
      <c r="H305" s="1236"/>
      <c r="I305" s="1234"/>
      <c r="J305" s="1220"/>
      <c r="K305" s="1237"/>
      <c r="L305" s="1237"/>
      <c r="M305" s="1234"/>
      <c r="N305" s="1237"/>
      <c r="O305" s="1234"/>
      <c r="P305" s="1234"/>
      <c r="Q305" s="1234"/>
      <c r="R305" s="1234"/>
      <c r="S305" s="1234"/>
      <c r="T305" s="1234"/>
      <c r="U305" s="1234"/>
    </row>
    <row r="306" spans="1:57">
      <c r="A306" s="1220">
        <v>217</v>
      </c>
      <c r="B306" s="1231"/>
      <c r="C306" s="1276" t="s">
        <v>2425</v>
      </c>
      <c r="D306" s="1239">
        <v>37476000</v>
      </c>
      <c r="E306" s="1240" t="s">
        <v>2416</v>
      </c>
      <c r="F306" s="1234"/>
      <c r="G306" s="1235"/>
      <c r="H306" s="1236"/>
      <c r="I306" s="1234"/>
      <c r="J306" s="1220"/>
      <c r="K306" s="1237"/>
      <c r="L306" s="1237"/>
      <c r="M306" s="1234"/>
      <c r="N306" s="1237"/>
      <c r="O306" s="1234"/>
      <c r="P306" s="1234"/>
      <c r="Q306" s="1234"/>
      <c r="R306" s="1234"/>
      <c r="S306" s="1234"/>
      <c r="T306" s="1234"/>
      <c r="U306" s="1234"/>
    </row>
    <row r="307" spans="1:57">
      <c r="A307" s="1220">
        <v>219</v>
      </c>
      <c r="B307" s="1231"/>
      <c r="C307" s="1276" t="s">
        <v>2422</v>
      </c>
      <c r="D307" s="1239">
        <v>349143000</v>
      </c>
      <c r="E307" s="1240" t="s">
        <v>2416</v>
      </c>
      <c r="F307" s="1234"/>
      <c r="G307" s="1235"/>
      <c r="H307" s="1236"/>
      <c r="I307" s="1234"/>
      <c r="J307" s="1220"/>
      <c r="K307" s="1237"/>
      <c r="L307" s="1237"/>
      <c r="M307" s="1234"/>
      <c r="N307" s="1237"/>
      <c r="O307" s="1234"/>
      <c r="P307" s="1234"/>
      <c r="Q307" s="1234"/>
      <c r="R307" s="1234"/>
      <c r="S307" s="1234"/>
      <c r="T307" s="1234"/>
      <c r="U307" s="1234"/>
      <c r="W307" s="1234"/>
      <c r="X307" s="1234"/>
      <c r="Y307" s="1234"/>
      <c r="Z307" s="1234"/>
      <c r="AA307" s="1234"/>
      <c r="AB307" s="1234"/>
      <c r="AC307" s="1234"/>
      <c r="AD307" s="1234"/>
      <c r="AE307" s="1234"/>
      <c r="AF307" s="1234"/>
      <c r="AG307" s="1234"/>
      <c r="AH307" s="1234"/>
      <c r="AI307" s="1234"/>
      <c r="AJ307" s="1234"/>
      <c r="AK307" s="1234"/>
      <c r="AL307" s="1234"/>
      <c r="AM307" s="1234"/>
      <c r="BE307" s="1234"/>
    </row>
    <row r="308" spans="1:57">
      <c r="A308" s="1220">
        <v>220</v>
      </c>
      <c r="B308" s="1231"/>
      <c r="C308" s="1276" t="s">
        <v>2423</v>
      </c>
      <c r="D308" s="1239">
        <v>0</v>
      </c>
      <c r="E308" s="1240" t="s">
        <v>2416</v>
      </c>
      <c r="F308" s="1234"/>
      <c r="G308" s="1235"/>
      <c r="H308" s="1236"/>
      <c r="I308" s="1234"/>
      <c r="J308" s="1220"/>
      <c r="K308" s="1237"/>
      <c r="L308" s="1237"/>
      <c r="M308" s="1234"/>
      <c r="N308" s="1237"/>
      <c r="O308" s="1234"/>
      <c r="P308" s="1234"/>
      <c r="Q308" s="1234"/>
      <c r="R308" s="1234"/>
      <c r="S308" s="1234"/>
      <c r="T308" s="1234"/>
      <c r="U308" s="1234"/>
    </row>
    <row r="309" spans="1:57" outlineLevel="2">
      <c r="A309" s="1220">
        <v>221</v>
      </c>
      <c r="B309" s="1231"/>
      <c r="C309" s="1276" t="s">
        <v>2424</v>
      </c>
      <c r="D309" s="1239">
        <v>349143000</v>
      </c>
      <c r="E309" s="1240" t="s">
        <v>2416</v>
      </c>
      <c r="F309" s="1234"/>
      <c r="G309" s="1235"/>
      <c r="H309" s="1236"/>
      <c r="I309" s="1234"/>
      <c r="J309" s="1220"/>
      <c r="K309" s="1237"/>
      <c r="L309" s="1237"/>
      <c r="M309" s="1234"/>
      <c r="N309" s="1237"/>
      <c r="O309" s="1234"/>
      <c r="P309" s="1234"/>
      <c r="Q309" s="1234"/>
      <c r="R309" s="1234"/>
      <c r="S309" s="1234"/>
      <c r="T309" s="1234"/>
      <c r="U309" s="1234"/>
    </row>
    <row r="310" spans="1:57" outlineLevel="2">
      <c r="A310" s="1220">
        <v>222</v>
      </c>
      <c r="B310" s="1231"/>
      <c r="C310" s="1276" t="s">
        <v>2447</v>
      </c>
      <c r="D310" s="1239">
        <v>46020000</v>
      </c>
      <c r="E310" s="1240" t="s">
        <v>2416</v>
      </c>
      <c r="F310" s="1234"/>
      <c r="G310" s="1235"/>
      <c r="H310" s="1236"/>
      <c r="I310" s="1234"/>
      <c r="J310" s="1220"/>
      <c r="K310" s="1237"/>
      <c r="L310" s="1237"/>
      <c r="M310" s="1234"/>
      <c r="N310" s="1237"/>
      <c r="O310" s="1234"/>
      <c r="P310" s="1234"/>
      <c r="Q310" s="1234"/>
      <c r="R310" s="1234"/>
      <c r="S310" s="1234"/>
      <c r="T310" s="1234"/>
      <c r="U310" s="1234"/>
    </row>
    <row r="311" spans="1:57">
      <c r="A311" s="1220">
        <v>223</v>
      </c>
      <c r="B311" s="1231"/>
      <c r="C311" s="1276" t="s">
        <v>2430</v>
      </c>
      <c r="D311" s="1239">
        <v>6726000</v>
      </c>
      <c r="E311" s="1240" t="s">
        <v>2416</v>
      </c>
      <c r="F311" s="1234"/>
      <c r="G311" s="1235"/>
      <c r="H311" s="1236"/>
      <c r="I311" s="1234"/>
      <c r="J311" s="1220"/>
      <c r="K311" s="1237"/>
      <c r="L311" s="1237"/>
      <c r="M311" s="1234"/>
      <c r="N311" s="1237"/>
      <c r="O311" s="1234"/>
      <c r="P311" s="1234"/>
      <c r="Q311" s="1234"/>
      <c r="R311" s="1234"/>
      <c r="S311" s="1234"/>
      <c r="T311" s="1234"/>
      <c r="U311" s="1234"/>
    </row>
    <row r="312" spans="1:57">
      <c r="A312" s="1220">
        <v>224</v>
      </c>
      <c r="B312" s="1231"/>
      <c r="C312" s="1276" t="s">
        <v>2431</v>
      </c>
      <c r="D312" s="1239">
        <v>34573500</v>
      </c>
      <c r="E312" s="1240" t="s">
        <v>2416</v>
      </c>
      <c r="F312" s="1234"/>
      <c r="G312" s="1235"/>
      <c r="H312" s="1236"/>
      <c r="I312" s="1234"/>
      <c r="J312" s="1220"/>
      <c r="K312" s="1237"/>
      <c r="L312" s="1237"/>
      <c r="M312" s="1234"/>
      <c r="N312" s="1237"/>
      <c r="O312" s="1234"/>
      <c r="P312" s="1234"/>
      <c r="Q312" s="1234"/>
      <c r="R312" s="1234"/>
      <c r="S312" s="1234"/>
      <c r="T312" s="1234"/>
      <c r="U312" s="1234"/>
    </row>
    <row r="313" spans="1:57">
      <c r="A313" s="1220">
        <v>225</v>
      </c>
      <c r="B313" s="1231"/>
      <c r="C313" s="1276" t="s">
        <v>2425</v>
      </c>
      <c r="D313" s="1239">
        <v>127752600</v>
      </c>
      <c r="E313" s="1240" t="s">
        <v>2416</v>
      </c>
      <c r="F313" s="1234"/>
      <c r="G313" s="1235"/>
      <c r="H313" s="1236"/>
      <c r="I313" s="1234"/>
      <c r="J313" s="1220"/>
      <c r="K313" s="1237"/>
      <c r="L313" s="1237"/>
      <c r="M313" s="1234"/>
      <c r="N313" s="1237"/>
      <c r="O313" s="1234"/>
      <c r="P313" s="1234"/>
      <c r="Q313" s="1234"/>
      <c r="R313" s="1234"/>
      <c r="S313" s="1234"/>
      <c r="T313" s="1234"/>
      <c r="U313" s="1234"/>
    </row>
    <row r="314" spans="1:57">
      <c r="A314" s="1220">
        <v>226</v>
      </c>
      <c r="B314" s="1231"/>
      <c r="C314" s="1276" t="s">
        <v>2426</v>
      </c>
      <c r="D314" s="1239">
        <v>134070900</v>
      </c>
      <c r="E314" s="1240" t="s">
        <v>2416</v>
      </c>
      <c r="F314" s="1234"/>
      <c r="G314" s="1235"/>
      <c r="H314" s="1236"/>
      <c r="I314" s="1234"/>
      <c r="J314" s="1220"/>
      <c r="K314" s="1237"/>
      <c r="L314" s="1237"/>
      <c r="M314" s="1234"/>
      <c r="N314" s="1237"/>
      <c r="O314" s="1234"/>
      <c r="P314" s="1234"/>
      <c r="Q314" s="1234"/>
      <c r="R314" s="1234"/>
      <c r="S314" s="1234"/>
      <c r="T314" s="1234"/>
      <c r="U314" s="1234"/>
    </row>
    <row r="315" spans="1:57">
      <c r="A315" s="1220">
        <v>228</v>
      </c>
      <c r="B315" s="1231"/>
      <c r="C315" s="1276" t="s">
        <v>2422</v>
      </c>
      <c r="D315" s="1239">
        <v>68888900</v>
      </c>
      <c r="E315" s="1240" t="s">
        <v>2416</v>
      </c>
      <c r="F315" s="1234"/>
      <c r="G315" s="1235"/>
      <c r="H315" s="1236"/>
      <c r="I315" s="1234"/>
      <c r="J315" s="1220"/>
      <c r="K315" s="1237"/>
      <c r="L315" s="1237"/>
      <c r="M315" s="1234"/>
      <c r="N315" s="1237"/>
      <c r="O315" s="1234"/>
      <c r="P315" s="1234"/>
      <c r="Q315" s="1234"/>
      <c r="R315" s="1234"/>
      <c r="S315" s="1234"/>
      <c r="T315" s="1234"/>
      <c r="U315" s="1234"/>
      <c r="W315" s="1234"/>
      <c r="X315" s="1234"/>
      <c r="Y315" s="1234"/>
      <c r="Z315" s="1234"/>
      <c r="AA315" s="1234"/>
      <c r="AB315" s="1234"/>
      <c r="AC315" s="1234"/>
      <c r="AD315" s="1234"/>
      <c r="AE315" s="1234"/>
      <c r="AF315" s="1234"/>
      <c r="AG315" s="1234"/>
      <c r="AH315" s="1234"/>
      <c r="AI315" s="1234"/>
      <c r="AJ315" s="1234"/>
      <c r="AK315" s="1234"/>
      <c r="AL315" s="1234"/>
      <c r="AM315" s="1234"/>
      <c r="BE315" s="1234"/>
    </row>
    <row r="316" spans="1:57">
      <c r="A316" s="1220">
        <v>229</v>
      </c>
      <c r="B316" s="1231"/>
      <c r="C316" s="1276" t="s">
        <v>2423</v>
      </c>
      <c r="D316" s="1239">
        <v>0</v>
      </c>
      <c r="E316" s="1240" t="s">
        <v>2416</v>
      </c>
      <c r="F316" s="1234"/>
      <c r="G316" s="1235"/>
      <c r="H316" s="1236"/>
      <c r="I316" s="1234"/>
      <c r="J316" s="1220"/>
      <c r="K316" s="1237"/>
      <c r="L316" s="1237"/>
      <c r="M316" s="1234"/>
      <c r="N316" s="1237"/>
      <c r="O316" s="1234"/>
      <c r="P316" s="1234"/>
      <c r="Q316" s="1234"/>
      <c r="R316" s="1234"/>
      <c r="S316" s="1234"/>
      <c r="T316" s="1234"/>
      <c r="U316" s="1234"/>
    </row>
    <row r="317" spans="1:57" outlineLevel="2">
      <c r="A317" s="1220">
        <v>230</v>
      </c>
      <c r="B317" s="1231"/>
      <c r="C317" s="1276" t="s">
        <v>2424</v>
      </c>
      <c r="D317" s="1239">
        <v>68888900</v>
      </c>
      <c r="E317" s="1240" t="s">
        <v>2416</v>
      </c>
      <c r="F317" s="1234"/>
      <c r="G317" s="1235"/>
      <c r="H317" s="1236"/>
      <c r="I317" s="1234"/>
      <c r="J317" s="1220"/>
      <c r="K317" s="1237"/>
      <c r="L317" s="1237"/>
      <c r="M317" s="1234"/>
      <c r="N317" s="1237"/>
      <c r="O317" s="1234"/>
      <c r="P317" s="1234"/>
      <c r="Q317" s="1234"/>
      <c r="R317" s="1234"/>
      <c r="S317" s="1234"/>
      <c r="T317" s="1234"/>
      <c r="U317" s="1234"/>
    </row>
    <row r="318" spans="1:57" outlineLevel="2">
      <c r="A318" s="1220">
        <v>231</v>
      </c>
      <c r="B318" s="1231"/>
      <c r="C318" s="1276" t="s">
        <v>2447</v>
      </c>
      <c r="D318" s="1239">
        <v>7586000</v>
      </c>
      <c r="E318" s="1240" t="s">
        <v>2416</v>
      </c>
      <c r="F318" s="1234"/>
      <c r="G318" s="1235"/>
      <c r="H318" s="1236"/>
      <c r="I318" s="1234"/>
      <c r="J318" s="1220"/>
      <c r="K318" s="1237"/>
      <c r="L318" s="1237"/>
      <c r="M318" s="1234"/>
      <c r="N318" s="1237"/>
      <c r="O318" s="1234"/>
      <c r="P318" s="1234"/>
      <c r="Q318" s="1234"/>
      <c r="R318" s="1234"/>
      <c r="S318" s="1234"/>
      <c r="T318" s="1234"/>
      <c r="U318" s="1234"/>
    </row>
    <row r="319" spans="1:57">
      <c r="A319" s="1220">
        <v>232</v>
      </c>
      <c r="B319" s="1231"/>
      <c r="C319" s="1276" t="s">
        <v>2430</v>
      </c>
      <c r="D319" s="1239">
        <v>15388400</v>
      </c>
      <c r="E319" s="1240" t="s">
        <v>2416</v>
      </c>
      <c r="F319" s="1234"/>
      <c r="G319" s="1235"/>
      <c r="H319" s="1236"/>
      <c r="I319" s="1234"/>
      <c r="J319" s="1220"/>
      <c r="K319" s="1237"/>
      <c r="L319" s="1237"/>
      <c r="M319" s="1234"/>
      <c r="N319" s="1237"/>
      <c r="O319" s="1234"/>
      <c r="P319" s="1234"/>
      <c r="Q319" s="1234"/>
      <c r="R319" s="1234"/>
      <c r="S319" s="1234"/>
      <c r="T319" s="1234"/>
      <c r="U319" s="1234"/>
    </row>
    <row r="320" spans="1:57">
      <c r="A320" s="1220">
        <v>233</v>
      </c>
      <c r="B320" s="1231"/>
      <c r="C320" s="1276" t="s">
        <v>2431</v>
      </c>
      <c r="D320" s="1239">
        <v>6718700</v>
      </c>
      <c r="E320" s="1240" t="s">
        <v>2416</v>
      </c>
      <c r="F320" s="1234"/>
      <c r="G320" s="1235"/>
      <c r="H320" s="1236"/>
      <c r="I320" s="1234"/>
      <c r="J320" s="1220"/>
      <c r="K320" s="1237"/>
      <c r="L320" s="1237"/>
      <c r="M320" s="1234"/>
      <c r="N320" s="1237"/>
      <c r="O320" s="1234"/>
      <c r="P320" s="1234"/>
      <c r="Q320" s="1234"/>
      <c r="R320" s="1234"/>
      <c r="S320" s="1234"/>
      <c r="T320" s="1234"/>
      <c r="U320" s="1234"/>
    </row>
    <row r="321" spans="1:57">
      <c r="A321" s="1220">
        <v>234</v>
      </c>
      <c r="B321" s="1231"/>
      <c r="C321" s="1276" t="s">
        <v>2425</v>
      </c>
      <c r="D321" s="1239">
        <v>39195800</v>
      </c>
      <c r="E321" s="1240" t="s">
        <v>2416</v>
      </c>
      <c r="F321" s="1234"/>
      <c r="G321" s="1235"/>
      <c r="H321" s="1236"/>
      <c r="I321" s="1234"/>
      <c r="J321" s="1220"/>
      <c r="K321" s="1237"/>
      <c r="L321" s="1237"/>
      <c r="M321" s="1234"/>
      <c r="N321" s="1237"/>
      <c r="O321" s="1234"/>
      <c r="P321" s="1234"/>
      <c r="Q321" s="1234"/>
      <c r="R321" s="1234"/>
      <c r="S321" s="1234"/>
      <c r="T321" s="1234"/>
      <c r="U321" s="1234"/>
    </row>
    <row r="322" spans="1:57">
      <c r="A322" s="1220">
        <v>236</v>
      </c>
      <c r="B322" s="1231"/>
      <c r="C322" s="1276" t="s">
        <v>2422</v>
      </c>
      <c r="D322" s="1239">
        <v>488000000</v>
      </c>
      <c r="E322" s="1240" t="s">
        <v>2416</v>
      </c>
      <c r="F322" s="1234"/>
      <c r="G322" s="1235"/>
      <c r="H322" s="1236"/>
      <c r="I322" s="1234"/>
      <c r="J322" s="1220"/>
      <c r="K322" s="1237"/>
      <c r="L322" s="1237"/>
      <c r="M322" s="1234"/>
      <c r="N322" s="1237"/>
      <c r="O322" s="1234"/>
      <c r="P322" s="1234"/>
      <c r="Q322" s="1234"/>
      <c r="R322" s="1234"/>
      <c r="S322" s="1234"/>
      <c r="T322" s="1234"/>
      <c r="U322" s="1234"/>
      <c r="W322" s="1234"/>
      <c r="X322" s="1234"/>
      <c r="Y322" s="1234"/>
      <c r="Z322" s="1234"/>
      <c r="AA322" s="1234"/>
      <c r="AB322" s="1234"/>
      <c r="AC322" s="1234"/>
      <c r="AD322" s="1234"/>
      <c r="AE322" s="1234"/>
      <c r="AF322" s="1234"/>
      <c r="AG322" s="1234"/>
      <c r="AH322" s="1234"/>
      <c r="AI322" s="1234"/>
      <c r="AJ322" s="1234"/>
      <c r="AK322" s="1234"/>
      <c r="AL322" s="1234"/>
      <c r="AM322" s="1234"/>
      <c r="BE322" s="1234"/>
    </row>
    <row r="323" spans="1:57">
      <c r="A323" s="1220">
        <v>237</v>
      </c>
      <c r="B323" s="1231"/>
      <c r="C323" s="1276" t="s">
        <v>2423</v>
      </c>
      <c r="D323" s="1239">
        <v>0</v>
      </c>
      <c r="E323" s="1240" t="s">
        <v>2416</v>
      </c>
      <c r="F323" s="1234"/>
      <c r="G323" s="1235"/>
      <c r="H323" s="1236"/>
      <c r="I323" s="1234"/>
      <c r="J323" s="1220"/>
      <c r="K323" s="1237"/>
      <c r="L323" s="1237"/>
      <c r="M323" s="1234"/>
      <c r="N323" s="1237"/>
      <c r="O323" s="1234"/>
      <c r="P323" s="1234"/>
      <c r="Q323" s="1234"/>
      <c r="R323" s="1234"/>
      <c r="S323" s="1234"/>
      <c r="T323" s="1234"/>
      <c r="U323" s="1234"/>
    </row>
    <row r="324" spans="1:57" outlineLevel="2">
      <c r="A324" s="1220">
        <v>238</v>
      </c>
      <c r="B324" s="1231"/>
      <c r="C324" s="1276" t="s">
        <v>2424</v>
      </c>
      <c r="D324" s="1239">
        <v>488000000</v>
      </c>
      <c r="E324" s="1240" t="s">
        <v>2416</v>
      </c>
      <c r="F324" s="1234"/>
      <c r="G324" s="1235"/>
      <c r="H324" s="1236"/>
      <c r="I324" s="1234"/>
      <c r="J324" s="1220"/>
      <c r="K324" s="1237"/>
      <c r="L324" s="1237"/>
      <c r="M324" s="1234"/>
      <c r="N324" s="1237"/>
      <c r="O324" s="1234"/>
      <c r="P324" s="1234"/>
      <c r="Q324" s="1234"/>
      <c r="R324" s="1234"/>
      <c r="S324" s="1234"/>
      <c r="T324" s="1234"/>
      <c r="U324" s="1234"/>
    </row>
    <row r="325" spans="1:57" outlineLevel="2">
      <c r="A325" s="1220">
        <v>239</v>
      </c>
      <c r="B325" s="1231"/>
      <c r="C325" s="1276" t="s">
        <v>2447</v>
      </c>
      <c r="D325" s="1239">
        <v>81000000</v>
      </c>
      <c r="E325" s="1240" t="s">
        <v>2416</v>
      </c>
      <c r="F325" s="1234"/>
      <c r="G325" s="1235"/>
      <c r="H325" s="1236"/>
      <c r="I325" s="1234"/>
      <c r="J325" s="1220"/>
      <c r="K325" s="1237"/>
      <c r="L325" s="1237"/>
      <c r="M325" s="1234"/>
      <c r="N325" s="1237"/>
      <c r="O325" s="1234"/>
      <c r="P325" s="1234"/>
      <c r="Q325" s="1234"/>
      <c r="R325" s="1234"/>
      <c r="S325" s="1234"/>
      <c r="T325" s="1234"/>
      <c r="U325" s="1234"/>
    </row>
    <row r="326" spans="1:57">
      <c r="A326" s="1220">
        <v>240</v>
      </c>
      <c r="B326" s="1231"/>
      <c r="C326" s="1276" t="s">
        <v>2430</v>
      </c>
      <c r="D326" s="1239">
        <v>16180000</v>
      </c>
      <c r="E326" s="1240" t="s">
        <v>2416</v>
      </c>
      <c r="F326" s="1234"/>
      <c r="G326" s="1235"/>
      <c r="H326" s="1236"/>
      <c r="I326" s="1234"/>
      <c r="J326" s="1220"/>
      <c r="K326" s="1237"/>
      <c r="L326" s="1237"/>
      <c r="M326" s="1234"/>
      <c r="N326" s="1237"/>
      <c r="O326" s="1234"/>
      <c r="P326" s="1234"/>
      <c r="Q326" s="1234"/>
      <c r="R326" s="1234"/>
      <c r="S326" s="1234"/>
      <c r="T326" s="1234"/>
      <c r="U326" s="1234"/>
    </row>
    <row r="327" spans="1:57">
      <c r="A327" s="1220">
        <v>241</v>
      </c>
      <c r="B327" s="1231"/>
      <c r="C327" s="1276" t="s">
        <v>2431</v>
      </c>
      <c r="D327" s="1239">
        <v>68256000</v>
      </c>
      <c r="E327" s="1240" t="s">
        <v>2416</v>
      </c>
      <c r="F327" s="1234"/>
      <c r="G327" s="1235"/>
      <c r="H327" s="1236"/>
      <c r="I327" s="1234"/>
      <c r="J327" s="1220"/>
      <c r="K327" s="1237"/>
      <c r="L327" s="1237"/>
      <c r="M327" s="1234"/>
      <c r="N327" s="1237"/>
      <c r="O327" s="1234"/>
      <c r="P327" s="1234"/>
      <c r="Q327" s="1234"/>
      <c r="R327" s="1234"/>
      <c r="S327" s="1234"/>
      <c r="T327" s="1234"/>
      <c r="U327" s="1234"/>
    </row>
    <row r="328" spans="1:57">
      <c r="A328" s="1220">
        <v>242</v>
      </c>
      <c r="B328" s="1231"/>
      <c r="C328" s="1276" t="s">
        <v>2426</v>
      </c>
      <c r="D328" s="1239">
        <v>322564000</v>
      </c>
      <c r="E328" s="1240" t="s">
        <v>2416</v>
      </c>
      <c r="F328" s="1234"/>
      <c r="G328" s="1235"/>
      <c r="H328" s="1236"/>
      <c r="I328" s="1234"/>
      <c r="J328" s="1220"/>
      <c r="K328" s="1237"/>
      <c r="L328" s="1237"/>
      <c r="M328" s="1234"/>
      <c r="N328" s="1237"/>
      <c r="O328" s="1234"/>
      <c r="P328" s="1234"/>
      <c r="Q328" s="1234"/>
      <c r="R328" s="1234"/>
      <c r="S328" s="1234"/>
      <c r="T328" s="1234"/>
      <c r="U328" s="1234"/>
    </row>
    <row r="329" spans="1:57">
      <c r="A329" s="1220">
        <v>244</v>
      </c>
      <c r="B329" s="1231"/>
      <c r="C329" s="1276" t="s">
        <v>2422</v>
      </c>
      <c r="D329" s="1239">
        <v>63999900</v>
      </c>
      <c r="E329" s="1240" t="s">
        <v>2416</v>
      </c>
      <c r="F329" s="1234"/>
      <c r="G329" s="1235"/>
      <c r="H329" s="1236"/>
      <c r="I329" s="1234"/>
      <c r="J329" s="1220"/>
      <c r="K329" s="1237"/>
      <c r="L329" s="1237"/>
      <c r="M329" s="1234"/>
      <c r="N329" s="1237"/>
      <c r="O329" s="1234"/>
      <c r="P329" s="1234"/>
      <c r="Q329" s="1234"/>
      <c r="R329" s="1234"/>
      <c r="S329" s="1234"/>
      <c r="T329" s="1234"/>
      <c r="U329" s="1234"/>
      <c r="W329" s="1234"/>
      <c r="X329" s="1234"/>
      <c r="Y329" s="1234"/>
      <c r="Z329" s="1234"/>
      <c r="AA329" s="1234"/>
      <c r="AB329" s="1234"/>
      <c r="AC329" s="1234"/>
      <c r="AD329" s="1234"/>
      <c r="AE329" s="1234"/>
      <c r="AF329" s="1234"/>
      <c r="AG329" s="1234"/>
      <c r="AH329" s="1234"/>
      <c r="AI329" s="1234"/>
      <c r="AJ329" s="1234"/>
      <c r="AK329" s="1234"/>
      <c r="AL329" s="1234"/>
      <c r="AM329" s="1234"/>
      <c r="BE329" s="1234"/>
    </row>
    <row r="330" spans="1:57">
      <c r="A330" s="1220">
        <v>245</v>
      </c>
      <c r="B330" s="1231"/>
      <c r="C330" s="1276" t="s">
        <v>2423</v>
      </c>
      <c r="D330" s="1239">
        <v>0</v>
      </c>
      <c r="E330" s="1240" t="s">
        <v>2416</v>
      </c>
      <c r="F330" s="1234"/>
      <c r="G330" s="1235"/>
      <c r="H330" s="1236"/>
      <c r="I330" s="1234"/>
      <c r="J330" s="1220"/>
      <c r="K330" s="1237"/>
      <c r="L330" s="1237"/>
      <c r="M330" s="1234"/>
      <c r="N330" s="1237"/>
      <c r="O330" s="1234"/>
      <c r="P330" s="1234"/>
      <c r="Q330" s="1234"/>
      <c r="R330" s="1234"/>
      <c r="S330" s="1234"/>
      <c r="T330" s="1234"/>
      <c r="U330" s="1234"/>
    </row>
    <row r="331" spans="1:57" outlineLevel="2">
      <c r="A331" s="1220">
        <v>246</v>
      </c>
      <c r="B331" s="1231"/>
      <c r="C331" s="1276" t="s">
        <v>2424</v>
      </c>
      <c r="D331" s="1239">
        <v>63999900</v>
      </c>
      <c r="E331" s="1240" t="s">
        <v>2416</v>
      </c>
      <c r="F331" s="1234"/>
      <c r="G331" s="1235"/>
      <c r="H331" s="1236"/>
      <c r="I331" s="1234"/>
      <c r="J331" s="1220"/>
      <c r="K331" s="1237"/>
      <c r="L331" s="1237"/>
      <c r="M331" s="1234"/>
      <c r="N331" s="1237"/>
      <c r="O331" s="1234"/>
      <c r="P331" s="1234"/>
      <c r="Q331" s="1234"/>
      <c r="R331" s="1234"/>
      <c r="S331" s="1234"/>
      <c r="T331" s="1234"/>
      <c r="U331" s="1234"/>
    </row>
    <row r="332" spans="1:57" outlineLevel="2">
      <c r="A332" s="1220">
        <v>247</v>
      </c>
      <c r="B332" s="1231"/>
      <c r="C332" s="1276" t="s">
        <v>2447</v>
      </c>
      <c r="D332" s="1239">
        <v>7275700</v>
      </c>
      <c r="E332" s="1240" t="s">
        <v>2416</v>
      </c>
      <c r="F332" s="1234"/>
      <c r="G332" s="1235"/>
      <c r="H332" s="1236"/>
      <c r="I332" s="1234"/>
      <c r="J332" s="1220"/>
      <c r="K332" s="1237"/>
      <c r="L332" s="1237"/>
      <c r="M332" s="1234"/>
      <c r="N332" s="1237"/>
      <c r="O332" s="1234"/>
      <c r="P332" s="1234"/>
      <c r="Q332" s="1234"/>
      <c r="R332" s="1234"/>
      <c r="S332" s="1234"/>
      <c r="T332" s="1234"/>
      <c r="U332" s="1234"/>
    </row>
    <row r="333" spans="1:57">
      <c r="A333" s="1220">
        <v>248</v>
      </c>
      <c r="B333" s="1231"/>
      <c r="C333" s="1276" t="s">
        <v>2430</v>
      </c>
      <c r="D333" s="1239">
        <v>12615500</v>
      </c>
      <c r="E333" s="1240" t="s">
        <v>2416</v>
      </c>
      <c r="F333" s="1234"/>
      <c r="G333" s="1235"/>
      <c r="H333" s="1236"/>
      <c r="I333" s="1234"/>
      <c r="J333" s="1220"/>
      <c r="K333" s="1237"/>
      <c r="L333" s="1237"/>
      <c r="M333" s="1234"/>
      <c r="N333" s="1237"/>
      <c r="O333" s="1234"/>
      <c r="P333" s="1234"/>
      <c r="Q333" s="1234"/>
      <c r="R333" s="1234"/>
      <c r="S333" s="1234"/>
      <c r="T333" s="1234"/>
      <c r="U333" s="1234"/>
    </row>
    <row r="334" spans="1:57">
      <c r="A334" s="1220">
        <v>249</v>
      </c>
      <c r="B334" s="1231"/>
      <c r="C334" s="1276" t="s">
        <v>2431</v>
      </c>
      <c r="D334" s="1239">
        <v>1804800</v>
      </c>
      <c r="E334" s="1240" t="s">
        <v>2416</v>
      </c>
      <c r="F334" s="1234"/>
      <c r="G334" s="1235"/>
      <c r="H334" s="1236"/>
      <c r="I334" s="1234"/>
      <c r="J334" s="1220"/>
      <c r="K334" s="1237"/>
      <c r="L334" s="1237"/>
      <c r="M334" s="1234"/>
      <c r="N334" s="1237"/>
      <c r="O334" s="1234"/>
      <c r="P334" s="1234"/>
      <c r="Q334" s="1234"/>
      <c r="R334" s="1234"/>
      <c r="S334" s="1234"/>
      <c r="T334" s="1234"/>
      <c r="U334" s="1234"/>
    </row>
    <row r="335" spans="1:57">
      <c r="A335" s="1220">
        <v>250</v>
      </c>
      <c r="B335" s="1231"/>
      <c r="C335" s="1276" t="s">
        <v>2425</v>
      </c>
      <c r="D335" s="1239">
        <v>40319900</v>
      </c>
      <c r="E335" s="1240" t="s">
        <v>2416</v>
      </c>
      <c r="F335" s="1234"/>
      <c r="G335" s="1235"/>
      <c r="H335" s="1236"/>
      <c r="I335" s="1234"/>
      <c r="J335" s="1220"/>
      <c r="K335" s="1237"/>
      <c r="L335" s="1237"/>
      <c r="M335" s="1234"/>
      <c r="N335" s="1237"/>
      <c r="O335" s="1234"/>
      <c r="P335" s="1234"/>
      <c r="Q335" s="1234"/>
      <c r="R335" s="1234"/>
      <c r="S335" s="1234"/>
      <c r="T335" s="1234"/>
      <c r="U335" s="1234"/>
    </row>
    <row r="336" spans="1:57">
      <c r="A336" s="1220">
        <v>251</v>
      </c>
      <c r="B336" s="1231"/>
      <c r="C336" s="1276" t="s">
        <v>2426</v>
      </c>
      <c r="D336" s="1239">
        <v>1984000</v>
      </c>
      <c r="E336" s="1240" t="s">
        <v>2416</v>
      </c>
      <c r="F336" s="1234"/>
      <c r="G336" s="1235"/>
      <c r="H336" s="1236"/>
      <c r="I336" s="1234"/>
      <c r="J336" s="1220"/>
      <c r="K336" s="1237"/>
      <c r="L336" s="1237"/>
      <c r="M336" s="1234"/>
      <c r="N336" s="1237"/>
      <c r="O336" s="1234"/>
      <c r="P336" s="1234"/>
      <c r="Q336" s="1234"/>
      <c r="R336" s="1234"/>
      <c r="S336" s="1234"/>
      <c r="T336" s="1234"/>
      <c r="U336" s="1234"/>
    </row>
    <row r="337" spans="1:57">
      <c r="A337" s="1220">
        <v>253</v>
      </c>
      <c r="B337" s="1231"/>
      <c r="C337" s="1276" t="s">
        <v>2422</v>
      </c>
      <c r="D337" s="1239">
        <v>67840000</v>
      </c>
      <c r="E337" s="1240" t="s">
        <v>2416</v>
      </c>
      <c r="F337" s="1234"/>
      <c r="G337" s="1235"/>
      <c r="H337" s="1236"/>
      <c r="I337" s="1234"/>
      <c r="J337" s="1220"/>
      <c r="K337" s="1237"/>
      <c r="L337" s="1237"/>
      <c r="M337" s="1234"/>
      <c r="N337" s="1237"/>
      <c r="O337" s="1234"/>
      <c r="P337" s="1234"/>
      <c r="Q337" s="1234"/>
      <c r="R337" s="1234"/>
      <c r="S337" s="1234"/>
      <c r="T337" s="1234"/>
      <c r="U337" s="1234"/>
      <c r="W337" s="1234"/>
      <c r="X337" s="1234"/>
      <c r="Y337" s="1234"/>
      <c r="Z337" s="1234"/>
      <c r="AA337" s="1234"/>
      <c r="AB337" s="1234"/>
      <c r="AC337" s="1234"/>
      <c r="AD337" s="1234"/>
      <c r="AE337" s="1234"/>
      <c r="AF337" s="1234"/>
      <c r="AG337" s="1234"/>
      <c r="AH337" s="1234"/>
      <c r="AI337" s="1234"/>
      <c r="AJ337" s="1234"/>
      <c r="AK337" s="1234"/>
      <c r="AL337" s="1234"/>
      <c r="AM337" s="1234"/>
      <c r="BE337" s="1234"/>
    </row>
    <row r="338" spans="1:57">
      <c r="A338" s="1220">
        <v>254</v>
      </c>
      <c r="B338" s="1231"/>
      <c r="C338" s="1276" t="s">
        <v>2423</v>
      </c>
      <c r="D338" s="1239">
        <v>0</v>
      </c>
      <c r="E338" s="1240" t="s">
        <v>2416</v>
      </c>
      <c r="F338" s="1234"/>
      <c r="G338" s="1235"/>
      <c r="H338" s="1236"/>
      <c r="I338" s="1234"/>
      <c r="J338" s="1220"/>
      <c r="K338" s="1237"/>
      <c r="L338" s="1237"/>
      <c r="M338" s="1234"/>
      <c r="N338" s="1237"/>
      <c r="O338" s="1234"/>
      <c r="P338" s="1234"/>
      <c r="Q338" s="1234"/>
      <c r="R338" s="1234"/>
      <c r="S338" s="1234"/>
      <c r="T338" s="1234"/>
      <c r="U338" s="1234"/>
    </row>
    <row r="339" spans="1:57" outlineLevel="2">
      <c r="A339" s="1220">
        <v>255</v>
      </c>
      <c r="B339" s="1231"/>
      <c r="C339" s="1276" t="s">
        <v>2424</v>
      </c>
      <c r="D339" s="1239">
        <v>67840000</v>
      </c>
      <c r="E339" s="1240" t="s">
        <v>2416</v>
      </c>
      <c r="F339" s="1234"/>
      <c r="G339" s="1235"/>
      <c r="H339" s="1236"/>
      <c r="I339" s="1234"/>
      <c r="J339" s="1220"/>
      <c r="K339" s="1237"/>
      <c r="L339" s="1237"/>
      <c r="M339" s="1234"/>
      <c r="N339" s="1237"/>
      <c r="O339" s="1234"/>
      <c r="P339" s="1234"/>
      <c r="Q339" s="1234"/>
      <c r="R339" s="1234"/>
      <c r="S339" s="1234"/>
      <c r="T339" s="1234"/>
      <c r="U339" s="1234"/>
    </row>
    <row r="340" spans="1:57" outlineLevel="2">
      <c r="A340" s="1220">
        <v>256</v>
      </c>
      <c r="B340" s="1231"/>
      <c r="C340" s="1276" t="s">
        <v>2447</v>
      </c>
      <c r="D340" s="1239">
        <v>3594200</v>
      </c>
      <c r="E340" s="1240" t="s">
        <v>2416</v>
      </c>
      <c r="F340" s="1234"/>
      <c r="G340" s="1235"/>
      <c r="H340" s="1236"/>
      <c r="I340" s="1234"/>
      <c r="J340" s="1220"/>
      <c r="K340" s="1237"/>
      <c r="L340" s="1237"/>
      <c r="M340" s="1234"/>
      <c r="N340" s="1237"/>
      <c r="O340" s="1234"/>
      <c r="P340" s="1234"/>
      <c r="Q340" s="1234"/>
      <c r="R340" s="1234"/>
      <c r="S340" s="1234"/>
      <c r="T340" s="1234"/>
      <c r="U340" s="1234"/>
    </row>
    <row r="341" spans="1:57">
      <c r="A341" s="1220">
        <v>257</v>
      </c>
      <c r="B341" s="1231"/>
      <c r="C341" s="1276" t="s">
        <v>2430</v>
      </c>
      <c r="D341" s="1239">
        <v>19095000</v>
      </c>
      <c r="E341" s="1240" t="s">
        <v>2416</v>
      </c>
      <c r="F341" s="1234"/>
      <c r="G341" s="1235"/>
      <c r="H341" s="1236"/>
      <c r="I341" s="1234"/>
      <c r="J341" s="1220"/>
      <c r="K341" s="1237"/>
      <c r="L341" s="1237"/>
      <c r="M341" s="1234"/>
      <c r="N341" s="1237"/>
      <c r="O341" s="1234"/>
      <c r="P341" s="1234"/>
      <c r="Q341" s="1234"/>
      <c r="R341" s="1234"/>
      <c r="S341" s="1234"/>
      <c r="T341" s="1234"/>
      <c r="U341" s="1234"/>
    </row>
    <row r="342" spans="1:57">
      <c r="A342" s="1220">
        <v>258</v>
      </c>
      <c r="B342" s="1231"/>
      <c r="C342" s="1276" t="s">
        <v>2431</v>
      </c>
      <c r="D342" s="1239">
        <v>13295100</v>
      </c>
      <c r="E342" s="1240" t="s">
        <v>2416</v>
      </c>
      <c r="F342" s="1234"/>
      <c r="G342" s="1235"/>
      <c r="H342" s="1236"/>
      <c r="I342" s="1234"/>
      <c r="J342" s="1220"/>
      <c r="K342" s="1237"/>
      <c r="L342" s="1237"/>
      <c r="M342" s="1234"/>
      <c r="N342" s="1237"/>
      <c r="O342" s="1234"/>
      <c r="P342" s="1234"/>
      <c r="Q342" s="1234"/>
      <c r="R342" s="1234"/>
      <c r="S342" s="1234"/>
      <c r="T342" s="1234"/>
      <c r="U342" s="1234"/>
    </row>
    <row r="343" spans="1:57">
      <c r="A343" s="1220">
        <v>259</v>
      </c>
      <c r="B343" s="1231"/>
      <c r="C343" s="1276" t="s">
        <v>2425</v>
      </c>
      <c r="D343" s="1239">
        <v>31855700</v>
      </c>
      <c r="E343" s="1240" t="s">
        <v>2416</v>
      </c>
      <c r="F343" s="1234"/>
      <c r="G343" s="1235"/>
      <c r="H343" s="1236"/>
      <c r="I343" s="1234"/>
      <c r="J343" s="1220"/>
      <c r="K343" s="1237"/>
      <c r="L343" s="1237"/>
      <c r="M343" s="1234"/>
      <c r="N343" s="1237"/>
      <c r="O343" s="1234"/>
      <c r="P343" s="1234"/>
      <c r="Q343" s="1234"/>
      <c r="R343" s="1234"/>
      <c r="S343" s="1234"/>
      <c r="T343" s="1234"/>
      <c r="U343" s="1234"/>
    </row>
    <row r="344" spans="1:57">
      <c r="A344" s="1220">
        <v>261</v>
      </c>
      <c r="B344" s="1231"/>
      <c r="C344" s="1276" t="s">
        <v>2422</v>
      </c>
      <c r="D344" s="1239">
        <v>133348500</v>
      </c>
      <c r="E344" s="1240" t="s">
        <v>2416</v>
      </c>
      <c r="F344" s="1234"/>
      <c r="G344" s="1235"/>
      <c r="H344" s="1236"/>
      <c r="I344" s="1234"/>
      <c r="J344" s="1220"/>
      <c r="K344" s="1237"/>
      <c r="L344" s="1237"/>
      <c r="M344" s="1234"/>
      <c r="N344" s="1237"/>
      <c r="O344" s="1234"/>
      <c r="P344" s="1234"/>
      <c r="Q344" s="1234"/>
      <c r="R344" s="1234"/>
      <c r="S344" s="1234"/>
      <c r="T344" s="1234"/>
      <c r="U344" s="1234"/>
    </row>
    <row r="345" spans="1:57">
      <c r="A345" s="1220">
        <v>262</v>
      </c>
      <c r="B345" s="1231"/>
      <c r="C345" s="1276" t="s">
        <v>2423</v>
      </c>
      <c r="D345" s="1239">
        <v>0</v>
      </c>
      <c r="E345" s="1240" t="s">
        <v>2416</v>
      </c>
      <c r="F345" s="1234"/>
      <c r="G345" s="1235"/>
      <c r="H345" s="1236"/>
      <c r="I345" s="1234"/>
      <c r="J345" s="1220"/>
      <c r="K345" s="1237"/>
      <c r="L345" s="1237"/>
      <c r="M345" s="1234"/>
      <c r="N345" s="1237"/>
      <c r="O345" s="1234"/>
      <c r="P345" s="1234"/>
      <c r="Q345" s="1234"/>
      <c r="R345" s="1234"/>
      <c r="S345" s="1234"/>
      <c r="T345" s="1234"/>
      <c r="U345" s="1234"/>
    </row>
    <row r="346" spans="1:57">
      <c r="A346" s="1220">
        <v>263</v>
      </c>
      <c r="B346" s="1231"/>
      <c r="C346" s="1276" t="s">
        <v>2424</v>
      </c>
      <c r="D346" s="1239">
        <v>133348500</v>
      </c>
      <c r="E346" s="1240" t="s">
        <v>2416</v>
      </c>
      <c r="F346" s="1234"/>
      <c r="G346" s="1235"/>
      <c r="H346" s="1236"/>
      <c r="I346" s="1234"/>
      <c r="J346" s="1220"/>
      <c r="K346" s="1237"/>
      <c r="L346" s="1237"/>
      <c r="M346" s="1234"/>
      <c r="N346" s="1237"/>
      <c r="O346" s="1234"/>
      <c r="P346" s="1234"/>
      <c r="Q346" s="1234"/>
      <c r="R346" s="1234"/>
      <c r="S346" s="1234"/>
      <c r="T346" s="1234"/>
      <c r="U346" s="1234"/>
      <c r="W346" s="1234"/>
      <c r="X346" s="1234"/>
      <c r="Y346" s="1234"/>
      <c r="Z346" s="1234"/>
      <c r="AA346" s="1234"/>
      <c r="AB346" s="1234"/>
      <c r="AC346" s="1234"/>
      <c r="AD346" s="1234"/>
      <c r="AE346" s="1234"/>
      <c r="AF346" s="1234"/>
      <c r="AG346" s="1234"/>
      <c r="AH346" s="1234"/>
      <c r="AI346" s="1234"/>
      <c r="AJ346" s="1234"/>
      <c r="AK346" s="1234"/>
      <c r="AL346" s="1234"/>
      <c r="AM346" s="1234"/>
      <c r="AO346" s="1710"/>
      <c r="AP346" s="1710"/>
      <c r="AQ346" s="1710"/>
      <c r="AR346" s="1710"/>
      <c r="AS346" s="1710"/>
      <c r="AT346" s="1710"/>
      <c r="AU346" s="1710"/>
      <c r="AV346" s="1710"/>
      <c r="AW346" s="1710"/>
      <c r="AX346" s="1710"/>
      <c r="AY346" s="1710"/>
      <c r="AZ346" s="1710"/>
      <c r="BA346" s="1710"/>
      <c r="BB346" s="1710"/>
      <c r="BC346" s="1710"/>
      <c r="BD346" s="1710"/>
      <c r="BE346" s="1234"/>
    </row>
    <row r="347" spans="1:57">
      <c r="A347" s="1220">
        <v>264</v>
      </c>
      <c r="B347" s="1231"/>
      <c r="C347" s="1276" t="s">
        <v>2430</v>
      </c>
      <c r="D347" s="1239">
        <v>27069800</v>
      </c>
      <c r="E347" s="1240" t="s">
        <v>2416</v>
      </c>
      <c r="F347" s="1234"/>
      <c r="G347" s="1235"/>
      <c r="H347" s="1236"/>
      <c r="I347" s="1234"/>
      <c r="J347" s="1220"/>
      <c r="K347" s="1237"/>
      <c r="L347" s="1237"/>
      <c r="M347" s="1234"/>
      <c r="N347" s="1237"/>
      <c r="O347" s="1234"/>
      <c r="P347" s="1234"/>
      <c r="Q347" s="1234"/>
      <c r="R347" s="1234"/>
      <c r="S347" s="1234"/>
      <c r="T347" s="1234"/>
      <c r="U347" s="1234"/>
    </row>
    <row r="348" spans="1:57" outlineLevel="2">
      <c r="A348" s="1220">
        <v>265</v>
      </c>
      <c r="B348" s="1231"/>
      <c r="C348" s="1276" t="s">
        <v>2431</v>
      </c>
      <c r="D348" s="1239">
        <v>25893600</v>
      </c>
      <c r="E348" s="1240" t="s">
        <v>2416</v>
      </c>
      <c r="F348" s="1234"/>
      <c r="G348" s="1235"/>
      <c r="H348" s="1236"/>
      <c r="I348" s="1234"/>
      <c r="J348" s="1220"/>
      <c r="K348" s="1237"/>
      <c r="L348" s="1237"/>
      <c r="M348" s="1234"/>
      <c r="N348" s="1237"/>
      <c r="O348" s="1234"/>
      <c r="P348" s="1234"/>
      <c r="Q348" s="1234"/>
      <c r="R348" s="1234"/>
      <c r="S348" s="1234"/>
      <c r="T348" s="1234"/>
      <c r="U348" s="1234"/>
    </row>
    <row r="349" spans="1:57" outlineLevel="2">
      <c r="A349" s="1220">
        <v>266</v>
      </c>
      <c r="B349" s="1231"/>
      <c r="C349" s="1276" t="s">
        <v>2425</v>
      </c>
      <c r="D349" s="1239">
        <v>17931400</v>
      </c>
      <c r="E349" s="1240" t="s">
        <v>2416</v>
      </c>
      <c r="F349" s="1234"/>
      <c r="G349" s="1235"/>
      <c r="H349" s="1236"/>
      <c r="I349" s="1234"/>
      <c r="J349" s="1220"/>
      <c r="K349" s="1237"/>
      <c r="L349" s="1237"/>
      <c r="M349" s="1234"/>
      <c r="N349" s="1237"/>
      <c r="O349" s="1234"/>
      <c r="P349" s="1234"/>
      <c r="Q349" s="1234"/>
      <c r="R349" s="1234"/>
      <c r="S349" s="1234"/>
      <c r="T349" s="1234"/>
      <c r="U349" s="1234"/>
    </row>
    <row r="350" spans="1:57">
      <c r="A350" s="1220">
        <v>267</v>
      </c>
      <c r="B350" s="1231"/>
      <c r="C350" s="1276" t="s">
        <v>2426</v>
      </c>
      <c r="D350" s="1239">
        <v>62453700</v>
      </c>
      <c r="E350" s="1240" t="s">
        <v>2416</v>
      </c>
      <c r="F350" s="1234"/>
      <c r="G350" s="1235"/>
      <c r="H350" s="1236"/>
      <c r="I350" s="1234"/>
      <c r="J350" s="1220"/>
      <c r="K350" s="1237"/>
      <c r="L350" s="1237"/>
      <c r="M350" s="1234"/>
      <c r="N350" s="1237"/>
      <c r="O350" s="1234"/>
      <c r="P350" s="1234"/>
      <c r="Q350" s="1234"/>
      <c r="R350" s="1234"/>
      <c r="S350" s="1234"/>
      <c r="T350" s="1234"/>
      <c r="U350" s="1234"/>
    </row>
    <row r="351" spans="1:57">
      <c r="A351" s="1220">
        <v>269</v>
      </c>
      <c r="B351" s="1231"/>
      <c r="C351" s="1276" t="s">
        <v>2422</v>
      </c>
      <c r="D351" s="1239">
        <v>305350000</v>
      </c>
      <c r="E351" s="1240" t="s">
        <v>2416</v>
      </c>
      <c r="F351" s="1234"/>
      <c r="G351" s="1235"/>
      <c r="H351" s="1236"/>
      <c r="I351" s="1234"/>
      <c r="J351" s="1220"/>
      <c r="K351" s="1237"/>
      <c r="L351" s="1237"/>
      <c r="M351" s="1234"/>
      <c r="N351" s="1237"/>
      <c r="O351" s="1234"/>
      <c r="P351" s="1234"/>
      <c r="Q351" s="1234"/>
      <c r="R351" s="1234"/>
      <c r="S351" s="1234"/>
      <c r="T351" s="1234"/>
      <c r="U351" s="1234"/>
    </row>
    <row r="352" spans="1:57">
      <c r="A352" s="1220">
        <v>270</v>
      </c>
      <c r="B352" s="1231"/>
      <c r="C352" s="1276" t="s">
        <v>2423</v>
      </c>
      <c r="D352" s="1239">
        <v>0</v>
      </c>
      <c r="E352" s="1240" t="s">
        <v>2416</v>
      </c>
      <c r="F352" s="1234"/>
      <c r="G352" s="1235"/>
      <c r="H352" s="1236"/>
      <c r="I352" s="1234"/>
      <c r="J352" s="1220"/>
      <c r="K352" s="1237"/>
      <c r="L352" s="1237"/>
      <c r="M352" s="1234"/>
      <c r="N352" s="1237"/>
      <c r="O352" s="1234"/>
      <c r="P352" s="1234"/>
      <c r="Q352" s="1234"/>
      <c r="R352" s="1234"/>
      <c r="S352" s="1234"/>
      <c r="T352" s="1234"/>
      <c r="U352" s="1234"/>
    </row>
    <row r="353" spans="1:57">
      <c r="A353" s="1220">
        <v>271</v>
      </c>
      <c r="B353" s="1231"/>
      <c r="C353" s="1276" t="s">
        <v>2424</v>
      </c>
      <c r="D353" s="1239">
        <v>305350000</v>
      </c>
      <c r="E353" s="1240" t="s">
        <v>2416</v>
      </c>
      <c r="F353" s="1234"/>
      <c r="G353" s="1235"/>
      <c r="H353" s="1236"/>
      <c r="I353" s="1234"/>
      <c r="J353" s="1220"/>
      <c r="K353" s="1237"/>
      <c r="L353" s="1237"/>
      <c r="M353" s="1234"/>
      <c r="N353" s="1237"/>
      <c r="O353" s="1234"/>
      <c r="P353" s="1234"/>
      <c r="Q353" s="1234"/>
      <c r="R353" s="1234"/>
      <c r="S353" s="1234"/>
      <c r="T353" s="1234"/>
      <c r="U353" s="1234"/>
    </row>
    <row r="354" spans="1:57">
      <c r="A354" s="1220">
        <v>272</v>
      </c>
      <c r="B354" s="1231"/>
      <c r="C354" s="1276" t="s">
        <v>2430</v>
      </c>
      <c r="D354" s="1239">
        <v>64000000</v>
      </c>
      <c r="E354" s="1240" t="s">
        <v>2416</v>
      </c>
      <c r="F354" s="1234"/>
      <c r="G354" s="1235"/>
      <c r="H354" s="1236"/>
      <c r="I354" s="1234"/>
      <c r="J354" s="1220"/>
      <c r="K354" s="1237"/>
      <c r="L354" s="1237"/>
      <c r="M354" s="1234"/>
      <c r="N354" s="1237"/>
      <c r="O354" s="1234"/>
      <c r="P354" s="1234"/>
      <c r="Q354" s="1234"/>
      <c r="R354" s="1234"/>
      <c r="S354" s="1234"/>
      <c r="T354" s="1234"/>
      <c r="U354" s="1234"/>
      <c r="W354" s="1234"/>
      <c r="X354" s="1234"/>
      <c r="Y354" s="1234"/>
      <c r="Z354" s="1234"/>
      <c r="AA354" s="1234"/>
      <c r="AB354" s="1234"/>
      <c r="AC354" s="1234"/>
      <c r="AD354" s="1234"/>
      <c r="AE354" s="1234"/>
      <c r="AF354" s="1234"/>
      <c r="AG354" s="1234"/>
      <c r="AH354" s="1234"/>
      <c r="AI354" s="1234"/>
      <c r="AJ354" s="1234"/>
      <c r="AK354" s="1234"/>
      <c r="AL354" s="1234"/>
      <c r="AM354" s="1234"/>
      <c r="AO354" s="1710"/>
      <c r="AP354" s="1710"/>
      <c r="AQ354" s="1710"/>
      <c r="AR354" s="1710"/>
      <c r="AS354" s="1710"/>
      <c r="AT354" s="1710"/>
      <c r="AU354" s="1710"/>
      <c r="AV354" s="1710"/>
      <c r="AW354" s="1710"/>
      <c r="AX354" s="1710"/>
      <c r="AY354" s="1710"/>
      <c r="AZ354" s="1710"/>
      <c r="BA354" s="1710"/>
      <c r="BB354" s="1710"/>
      <c r="BC354" s="1710"/>
      <c r="BD354" s="1710"/>
      <c r="BE354" s="1234"/>
    </row>
    <row r="355" spans="1:57">
      <c r="A355" s="1220">
        <v>273</v>
      </c>
      <c r="B355" s="1231"/>
      <c r="C355" s="1276" t="s">
        <v>2431</v>
      </c>
      <c r="D355" s="1239">
        <v>45905400</v>
      </c>
      <c r="E355" s="1240" t="s">
        <v>2416</v>
      </c>
      <c r="F355" s="1234"/>
      <c r="G355" s="1235"/>
      <c r="H355" s="1236"/>
      <c r="I355" s="1234"/>
      <c r="J355" s="1220"/>
      <c r="K355" s="1237"/>
      <c r="L355" s="1237"/>
      <c r="M355" s="1234"/>
      <c r="N355" s="1237"/>
      <c r="O355" s="1234"/>
      <c r="P355" s="1234"/>
      <c r="Q355" s="1234"/>
      <c r="R355" s="1234"/>
      <c r="S355" s="1234"/>
      <c r="T355" s="1234"/>
      <c r="U355" s="1234"/>
    </row>
    <row r="356" spans="1:57" outlineLevel="2">
      <c r="A356" s="1220">
        <v>274</v>
      </c>
      <c r="B356" s="1231"/>
      <c r="C356" s="1276" t="s">
        <v>2425</v>
      </c>
      <c r="D356" s="1239">
        <v>22326500</v>
      </c>
      <c r="E356" s="1240" t="s">
        <v>2416</v>
      </c>
      <c r="F356" s="1234"/>
      <c r="G356" s="1235"/>
      <c r="H356" s="1236"/>
      <c r="I356" s="1234"/>
      <c r="J356" s="1220"/>
      <c r="K356" s="1237"/>
      <c r="L356" s="1237"/>
      <c r="M356" s="1234"/>
      <c r="N356" s="1237"/>
      <c r="O356" s="1234"/>
      <c r="P356" s="1234"/>
      <c r="Q356" s="1234"/>
      <c r="R356" s="1234"/>
      <c r="S356" s="1234"/>
      <c r="T356" s="1234"/>
      <c r="U356" s="1234"/>
    </row>
    <row r="357" spans="1:57" outlineLevel="2">
      <c r="A357" s="1220">
        <v>275</v>
      </c>
      <c r="B357" s="1231"/>
      <c r="C357" s="1276" t="s">
        <v>2426</v>
      </c>
      <c r="D357" s="1239">
        <v>130811900</v>
      </c>
      <c r="E357" s="1240" t="s">
        <v>2416</v>
      </c>
      <c r="F357" s="1234"/>
      <c r="G357" s="1235"/>
      <c r="H357" s="1236"/>
      <c r="I357" s="1234"/>
      <c r="J357" s="1220"/>
      <c r="K357" s="1237"/>
      <c r="L357" s="1237"/>
      <c r="M357" s="1234"/>
      <c r="N357" s="1237"/>
      <c r="O357" s="1234"/>
      <c r="P357" s="1234"/>
      <c r="Q357" s="1234"/>
      <c r="R357" s="1234"/>
      <c r="S357" s="1234"/>
      <c r="T357" s="1234"/>
      <c r="U357" s="1234"/>
    </row>
    <row r="358" spans="1:57">
      <c r="A358" s="1220">
        <v>276</v>
      </c>
      <c r="B358" s="1231"/>
      <c r="C358" s="1276" t="s">
        <v>2427</v>
      </c>
      <c r="D358" s="1239">
        <v>42306200</v>
      </c>
      <c r="E358" s="1240" t="s">
        <v>2416</v>
      </c>
      <c r="F358" s="1234"/>
      <c r="G358" s="1235"/>
      <c r="H358" s="1236"/>
      <c r="I358" s="1234"/>
      <c r="J358" s="1220"/>
      <c r="K358" s="1237"/>
      <c r="L358" s="1237"/>
      <c r="M358" s="1234"/>
      <c r="N358" s="1237"/>
      <c r="O358" s="1234"/>
      <c r="P358" s="1234"/>
      <c r="Q358" s="1234"/>
      <c r="R358" s="1234"/>
      <c r="S358" s="1234"/>
      <c r="T358" s="1234"/>
      <c r="U358" s="1234"/>
    </row>
    <row r="359" spans="1:57">
      <c r="A359" s="1220">
        <v>278</v>
      </c>
      <c r="B359" s="1231"/>
      <c r="C359" s="1276" t="s">
        <v>2422</v>
      </c>
      <c r="D359" s="1239">
        <v>708440000</v>
      </c>
      <c r="E359" s="1240" t="s">
        <v>2416</v>
      </c>
      <c r="F359" s="1234"/>
      <c r="G359" s="1235"/>
      <c r="H359" s="1236"/>
      <c r="I359" s="1234"/>
      <c r="J359" s="1220"/>
      <c r="K359" s="1237"/>
      <c r="L359" s="1237"/>
      <c r="M359" s="1234"/>
      <c r="N359" s="1237"/>
      <c r="O359" s="1234"/>
      <c r="P359" s="1234"/>
      <c r="Q359" s="1234"/>
      <c r="R359" s="1234"/>
      <c r="S359" s="1234"/>
      <c r="T359" s="1234"/>
      <c r="U359" s="1234"/>
    </row>
    <row r="360" spans="1:57">
      <c r="A360" s="1220">
        <v>279</v>
      </c>
      <c r="B360" s="1231"/>
      <c r="C360" s="1276" t="s">
        <v>2423</v>
      </c>
      <c r="D360" s="1239">
        <v>0</v>
      </c>
      <c r="E360" s="1240" t="s">
        <v>2416</v>
      </c>
      <c r="F360" s="1234"/>
      <c r="G360" s="1235"/>
      <c r="H360" s="1236"/>
      <c r="I360" s="1234"/>
      <c r="J360" s="1220"/>
      <c r="K360" s="1237"/>
      <c r="L360" s="1237"/>
      <c r="M360" s="1234"/>
      <c r="N360" s="1237"/>
      <c r="O360" s="1234"/>
      <c r="P360" s="1234"/>
      <c r="Q360" s="1234"/>
      <c r="R360" s="1234"/>
      <c r="S360" s="1234"/>
      <c r="T360" s="1234"/>
      <c r="U360" s="1234"/>
    </row>
    <row r="361" spans="1:57">
      <c r="A361" s="1220">
        <v>280</v>
      </c>
      <c r="B361" s="1231"/>
      <c r="C361" s="1276" t="s">
        <v>2424</v>
      </c>
      <c r="D361" s="1239">
        <v>708440000</v>
      </c>
      <c r="E361" s="1240" t="s">
        <v>2416</v>
      </c>
      <c r="F361" s="1234"/>
      <c r="G361" s="1235"/>
      <c r="H361" s="1236"/>
      <c r="I361" s="1234"/>
      <c r="J361" s="1220"/>
      <c r="K361" s="1237"/>
      <c r="L361" s="1237"/>
      <c r="M361" s="1234"/>
      <c r="N361" s="1237"/>
      <c r="O361" s="1234"/>
      <c r="P361" s="1234"/>
      <c r="Q361" s="1234"/>
      <c r="R361" s="1234"/>
      <c r="S361" s="1234"/>
      <c r="T361" s="1234"/>
      <c r="U361" s="1234"/>
      <c r="W361" s="1234"/>
      <c r="X361" s="1234"/>
      <c r="Y361" s="1234"/>
      <c r="Z361" s="1234"/>
      <c r="AA361" s="1234"/>
      <c r="AB361" s="1234"/>
      <c r="AC361" s="1234"/>
      <c r="AD361" s="1234"/>
      <c r="AE361" s="1234"/>
      <c r="AF361" s="1234"/>
      <c r="AG361" s="1234"/>
      <c r="AH361" s="1234"/>
      <c r="AI361" s="1234"/>
      <c r="AJ361" s="1234"/>
      <c r="AK361" s="1234"/>
      <c r="AL361" s="1234"/>
      <c r="AM361" s="1234"/>
      <c r="AO361" s="1710"/>
      <c r="AP361" s="1710"/>
      <c r="AQ361" s="1710"/>
      <c r="AR361" s="1710"/>
      <c r="AS361" s="1710"/>
      <c r="AT361" s="1710"/>
      <c r="AU361" s="1710"/>
      <c r="AV361" s="1710"/>
      <c r="AW361" s="1710"/>
      <c r="AX361" s="1710"/>
      <c r="AY361" s="1710"/>
      <c r="AZ361" s="1710"/>
      <c r="BA361" s="1710"/>
      <c r="BB361" s="1710"/>
      <c r="BC361" s="1710"/>
      <c r="BD361" s="1710"/>
      <c r="BE361" s="1234"/>
    </row>
    <row r="362" spans="1:57">
      <c r="A362" s="1220">
        <v>281</v>
      </c>
      <c r="B362" s="1231"/>
      <c r="C362" s="1276" t="s">
        <v>2430</v>
      </c>
      <c r="D362" s="1239">
        <v>150000000</v>
      </c>
      <c r="E362" s="1240" t="s">
        <v>2416</v>
      </c>
      <c r="F362" s="1234"/>
      <c r="G362" s="1235"/>
      <c r="H362" s="1236"/>
      <c r="I362" s="1234"/>
      <c r="J362" s="1220"/>
      <c r="K362" s="1237"/>
      <c r="L362" s="1237"/>
      <c r="M362" s="1234"/>
      <c r="N362" s="1237"/>
      <c r="O362" s="1234"/>
      <c r="P362" s="1234"/>
      <c r="Q362" s="1234"/>
      <c r="R362" s="1234"/>
      <c r="S362" s="1234"/>
      <c r="T362" s="1234"/>
      <c r="U362" s="1234"/>
    </row>
    <row r="363" spans="1:57" outlineLevel="2">
      <c r="A363" s="1220">
        <v>282</v>
      </c>
      <c r="B363" s="1231"/>
      <c r="C363" s="1276" t="s">
        <v>2431</v>
      </c>
      <c r="D363" s="1239">
        <v>75337500</v>
      </c>
      <c r="E363" s="1240" t="s">
        <v>2416</v>
      </c>
      <c r="F363" s="1234"/>
      <c r="G363" s="1235"/>
      <c r="H363" s="1236"/>
      <c r="I363" s="1234"/>
      <c r="J363" s="1220"/>
      <c r="K363" s="1237"/>
      <c r="L363" s="1237"/>
      <c r="M363" s="1234"/>
      <c r="N363" s="1237"/>
      <c r="O363" s="1234"/>
      <c r="P363" s="1234"/>
      <c r="Q363" s="1234"/>
      <c r="R363" s="1234"/>
      <c r="S363" s="1234"/>
      <c r="T363" s="1234"/>
      <c r="U363" s="1234"/>
    </row>
    <row r="364" spans="1:57" outlineLevel="2">
      <c r="A364" s="1220">
        <v>283</v>
      </c>
      <c r="B364" s="1231"/>
      <c r="C364" s="1276" t="s">
        <v>2425</v>
      </c>
      <c r="D364" s="1239">
        <v>136471800</v>
      </c>
      <c r="E364" s="1240" t="s">
        <v>2416</v>
      </c>
      <c r="F364" s="1234"/>
      <c r="G364" s="1235"/>
      <c r="H364" s="1236"/>
      <c r="I364" s="1234"/>
      <c r="J364" s="1220"/>
      <c r="K364" s="1237"/>
      <c r="L364" s="1237"/>
      <c r="M364" s="1234"/>
      <c r="N364" s="1237"/>
      <c r="O364" s="1234"/>
      <c r="P364" s="1234"/>
      <c r="Q364" s="1234"/>
      <c r="R364" s="1234"/>
      <c r="S364" s="1234"/>
      <c r="T364" s="1234"/>
      <c r="U364" s="1234"/>
    </row>
    <row r="365" spans="1:57">
      <c r="A365" s="1220">
        <v>284</v>
      </c>
      <c r="B365" s="1231"/>
      <c r="C365" s="1276" t="s">
        <v>2426</v>
      </c>
      <c r="D365" s="1239">
        <v>346630700</v>
      </c>
      <c r="E365" s="1240" t="s">
        <v>2416</v>
      </c>
      <c r="F365" s="1234"/>
      <c r="G365" s="1235"/>
      <c r="H365" s="1236"/>
      <c r="I365" s="1234"/>
      <c r="J365" s="1220"/>
      <c r="K365" s="1237"/>
      <c r="L365" s="1237"/>
      <c r="M365" s="1234"/>
      <c r="N365" s="1237"/>
      <c r="O365" s="1234"/>
      <c r="P365" s="1234"/>
      <c r="Q365" s="1234"/>
      <c r="R365" s="1234"/>
      <c r="S365" s="1234"/>
      <c r="T365" s="1234"/>
      <c r="U365" s="1234"/>
    </row>
    <row r="366" spans="1:57">
      <c r="A366" s="1220">
        <v>286</v>
      </c>
      <c r="B366" s="1231"/>
      <c r="C366" s="1276" t="s">
        <v>2422</v>
      </c>
      <c r="D366" s="1239">
        <v>443535000</v>
      </c>
      <c r="E366" s="1240" t="s">
        <v>2416</v>
      </c>
      <c r="F366" s="1234"/>
      <c r="G366" s="1235"/>
      <c r="H366" s="1236"/>
      <c r="I366" s="1234"/>
      <c r="J366" s="1220"/>
      <c r="K366" s="1237"/>
      <c r="L366" s="1237"/>
      <c r="M366" s="1234"/>
      <c r="N366" s="1237"/>
      <c r="O366" s="1234"/>
      <c r="P366" s="1234"/>
      <c r="Q366" s="1234"/>
      <c r="R366" s="1234"/>
      <c r="S366" s="1234"/>
      <c r="T366" s="1234"/>
      <c r="U366" s="1234"/>
    </row>
    <row r="367" spans="1:57">
      <c r="A367" s="1220">
        <v>287</v>
      </c>
      <c r="B367" s="1231"/>
      <c r="C367" s="1276" t="s">
        <v>2423</v>
      </c>
      <c r="D367" s="1239">
        <v>0</v>
      </c>
      <c r="E367" s="1240" t="s">
        <v>2416</v>
      </c>
      <c r="F367" s="1234"/>
      <c r="G367" s="1235"/>
      <c r="H367" s="1236"/>
      <c r="I367" s="1234"/>
      <c r="J367" s="1220"/>
      <c r="K367" s="1237"/>
      <c r="L367" s="1237"/>
      <c r="M367" s="1234"/>
      <c r="N367" s="1237"/>
      <c r="O367" s="1234"/>
      <c r="P367" s="1234"/>
      <c r="Q367" s="1234"/>
      <c r="R367" s="1234"/>
      <c r="S367" s="1234"/>
      <c r="T367" s="1234"/>
      <c r="U367" s="1234"/>
    </row>
    <row r="368" spans="1:57">
      <c r="A368" s="1220">
        <v>288</v>
      </c>
      <c r="B368" s="1231"/>
      <c r="C368" s="1276" t="s">
        <v>2424</v>
      </c>
      <c r="D368" s="1239">
        <v>443535000</v>
      </c>
      <c r="E368" s="1240" t="s">
        <v>2416</v>
      </c>
      <c r="F368" s="1234"/>
      <c r="G368" s="1235"/>
      <c r="H368" s="1236"/>
      <c r="I368" s="1234"/>
      <c r="J368" s="1220"/>
      <c r="K368" s="1237"/>
      <c r="L368" s="1237"/>
      <c r="M368" s="1234"/>
      <c r="N368" s="1237"/>
      <c r="O368" s="1234"/>
      <c r="P368" s="1234"/>
      <c r="Q368" s="1234"/>
      <c r="R368" s="1234"/>
      <c r="S368" s="1234"/>
      <c r="T368" s="1234"/>
      <c r="U368" s="1234"/>
      <c r="W368" s="1234"/>
      <c r="X368" s="1234"/>
      <c r="Y368" s="1234"/>
      <c r="Z368" s="1234"/>
      <c r="AA368" s="1234"/>
      <c r="AB368" s="1234"/>
      <c r="AC368" s="1234"/>
      <c r="AD368" s="1234"/>
      <c r="AE368" s="1234"/>
      <c r="AF368" s="1234"/>
      <c r="AG368" s="1234"/>
      <c r="AH368" s="1234"/>
      <c r="AI368" s="1234"/>
      <c r="AJ368" s="1234"/>
      <c r="AK368" s="1234"/>
      <c r="AL368" s="1234"/>
      <c r="AM368" s="1234"/>
      <c r="BE368" s="1234"/>
    </row>
    <row r="369" spans="1:57">
      <c r="A369" s="1220">
        <v>289</v>
      </c>
      <c r="B369" s="1231"/>
      <c r="C369" s="1276" t="s">
        <v>2430</v>
      </c>
      <c r="D369" s="1239">
        <v>90000000</v>
      </c>
      <c r="E369" s="1240" t="s">
        <v>2416</v>
      </c>
      <c r="F369" s="1234"/>
      <c r="G369" s="1235"/>
      <c r="H369" s="1236"/>
      <c r="I369" s="1234"/>
      <c r="J369" s="1220"/>
      <c r="K369" s="1237"/>
      <c r="L369" s="1237"/>
      <c r="M369" s="1234"/>
      <c r="N369" s="1237"/>
      <c r="O369" s="1234"/>
      <c r="P369" s="1234"/>
      <c r="Q369" s="1234"/>
      <c r="R369" s="1234"/>
      <c r="S369" s="1234"/>
      <c r="T369" s="1234"/>
      <c r="U369" s="1234"/>
    </row>
    <row r="370" spans="1:57" outlineLevel="2">
      <c r="A370" s="1220">
        <v>290</v>
      </c>
      <c r="B370" s="1231"/>
      <c r="C370" s="1276" t="s">
        <v>2431</v>
      </c>
      <c r="D370" s="1239">
        <v>63241300</v>
      </c>
      <c r="E370" s="1240" t="s">
        <v>2416</v>
      </c>
      <c r="F370" s="1234"/>
      <c r="G370" s="1235"/>
      <c r="H370" s="1236"/>
      <c r="I370" s="1234"/>
      <c r="J370" s="1220"/>
      <c r="K370" s="1237"/>
      <c r="L370" s="1237"/>
      <c r="M370" s="1234"/>
      <c r="N370" s="1237"/>
      <c r="O370" s="1234"/>
      <c r="P370" s="1234"/>
      <c r="Q370" s="1234"/>
      <c r="R370" s="1234"/>
      <c r="S370" s="1234"/>
      <c r="T370" s="1234"/>
      <c r="U370" s="1234"/>
    </row>
    <row r="371" spans="1:57" outlineLevel="2">
      <c r="A371" s="1220">
        <v>291</v>
      </c>
      <c r="B371" s="1231"/>
      <c r="C371" s="1276" t="s">
        <v>2425</v>
      </c>
      <c r="D371" s="1239">
        <v>86267600</v>
      </c>
      <c r="E371" s="1240" t="s">
        <v>2416</v>
      </c>
      <c r="F371" s="1234"/>
      <c r="G371" s="1235"/>
      <c r="H371" s="1236"/>
      <c r="I371" s="1234"/>
      <c r="J371" s="1220"/>
      <c r="K371" s="1237"/>
      <c r="L371" s="1237"/>
      <c r="M371" s="1234"/>
      <c r="N371" s="1237"/>
      <c r="O371" s="1234"/>
      <c r="P371" s="1234"/>
      <c r="Q371" s="1234"/>
      <c r="R371" s="1234"/>
      <c r="S371" s="1234"/>
      <c r="T371" s="1234"/>
      <c r="U371" s="1234"/>
    </row>
    <row r="372" spans="1:57">
      <c r="A372" s="1220">
        <v>292</v>
      </c>
      <c r="B372" s="1231"/>
      <c r="C372" s="1276" t="s">
        <v>2426</v>
      </c>
      <c r="D372" s="1239">
        <v>106448400</v>
      </c>
      <c r="E372" s="1240" t="s">
        <v>2416</v>
      </c>
      <c r="F372" s="1234"/>
      <c r="G372" s="1235"/>
      <c r="H372" s="1236"/>
      <c r="I372" s="1234"/>
      <c r="J372" s="1220"/>
      <c r="K372" s="1237"/>
      <c r="L372" s="1237"/>
      <c r="M372" s="1234"/>
      <c r="N372" s="1237"/>
      <c r="O372" s="1234"/>
      <c r="P372" s="1234"/>
      <c r="Q372" s="1234"/>
      <c r="R372" s="1234"/>
      <c r="S372" s="1234"/>
      <c r="T372" s="1234"/>
      <c r="U372" s="1234"/>
    </row>
    <row r="373" spans="1:57">
      <c r="A373" s="1220">
        <v>293</v>
      </c>
      <c r="B373" s="1231"/>
      <c r="C373" s="1276" t="s">
        <v>2427</v>
      </c>
      <c r="D373" s="1239">
        <v>97577700</v>
      </c>
      <c r="E373" s="1240" t="s">
        <v>2416</v>
      </c>
      <c r="F373" s="1234"/>
      <c r="G373" s="1235"/>
      <c r="H373" s="1236"/>
      <c r="I373" s="1234"/>
      <c r="J373" s="1220"/>
      <c r="K373" s="1237"/>
      <c r="L373" s="1237"/>
      <c r="M373" s="1234"/>
      <c r="N373" s="1237"/>
      <c r="O373" s="1234"/>
      <c r="P373" s="1234"/>
      <c r="Q373" s="1234"/>
      <c r="R373" s="1234"/>
      <c r="S373" s="1234"/>
      <c r="T373" s="1234"/>
      <c r="U373" s="1234"/>
    </row>
    <row r="374" spans="1:57">
      <c r="A374" s="1220">
        <v>295</v>
      </c>
      <c r="B374" s="1231"/>
      <c r="C374" s="1276" t="s">
        <v>2422</v>
      </c>
      <c r="D374" s="1239">
        <v>419400000</v>
      </c>
      <c r="E374" s="1240" t="s">
        <v>2416</v>
      </c>
      <c r="F374" s="1234"/>
      <c r="G374" s="1235"/>
      <c r="H374" s="1236"/>
      <c r="I374" s="1234"/>
      <c r="J374" s="1220"/>
      <c r="K374" s="1237"/>
      <c r="L374" s="1237"/>
      <c r="M374" s="1234"/>
      <c r="N374" s="1237"/>
      <c r="O374" s="1234"/>
      <c r="P374" s="1234"/>
      <c r="Q374" s="1234"/>
      <c r="R374" s="1234"/>
      <c r="S374" s="1234"/>
      <c r="T374" s="1234"/>
      <c r="U374" s="1234"/>
    </row>
    <row r="375" spans="1:57">
      <c r="A375" s="1220">
        <v>296</v>
      </c>
      <c r="B375" s="1231"/>
      <c r="C375" s="1276" t="s">
        <v>2423</v>
      </c>
      <c r="D375" s="1239">
        <v>0</v>
      </c>
      <c r="E375" s="1240" t="s">
        <v>2416</v>
      </c>
      <c r="F375" s="1234"/>
      <c r="G375" s="1235"/>
      <c r="H375" s="1236"/>
      <c r="I375" s="1234"/>
      <c r="J375" s="1220"/>
      <c r="K375" s="1237"/>
      <c r="L375" s="1237"/>
      <c r="M375" s="1234"/>
      <c r="N375" s="1237"/>
      <c r="O375" s="1234"/>
      <c r="P375" s="1234"/>
      <c r="Q375" s="1234"/>
      <c r="R375" s="1234"/>
      <c r="S375" s="1234"/>
      <c r="T375" s="1234"/>
      <c r="U375" s="1234"/>
    </row>
    <row r="376" spans="1:57">
      <c r="A376" s="1220">
        <v>297</v>
      </c>
      <c r="B376" s="1231"/>
      <c r="C376" s="1276" t="s">
        <v>2424</v>
      </c>
      <c r="D376" s="1239">
        <v>419400000</v>
      </c>
      <c r="E376" s="1240" t="s">
        <v>2416</v>
      </c>
      <c r="F376" s="1234"/>
      <c r="G376" s="1235"/>
      <c r="H376" s="1236"/>
      <c r="I376" s="1234"/>
      <c r="J376" s="1220"/>
      <c r="K376" s="1237"/>
      <c r="L376" s="1237"/>
      <c r="M376" s="1234"/>
      <c r="N376" s="1237"/>
      <c r="O376" s="1234"/>
      <c r="P376" s="1234"/>
      <c r="Q376" s="1234"/>
      <c r="R376" s="1234"/>
      <c r="S376" s="1234"/>
      <c r="T376" s="1234"/>
      <c r="U376" s="1234"/>
      <c r="W376" s="1234"/>
      <c r="X376" s="1234"/>
      <c r="Y376" s="1234"/>
      <c r="Z376" s="1234"/>
      <c r="AA376" s="1234"/>
      <c r="AB376" s="1234"/>
      <c r="AC376" s="1234"/>
      <c r="AD376" s="1234"/>
      <c r="AE376" s="1234"/>
      <c r="AF376" s="1234"/>
      <c r="AG376" s="1234"/>
      <c r="AH376" s="1234"/>
      <c r="AI376" s="1234"/>
      <c r="AJ376" s="1234"/>
      <c r="AK376" s="1234"/>
      <c r="AL376" s="1234"/>
      <c r="AM376" s="1234"/>
      <c r="BE376" s="1234"/>
    </row>
    <row r="377" spans="1:57">
      <c r="A377" s="1220">
        <v>298</v>
      </c>
      <c r="B377" s="1231"/>
      <c r="C377" s="1276" t="s">
        <v>2430</v>
      </c>
      <c r="D377" s="1239">
        <v>95600000</v>
      </c>
      <c r="E377" s="1240" t="s">
        <v>2416</v>
      </c>
      <c r="F377" s="1234"/>
      <c r="G377" s="1235"/>
      <c r="H377" s="1236"/>
      <c r="I377" s="1234"/>
      <c r="J377" s="1220"/>
      <c r="K377" s="1237"/>
      <c r="L377" s="1237"/>
      <c r="M377" s="1234"/>
      <c r="N377" s="1237"/>
      <c r="O377" s="1234"/>
      <c r="P377" s="1234"/>
      <c r="Q377" s="1234"/>
      <c r="R377" s="1234"/>
      <c r="S377" s="1234"/>
      <c r="T377" s="1234"/>
      <c r="U377" s="1234"/>
    </row>
    <row r="378" spans="1:57" outlineLevel="2">
      <c r="A378" s="1220">
        <v>299</v>
      </c>
      <c r="B378" s="1231"/>
      <c r="C378" s="1276" t="s">
        <v>2425</v>
      </c>
      <c r="D378" s="1239">
        <v>49512400</v>
      </c>
      <c r="E378" s="1240" t="s">
        <v>2416</v>
      </c>
      <c r="F378" s="1234"/>
      <c r="G378" s="1235"/>
      <c r="H378" s="1236"/>
      <c r="I378" s="1234"/>
      <c r="J378" s="1220"/>
      <c r="K378" s="1237"/>
      <c r="L378" s="1237"/>
      <c r="M378" s="1234"/>
      <c r="N378" s="1237"/>
      <c r="O378" s="1234"/>
      <c r="P378" s="1234"/>
      <c r="Q378" s="1234"/>
      <c r="R378" s="1234"/>
      <c r="S378" s="1234"/>
      <c r="T378" s="1234"/>
      <c r="U378" s="1234"/>
    </row>
    <row r="379" spans="1:57" outlineLevel="2">
      <c r="A379" s="1220">
        <v>300</v>
      </c>
      <c r="B379" s="1231"/>
      <c r="C379" s="1276" t="s">
        <v>2426</v>
      </c>
      <c r="D379" s="1239">
        <v>274287600</v>
      </c>
      <c r="E379" s="1240" t="s">
        <v>2416</v>
      </c>
      <c r="F379" s="1234"/>
      <c r="G379" s="1235"/>
      <c r="H379" s="1236"/>
      <c r="I379" s="1234"/>
      <c r="J379" s="1220"/>
      <c r="K379" s="1237"/>
      <c r="L379" s="1237"/>
      <c r="M379" s="1234"/>
      <c r="N379" s="1237"/>
      <c r="O379" s="1234"/>
      <c r="P379" s="1234"/>
      <c r="Q379" s="1234"/>
      <c r="R379" s="1234"/>
      <c r="S379" s="1234"/>
      <c r="T379" s="1234"/>
      <c r="U379" s="1234"/>
    </row>
    <row r="380" spans="1:57">
      <c r="A380" s="1220">
        <v>302</v>
      </c>
      <c r="B380" s="1231"/>
      <c r="C380" s="1276" t="s">
        <v>2422</v>
      </c>
      <c r="D380" s="1239">
        <v>179990000</v>
      </c>
      <c r="E380" s="1240" t="s">
        <v>2416</v>
      </c>
      <c r="F380" s="1234"/>
      <c r="G380" s="1235"/>
      <c r="H380" s="1236"/>
      <c r="I380" s="1234"/>
      <c r="J380" s="1220"/>
      <c r="K380" s="1237"/>
      <c r="L380" s="1237"/>
      <c r="M380" s="1234"/>
      <c r="N380" s="1237"/>
      <c r="O380" s="1234"/>
      <c r="P380" s="1234"/>
      <c r="Q380" s="1234"/>
      <c r="R380" s="1234"/>
      <c r="S380" s="1234"/>
      <c r="T380" s="1234"/>
      <c r="U380" s="1234"/>
    </row>
    <row r="381" spans="1:57">
      <c r="A381" s="1220">
        <v>303</v>
      </c>
      <c r="B381" s="1231"/>
      <c r="C381" s="1276" t="s">
        <v>2423</v>
      </c>
      <c r="D381" s="1239">
        <v>0</v>
      </c>
      <c r="E381" s="1240" t="s">
        <v>2416</v>
      </c>
      <c r="F381" s="1234"/>
      <c r="G381" s="1235"/>
      <c r="H381" s="1236"/>
      <c r="I381" s="1234"/>
      <c r="J381" s="1220"/>
      <c r="K381" s="1237"/>
      <c r="L381" s="1237"/>
      <c r="M381" s="1234"/>
      <c r="N381" s="1237"/>
      <c r="O381" s="1234"/>
      <c r="P381" s="1234"/>
      <c r="Q381" s="1234"/>
      <c r="R381" s="1234"/>
      <c r="S381" s="1234"/>
      <c r="T381" s="1234"/>
      <c r="U381" s="1234"/>
    </row>
    <row r="382" spans="1:57">
      <c r="A382" s="1220">
        <v>304</v>
      </c>
      <c r="B382" s="1231"/>
      <c r="C382" s="1276" t="s">
        <v>2424</v>
      </c>
      <c r="D382" s="1239">
        <v>179990000</v>
      </c>
      <c r="E382" s="1240" t="s">
        <v>2416</v>
      </c>
      <c r="F382" s="1234"/>
      <c r="G382" s="1235"/>
      <c r="H382" s="1236"/>
      <c r="I382" s="1234"/>
      <c r="J382" s="1220"/>
      <c r="K382" s="1237"/>
      <c r="L382" s="1237"/>
      <c r="M382" s="1234"/>
      <c r="N382" s="1237"/>
      <c r="O382" s="1234"/>
      <c r="P382" s="1234"/>
      <c r="Q382" s="1234"/>
      <c r="R382" s="1234"/>
      <c r="S382" s="1234"/>
      <c r="T382" s="1234"/>
      <c r="U382" s="1234"/>
    </row>
    <row r="383" spans="1:57">
      <c r="A383" s="1220">
        <v>305</v>
      </c>
      <c r="B383" s="1231"/>
      <c r="C383" s="1276" t="s">
        <v>2430</v>
      </c>
      <c r="D383" s="1239">
        <v>36921700</v>
      </c>
      <c r="E383" s="1240" t="s">
        <v>2416</v>
      </c>
      <c r="F383" s="1234"/>
      <c r="G383" s="1235"/>
      <c r="H383" s="1236"/>
      <c r="I383" s="1234"/>
      <c r="J383" s="1220"/>
      <c r="K383" s="1237"/>
      <c r="L383" s="1237"/>
      <c r="M383" s="1234"/>
      <c r="N383" s="1237"/>
      <c r="O383" s="1234"/>
      <c r="P383" s="1234"/>
      <c r="Q383" s="1234"/>
      <c r="R383" s="1234"/>
      <c r="S383" s="1234"/>
      <c r="T383" s="1234"/>
      <c r="U383" s="1234"/>
      <c r="W383" s="1234"/>
      <c r="X383" s="1234"/>
      <c r="Y383" s="1234"/>
      <c r="Z383" s="1234"/>
      <c r="AA383" s="1234"/>
      <c r="AB383" s="1234"/>
      <c r="AC383" s="1234"/>
      <c r="AD383" s="1234"/>
      <c r="AE383" s="1234"/>
      <c r="AF383" s="1234"/>
      <c r="AG383" s="1234"/>
      <c r="AH383" s="1234"/>
      <c r="AI383" s="1234"/>
      <c r="AJ383" s="1234"/>
      <c r="AK383" s="1234"/>
      <c r="AL383" s="1234"/>
      <c r="AM383" s="1234"/>
      <c r="BE383" s="1234"/>
    </row>
    <row r="384" spans="1:57">
      <c r="A384" s="1220">
        <v>306</v>
      </c>
      <c r="B384" s="1231"/>
      <c r="C384" s="1276" t="s">
        <v>2431</v>
      </c>
      <c r="D384" s="1239">
        <v>16373300</v>
      </c>
      <c r="E384" s="1240" t="s">
        <v>2416</v>
      </c>
      <c r="F384" s="1234"/>
      <c r="G384" s="1235"/>
      <c r="H384" s="1236"/>
      <c r="I384" s="1234"/>
      <c r="J384" s="1220"/>
      <c r="K384" s="1237"/>
      <c r="L384" s="1237"/>
      <c r="M384" s="1234"/>
      <c r="N384" s="1237"/>
      <c r="O384" s="1234"/>
      <c r="P384" s="1234"/>
      <c r="Q384" s="1234"/>
      <c r="R384" s="1234"/>
      <c r="S384" s="1234"/>
      <c r="T384" s="1234"/>
      <c r="U384" s="1234"/>
    </row>
    <row r="385" spans="1:57" outlineLevel="2">
      <c r="A385" s="1220">
        <v>307</v>
      </c>
      <c r="B385" s="1231"/>
      <c r="C385" s="1276" t="s">
        <v>2425</v>
      </c>
      <c r="D385" s="1239">
        <v>55401000</v>
      </c>
      <c r="E385" s="1240" t="s">
        <v>2416</v>
      </c>
      <c r="F385" s="1234"/>
      <c r="G385" s="1235"/>
      <c r="H385" s="1236"/>
      <c r="I385" s="1234"/>
      <c r="J385" s="1220"/>
      <c r="K385" s="1237"/>
      <c r="L385" s="1237"/>
      <c r="M385" s="1234"/>
      <c r="N385" s="1237"/>
      <c r="O385" s="1234"/>
      <c r="P385" s="1234"/>
      <c r="Q385" s="1234"/>
      <c r="R385" s="1234"/>
      <c r="S385" s="1234"/>
      <c r="T385" s="1234"/>
      <c r="U385" s="1234"/>
    </row>
    <row r="386" spans="1:57" outlineLevel="2">
      <c r="A386" s="1220">
        <v>308</v>
      </c>
      <c r="B386" s="1231"/>
      <c r="C386" s="1276" t="s">
        <v>2426</v>
      </c>
      <c r="D386" s="1239">
        <v>71294000</v>
      </c>
      <c r="E386" s="1240" t="s">
        <v>2416</v>
      </c>
      <c r="F386" s="1234"/>
      <c r="G386" s="1235"/>
      <c r="H386" s="1236"/>
      <c r="I386" s="1234"/>
      <c r="J386" s="1220"/>
      <c r="K386" s="1237"/>
      <c r="L386" s="1237"/>
      <c r="M386" s="1234"/>
      <c r="N386" s="1237"/>
      <c r="O386" s="1234"/>
      <c r="P386" s="1234"/>
      <c r="Q386" s="1234"/>
      <c r="R386" s="1234"/>
      <c r="S386" s="1234"/>
      <c r="T386" s="1234"/>
      <c r="U386" s="1234"/>
    </row>
    <row r="387" spans="1:57">
      <c r="A387" s="1220">
        <v>310</v>
      </c>
      <c r="B387" s="1231"/>
      <c r="C387" s="1276" t="s">
        <v>2422</v>
      </c>
      <c r="D387" s="1239">
        <v>60833800</v>
      </c>
      <c r="E387" s="1240" t="s">
        <v>2416</v>
      </c>
      <c r="F387" s="1234"/>
      <c r="G387" s="1235"/>
      <c r="H387" s="1236"/>
      <c r="I387" s="1234"/>
      <c r="J387" s="1220"/>
      <c r="K387" s="1237"/>
      <c r="L387" s="1237"/>
      <c r="M387" s="1234"/>
      <c r="N387" s="1237"/>
      <c r="O387" s="1234"/>
      <c r="P387" s="1234"/>
      <c r="Q387" s="1234"/>
      <c r="R387" s="1234"/>
      <c r="S387" s="1234"/>
      <c r="T387" s="1234"/>
      <c r="U387" s="1234"/>
    </row>
    <row r="388" spans="1:57">
      <c r="A388" s="1220">
        <v>311</v>
      </c>
      <c r="B388" s="1231"/>
      <c r="C388" s="1276" t="s">
        <v>2423</v>
      </c>
      <c r="D388" s="1239">
        <v>0</v>
      </c>
      <c r="E388" s="1240" t="s">
        <v>2416</v>
      </c>
      <c r="F388" s="1234"/>
      <c r="G388" s="1235"/>
      <c r="H388" s="1236"/>
      <c r="I388" s="1234"/>
      <c r="J388" s="1220"/>
      <c r="K388" s="1237"/>
      <c r="L388" s="1237"/>
      <c r="M388" s="1234"/>
      <c r="N388" s="1237"/>
      <c r="O388" s="1234"/>
      <c r="P388" s="1234"/>
      <c r="Q388" s="1234"/>
      <c r="R388" s="1234"/>
      <c r="S388" s="1234"/>
      <c r="T388" s="1234"/>
      <c r="U388" s="1234"/>
    </row>
    <row r="389" spans="1:57">
      <c r="A389" s="1220">
        <v>312</v>
      </c>
      <c r="B389" s="1231"/>
      <c r="C389" s="1276" t="s">
        <v>2424</v>
      </c>
      <c r="D389" s="1239">
        <v>60833800</v>
      </c>
      <c r="E389" s="1240" t="s">
        <v>2416</v>
      </c>
      <c r="F389" s="1234"/>
      <c r="G389" s="1235"/>
      <c r="H389" s="1236"/>
      <c r="I389" s="1234"/>
      <c r="J389" s="1220"/>
      <c r="K389" s="1237"/>
      <c r="L389" s="1237"/>
      <c r="M389" s="1234"/>
      <c r="N389" s="1237"/>
      <c r="O389" s="1234"/>
      <c r="P389" s="1234"/>
      <c r="Q389" s="1234"/>
      <c r="R389" s="1234"/>
      <c r="S389" s="1234"/>
      <c r="T389" s="1234"/>
      <c r="U389" s="1234"/>
    </row>
    <row r="390" spans="1:57">
      <c r="A390" s="1220">
        <v>313</v>
      </c>
      <c r="B390" s="1231"/>
      <c r="C390" s="1276" t="s">
        <v>2430</v>
      </c>
      <c r="D390" s="1239">
        <v>12485200</v>
      </c>
      <c r="E390" s="1240" t="s">
        <v>2416</v>
      </c>
      <c r="F390" s="1234"/>
      <c r="G390" s="1235"/>
      <c r="H390" s="1236"/>
      <c r="I390" s="1234"/>
      <c r="J390" s="1220"/>
      <c r="K390" s="1237"/>
      <c r="L390" s="1237"/>
      <c r="M390" s="1234"/>
      <c r="N390" s="1237"/>
      <c r="O390" s="1234"/>
      <c r="P390" s="1234"/>
      <c r="Q390" s="1234"/>
      <c r="R390" s="1234"/>
      <c r="S390" s="1234"/>
      <c r="T390" s="1234"/>
      <c r="U390" s="1234"/>
    </row>
    <row r="391" spans="1:57">
      <c r="A391" s="1220">
        <v>314</v>
      </c>
      <c r="B391" s="1231"/>
      <c r="C391" s="1276" t="s">
        <v>2431</v>
      </c>
      <c r="D391" s="1239">
        <v>11940500</v>
      </c>
      <c r="E391" s="1240" t="s">
        <v>2416</v>
      </c>
      <c r="F391" s="1234"/>
      <c r="G391" s="1235"/>
      <c r="H391" s="1236"/>
      <c r="I391" s="1234"/>
      <c r="J391" s="1220"/>
      <c r="K391" s="1237"/>
      <c r="L391" s="1237"/>
      <c r="M391" s="1234"/>
      <c r="N391" s="1237"/>
      <c r="O391" s="1234"/>
      <c r="P391" s="1234"/>
      <c r="Q391" s="1234"/>
      <c r="R391" s="1234"/>
      <c r="S391" s="1234"/>
      <c r="T391" s="1234"/>
      <c r="U391" s="1234"/>
      <c r="W391" s="1234"/>
      <c r="X391" s="1234"/>
      <c r="Y391" s="1234"/>
      <c r="Z391" s="1234"/>
      <c r="AA391" s="1234"/>
      <c r="AB391" s="1234"/>
      <c r="AC391" s="1234"/>
      <c r="AD391" s="1234"/>
      <c r="AE391" s="1234"/>
      <c r="AF391" s="1234"/>
      <c r="AG391" s="1234"/>
      <c r="AH391" s="1234"/>
      <c r="AI391" s="1234"/>
      <c r="AJ391" s="1234"/>
      <c r="AK391" s="1234"/>
      <c r="AL391" s="1234"/>
      <c r="AM391" s="1234"/>
      <c r="BE391" s="1234"/>
    </row>
    <row r="392" spans="1:57">
      <c r="A392" s="1220">
        <v>315</v>
      </c>
      <c r="B392" s="1231"/>
      <c r="C392" s="1276" t="s">
        <v>2425</v>
      </c>
      <c r="D392" s="1239">
        <v>36408100</v>
      </c>
      <c r="E392" s="1240" t="s">
        <v>2416</v>
      </c>
      <c r="F392" s="1234"/>
      <c r="G392" s="1235"/>
      <c r="H392" s="1236"/>
      <c r="I392" s="1234"/>
      <c r="J392" s="1220"/>
      <c r="K392" s="1237"/>
      <c r="L392" s="1237"/>
      <c r="M392" s="1234"/>
      <c r="N392" s="1237"/>
      <c r="O392" s="1234"/>
      <c r="P392" s="1234"/>
      <c r="Q392" s="1234"/>
      <c r="R392" s="1234"/>
      <c r="S392" s="1234"/>
      <c r="T392" s="1234"/>
      <c r="U392" s="1234"/>
    </row>
    <row r="393" spans="1:57" outlineLevel="2">
      <c r="A393" s="1220">
        <v>317</v>
      </c>
      <c r="B393" s="1231"/>
      <c r="C393" s="1276" t="s">
        <v>2422</v>
      </c>
      <c r="D393" s="1239">
        <v>149900000</v>
      </c>
      <c r="E393" s="1240" t="s">
        <v>2416</v>
      </c>
      <c r="F393" s="1234"/>
      <c r="G393" s="1235"/>
      <c r="H393" s="1236"/>
      <c r="I393" s="1234"/>
      <c r="J393" s="1220"/>
      <c r="K393" s="1237"/>
      <c r="L393" s="1237"/>
      <c r="M393" s="1234"/>
      <c r="N393" s="1237"/>
      <c r="O393" s="1234"/>
      <c r="P393" s="1234"/>
      <c r="Q393" s="1234"/>
      <c r="R393" s="1234"/>
      <c r="S393" s="1234"/>
      <c r="T393" s="1234"/>
      <c r="U393" s="1234"/>
    </row>
    <row r="394" spans="1:57" outlineLevel="2">
      <c r="A394" s="1220">
        <v>318</v>
      </c>
      <c r="B394" s="1231"/>
      <c r="C394" s="1276" t="s">
        <v>2423</v>
      </c>
      <c r="D394" s="1239">
        <v>0</v>
      </c>
      <c r="E394" s="1240" t="s">
        <v>2416</v>
      </c>
      <c r="F394" s="1234"/>
      <c r="G394" s="1235"/>
      <c r="H394" s="1236"/>
      <c r="I394" s="1234"/>
      <c r="J394" s="1220"/>
      <c r="K394" s="1237"/>
      <c r="L394" s="1237"/>
      <c r="M394" s="1234"/>
      <c r="N394" s="1237"/>
      <c r="O394" s="1234"/>
      <c r="P394" s="1234"/>
      <c r="Q394" s="1234"/>
      <c r="R394" s="1234"/>
      <c r="S394" s="1234"/>
      <c r="T394" s="1234"/>
      <c r="U394" s="1234"/>
    </row>
    <row r="395" spans="1:57">
      <c r="A395" s="1220">
        <v>319</v>
      </c>
      <c r="B395" s="1231"/>
      <c r="C395" s="1276" t="s">
        <v>2424</v>
      </c>
      <c r="D395" s="1239">
        <v>149900000</v>
      </c>
      <c r="E395" s="1240" t="s">
        <v>2416</v>
      </c>
      <c r="F395" s="1234"/>
      <c r="G395" s="1235"/>
      <c r="H395" s="1236"/>
      <c r="I395" s="1234"/>
      <c r="J395" s="1220"/>
      <c r="K395" s="1237"/>
      <c r="L395" s="1237"/>
      <c r="M395" s="1234"/>
      <c r="N395" s="1237"/>
      <c r="O395" s="1234"/>
      <c r="P395" s="1234"/>
      <c r="Q395" s="1234"/>
      <c r="R395" s="1234"/>
      <c r="S395" s="1234"/>
      <c r="T395" s="1234"/>
      <c r="U395" s="1234"/>
    </row>
    <row r="396" spans="1:57">
      <c r="A396" s="1220">
        <v>320</v>
      </c>
      <c r="B396" s="1231"/>
      <c r="C396" s="1276" t="s">
        <v>2430</v>
      </c>
      <c r="D396" s="1239">
        <v>30000000</v>
      </c>
      <c r="E396" s="1240" t="s">
        <v>2416</v>
      </c>
      <c r="F396" s="1234"/>
      <c r="G396" s="1235"/>
      <c r="H396" s="1236"/>
      <c r="I396" s="1234"/>
      <c r="J396" s="1220"/>
      <c r="K396" s="1237"/>
      <c r="L396" s="1237"/>
      <c r="M396" s="1234"/>
      <c r="N396" s="1237"/>
      <c r="O396" s="1234"/>
      <c r="P396" s="1234"/>
      <c r="Q396" s="1234"/>
      <c r="R396" s="1234"/>
      <c r="S396" s="1234"/>
      <c r="T396" s="1234"/>
      <c r="U396" s="1234"/>
    </row>
    <row r="397" spans="1:57">
      <c r="A397" s="1220">
        <v>321</v>
      </c>
      <c r="B397" s="1231"/>
      <c r="C397" s="1276" t="s">
        <v>2431</v>
      </c>
      <c r="D397" s="1239">
        <v>27524100</v>
      </c>
      <c r="E397" s="1240" t="s">
        <v>2416</v>
      </c>
      <c r="F397" s="1234"/>
      <c r="G397" s="1235"/>
      <c r="H397" s="1236"/>
      <c r="I397" s="1234"/>
      <c r="J397" s="1220"/>
      <c r="K397" s="1237"/>
      <c r="L397" s="1237"/>
      <c r="M397" s="1234"/>
      <c r="N397" s="1237"/>
      <c r="O397" s="1234"/>
      <c r="P397" s="1234"/>
      <c r="Q397" s="1234"/>
      <c r="R397" s="1234"/>
      <c r="S397" s="1234"/>
      <c r="T397" s="1234"/>
      <c r="U397" s="1234"/>
    </row>
    <row r="398" spans="1:57">
      <c r="A398" s="1220">
        <v>322</v>
      </c>
      <c r="B398" s="1231"/>
      <c r="C398" s="1276" t="s">
        <v>2425</v>
      </c>
      <c r="D398" s="1239">
        <v>92375900</v>
      </c>
      <c r="E398" s="1240" t="s">
        <v>2416</v>
      </c>
      <c r="F398" s="1234"/>
      <c r="G398" s="1235"/>
      <c r="H398" s="1236"/>
      <c r="I398" s="1234"/>
      <c r="J398" s="1220"/>
      <c r="K398" s="1237"/>
      <c r="L398" s="1237"/>
      <c r="M398" s="1234"/>
      <c r="N398" s="1237"/>
      <c r="O398" s="1234"/>
      <c r="P398" s="1234"/>
      <c r="Q398" s="1234"/>
      <c r="R398" s="1234"/>
      <c r="S398" s="1234"/>
      <c r="T398" s="1234"/>
      <c r="U398" s="1234"/>
      <c r="W398" s="1234"/>
      <c r="X398" s="1234"/>
      <c r="Y398" s="1234"/>
      <c r="Z398" s="1234"/>
      <c r="AA398" s="1234"/>
      <c r="AB398" s="1234"/>
      <c r="AC398" s="1234"/>
      <c r="AD398" s="1234"/>
      <c r="AE398" s="1234"/>
      <c r="AF398" s="1234"/>
      <c r="AG398" s="1234"/>
      <c r="AH398" s="1234"/>
      <c r="AI398" s="1234"/>
      <c r="AJ398" s="1234"/>
      <c r="AK398" s="1234"/>
      <c r="AL398" s="1234"/>
      <c r="AM398" s="1234"/>
      <c r="BE398" s="1234"/>
    </row>
    <row r="399" spans="1:57">
      <c r="A399" s="1220">
        <v>324</v>
      </c>
      <c r="B399" s="1231"/>
      <c r="C399" s="1276" t="s">
        <v>2422</v>
      </c>
      <c r="D399" s="1239">
        <v>266910000</v>
      </c>
      <c r="E399" s="1240" t="s">
        <v>2416</v>
      </c>
      <c r="F399" s="1234"/>
      <c r="G399" s="1235"/>
      <c r="H399" s="1236"/>
      <c r="I399" s="1234"/>
      <c r="J399" s="1220"/>
      <c r="K399" s="1237"/>
      <c r="L399" s="1237"/>
      <c r="M399" s="1234"/>
      <c r="N399" s="1237"/>
      <c r="O399" s="1234"/>
      <c r="P399" s="1234"/>
      <c r="Q399" s="1234"/>
      <c r="R399" s="1234"/>
      <c r="S399" s="1234"/>
      <c r="T399" s="1234"/>
      <c r="U399" s="1234"/>
    </row>
    <row r="400" spans="1:57" outlineLevel="2">
      <c r="A400" s="1220">
        <v>325</v>
      </c>
      <c r="B400" s="1231"/>
      <c r="C400" s="1276" t="s">
        <v>2423</v>
      </c>
      <c r="D400" s="1239">
        <v>0</v>
      </c>
      <c r="E400" s="1240" t="s">
        <v>2416</v>
      </c>
      <c r="F400" s="1234"/>
      <c r="G400" s="1235"/>
      <c r="H400" s="1236"/>
      <c r="I400" s="1234"/>
      <c r="J400" s="1220"/>
      <c r="K400" s="1237"/>
      <c r="L400" s="1237"/>
      <c r="M400" s="1234"/>
      <c r="N400" s="1237"/>
      <c r="O400" s="1234"/>
      <c r="P400" s="1234"/>
      <c r="Q400" s="1234"/>
      <c r="R400" s="1234"/>
      <c r="S400" s="1234"/>
      <c r="T400" s="1234"/>
      <c r="U400" s="1234"/>
    </row>
    <row r="401" spans="1:57" outlineLevel="2">
      <c r="A401" s="1220">
        <v>326</v>
      </c>
      <c r="B401" s="1231"/>
      <c r="C401" s="1276" t="s">
        <v>2424</v>
      </c>
      <c r="D401" s="1239">
        <v>266910000</v>
      </c>
      <c r="E401" s="1240" t="s">
        <v>2416</v>
      </c>
      <c r="F401" s="1234"/>
      <c r="G401" s="1235"/>
      <c r="H401" s="1236"/>
      <c r="I401" s="1234"/>
      <c r="J401" s="1220"/>
      <c r="K401" s="1237"/>
      <c r="L401" s="1237"/>
      <c r="M401" s="1234"/>
      <c r="N401" s="1237"/>
      <c r="O401" s="1234"/>
      <c r="P401" s="1234"/>
      <c r="Q401" s="1234"/>
      <c r="R401" s="1234"/>
      <c r="S401" s="1234"/>
      <c r="T401" s="1234"/>
      <c r="U401" s="1234"/>
    </row>
    <row r="402" spans="1:57">
      <c r="A402" s="1220">
        <v>327</v>
      </c>
      <c r="B402" s="1231"/>
      <c r="C402" s="1276" t="s">
        <v>2430</v>
      </c>
      <c r="D402" s="1239">
        <v>52000000</v>
      </c>
      <c r="E402" s="1240" t="s">
        <v>2416</v>
      </c>
      <c r="F402" s="1234"/>
      <c r="G402" s="1235"/>
      <c r="H402" s="1236"/>
      <c r="I402" s="1234"/>
      <c r="J402" s="1220"/>
      <c r="K402" s="1237"/>
      <c r="L402" s="1237"/>
      <c r="M402" s="1234"/>
      <c r="N402" s="1237"/>
      <c r="O402" s="1234"/>
      <c r="P402" s="1234"/>
      <c r="Q402" s="1234"/>
      <c r="R402" s="1234"/>
      <c r="S402" s="1234"/>
      <c r="T402" s="1234"/>
      <c r="U402" s="1234"/>
    </row>
    <row r="403" spans="1:57">
      <c r="A403" s="1220">
        <v>328</v>
      </c>
      <c r="B403" s="1231"/>
      <c r="C403" s="1276" t="s">
        <v>2431</v>
      </c>
      <c r="D403" s="1239">
        <v>47534900</v>
      </c>
      <c r="E403" s="1240" t="s">
        <v>2416</v>
      </c>
      <c r="F403" s="1234"/>
      <c r="G403" s="1235"/>
      <c r="H403" s="1236"/>
      <c r="I403" s="1234"/>
      <c r="J403" s="1220"/>
      <c r="K403" s="1237"/>
      <c r="L403" s="1237"/>
      <c r="M403" s="1234"/>
      <c r="N403" s="1237"/>
      <c r="O403" s="1234"/>
      <c r="P403" s="1234"/>
      <c r="Q403" s="1234"/>
      <c r="R403" s="1234"/>
      <c r="S403" s="1234"/>
      <c r="T403" s="1234"/>
      <c r="U403" s="1234"/>
    </row>
    <row r="404" spans="1:57">
      <c r="A404" s="1220">
        <v>329</v>
      </c>
      <c r="B404" s="1231"/>
      <c r="C404" s="1276" t="s">
        <v>2425</v>
      </c>
      <c r="D404" s="1239">
        <v>30251500</v>
      </c>
      <c r="E404" s="1240" t="s">
        <v>2416</v>
      </c>
      <c r="F404" s="1234"/>
      <c r="G404" s="1235"/>
      <c r="H404" s="1236"/>
      <c r="I404" s="1234"/>
      <c r="J404" s="1220"/>
      <c r="K404" s="1237"/>
      <c r="L404" s="1237"/>
      <c r="M404" s="1234"/>
      <c r="N404" s="1237"/>
      <c r="O404" s="1234"/>
      <c r="P404" s="1234"/>
      <c r="Q404" s="1234"/>
      <c r="R404" s="1234"/>
      <c r="S404" s="1234"/>
      <c r="T404" s="1234"/>
      <c r="U404" s="1234"/>
    </row>
    <row r="405" spans="1:57">
      <c r="A405" s="1220">
        <v>330</v>
      </c>
      <c r="B405" s="1231"/>
      <c r="C405" s="1276" t="s">
        <v>2426</v>
      </c>
      <c r="D405" s="1239">
        <v>137123600</v>
      </c>
      <c r="E405" s="1240" t="s">
        <v>2416</v>
      </c>
      <c r="F405" s="1234"/>
      <c r="G405" s="1235"/>
      <c r="H405" s="1236"/>
      <c r="I405" s="1234"/>
      <c r="J405" s="1220"/>
      <c r="K405" s="1237"/>
      <c r="L405" s="1237"/>
      <c r="M405" s="1234"/>
      <c r="N405" s="1237"/>
      <c r="O405" s="1234"/>
      <c r="P405" s="1234"/>
      <c r="Q405" s="1234"/>
      <c r="R405" s="1234"/>
      <c r="S405" s="1234"/>
      <c r="T405" s="1234"/>
      <c r="U405" s="1234"/>
      <c r="W405" s="1234"/>
      <c r="X405" s="1234"/>
      <c r="Y405" s="1234"/>
      <c r="Z405" s="1234"/>
      <c r="AA405" s="1234"/>
      <c r="AB405" s="1234"/>
      <c r="AC405" s="1234"/>
      <c r="AD405" s="1234"/>
      <c r="AE405" s="1234"/>
      <c r="AF405" s="1234"/>
      <c r="AG405" s="1234"/>
      <c r="AH405" s="1234"/>
      <c r="AI405" s="1234"/>
      <c r="AJ405" s="1234"/>
      <c r="AK405" s="1234"/>
      <c r="AL405" s="1234"/>
      <c r="AM405" s="1234"/>
      <c r="BE405" s="1234"/>
    </row>
    <row r="406" spans="1:57">
      <c r="A406" s="1220">
        <v>332</v>
      </c>
      <c r="B406" s="1231"/>
      <c r="C406" s="1276" t="s">
        <v>2422</v>
      </c>
      <c r="D406" s="1239">
        <v>343888000</v>
      </c>
      <c r="E406" s="1240" t="s">
        <v>2416</v>
      </c>
      <c r="F406" s="1234"/>
      <c r="G406" s="1235"/>
      <c r="H406" s="1236"/>
      <c r="I406" s="1234"/>
      <c r="J406" s="1220"/>
      <c r="K406" s="1237"/>
      <c r="L406" s="1237"/>
      <c r="M406" s="1234"/>
      <c r="N406" s="1237"/>
      <c r="O406" s="1234"/>
      <c r="P406" s="1234"/>
      <c r="Q406" s="1234"/>
      <c r="R406" s="1234"/>
      <c r="S406" s="1234"/>
      <c r="T406" s="1234"/>
      <c r="U406" s="1234"/>
    </row>
    <row r="407" spans="1:57" outlineLevel="2">
      <c r="A407" s="1220">
        <v>333</v>
      </c>
      <c r="B407" s="1231"/>
      <c r="C407" s="1276" t="s">
        <v>2423</v>
      </c>
      <c r="D407" s="1239">
        <v>0</v>
      </c>
      <c r="E407" s="1240" t="s">
        <v>2416</v>
      </c>
      <c r="F407" s="1234"/>
      <c r="G407" s="1235"/>
      <c r="H407" s="1236"/>
      <c r="I407" s="1234"/>
      <c r="J407" s="1220"/>
      <c r="K407" s="1237"/>
      <c r="L407" s="1237"/>
      <c r="M407" s="1234"/>
      <c r="N407" s="1237"/>
      <c r="O407" s="1234"/>
      <c r="P407" s="1234"/>
      <c r="Q407" s="1234"/>
      <c r="R407" s="1234"/>
      <c r="S407" s="1234"/>
      <c r="T407" s="1234"/>
      <c r="U407" s="1234"/>
    </row>
    <row r="408" spans="1:57" outlineLevel="2">
      <c r="A408" s="1220">
        <v>334</v>
      </c>
      <c r="B408" s="1231"/>
      <c r="C408" s="1276" t="s">
        <v>2424</v>
      </c>
      <c r="D408" s="1239">
        <v>343888000</v>
      </c>
      <c r="E408" s="1240" t="s">
        <v>2416</v>
      </c>
      <c r="F408" s="1234"/>
      <c r="G408" s="1235"/>
      <c r="H408" s="1236"/>
      <c r="I408" s="1234"/>
      <c r="J408" s="1220"/>
      <c r="K408" s="1237"/>
      <c r="L408" s="1237"/>
      <c r="M408" s="1234"/>
      <c r="N408" s="1237"/>
      <c r="O408" s="1234"/>
      <c r="P408" s="1234"/>
      <c r="Q408" s="1234"/>
      <c r="R408" s="1234"/>
      <c r="S408" s="1234"/>
      <c r="T408" s="1234"/>
      <c r="U408" s="1234"/>
    </row>
    <row r="409" spans="1:57">
      <c r="A409" s="1220">
        <v>335</v>
      </c>
      <c r="B409" s="1231"/>
      <c r="C409" s="1276" t="s">
        <v>2430</v>
      </c>
      <c r="D409" s="1239">
        <v>76717100</v>
      </c>
      <c r="E409" s="1240" t="s">
        <v>2416</v>
      </c>
      <c r="F409" s="1234"/>
      <c r="G409" s="1235"/>
      <c r="H409" s="1236"/>
      <c r="I409" s="1234"/>
      <c r="J409" s="1220"/>
      <c r="K409" s="1237"/>
      <c r="L409" s="1237"/>
      <c r="M409" s="1234"/>
      <c r="N409" s="1237"/>
      <c r="O409" s="1234"/>
      <c r="P409" s="1234"/>
      <c r="Q409" s="1234"/>
      <c r="R409" s="1234"/>
      <c r="S409" s="1234"/>
      <c r="T409" s="1234"/>
      <c r="U409" s="1234"/>
    </row>
    <row r="410" spans="1:57">
      <c r="A410" s="1220">
        <v>336</v>
      </c>
      <c r="B410" s="1231"/>
      <c r="C410" s="1276" t="s">
        <v>2431</v>
      </c>
      <c r="D410" s="1239">
        <v>15055500</v>
      </c>
      <c r="E410" s="1240" t="s">
        <v>2416</v>
      </c>
      <c r="F410" s="1234"/>
      <c r="G410" s="1235"/>
      <c r="H410" s="1236"/>
      <c r="I410" s="1234"/>
      <c r="J410" s="1220"/>
      <c r="K410" s="1237"/>
      <c r="L410" s="1237"/>
      <c r="M410" s="1234"/>
      <c r="N410" s="1237"/>
      <c r="O410" s="1234"/>
      <c r="P410" s="1234"/>
      <c r="Q410" s="1234"/>
      <c r="R410" s="1234"/>
      <c r="S410" s="1234"/>
      <c r="T410" s="1234"/>
      <c r="U410" s="1234"/>
    </row>
    <row r="411" spans="1:57">
      <c r="A411" s="1220">
        <v>337</v>
      </c>
      <c r="B411" s="1231"/>
      <c r="C411" s="1276" t="s">
        <v>2425</v>
      </c>
      <c r="D411" s="1239">
        <v>55830200</v>
      </c>
      <c r="E411" s="1240" t="s">
        <v>2416</v>
      </c>
      <c r="F411" s="1234"/>
      <c r="G411" s="1235"/>
      <c r="H411" s="1236"/>
      <c r="I411" s="1234"/>
      <c r="J411" s="1220"/>
      <c r="K411" s="1237"/>
      <c r="L411" s="1237"/>
      <c r="M411" s="1234"/>
      <c r="N411" s="1237"/>
      <c r="O411" s="1234"/>
      <c r="P411" s="1234"/>
      <c r="Q411" s="1234"/>
      <c r="R411" s="1234"/>
      <c r="S411" s="1234"/>
      <c r="T411" s="1234"/>
      <c r="U411" s="1234"/>
    </row>
    <row r="412" spans="1:57">
      <c r="A412" s="1220">
        <v>338</v>
      </c>
      <c r="B412" s="1231"/>
      <c r="C412" s="1276" t="s">
        <v>2426</v>
      </c>
      <c r="D412" s="1239">
        <v>42825200</v>
      </c>
      <c r="E412" s="1240" t="s">
        <v>2416</v>
      </c>
      <c r="F412" s="1234"/>
      <c r="G412" s="1235"/>
      <c r="H412" s="1236"/>
      <c r="I412" s="1234"/>
      <c r="J412" s="1220"/>
      <c r="K412" s="1237"/>
      <c r="L412" s="1237"/>
      <c r="M412" s="1234"/>
      <c r="N412" s="1237"/>
      <c r="O412" s="1234"/>
      <c r="P412" s="1234"/>
      <c r="Q412" s="1234"/>
      <c r="R412" s="1234"/>
      <c r="S412" s="1234"/>
      <c r="T412" s="1234"/>
      <c r="U412" s="1234"/>
      <c r="W412" s="1234"/>
      <c r="X412" s="1234"/>
      <c r="Y412" s="1234"/>
      <c r="Z412" s="1234"/>
      <c r="AA412" s="1234"/>
      <c r="AB412" s="1234"/>
      <c r="AC412" s="1234"/>
      <c r="AD412" s="1234"/>
      <c r="AE412" s="1234"/>
      <c r="AF412" s="1234"/>
      <c r="AG412" s="1234"/>
      <c r="AH412" s="1234"/>
      <c r="AI412" s="1234"/>
      <c r="AJ412" s="1234"/>
      <c r="AK412" s="1234"/>
      <c r="AL412" s="1234"/>
      <c r="AM412" s="1234"/>
      <c r="BE412" s="1234"/>
    </row>
    <row r="413" spans="1:57">
      <c r="A413" s="1220">
        <v>339</v>
      </c>
      <c r="B413" s="1231"/>
      <c r="C413" s="1276" t="s">
        <v>2427</v>
      </c>
      <c r="D413" s="1239">
        <v>153460000</v>
      </c>
      <c r="E413" s="1240" t="s">
        <v>2416</v>
      </c>
      <c r="F413" s="1234"/>
      <c r="G413" s="1235"/>
      <c r="H413" s="1236"/>
      <c r="I413" s="1234"/>
      <c r="J413" s="1220"/>
      <c r="K413" s="1237"/>
      <c r="L413" s="1237"/>
      <c r="M413" s="1234"/>
      <c r="N413" s="1237"/>
      <c r="O413" s="1234"/>
      <c r="P413" s="1234"/>
      <c r="Q413" s="1234"/>
      <c r="R413" s="1234"/>
      <c r="S413" s="1234"/>
      <c r="T413" s="1234"/>
      <c r="U413" s="1234"/>
    </row>
    <row r="414" spans="1:57" outlineLevel="2">
      <c r="A414" s="1220">
        <v>341</v>
      </c>
      <c r="B414" s="1231"/>
      <c r="C414" s="1276" t="s">
        <v>2422</v>
      </c>
      <c r="D414" s="1239">
        <v>247000000</v>
      </c>
      <c r="E414" s="1240" t="s">
        <v>2416</v>
      </c>
      <c r="F414" s="1234"/>
      <c r="G414" s="1235"/>
      <c r="H414" s="1236"/>
      <c r="I414" s="1234"/>
      <c r="J414" s="1220"/>
      <c r="K414" s="1237"/>
      <c r="L414" s="1237"/>
      <c r="M414" s="1234"/>
      <c r="N414" s="1237"/>
      <c r="O414" s="1234"/>
      <c r="P414" s="1234"/>
      <c r="Q414" s="1234"/>
      <c r="R414" s="1234"/>
      <c r="S414" s="1234"/>
      <c r="T414" s="1234"/>
      <c r="U414" s="1234"/>
    </row>
    <row r="415" spans="1:57" outlineLevel="2">
      <c r="A415" s="1220">
        <v>342</v>
      </c>
      <c r="B415" s="1231"/>
      <c r="C415" s="1276" t="s">
        <v>2423</v>
      </c>
      <c r="D415" s="1239">
        <v>0</v>
      </c>
      <c r="E415" s="1240" t="s">
        <v>2416</v>
      </c>
      <c r="F415" s="1234"/>
      <c r="G415" s="1235"/>
      <c r="H415" s="1236"/>
      <c r="I415" s="1234"/>
      <c r="J415" s="1220"/>
      <c r="K415" s="1237"/>
      <c r="L415" s="1237"/>
      <c r="M415" s="1234"/>
      <c r="N415" s="1237"/>
      <c r="O415" s="1234"/>
      <c r="P415" s="1234"/>
      <c r="Q415" s="1234"/>
      <c r="R415" s="1234"/>
      <c r="S415" s="1234"/>
      <c r="T415" s="1234"/>
      <c r="U415" s="1234"/>
    </row>
    <row r="416" spans="1:57">
      <c r="A416" s="1220">
        <v>343</v>
      </c>
      <c r="B416" s="1231"/>
      <c r="C416" s="1276" t="s">
        <v>2424</v>
      </c>
      <c r="D416" s="1239">
        <v>247000000</v>
      </c>
      <c r="E416" s="1240" t="s">
        <v>2416</v>
      </c>
      <c r="F416" s="1234"/>
      <c r="G416" s="1235"/>
      <c r="H416" s="1236"/>
      <c r="I416" s="1234"/>
      <c r="J416" s="1220"/>
      <c r="K416" s="1237"/>
      <c r="L416" s="1237"/>
      <c r="M416" s="1234"/>
      <c r="N416" s="1237"/>
      <c r="O416" s="1234"/>
      <c r="P416" s="1234"/>
      <c r="Q416" s="1234"/>
      <c r="R416" s="1234"/>
      <c r="S416" s="1234"/>
      <c r="T416" s="1234"/>
      <c r="U416" s="1234"/>
    </row>
    <row r="417" spans="1:57">
      <c r="A417" s="1220">
        <v>344</v>
      </c>
      <c r="B417" s="1231"/>
      <c r="C417" s="1276" t="s">
        <v>2430</v>
      </c>
      <c r="D417" s="1239">
        <v>56789600</v>
      </c>
      <c r="E417" s="1240" t="s">
        <v>2416</v>
      </c>
      <c r="F417" s="1234"/>
      <c r="G417" s="1235"/>
      <c r="H417" s="1236"/>
      <c r="I417" s="1234"/>
      <c r="J417" s="1220"/>
      <c r="K417" s="1237"/>
      <c r="L417" s="1237"/>
      <c r="M417" s="1234"/>
      <c r="N417" s="1237"/>
      <c r="O417" s="1234"/>
      <c r="P417" s="1234"/>
      <c r="Q417" s="1234"/>
      <c r="R417" s="1234"/>
      <c r="S417" s="1234"/>
      <c r="T417" s="1234"/>
      <c r="U417" s="1234"/>
    </row>
    <row r="418" spans="1:57">
      <c r="A418" s="1220">
        <v>345</v>
      </c>
      <c r="B418" s="1231"/>
      <c r="C418" s="1276" t="s">
        <v>2431</v>
      </c>
      <c r="D418" s="1239">
        <v>29857600</v>
      </c>
      <c r="E418" s="1240" t="s">
        <v>2416</v>
      </c>
      <c r="F418" s="1234"/>
      <c r="G418" s="1235"/>
      <c r="H418" s="1236"/>
      <c r="I418" s="1234"/>
      <c r="J418" s="1220"/>
      <c r="K418" s="1237"/>
      <c r="L418" s="1237"/>
      <c r="M418" s="1234"/>
      <c r="N418" s="1237"/>
      <c r="O418" s="1234"/>
      <c r="P418" s="1234"/>
      <c r="Q418" s="1234"/>
      <c r="R418" s="1234"/>
      <c r="S418" s="1234"/>
      <c r="T418" s="1234"/>
      <c r="U418" s="1234"/>
    </row>
    <row r="419" spans="1:57">
      <c r="A419" s="1220">
        <v>346</v>
      </c>
      <c r="B419" s="1231"/>
      <c r="C419" s="1276" t="s">
        <v>2425</v>
      </c>
      <c r="D419" s="1239">
        <v>49993200</v>
      </c>
      <c r="E419" s="1240" t="s">
        <v>2416</v>
      </c>
      <c r="F419" s="1234"/>
      <c r="G419" s="1235"/>
      <c r="H419" s="1236"/>
      <c r="I419" s="1234"/>
      <c r="J419" s="1220"/>
      <c r="K419" s="1237"/>
      <c r="L419" s="1237"/>
      <c r="M419" s="1234"/>
      <c r="N419" s="1237"/>
      <c r="O419" s="1234"/>
      <c r="P419" s="1234"/>
      <c r="Q419" s="1234"/>
      <c r="R419" s="1234"/>
      <c r="S419" s="1234"/>
      <c r="T419" s="1234"/>
      <c r="U419" s="1234"/>
      <c r="W419" s="1234"/>
      <c r="X419" s="1234"/>
      <c r="Y419" s="1234"/>
      <c r="Z419" s="1234"/>
      <c r="AA419" s="1234"/>
      <c r="AB419" s="1234"/>
      <c r="AC419" s="1234"/>
      <c r="AD419" s="1234"/>
      <c r="AE419" s="1234"/>
      <c r="AF419" s="1234"/>
      <c r="AG419" s="1234"/>
      <c r="AH419" s="1234"/>
      <c r="AI419" s="1234"/>
      <c r="AJ419" s="1234"/>
      <c r="AK419" s="1234"/>
      <c r="AL419" s="1234"/>
      <c r="AM419" s="1234"/>
      <c r="BE419" s="1234"/>
    </row>
    <row r="420" spans="1:57">
      <c r="A420" s="1220">
        <v>347</v>
      </c>
      <c r="B420" s="1231"/>
      <c r="C420" s="1276" t="s">
        <v>2426</v>
      </c>
      <c r="D420" s="1239">
        <v>110359600</v>
      </c>
      <c r="E420" s="1240" t="s">
        <v>2416</v>
      </c>
      <c r="F420" s="1234"/>
      <c r="G420" s="1235"/>
      <c r="H420" s="1236"/>
      <c r="I420" s="1234"/>
      <c r="J420" s="1220"/>
      <c r="K420" s="1237"/>
      <c r="L420" s="1237"/>
      <c r="M420" s="1234"/>
      <c r="N420" s="1237"/>
      <c r="O420" s="1234"/>
      <c r="P420" s="1234"/>
      <c r="Q420" s="1234"/>
      <c r="R420" s="1234"/>
      <c r="S420" s="1234"/>
      <c r="T420" s="1234"/>
      <c r="U420" s="1234"/>
    </row>
    <row r="421" spans="1:57" outlineLevel="2">
      <c r="A421" s="1220">
        <v>349</v>
      </c>
      <c r="B421" s="1231"/>
      <c r="C421" s="1276" t="s">
        <v>2422</v>
      </c>
      <c r="D421" s="1239">
        <v>62500000</v>
      </c>
      <c r="E421" s="1240" t="s">
        <v>2416</v>
      </c>
      <c r="F421" s="1234"/>
      <c r="G421" s="1235"/>
      <c r="H421" s="1236"/>
      <c r="I421" s="1234"/>
      <c r="J421" s="1220"/>
      <c r="K421" s="1237"/>
      <c r="L421" s="1237"/>
      <c r="M421" s="1234"/>
      <c r="N421" s="1237"/>
      <c r="O421" s="1234"/>
      <c r="P421" s="1234"/>
      <c r="Q421" s="1234"/>
      <c r="R421" s="1234"/>
      <c r="S421" s="1234"/>
      <c r="T421" s="1234"/>
      <c r="U421" s="1234"/>
    </row>
    <row r="422" spans="1:57" outlineLevel="2">
      <c r="A422" s="1220">
        <v>350</v>
      </c>
      <c r="B422" s="1231"/>
      <c r="C422" s="1276" t="s">
        <v>2423</v>
      </c>
      <c r="D422" s="1239">
        <v>0</v>
      </c>
      <c r="E422" s="1240" t="s">
        <v>2416</v>
      </c>
      <c r="F422" s="1234"/>
      <c r="G422" s="1235"/>
      <c r="H422" s="1236"/>
      <c r="I422" s="1234"/>
      <c r="J422" s="1220"/>
      <c r="K422" s="1237"/>
      <c r="L422" s="1237"/>
      <c r="M422" s="1234"/>
      <c r="N422" s="1237"/>
      <c r="O422" s="1234"/>
      <c r="P422" s="1234"/>
      <c r="Q422" s="1234"/>
      <c r="R422" s="1234"/>
      <c r="S422" s="1234"/>
      <c r="T422" s="1234"/>
      <c r="U422" s="1234"/>
    </row>
    <row r="423" spans="1:57">
      <c r="A423" s="1220">
        <v>351</v>
      </c>
      <c r="B423" s="1231"/>
      <c r="C423" s="1276" t="s">
        <v>2424</v>
      </c>
      <c r="D423" s="1239">
        <v>62500000</v>
      </c>
      <c r="E423" s="1240" t="s">
        <v>2416</v>
      </c>
      <c r="F423" s="1234"/>
      <c r="G423" s="1235"/>
      <c r="H423" s="1236"/>
      <c r="I423" s="1234"/>
      <c r="J423" s="1220"/>
      <c r="K423" s="1237"/>
      <c r="L423" s="1237"/>
      <c r="M423" s="1234"/>
      <c r="N423" s="1237"/>
      <c r="O423" s="1234"/>
      <c r="P423" s="1234"/>
      <c r="Q423" s="1234"/>
      <c r="R423" s="1234"/>
      <c r="S423" s="1234"/>
      <c r="T423" s="1234"/>
      <c r="U423" s="1234"/>
    </row>
    <row r="424" spans="1:57">
      <c r="A424" s="1220">
        <v>352</v>
      </c>
      <c r="B424" s="1231"/>
      <c r="C424" s="1276" t="s">
        <v>2430</v>
      </c>
      <c r="D424" s="1239">
        <v>13349800</v>
      </c>
      <c r="E424" s="1240" t="s">
        <v>2416</v>
      </c>
      <c r="F424" s="1234"/>
      <c r="G424" s="1235"/>
      <c r="H424" s="1236"/>
      <c r="I424" s="1234"/>
      <c r="J424" s="1220"/>
      <c r="K424" s="1237"/>
      <c r="L424" s="1237"/>
      <c r="M424" s="1234"/>
      <c r="N424" s="1237"/>
      <c r="O424" s="1234"/>
      <c r="P424" s="1234"/>
      <c r="Q424" s="1234"/>
      <c r="R424" s="1234"/>
      <c r="S424" s="1234"/>
      <c r="T424" s="1234"/>
      <c r="U424" s="1234"/>
    </row>
    <row r="425" spans="1:57">
      <c r="A425" s="1220">
        <v>353</v>
      </c>
      <c r="B425" s="1231"/>
      <c r="C425" s="1276" t="s">
        <v>2431</v>
      </c>
      <c r="D425" s="1239">
        <v>14122100</v>
      </c>
      <c r="E425" s="1240" t="s">
        <v>2416</v>
      </c>
      <c r="F425" s="1234"/>
      <c r="G425" s="1235"/>
      <c r="H425" s="1236"/>
      <c r="I425" s="1234"/>
      <c r="J425" s="1220"/>
      <c r="K425" s="1237"/>
      <c r="L425" s="1237"/>
      <c r="M425" s="1234"/>
      <c r="N425" s="1237"/>
      <c r="O425" s="1234"/>
      <c r="P425" s="1234"/>
      <c r="Q425" s="1234"/>
      <c r="R425" s="1234"/>
      <c r="S425" s="1234"/>
      <c r="T425" s="1234"/>
      <c r="U425" s="1234"/>
    </row>
    <row r="426" spans="1:57">
      <c r="A426" s="1220">
        <v>354</v>
      </c>
      <c r="B426" s="1231"/>
      <c r="C426" s="1276" t="s">
        <v>2425</v>
      </c>
      <c r="D426" s="1239">
        <v>35028100</v>
      </c>
      <c r="E426" s="1240" t="s">
        <v>2416</v>
      </c>
      <c r="F426" s="1234"/>
      <c r="G426" s="1235"/>
      <c r="H426" s="1236"/>
      <c r="I426" s="1234"/>
      <c r="J426" s="1220"/>
      <c r="K426" s="1237"/>
      <c r="L426" s="1237"/>
      <c r="M426" s="1234"/>
      <c r="N426" s="1237"/>
      <c r="O426" s="1234"/>
      <c r="P426" s="1234"/>
      <c r="Q426" s="1234"/>
      <c r="R426" s="1234"/>
      <c r="S426" s="1234"/>
      <c r="T426" s="1234"/>
      <c r="U426" s="1234"/>
      <c r="W426" s="1234"/>
      <c r="X426" s="1234"/>
      <c r="Y426" s="1234"/>
      <c r="Z426" s="1234"/>
      <c r="AA426" s="1234"/>
      <c r="AB426" s="1234"/>
      <c r="AC426" s="1234"/>
      <c r="AD426" s="1234"/>
      <c r="AE426" s="1234"/>
      <c r="AF426" s="1234"/>
      <c r="AG426" s="1234"/>
      <c r="AH426" s="1234"/>
      <c r="AI426" s="1234"/>
      <c r="AJ426" s="1234"/>
      <c r="AK426" s="1234"/>
      <c r="AL426" s="1234"/>
      <c r="AM426" s="1234"/>
      <c r="BE426" s="1234"/>
    </row>
    <row r="427" spans="1:57">
      <c r="A427" s="1220">
        <v>356</v>
      </c>
      <c r="B427" s="1231"/>
      <c r="C427" s="1276" t="s">
        <v>2422</v>
      </c>
      <c r="D427" s="1239">
        <v>231950000</v>
      </c>
      <c r="E427" s="1240" t="s">
        <v>2416</v>
      </c>
      <c r="F427" s="1234"/>
      <c r="G427" s="1235"/>
      <c r="H427" s="1236"/>
      <c r="I427" s="1234"/>
      <c r="J427" s="1220"/>
      <c r="K427" s="1237"/>
      <c r="L427" s="1237"/>
      <c r="M427" s="1234"/>
      <c r="N427" s="1237"/>
      <c r="O427" s="1234"/>
      <c r="P427" s="1234"/>
      <c r="Q427" s="1234"/>
      <c r="R427" s="1234"/>
      <c r="S427" s="1234"/>
      <c r="T427" s="1234"/>
      <c r="U427" s="1234"/>
    </row>
    <row r="428" spans="1:57" outlineLevel="2">
      <c r="A428" s="1220">
        <v>357</v>
      </c>
      <c r="B428" s="1231"/>
      <c r="C428" s="1276" t="s">
        <v>2423</v>
      </c>
      <c r="D428" s="1239">
        <v>0</v>
      </c>
      <c r="E428" s="1240" t="s">
        <v>2416</v>
      </c>
      <c r="F428" s="1234"/>
      <c r="G428" s="1235"/>
      <c r="H428" s="1236"/>
      <c r="I428" s="1234"/>
      <c r="J428" s="1220"/>
      <c r="K428" s="1237"/>
      <c r="L428" s="1237"/>
      <c r="M428" s="1234"/>
      <c r="N428" s="1237"/>
      <c r="O428" s="1234"/>
      <c r="P428" s="1234"/>
      <c r="Q428" s="1234"/>
      <c r="R428" s="1234"/>
      <c r="S428" s="1234"/>
      <c r="T428" s="1234"/>
      <c r="U428" s="1234"/>
    </row>
    <row r="429" spans="1:57" outlineLevel="2">
      <c r="A429" s="1220">
        <v>358</v>
      </c>
      <c r="B429" s="1231"/>
      <c r="C429" s="1276" t="s">
        <v>2424</v>
      </c>
      <c r="D429" s="1239">
        <v>231950000</v>
      </c>
      <c r="E429" s="1240" t="s">
        <v>2416</v>
      </c>
      <c r="F429" s="1234"/>
      <c r="G429" s="1235"/>
      <c r="H429" s="1236"/>
      <c r="I429" s="1234"/>
      <c r="J429" s="1220"/>
      <c r="K429" s="1237"/>
      <c r="L429" s="1237"/>
      <c r="M429" s="1234"/>
      <c r="N429" s="1237"/>
      <c r="O429" s="1234"/>
      <c r="P429" s="1234"/>
      <c r="Q429" s="1234"/>
      <c r="R429" s="1234"/>
      <c r="S429" s="1234"/>
      <c r="T429" s="1234"/>
      <c r="U429" s="1234"/>
    </row>
    <row r="430" spans="1:57">
      <c r="A430" s="1220">
        <v>359</v>
      </c>
      <c r="B430" s="1231"/>
      <c r="C430" s="1276" t="s">
        <v>2430</v>
      </c>
      <c r="D430" s="1239">
        <v>51000000</v>
      </c>
      <c r="E430" s="1240" t="s">
        <v>2416</v>
      </c>
      <c r="F430" s="1234"/>
      <c r="G430" s="1235"/>
      <c r="H430" s="1236"/>
      <c r="I430" s="1234"/>
      <c r="J430" s="1220"/>
      <c r="K430" s="1237"/>
      <c r="L430" s="1237"/>
      <c r="M430" s="1234"/>
      <c r="N430" s="1237"/>
      <c r="O430" s="1234"/>
      <c r="P430" s="1234"/>
      <c r="Q430" s="1234"/>
      <c r="R430" s="1234"/>
      <c r="S430" s="1234"/>
      <c r="T430" s="1234"/>
      <c r="U430" s="1234"/>
    </row>
    <row r="431" spans="1:57">
      <c r="A431" s="1220">
        <v>360</v>
      </c>
      <c r="B431" s="1231"/>
      <c r="C431" s="1276" t="s">
        <v>2431</v>
      </c>
      <c r="D431" s="1239">
        <v>64251300</v>
      </c>
      <c r="E431" s="1240" t="s">
        <v>2416</v>
      </c>
      <c r="F431" s="1234"/>
      <c r="G431" s="1235"/>
      <c r="H431" s="1236"/>
      <c r="I431" s="1234"/>
      <c r="J431" s="1220"/>
      <c r="K431" s="1237"/>
      <c r="L431" s="1237"/>
      <c r="M431" s="1234"/>
      <c r="N431" s="1237"/>
      <c r="O431" s="1234"/>
      <c r="P431" s="1234"/>
      <c r="Q431" s="1234"/>
      <c r="R431" s="1234"/>
      <c r="S431" s="1234"/>
      <c r="T431" s="1234"/>
      <c r="U431" s="1234"/>
    </row>
    <row r="432" spans="1:57">
      <c r="A432" s="1220">
        <v>361</v>
      </c>
      <c r="B432" s="1231"/>
      <c r="C432" s="1276" t="s">
        <v>2425</v>
      </c>
      <c r="D432" s="1239">
        <v>116698700</v>
      </c>
      <c r="E432" s="1240" t="s">
        <v>2416</v>
      </c>
      <c r="F432" s="1234"/>
      <c r="G432" s="1235"/>
      <c r="H432" s="1236"/>
      <c r="I432" s="1234"/>
      <c r="J432" s="1220"/>
      <c r="K432" s="1237"/>
      <c r="L432" s="1237"/>
      <c r="M432" s="1234"/>
      <c r="N432" s="1237"/>
      <c r="O432" s="1234"/>
      <c r="P432" s="1234"/>
      <c r="Q432" s="1234"/>
      <c r="R432" s="1234"/>
      <c r="S432" s="1234"/>
      <c r="T432" s="1234"/>
      <c r="U432" s="1234"/>
    </row>
    <row r="433" spans="1:57">
      <c r="A433" s="1220">
        <v>363</v>
      </c>
      <c r="B433" s="1231"/>
      <c r="C433" s="1276" t="s">
        <v>2422</v>
      </c>
      <c r="D433" s="1239">
        <v>263200000</v>
      </c>
      <c r="E433" s="1240" t="s">
        <v>2416</v>
      </c>
      <c r="F433" s="1234"/>
      <c r="G433" s="1235"/>
      <c r="H433" s="1236"/>
      <c r="I433" s="1234"/>
      <c r="J433" s="1220"/>
      <c r="K433" s="1237"/>
      <c r="L433" s="1237"/>
      <c r="M433" s="1234"/>
      <c r="N433" s="1237"/>
      <c r="O433" s="1234"/>
      <c r="P433" s="1234"/>
      <c r="Q433" s="1234"/>
      <c r="R433" s="1234"/>
      <c r="S433" s="1234"/>
      <c r="T433" s="1234"/>
      <c r="U433" s="1234"/>
    </row>
    <row r="434" spans="1:57">
      <c r="A434" s="1220">
        <v>364</v>
      </c>
      <c r="B434" s="1231"/>
      <c r="C434" s="1276" t="s">
        <v>2423</v>
      </c>
      <c r="D434" s="1239">
        <v>0</v>
      </c>
      <c r="E434" s="1240" t="s">
        <v>2416</v>
      </c>
      <c r="F434" s="1234"/>
      <c r="G434" s="1235"/>
      <c r="H434" s="1236"/>
      <c r="I434" s="1234"/>
      <c r="J434" s="1220"/>
      <c r="K434" s="1237"/>
      <c r="L434" s="1237"/>
      <c r="M434" s="1234"/>
      <c r="N434" s="1237"/>
      <c r="O434" s="1234"/>
      <c r="P434" s="1234"/>
      <c r="Q434" s="1234"/>
      <c r="R434" s="1234"/>
      <c r="S434" s="1234"/>
      <c r="T434" s="1234"/>
      <c r="U434" s="1234"/>
    </row>
    <row r="435" spans="1:57">
      <c r="A435" s="1220">
        <v>365</v>
      </c>
      <c r="B435" s="1231"/>
      <c r="C435" s="1276" t="s">
        <v>2424</v>
      </c>
      <c r="D435" s="1239">
        <v>263200000</v>
      </c>
      <c r="E435" s="1240" t="s">
        <v>2416</v>
      </c>
      <c r="F435" s="1234"/>
      <c r="G435" s="1235"/>
      <c r="H435" s="1236"/>
      <c r="I435" s="1234"/>
      <c r="J435" s="1220"/>
      <c r="K435" s="1237"/>
      <c r="L435" s="1237"/>
      <c r="M435" s="1234"/>
      <c r="N435" s="1237"/>
      <c r="O435" s="1234"/>
      <c r="P435" s="1234"/>
      <c r="Q435" s="1234"/>
      <c r="R435" s="1234"/>
      <c r="S435" s="1234"/>
      <c r="T435" s="1234"/>
      <c r="U435" s="1234"/>
      <c r="W435" s="1234"/>
      <c r="X435" s="1234"/>
      <c r="Y435" s="1234"/>
      <c r="Z435" s="1234"/>
      <c r="AA435" s="1234"/>
      <c r="AB435" s="1234"/>
      <c r="AC435" s="1234"/>
      <c r="AD435" s="1234"/>
      <c r="AE435" s="1234"/>
      <c r="AF435" s="1234"/>
      <c r="AG435" s="1234"/>
      <c r="AH435" s="1234"/>
      <c r="AI435" s="1234"/>
      <c r="AJ435" s="1234"/>
      <c r="AK435" s="1234"/>
      <c r="AL435" s="1234"/>
      <c r="AM435" s="1234"/>
      <c r="BE435" s="1234"/>
    </row>
    <row r="436" spans="1:57">
      <c r="A436" s="1220">
        <v>366</v>
      </c>
      <c r="B436" s="1231"/>
      <c r="C436" s="1276" t="s">
        <v>2430</v>
      </c>
      <c r="D436" s="1239">
        <v>50388000</v>
      </c>
      <c r="E436" s="1240" t="s">
        <v>2416</v>
      </c>
      <c r="F436" s="1234"/>
      <c r="G436" s="1235"/>
      <c r="H436" s="1236"/>
      <c r="I436" s="1234"/>
      <c r="J436" s="1220"/>
      <c r="K436" s="1237"/>
      <c r="L436" s="1237"/>
      <c r="M436" s="1234"/>
      <c r="N436" s="1237"/>
      <c r="O436" s="1234"/>
      <c r="P436" s="1234"/>
      <c r="Q436" s="1234"/>
      <c r="R436" s="1234"/>
      <c r="S436" s="1234"/>
      <c r="T436" s="1234"/>
      <c r="U436" s="1234"/>
    </row>
    <row r="437" spans="1:57" outlineLevel="2">
      <c r="A437" s="1220">
        <v>367</v>
      </c>
      <c r="B437" s="1231"/>
      <c r="C437" s="1276" t="s">
        <v>2431</v>
      </c>
      <c r="D437" s="1239">
        <v>48221300</v>
      </c>
      <c r="E437" s="1240" t="s">
        <v>2416</v>
      </c>
      <c r="F437" s="1234"/>
      <c r="G437" s="1235"/>
      <c r="H437" s="1236"/>
      <c r="I437" s="1234"/>
      <c r="J437" s="1220"/>
      <c r="K437" s="1237"/>
      <c r="L437" s="1237"/>
      <c r="M437" s="1234"/>
      <c r="N437" s="1237"/>
      <c r="O437" s="1234"/>
      <c r="P437" s="1234"/>
      <c r="Q437" s="1234"/>
      <c r="R437" s="1234"/>
      <c r="S437" s="1234"/>
      <c r="T437" s="1234"/>
      <c r="U437" s="1234"/>
    </row>
    <row r="438" spans="1:57" outlineLevel="2">
      <c r="A438" s="1220">
        <v>368</v>
      </c>
      <c r="B438" s="1231"/>
      <c r="C438" s="1276" t="s">
        <v>2425</v>
      </c>
      <c r="D438" s="1239">
        <v>28620400</v>
      </c>
      <c r="E438" s="1240" t="s">
        <v>2416</v>
      </c>
      <c r="F438" s="1234"/>
      <c r="G438" s="1235"/>
      <c r="H438" s="1236"/>
      <c r="I438" s="1234"/>
      <c r="J438" s="1220"/>
      <c r="K438" s="1237"/>
      <c r="L438" s="1237"/>
      <c r="M438" s="1234"/>
      <c r="N438" s="1237"/>
      <c r="O438" s="1234"/>
      <c r="P438" s="1234"/>
      <c r="Q438" s="1234"/>
      <c r="R438" s="1234"/>
      <c r="S438" s="1234"/>
      <c r="T438" s="1234"/>
      <c r="U438" s="1234"/>
    </row>
    <row r="439" spans="1:57">
      <c r="A439" s="1220">
        <v>369</v>
      </c>
      <c r="B439" s="1231"/>
      <c r="C439" s="1276" t="s">
        <v>2426</v>
      </c>
      <c r="D439" s="1239">
        <v>135970300</v>
      </c>
      <c r="E439" s="1240" t="s">
        <v>2416</v>
      </c>
      <c r="F439" s="1234"/>
      <c r="G439" s="1235"/>
      <c r="H439" s="1236"/>
      <c r="I439" s="1234"/>
      <c r="J439" s="1220"/>
      <c r="K439" s="1237"/>
      <c r="L439" s="1237"/>
      <c r="M439" s="1234"/>
      <c r="N439" s="1237"/>
      <c r="O439" s="1234"/>
      <c r="P439" s="1234"/>
      <c r="Q439" s="1234"/>
      <c r="R439" s="1234"/>
      <c r="S439" s="1234"/>
      <c r="T439" s="1234"/>
      <c r="U439" s="1234"/>
    </row>
    <row r="440" spans="1:57">
      <c r="A440" s="1220">
        <v>371</v>
      </c>
      <c r="B440" s="1231"/>
      <c r="C440" s="1276" t="s">
        <v>2422</v>
      </c>
      <c r="D440" s="1239">
        <v>60880000</v>
      </c>
      <c r="E440" s="1240" t="s">
        <v>2416</v>
      </c>
      <c r="F440" s="1234"/>
      <c r="G440" s="1235"/>
      <c r="H440" s="1236"/>
      <c r="I440" s="1234"/>
      <c r="J440" s="1220"/>
      <c r="K440" s="1237"/>
      <c r="L440" s="1237"/>
      <c r="M440" s="1234"/>
      <c r="N440" s="1237"/>
      <c r="O440" s="1234"/>
      <c r="P440" s="1234"/>
      <c r="Q440" s="1234"/>
      <c r="R440" s="1234"/>
      <c r="S440" s="1234"/>
      <c r="T440" s="1234"/>
      <c r="U440" s="1234"/>
    </row>
    <row r="441" spans="1:57">
      <c r="A441" s="1220">
        <v>372</v>
      </c>
      <c r="B441" s="1231"/>
      <c r="C441" s="1276" t="s">
        <v>2423</v>
      </c>
      <c r="D441" s="1239">
        <v>0</v>
      </c>
      <c r="E441" s="1240" t="s">
        <v>2416</v>
      </c>
      <c r="F441" s="1234"/>
      <c r="G441" s="1235"/>
      <c r="H441" s="1236"/>
      <c r="I441" s="1234"/>
      <c r="J441" s="1220"/>
      <c r="K441" s="1237"/>
      <c r="L441" s="1237"/>
      <c r="M441" s="1234"/>
      <c r="N441" s="1237"/>
      <c r="O441" s="1234"/>
      <c r="P441" s="1234"/>
      <c r="Q441" s="1234"/>
      <c r="R441" s="1234"/>
      <c r="S441" s="1234"/>
      <c r="T441" s="1234"/>
      <c r="U441" s="1234"/>
    </row>
    <row r="442" spans="1:57">
      <c r="A442" s="1220">
        <v>373</v>
      </c>
      <c r="B442" s="1231"/>
      <c r="C442" s="1276" t="s">
        <v>2424</v>
      </c>
      <c r="D442" s="1239">
        <v>60880000</v>
      </c>
      <c r="E442" s="1240" t="s">
        <v>2416</v>
      </c>
      <c r="F442" s="1234"/>
      <c r="G442" s="1235"/>
      <c r="H442" s="1236"/>
      <c r="I442" s="1234"/>
      <c r="J442" s="1220"/>
      <c r="K442" s="1237"/>
      <c r="L442" s="1237"/>
      <c r="M442" s="1234"/>
      <c r="N442" s="1237"/>
      <c r="O442" s="1234"/>
      <c r="P442" s="1234"/>
      <c r="Q442" s="1234"/>
      <c r="R442" s="1234"/>
      <c r="S442" s="1234"/>
      <c r="T442" s="1234"/>
      <c r="U442" s="1234"/>
    </row>
    <row r="443" spans="1:57">
      <c r="A443" s="1220">
        <v>374</v>
      </c>
      <c r="B443" s="1231"/>
      <c r="C443" s="1276" t="s">
        <v>2430</v>
      </c>
      <c r="D443" s="1239">
        <v>14017300</v>
      </c>
      <c r="E443" s="1240" t="s">
        <v>2416</v>
      </c>
      <c r="F443" s="1234"/>
      <c r="G443" s="1235"/>
      <c r="H443" s="1236"/>
      <c r="I443" s="1234"/>
      <c r="J443" s="1220"/>
      <c r="K443" s="1237"/>
      <c r="L443" s="1237"/>
      <c r="M443" s="1234"/>
      <c r="N443" s="1237"/>
      <c r="O443" s="1234"/>
      <c r="P443" s="1234"/>
      <c r="Q443" s="1234"/>
      <c r="R443" s="1234"/>
      <c r="S443" s="1234"/>
      <c r="T443" s="1234"/>
      <c r="U443" s="1234"/>
      <c r="W443" s="1234"/>
      <c r="X443" s="1234"/>
      <c r="Y443" s="1234"/>
      <c r="Z443" s="1234"/>
      <c r="AA443" s="1234"/>
      <c r="AB443" s="1234"/>
      <c r="AC443" s="1234"/>
      <c r="AD443" s="1234"/>
      <c r="AE443" s="1234"/>
      <c r="AF443" s="1234"/>
      <c r="AG443" s="1234"/>
      <c r="AH443" s="1234"/>
      <c r="AI443" s="1234"/>
      <c r="AJ443" s="1234"/>
      <c r="AK443" s="1234"/>
      <c r="AL443" s="1234"/>
      <c r="AM443" s="1234"/>
      <c r="BE443" s="1234"/>
    </row>
    <row r="444" spans="1:57">
      <c r="A444" s="1220">
        <v>375</v>
      </c>
      <c r="B444" s="1231"/>
      <c r="C444" s="1276" t="s">
        <v>2431</v>
      </c>
      <c r="D444" s="1239">
        <v>15453200</v>
      </c>
      <c r="E444" s="1240" t="s">
        <v>2416</v>
      </c>
      <c r="F444" s="1234"/>
      <c r="G444" s="1235"/>
      <c r="H444" s="1236"/>
      <c r="I444" s="1234"/>
      <c r="J444" s="1220"/>
      <c r="K444" s="1237"/>
      <c r="L444" s="1237"/>
      <c r="M444" s="1234"/>
      <c r="N444" s="1237"/>
      <c r="O444" s="1234"/>
      <c r="P444" s="1234"/>
      <c r="Q444" s="1234"/>
      <c r="R444" s="1234"/>
      <c r="S444" s="1234"/>
      <c r="T444" s="1234"/>
      <c r="U444" s="1234"/>
    </row>
    <row r="445" spans="1:57" outlineLevel="2">
      <c r="A445" s="1220">
        <v>376</v>
      </c>
      <c r="B445" s="1231"/>
      <c r="C445" s="1276" t="s">
        <v>2425</v>
      </c>
      <c r="D445" s="1239">
        <v>31409500</v>
      </c>
      <c r="E445" s="1240" t="s">
        <v>2416</v>
      </c>
      <c r="F445" s="1234"/>
      <c r="G445" s="1235"/>
      <c r="H445" s="1236"/>
      <c r="I445" s="1234"/>
      <c r="J445" s="1220"/>
      <c r="K445" s="1237"/>
      <c r="L445" s="1237"/>
      <c r="M445" s="1234"/>
      <c r="N445" s="1237"/>
      <c r="O445" s="1234"/>
      <c r="P445" s="1234"/>
      <c r="Q445" s="1234"/>
      <c r="R445" s="1234"/>
      <c r="S445" s="1234"/>
      <c r="T445" s="1234"/>
      <c r="U445" s="1234"/>
    </row>
    <row r="446" spans="1:57" outlineLevel="2">
      <c r="A446" s="1220">
        <v>378</v>
      </c>
      <c r="B446" s="1231"/>
      <c r="C446" s="1276" t="s">
        <v>2422</v>
      </c>
      <c r="D446" s="1239">
        <v>133100000</v>
      </c>
      <c r="E446" s="1240" t="s">
        <v>2416</v>
      </c>
      <c r="F446" s="1234"/>
      <c r="G446" s="1235"/>
      <c r="H446" s="1236"/>
      <c r="I446" s="1234"/>
      <c r="J446" s="1220"/>
      <c r="K446" s="1237"/>
      <c r="L446" s="1237"/>
      <c r="M446" s="1234"/>
      <c r="N446" s="1237"/>
      <c r="O446" s="1234"/>
      <c r="P446" s="1234"/>
      <c r="Q446" s="1234"/>
      <c r="R446" s="1234"/>
      <c r="S446" s="1234"/>
      <c r="T446" s="1234"/>
      <c r="U446" s="1234"/>
    </row>
    <row r="447" spans="1:57">
      <c r="A447" s="1220">
        <v>379</v>
      </c>
      <c r="B447" s="1231"/>
      <c r="C447" s="1276" t="s">
        <v>2423</v>
      </c>
      <c r="D447" s="1239">
        <v>0</v>
      </c>
      <c r="E447" s="1240" t="s">
        <v>2416</v>
      </c>
      <c r="F447" s="1234"/>
      <c r="G447" s="1235"/>
      <c r="H447" s="1236"/>
      <c r="I447" s="1234"/>
      <c r="J447" s="1220"/>
      <c r="K447" s="1237"/>
      <c r="L447" s="1237"/>
      <c r="M447" s="1234"/>
      <c r="N447" s="1237"/>
      <c r="O447" s="1234"/>
      <c r="P447" s="1234"/>
      <c r="Q447" s="1234"/>
      <c r="R447" s="1234"/>
      <c r="S447" s="1234"/>
      <c r="T447" s="1234"/>
      <c r="U447" s="1234"/>
    </row>
    <row r="448" spans="1:57">
      <c r="A448" s="1220">
        <v>380</v>
      </c>
      <c r="B448" s="1231"/>
      <c r="C448" s="1276" t="s">
        <v>2424</v>
      </c>
      <c r="D448" s="1239">
        <v>133100000</v>
      </c>
      <c r="E448" s="1240" t="s">
        <v>2416</v>
      </c>
      <c r="F448" s="1234"/>
      <c r="G448" s="1235"/>
      <c r="H448" s="1236"/>
      <c r="I448" s="1234"/>
      <c r="J448" s="1220"/>
      <c r="K448" s="1237"/>
      <c r="L448" s="1237"/>
      <c r="M448" s="1234"/>
      <c r="N448" s="1237"/>
      <c r="O448" s="1234"/>
      <c r="P448" s="1234"/>
      <c r="Q448" s="1234"/>
      <c r="R448" s="1234"/>
      <c r="S448" s="1234"/>
      <c r="T448" s="1234"/>
      <c r="U448" s="1234"/>
    </row>
    <row r="449" spans="1:57">
      <c r="A449" s="1220">
        <v>381</v>
      </c>
      <c r="B449" s="1231"/>
      <c r="C449" s="1276" t="s">
        <v>2430</v>
      </c>
      <c r="D449" s="1239">
        <v>26000000</v>
      </c>
      <c r="E449" s="1240" t="s">
        <v>2416</v>
      </c>
      <c r="F449" s="1234"/>
      <c r="G449" s="1235"/>
      <c r="H449" s="1236"/>
      <c r="I449" s="1234"/>
      <c r="J449" s="1220"/>
      <c r="K449" s="1237"/>
      <c r="L449" s="1237"/>
      <c r="M449" s="1234"/>
      <c r="N449" s="1237"/>
      <c r="O449" s="1234"/>
      <c r="P449" s="1234"/>
      <c r="Q449" s="1234"/>
      <c r="R449" s="1234"/>
      <c r="S449" s="1234"/>
      <c r="T449" s="1234"/>
      <c r="U449" s="1234"/>
    </row>
    <row r="450" spans="1:57">
      <c r="A450" s="1220">
        <v>382</v>
      </c>
      <c r="B450" s="1231"/>
      <c r="C450" s="1276" t="s">
        <v>2431</v>
      </c>
      <c r="D450" s="1239">
        <v>27887600</v>
      </c>
      <c r="E450" s="1240" t="s">
        <v>2416</v>
      </c>
      <c r="F450" s="1234"/>
      <c r="G450" s="1235"/>
      <c r="H450" s="1236"/>
      <c r="I450" s="1234"/>
      <c r="J450" s="1220"/>
      <c r="K450" s="1237"/>
      <c r="L450" s="1237"/>
      <c r="M450" s="1234"/>
      <c r="N450" s="1237"/>
      <c r="O450" s="1234"/>
      <c r="P450" s="1234"/>
      <c r="Q450" s="1234"/>
      <c r="R450" s="1234"/>
      <c r="S450" s="1234"/>
      <c r="T450" s="1234"/>
      <c r="U450" s="1234"/>
      <c r="W450" s="1234"/>
      <c r="X450" s="1234"/>
      <c r="Y450" s="1234"/>
      <c r="Z450" s="1234"/>
      <c r="AA450" s="1234"/>
      <c r="AB450" s="1234"/>
      <c r="AC450" s="1234"/>
      <c r="AD450" s="1234"/>
      <c r="AE450" s="1234"/>
      <c r="AF450" s="1234"/>
      <c r="AG450" s="1234"/>
      <c r="AH450" s="1234"/>
      <c r="AI450" s="1234"/>
      <c r="AJ450" s="1234"/>
      <c r="AK450" s="1234"/>
      <c r="AL450" s="1234"/>
      <c r="AM450" s="1234"/>
      <c r="BE450" s="1234"/>
    </row>
    <row r="451" spans="1:57">
      <c r="A451" s="1220">
        <v>383</v>
      </c>
      <c r="B451" s="1231"/>
      <c r="C451" s="1276" t="s">
        <v>2425</v>
      </c>
      <c r="D451" s="1239">
        <v>49500800</v>
      </c>
      <c r="E451" s="1240" t="s">
        <v>2416</v>
      </c>
      <c r="F451" s="1234"/>
      <c r="G451" s="1235"/>
      <c r="H451" s="1236"/>
      <c r="I451" s="1234"/>
      <c r="J451" s="1220"/>
      <c r="K451" s="1237"/>
      <c r="L451" s="1237"/>
      <c r="M451" s="1234"/>
      <c r="N451" s="1237"/>
      <c r="O451" s="1234"/>
      <c r="P451" s="1234"/>
      <c r="Q451" s="1234"/>
      <c r="R451" s="1234"/>
      <c r="S451" s="1234"/>
      <c r="T451" s="1234"/>
      <c r="U451" s="1234"/>
    </row>
    <row r="452" spans="1:57" outlineLevel="2">
      <c r="A452" s="1220">
        <v>384</v>
      </c>
      <c r="B452" s="1231"/>
      <c r="C452" s="1276" t="s">
        <v>2426</v>
      </c>
      <c r="D452" s="1239">
        <v>29711600</v>
      </c>
      <c r="E452" s="1240" t="s">
        <v>2416</v>
      </c>
      <c r="F452" s="1234"/>
      <c r="G452" s="1235"/>
      <c r="H452" s="1236"/>
      <c r="I452" s="1234"/>
      <c r="J452" s="1220"/>
      <c r="K452" s="1237"/>
      <c r="L452" s="1237"/>
      <c r="M452" s="1234"/>
      <c r="N452" s="1237"/>
      <c r="O452" s="1234"/>
      <c r="P452" s="1234"/>
      <c r="Q452" s="1234"/>
      <c r="R452" s="1234"/>
      <c r="S452" s="1234"/>
      <c r="T452" s="1234"/>
      <c r="U452" s="1234"/>
    </row>
    <row r="453" spans="1:57" outlineLevel="2">
      <c r="A453" s="1220">
        <v>386</v>
      </c>
      <c r="B453" s="1231"/>
      <c r="C453" s="1276" t="s">
        <v>2422</v>
      </c>
      <c r="D453" s="1239">
        <v>55600000</v>
      </c>
      <c r="E453" s="1240" t="s">
        <v>2416</v>
      </c>
      <c r="F453" s="1234"/>
      <c r="G453" s="1235"/>
      <c r="H453" s="1236"/>
      <c r="I453" s="1234"/>
      <c r="J453" s="1220"/>
      <c r="K453" s="1237"/>
      <c r="L453" s="1237"/>
      <c r="M453" s="1234"/>
      <c r="N453" s="1237"/>
      <c r="O453" s="1234"/>
      <c r="P453" s="1234"/>
      <c r="Q453" s="1234"/>
      <c r="R453" s="1234"/>
      <c r="S453" s="1234"/>
      <c r="T453" s="1234"/>
      <c r="U453" s="1234"/>
    </row>
    <row r="454" spans="1:57">
      <c r="A454" s="1220">
        <v>387</v>
      </c>
      <c r="B454" s="1231"/>
      <c r="C454" s="1276" t="s">
        <v>2423</v>
      </c>
      <c r="D454" s="1239">
        <v>0</v>
      </c>
      <c r="E454" s="1240" t="s">
        <v>2416</v>
      </c>
      <c r="F454" s="1234"/>
      <c r="G454" s="1235"/>
      <c r="H454" s="1236"/>
      <c r="I454" s="1234"/>
      <c r="J454" s="1220"/>
      <c r="K454" s="1237"/>
      <c r="L454" s="1237"/>
      <c r="M454" s="1234"/>
      <c r="N454" s="1237"/>
      <c r="O454" s="1234"/>
      <c r="P454" s="1234"/>
      <c r="Q454" s="1234"/>
      <c r="R454" s="1234"/>
      <c r="S454" s="1234"/>
      <c r="T454" s="1234"/>
      <c r="U454" s="1234"/>
    </row>
    <row r="455" spans="1:57">
      <c r="A455" s="1220">
        <v>388</v>
      </c>
      <c r="B455" s="1231"/>
      <c r="C455" s="1276" t="s">
        <v>2424</v>
      </c>
      <c r="D455" s="1239">
        <v>55600000</v>
      </c>
      <c r="E455" s="1240" t="s">
        <v>2416</v>
      </c>
      <c r="F455" s="1234"/>
      <c r="G455" s="1235"/>
      <c r="H455" s="1236"/>
      <c r="I455" s="1234"/>
      <c r="J455" s="1220"/>
      <c r="K455" s="1237"/>
      <c r="L455" s="1237"/>
      <c r="M455" s="1234"/>
      <c r="N455" s="1237"/>
      <c r="O455" s="1234"/>
      <c r="P455" s="1234"/>
      <c r="Q455" s="1234"/>
      <c r="R455" s="1234"/>
      <c r="S455" s="1234"/>
      <c r="T455" s="1234"/>
      <c r="U455" s="1234"/>
    </row>
    <row r="456" spans="1:57">
      <c r="A456" s="1220">
        <v>389</v>
      </c>
      <c r="B456" s="1231"/>
      <c r="C456" s="1276" t="s">
        <v>2430</v>
      </c>
      <c r="D456" s="1239">
        <v>11438600</v>
      </c>
      <c r="E456" s="1240" t="s">
        <v>2416</v>
      </c>
      <c r="F456" s="1234"/>
      <c r="G456" s="1235"/>
      <c r="H456" s="1236"/>
      <c r="I456" s="1234"/>
      <c r="J456" s="1220"/>
      <c r="K456" s="1237"/>
      <c r="L456" s="1237"/>
      <c r="M456" s="1234"/>
      <c r="N456" s="1237"/>
      <c r="O456" s="1234"/>
      <c r="P456" s="1234"/>
      <c r="Q456" s="1234"/>
      <c r="R456" s="1234"/>
      <c r="S456" s="1234"/>
      <c r="T456" s="1234"/>
      <c r="U456" s="1234"/>
    </row>
    <row r="457" spans="1:57">
      <c r="A457" s="1220">
        <v>390</v>
      </c>
      <c r="B457" s="1231"/>
      <c r="C457" s="1276" t="s">
        <v>2431</v>
      </c>
      <c r="D457" s="1239">
        <v>12993400</v>
      </c>
      <c r="E457" s="1240" t="s">
        <v>2416</v>
      </c>
      <c r="F457" s="1234"/>
      <c r="G457" s="1235"/>
      <c r="H457" s="1236"/>
      <c r="I457" s="1234"/>
      <c r="J457" s="1220"/>
      <c r="K457" s="1237"/>
      <c r="L457" s="1237"/>
      <c r="M457" s="1234"/>
      <c r="N457" s="1237"/>
      <c r="O457" s="1234"/>
      <c r="P457" s="1234"/>
      <c r="Q457" s="1234"/>
      <c r="R457" s="1234"/>
      <c r="S457" s="1234"/>
      <c r="T457" s="1234"/>
      <c r="U457" s="1234"/>
    </row>
    <row r="458" spans="1:57">
      <c r="A458" s="1220">
        <v>391</v>
      </c>
      <c r="B458" s="1231"/>
      <c r="C458" s="1276" t="s">
        <v>2425</v>
      </c>
      <c r="D458" s="1239">
        <v>31168000</v>
      </c>
      <c r="E458" s="1240" t="s">
        <v>2416</v>
      </c>
      <c r="F458" s="1234"/>
      <c r="G458" s="1235"/>
      <c r="H458" s="1236"/>
      <c r="I458" s="1234"/>
      <c r="J458" s="1220"/>
      <c r="K458" s="1237"/>
      <c r="L458" s="1237"/>
      <c r="M458" s="1234"/>
      <c r="N458" s="1237"/>
      <c r="O458" s="1234"/>
      <c r="P458" s="1234"/>
      <c r="Q458" s="1234"/>
      <c r="R458" s="1234"/>
      <c r="S458" s="1234"/>
      <c r="T458" s="1234"/>
      <c r="U458" s="1234"/>
      <c r="W458" s="1234"/>
      <c r="X458" s="1234"/>
      <c r="Y458" s="1234"/>
      <c r="Z458" s="1234"/>
      <c r="AA458" s="1234"/>
      <c r="AB458" s="1234"/>
      <c r="AC458" s="1234"/>
      <c r="AD458" s="1234"/>
      <c r="AE458" s="1234"/>
      <c r="AF458" s="1234"/>
      <c r="AG458" s="1234"/>
      <c r="AH458" s="1234"/>
      <c r="AI458" s="1234"/>
      <c r="AJ458" s="1234"/>
      <c r="AK458" s="1234"/>
      <c r="AL458" s="1234"/>
      <c r="AM458" s="1234"/>
      <c r="BE458" s="1234"/>
    </row>
    <row r="459" spans="1:57">
      <c r="A459" s="1220">
        <v>393</v>
      </c>
      <c r="B459" s="1231"/>
      <c r="C459" s="1276" t="s">
        <v>2422</v>
      </c>
      <c r="D459" s="1239">
        <v>104500000</v>
      </c>
      <c r="E459" s="1240" t="s">
        <v>2416</v>
      </c>
      <c r="F459" s="1234"/>
      <c r="G459" s="1235"/>
      <c r="H459" s="1236"/>
      <c r="I459" s="1234"/>
      <c r="J459" s="1220"/>
      <c r="K459" s="1237"/>
      <c r="L459" s="1237"/>
      <c r="M459" s="1234"/>
      <c r="N459" s="1237"/>
      <c r="O459" s="1234"/>
      <c r="P459" s="1234"/>
      <c r="Q459" s="1234"/>
      <c r="R459" s="1234"/>
      <c r="S459" s="1234"/>
      <c r="T459" s="1234"/>
      <c r="U459" s="1234"/>
    </row>
    <row r="460" spans="1:57" outlineLevel="2">
      <c r="A460" s="1220">
        <v>394</v>
      </c>
      <c r="B460" s="1231"/>
      <c r="C460" s="1276" t="s">
        <v>2423</v>
      </c>
      <c r="D460" s="1239">
        <v>0</v>
      </c>
      <c r="E460" s="1240" t="s">
        <v>2416</v>
      </c>
      <c r="F460" s="1234"/>
      <c r="G460" s="1235"/>
      <c r="H460" s="1236"/>
      <c r="I460" s="1234"/>
      <c r="J460" s="1220"/>
      <c r="K460" s="1237"/>
      <c r="L460" s="1237"/>
      <c r="M460" s="1234"/>
      <c r="N460" s="1237"/>
      <c r="O460" s="1234"/>
      <c r="P460" s="1234"/>
      <c r="Q460" s="1234"/>
      <c r="R460" s="1234"/>
      <c r="S460" s="1234"/>
      <c r="T460" s="1234"/>
      <c r="U460" s="1234"/>
    </row>
    <row r="461" spans="1:57" outlineLevel="2">
      <c r="A461" s="1220">
        <v>395</v>
      </c>
      <c r="B461" s="1231"/>
      <c r="C461" s="1276" t="s">
        <v>2424</v>
      </c>
      <c r="D461" s="1239">
        <v>104500000</v>
      </c>
      <c r="E461" s="1240" t="s">
        <v>2416</v>
      </c>
      <c r="F461" s="1234"/>
      <c r="G461" s="1235"/>
      <c r="H461" s="1236"/>
      <c r="I461" s="1234"/>
      <c r="J461" s="1220"/>
      <c r="K461" s="1237"/>
      <c r="L461" s="1237"/>
      <c r="M461" s="1234"/>
      <c r="N461" s="1237"/>
      <c r="O461" s="1234"/>
      <c r="P461" s="1234"/>
      <c r="Q461" s="1234"/>
      <c r="R461" s="1234"/>
      <c r="S461" s="1234"/>
      <c r="T461" s="1234"/>
      <c r="U461" s="1234"/>
    </row>
    <row r="462" spans="1:57">
      <c r="A462" s="1220">
        <v>396</v>
      </c>
      <c r="B462" s="1231"/>
      <c r="C462" s="1276" t="s">
        <v>2430</v>
      </c>
      <c r="D462" s="1239">
        <v>21350500</v>
      </c>
      <c r="E462" s="1240" t="s">
        <v>2416</v>
      </c>
      <c r="F462" s="1234"/>
      <c r="G462" s="1235"/>
      <c r="H462" s="1236"/>
      <c r="I462" s="1234"/>
      <c r="J462" s="1220"/>
      <c r="K462" s="1237"/>
      <c r="L462" s="1237"/>
      <c r="M462" s="1234"/>
      <c r="N462" s="1237"/>
      <c r="O462" s="1234"/>
      <c r="P462" s="1234"/>
      <c r="Q462" s="1234"/>
      <c r="R462" s="1234"/>
      <c r="S462" s="1234"/>
      <c r="T462" s="1234"/>
      <c r="U462" s="1234"/>
    </row>
    <row r="463" spans="1:57">
      <c r="A463" s="1220">
        <v>397</v>
      </c>
      <c r="B463" s="1231"/>
      <c r="C463" s="1276" t="s">
        <v>2431</v>
      </c>
      <c r="D463" s="1239">
        <v>33730600</v>
      </c>
      <c r="E463" s="1240" t="s">
        <v>2416</v>
      </c>
      <c r="F463" s="1234"/>
      <c r="G463" s="1235"/>
      <c r="H463" s="1236"/>
      <c r="I463" s="1234"/>
      <c r="J463" s="1220"/>
      <c r="K463" s="1237"/>
      <c r="L463" s="1237"/>
      <c r="M463" s="1234"/>
      <c r="N463" s="1237"/>
      <c r="O463" s="1234"/>
      <c r="P463" s="1234"/>
      <c r="Q463" s="1234"/>
      <c r="R463" s="1234"/>
      <c r="S463" s="1234"/>
      <c r="T463" s="1234"/>
      <c r="U463" s="1234"/>
    </row>
    <row r="464" spans="1:57">
      <c r="A464" s="1220">
        <v>398</v>
      </c>
      <c r="B464" s="1231"/>
      <c r="C464" s="1276" t="s">
        <v>2425</v>
      </c>
      <c r="D464" s="1239">
        <v>49418900</v>
      </c>
      <c r="E464" s="1240" t="s">
        <v>2416</v>
      </c>
      <c r="F464" s="1234"/>
      <c r="G464" s="1235"/>
      <c r="H464" s="1236"/>
      <c r="I464" s="1234"/>
      <c r="J464" s="1220"/>
      <c r="K464" s="1237"/>
      <c r="L464" s="1237"/>
      <c r="M464" s="1234"/>
      <c r="N464" s="1237"/>
      <c r="O464" s="1234"/>
      <c r="P464" s="1234"/>
      <c r="Q464" s="1234"/>
      <c r="R464" s="1234"/>
      <c r="S464" s="1234"/>
      <c r="T464" s="1234"/>
      <c r="U464" s="1234"/>
    </row>
    <row r="465" spans="1:57">
      <c r="A465" s="1220">
        <v>400</v>
      </c>
      <c r="B465" s="1231"/>
      <c r="C465" s="1276" t="s">
        <v>2422</v>
      </c>
      <c r="D465" s="1239">
        <v>112090000</v>
      </c>
      <c r="E465" s="1240" t="s">
        <v>2416</v>
      </c>
      <c r="F465" s="1234"/>
      <c r="G465" s="1235"/>
      <c r="H465" s="1236"/>
      <c r="I465" s="1234"/>
      <c r="J465" s="1220"/>
      <c r="K465" s="1237"/>
      <c r="L465" s="1237"/>
      <c r="M465" s="1234"/>
      <c r="N465" s="1237"/>
      <c r="O465" s="1234"/>
      <c r="P465" s="1234"/>
      <c r="Q465" s="1234"/>
      <c r="R465" s="1234"/>
      <c r="S465" s="1234"/>
      <c r="T465" s="1234"/>
      <c r="U465" s="1234"/>
      <c r="W465" s="1234"/>
      <c r="X465" s="1234"/>
      <c r="Y465" s="1234"/>
      <c r="Z465" s="1234"/>
      <c r="AA465" s="1234"/>
      <c r="AB465" s="1234"/>
      <c r="AC465" s="1234"/>
      <c r="AD465" s="1234"/>
      <c r="AE465" s="1234"/>
      <c r="AF465" s="1234"/>
      <c r="AG465" s="1234"/>
      <c r="AH465" s="1234"/>
      <c r="AI465" s="1234"/>
      <c r="AJ465" s="1234"/>
      <c r="AK465" s="1234"/>
      <c r="AL465" s="1234"/>
      <c r="AM465" s="1234"/>
      <c r="BE465" s="1234"/>
    </row>
    <row r="466" spans="1:57">
      <c r="A466" s="1220">
        <v>401</v>
      </c>
      <c r="B466" s="1231"/>
      <c r="C466" s="1276" t="s">
        <v>2423</v>
      </c>
      <c r="D466" s="1239">
        <v>0</v>
      </c>
      <c r="E466" s="1240" t="s">
        <v>2416</v>
      </c>
      <c r="F466" s="1234"/>
      <c r="G466" s="1235"/>
      <c r="H466" s="1236"/>
      <c r="I466" s="1234"/>
      <c r="J466" s="1220"/>
      <c r="K466" s="1237"/>
      <c r="L466" s="1237"/>
      <c r="M466" s="1234"/>
      <c r="N466" s="1237"/>
      <c r="O466" s="1234"/>
      <c r="P466" s="1234"/>
      <c r="Q466" s="1234"/>
      <c r="R466" s="1234"/>
      <c r="S466" s="1234"/>
      <c r="T466" s="1234"/>
      <c r="U466" s="1234"/>
    </row>
    <row r="467" spans="1:57" outlineLevel="2">
      <c r="A467" s="1220">
        <v>402</v>
      </c>
      <c r="B467" s="1231"/>
      <c r="C467" s="1276" t="s">
        <v>2424</v>
      </c>
      <c r="D467" s="1239">
        <v>112090000</v>
      </c>
      <c r="E467" s="1240" t="s">
        <v>2416</v>
      </c>
      <c r="F467" s="1234"/>
      <c r="G467" s="1235"/>
      <c r="H467" s="1236"/>
      <c r="I467" s="1234"/>
      <c r="J467" s="1220"/>
      <c r="K467" s="1237"/>
      <c r="L467" s="1237"/>
      <c r="M467" s="1234"/>
      <c r="N467" s="1237"/>
      <c r="O467" s="1234"/>
      <c r="P467" s="1234"/>
      <c r="Q467" s="1234"/>
      <c r="R467" s="1234"/>
      <c r="S467" s="1234"/>
      <c r="T467" s="1234"/>
      <c r="U467" s="1234"/>
    </row>
    <row r="468" spans="1:57" outlineLevel="2">
      <c r="A468" s="1220">
        <v>403</v>
      </c>
      <c r="B468" s="1231"/>
      <c r="C468" s="1276" t="s">
        <v>2430</v>
      </c>
      <c r="D468" s="1239">
        <v>22418100</v>
      </c>
      <c r="E468" s="1240" t="s">
        <v>2416</v>
      </c>
      <c r="F468" s="1234"/>
      <c r="G468" s="1235"/>
      <c r="H468" s="1236"/>
      <c r="I468" s="1234"/>
      <c r="J468" s="1220"/>
      <c r="K468" s="1237"/>
      <c r="L468" s="1237"/>
      <c r="M468" s="1234"/>
      <c r="N468" s="1237"/>
      <c r="O468" s="1234"/>
      <c r="P468" s="1234"/>
      <c r="Q468" s="1234"/>
      <c r="R468" s="1234"/>
      <c r="S468" s="1234"/>
      <c r="T468" s="1234"/>
      <c r="U468" s="1234"/>
    </row>
    <row r="469" spans="1:57">
      <c r="A469" s="1220">
        <v>404</v>
      </c>
      <c r="B469" s="1231"/>
      <c r="C469" s="1276" t="s">
        <v>2431</v>
      </c>
      <c r="D469" s="1239">
        <v>27075200</v>
      </c>
      <c r="E469" s="1240" t="s">
        <v>2416</v>
      </c>
      <c r="F469" s="1234"/>
      <c r="G469" s="1235"/>
      <c r="H469" s="1236"/>
      <c r="I469" s="1234"/>
      <c r="J469" s="1220"/>
      <c r="K469" s="1237"/>
      <c r="L469" s="1237"/>
      <c r="M469" s="1234"/>
      <c r="N469" s="1237"/>
      <c r="O469" s="1234"/>
      <c r="P469" s="1234"/>
      <c r="Q469" s="1234"/>
      <c r="R469" s="1234"/>
      <c r="S469" s="1234"/>
      <c r="T469" s="1234"/>
      <c r="U469" s="1234"/>
    </row>
    <row r="470" spans="1:57">
      <c r="A470" s="1220">
        <v>405</v>
      </c>
      <c r="B470" s="1231"/>
      <c r="C470" s="1276" t="s">
        <v>2425</v>
      </c>
      <c r="D470" s="1239">
        <v>62596700</v>
      </c>
      <c r="E470" s="1240" t="s">
        <v>2416</v>
      </c>
      <c r="F470" s="1234"/>
      <c r="G470" s="1235"/>
      <c r="H470" s="1236"/>
      <c r="I470" s="1234"/>
      <c r="J470" s="1220"/>
      <c r="K470" s="1237"/>
      <c r="L470" s="1237"/>
      <c r="M470" s="1234"/>
      <c r="N470" s="1237"/>
      <c r="O470" s="1234"/>
      <c r="P470" s="1234"/>
      <c r="Q470" s="1234"/>
      <c r="R470" s="1234"/>
      <c r="S470" s="1234"/>
      <c r="T470" s="1234"/>
      <c r="U470" s="1234"/>
    </row>
    <row r="471" spans="1:57">
      <c r="A471" s="1220">
        <v>407</v>
      </c>
      <c r="B471" s="1231"/>
      <c r="C471" s="1276" t="s">
        <v>2422</v>
      </c>
      <c r="D471" s="1239">
        <v>226120000</v>
      </c>
      <c r="E471" s="1240" t="s">
        <v>2416</v>
      </c>
      <c r="F471" s="1234"/>
      <c r="G471" s="1235"/>
      <c r="H471" s="1236"/>
      <c r="I471" s="1234"/>
      <c r="J471" s="1220"/>
      <c r="K471" s="1237"/>
      <c r="L471" s="1237"/>
      <c r="M471" s="1234"/>
      <c r="N471" s="1237"/>
      <c r="O471" s="1234"/>
      <c r="P471" s="1234"/>
      <c r="Q471" s="1234"/>
      <c r="R471" s="1234"/>
      <c r="S471" s="1234"/>
      <c r="T471" s="1234"/>
      <c r="U471" s="1234"/>
    </row>
    <row r="472" spans="1:57">
      <c r="A472" s="1220">
        <v>408</v>
      </c>
      <c r="B472" s="1231"/>
      <c r="C472" s="1276" t="s">
        <v>2423</v>
      </c>
      <c r="D472" s="1239">
        <v>0</v>
      </c>
      <c r="E472" s="1240" t="s">
        <v>2416</v>
      </c>
      <c r="F472" s="1234"/>
      <c r="G472" s="1235"/>
      <c r="H472" s="1236"/>
      <c r="I472" s="1234"/>
      <c r="J472" s="1220"/>
      <c r="K472" s="1237"/>
      <c r="L472" s="1237"/>
      <c r="M472" s="1234"/>
      <c r="N472" s="1237"/>
      <c r="O472" s="1234"/>
      <c r="P472" s="1234"/>
      <c r="Q472" s="1234"/>
      <c r="R472" s="1234"/>
      <c r="S472" s="1234"/>
      <c r="T472" s="1234"/>
      <c r="U472" s="1234"/>
      <c r="W472" s="1234"/>
      <c r="X472" s="1234"/>
      <c r="Y472" s="1234"/>
      <c r="Z472" s="1234"/>
      <c r="AA472" s="1234"/>
      <c r="AB472" s="1234"/>
      <c r="AC472" s="1234"/>
      <c r="AD472" s="1234"/>
      <c r="AE472" s="1234"/>
      <c r="AF472" s="1234"/>
      <c r="AG472" s="1234"/>
      <c r="AH472" s="1234"/>
      <c r="AI472" s="1234"/>
      <c r="AJ472" s="1234"/>
      <c r="AK472" s="1234"/>
      <c r="AL472" s="1234"/>
      <c r="AM472" s="1234"/>
      <c r="BE472" s="1234"/>
    </row>
    <row r="473" spans="1:57">
      <c r="A473" s="1220">
        <v>409</v>
      </c>
      <c r="B473" s="1231"/>
      <c r="C473" s="1276" t="s">
        <v>2424</v>
      </c>
      <c r="D473" s="1239">
        <v>226120000</v>
      </c>
      <c r="E473" s="1240" t="s">
        <v>2416</v>
      </c>
      <c r="F473" s="1234"/>
      <c r="G473" s="1235"/>
      <c r="H473" s="1236"/>
      <c r="I473" s="1234"/>
      <c r="J473" s="1220"/>
      <c r="K473" s="1237"/>
      <c r="L473" s="1237"/>
      <c r="M473" s="1234"/>
      <c r="N473" s="1237"/>
      <c r="O473" s="1234"/>
      <c r="P473" s="1234"/>
      <c r="Q473" s="1234"/>
      <c r="R473" s="1234"/>
      <c r="S473" s="1234"/>
      <c r="T473" s="1234"/>
      <c r="U473" s="1234"/>
    </row>
    <row r="474" spans="1:57" outlineLevel="2">
      <c r="A474" s="1220">
        <v>410</v>
      </c>
      <c r="B474" s="1231"/>
      <c r="C474" s="1276" t="s">
        <v>2430</v>
      </c>
      <c r="D474" s="1239">
        <v>50000000</v>
      </c>
      <c r="E474" s="1240" t="s">
        <v>2416</v>
      </c>
      <c r="F474" s="1234"/>
      <c r="G474" s="1235"/>
      <c r="H474" s="1236"/>
      <c r="I474" s="1234"/>
      <c r="J474" s="1220"/>
      <c r="K474" s="1237"/>
      <c r="L474" s="1237"/>
      <c r="M474" s="1234"/>
      <c r="N474" s="1237"/>
      <c r="O474" s="1234"/>
      <c r="P474" s="1234"/>
      <c r="Q474" s="1234"/>
      <c r="R474" s="1234"/>
      <c r="S474" s="1234"/>
      <c r="T474" s="1234"/>
      <c r="U474" s="1234"/>
    </row>
    <row r="475" spans="1:57" outlineLevel="2">
      <c r="A475" s="1220">
        <v>411</v>
      </c>
      <c r="B475" s="1231"/>
      <c r="C475" s="1276" t="s">
        <v>2431</v>
      </c>
      <c r="D475" s="1239">
        <v>30227400</v>
      </c>
      <c r="E475" s="1240" t="s">
        <v>2416</v>
      </c>
      <c r="F475" s="1234"/>
      <c r="G475" s="1235"/>
      <c r="H475" s="1236"/>
      <c r="I475" s="1234"/>
      <c r="J475" s="1220"/>
      <c r="K475" s="1237"/>
      <c r="L475" s="1237"/>
      <c r="M475" s="1234"/>
      <c r="N475" s="1237"/>
      <c r="O475" s="1234"/>
      <c r="P475" s="1234"/>
      <c r="Q475" s="1234"/>
      <c r="R475" s="1234"/>
      <c r="S475" s="1234"/>
      <c r="T475" s="1234"/>
      <c r="U475" s="1234"/>
    </row>
    <row r="476" spans="1:57">
      <c r="A476" s="1220">
        <v>412</v>
      </c>
      <c r="B476" s="1231"/>
      <c r="C476" s="1276" t="s">
        <v>2425</v>
      </c>
      <c r="D476" s="1239">
        <v>145892600</v>
      </c>
      <c r="E476" s="1240" t="s">
        <v>2416</v>
      </c>
      <c r="F476" s="1234"/>
      <c r="G476" s="1235"/>
      <c r="H476" s="1236"/>
      <c r="I476" s="1234"/>
      <c r="J476" s="1220"/>
      <c r="K476" s="1237"/>
      <c r="L476" s="1237"/>
      <c r="M476" s="1234"/>
      <c r="N476" s="1237"/>
      <c r="O476" s="1234"/>
      <c r="P476" s="1234"/>
      <c r="Q476" s="1234"/>
      <c r="R476" s="1234"/>
      <c r="S476" s="1234"/>
      <c r="T476" s="1234"/>
      <c r="U476" s="1234"/>
    </row>
    <row r="477" spans="1:57">
      <c r="A477" s="1220">
        <v>414</v>
      </c>
      <c r="B477" s="1231"/>
      <c r="C477" s="1276" t="s">
        <v>2422</v>
      </c>
      <c r="D477" s="1239">
        <v>53999000</v>
      </c>
      <c r="E477" s="1240" t="s">
        <v>2416</v>
      </c>
      <c r="F477" s="1234"/>
      <c r="G477" s="1235"/>
      <c r="H477" s="1236"/>
      <c r="I477" s="1234"/>
      <c r="J477" s="1220"/>
      <c r="K477" s="1237"/>
      <c r="L477" s="1237"/>
      <c r="M477" s="1234"/>
      <c r="N477" s="1237"/>
      <c r="O477" s="1234"/>
      <c r="P477" s="1234"/>
      <c r="Q477" s="1234"/>
      <c r="R477" s="1234"/>
      <c r="S477" s="1234"/>
      <c r="T477" s="1234"/>
      <c r="U477" s="1234"/>
    </row>
    <row r="478" spans="1:57">
      <c r="A478" s="1220">
        <v>415</v>
      </c>
      <c r="B478" s="1231"/>
      <c r="C478" s="1276" t="s">
        <v>2423</v>
      </c>
      <c r="D478" s="1239">
        <v>0</v>
      </c>
      <c r="E478" s="1240" t="s">
        <v>2416</v>
      </c>
      <c r="F478" s="1234"/>
      <c r="G478" s="1235"/>
      <c r="H478" s="1236"/>
      <c r="I478" s="1234"/>
      <c r="J478" s="1220"/>
      <c r="K478" s="1237"/>
      <c r="L478" s="1237"/>
      <c r="M478" s="1234"/>
      <c r="N478" s="1237"/>
      <c r="O478" s="1234"/>
      <c r="P478" s="1234"/>
      <c r="Q478" s="1234"/>
      <c r="R478" s="1234"/>
      <c r="S478" s="1234"/>
      <c r="T478" s="1234"/>
      <c r="U478" s="1234"/>
    </row>
    <row r="479" spans="1:57">
      <c r="A479" s="1220">
        <v>416</v>
      </c>
      <c r="B479" s="1231"/>
      <c r="C479" s="1276" t="s">
        <v>2424</v>
      </c>
      <c r="D479" s="1239">
        <v>53999000</v>
      </c>
      <c r="E479" s="1240" t="s">
        <v>2416</v>
      </c>
      <c r="F479" s="1234"/>
      <c r="G479" s="1235"/>
      <c r="H479" s="1236"/>
      <c r="I479" s="1234"/>
      <c r="J479" s="1220"/>
      <c r="K479" s="1237"/>
      <c r="L479" s="1237"/>
      <c r="M479" s="1234"/>
      <c r="N479" s="1237"/>
      <c r="O479" s="1234"/>
      <c r="P479" s="1234"/>
      <c r="Q479" s="1234"/>
      <c r="R479" s="1234"/>
      <c r="S479" s="1234"/>
      <c r="T479" s="1234"/>
      <c r="U479" s="1234"/>
    </row>
    <row r="480" spans="1:57">
      <c r="A480" s="1220">
        <v>417</v>
      </c>
      <c r="B480" s="1231"/>
      <c r="C480" s="1276" t="s">
        <v>2430</v>
      </c>
      <c r="D480" s="1239">
        <v>11400000</v>
      </c>
      <c r="E480" s="1240" t="s">
        <v>2416</v>
      </c>
      <c r="F480" s="1234"/>
      <c r="G480" s="1235"/>
      <c r="H480" s="1236"/>
      <c r="I480" s="1234"/>
      <c r="J480" s="1220"/>
      <c r="K480" s="1237"/>
      <c r="L480" s="1237"/>
      <c r="M480" s="1234"/>
      <c r="N480" s="1237"/>
      <c r="O480" s="1234"/>
      <c r="P480" s="1234"/>
      <c r="Q480" s="1234"/>
      <c r="R480" s="1234"/>
      <c r="S480" s="1234"/>
      <c r="T480" s="1234"/>
      <c r="U480" s="1234"/>
      <c r="W480" s="1234"/>
      <c r="X480" s="1234"/>
      <c r="Y480" s="1234"/>
      <c r="Z480" s="1234"/>
      <c r="AA480" s="1234"/>
      <c r="AB480" s="1234"/>
      <c r="AC480" s="1234"/>
      <c r="AD480" s="1234"/>
      <c r="AE480" s="1234"/>
      <c r="AF480" s="1234"/>
      <c r="AG480" s="1234"/>
      <c r="AH480" s="1234"/>
      <c r="AI480" s="1234"/>
      <c r="AJ480" s="1234"/>
      <c r="AK480" s="1234"/>
      <c r="AL480" s="1234"/>
      <c r="AM480" s="1234"/>
      <c r="BE480" s="1234"/>
    </row>
    <row r="481" spans="1:57">
      <c r="A481" s="1220">
        <v>418</v>
      </c>
      <c r="B481" s="1231"/>
      <c r="C481" s="1276" t="s">
        <v>2431</v>
      </c>
      <c r="D481" s="1239">
        <v>14687400</v>
      </c>
      <c r="E481" s="1240" t="s">
        <v>2416</v>
      </c>
      <c r="F481" s="1234"/>
      <c r="G481" s="1235"/>
      <c r="H481" s="1236"/>
      <c r="I481" s="1234"/>
      <c r="J481" s="1220"/>
      <c r="K481" s="1237"/>
      <c r="L481" s="1237"/>
      <c r="M481" s="1234"/>
      <c r="N481" s="1237"/>
      <c r="O481" s="1234"/>
      <c r="P481" s="1234"/>
      <c r="Q481" s="1234"/>
      <c r="R481" s="1234"/>
      <c r="S481" s="1234"/>
      <c r="T481" s="1234"/>
      <c r="U481" s="1234"/>
    </row>
    <row r="482" spans="1:57" outlineLevel="2">
      <c r="A482" s="1220">
        <v>419</v>
      </c>
      <c r="B482" s="1231"/>
      <c r="C482" s="1276" t="s">
        <v>2426</v>
      </c>
      <c r="D482" s="1239">
        <v>27911600</v>
      </c>
      <c r="E482" s="1240" t="s">
        <v>2416</v>
      </c>
      <c r="F482" s="1234"/>
      <c r="G482" s="1235"/>
      <c r="H482" s="1236"/>
      <c r="I482" s="1234"/>
      <c r="J482" s="1220"/>
      <c r="K482" s="1237"/>
      <c r="L482" s="1237"/>
      <c r="M482" s="1234"/>
      <c r="N482" s="1237"/>
      <c r="O482" s="1234"/>
      <c r="P482" s="1234"/>
      <c r="Q482" s="1234"/>
      <c r="R482" s="1234"/>
      <c r="S482" s="1234"/>
      <c r="T482" s="1234"/>
      <c r="U482" s="1234"/>
    </row>
    <row r="483" spans="1:57" outlineLevel="2">
      <c r="A483" s="1220">
        <v>421</v>
      </c>
      <c r="B483" s="1231"/>
      <c r="C483" s="1276" t="s">
        <v>2422</v>
      </c>
      <c r="D483" s="1239">
        <v>432000000</v>
      </c>
      <c r="E483" s="1240" t="s">
        <v>2416</v>
      </c>
      <c r="F483" s="1234"/>
      <c r="G483" s="1235"/>
      <c r="H483" s="1236"/>
      <c r="I483" s="1234"/>
      <c r="J483" s="1220"/>
      <c r="K483" s="1237"/>
      <c r="L483" s="1237"/>
      <c r="M483" s="1234"/>
      <c r="N483" s="1237"/>
      <c r="O483" s="1234"/>
      <c r="P483" s="1234"/>
      <c r="Q483" s="1234"/>
      <c r="R483" s="1234"/>
      <c r="S483" s="1234"/>
      <c r="T483" s="1234"/>
      <c r="U483" s="1234"/>
    </row>
    <row r="484" spans="1:57">
      <c r="A484" s="1220">
        <v>422</v>
      </c>
      <c r="B484" s="1231"/>
      <c r="C484" s="1276" t="s">
        <v>2423</v>
      </c>
      <c r="D484" s="1239">
        <v>0</v>
      </c>
      <c r="E484" s="1240" t="s">
        <v>2416</v>
      </c>
      <c r="F484" s="1234"/>
      <c r="G484" s="1235"/>
      <c r="H484" s="1236"/>
      <c r="I484" s="1234"/>
      <c r="J484" s="1220"/>
      <c r="K484" s="1237"/>
      <c r="L484" s="1237"/>
      <c r="M484" s="1234"/>
      <c r="N484" s="1237"/>
      <c r="O484" s="1234"/>
      <c r="P484" s="1234"/>
      <c r="Q484" s="1234"/>
      <c r="R484" s="1234"/>
      <c r="S484" s="1234"/>
      <c r="T484" s="1234"/>
      <c r="U484" s="1234"/>
    </row>
    <row r="485" spans="1:57">
      <c r="A485" s="1220">
        <v>423</v>
      </c>
      <c r="B485" s="1231"/>
      <c r="C485" s="1276" t="s">
        <v>2424</v>
      </c>
      <c r="D485" s="1239">
        <v>432000000</v>
      </c>
      <c r="E485" s="1240" t="s">
        <v>2416</v>
      </c>
      <c r="F485" s="1234"/>
      <c r="G485" s="1235"/>
      <c r="H485" s="1236"/>
      <c r="I485" s="1234"/>
      <c r="J485" s="1220"/>
      <c r="K485" s="1237"/>
      <c r="L485" s="1237"/>
      <c r="M485" s="1234"/>
      <c r="N485" s="1237"/>
      <c r="O485" s="1234"/>
      <c r="P485" s="1234"/>
      <c r="Q485" s="1234"/>
      <c r="R485" s="1234"/>
      <c r="S485" s="1234"/>
      <c r="T485" s="1234"/>
      <c r="U485" s="1234"/>
    </row>
    <row r="486" spans="1:57">
      <c r="A486" s="1220">
        <v>424</v>
      </c>
      <c r="B486" s="1231"/>
      <c r="C486" s="1276" t="s">
        <v>2430</v>
      </c>
      <c r="D486" s="1239">
        <v>84375000</v>
      </c>
      <c r="E486" s="1240" t="s">
        <v>2416</v>
      </c>
      <c r="F486" s="1234"/>
      <c r="G486" s="1235"/>
      <c r="H486" s="1236"/>
      <c r="I486" s="1234"/>
      <c r="J486" s="1220"/>
      <c r="K486" s="1237"/>
      <c r="L486" s="1237"/>
      <c r="M486" s="1234"/>
      <c r="N486" s="1237"/>
      <c r="O486" s="1234"/>
      <c r="P486" s="1234"/>
      <c r="Q486" s="1234"/>
      <c r="R486" s="1234"/>
      <c r="S486" s="1234"/>
      <c r="T486" s="1234"/>
      <c r="U486" s="1234"/>
    </row>
    <row r="487" spans="1:57">
      <c r="A487" s="1220">
        <v>425</v>
      </c>
      <c r="B487" s="1231"/>
      <c r="C487" s="1276" t="s">
        <v>2431</v>
      </c>
      <c r="D487" s="1239">
        <v>31418500</v>
      </c>
      <c r="E487" s="1240" t="s">
        <v>2416</v>
      </c>
      <c r="F487" s="1234"/>
      <c r="G487" s="1235"/>
      <c r="H487" s="1236"/>
      <c r="I487" s="1234"/>
      <c r="J487" s="1220"/>
      <c r="K487" s="1237"/>
      <c r="L487" s="1237"/>
      <c r="M487" s="1234"/>
      <c r="N487" s="1237"/>
      <c r="O487" s="1234"/>
      <c r="P487" s="1234"/>
      <c r="Q487" s="1234"/>
      <c r="R487" s="1234"/>
      <c r="S487" s="1234"/>
      <c r="T487" s="1234"/>
      <c r="U487" s="1234"/>
    </row>
    <row r="488" spans="1:57">
      <c r="A488" s="1220">
        <v>426</v>
      </c>
      <c r="B488" s="1231"/>
      <c r="C488" s="1276" t="s">
        <v>2425</v>
      </c>
      <c r="D488" s="1239">
        <v>55710500</v>
      </c>
      <c r="E488" s="1240" t="s">
        <v>2416</v>
      </c>
      <c r="F488" s="1234"/>
      <c r="G488" s="1235"/>
      <c r="H488" s="1236"/>
      <c r="I488" s="1234"/>
      <c r="J488" s="1220"/>
      <c r="K488" s="1237"/>
      <c r="L488" s="1237"/>
      <c r="M488" s="1234"/>
      <c r="N488" s="1237"/>
      <c r="O488" s="1234"/>
      <c r="P488" s="1234"/>
      <c r="Q488" s="1234"/>
      <c r="R488" s="1234"/>
      <c r="S488" s="1234"/>
      <c r="T488" s="1234"/>
      <c r="U488" s="1234"/>
      <c r="W488" s="1234"/>
      <c r="X488" s="1234"/>
      <c r="Y488" s="1234"/>
      <c r="Z488" s="1234"/>
      <c r="AA488" s="1234"/>
      <c r="AB488" s="1234"/>
      <c r="AC488" s="1234"/>
      <c r="AD488" s="1234"/>
      <c r="AE488" s="1234"/>
      <c r="AF488" s="1234"/>
      <c r="AG488" s="1234"/>
      <c r="AH488" s="1234"/>
      <c r="AI488" s="1234"/>
      <c r="AJ488" s="1234"/>
      <c r="AK488" s="1234"/>
      <c r="AL488" s="1234"/>
      <c r="AM488" s="1234"/>
      <c r="BE488" s="1234"/>
    </row>
    <row r="489" spans="1:57">
      <c r="A489" s="1220">
        <v>427</v>
      </c>
      <c r="B489" s="1231"/>
      <c r="C489" s="1276" t="s">
        <v>2426</v>
      </c>
      <c r="D489" s="1239">
        <v>122256000</v>
      </c>
      <c r="E489" s="1240" t="s">
        <v>2416</v>
      </c>
      <c r="F489" s="1234"/>
      <c r="G489" s="1235"/>
      <c r="H489" s="1236"/>
      <c r="I489" s="1234"/>
      <c r="J489" s="1220"/>
      <c r="K489" s="1237"/>
      <c r="L489" s="1237"/>
      <c r="M489" s="1234"/>
      <c r="N489" s="1237"/>
      <c r="O489" s="1234"/>
      <c r="P489" s="1234"/>
      <c r="Q489" s="1234"/>
      <c r="R489" s="1234"/>
      <c r="S489" s="1234"/>
      <c r="T489" s="1234"/>
      <c r="U489" s="1234"/>
    </row>
    <row r="490" spans="1:57" outlineLevel="2">
      <c r="A490" s="1220">
        <v>428</v>
      </c>
      <c r="B490" s="1231"/>
      <c r="C490" s="1276" t="s">
        <v>2427</v>
      </c>
      <c r="D490" s="1239">
        <v>138240000</v>
      </c>
      <c r="E490" s="1240" t="s">
        <v>2416</v>
      </c>
      <c r="F490" s="1234"/>
      <c r="G490" s="1235"/>
      <c r="H490" s="1236"/>
      <c r="I490" s="1234"/>
      <c r="J490" s="1220"/>
      <c r="K490" s="1237"/>
      <c r="L490" s="1237"/>
      <c r="M490" s="1234"/>
      <c r="N490" s="1237"/>
      <c r="O490" s="1234"/>
      <c r="P490" s="1234"/>
      <c r="Q490" s="1234"/>
      <c r="R490" s="1234"/>
      <c r="S490" s="1234"/>
      <c r="T490" s="1234"/>
      <c r="U490" s="1234"/>
    </row>
    <row r="491" spans="1:57" outlineLevel="2">
      <c r="A491" s="1220">
        <v>430</v>
      </c>
      <c r="B491" s="1231"/>
      <c r="C491" s="1276" t="s">
        <v>2422</v>
      </c>
      <c r="D491" s="1239">
        <v>327780000</v>
      </c>
      <c r="E491" s="1240" t="s">
        <v>2416</v>
      </c>
      <c r="F491" s="1234"/>
      <c r="G491" s="1235"/>
      <c r="H491" s="1236"/>
      <c r="I491" s="1234"/>
      <c r="J491" s="1220"/>
      <c r="K491" s="1237"/>
      <c r="L491" s="1237"/>
      <c r="M491" s="1234"/>
      <c r="N491" s="1237"/>
      <c r="O491" s="1234"/>
      <c r="P491" s="1234"/>
      <c r="Q491" s="1234"/>
      <c r="R491" s="1234"/>
      <c r="S491" s="1234"/>
      <c r="T491" s="1234"/>
      <c r="U491" s="1234"/>
    </row>
    <row r="492" spans="1:57">
      <c r="A492" s="1220">
        <v>431</v>
      </c>
      <c r="B492" s="1231"/>
      <c r="C492" s="1276" t="s">
        <v>2423</v>
      </c>
      <c r="D492" s="1239">
        <v>0</v>
      </c>
      <c r="E492" s="1240" t="s">
        <v>2416</v>
      </c>
      <c r="F492" s="1234"/>
      <c r="G492" s="1235"/>
      <c r="H492" s="1236"/>
      <c r="I492" s="1234"/>
      <c r="J492" s="1220"/>
      <c r="K492" s="1237"/>
      <c r="L492" s="1237"/>
      <c r="M492" s="1234"/>
      <c r="N492" s="1237"/>
      <c r="O492" s="1234"/>
      <c r="P492" s="1234"/>
      <c r="Q492" s="1234"/>
      <c r="R492" s="1234"/>
      <c r="S492" s="1234"/>
      <c r="T492" s="1234"/>
      <c r="U492" s="1234"/>
    </row>
    <row r="493" spans="1:57">
      <c r="A493" s="1220">
        <v>432</v>
      </c>
      <c r="B493" s="1231"/>
      <c r="C493" s="1276" t="s">
        <v>2424</v>
      </c>
      <c r="D493" s="1239">
        <v>327780000</v>
      </c>
      <c r="E493" s="1240" t="s">
        <v>2416</v>
      </c>
      <c r="F493" s="1234"/>
      <c r="G493" s="1235"/>
      <c r="H493" s="1236"/>
      <c r="I493" s="1234"/>
      <c r="J493" s="1220"/>
      <c r="K493" s="1237"/>
      <c r="L493" s="1237"/>
      <c r="M493" s="1234"/>
      <c r="N493" s="1237"/>
      <c r="O493" s="1234"/>
      <c r="P493" s="1234"/>
      <c r="Q493" s="1234"/>
      <c r="R493" s="1234"/>
      <c r="S493" s="1234"/>
      <c r="T493" s="1234"/>
      <c r="U493" s="1234"/>
    </row>
    <row r="494" spans="1:57">
      <c r="A494" s="1220">
        <v>433</v>
      </c>
      <c r="B494" s="1231"/>
      <c r="C494" s="1276" t="s">
        <v>2430</v>
      </c>
      <c r="D494" s="1239">
        <v>63736400</v>
      </c>
      <c r="E494" s="1240" t="s">
        <v>2416</v>
      </c>
      <c r="F494" s="1234"/>
      <c r="G494" s="1235"/>
      <c r="H494" s="1236"/>
      <c r="I494" s="1234"/>
      <c r="J494" s="1220"/>
      <c r="K494" s="1237"/>
      <c r="L494" s="1237"/>
      <c r="M494" s="1234"/>
      <c r="N494" s="1237"/>
      <c r="O494" s="1234"/>
      <c r="P494" s="1234"/>
      <c r="Q494" s="1234"/>
      <c r="R494" s="1234"/>
      <c r="S494" s="1234"/>
      <c r="T494" s="1234"/>
      <c r="U494" s="1234"/>
    </row>
    <row r="495" spans="1:57">
      <c r="A495" s="1220">
        <v>434</v>
      </c>
      <c r="B495" s="1231"/>
      <c r="C495" s="1276" t="s">
        <v>2431</v>
      </c>
      <c r="D495" s="1239">
        <v>41492400</v>
      </c>
      <c r="E495" s="1240" t="s">
        <v>2416</v>
      </c>
      <c r="F495" s="1234"/>
      <c r="G495" s="1235"/>
      <c r="H495" s="1236"/>
      <c r="I495" s="1234"/>
      <c r="J495" s="1220"/>
      <c r="K495" s="1237"/>
      <c r="L495" s="1237"/>
      <c r="M495" s="1234"/>
      <c r="N495" s="1237"/>
      <c r="O495" s="1234"/>
      <c r="P495" s="1234"/>
      <c r="Q495" s="1234"/>
      <c r="R495" s="1234"/>
      <c r="S495" s="1234"/>
      <c r="T495" s="1234"/>
      <c r="U495" s="1234"/>
      <c r="W495" s="1234"/>
      <c r="X495" s="1234"/>
      <c r="Y495" s="1234"/>
      <c r="Z495" s="1234"/>
      <c r="AA495" s="1234"/>
      <c r="AB495" s="1234"/>
      <c r="AC495" s="1234"/>
      <c r="AD495" s="1234"/>
      <c r="AE495" s="1234"/>
      <c r="AF495" s="1234"/>
      <c r="AG495" s="1234"/>
      <c r="AH495" s="1234"/>
      <c r="AI495" s="1234"/>
      <c r="AJ495" s="1234"/>
      <c r="AK495" s="1234"/>
      <c r="AL495" s="1234"/>
      <c r="AM495" s="1234"/>
      <c r="BE495" s="1234"/>
    </row>
    <row r="496" spans="1:57">
      <c r="A496" s="1220">
        <v>435</v>
      </c>
      <c r="B496" s="1231"/>
      <c r="C496" s="1276" t="s">
        <v>2425</v>
      </c>
      <c r="D496" s="1239">
        <v>36437800</v>
      </c>
      <c r="E496" s="1240" t="s">
        <v>2416</v>
      </c>
      <c r="F496" s="1234"/>
      <c r="G496" s="1235"/>
      <c r="H496" s="1236"/>
      <c r="I496" s="1234"/>
      <c r="J496" s="1220"/>
      <c r="K496" s="1237"/>
      <c r="L496" s="1237"/>
      <c r="M496" s="1234"/>
      <c r="N496" s="1237"/>
      <c r="O496" s="1234"/>
      <c r="P496" s="1234"/>
      <c r="Q496" s="1234"/>
      <c r="R496" s="1234"/>
      <c r="S496" s="1234"/>
      <c r="T496" s="1234"/>
      <c r="U496" s="1234"/>
    </row>
    <row r="497" spans="1:57" outlineLevel="2">
      <c r="A497" s="1220">
        <v>436</v>
      </c>
      <c r="B497" s="1231"/>
      <c r="C497" s="1276" t="s">
        <v>2426</v>
      </c>
      <c r="D497" s="1239">
        <v>186113400</v>
      </c>
      <c r="E497" s="1240" t="s">
        <v>2416</v>
      </c>
      <c r="F497" s="1234"/>
      <c r="G497" s="1235"/>
      <c r="H497" s="1236"/>
      <c r="I497" s="1234"/>
      <c r="J497" s="1220"/>
      <c r="K497" s="1237"/>
      <c r="L497" s="1237"/>
      <c r="M497" s="1234"/>
      <c r="N497" s="1237"/>
      <c r="O497" s="1234"/>
      <c r="P497" s="1234"/>
      <c r="Q497" s="1234"/>
      <c r="R497" s="1234"/>
      <c r="S497" s="1234"/>
      <c r="T497" s="1234"/>
      <c r="U497" s="1234"/>
    </row>
    <row r="498" spans="1:57" outlineLevel="2">
      <c r="A498" s="1220">
        <v>438</v>
      </c>
      <c r="B498" s="1231"/>
      <c r="C498" s="1276" t="s">
        <v>2422</v>
      </c>
      <c r="D498" s="1239">
        <v>88700000</v>
      </c>
      <c r="E498" s="1240" t="s">
        <v>2416</v>
      </c>
      <c r="F498" s="1234"/>
      <c r="G498" s="1235"/>
      <c r="H498" s="1236"/>
      <c r="I498" s="1234"/>
      <c r="J498" s="1220"/>
      <c r="K498" s="1237"/>
      <c r="L498" s="1237"/>
      <c r="M498" s="1234"/>
      <c r="N498" s="1237"/>
      <c r="O498" s="1234"/>
      <c r="P498" s="1234"/>
      <c r="Q498" s="1234"/>
      <c r="R498" s="1234"/>
      <c r="S498" s="1234"/>
      <c r="T498" s="1234"/>
      <c r="U498" s="1234"/>
    </row>
    <row r="499" spans="1:57">
      <c r="A499" s="1220">
        <v>439</v>
      </c>
      <c r="B499" s="1231"/>
      <c r="C499" s="1276" t="s">
        <v>2423</v>
      </c>
      <c r="D499" s="1239">
        <v>0</v>
      </c>
      <c r="E499" s="1240" t="s">
        <v>2416</v>
      </c>
      <c r="F499" s="1234"/>
      <c r="G499" s="1235"/>
      <c r="H499" s="1236"/>
      <c r="I499" s="1234"/>
      <c r="J499" s="1220"/>
      <c r="K499" s="1237"/>
      <c r="L499" s="1237"/>
      <c r="M499" s="1234"/>
      <c r="N499" s="1237"/>
      <c r="O499" s="1234"/>
      <c r="P499" s="1234"/>
      <c r="Q499" s="1234"/>
      <c r="R499" s="1234"/>
      <c r="S499" s="1234"/>
      <c r="T499" s="1234"/>
      <c r="U499" s="1234"/>
    </row>
    <row r="500" spans="1:57">
      <c r="A500" s="1220">
        <v>440</v>
      </c>
      <c r="B500" s="1231"/>
      <c r="C500" s="1276" t="s">
        <v>2424</v>
      </c>
      <c r="D500" s="1239">
        <v>88700000</v>
      </c>
      <c r="E500" s="1240" t="s">
        <v>2416</v>
      </c>
      <c r="F500" s="1234"/>
      <c r="G500" s="1235"/>
      <c r="H500" s="1236"/>
      <c r="I500" s="1234"/>
      <c r="J500" s="1220"/>
      <c r="K500" s="1237"/>
      <c r="L500" s="1237"/>
      <c r="M500" s="1234"/>
      <c r="N500" s="1237"/>
      <c r="O500" s="1234"/>
      <c r="P500" s="1234"/>
      <c r="Q500" s="1234"/>
      <c r="R500" s="1234"/>
      <c r="S500" s="1234"/>
      <c r="T500" s="1234"/>
      <c r="U500" s="1234"/>
    </row>
    <row r="501" spans="1:57">
      <c r="A501" s="1220">
        <v>441</v>
      </c>
      <c r="B501" s="1231"/>
      <c r="C501" s="1276" t="s">
        <v>2430</v>
      </c>
      <c r="D501" s="1239">
        <v>17833900</v>
      </c>
      <c r="E501" s="1240" t="s">
        <v>2416</v>
      </c>
      <c r="F501" s="1234"/>
      <c r="G501" s="1235"/>
      <c r="H501" s="1236"/>
      <c r="I501" s="1234"/>
      <c r="J501" s="1220"/>
      <c r="K501" s="1237"/>
      <c r="L501" s="1237"/>
      <c r="M501" s="1234"/>
      <c r="N501" s="1237"/>
      <c r="O501" s="1234"/>
      <c r="P501" s="1234"/>
      <c r="Q501" s="1234"/>
      <c r="R501" s="1234"/>
      <c r="S501" s="1234"/>
      <c r="T501" s="1234"/>
      <c r="U501" s="1234"/>
    </row>
    <row r="502" spans="1:57">
      <c r="A502" s="1220">
        <v>442</v>
      </c>
      <c r="B502" s="1231"/>
      <c r="C502" s="1276" t="s">
        <v>2431</v>
      </c>
      <c r="D502" s="1239">
        <v>25299500</v>
      </c>
      <c r="E502" s="1240" t="s">
        <v>2416</v>
      </c>
      <c r="F502" s="1234"/>
      <c r="G502" s="1235"/>
      <c r="H502" s="1236"/>
      <c r="I502" s="1234"/>
      <c r="J502" s="1220"/>
      <c r="K502" s="1237"/>
      <c r="L502" s="1237"/>
      <c r="M502" s="1234"/>
      <c r="N502" s="1237"/>
      <c r="O502" s="1234"/>
      <c r="P502" s="1234"/>
      <c r="Q502" s="1234"/>
      <c r="R502" s="1234"/>
      <c r="S502" s="1234"/>
      <c r="T502" s="1234"/>
      <c r="U502" s="1234"/>
    </row>
    <row r="503" spans="1:57">
      <c r="A503" s="1220">
        <v>443</v>
      </c>
      <c r="B503" s="1231"/>
      <c r="C503" s="1276" t="s">
        <v>2425</v>
      </c>
      <c r="D503" s="1239">
        <v>45566600</v>
      </c>
      <c r="E503" s="1240" t="s">
        <v>2416</v>
      </c>
      <c r="F503" s="1234"/>
      <c r="G503" s="1235"/>
      <c r="H503" s="1236"/>
      <c r="I503" s="1234"/>
      <c r="J503" s="1220"/>
      <c r="K503" s="1237"/>
      <c r="L503" s="1237"/>
      <c r="M503" s="1234"/>
      <c r="N503" s="1237"/>
      <c r="O503" s="1234"/>
      <c r="P503" s="1234"/>
      <c r="Q503" s="1234"/>
      <c r="R503" s="1234"/>
      <c r="S503" s="1234"/>
      <c r="T503" s="1234"/>
      <c r="U503" s="1234"/>
      <c r="W503" s="1234"/>
      <c r="X503" s="1234"/>
      <c r="Y503" s="1234"/>
      <c r="Z503" s="1234"/>
      <c r="AA503" s="1234"/>
      <c r="AB503" s="1234"/>
      <c r="AC503" s="1234"/>
      <c r="AD503" s="1234"/>
      <c r="AE503" s="1234"/>
      <c r="AF503" s="1234"/>
      <c r="AG503" s="1234"/>
      <c r="AH503" s="1234"/>
      <c r="AI503" s="1234"/>
      <c r="AJ503" s="1234"/>
      <c r="AK503" s="1234"/>
      <c r="AL503" s="1234"/>
      <c r="AM503" s="1234"/>
      <c r="BE503" s="1234"/>
    </row>
    <row r="504" spans="1:57">
      <c r="A504" s="1220">
        <v>445</v>
      </c>
      <c r="B504" s="1231"/>
      <c r="C504" s="1276" t="s">
        <v>2422</v>
      </c>
      <c r="D504" s="1239">
        <v>153541500</v>
      </c>
      <c r="E504" s="1240" t="s">
        <v>2416</v>
      </c>
      <c r="F504" s="1234"/>
      <c r="G504" s="1235"/>
      <c r="H504" s="1236"/>
      <c r="I504" s="1234"/>
      <c r="J504" s="1220"/>
      <c r="K504" s="1237"/>
      <c r="L504" s="1237"/>
      <c r="M504" s="1234"/>
      <c r="N504" s="1237"/>
      <c r="O504" s="1234"/>
      <c r="P504" s="1234"/>
      <c r="Q504" s="1234"/>
      <c r="R504" s="1234"/>
      <c r="S504" s="1234"/>
      <c r="T504" s="1234"/>
      <c r="U504" s="1234"/>
    </row>
    <row r="505" spans="1:57" outlineLevel="2">
      <c r="A505" s="1220">
        <v>446</v>
      </c>
      <c r="B505" s="1231"/>
      <c r="C505" s="1276" t="s">
        <v>2423</v>
      </c>
      <c r="D505" s="1239">
        <v>0</v>
      </c>
      <c r="E505" s="1240" t="s">
        <v>2416</v>
      </c>
      <c r="F505" s="1234"/>
      <c r="G505" s="1235"/>
      <c r="H505" s="1236"/>
      <c r="I505" s="1234"/>
      <c r="J505" s="1220"/>
      <c r="K505" s="1237"/>
      <c r="L505" s="1237"/>
      <c r="M505" s="1234"/>
      <c r="N505" s="1237"/>
      <c r="O505" s="1234"/>
      <c r="P505" s="1234"/>
      <c r="Q505" s="1234"/>
      <c r="R505" s="1234"/>
      <c r="S505" s="1234"/>
      <c r="T505" s="1234"/>
      <c r="U505" s="1234"/>
    </row>
    <row r="506" spans="1:57" outlineLevel="2">
      <c r="A506" s="1220">
        <v>447</v>
      </c>
      <c r="B506" s="1231"/>
      <c r="C506" s="1276" t="s">
        <v>2424</v>
      </c>
      <c r="D506" s="1239">
        <v>153541500</v>
      </c>
      <c r="E506" s="1240" t="s">
        <v>2416</v>
      </c>
      <c r="F506" s="1234"/>
      <c r="G506" s="1235"/>
      <c r="H506" s="1236"/>
      <c r="I506" s="1234"/>
      <c r="J506" s="1220"/>
      <c r="K506" s="1237"/>
      <c r="L506" s="1237"/>
      <c r="M506" s="1234"/>
      <c r="N506" s="1237"/>
      <c r="O506" s="1234"/>
      <c r="P506" s="1234"/>
      <c r="Q506" s="1234"/>
      <c r="R506" s="1234"/>
      <c r="S506" s="1234"/>
      <c r="T506" s="1234"/>
      <c r="U506" s="1234"/>
    </row>
    <row r="507" spans="1:57">
      <c r="A507" s="1220">
        <v>448</v>
      </c>
      <c r="B507" s="1231"/>
      <c r="C507" s="1276" t="s">
        <v>2430</v>
      </c>
      <c r="D507" s="1239">
        <v>35580000</v>
      </c>
      <c r="E507" s="1240" t="s">
        <v>2416</v>
      </c>
      <c r="F507" s="1234"/>
      <c r="G507" s="1235"/>
      <c r="H507" s="1236"/>
      <c r="I507" s="1234"/>
      <c r="J507" s="1220"/>
      <c r="K507" s="1237"/>
      <c r="L507" s="1237"/>
      <c r="M507" s="1234"/>
      <c r="N507" s="1237"/>
      <c r="O507" s="1234"/>
      <c r="P507" s="1234"/>
      <c r="Q507" s="1234"/>
      <c r="R507" s="1234"/>
      <c r="S507" s="1234"/>
      <c r="T507" s="1234"/>
      <c r="U507" s="1234"/>
    </row>
    <row r="508" spans="1:57">
      <c r="A508" s="1220">
        <v>449</v>
      </c>
      <c r="B508" s="1231"/>
      <c r="C508" s="1276" t="s">
        <v>2431</v>
      </c>
      <c r="D508" s="1239">
        <v>29987600</v>
      </c>
      <c r="E508" s="1240" t="s">
        <v>2416</v>
      </c>
      <c r="F508" s="1234"/>
      <c r="G508" s="1235"/>
      <c r="H508" s="1236"/>
      <c r="I508" s="1234"/>
      <c r="J508" s="1220"/>
      <c r="K508" s="1237"/>
      <c r="L508" s="1237"/>
      <c r="M508" s="1234"/>
      <c r="N508" s="1237"/>
      <c r="O508" s="1234"/>
      <c r="P508" s="1234"/>
      <c r="Q508" s="1234"/>
      <c r="R508" s="1234"/>
      <c r="S508" s="1234"/>
      <c r="T508" s="1234"/>
      <c r="U508" s="1234"/>
    </row>
    <row r="509" spans="1:57">
      <c r="A509" s="1220">
        <v>450</v>
      </c>
      <c r="B509" s="1231"/>
      <c r="C509" s="1276" t="s">
        <v>2425</v>
      </c>
      <c r="D509" s="1239">
        <v>79722200</v>
      </c>
      <c r="E509" s="1240" t="s">
        <v>2416</v>
      </c>
      <c r="F509" s="1234"/>
      <c r="G509" s="1235"/>
      <c r="H509" s="1236"/>
      <c r="I509" s="1234"/>
      <c r="J509" s="1220"/>
      <c r="K509" s="1237"/>
      <c r="L509" s="1237"/>
      <c r="M509" s="1234"/>
      <c r="N509" s="1237"/>
      <c r="O509" s="1234"/>
      <c r="P509" s="1234"/>
      <c r="Q509" s="1234"/>
      <c r="R509" s="1234"/>
      <c r="S509" s="1234"/>
      <c r="T509" s="1234"/>
      <c r="U509" s="1234"/>
    </row>
    <row r="510" spans="1:57">
      <c r="A510" s="1220">
        <v>451</v>
      </c>
      <c r="B510" s="1231"/>
      <c r="C510" s="1276" t="s">
        <v>2426</v>
      </c>
      <c r="D510" s="1239">
        <v>8251700</v>
      </c>
      <c r="E510" s="1240" t="s">
        <v>2416</v>
      </c>
      <c r="F510" s="1234"/>
      <c r="G510" s="1235"/>
      <c r="H510" s="1236"/>
      <c r="I510" s="1234"/>
      <c r="J510" s="1220"/>
      <c r="K510" s="1237"/>
      <c r="L510" s="1237"/>
      <c r="M510" s="1234"/>
      <c r="N510" s="1237"/>
      <c r="O510" s="1234"/>
      <c r="P510" s="1234"/>
      <c r="Q510" s="1234"/>
      <c r="R510" s="1234"/>
      <c r="S510" s="1234"/>
      <c r="T510" s="1234"/>
      <c r="U510" s="1234"/>
    </row>
    <row r="511" spans="1:57">
      <c r="A511" s="1220">
        <v>453</v>
      </c>
      <c r="B511" s="1231"/>
      <c r="C511" s="1276" t="s">
        <v>2422</v>
      </c>
      <c r="D511" s="1239">
        <v>70210000</v>
      </c>
      <c r="E511" s="1240" t="s">
        <v>2416</v>
      </c>
      <c r="F511" s="1234"/>
      <c r="G511" s="1235"/>
      <c r="H511" s="1236"/>
      <c r="I511" s="1234"/>
      <c r="J511" s="1220"/>
      <c r="K511" s="1237"/>
      <c r="L511" s="1237"/>
      <c r="M511" s="1234"/>
      <c r="N511" s="1237"/>
      <c r="O511" s="1234"/>
      <c r="P511" s="1234"/>
      <c r="Q511" s="1234"/>
      <c r="R511" s="1234"/>
      <c r="S511" s="1234"/>
      <c r="T511" s="1234"/>
      <c r="U511" s="1234"/>
    </row>
    <row r="512" spans="1:57">
      <c r="A512" s="1220">
        <v>454</v>
      </c>
      <c r="B512" s="1231"/>
      <c r="C512" s="1276" t="s">
        <v>2423</v>
      </c>
      <c r="D512" s="1239">
        <v>0</v>
      </c>
      <c r="E512" s="1240" t="s">
        <v>2416</v>
      </c>
      <c r="F512" s="1234"/>
      <c r="G512" s="1235"/>
      <c r="H512" s="1236"/>
      <c r="I512" s="1234"/>
      <c r="J512" s="1220"/>
      <c r="K512" s="1237"/>
      <c r="L512" s="1237"/>
      <c r="M512" s="1234"/>
      <c r="N512" s="1237"/>
      <c r="O512" s="1234"/>
      <c r="P512" s="1234"/>
      <c r="Q512" s="1234"/>
      <c r="R512" s="1234"/>
      <c r="S512" s="1234"/>
      <c r="T512" s="1234"/>
      <c r="U512" s="1234"/>
      <c r="W512" s="1234"/>
      <c r="X512" s="1234"/>
      <c r="Y512" s="1234"/>
      <c r="Z512" s="1234"/>
      <c r="AA512" s="1234"/>
      <c r="AB512" s="1234"/>
      <c r="AC512" s="1234"/>
      <c r="AD512" s="1234"/>
      <c r="AE512" s="1234"/>
      <c r="AF512" s="1234"/>
      <c r="AG512" s="1234"/>
      <c r="AH512" s="1234"/>
      <c r="AI512" s="1234"/>
      <c r="AJ512" s="1234"/>
      <c r="AK512" s="1234"/>
      <c r="AL512" s="1234"/>
      <c r="AM512" s="1234"/>
      <c r="BE512" s="1234"/>
    </row>
    <row r="513" spans="1:58">
      <c r="A513" s="1220">
        <v>455</v>
      </c>
      <c r="B513" s="1231"/>
      <c r="C513" s="1276" t="s">
        <v>2424</v>
      </c>
      <c r="D513" s="1239">
        <v>70210000</v>
      </c>
      <c r="E513" s="1240" t="s">
        <v>2416</v>
      </c>
      <c r="F513" s="1234"/>
      <c r="G513" s="1235"/>
      <c r="H513" s="1236"/>
      <c r="I513" s="1234"/>
      <c r="J513" s="1220"/>
      <c r="K513" s="1237"/>
      <c r="L513" s="1237"/>
      <c r="M513" s="1234"/>
      <c r="N513" s="1237"/>
      <c r="O513" s="1234"/>
      <c r="P513" s="1234"/>
      <c r="Q513" s="1234"/>
      <c r="R513" s="1234"/>
      <c r="S513" s="1234"/>
      <c r="T513" s="1234"/>
      <c r="U513" s="1234"/>
    </row>
    <row r="514" spans="1:58" outlineLevel="2">
      <c r="A514" s="1220">
        <v>456</v>
      </c>
      <c r="B514" s="1231"/>
      <c r="C514" s="1276" t="s">
        <v>2430</v>
      </c>
      <c r="D514" s="1239">
        <v>14315000</v>
      </c>
      <c r="E514" s="1240" t="s">
        <v>2416</v>
      </c>
      <c r="F514" s="1234"/>
      <c r="G514" s="1235"/>
      <c r="H514" s="1236"/>
      <c r="I514" s="1234"/>
      <c r="J514" s="1220"/>
      <c r="K514" s="1237"/>
      <c r="L514" s="1237"/>
      <c r="M514" s="1234"/>
      <c r="N514" s="1237"/>
      <c r="O514" s="1234"/>
      <c r="P514" s="1234"/>
      <c r="Q514" s="1234"/>
      <c r="R514" s="1234"/>
      <c r="S514" s="1234"/>
      <c r="T514" s="1234"/>
      <c r="U514" s="1234"/>
    </row>
    <row r="515" spans="1:58" outlineLevel="2">
      <c r="A515" s="1220">
        <v>457</v>
      </c>
      <c r="B515" s="1231"/>
      <c r="C515" s="1276" t="s">
        <v>2431</v>
      </c>
      <c r="D515" s="1239">
        <v>20684700</v>
      </c>
      <c r="E515" s="1240" t="s">
        <v>2416</v>
      </c>
      <c r="F515" s="1234"/>
      <c r="G515" s="1235"/>
      <c r="H515" s="1236"/>
      <c r="I515" s="1234"/>
      <c r="J515" s="1220"/>
      <c r="K515" s="1237"/>
      <c r="L515" s="1237"/>
      <c r="M515" s="1234"/>
      <c r="N515" s="1237"/>
      <c r="O515" s="1234"/>
      <c r="P515" s="1234"/>
      <c r="Q515" s="1234"/>
      <c r="R515" s="1234"/>
      <c r="S515" s="1234"/>
      <c r="T515" s="1234"/>
      <c r="U515" s="1234"/>
    </row>
    <row r="516" spans="1:58">
      <c r="A516" s="1220">
        <v>458</v>
      </c>
      <c r="B516" s="1231"/>
      <c r="C516" s="1276" t="s">
        <v>2425</v>
      </c>
      <c r="D516" s="1239">
        <v>35210300</v>
      </c>
      <c r="E516" s="1240" t="s">
        <v>2416</v>
      </c>
      <c r="F516" s="1234"/>
      <c r="G516" s="1235"/>
      <c r="H516" s="1236"/>
      <c r="I516" s="1234"/>
      <c r="J516" s="1220"/>
      <c r="K516" s="1237"/>
      <c r="L516" s="1237"/>
      <c r="M516" s="1234"/>
      <c r="N516" s="1237"/>
      <c r="O516" s="1234"/>
      <c r="P516" s="1234"/>
      <c r="Q516" s="1234"/>
      <c r="R516" s="1234"/>
      <c r="S516" s="1234"/>
      <c r="T516" s="1234"/>
      <c r="U516" s="1234"/>
    </row>
    <row r="517" spans="1:58">
      <c r="A517" s="1220">
        <v>460</v>
      </c>
      <c r="B517" s="1231"/>
      <c r="C517" s="1276" t="s">
        <v>2422</v>
      </c>
      <c r="D517" s="1239">
        <v>58300000</v>
      </c>
      <c r="E517" s="1240" t="s">
        <v>2416</v>
      </c>
      <c r="F517" s="1234"/>
      <c r="G517" s="1235"/>
      <c r="H517" s="1236"/>
      <c r="I517" s="1234"/>
      <c r="J517" s="1220"/>
      <c r="K517" s="1237"/>
      <c r="L517" s="1237"/>
      <c r="M517" s="1234"/>
      <c r="N517" s="1237"/>
      <c r="O517" s="1234"/>
      <c r="P517" s="1234"/>
      <c r="Q517" s="1234"/>
      <c r="R517" s="1234"/>
      <c r="S517" s="1234"/>
      <c r="T517" s="1234"/>
      <c r="U517" s="1234"/>
    </row>
    <row r="518" spans="1:58">
      <c r="A518" s="1220">
        <v>461</v>
      </c>
      <c r="B518" s="1231"/>
      <c r="C518" s="1276" t="s">
        <v>2423</v>
      </c>
      <c r="D518" s="1239">
        <v>0</v>
      </c>
      <c r="E518" s="1240" t="s">
        <v>2416</v>
      </c>
      <c r="F518" s="1234"/>
      <c r="G518" s="1235"/>
      <c r="H518" s="1236"/>
      <c r="I518" s="1234"/>
      <c r="J518" s="1220"/>
      <c r="K518" s="1237"/>
      <c r="L518" s="1237"/>
      <c r="M518" s="1234"/>
      <c r="N518" s="1237"/>
      <c r="O518" s="1234"/>
      <c r="P518" s="1234"/>
      <c r="Q518" s="1234"/>
      <c r="R518" s="1234"/>
      <c r="S518" s="1234"/>
      <c r="T518" s="1234"/>
      <c r="U518" s="1234"/>
      <c r="W518" s="1234"/>
      <c r="X518" s="1234"/>
      <c r="Y518" s="1234"/>
      <c r="Z518" s="1234"/>
      <c r="AA518" s="1234"/>
      <c r="AB518" s="1234"/>
      <c r="AC518" s="1234"/>
      <c r="AD518" s="1234"/>
      <c r="AE518" s="1234"/>
      <c r="AF518" s="1234"/>
      <c r="AG518" s="1234"/>
      <c r="AH518" s="1234"/>
      <c r="AI518" s="1234"/>
      <c r="AJ518" s="1234"/>
      <c r="AK518" s="1234"/>
      <c r="AL518" s="1234"/>
      <c r="AM518" s="1234"/>
      <c r="BE518" s="1234"/>
    </row>
    <row r="519" spans="1:58">
      <c r="A519" s="1220">
        <v>462</v>
      </c>
      <c r="B519" s="1231"/>
      <c r="C519" s="1276" t="s">
        <v>2424</v>
      </c>
      <c r="D519" s="1239">
        <v>58300000</v>
      </c>
      <c r="E519" s="1240" t="s">
        <v>2416</v>
      </c>
      <c r="F519" s="1234"/>
      <c r="G519" s="1235"/>
      <c r="H519" s="1236"/>
      <c r="I519" s="1234"/>
      <c r="J519" s="1220"/>
      <c r="K519" s="1237"/>
      <c r="L519" s="1237"/>
      <c r="M519" s="1234"/>
      <c r="N519" s="1237"/>
      <c r="O519" s="1234"/>
      <c r="P519" s="1234"/>
      <c r="Q519" s="1234"/>
      <c r="R519" s="1234"/>
      <c r="S519" s="1234"/>
      <c r="T519" s="1234"/>
      <c r="U519" s="1234"/>
    </row>
    <row r="520" spans="1:58" outlineLevel="2">
      <c r="A520" s="1220">
        <v>463</v>
      </c>
      <c r="B520" s="1231"/>
      <c r="C520" s="1276" t="s">
        <v>2430</v>
      </c>
      <c r="D520" s="1239">
        <v>14000000</v>
      </c>
      <c r="E520" s="1240" t="s">
        <v>2416</v>
      </c>
      <c r="F520" s="1234"/>
      <c r="G520" s="1235"/>
      <c r="H520" s="1236"/>
      <c r="I520" s="1234"/>
      <c r="J520" s="1220"/>
      <c r="K520" s="1237"/>
      <c r="L520" s="1237"/>
      <c r="M520" s="1234"/>
      <c r="N520" s="1237"/>
      <c r="O520" s="1234"/>
      <c r="P520" s="1234"/>
      <c r="Q520" s="1234"/>
      <c r="R520" s="1234"/>
      <c r="S520" s="1234"/>
      <c r="T520" s="1234"/>
      <c r="U520" s="1234"/>
    </row>
    <row r="521" spans="1:58" outlineLevel="2">
      <c r="A521" s="1220">
        <v>464</v>
      </c>
      <c r="B521" s="1231"/>
      <c r="C521" s="1276" t="s">
        <v>2431</v>
      </c>
      <c r="D521" s="1239">
        <v>27916000</v>
      </c>
      <c r="E521" s="1240" t="s">
        <v>2416</v>
      </c>
      <c r="F521" s="1234"/>
      <c r="G521" s="1235"/>
      <c r="H521" s="1236"/>
      <c r="I521" s="1234"/>
      <c r="J521" s="1220"/>
      <c r="K521" s="1237"/>
      <c r="L521" s="1237"/>
      <c r="M521" s="1234"/>
      <c r="N521" s="1237"/>
      <c r="O521" s="1234"/>
      <c r="P521" s="1234"/>
      <c r="Q521" s="1234"/>
      <c r="R521" s="1234"/>
      <c r="S521" s="1234"/>
      <c r="T521" s="1234"/>
      <c r="U521" s="1234"/>
    </row>
    <row r="522" spans="1:58">
      <c r="A522" s="1220">
        <v>465</v>
      </c>
      <c r="B522" s="1231"/>
      <c r="C522" s="1276" t="s">
        <v>2425</v>
      </c>
      <c r="D522" s="1239">
        <v>16384000</v>
      </c>
      <c r="E522" s="1240" t="s">
        <v>2416</v>
      </c>
      <c r="F522" s="1234"/>
      <c r="G522" s="1235"/>
      <c r="H522" s="1236"/>
      <c r="I522" s="1234"/>
      <c r="J522" s="1220"/>
      <c r="K522" s="1237"/>
      <c r="L522" s="1237"/>
      <c r="M522" s="1234"/>
      <c r="N522" s="1237"/>
      <c r="O522" s="1234"/>
      <c r="P522" s="1234"/>
      <c r="Q522" s="1234"/>
      <c r="R522" s="1234"/>
      <c r="S522" s="1234"/>
      <c r="T522" s="1234"/>
      <c r="U522" s="1234"/>
    </row>
    <row r="523" spans="1:58">
      <c r="A523" s="1220">
        <v>467</v>
      </c>
      <c r="B523" s="1231"/>
      <c r="C523" s="1276" t="s">
        <v>2422</v>
      </c>
      <c r="D523" s="1239">
        <v>222738700</v>
      </c>
      <c r="E523" s="1240" t="s">
        <v>2416</v>
      </c>
      <c r="F523" s="1234"/>
      <c r="G523" s="1235"/>
      <c r="H523" s="1236"/>
      <c r="I523" s="1234"/>
      <c r="J523" s="1220"/>
      <c r="K523" s="1237"/>
      <c r="L523" s="1237"/>
      <c r="M523" s="1234"/>
      <c r="N523" s="1237"/>
      <c r="O523" s="1234"/>
      <c r="P523" s="1234"/>
      <c r="Q523" s="1234"/>
      <c r="R523" s="1234"/>
      <c r="S523" s="1234"/>
      <c r="T523" s="1234"/>
      <c r="U523" s="1234"/>
    </row>
    <row r="524" spans="1:58">
      <c r="A524" s="1220">
        <v>468</v>
      </c>
      <c r="B524" s="1231"/>
      <c r="C524" s="1276" t="s">
        <v>2423</v>
      </c>
      <c r="D524" s="1239">
        <v>0</v>
      </c>
      <c r="E524" s="1240" t="s">
        <v>2416</v>
      </c>
      <c r="F524" s="1234"/>
      <c r="G524" s="1235"/>
      <c r="H524" s="1236"/>
      <c r="I524" s="1234"/>
      <c r="J524" s="1220"/>
      <c r="K524" s="1237"/>
      <c r="L524" s="1237"/>
      <c r="M524" s="1234"/>
      <c r="N524" s="1237"/>
      <c r="O524" s="1234"/>
      <c r="P524" s="1234"/>
      <c r="Q524" s="1234"/>
      <c r="R524" s="1234"/>
      <c r="S524" s="1234"/>
      <c r="T524" s="1234"/>
      <c r="U524" s="1234"/>
    </row>
    <row r="525" spans="1:58" s="1211" customFormat="1">
      <c r="A525" s="1220">
        <v>469</v>
      </c>
      <c r="B525" s="1231"/>
      <c r="C525" s="1276" t="s">
        <v>2424</v>
      </c>
      <c r="D525" s="1239">
        <v>222738700</v>
      </c>
      <c r="E525" s="1240" t="s">
        <v>2416</v>
      </c>
      <c r="F525" s="1234"/>
      <c r="G525" s="1235"/>
      <c r="H525" s="1236"/>
      <c r="I525" s="1234"/>
      <c r="J525" s="1220"/>
      <c r="K525" s="1237"/>
      <c r="L525" s="1237"/>
      <c r="M525" s="1234"/>
      <c r="N525" s="1237"/>
      <c r="O525" s="1234"/>
      <c r="P525" s="1234"/>
      <c r="Q525" s="1234"/>
      <c r="R525" s="1234"/>
      <c r="S525" s="1234"/>
      <c r="T525" s="1234"/>
      <c r="U525" s="1234"/>
      <c r="V525" s="1201"/>
      <c r="W525" s="1234"/>
      <c r="X525" s="1234"/>
      <c r="Y525" s="1234"/>
      <c r="Z525" s="1234"/>
      <c r="AA525" s="1234"/>
      <c r="AB525" s="1234"/>
      <c r="AC525" s="1234"/>
      <c r="AD525" s="1234"/>
      <c r="AE525" s="1234"/>
      <c r="AF525" s="1234"/>
      <c r="AG525" s="1234"/>
      <c r="AH525" s="1234"/>
      <c r="AI525" s="1234"/>
      <c r="AJ525" s="1234"/>
      <c r="AK525" s="1234"/>
      <c r="AL525" s="1234"/>
      <c r="AM525" s="1234"/>
      <c r="AN525" s="1201"/>
      <c r="AO525" s="1201"/>
      <c r="AP525" s="1201"/>
      <c r="AQ525" s="1201"/>
      <c r="AR525" s="1201"/>
      <c r="AS525" s="1201"/>
      <c r="AT525" s="1201"/>
      <c r="AU525" s="1201"/>
      <c r="AV525" s="1201"/>
      <c r="AW525" s="1201"/>
      <c r="AX525" s="1201"/>
      <c r="AY525" s="1201"/>
      <c r="AZ525" s="1201"/>
      <c r="BA525" s="1201"/>
      <c r="BB525" s="1201"/>
      <c r="BC525" s="1201"/>
      <c r="BD525" s="1201"/>
      <c r="BE525" s="1234"/>
      <c r="BF525" s="1201"/>
    </row>
    <row r="526" spans="1:58" s="1211" customFormat="1">
      <c r="A526" s="1220">
        <v>470</v>
      </c>
      <c r="B526" s="1231"/>
      <c r="C526" s="1276" t="s">
        <v>2430</v>
      </c>
      <c r="D526" s="1239">
        <v>45000000</v>
      </c>
      <c r="E526" s="1240" t="s">
        <v>2416</v>
      </c>
      <c r="F526" s="1234"/>
      <c r="G526" s="1235"/>
      <c r="H526" s="1236"/>
      <c r="I526" s="1234"/>
      <c r="J526" s="1220"/>
      <c r="K526" s="1237"/>
      <c r="L526" s="1237"/>
      <c r="M526" s="1234"/>
      <c r="N526" s="1237"/>
      <c r="O526" s="1234"/>
      <c r="P526" s="1234"/>
      <c r="Q526" s="1234"/>
      <c r="R526" s="1234"/>
      <c r="S526" s="1234"/>
      <c r="T526" s="1234"/>
      <c r="U526" s="1234"/>
      <c r="V526" s="1201"/>
      <c r="W526" s="1201"/>
      <c r="X526" s="1201"/>
      <c r="Y526" s="1201"/>
      <c r="Z526" s="1201"/>
      <c r="AA526" s="1201"/>
      <c r="AB526" s="1201"/>
      <c r="AC526" s="1201"/>
      <c r="AD526" s="1201"/>
      <c r="AE526" s="1201"/>
      <c r="AF526" s="1201"/>
      <c r="AG526" s="1201"/>
      <c r="AH526" s="1201"/>
      <c r="AI526" s="1201"/>
      <c r="AJ526" s="1201"/>
      <c r="AK526" s="1201"/>
      <c r="AL526" s="1201"/>
      <c r="AM526" s="1201"/>
      <c r="AN526" s="1201"/>
      <c r="AO526" s="1201"/>
      <c r="AP526" s="1201"/>
      <c r="AQ526" s="1201"/>
      <c r="AR526" s="1201"/>
      <c r="AS526" s="1201"/>
      <c r="AT526" s="1201"/>
      <c r="AU526" s="1201"/>
      <c r="AV526" s="1201"/>
      <c r="AW526" s="1201"/>
      <c r="AX526" s="1201"/>
      <c r="AY526" s="1201"/>
      <c r="AZ526" s="1201"/>
      <c r="BA526" s="1201"/>
      <c r="BB526" s="1201"/>
      <c r="BC526" s="1201"/>
      <c r="BD526" s="1201"/>
      <c r="BE526" s="1201"/>
      <c r="BF526" s="1201"/>
    </row>
    <row r="527" spans="1:58" s="1211" customFormat="1" outlineLevel="2">
      <c r="A527" s="1220">
        <v>471</v>
      </c>
      <c r="B527" s="1231"/>
      <c r="C527" s="1276" t="s">
        <v>2431</v>
      </c>
      <c r="D527" s="1239">
        <v>47430000</v>
      </c>
      <c r="E527" s="1240" t="s">
        <v>2416</v>
      </c>
      <c r="F527" s="1234"/>
      <c r="G527" s="1235"/>
      <c r="H527" s="1236"/>
      <c r="I527" s="1234"/>
      <c r="J527" s="1220"/>
      <c r="K527" s="1237"/>
      <c r="L527" s="1237"/>
      <c r="M527" s="1234"/>
      <c r="N527" s="1237"/>
      <c r="O527" s="1234"/>
      <c r="P527" s="1234"/>
      <c r="Q527" s="1234"/>
      <c r="R527" s="1234"/>
      <c r="S527" s="1234"/>
      <c r="T527" s="1234"/>
      <c r="U527" s="1234"/>
      <c r="V527" s="1201"/>
      <c r="W527" s="1201"/>
      <c r="X527" s="1201"/>
      <c r="Y527" s="1201"/>
      <c r="Z527" s="1201"/>
      <c r="AA527" s="1201"/>
      <c r="AB527" s="1201"/>
      <c r="AC527" s="1201"/>
      <c r="AD527" s="1201"/>
      <c r="AE527" s="1201"/>
      <c r="AF527" s="1201"/>
      <c r="AG527" s="1201"/>
      <c r="AH527" s="1201"/>
      <c r="AI527" s="1201"/>
      <c r="AJ527" s="1201"/>
      <c r="AK527" s="1201"/>
      <c r="AL527" s="1201"/>
      <c r="AM527" s="1201"/>
      <c r="AN527" s="1201"/>
      <c r="AO527" s="1201"/>
      <c r="AP527" s="1201"/>
      <c r="AQ527" s="1201"/>
      <c r="AR527" s="1201"/>
      <c r="AS527" s="1201"/>
      <c r="AT527" s="1201"/>
      <c r="AU527" s="1201"/>
      <c r="AV527" s="1201"/>
      <c r="AW527" s="1201"/>
      <c r="AX527" s="1201"/>
      <c r="AY527" s="1201"/>
      <c r="AZ527" s="1201"/>
      <c r="BA527" s="1201"/>
      <c r="BB527" s="1201"/>
      <c r="BC527" s="1201"/>
      <c r="BD527" s="1201"/>
      <c r="BE527" s="1201"/>
      <c r="BF527" s="1201"/>
    </row>
    <row r="528" spans="1:58" s="1211" customFormat="1" outlineLevel="2">
      <c r="A528" s="1220">
        <v>472</v>
      </c>
      <c r="B528" s="1231"/>
      <c r="C528" s="1276" t="s">
        <v>2425</v>
      </c>
      <c r="D528" s="1239">
        <v>26656500</v>
      </c>
      <c r="E528" s="1240" t="s">
        <v>2416</v>
      </c>
      <c r="F528" s="1234"/>
      <c r="G528" s="1235"/>
      <c r="H528" s="1236"/>
      <c r="I528" s="1234"/>
      <c r="J528" s="1220"/>
      <c r="K528" s="1237"/>
      <c r="L528" s="1237"/>
      <c r="M528" s="1234"/>
      <c r="N528" s="1237"/>
      <c r="O528" s="1234"/>
      <c r="P528" s="1234"/>
      <c r="Q528" s="1234"/>
      <c r="R528" s="1234"/>
      <c r="S528" s="1234"/>
      <c r="T528" s="1234"/>
      <c r="U528" s="1234"/>
      <c r="V528" s="1201"/>
      <c r="W528" s="1201"/>
      <c r="X528" s="1201"/>
      <c r="Y528" s="1201"/>
      <c r="Z528" s="1201"/>
      <c r="AA528" s="1201"/>
      <c r="AB528" s="1201"/>
      <c r="AC528" s="1201"/>
      <c r="AD528" s="1201"/>
      <c r="AE528" s="1201"/>
      <c r="AF528" s="1201"/>
      <c r="AG528" s="1201"/>
      <c r="AH528" s="1201"/>
      <c r="AI528" s="1201"/>
      <c r="AJ528" s="1201"/>
      <c r="AK528" s="1201"/>
      <c r="AL528" s="1201"/>
      <c r="AM528" s="1201"/>
      <c r="AN528" s="1201"/>
      <c r="AO528" s="1201"/>
      <c r="AP528" s="1201"/>
      <c r="AQ528" s="1201"/>
      <c r="AR528" s="1201"/>
      <c r="AS528" s="1201"/>
      <c r="AT528" s="1201"/>
      <c r="AU528" s="1201"/>
      <c r="AV528" s="1201"/>
      <c r="AW528" s="1201"/>
      <c r="AX528" s="1201"/>
      <c r="AY528" s="1201"/>
      <c r="AZ528" s="1201"/>
      <c r="BA528" s="1201"/>
      <c r="BB528" s="1201"/>
      <c r="BC528" s="1201"/>
      <c r="BD528" s="1201"/>
      <c r="BE528" s="1201"/>
      <c r="BF528" s="1201"/>
    </row>
    <row r="529" spans="1:58" s="1211" customFormat="1">
      <c r="A529" s="1220">
        <v>473</v>
      </c>
      <c r="B529" s="1231"/>
      <c r="C529" s="1276" t="s">
        <v>2426</v>
      </c>
      <c r="D529" s="1239">
        <v>103652200</v>
      </c>
      <c r="E529" s="1240" t="s">
        <v>2416</v>
      </c>
      <c r="F529" s="1234"/>
      <c r="G529" s="1235"/>
      <c r="H529" s="1236"/>
      <c r="I529" s="1234"/>
      <c r="J529" s="1220"/>
      <c r="K529" s="1237"/>
      <c r="L529" s="1237"/>
      <c r="M529" s="1234"/>
      <c r="N529" s="1237"/>
      <c r="O529" s="1234"/>
      <c r="P529" s="1234"/>
      <c r="Q529" s="1234"/>
      <c r="R529" s="1234"/>
      <c r="S529" s="1234"/>
      <c r="T529" s="1234"/>
      <c r="U529" s="1234"/>
      <c r="V529" s="1201"/>
      <c r="W529" s="1201"/>
      <c r="X529" s="1201"/>
      <c r="Y529" s="1201"/>
      <c r="Z529" s="1201"/>
      <c r="AA529" s="1201"/>
      <c r="AB529" s="1201"/>
      <c r="AC529" s="1201"/>
      <c r="AD529" s="1201"/>
      <c r="AE529" s="1201"/>
      <c r="AF529" s="1201"/>
      <c r="AG529" s="1201"/>
      <c r="AH529" s="1201"/>
      <c r="AI529" s="1201"/>
      <c r="AJ529" s="1201"/>
      <c r="AK529" s="1201"/>
      <c r="AL529" s="1201"/>
      <c r="AM529" s="1201"/>
      <c r="AN529" s="1201"/>
      <c r="AO529" s="1201"/>
      <c r="AP529" s="1201"/>
      <c r="AQ529" s="1201"/>
      <c r="AR529" s="1201"/>
      <c r="AS529" s="1201"/>
      <c r="AT529" s="1201"/>
      <c r="AU529" s="1201"/>
      <c r="AV529" s="1201"/>
      <c r="AW529" s="1201"/>
      <c r="AX529" s="1201"/>
      <c r="AY529" s="1201"/>
      <c r="AZ529" s="1201"/>
      <c r="BA529" s="1201"/>
      <c r="BB529" s="1201"/>
      <c r="BC529" s="1201"/>
      <c r="BD529" s="1201"/>
      <c r="BE529" s="1201"/>
      <c r="BF529" s="1201"/>
    </row>
    <row r="530" spans="1:58" s="1211" customFormat="1">
      <c r="A530" s="1220">
        <v>475</v>
      </c>
      <c r="B530" s="1231"/>
      <c r="C530" s="1276" t="s">
        <v>2422</v>
      </c>
      <c r="D530" s="1239">
        <v>203788000</v>
      </c>
      <c r="E530" s="1240" t="s">
        <v>2416</v>
      </c>
      <c r="F530" s="1234"/>
      <c r="G530" s="1235"/>
      <c r="H530" s="1236"/>
      <c r="I530" s="1234"/>
      <c r="J530" s="1220"/>
      <c r="K530" s="1237"/>
      <c r="L530" s="1237"/>
      <c r="M530" s="1234"/>
      <c r="N530" s="1237"/>
      <c r="O530" s="1234"/>
      <c r="P530" s="1234"/>
      <c r="Q530" s="1234"/>
      <c r="R530" s="1234"/>
      <c r="S530" s="1234"/>
      <c r="T530" s="1234"/>
      <c r="U530" s="1234"/>
      <c r="V530" s="1201"/>
      <c r="W530" s="1201"/>
      <c r="X530" s="1201"/>
      <c r="Y530" s="1201"/>
      <c r="Z530" s="1201"/>
      <c r="AA530" s="1201"/>
      <c r="AB530" s="1201"/>
      <c r="AC530" s="1201"/>
      <c r="AD530" s="1201"/>
      <c r="AE530" s="1201"/>
      <c r="AF530" s="1201"/>
      <c r="AG530" s="1201"/>
      <c r="AH530" s="1201"/>
      <c r="AI530" s="1201"/>
      <c r="AJ530" s="1201"/>
      <c r="AK530" s="1201"/>
      <c r="AL530" s="1201"/>
      <c r="AM530" s="1201"/>
      <c r="AN530" s="1201"/>
      <c r="AO530" s="1201"/>
      <c r="AP530" s="1201"/>
      <c r="AQ530" s="1201"/>
      <c r="AR530" s="1201"/>
      <c r="AS530" s="1201"/>
      <c r="AT530" s="1201"/>
      <c r="AU530" s="1201"/>
      <c r="AV530" s="1201"/>
      <c r="AW530" s="1201"/>
      <c r="AX530" s="1201"/>
      <c r="AY530" s="1201"/>
      <c r="AZ530" s="1201"/>
      <c r="BA530" s="1201"/>
      <c r="BB530" s="1201"/>
      <c r="BC530" s="1201"/>
      <c r="BD530" s="1201"/>
      <c r="BE530" s="1201"/>
      <c r="BF530" s="1201"/>
    </row>
    <row r="531" spans="1:58" s="1211" customFormat="1">
      <c r="A531" s="1220">
        <v>476</v>
      </c>
      <c r="B531" s="1231"/>
      <c r="C531" s="1276" t="s">
        <v>2423</v>
      </c>
      <c r="D531" s="1239">
        <v>0</v>
      </c>
      <c r="E531" s="1240" t="s">
        <v>2416</v>
      </c>
      <c r="F531" s="1234"/>
      <c r="G531" s="1235"/>
      <c r="H531" s="1236"/>
      <c r="I531" s="1234"/>
      <c r="J531" s="1220"/>
      <c r="K531" s="1237"/>
      <c r="L531" s="1237"/>
      <c r="M531" s="1234"/>
      <c r="N531" s="1237"/>
      <c r="O531" s="1234"/>
      <c r="P531" s="1234"/>
      <c r="Q531" s="1234"/>
      <c r="R531" s="1234"/>
      <c r="S531" s="1234"/>
      <c r="T531" s="1234"/>
      <c r="U531" s="1234"/>
      <c r="V531" s="1201"/>
      <c r="W531" s="1201"/>
      <c r="X531" s="1201"/>
      <c r="Y531" s="1201"/>
      <c r="Z531" s="1201"/>
      <c r="AA531" s="1201"/>
      <c r="AB531" s="1201"/>
      <c r="AC531" s="1201"/>
      <c r="AD531" s="1201"/>
      <c r="AE531" s="1201"/>
      <c r="AF531" s="1201"/>
      <c r="AG531" s="1201"/>
      <c r="AH531" s="1201"/>
      <c r="AI531" s="1201"/>
      <c r="AJ531" s="1201"/>
      <c r="AK531" s="1201"/>
      <c r="AL531" s="1201"/>
      <c r="AM531" s="1201"/>
      <c r="AN531" s="1201"/>
      <c r="AO531" s="1201"/>
      <c r="AP531" s="1201"/>
      <c r="AQ531" s="1201"/>
      <c r="AR531" s="1201"/>
      <c r="AS531" s="1201"/>
      <c r="AT531" s="1201"/>
      <c r="AU531" s="1201"/>
      <c r="AV531" s="1201"/>
      <c r="AW531" s="1201"/>
      <c r="AX531" s="1201"/>
      <c r="AY531" s="1201"/>
      <c r="AZ531" s="1201"/>
      <c r="BA531" s="1201"/>
      <c r="BB531" s="1201"/>
      <c r="BC531" s="1201"/>
      <c r="BD531" s="1201"/>
      <c r="BE531" s="1201"/>
      <c r="BF531" s="1201"/>
    </row>
    <row r="532" spans="1:58">
      <c r="A532" s="1220">
        <v>477</v>
      </c>
      <c r="B532" s="1231"/>
      <c r="C532" s="1276" t="s">
        <v>2424</v>
      </c>
      <c r="D532" s="1239">
        <v>203788000</v>
      </c>
      <c r="E532" s="1240" t="s">
        <v>2416</v>
      </c>
      <c r="F532" s="1234"/>
      <c r="G532" s="1235"/>
      <c r="H532" s="1236"/>
      <c r="I532" s="1234"/>
      <c r="J532" s="1220"/>
      <c r="K532" s="1237"/>
      <c r="L532" s="1237"/>
      <c r="M532" s="1234"/>
      <c r="N532" s="1237"/>
      <c r="O532" s="1234"/>
      <c r="P532" s="1234"/>
      <c r="Q532" s="1234"/>
      <c r="R532" s="1234"/>
      <c r="S532" s="1234"/>
      <c r="T532" s="1234"/>
      <c r="U532" s="1234"/>
      <c r="W532" s="1234"/>
      <c r="X532" s="1234"/>
      <c r="Y532" s="1234"/>
      <c r="Z532" s="1234"/>
      <c r="AA532" s="1234"/>
      <c r="AB532" s="1234"/>
      <c r="AC532" s="1234"/>
      <c r="AD532" s="1234"/>
      <c r="AE532" s="1234"/>
      <c r="AF532" s="1234"/>
      <c r="AG532" s="1234"/>
      <c r="AH532" s="1234"/>
      <c r="AI532" s="1234"/>
      <c r="AJ532" s="1234"/>
      <c r="AK532" s="1234"/>
      <c r="AL532" s="1234"/>
      <c r="AM532" s="1234"/>
      <c r="AO532" s="1710"/>
      <c r="AP532" s="1710"/>
      <c r="AQ532" s="1710"/>
      <c r="AR532" s="1710"/>
      <c r="AS532" s="1710"/>
      <c r="AT532" s="1710"/>
      <c r="AU532" s="1710"/>
      <c r="AV532" s="1710"/>
      <c r="AW532" s="1710"/>
      <c r="AX532" s="1710"/>
      <c r="AY532" s="1710"/>
      <c r="AZ532" s="1710"/>
      <c r="BA532" s="1710"/>
      <c r="BB532" s="1710"/>
      <c r="BC532" s="1710"/>
      <c r="BD532" s="1710"/>
      <c r="BE532" s="1234"/>
    </row>
    <row r="533" spans="1:58">
      <c r="A533" s="1220">
        <v>478</v>
      </c>
      <c r="B533" s="1231"/>
      <c r="C533" s="1276" t="s">
        <v>2430</v>
      </c>
      <c r="D533" s="1239">
        <v>42400000</v>
      </c>
      <c r="E533" s="1240" t="s">
        <v>2416</v>
      </c>
      <c r="F533" s="1234"/>
      <c r="G533" s="1235"/>
      <c r="H533" s="1236"/>
      <c r="I533" s="1234"/>
      <c r="J533" s="1220"/>
      <c r="K533" s="1237"/>
      <c r="L533" s="1237"/>
      <c r="M533" s="1234"/>
      <c r="N533" s="1237"/>
      <c r="O533" s="1234"/>
      <c r="P533" s="1234"/>
      <c r="Q533" s="1234"/>
      <c r="R533" s="1234"/>
      <c r="S533" s="1234"/>
      <c r="T533" s="1234"/>
      <c r="U533" s="1234"/>
    </row>
    <row r="534" spans="1:58" outlineLevel="2">
      <c r="A534" s="1220">
        <v>479</v>
      </c>
      <c r="B534" s="1231"/>
      <c r="C534" s="1276" t="s">
        <v>2431</v>
      </c>
      <c r="D534" s="1239">
        <v>44180800</v>
      </c>
      <c r="E534" s="1240" t="s">
        <v>2416</v>
      </c>
      <c r="F534" s="1234"/>
      <c r="G534" s="1235"/>
      <c r="H534" s="1236"/>
      <c r="I534" s="1234"/>
      <c r="J534" s="1220"/>
      <c r="K534" s="1237"/>
      <c r="L534" s="1237"/>
      <c r="M534" s="1234"/>
      <c r="N534" s="1237"/>
      <c r="O534" s="1234"/>
      <c r="P534" s="1234"/>
      <c r="Q534" s="1234"/>
      <c r="R534" s="1234"/>
      <c r="S534" s="1234"/>
      <c r="T534" s="1234"/>
      <c r="U534" s="1234"/>
    </row>
    <row r="535" spans="1:58" outlineLevel="2">
      <c r="A535" s="1220">
        <v>480</v>
      </c>
      <c r="B535" s="1231"/>
      <c r="C535" s="1276" t="s">
        <v>2425</v>
      </c>
      <c r="D535" s="1239">
        <v>37872000</v>
      </c>
      <c r="E535" s="1240" t="s">
        <v>2416</v>
      </c>
      <c r="F535" s="1234"/>
      <c r="G535" s="1235"/>
      <c r="H535" s="1236"/>
      <c r="I535" s="1234"/>
      <c r="J535" s="1220"/>
      <c r="K535" s="1237"/>
      <c r="L535" s="1237"/>
      <c r="M535" s="1234"/>
      <c r="N535" s="1237"/>
      <c r="O535" s="1234"/>
      <c r="P535" s="1234"/>
      <c r="Q535" s="1234"/>
      <c r="R535" s="1234"/>
      <c r="S535" s="1234"/>
      <c r="T535" s="1234"/>
      <c r="U535" s="1234"/>
    </row>
    <row r="536" spans="1:58">
      <c r="A536" s="1220">
        <v>481</v>
      </c>
      <c r="B536" s="1231"/>
      <c r="C536" s="1276" t="s">
        <v>2426</v>
      </c>
      <c r="D536" s="1239">
        <v>79335200</v>
      </c>
      <c r="E536" s="1240" t="s">
        <v>2416</v>
      </c>
      <c r="F536" s="1234"/>
      <c r="G536" s="1235"/>
      <c r="H536" s="1236"/>
      <c r="I536" s="1234"/>
      <c r="J536" s="1220"/>
      <c r="K536" s="1237"/>
      <c r="L536" s="1237"/>
      <c r="M536" s="1234"/>
      <c r="N536" s="1237"/>
      <c r="O536" s="1234"/>
      <c r="P536" s="1234"/>
      <c r="Q536" s="1234"/>
      <c r="R536" s="1234"/>
      <c r="S536" s="1234"/>
      <c r="T536" s="1234"/>
      <c r="U536" s="1234"/>
    </row>
    <row r="537" spans="1:58">
      <c r="A537" s="1220">
        <v>483</v>
      </c>
      <c r="B537" s="1231"/>
      <c r="C537" s="1276" t="s">
        <v>2422</v>
      </c>
      <c r="D537" s="1239">
        <v>56368000</v>
      </c>
      <c r="E537" s="1240" t="s">
        <v>2416</v>
      </c>
      <c r="F537" s="1234"/>
      <c r="G537" s="1235"/>
      <c r="H537" s="1236"/>
      <c r="I537" s="1234"/>
      <c r="J537" s="1220"/>
      <c r="K537" s="1237"/>
      <c r="L537" s="1237"/>
      <c r="M537" s="1234"/>
      <c r="N537" s="1237"/>
      <c r="O537" s="1234"/>
      <c r="P537" s="1234"/>
      <c r="Q537" s="1234"/>
      <c r="R537" s="1234"/>
      <c r="S537" s="1234"/>
      <c r="T537" s="1234"/>
      <c r="U537" s="1234"/>
    </row>
    <row r="538" spans="1:58">
      <c r="A538" s="1220">
        <v>484</v>
      </c>
      <c r="B538" s="1231"/>
      <c r="C538" s="1276" t="s">
        <v>2423</v>
      </c>
      <c r="D538" s="1239">
        <v>0</v>
      </c>
      <c r="E538" s="1240" t="s">
        <v>2416</v>
      </c>
      <c r="F538" s="1234"/>
      <c r="G538" s="1235"/>
      <c r="H538" s="1236"/>
      <c r="I538" s="1234"/>
      <c r="J538" s="1220"/>
      <c r="K538" s="1237"/>
      <c r="L538" s="1237"/>
      <c r="M538" s="1234"/>
      <c r="N538" s="1237"/>
      <c r="O538" s="1234"/>
      <c r="P538" s="1234"/>
      <c r="Q538" s="1234"/>
      <c r="R538" s="1234"/>
      <c r="S538" s="1234"/>
      <c r="T538" s="1234"/>
      <c r="U538" s="1234"/>
    </row>
    <row r="539" spans="1:58">
      <c r="A539" s="1220">
        <v>485</v>
      </c>
      <c r="B539" s="1231"/>
      <c r="C539" s="1276" t="s">
        <v>2424</v>
      </c>
      <c r="D539" s="1239">
        <v>56368000</v>
      </c>
      <c r="E539" s="1240" t="s">
        <v>2416</v>
      </c>
      <c r="F539" s="1234"/>
      <c r="G539" s="1235"/>
      <c r="H539" s="1236"/>
      <c r="I539" s="1234"/>
      <c r="J539" s="1220"/>
      <c r="K539" s="1237"/>
      <c r="L539" s="1237"/>
      <c r="M539" s="1234"/>
      <c r="N539" s="1237"/>
      <c r="O539" s="1234"/>
      <c r="P539" s="1234"/>
      <c r="Q539" s="1234"/>
      <c r="R539" s="1234"/>
      <c r="S539" s="1234"/>
      <c r="T539" s="1234"/>
      <c r="U539" s="1234"/>
    </row>
    <row r="540" spans="1:58">
      <c r="A540" s="1220">
        <v>486</v>
      </c>
      <c r="B540" s="1231"/>
      <c r="C540" s="1276" t="s">
        <v>2430</v>
      </c>
      <c r="D540" s="1239">
        <v>11438500</v>
      </c>
      <c r="E540" s="1240" t="s">
        <v>2416</v>
      </c>
      <c r="F540" s="1234"/>
      <c r="G540" s="1235"/>
      <c r="H540" s="1236"/>
      <c r="I540" s="1234"/>
      <c r="J540" s="1220"/>
      <c r="K540" s="1237"/>
      <c r="L540" s="1237"/>
      <c r="M540" s="1234"/>
      <c r="N540" s="1237"/>
      <c r="O540" s="1234"/>
      <c r="P540" s="1234"/>
      <c r="Q540" s="1234"/>
      <c r="R540" s="1234"/>
      <c r="S540" s="1234"/>
      <c r="T540" s="1234"/>
      <c r="U540" s="1234"/>
      <c r="W540" s="1234"/>
      <c r="X540" s="1234"/>
      <c r="Y540" s="1234"/>
      <c r="Z540" s="1234"/>
      <c r="AA540" s="1234"/>
      <c r="AB540" s="1234"/>
      <c r="AC540" s="1234"/>
      <c r="AD540" s="1234"/>
      <c r="AE540" s="1234"/>
      <c r="AF540" s="1234"/>
      <c r="AG540" s="1234"/>
      <c r="AH540" s="1234"/>
      <c r="AI540" s="1234"/>
      <c r="AJ540" s="1234"/>
      <c r="AK540" s="1234"/>
      <c r="AL540" s="1234"/>
      <c r="AM540" s="1234"/>
      <c r="BE540" s="1234"/>
    </row>
    <row r="541" spans="1:58">
      <c r="A541" s="1220">
        <v>487</v>
      </c>
      <c r="B541" s="1231"/>
      <c r="C541" s="1276" t="s">
        <v>2431</v>
      </c>
      <c r="D541" s="1239">
        <v>21068900</v>
      </c>
      <c r="E541" s="1240" t="s">
        <v>2416</v>
      </c>
      <c r="F541" s="1234"/>
      <c r="G541" s="1235"/>
      <c r="H541" s="1236"/>
      <c r="I541" s="1234"/>
      <c r="J541" s="1220"/>
      <c r="K541" s="1237"/>
      <c r="L541" s="1237"/>
      <c r="M541" s="1234"/>
      <c r="N541" s="1237"/>
      <c r="O541" s="1234"/>
      <c r="P541" s="1234"/>
      <c r="Q541" s="1234"/>
      <c r="R541" s="1234"/>
      <c r="S541" s="1234"/>
      <c r="T541" s="1234"/>
      <c r="U541" s="1234"/>
    </row>
    <row r="542" spans="1:58" outlineLevel="2">
      <c r="A542" s="1220">
        <v>488</v>
      </c>
      <c r="B542" s="1231"/>
      <c r="C542" s="1276" t="s">
        <v>2425</v>
      </c>
      <c r="D542" s="1239">
        <v>23860600</v>
      </c>
      <c r="E542" s="1240" t="s">
        <v>2416</v>
      </c>
      <c r="F542" s="1234"/>
      <c r="G542" s="1235"/>
      <c r="H542" s="1236"/>
      <c r="I542" s="1234"/>
      <c r="J542" s="1220"/>
      <c r="K542" s="1237"/>
      <c r="L542" s="1237"/>
      <c r="M542" s="1234"/>
      <c r="N542" s="1237"/>
      <c r="O542" s="1234"/>
      <c r="P542" s="1234"/>
      <c r="Q542" s="1234"/>
      <c r="R542" s="1234"/>
      <c r="S542" s="1234"/>
      <c r="T542" s="1234"/>
      <c r="U542" s="1234"/>
    </row>
    <row r="543" spans="1:58" outlineLevel="2">
      <c r="A543" s="1220">
        <v>490</v>
      </c>
      <c r="B543" s="1231"/>
      <c r="C543" s="1276" t="s">
        <v>2422</v>
      </c>
      <c r="D543" s="1239">
        <v>233200000</v>
      </c>
      <c r="E543" s="1240" t="s">
        <v>2416</v>
      </c>
      <c r="F543" s="1234"/>
      <c r="G543" s="1235"/>
      <c r="H543" s="1236"/>
      <c r="I543" s="1234"/>
      <c r="J543" s="1220"/>
      <c r="K543" s="1237"/>
      <c r="L543" s="1237"/>
      <c r="M543" s="1234"/>
      <c r="N543" s="1237"/>
      <c r="O543" s="1234"/>
      <c r="P543" s="1234"/>
      <c r="Q543" s="1234"/>
      <c r="R543" s="1234"/>
      <c r="S543" s="1234"/>
      <c r="T543" s="1234"/>
      <c r="U543" s="1234"/>
    </row>
    <row r="544" spans="1:58">
      <c r="A544" s="1220">
        <v>491</v>
      </c>
      <c r="B544" s="1231"/>
      <c r="C544" s="1276" t="s">
        <v>2423</v>
      </c>
      <c r="D544" s="1239">
        <v>0</v>
      </c>
      <c r="E544" s="1240" t="s">
        <v>2416</v>
      </c>
      <c r="F544" s="1234"/>
      <c r="G544" s="1235"/>
      <c r="H544" s="1236"/>
      <c r="I544" s="1234"/>
      <c r="J544" s="1220"/>
      <c r="K544" s="1237"/>
      <c r="L544" s="1237"/>
      <c r="M544" s="1234"/>
      <c r="N544" s="1237"/>
      <c r="O544" s="1234"/>
      <c r="P544" s="1234"/>
      <c r="Q544" s="1234"/>
      <c r="R544" s="1234"/>
      <c r="S544" s="1234"/>
      <c r="T544" s="1234"/>
      <c r="U544" s="1234"/>
    </row>
    <row r="545" spans="1:57">
      <c r="A545" s="1220">
        <v>492</v>
      </c>
      <c r="B545" s="1231"/>
      <c r="C545" s="1276" t="s">
        <v>2424</v>
      </c>
      <c r="D545" s="1239">
        <v>233200000</v>
      </c>
      <c r="E545" s="1240" t="s">
        <v>2416</v>
      </c>
      <c r="F545" s="1234"/>
      <c r="G545" s="1235"/>
      <c r="H545" s="1236"/>
      <c r="I545" s="1234"/>
      <c r="J545" s="1220"/>
      <c r="K545" s="1237"/>
      <c r="L545" s="1237"/>
      <c r="M545" s="1234"/>
      <c r="N545" s="1237"/>
      <c r="O545" s="1234"/>
      <c r="P545" s="1234"/>
      <c r="Q545" s="1234"/>
      <c r="R545" s="1234"/>
      <c r="S545" s="1234"/>
      <c r="T545" s="1234"/>
      <c r="U545" s="1234"/>
    </row>
    <row r="546" spans="1:57">
      <c r="A546" s="1220">
        <v>493</v>
      </c>
      <c r="B546" s="1231"/>
      <c r="C546" s="1276" t="s">
        <v>2430</v>
      </c>
      <c r="D546" s="1239">
        <v>44672800</v>
      </c>
      <c r="E546" s="1240" t="s">
        <v>2416</v>
      </c>
      <c r="F546" s="1234"/>
      <c r="G546" s="1235"/>
      <c r="H546" s="1236"/>
      <c r="I546" s="1234"/>
      <c r="J546" s="1220"/>
      <c r="K546" s="1237"/>
      <c r="L546" s="1237"/>
      <c r="M546" s="1234"/>
      <c r="N546" s="1237"/>
      <c r="O546" s="1234"/>
      <c r="P546" s="1234"/>
      <c r="Q546" s="1234"/>
      <c r="R546" s="1234"/>
      <c r="S546" s="1234"/>
      <c r="T546" s="1234"/>
      <c r="U546" s="1234"/>
    </row>
    <row r="547" spans="1:57">
      <c r="A547" s="1220">
        <v>494</v>
      </c>
      <c r="B547" s="1231"/>
      <c r="C547" s="1276" t="s">
        <v>2431</v>
      </c>
      <c r="D547" s="1239">
        <v>10399900</v>
      </c>
      <c r="E547" s="1240" t="s">
        <v>2416</v>
      </c>
      <c r="F547" s="1234"/>
      <c r="G547" s="1235"/>
      <c r="H547" s="1236"/>
      <c r="I547" s="1234"/>
      <c r="J547" s="1220"/>
      <c r="K547" s="1237"/>
      <c r="L547" s="1237"/>
      <c r="M547" s="1234"/>
      <c r="N547" s="1237"/>
      <c r="O547" s="1234"/>
      <c r="P547" s="1234"/>
      <c r="Q547" s="1234"/>
      <c r="R547" s="1234"/>
      <c r="S547" s="1234"/>
      <c r="T547" s="1234"/>
      <c r="U547" s="1234"/>
    </row>
    <row r="548" spans="1:57">
      <c r="A548" s="1220">
        <v>495</v>
      </c>
      <c r="B548" s="1231"/>
      <c r="C548" s="1276" t="s">
        <v>2425</v>
      </c>
      <c r="D548" s="1239">
        <v>33823200</v>
      </c>
      <c r="E548" s="1240" t="s">
        <v>2416</v>
      </c>
      <c r="F548" s="1234"/>
      <c r="G548" s="1235"/>
      <c r="H548" s="1236"/>
      <c r="I548" s="1234"/>
      <c r="J548" s="1220"/>
      <c r="K548" s="1237"/>
      <c r="L548" s="1237"/>
      <c r="M548" s="1234"/>
      <c r="N548" s="1237"/>
      <c r="O548" s="1234"/>
      <c r="P548" s="1234"/>
      <c r="Q548" s="1234"/>
      <c r="R548" s="1234"/>
      <c r="S548" s="1234"/>
      <c r="T548" s="1234"/>
      <c r="U548" s="1234"/>
      <c r="W548" s="1234"/>
      <c r="X548" s="1234"/>
      <c r="Y548" s="1234"/>
      <c r="Z548" s="1234"/>
      <c r="AA548" s="1234"/>
      <c r="AB548" s="1234"/>
      <c r="AC548" s="1234"/>
      <c r="AD548" s="1234"/>
      <c r="AE548" s="1234"/>
      <c r="AF548" s="1234"/>
      <c r="AG548" s="1234"/>
      <c r="AH548" s="1234"/>
      <c r="AI548" s="1234"/>
      <c r="AJ548" s="1234"/>
      <c r="AK548" s="1234"/>
      <c r="AL548" s="1234"/>
      <c r="AM548" s="1234"/>
      <c r="BE548" s="1234"/>
    </row>
    <row r="549" spans="1:57">
      <c r="A549" s="1220">
        <v>496</v>
      </c>
      <c r="B549" s="1231"/>
      <c r="C549" s="1276" t="s">
        <v>2426</v>
      </c>
      <c r="D549" s="1239">
        <v>144304100</v>
      </c>
      <c r="E549" s="1240" t="s">
        <v>2416</v>
      </c>
      <c r="F549" s="1234"/>
      <c r="G549" s="1235"/>
      <c r="H549" s="1236"/>
      <c r="I549" s="1234"/>
      <c r="J549" s="1220"/>
      <c r="K549" s="1237"/>
      <c r="L549" s="1237"/>
      <c r="M549" s="1234"/>
      <c r="N549" s="1237"/>
      <c r="O549" s="1234"/>
      <c r="P549" s="1234"/>
      <c r="Q549" s="1234"/>
      <c r="R549" s="1234"/>
      <c r="S549" s="1234"/>
      <c r="T549" s="1234"/>
      <c r="U549" s="1234"/>
    </row>
    <row r="550" spans="1:57" outlineLevel="2">
      <c r="A550" s="1220">
        <v>498</v>
      </c>
      <c r="B550" s="1231"/>
      <c r="C550" s="1276" t="s">
        <v>2422</v>
      </c>
      <c r="D550" s="1239">
        <v>424888900</v>
      </c>
      <c r="E550" s="1240" t="s">
        <v>2416</v>
      </c>
      <c r="F550" s="1234"/>
      <c r="G550" s="1235"/>
      <c r="H550" s="1236"/>
      <c r="I550" s="1234"/>
      <c r="J550" s="1220"/>
      <c r="K550" s="1237"/>
      <c r="L550" s="1237"/>
      <c r="M550" s="1234"/>
      <c r="N550" s="1237"/>
      <c r="O550" s="1234"/>
      <c r="P550" s="1234"/>
      <c r="Q550" s="1234"/>
      <c r="R550" s="1234"/>
      <c r="S550" s="1234"/>
      <c r="T550" s="1234"/>
      <c r="U550" s="1234"/>
    </row>
    <row r="551" spans="1:57" outlineLevel="2">
      <c r="A551" s="1220">
        <v>499</v>
      </c>
      <c r="B551" s="1231"/>
      <c r="C551" s="1276" t="s">
        <v>2423</v>
      </c>
      <c r="D551" s="1239">
        <v>0</v>
      </c>
      <c r="E551" s="1240" t="s">
        <v>2416</v>
      </c>
      <c r="F551" s="1234"/>
      <c r="G551" s="1235"/>
      <c r="H551" s="1236"/>
      <c r="I551" s="1234"/>
      <c r="J551" s="1220"/>
      <c r="K551" s="1237"/>
      <c r="L551" s="1237"/>
      <c r="M551" s="1234"/>
      <c r="N551" s="1237"/>
      <c r="O551" s="1234"/>
      <c r="P551" s="1234"/>
      <c r="Q551" s="1234"/>
      <c r="R551" s="1234"/>
      <c r="S551" s="1234"/>
      <c r="T551" s="1234"/>
      <c r="U551" s="1234"/>
    </row>
    <row r="552" spans="1:57">
      <c r="A552" s="1220">
        <v>500</v>
      </c>
      <c r="B552" s="1231"/>
      <c r="C552" s="1276" t="s">
        <v>2424</v>
      </c>
      <c r="D552" s="1239">
        <v>424888900</v>
      </c>
      <c r="E552" s="1240" t="s">
        <v>2416</v>
      </c>
      <c r="F552" s="1234"/>
      <c r="G552" s="1235"/>
      <c r="H552" s="1236"/>
      <c r="I552" s="1234"/>
      <c r="J552" s="1220"/>
      <c r="K552" s="1237"/>
      <c r="L552" s="1237"/>
      <c r="M552" s="1234"/>
      <c r="N552" s="1237"/>
      <c r="O552" s="1234"/>
      <c r="P552" s="1234"/>
      <c r="Q552" s="1234"/>
      <c r="R552" s="1234"/>
      <c r="S552" s="1234"/>
      <c r="T552" s="1234"/>
      <c r="U552" s="1234"/>
    </row>
    <row r="553" spans="1:57">
      <c r="A553" s="1220">
        <v>501</v>
      </c>
      <c r="B553" s="1231"/>
      <c r="C553" s="1276" t="s">
        <v>2430</v>
      </c>
      <c r="D553" s="1239">
        <v>110400000</v>
      </c>
      <c r="E553" s="1240" t="s">
        <v>2416</v>
      </c>
      <c r="F553" s="1234"/>
      <c r="G553" s="1235"/>
      <c r="H553" s="1236"/>
      <c r="I553" s="1234"/>
      <c r="J553" s="1220"/>
      <c r="K553" s="1237"/>
      <c r="L553" s="1237"/>
      <c r="M553" s="1234"/>
      <c r="N553" s="1237"/>
      <c r="O553" s="1234"/>
      <c r="P553" s="1234"/>
      <c r="Q553" s="1234"/>
      <c r="R553" s="1234"/>
      <c r="S553" s="1234"/>
      <c r="T553" s="1234"/>
      <c r="U553" s="1234"/>
    </row>
    <row r="554" spans="1:57">
      <c r="A554" s="1220">
        <v>502</v>
      </c>
      <c r="B554" s="1231"/>
      <c r="C554" s="1276" t="s">
        <v>2431</v>
      </c>
      <c r="D554" s="1239">
        <v>92984400</v>
      </c>
      <c r="E554" s="1240" t="s">
        <v>2416</v>
      </c>
      <c r="F554" s="1234"/>
      <c r="G554" s="1235"/>
      <c r="H554" s="1236"/>
      <c r="I554" s="1234"/>
      <c r="J554" s="1220"/>
      <c r="K554" s="1237"/>
      <c r="L554" s="1237"/>
      <c r="M554" s="1234"/>
      <c r="N554" s="1237"/>
      <c r="O554" s="1234"/>
      <c r="P554" s="1234"/>
      <c r="Q554" s="1234"/>
      <c r="R554" s="1234"/>
      <c r="S554" s="1234"/>
      <c r="T554" s="1234"/>
      <c r="U554" s="1234"/>
    </row>
    <row r="555" spans="1:57">
      <c r="A555" s="1220">
        <v>503</v>
      </c>
      <c r="B555" s="1231"/>
      <c r="C555" s="1276" t="s">
        <v>2425</v>
      </c>
      <c r="D555" s="1239">
        <v>10759600</v>
      </c>
      <c r="E555" s="1240" t="s">
        <v>2416</v>
      </c>
      <c r="F555" s="1234"/>
      <c r="G555" s="1235"/>
      <c r="H555" s="1236"/>
      <c r="I555" s="1234"/>
      <c r="J555" s="1220"/>
      <c r="K555" s="1237"/>
      <c r="L555" s="1237"/>
      <c r="M555" s="1234"/>
      <c r="N555" s="1237"/>
      <c r="O555" s="1234"/>
      <c r="P555" s="1234"/>
      <c r="Q555" s="1234"/>
      <c r="R555" s="1234"/>
      <c r="S555" s="1234"/>
      <c r="T555" s="1234"/>
      <c r="U555" s="1234"/>
      <c r="W555" s="1234"/>
      <c r="X555" s="1234"/>
      <c r="Y555" s="1234"/>
      <c r="Z555" s="1234"/>
      <c r="AA555" s="1234"/>
      <c r="AB555" s="1234"/>
      <c r="AC555" s="1234"/>
      <c r="AD555" s="1234"/>
      <c r="AE555" s="1234"/>
      <c r="AF555" s="1234"/>
      <c r="AG555" s="1234"/>
      <c r="AH555" s="1234"/>
      <c r="AI555" s="1234"/>
      <c r="AJ555" s="1234"/>
      <c r="AK555" s="1234"/>
      <c r="AL555" s="1234"/>
      <c r="AM555" s="1234"/>
      <c r="BE555" s="1234"/>
    </row>
    <row r="556" spans="1:57">
      <c r="A556" s="1220">
        <v>504</v>
      </c>
      <c r="B556" s="1231"/>
      <c r="C556" s="1276" t="s">
        <v>2426</v>
      </c>
      <c r="D556" s="1239">
        <v>116419600</v>
      </c>
      <c r="E556" s="1240" t="s">
        <v>2416</v>
      </c>
      <c r="F556" s="1234"/>
      <c r="G556" s="1235"/>
      <c r="H556" s="1236"/>
      <c r="I556" s="1234"/>
      <c r="J556" s="1220"/>
      <c r="K556" s="1237"/>
      <c r="L556" s="1237"/>
      <c r="M556" s="1234"/>
      <c r="N556" s="1237"/>
      <c r="O556" s="1234"/>
      <c r="P556" s="1234"/>
      <c r="Q556" s="1234"/>
      <c r="R556" s="1234"/>
      <c r="S556" s="1234"/>
      <c r="T556" s="1234"/>
      <c r="U556" s="1234"/>
    </row>
    <row r="557" spans="1:57" outlineLevel="2">
      <c r="A557" s="1220">
        <v>505</v>
      </c>
      <c r="B557" s="1231"/>
      <c r="C557" s="1276" t="s">
        <v>2427</v>
      </c>
      <c r="D557" s="1239">
        <v>94325300</v>
      </c>
      <c r="E557" s="1240" t="s">
        <v>2416</v>
      </c>
      <c r="F557" s="1234"/>
      <c r="G557" s="1235"/>
      <c r="H557" s="1236"/>
      <c r="I557" s="1234"/>
      <c r="J557" s="1220"/>
      <c r="K557" s="1237"/>
      <c r="L557" s="1237"/>
      <c r="M557" s="1234"/>
      <c r="N557" s="1237"/>
      <c r="O557" s="1234"/>
      <c r="P557" s="1234"/>
      <c r="Q557" s="1234"/>
      <c r="R557" s="1234"/>
      <c r="S557" s="1234"/>
      <c r="T557" s="1234"/>
      <c r="U557" s="1234"/>
    </row>
    <row r="558" spans="1:57" outlineLevel="2">
      <c r="A558" s="1220">
        <v>507</v>
      </c>
      <c r="B558" s="1231"/>
      <c r="C558" s="1276" t="s">
        <v>2422</v>
      </c>
      <c r="D558" s="1239">
        <v>44100000</v>
      </c>
      <c r="E558" s="1240" t="s">
        <v>2416</v>
      </c>
      <c r="F558" s="1234"/>
      <c r="G558" s="1235"/>
      <c r="H558" s="1236"/>
      <c r="I558" s="1234"/>
      <c r="J558" s="1220"/>
      <c r="K558" s="1237"/>
      <c r="L558" s="1237"/>
      <c r="M558" s="1234"/>
      <c r="N558" s="1237"/>
      <c r="O558" s="1234"/>
      <c r="P558" s="1234"/>
      <c r="Q558" s="1234"/>
      <c r="R558" s="1234"/>
      <c r="S558" s="1234"/>
      <c r="T558" s="1234"/>
      <c r="U558" s="1234"/>
    </row>
    <row r="559" spans="1:57">
      <c r="A559" s="1220">
        <v>508</v>
      </c>
      <c r="B559" s="1231"/>
      <c r="C559" s="1276" t="s">
        <v>2423</v>
      </c>
      <c r="D559" s="1239">
        <v>0</v>
      </c>
      <c r="E559" s="1240" t="s">
        <v>2416</v>
      </c>
      <c r="F559" s="1234"/>
      <c r="G559" s="1235"/>
      <c r="H559" s="1236"/>
      <c r="I559" s="1234"/>
      <c r="J559" s="1220"/>
      <c r="K559" s="1237"/>
      <c r="L559" s="1237"/>
      <c r="M559" s="1234"/>
      <c r="N559" s="1237"/>
      <c r="O559" s="1234"/>
      <c r="P559" s="1234"/>
      <c r="Q559" s="1234"/>
      <c r="R559" s="1234"/>
      <c r="S559" s="1234"/>
      <c r="T559" s="1234"/>
      <c r="U559" s="1234"/>
    </row>
    <row r="560" spans="1:57">
      <c r="A560" s="1220">
        <v>509</v>
      </c>
      <c r="B560" s="1231"/>
      <c r="C560" s="1276" t="s">
        <v>2424</v>
      </c>
      <c r="D560" s="1239">
        <v>44100000</v>
      </c>
      <c r="E560" s="1240" t="s">
        <v>2416</v>
      </c>
      <c r="F560" s="1234"/>
      <c r="G560" s="1235"/>
      <c r="H560" s="1236"/>
      <c r="I560" s="1234"/>
      <c r="J560" s="1220"/>
      <c r="K560" s="1237"/>
      <c r="L560" s="1237"/>
      <c r="M560" s="1234"/>
      <c r="N560" s="1237"/>
      <c r="O560" s="1234"/>
      <c r="P560" s="1234"/>
      <c r="Q560" s="1234"/>
      <c r="R560" s="1234"/>
      <c r="S560" s="1234"/>
      <c r="T560" s="1234"/>
      <c r="U560" s="1234"/>
    </row>
    <row r="561" spans="1:58">
      <c r="A561" s="1220">
        <v>510</v>
      </c>
      <c r="B561" s="1231"/>
      <c r="C561" s="1276" t="s">
        <v>2431</v>
      </c>
      <c r="D561" s="1239">
        <v>6906500</v>
      </c>
      <c r="E561" s="1240" t="s">
        <v>2416</v>
      </c>
      <c r="F561" s="1234"/>
      <c r="G561" s="1235"/>
      <c r="H561" s="1236"/>
      <c r="I561" s="1234"/>
      <c r="J561" s="1220"/>
      <c r="K561" s="1237"/>
      <c r="L561" s="1237"/>
      <c r="M561" s="1234"/>
      <c r="N561" s="1237"/>
      <c r="O561" s="1234"/>
      <c r="P561" s="1234"/>
      <c r="Q561" s="1234"/>
      <c r="R561" s="1234"/>
      <c r="S561" s="1234"/>
      <c r="T561" s="1234"/>
      <c r="U561" s="1234"/>
    </row>
    <row r="562" spans="1:58">
      <c r="A562" s="1220">
        <v>511</v>
      </c>
      <c r="B562" s="1231"/>
      <c r="C562" s="1276" t="s">
        <v>2425</v>
      </c>
      <c r="D562" s="1239">
        <v>37193500</v>
      </c>
      <c r="E562" s="1240" t="s">
        <v>2416</v>
      </c>
      <c r="F562" s="1234"/>
      <c r="G562" s="1235"/>
      <c r="H562" s="1236"/>
      <c r="I562" s="1234"/>
      <c r="J562" s="1220"/>
      <c r="K562" s="1237"/>
      <c r="L562" s="1237"/>
      <c r="M562" s="1234"/>
      <c r="N562" s="1237"/>
      <c r="O562" s="1234"/>
      <c r="P562" s="1234"/>
      <c r="Q562" s="1234"/>
      <c r="R562" s="1234"/>
      <c r="S562" s="1234"/>
      <c r="T562" s="1234"/>
      <c r="U562" s="1234"/>
      <c r="W562" s="1234"/>
      <c r="X562" s="1234"/>
      <c r="Y562" s="1234"/>
      <c r="Z562" s="1234"/>
      <c r="AA562" s="1234"/>
      <c r="AB562" s="1234"/>
      <c r="AC562" s="1234"/>
      <c r="AD562" s="1234"/>
      <c r="AE562" s="1234"/>
      <c r="AF562" s="1234"/>
      <c r="AG562" s="1234"/>
      <c r="AH562" s="1234"/>
      <c r="AI562" s="1234"/>
      <c r="AJ562" s="1234"/>
      <c r="AK562" s="1234"/>
      <c r="AL562" s="1234"/>
      <c r="AM562" s="1234"/>
      <c r="BE562" s="1234"/>
    </row>
    <row r="563" spans="1:58">
      <c r="A563" s="1220">
        <v>513</v>
      </c>
      <c r="B563" s="1231"/>
      <c r="C563" s="1238" t="s">
        <v>2422</v>
      </c>
      <c r="D563" s="1239">
        <v>50270300</v>
      </c>
      <c r="E563" s="1240" t="s">
        <v>2416</v>
      </c>
      <c r="F563" s="1234"/>
      <c r="G563" s="1235"/>
      <c r="H563" s="1236"/>
      <c r="I563" s="1234"/>
      <c r="J563" s="1220"/>
      <c r="K563" s="1237"/>
      <c r="L563" s="1237"/>
      <c r="M563" s="1234"/>
      <c r="N563" s="1237"/>
      <c r="O563" s="1234"/>
      <c r="P563" s="1234"/>
      <c r="Q563" s="1234"/>
      <c r="R563" s="1234"/>
      <c r="S563" s="1234"/>
      <c r="T563" s="1234"/>
      <c r="U563" s="1234"/>
    </row>
    <row r="564" spans="1:58" outlineLevel="2">
      <c r="A564" s="1220">
        <v>514</v>
      </c>
      <c r="B564" s="1231"/>
      <c r="C564" s="1238" t="s">
        <v>2423</v>
      </c>
      <c r="D564" s="1239">
        <v>0</v>
      </c>
      <c r="E564" s="1240" t="s">
        <v>2416</v>
      </c>
      <c r="F564" s="1234"/>
      <c r="G564" s="1235"/>
      <c r="H564" s="1236"/>
      <c r="I564" s="1234"/>
      <c r="J564" s="1220"/>
      <c r="K564" s="1237"/>
      <c r="L564" s="1237"/>
      <c r="M564" s="1234"/>
      <c r="N564" s="1237"/>
      <c r="O564" s="1234"/>
      <c r="P564" s="1234"/>
      <c r="Q564" s="1234"/>
      <c r="R564" s="1234"/>
      <c r="S564" s="1234"/>
      <c r="T564" s="1234"/>
      <c r="U564" s="1234"/>
    </row>
    <row r="565" spans="1:58" outlineLevel="2">
      <c r="A565" s="1220">
        <v>515</v>
      </c>
      <c r="B565" s="1231"/>
      <c r="C565" s="1238" t="s">
        <v>2424</v>
      </c>
      <c r="D565" s="1239">
        <v>50270300</v>
      </c>
      <c r="E565" s="1240" t="s">
        <v>2416</v>
      </c>
      <c r="F565" s="1234"/>
      <c r="G565" s="1235"/>
      <c r="H565" s="1236"/>
      <c r="I565" s="1234"/>
      <c r="J565" s="1220"/>
      <c r="K565" s="1237"/>
      <c r="L565" s="1237"/>
      <c r="M565" s="1234"/>
      <c r="N565" s="1237"/>
      <c r="O565" s="1234"/>
      <c r="P565" s="1234"/>
      <c r="Q565" s="1234"/>
      <c r="R565" s="1234"/>
      <c r="S565" s="1234"/>
      <c r="T565" s="1234"/>
      <c r="U565" s="1234"/>
    </row>
    <row r="566" spans="1:58">
      <c r="A566" s="1220">
        <v>516</v>
      </c>
      <c r="B566" s="1231"/>
      <c r="C566" s="1238" t="s">
        <v>2431</v>
      </c>
      <c r="D566" s="1239">
        <v>7540600</v>
      </c>
      <c r="E566" s="1240" t="s">
        <v>2416</v>
      </c>
      <c r="F566" s="1234"/>
      <c r="G566" s="1235"/>
      <c r="H566" s="1236"/>
      <c r="I566" s="1234"/>
      <c r="J566" s="1220"/>
      <c r="K566" s="1237"/>
      <c r="L566" s="1237"/>
      <c r="M566" s="1234"/>
      <c r="N566" s="1237"/>
      <c r="O566" s="1234"/>
      <c r="P566" s="1234"/>
      <c r="Q566" s="1234"/>
      <c r="R566" s="1234"/>
      <c r="S566" s="1234"/>
      <c r="T566" s="1234"/>
      <c r="U566" s="1234"/>
    </row>
    <row r="567" spans="1:58">
      <c r="A567" s="1220">
        <v>517</v>
      </c>
      <c r="B567" s="1231"/>
      <c r="C567" s="1238" t="s">
        <v>2425</v>
      </c>
      <c r="D567" s="1239">
        <v>5862700</v>
      </c>
      <c r="E567" s="1240" t="s">
        <v>2416</v>
      </c>
      <c r="F567" s="1234"/>
      <c r="G567" s="1235"/>
      <c r="H567" s="1236"/>
      <c r="I567" s="1234"/>
      <c r="J567" s="1220"/>
      <c r="K567" s="1237"/>
      <c r="L567" s="1237"/>
      <c r="M567" s="1234"/>
      <c r="N567" s="1237"/>
      <c r="O567" s="1234"/>
      <c r="P567" s="1234"/>
      <c r="Q567" s="1234"/>
      <c r="R567" s="1234"/>
      <c r="S567" s="1234"/>
      <c r="T567" s="1234"/>
      <c r="U567" s="1234"/>
    </row>
    <row r="568" spans="1:58">
      <c r="A568" s="1220">
        <v>518</v>
      </c>
      <c r="B568" s="1231"/>
      <c r="C568" s="1238" t="s">
        <v>2426</v>
      </c>
      <c r="D568" s="1239">
        <v>36867000</v>
      </c>
      <c r="E568" s="1240" t="s">
        <v>2416</v>
      </c>
      <c r="F568" s="1234"/>
      <c r="G568" s="1235"/>
      <c r="H568" s="1236"/>
      <c r="I568" s="1234"/>
      <c r="J568" s="1220"/>
      <c r="K568" s="1237"/>
      <c r="L568" s="1237"/>
      <c r="M568" s="1234"/>
      <c r="N568" s="1237"/>
      <c r="O568" s="1234"/>
      <c r="P568" s="1234"/>
      <c r="Q568" s="1234"/>
      <c r="R568" s="1234"/>
      <c r="S568" s="1234"/>
      <c r="T568" s="1234"/>
      <c r="U568" s="1234"/>
    </row>
    <row r="569" spans="1:58">
      <c r="A569" s="1220">
        <v>520</v>
      </c>
      <c r="B569" s="1221"/>
      <c r="C569" s="1244" t="s">
        <v>2422</v>
      </c>
      <c r="D569" s="1245">
        <v>153525800</v>
      </c>
      <c r="E569" s="1246" t="s">
        <v>2416</v>
      </c>
      <c r="F569" s="1224"/>
      <c r="G569" s="1225"/>
      <c r="H569" s="1226"/>
      <c r="I569" s="1224"/>
      <c r="J569" s="1220"/>
      <c r="K569" s="1220"/>
      <c r="L569" s="1220"/>
      <c r="M569" s="1224"/>
      <c r="N569" s="1220"/>
      <c r="O569" s="1224"/>
      <c r="P569" s="1224"/>
      <c r="Q569" s="1224"/>
      <c r="R569" s="1224"/>
      <c r="S569" s="1224"/>
      <c r="T569" s="1224"/>
      <c r="U569" s="1224"/>
      <c r="V569" s="1211"/>
      <c r="W569" s="1224"/>
      <c r="X569" s="1224"/>
      <c r="Y569" s="1224"/>
      <c r="Z569" s="1224"/>
      <c r="AA569" s="1224"/>
      <c r="AB569" s="1224"/>
      <c r="AC569" s="1224"/>
      <c r="AD569" s="1224"/>
      <c r="AE569" s="1224"/>
      <c r="AF569" s="1224"/>
      <c r="AG569" s="1224"/>
      <c r="AH569" s="1224"/>
      <c r="AI569" s="1224"/>
      <c r="AJ569" s="1224"/>
      <c r="AK569" s="1224"/>
      <c r="AL569" s="1224"/>
      <c r="AM569" s="1224"/>
      <c r="AN569" s="1211"/>
      <c r="AO569" s="1211"/>
      <c r="AP569" s="1211"/>
      <c r="AQ569" s="1211"/>
      <c r="AR569" s="1211"/>
      <c r="AS569" s="1211"/>
      <c r="AT569" s="1211"/>
      <c r="AU569" s="1211"/>
      <c r="AV569" s="1211"/>
      <c r="AW569" s="1211"/>
      <c r="AX569" s="1211"/>
      <c r="AY569" s="1211"/>
      <c r="AZ569" s="1211"/>
      <c r="BA569" s="1211"/>
      <c r="BB569" s="1211"/>
      <c r="BC569" s="1211"/>
      <c r="BD569" s="1211"/>
      <c r="BE569" s="1224"/>
      <c r="BF569" s="1211"/>
    </row>
    <row r="570" spans="1:58">
      <c r="A570" s="1220">
        <v>521</v>
      </c>
      <c r="B570" s="1221"/>
      <c r="C570" s="1244" t="s">
        <v>2423</v>
      </c>
      <c r="D570" s="1245">
        <v>0</v>
      </c>
      <c r="E570" s="1246" t="s">
        <v>2416</v>
      </c>
      <c r="F570" s="1224"/>
      <c r="G570" s="1225"/>
      <c r="H570" s="1226"/>
      <c r="I570" s="1224"/>
      <c r="J570" s="1220"/>
      <c r="K570" s="1220"/>
      <c r="L570" s="1220"/>
      <c r="M570" s="1224"/>
      <c r="N570" s="1220"/>
      <c r="O570" s="1224"/>
      <c r="P570" s="1224"/>
      <c r="Q570" s="1224"/>
      <c r="R570" s="1224"/>
      <c r="S570" s="1224"/>
      <c r="T570" s="1224"/>
      <c r="U570" s="1224"/>
      <c r="V570" s="1211"/>
      <c r="W570" s="1211"/>
      <c r="X570" s="1211"/>
      <c r="Y570" s="1211"/>
      <c r="Z570" s="1211"/>
      <c r="AA570" s="1211"/>
      <c r="AB570" s="1211"/>
      <c r="AC570" s="1211"/>
      <c r="AD570" s="1211"/>
      <c r="AE570" s="1211"/>
      <c r="AF570" s="1211"/>
      <c r="AG570" s="1211"/>
      <c r="AH570" s="1211"/>
      <c r="AI570" s="1211"/>
      <c r="AJ570" s="1211"/>
      <c r="AK570" s="1211"/>
      <c r="AL570" s="1211"/>
      <c r="AM570" s="1211"/>
      <c r="AN570" s="1211"/>
      <c r="AO570" s="1211"/>
      <c r="AP570" s="1211"/>
      <c r="AQ570" s="1211"/>
      <c r="AR570" s="1211"/>
      <c r="AS570" s="1211"/>
      <c r="AT570" s="1211"/>
      <c r="AU570" s="1211"/>
      <c r="AV570" s="1211"/>
      <c r="AW570" s="1211"/>
      <c r="AX570" s="1211"/>
      <c r="AY570" s="1211"/>
      <c r="AZ570" s="1211"/>
      <c r="BA570" s="1211"/>
      <c r="BB570" s="1211"/>
      <c r="BC570" s="1211"/>
      <c r="BD570" s="1211"/>
      <c r="BE570" s="1211"/>
      <c r="BF570" s="1211"/>
    </row>
    <row r="571" spans="1:58" outlineLevel="2">
      <c r="A571" s="1220">
        <v>522</v>
      </c>
      <c r="B571" s="1221"/>
      <c r="C571" s="1244" t="s">
        <v>2424</v>
      </c>
      <c r="D571" s="1245">
        <v>153525800</v>
      </c>
      <c r="E571" s="1246" t="s">
        <v>2416</v>
      </c>
      <c r="F571" s="1224"/>
      <c r="G571" s="1225"/>
      <c r="H571" s="1226"/>
      <c r="I571" s="1224"/>
      <c r="J571" s="1220"/>
      <c r="K571" s="1220"/>
      <c r="L571" s="1220"/>
      <c r="M571" s="1224"/>
      <c r="N571" s="1220"/>
      <c r="O571" s="1224"/>
      <c r="P571" s="1224"/>
      <c r="Q571" s="1224"/>
      <c r="R571" s="1224"/>
      <c r="S571" s="1224"/>
      <c r="T571" s="1224"/>
      <c r="U571" s="1224"/>
      <c r="V571" s="1211"/>
      <c r="W571" s="1211"/>
      <c r="X571" s="1211"/>
      <c r="Y571" s="1211"/>
      <c r="Z571" s="1211"/>
      <c r="AA571" s="1211"/>
      <c r="AB571" s="1211"/>
      <c r="AC571" s="1211"/>
      <c r="AD571" s="1211"/>
      <c r="AE571" s="1211"/>
      <c r="AF571" s="1211"/>
      <c r="AG571" s="1211"/>
      <c r="AH571" s="1211"/>
      <c r="AI571" s="1211"/>
      <c r="AJ571" s="1211"/>
      <c r="AK571" s="1211"/>
      <c r="AL571" s="1211"/>
      <c r="AM571" s="1211"/>
      <c r="AN571" s="1211"/>
      <c r="AO571" s="1211"/>
      <c r="AP571" s="1211"/>
      <c r="AQ571" s="1211"/>
      <c r="AR571" s="1211"/>
      <c r="AS571" s="1211"/>
      <c r="AT571" s="1211"/>
      <c r="AU571" s="1211"/>
      <c r="AV571" s="1211"/>
      <c r="AW571" s="1211"/>
      <c r="AX571" s="1211"/>
      <c r="AY571" s="1211"/>
      <c r="AZ571" s="1211"/>
      <c r="BA571" s="1211"/>
      <c r="BB571" s="1211"/>
      <c r="BC571" s="1211"/>
      <c r="BD571" s="1211"/>
      <c r="BE571" s="1211"/>
      <c r="BF571" s="1211"/>
    </row>
    <row r="572" spans="1:58" outlineLevel="2">
      <c r="A572" s="1220">
        <v>523</v>
      </c>
      <c r="B572" s="1221"/>
      <c r="C572" s="1244" t="s">
        <v>2431</v>
      </c>
      <c r="D572" s="1245">
        <v>23028900</v>
      </c>
      <c r="E572" s="1246" t="s">
        <v>2416</v>
      </c>
      <c r="F572" s="1224"/>
      <c r="G572" s="1225"/>
      <c r="H572" s="1226"/>
      <c r="I572" s="1224"/>
      <c r="J572" s="1220"/>
      <c r="K572" s="1220"/>
      <c r="L572" s="1220"/>
      <c r="M572" s="1224"/>
      <c r="N572" s="1220"/>
      <c r="O572" s="1224"/>
      <c r="P572" s="1224"/>
      <c r="Q572" s="1224"/>
      <c r="R572" s="1224"/>
      <c r="S572" s="1224"/>
      <c r="T572" s="1224"/>
      <c r="U572" s="1224"/>
      <c r="V572" s="1211"/>
      <c r="W572" s="1211"/>
      <c r="X572" s="1211"/>
      <c r="Y572" s="1211"/>
      <c r="Z572" s="1211"/>
      <c r="AA572" s="1211"/>
      <c r="AB572" s="1211"/>
      <c r="AC572" s="1211"/>
      <c r="AD572" s="1211"/>
      <c r="AE572" s="1211"/>
      <c r="AF572" s="1211"/>
      <c r="AG572" s="1211"/>
      <c r="AH572" s="1211"/>
      <c r="AI572" s="1211"/>
      <c r="AJ572" s="1211"/>
      <c r="AK572" s="1211"/>
      <c r="AL572" s="1211"/>
      <c r="AM572" s="1211"/>
      <c r="AN572" s="1211"/>
      <c r="AO572" s="1211"/>
      <c r="AP572" s="1211"/>
      <c r="AQ572" s="1211"/>
      <c r="AR572" s="1211"/>
      <c r="AS572" s="1211"/>
      <c r="AT572" s="1211"/>
      <c r="AU572" s="1211"/>
      <c r="AV572" s="1211"/>
      <c r="AW572" s="1211"/>
      <c r="AX572" s="1211"/>
      <c r="AY572" s="1211"/>
      <c r="AZ572" s="1211"/>
      <c r="BA572" s="1211"/>
      <c r="BB572" s="1211"/>
      <c r="BC572" s="1211"/>
      <c r="BD572" s="1211"/>
      <c r="BE572" s="1211"/>
      <c r="BF572" s="1211"/>
    </row>
    <row r="573" spans="1:58">
      <c r="A573" s="1220">
        <v>524</v>
      </c>
      <c r="B573" s="1221"/>
      <c r="C573" s="1244" t="s">
        <v>2426</v>
      </c>
      <c r="D573" s="1245">
        <v>97196600</v>
      </c>
      <c r="E573" s="1246" t="s">
        <v>2416</v>
      </c>
      <c r="F573" s="1224"/>
      <c r="G573" s="1225"/>
      <c r="H573" s="1226"/>
      <c r="I573" s="1224"/>
      <c r="J573" s="1220"/>
      <c r="K573" s="1220"/>
      <c r="L573" s="1220"/>
      <c r="M573" s="1224"/>
      <c r="N573" s="1220"/>
      <c r="O573" s="1224"/>
      <c r="P573" s="1224"/>
      <c r="Q573" s="1224"/>
      <c r="R573" s="1224"/>
      <c r="S573" s="1224"/>
      <c r="T573" s="1224"/>
      <c r="U573" s="1224"/>
      <c r="V573" s="1211"/>
      <c r="W573" s="1211"/>
      <c r="X573" s="1211"/>
      <c r="Y573" s="1211"/>
      <c r="Z573" s="1211"/>
      <c r="AA573" s="1211"/>
      <c r="AB573" s="1211"/>
      <c r="AC573" s="1211"/>
      <c r="AD573" s="1211"/>
      <c r="AE573" s="1211"/>
      <c r="AF573" s="1211"/>
      <c r="AG573" s="1211"/>
      <c r="AH573" s="1211"/>
      <c r="AI573" s="1211"/>
      <c r="AJ573" s="1211"/>
      <c r="AK573" s="1211"/>
      <c r="AL573" s="1211"/>
      <c r="AM573" s="1211"/>
      <c r="AN573" s="1211"/>
      <c r="AO573" s="1211"/>
      <c r="AP573" s="1211"/>
      <c r="AQ573" s="1211"/>
      <c r="AR573" s="1211"/>
      <c r="AS573" s="1211"/>
      <c r="AT573" s="1211"/>
      <c r="AU573" s="1211"/>
      <c r="AV573" s="1211"/>
      <c r="AW573" s="1211"/>
      <c r="AX573" s="1211"/>
      <c r="AY573" s="1211"/>
      <c r="AZ573" s="1211"/>
      <c r="BA573" s="1211"/>
      <c r="BB573" s="1211"/>
      <c r="BC573" s="1211"/>
      <c r="BD573" s="1211"/>
      <c r="BE573" s="1211"/>
      <c r="BF573" s="1211"/>
    </row>
    <row r="574" spans="1:58">
      <c r="A574" s="1220">
        <v>525</v>
      </c>
      <c r="B574" s="1221"/>
      <c r="C574" s="1244" t="s">
        <v>2427</v>
      </c>
      <c r="D574" s="1245">
        <v>33300300</v>
      </c>
      <c r="E574" s="1246" t="s">
        <v>2416</v>
      </c>
      <c r="F574" s="1224"/>
      <c r="G574" s="1225"/>
      <c r="H574" s="1226"/>
      <c r="I574" s="1224"/>
      <c r="J574" s="1220"/>
      <c r="K574" s="1220"/>
      <c r="L574" s="1220"/>
      <c r="M574" s="1224"/>
      <c r="N574" s="1220"/>
      <c r="O574" s="1224"/>
      <c r="P574" s="1224"/>
      <c r="Q574" s="1224"/>
      <c r="R574" s="1224"/>
      <c r="S574" s="1224"/>
      <c r="T574" s="1224"/>
      <c r="U574" s="1224"/>
      <c r="V574" s="1211"/>
      <c r="W574" s="1211"/>
      <c r="X574" s="1211"/>
      <c r="Y574" s="1211"/>
      <c r="Z574" s="1211"/>
      <c r="AA574" s="1211"/>
      <c r="AB574" s="1211"/>
      <c r="AC574" s="1211"/>
      <c r="AD574" s="1211"/>
      <c r="AE574" s="1211"/>
      <c r="AF574" s="1211"/>
      <c r="AG574" s="1211"/>
      <c r="AH574" s="1211"/>
      <c r="AI574" s="1211"/>
      <c r="AJ574" s="1211"/>
      <c r="AK574" s="1211"/>
      <c r="AL574" s="1211"/>
      <c r="AM574" s="1211"/>
      <c r="AN574" s="1211"/>
      <c r="AO574" s="1211"/>
      <c r="AP574" s="1211"/>
      <c r="AQ574" s="1211"/>
      <c r="AR574" s="1211"/>
      <c r="AS574" s="1211"/>
      <c r="AT574" s="1211"/>
      <c r="AU574" s="1211"/>
      <c r="AV574" s="1211"/>
      <c r="AW574" s="1211"/>
      <c r="AX574" s="1211"/>
      <c r="AY574" s="1211"/>
      <c r="AZ574" s="1211"/>
      <c r="BA574" s="1211"/>
      <c r="BB574" s="1211"/>
      <c r="BC574" s="1211"/>
      <c r="BD574" s="1211"/>
      <c r="BE574" s="1211"/>
      <c r="BF574" s="1211"/>
    </row>
    <row r="575" spans="1:58">
      <c r="A575" s="1220">
        <v>527</v>
      </c>
      <c r="B575" s="1231"/>
      <c r="C575" s="1276" t="s">
        <v>2422</v>
      </c>
      <c r="D575" s="1239">
        <v>77439300</v>
      </c>
      <c r="E575" s="1240" t="s">
        <v>2416</v>
      </c>
      <c r="F575" s="1234"/>
      <c r="G575" s="1235"/>
      <c r="H575" s="1236"/>
      <c r="I575" s="1234"/>
      <c r="J575" s="1220"/>
      <c r="K575" s="1237"/>
      <c r="L575" s="1237"/>
      <c r="M575" s="1234"/>
      <c r="N575" s="1237"/>
      <c r="O575" s="1234"/>
      <c r="P575" s="1234"/>
      <c r="Q575" s="1234"/>
      <c r="R575" s="1234"/>
      <c r="S575" s="1234"/>
      <c r="T575" s="1234"/>
      <c r="U575" s="1234"/>
      <c r="W575" s="1234"/>
      <c r="X575" s="1234"/>
      <c r="Y575" s="1234"/>
      <c r="Z575" s="1234"/>
      <c r="AA575" s="1234"/>
      <c r="AB575" s="1234"/>
      <c r="AC575" s="1234"/>
      <c r="AD575" s="1234"/>
      <c r="AE575" s="1234"/>
      <c r="AF575" s="1234"/>
      <c r="AG575" s="1234"/>
      <c r="AH575" s="1234"/>
      <c r="AI575" s="1234"/>
      <c r="AJ575" s="1234"/>
      <c r="AK575" s="1234"/>
      <c r="AL575" s="1234"/>
      <c r="AM575" s="1234"/>
      <c r="BE575" s="1234"/>
    </row>
    <row r="576" spans="1:58">
      <c r="A576" s="1220">
        <v>528</v>
      </c>
      <c r="B576" s="1231"/>
      <c r="C576" s="1276" t="s">
        <v>2423</v>
      </c>
      <c r="D576" s="1239">
        <v>0</v>
      </c>
      <c r="E576" s="1240" t="s">
        <v>2416</v>
      </c>
      <c r="F576" s="1234"/>
      <c r="G576" s="1235"/>
      <c r="H576" s="1236"/>
      <c r="I576" s="1234"/>
      <c r="J576" s="1220"/>
      <c r="K576" s="1237"/>
      <c r="L576" s="1237"/>
      <c r="M576" s="1234"/>
      <c r="N576" s="1237"/>
      <c r="O576" s="1234"/>
      <c r="P576" s="1234"/>
      <c r="Q576" s="1234"/>
      <c r="R576" s="1234"/>
      <c r="S576" s="1234"/>
      <c r="T576" s="1234"/>
      <c r="U576" s="1234"/>
    </row>
    <row r="577" spans="1:57" outlineLevel="2">
      <c r="A577" s="1220">
        <v>529</v>
      </c>
      <c r="B577" s="1231"/>
      <c r="C577" s="1276" t="s">
        <v>2424</v>
      </c>
      <c r="D577" s="1239">
        <v>77439300</v>
      </c>
      <c r="E577" s="1240" t="s">
        <v>2416</v>
      </c>
      <c r="F577" s="1234"/>
      <c r="G577" s="1235"/>
      <c r="H577" s="1236"/>
      <c r="I577" s="1234"/>
      <c r="J577" s="1220"/>
      <c r="K577" s="1237"/>
      <c r="L577" s="1237"/>
      <c r="M577" s="1234"/>
      <c r="N577" s="1237"/>
      <c r="O577" s="1234"/>
      <c r="P577" s="1234"/>
      <c r="Q577" s="1234"/>
      <c r="R577" s="1234"/>
      <c r="S577" s="1234"/>
      <c r="T577" s="1234"/>
      <c r="U577" s="1234"/>
    </row>
    <row r="578" spans="1:57" outlineLevel="2">
      <c r="A578" s="1220">
        <v>530</v>
      </c>
      <c r="B578" s="1231"/>
      <c r="C578" s="1276" t="s">
        <v>2431</v>
      </c>
      <c r="D578" s="1239">
        <v>11615900</v>
      </c>
      <c r="E578" s="1240" t="s">
        <v>2416</v>
      </c>
      <c r="F578" s="1234"/>
      <c r="G578" s="1235"/>
      <c r="H578" s="1236"/>
      <c r="I578" s="1234"/>
      <c r="J578" s="1220"/>
      <c r="K578" s="1237"/>
      <c r="L578" s="1237"/>
      <c r="M578" s="1234"/>
      <c r="N578" s="1237"/>
      <c r="O578" s="1234"/>
      <c r="P578" s="1234"/>
      <c r="Q578" s="1234"/>
      <c r="R578" s="1234"/>
      <c r="S578" s="1234"/>
      <c r="T578" s="1234"/>
      <c r="U578" s="1234"/>
    </row>
    <row r="579" spans="1:57">
      <c r="A579" s="1220">
        <v>531</v>
      </c>
      <c r="B579" s="1231"/>
      <c r="C579" s="1276" t="s">
        <v>2425</v>
      </c>
      <c r="D579" s="1239">
        <v>13551900</v>
      </c>
      <c r="E579" s="1240" t="s">
        <v>2416</v>
      </c>
      <c r="F579" s="1234"/>
      <c r="G579" s="1235"/>
      <c r="H579" s="1236"/>
      <c r="I579" s="1234"/>
      <c r="J579" s="1220"/>
      <c r="K579" s="1237"/>
      <c r="L579" s="1237"/>
      <c r="M579" s="1234"/>
      <c r="N579" s="1237"/>
      <c r="O579" s="1234"/>
      <c r="P579" s="1234"/>
      <c r="Q579" s="1234"/>
      <c r="R579" s="1234"/>
      <c r="S579" s="1234"/>
      <c r="T579" s="1234"/>
      <c r="U579" s="1234"/>
    </row>
    <row r="580" spans="1:57">
      <c r="A580" s="1220">
        <v>532</v>
      </c>
      <c r="B580" s="1231"/>
      <c r="C580" s="1276" t="s">
        <v>2426</v>
      </c>
      <c r="D580" s="1239">
        <v>42514200</v>
      </c>
      <c r="E580" s="1240" t="s">
        <v>2416</v>
      </c>
      <c r="F580" s="1234"/>
      <c r="G580" s="1235"/>
      <c r="H580" s="1236"/>
      <c r="I580" s="1234"/>
      <c r="J580" s="1220"/>
      <c r="K580" s="1237"/>
      <c r="L580" s="1237"/>
      <c r="M580" s="1234"/>
      <c r="N580" s="1237"/>
      <c r="O580" s="1234"/>
      <c r="P580" s="1234"/>
      <c r="Q580" s="1234"/>
      <c r="R580" s="1234"/>
      <c r="S580" s="1234"/>
      <c r="T580" s="1234"/>
      <c r="U580" s="1234"/>
    </row>
    <row r="581" spans="1:57">
      <c r="A581" s="1220">
        <v>533</v>
      </c>
      <c r="B581" s="1231"/>
      <c r="C581" s="1276" t="s">
        <v>2427</v>
      </c>
      <c r="D581" s="1239">
        <v>9757300</v>
      </c>
      <c r="E581" s="1240" t="s">
        <v>2416</v>
      </c>
      <c r="F581" s="1234"/>
      <c r="G581" s="1235"/>
      <c r="H581" s="1236"/>
      <c r="I581" s="1234"/>
      <c r="J581" s="1220"/>
      <c r="K581" s="1237"/>
      <c r="L581" s="1237"/>
      <c r="M581" s="1234"/>
      <c r="N581" s="1237"/>
      <c r="O581" s="1234"/>
      <c r="P581" s="1234"/>
      <c r="Q581" s="1234"/>
      <c r="R581" s="1234"/>
      <c r="S581" s="1234"/>
      <c r="T581" s="1234"/>
      <c r="U581" s="1234"/>
    </row>
    <row r="582" spans="1:57">
      <c r="A582" s="1220">
        <v>535</v>
      </c>
      <c r="B582" s="1231"/>
      <c r="C582" s="1276" t="s">
        <v>2422</v>
      </c>
      <c r="D582" s="1239">
        <v>124406500</v>
      </c>
      <c r="E582" s="1240" t="s">
        <v>2416</v>
      </c>
      <c r="F582" s="1234"/>
      <c r="G582" s="1235"/>
      <c r="H582" s="1236"/>
      <c r="I582" s="1234"/>
      <c r="J582" s="1220"/>
      <c r="K582" s="1237"/>
      <c r="L582" s="1237"/>
      <c r="M582" s="1234"/>
      <c r="N582" s="1237"/>
      <c r="O582" s="1234"/>
      <c r="P582" s="1234"/>
      <c r="Q582" s="1234"/>
      <c r="R582" s="1234"/>
      <c r="S582" s="1234"/>
      <c r="T582" s="1234"/>
      <c r="U582" s="1234"/>
      <c r="W582" s="1234"/>
      <c r="X582" s="1234"/>
      <c r="Y582" s="1234"/>
      <c r="Z582" s="1234"/>
      <c r="AA582" s="1234"/>
      <c r="AB582" s="1234"/>
      <c r="AC582" s="1234"/>
      <c r="AD582" s="1234"/>
      <c r="AE582" s="1234"/>
      <c r="AF582" s="1234"/>
      <c r="AG582" s="1234"/>
      <c r="AH582" s="1234"/>
      <c r="AI582" s="1234"/>
      <c r="AJ582" s="1234"/>
      <c r="AK582" s="1234"/>
      <c r="AL582" s="1234"/>
      <c r="AM582" s="1234"/>
      <c r="BE582" s="1234"/>
    </row>
    <row r="583" spans="1:57">
      <c r="A583" s="1220">
        <v>536</v>
      </c>
      <c r="B583" s="1231"/>
      <c r="C583" s="1276" t="s">
        <v>2423</v>
      </c>
      <c r="D583" s="1239">
        <v>0</v>
      </c>
      <c r="E583" s="1240" t="s">
        <v>2416</v>
      </c>
      <c r="F583" s="1234"/>
      <c r="G583" s="1235"/>
      <c r="H583" s="1236"/>
      <c r="I583" s="1234"/>
      <c r="J583" s="1220"/>
      <c r="K583" s="1237"/>
      <c r="L583" s="1237"/>
      <c r="M583" s="1234"/>
      <c r="N583" s="1237"/>
      <c r="O583" s="1234"/>
      <c r="P583" s="1234"/>
      <c r="Q583" s="1234"/>
      <c r="R583" s="1234"/>
      <c r="S583" s="1234"/>
      <c r="T583" s="1234"/>
      <c r="U583" s="1234"/>
    </row>
    <row r="584" spans="1:57" outlineLevel="2">
      <c r="A584" s="1220">
        <v>537</v>
      </c>
      <c r="B584" s="1231"/>
      <c r="C584" s="1276" t="s">
        <v>2424</v>
      </c>
      <c r="D584" s="1239">
        <v>124406500</v>
      </c>
      <c r="E584" s="1240" t="s">
        <v>2416</v>
      </c>
      <c r="F584" s="1234"/>
      <c r="G584" s="1235"/>
      <c r="H584" s="1236"/>
      <c r="I584" s="1234"/>
      <c r="J584" s="1220"/>
      <c r="K584" s="1237"/>
      <c r="L584" s="1237"/>
      <c r="M584" s="1234"/>
      <c r="N584" s="1237"/>
      <c r="O584" s="1234"/>
      <c r="P584" s="1234"/>
      <c r="Q584" s="1234"/>
      <c r="R584" s="1234"/>
      <c r="S584" s="1234"/>
      <c r="T584" s="1234"/>
      <c r="U584" s="1234"/>
    </row>
    <row r="585" spans="1:57" outlineLevel="2">
      <c r="A585" s="1220">
        <v>538</v>
      </c>
      <c r="B585" s="1231"/>
      <c r="C585" s="1276" t="s">
        <v>2431</v>
      </c>
      <c r="D585" s="1239">
        <v>18661000</v>
      </c>
      <c r="E585" s="1240" t="s">
        <v>2416</v>
      </c>
      <c r="F585" s="1234"/>
      <c r="G585" s="1235"/>
      <c r="H585" s="1236"/>
      <c r="I585" s="1234"/>
      <c r="J585" s="1220"/>
      <c r="K585" s="1237"/>
      <c r="L585" s="1237"/>
      <c r="M585" s="1234"/>
      <c r="N585" s="1237"/>
      <c r="O585" s="1234"/>
      <c r="P585" s="1234"/>
      <c r="Q585" s="1234"/>
      <c r="R585" s="1234"/>
      <c r="S585" s="1234"/>
      <c r="T585" s="1234"/>
      <c r="U585" s="1234"/>
    </row>
    <row r="586" spans="1:57">
      <c r="A586" s="1220">
        <v>539</v>
      </c>
      <c r="B586" s="1231"/>
      <c r="C586" s="1276" t="s">
        <v>2425</v>
      </c>
      <c r="D586" s="1239">
        <v>15053200</v>
      </c>
      <c r="E586" s="1240" t="s">
        <v>2416</v>
      </c>
      <c r="F586" s="1234"/>
      <c r="G586" s="1235"/>
      <c r="H586" s="1236"/>
      <c r="I586" s="1234"/>
      <c r="J586" s="1220"/>
      <c r="K586" s="1237"/>
      <c r="L586" s="1237"/>
      <c r="M586" s="1234"/>
      <c r="N586" s="1237"/>
      <c r="O586" s="1234"/>
      <c r="P586" s="1234"/>
      <c r="Q586" s="1234"/>
      <c r="R586" s="1234"/>
      <c r="S586" s="1234"/>
      <c r="T586" s="1234"/>
      <c r="U586" s="1234"/>
    </row>
    <row r="587" spans="1:57">
      <c r="A587" s="1220">
        <v>540</v>
      </c>
      <c r="B587" s="1231"/>
      <c r="C587" s="1276" t="s">
        <v>2426</v>
      </c>
      <c r="D587" s="1239">
        <v>77704300</v>
      </c>
      <c r="E587" s="1240" t="s">
        <v>2416</v>
      </c>
      <c r="F587" s="1234"/>
      <c r="G587" s="1235"/>
      <c r="H587" s="1236"/>
      <c r="I587" s="1234"/>
      <c r="J587" s="1220"/>
      <c r="K587" s="1237"/>
      <c r="L587" s="1237"/>
      <c r="M587" s="1234"/>
      <c r="N587" s="1237"/>
      <c r="O587" s="1234"/>
      <c r="P587" s="1234"/>
      <c r="Q587" s="1234"/>
      <c r="R587" s="1234"/>
      <c r="S587" s="1234"/>
      <c r="T587" s="1234"/>
      <c r="U587" s="1234"/>
    </row>
    <row r="588" spans="1:57">
      <c r="A588" s="1220">
        <v>541</v>
      </c>
      <c r="B588" s="1231"/>
      <c r="C588" s="1276" t="s">
        <v>2427</v>
      </c>
      <c r="D588" s="1239">
        <v>12988000</v>
      </c>
      <c r="E588" s="1240" t="s">
        <v>2416</v>
      </c>
      <c r="F588" s="1234"/>
      <c r="G588" s="1235"/>
      <c r="H588" s="1236"/>
      <c r="I588" s="1234"/>
      <c r="J588" s="1220"/>
      <c r="K588" s="1237"/>
      <c r="L588" s="1237"/>
      <c r="M588" s="1234"/>
      <c r="N588" s="1237"/>
      <c r="O588" s="1234"/>
      <c r="P588" s="1234"/>
      <c r="Q588" s="1234"/>
      <c r="R588" s="1234"/>
      <c r="S588" s="1234"/>
      <c r="T588" s="1234"/>
      <c r="U588" s="1234"/>
    </row>
    <row r="589" spans="1:57">
      <c r="A589" s="1220">
        <v>543</v>
      </c>
      <c r="B589" s="1231"/>
      <c r="C589" s="1276" t="s">
        <v>2422</v>
      </c>
      <c r="D589" s="1239">
        <v>139390000</v>
      </c>
      <c r="E589" s="1240" t="s">
        <v>2416</v>
      </c>
      <c r="F589" s="1234"/>
      <c r="G589" s="1235"/>
      <c r="H589" s="1236"/>
      <c r="I589" s="1234"/>
      <c r="J589" s="1220"/>
      <c r="K589" s="1237"/>
      <c r="L589" s="1237"/>
      <c r="M589" s="1234"/>
      <c r="N589" s="1237"/>
      <c r="O589" s="1234"/>
      <c r="P589" s="1234"/>
      <c r="Q589" s="1234"/>
      <c r="R589" s="1234"/>
      <c r="S589" s="1234"/>
      <c r="T589" s="1234"/>
      <c r="U589" s="1234"/>
      <c r="W589" s="1234"/>
      <c r="X589" s="1234"/>
      <c r="Y589" s="1234"/>
      <c r="Z589" s="1234"/>
      <c r="AA589" s="1234"/>
      <c r="AB589" s="1234"/>
      <c r="AC589" s="1234"/>
      <c r="AD589" s="1234"/>
      <c r="AE589" s="1234"/>
      <c r="AF589" s="1234"/>
      <c r="AG589" s="1234"/>
      <c r="AH589" s="1234"/>
      <c r="AI589" s="1234"/>
      <c r="AJ589" s="1234"/>
      <c r="AK589" s="1234"/>
      <c r="AL589" s="1234"/>
      <c r="AM589" s="1234"/>
      <c r="BE589" s="1234"/>
    </row>
    <row r="590" spans="1:57">
      <c r="A590" s="1220">
        <v>544</v>
      </c>
      <c r="B590" s="1231"/>
      <c r="C590" s="1276" t="s">
        <v>2423</v>
      </c>
      <c r="D590" s="1239">
        <v>0</v>
      </c>
      <c r="E590" s="1240" t="s">
        <v>2416</v>
      </c>
      <c r="F590" s="1234"/>
      <c r="G590" s="1235"/>
      <c r="H590" s="1236"/>
      <c r="I590" s="1234"/>
      <c r="J590" s="1220"/>
      <c r="K590" s="1237"/>
      <c r="L590" s="1237"/>
      <c r="M590" s="1234"/>
      <c r="N590" s="1237"/>
      <c r="O590" s="1234"/>
      <c r="P590" s="1234"/>
      <c r="Q590" s="1234"/>
      <c r="R590" s="1234"/>
      <c r="S590" s="1234"/>
      <c r="T590" s="1234"/>
      <c r="U590" s="1234"/>
    </row>
    <row r="591" spans="1:57" outlineLevel="2">
      <c r="A591" s="1220">
        <v>545</v>
      </c>
      <c r="B591" s="1231"/>
      <c r="C591" s="1276" t="s">
        <v>2424</v>
      </c>
      <c r="D591" s="1239">
        <v>139390000</v>
      </c>
      <c r="E591" s="1240" t="s">
        <v>2416</v>
      </c>
      <c r="F591" s="1234"/>
      <c r="G591" s="1235"/>
      <c r="H591" s="1236"/>
      <c r="I591" s="1234"/>
      <c r="J591" s="1220"/>
      <c r="K591" s="1237"/>
      <c r="L591" s="1237"/>
      <c r="M591" s="1234"/>
      <c r="N591" s="1237"/>
      <c r="O591" s="1234"/>
      <c r="P591" s="1234"/>
      <c r="Q591" s="1234"/>
      <c r="R591" s="1234"/>
      <c r="S591" s="1234"/>
      <c r="T591" s="1234"/>
      <c r="U591" s="1234"/>
    </row>
    <row r="592" spans="1:57" outlineLevel="2">
      <c r="A592" s="1220">
        <v>546</v>
      </c>
      <c r="B592" s="1231"/>
      <c r="C592" s="1276" t="s">
        <v>2431</v>
      </c>
      <c r="D592" s="1239">
        <v>21621600</v>
      </c>
      <c r="E592" s="1240" t="s">
        <v>2416</v>
      </c>
      <c r="F592" s="1234"/>
      <c r="G592" s="1235"/>
      <c r="H592" s="1236"/>
      <c r="I592" s="1234"/>
      <c r="J592" s="1220"/>
      <c r="K592" s="1237"/>
      <c r="L592" s="1237"/>
      <c r="M592" s="1234"/>
      <c r="N592" s="1237"/>
      <c r="O592" s="1234"/>
      <c r="P592" s="1234"/>
      <c r="Q592" s="1234"/>
      <c r="R592" s="1234"/>
      <c r="S592" s="1234"/>
      <c r="T592" s="1234"/>
      <c r="U592" s="1234"/>
    </row>
    <row r="593" spans="1:57">
      <c r="A593" s="1220">
        <v>547</v>
      </c>
      <c r="B593" s="1231"/>
      <c r="C593" s="1276" t="s">
        <v>2425</v>
      </c>
      <c r="D593" s="1239">
        <v>12477400</v>
      </c>
      <c r="E593" s="1240" t="s">
        <v>2416</v>
      </c>
      <c r="F593" s="1234"/>
      <c r="G593" s="1235"/>
      <c r="H593" s="1236"/>
      <c r="I593" s="1234"/>
      <c r="J593" s="1220"/>
      <c r="K593" s="1237"/>
      <c r="L593" s="1237"/>
      <c r="M593" s="1234"/>
      <c r="N593" s="1237"/>
      <c r="O593" s="1234"/>
      <c r="P593" s="1234"/>
      <c r="Q593" s="1234"/>
      <c r="R593" s="1234"/>
      <c r="S593" s="1234"/>
      <c r="T593" s="1234"/>
      <c r="U593" s="1234"/>
    </row>
    <row r="594" spans="1:57">
      <c r="A594" s="1220">
        <v>548</v>
      </c>
      <c r="B594" s="1231"/>
      <c r="C594" s="1276" t="s">
        <v>2426</v>
      </c>
      <c r="D594" s="1239">
        <v>105291000</v>
      </c>
      <c r="E594" s="1240" t="s">
        <v>2416</v>
      </c>
      <c r="F594" s="1234"/>
      <c r="G594" s="1235"/>
      <c r="H594" s="1236"/>
      <c r="I594" s="1234"/>
      <c r="J594" s="1220"/>
      <c r="K594" s="1237"/>
      <c r="L594" s="1237"/>
      <c r="M594" s="1234"/>
      <c r="N594" s="1237"/>
      <c r="O594" s="1234"/>
      <c r="P594" s="1234"/>
      <c r="Q594" s="1234"/>
      <c r="R594" s="1234"/>
      <c r="S594" s="1234"/>
      <c r="T594" s="1234"/>
      <c r="U594" s="1234"/>
    </row>
    <row r="595" spans="1:57">
      <c r="A595" s="1220">
        <v>550</v>
      </c>
      <c r="B595" s="1231"/>
      <c r="C595" s="1276" t="s">
        <v>2422</v>
      </c>
      <c r="D595" s="1239">
        <v>56630000</v>
      </c>
      <c r="E595" s="1240" t="s">
        <v>2416</v>
      </c>
      <c r="F595" s="1234"/>
      <c r="G595" s="1235"/>
      <c r="H595" s="1236"/>
      <c r="I595" s="1234"/>
      <c r="J595" s="1220"/>
      <c r="K595" s="1237"/>
      <c r="L595" s="1237"/>
      <c r="M595" s="1234"/>
      <c r="N595" s="1237"/>
      <c r="O595" s="1234"/>
      <c r="P595" s="1234"/>
      <c r="Q595" s="1234"/>
      <c r="R595" s="1234"/>
      <c r="S595" s="1234"/>
      <c r="T595" s="1234"/>
      <c r="U595" s="1234"/>
    </row>
    <row r="596" spans="1:57">
      <c r="A596" s="1220">
        <v>551</v>
      </c>
      <c r="B596" s="1231"/>
      <c r="C596" s="1276" t="s">
        <v>2423</v>
      </c>
      <c r="D596" s="1239">
        <v>0</v>
      </c>
      <c r="E596" s="1240" t="s">
        <v>2416</v>
      </c>
      <c r="F596" s="1234"/>
      <c r="G596" s="1235"/>
      <c r="H596" s="1236"/>
      <c r="I596" s="1234"/>
      <c r="J596" s="1220"/>
      <c r="K596" s="1237"/>
      <c r="L596" s="1237"/>
      <c r="M596" s="1234"/>
      <c r="N596" s="1237"/>
      <c r="O596" s="1234"/>
      <c r="P596" s="1234"/>
      <c r="Q596" s="1234"/>
      <c r="R596" s="1234"/>
      <c r="S596" s="1234"/>
      <c r="T596" s="1234"/>
      <c r="U596" s="1234"/>
      <c r="W596" s="1234"/>
      <c r="X596" s="1234"/>
      <c r="Y596" s="1234"/>
      <c r="Z596" s="1234"/>
      <c r="AA596" s="1234"/>
      <c r="AB596" s="1234"/>
      <c r="AC596" s="1234"/>
      <c r="AD596" s="1234"/>
      <c r="AE596" s="1234"/>
      <c r="AF596" s="1234"/>
      <c r="AG596" s="1234"/>
      <c r="AH596" s="1234"/>
      <c r="AI596" s="1234"/>
      <c r="AJ596" s="1234"/>
      <c r="AK596" s="1234"/>
      <c r="AL596" s="1234"/>
      <c r="AM596" s="1234"/>
      <c r="BE596" s="1234"/>
    </row>
    <row r="597" spans="1:57">
      <c r="A597" s="1220">
        <v>552</v>
      </c>
      <c r="B597" s="1231"/>
      <c r="C597" s="1276" t="s">
        <v>2424</v>
      </c>
      <c r="D597" s="1239">
        <v>56630000</v>
      </c>
      <c r="E597" s="1240" t="s">
        <v>2416</v>
      </c>
      <c r="F597" s="1234"/>
      <c r="G597" s="1235"/>
      <c r="H597" s="1236"/>
      <c r="I597" s="1234"/>
      <c r="J597" s="1220"/>
      <c r="K597" s="1237"/>
      <c r="L597" s="1237"/>
      <c r="M597" s="1234"/>
      <c r="N597" s="1237"/>
      <c r="O597" s="1234"/>
      <c r="P597" s="1234"/>
      <c r="Q597" s="1234"/>
      <c r="R597" s="1234"/>
      <c r="S597" s="1234"/>
      <c r="T597" s="1234"/>
      <c r="U597" s="1234"/>
    </row>
    <row r="598" spans="1:57" outlineLevel="2">
      <c r="A598" s="1220">
        <v>553</v>
      </c>
      <c r="B598" s="1231"/>
      <c r="C598" s="1276" t="s">
        <v>2431</v>
      </c>
      <c r="D598" s="1239">
        <v>8899000</v>
      </c>
      <c r="E598" s="1240" t="s">
        <v>2416</v>
      </c>
      <c r="F598" s="1234"/>
      <c r="G598" s="1235"/>
      <c r="H598" s="1236"/>
      <c r="I598" s="1234"/>
      <c r="J598" s="1220"/>
      <c r="K598" s="1237"/>
      <c r="L598" s="1237"/>
      <c r="M598" s="1234"/>
      <c r="N598" s="1237"/>
      <c r="O598" s="1234"/>
      <c r="P598" s="1234"/>
      <c r="Q598" s="1234"/>
      <c r="R598" s="1234"/>
      <c r="S598" s="1234"/>
      <c r="T598" s="1234"/>
      <c r="U598" s="1234"/>
    </row>
    <row r="599" spans="1:57" outlineLevel="2">
      <c r="A599" s="1220">
        <v>554</v>
      </c>
      <c r="B599" s="1231"/>
      <c r="C599" s="1276" t="s">
        <v>2425</v>
      </c>
      <c r="D599" s="1239">
        <v>23878500</v>
      </c>
      <c r="E599" s="1240" t="s">
        <v>2416</v>
      </c>
      <c r="F599" s="1234"/>
      <c r="G599" s="1235"/>
      <c r="H599" s="1236"/>
      <c r="I599" s="1234"/>
      <c r="J599" s="1220"/>
      <c r="K599" s="1237"/>
      <c r="L599" s="1237"/>
      <c r="M599" s="1234"/>
      <c r="N599" s="1237"/>
      <c r="O599" s="1234"/>
      <c r="P599" s="1234"/>
      <c r="Q599" s="1234"/>
      <c r="R599" s="1234"/>
      <c r="S599" s="1234"/>
      <c r="T599" s="1234"/>
      <c r="U599" s="1234"/>
    </row>
    <row r="600" spans="1:57">
      <c r="A600" s="1220">
        <v>555</v>
      </c>
      <c r="B600" s="1231"/>
      <c r="C600" s="1276" t="s">
        <v>2426</v>
      </c>
      <c r="D600" s="1239">
        <v>23852500</v>
      </c>
      <c r="E600" s="1240" t="s">
        <v>2416</v>
      </c>
      <c r="F600" s="1234"/>
      <c r="G600" s="1235"/>
      <c r="H600" s="1236"/>
      <c r="I600" s="1234"/>
      <c r="J600" s="1220"/>
      <c r="K600" s="1237"/>
      <c r="L600" s="1237"/>
      <c r="M600" s="1234"/>
      <c r="N600" s="1237"/>
      <c r="O600" s="1234"/>
      <c r="P600" s="1234"/>
      <c r="Q600" s="1234"/>
      <c r="R600" s="1234"/>
      <c r="S600" s="1234"/>
      <c r="T600" s="1234"/>
      <c r="U600" s="1234"/>
    </row>
    <row r="601" spans="1:57">
      <c r="A601" s="1220">
        <v>557</v>
      </c>
      <c r="B601" s="1231"/>
      <c r="C601" s="1276" t="s">
        <v>2422</v>
      </c>
      <c r="D601" s="1239">
        <v>146000000</v>
      </c>
      <c r="E601" s="1240" t="s">
        <v>2416</v>
      </c>
      <c r="F601" s="1234"/>
      <c r="G601" s="1235"/>
      <c r="H601" s="1236"/>
      <c r="I601" s="1234"/>
      <c r="J601" s="1220"/>
      <c r="K601" s="1237"/>
      <c r="L601" s="1237"/>
      <c r="M601" s="1234"/>
      <c r="N601" s="1237"/>
      <c r="O601" s="1234"/>
      <c r="P601" s="1234"/>
      <c r="Q601" s="1234"/>
      <c r="R601" s="1234"/>
      <c r="S601" s="1234"/>
      <c r="T601" s="1234"/>
      <c r="U601" s="1234"/>
    </row>
    <row r="602" spans="1:57">
      <c r="A602" s="1220">
        <v>558</v>
      </c>
      <c r="B602" s="1231"/>
      <c r="C602" s="1276" t="s">
        <v>2423</v>
      </c>
      <c r="D602" s="1239">
        <v>0</v>
      </c>
      <c r="E602" s="1240" t="s">
        <v>2416</v>
      </c>
      <c r="F602" s="1234"/>
      <c r="G602" s="1235"/>
      <c r="H602" s="1236"/>
      <c r="I602" s="1234"/>
      <c r="J602" s="1220"/>
      <c r="K602" s="1237"/>
      <c r="L602" s="1237"/>
      <c r="M602" s="1234"/>
      <c r="N602" s="1237"/>
      <c r="O602" s="1234"/>
      <c r="P602" s="1234"/>
      <c r="Q602" s="1234"/>
      <c r="R602" s="1234"/>
      <c r="S602" s="1234"/>
      <c r="T602" s="1234"/>
      <c r="U602" s="1234"/>
    </row>
    <row r="603" spans="1:57">
      <c r="A603" s="1220">
        <v>559</v>
      </c>
      <c r="B603" s="1231"/>
      <c r="C603" s="1276" t="s">
        <v>2424</v>
      </c>
      <c r="D603" s="1239">
        <v>146000000</v>
      </c>
      <c r="E603" s="1240" t="s">
        <v>2416</v>
      </c>
      <c r="F603" s="1234"/>
      <c r="G603" s="1235"/>
      <c r="H603" s="1236"/>
      <c r="I603" s="1234"/>
      <c r="J603" s="1220"/>
      <c r="K603" s="1237"/>
      <c r="L603" s="1237"/>
      <c r="M603" s="1234"/>
      <c r="N603" s="1237"/>
      <c r="O603" s="1234"/>
      <c r="P603" s="1234"/>
      <c r="Q603" s="1234"/>
      <c r="R603" s="1234"/>
      <c r="S603" s="1234"/>
      <c r="T603" s="1234"/>
      <c r="U603" s="1234"/>
    </row>
    <row r="604" spans="1:57">
      <c r="A604" s="1220">
        <v>560</v>
      </c>
      <c r="B604" s="1231"/>
      <c r="C604" s="1276" t="s">
        <v>2431</v>
      </c>
      <c r="D604" s="1239">
        <v>20932000</v>
      </c>
      <c r="E604" s="1240" t="s">
        <v>2416</v>
      </c>
      <c r="F604" s="1234"/>
      <c r="G604" s="1235"/>
      <c r="H604" s="1236"/>
      <c r="I604" s="1234"/>
      <c r="J604" s="1220"/>
      <c r="K604" s="1237"/>
      <c r="L604" s="1237"/>
      <c r="M604" s="1234"/>
      <c r="N604" s="1237"/>
      <c r="O604" s="1234"/>
      <c r="P604" s="1234"/>
      <c r="Q604" s="1234"/>
      <c r="R604" s="1234"/>
      <c r="S604" s="1234"/>
      <c r="T604" s="1234"/>
      <c r="U604" s="1234"/>
      <c r="W604" s="1234"/>
      <c r="X604" s="1234"/>
      <c r="Y604" s="1234"/>
      <c r="Z604" s="1234"/>
      <c r="AA604" s="1234"/>
      <c r="AB604" s="1234"/>
      <c r="AC604" s="1234"/>
      <c r="AD604" s="1234"/>
      <c r="AE604" s="1234"/>
      <c r="AF604" s="1234"/>
      <c r="AG604" s="1234"/>
      <c r="AH604" s="1234"/>
      <c r="AI604" s="1234"/>
      <c r="AJ604" s="1234"/>
      <c r="AK604" s="1234"/>
      <c r="AL604" s="1234"/>
      <c r="AM604" s="1234"/>
      <c r="AO604" s="1710"/>
      <c r="AP604" s="1710"/>
      <c r="AQ604" s="1710"/>
      <c r="AR604" s="1710"/>
      <c r="AS604" s="1710"/>
      <c r="AT604" s="1710"/>
      <c r="AU604" s="1710"/>
      <c r="AV604" s="1710"/>
      <c r="AW604" s="1710"/>
      <c r="AX604" s="1710"/>
      <c r="AY604" s="1710"/>
      <c r="AZ604" s="1710"/>
      <c r="BA604" s="1710"/>
      <c r="BB604" s="1710"/>
      <c r="BC604" s="1710"/>
      <c r="BD604" s="1710"/>
      <c r="BE604" s="1234"/>
    </row>
    <row r="605" spans="1:57">
      <c r="A605" s="1220">
        <v>561</v>
      </c>
      <c r="B605" s="1231"/>
      <c r="C605" s="1276" t="s">
        <v>2425</v>
      </c>
      <c r="D605" s="1239">
        <v>64478000</v>
      </c>
      <c r="E605" s="1240" t="s">
        <v>2416</v>
      </c>
      <c r="F605" s="1234"/>
      <c r="G605" s="1235"/>
      <c r="H605" s="1236"/>
      <c r="I605" s="1234"/>
      <c r="J605" s="1220"/>
      <c r="K605" s="1237"/>
      <c r="L605" s="1237"/>
      <c r="M605" s="1234"/>
      <c r="N605" s="1237"/>
      <c r="O605" s="1234"/>
      <c r="P605" s="1234"/>
      <c r="Q605" s="1234"/>
      <c r="R605" s="1234"/>
      <c r="S605" s="1234"/>
      <c r="T605" s="1234"/>
      <c r="U605" s="1234"/>
    </row>
    <row r="606" spans="1:57" outlineLevel="2">
      <c r="A606" s="1220">
        <v>562</v>
      </c>
      <c r="B606" s="1231"/>
      <c r="C606" s="1276" t="s">
        <v>2426</v>
      </c>
      <c r="D606" s="1239">
        <v>60590000</v>
      </c>
      <c r="E606" s="1240" t="s">
        <v>2416</v>
      </c>
      <c r="F606" s="1234"/>
      <c r="G606" s="1235"/>
      <c r="H606" s="1236"/>
      <c r="I606" s="1234"/>
      <c r="J606" s="1220"/>
      <c r="K606" s="1237"/>
      <c r="L606" s="1237"/>
      <c r="M606" s="1234"/>
      <c r="N606" s="1237"/>
      <c r="O606" s="1234"/>
      <c r="P606" s="1234"/>
      <c r="Q606" s="1234"/>
      <c r="R606" s="1234"/>
      <c r="S606" s="1234"/>
      <c r="T606" s="1234"/>
      <c r="U606" s="1234"/>
    </row>
    <row r="607" spans="1:57" outlineLevel="2">
      <c r="A607" s="1220">
        <v>564</v>
      </c>
      <c r="B607" s="1231"/>
      <c r="C607" s="1276" t="s">
        <v>2422</v>
      </c>
      <c r="D607" s="1239">
        <v>45070000</v>
      </c>
      <c r="E607" s="1240" t="s">
        <v>2416</v>
      </c>
      <c r="F607" s="1234"/>
      <c r="G607" s="1235"/>
      <c r="H607" s="1236"/>
      <c r="I607" s="1234"/>
      <c r="J607" s="1220"/>
      <c r="K607" s="1237"/>
      <c r="L607" s="1237"/>
      <c r="M607" s="1234"/>
      <c r="N607" s="1237"/>
      <c r="O607" s="1234"/>
      <c r="P607" s="1234"/>
      <c r="Q607" s="1234"/>
      <c r="R607" s="1234"/>
      <c r="S607" s="1234"/>
      <c r="T607" s="1234"/>
      <c r="U607" s="1234"/>
    </row>
    <row r="608" spans="1:57">
      <c r="A608" s="1220">
        <v>565</v>
      </c>
      <c r="B608" s="1231"/>
      <c r="C608" s="1276" t="s">
        <v>2423</v>
      </c>
      <c r="D608" s="1239">
        <v>0</v>
      </c>
      <c r="E608" s="1240" t="s">
        <v>2416</v>
      </c>
      <c r="F608" s="1234"/>
      <c r="G608" s="1235"/>
      <c r="H608" s="1236"/>
      <c r="I608" s="1234"/>
      <c r="J608" s="1220"/>
      <c r="K608" s="1237"/>
      <c r="L608" s="1237"/>
      <c r="M608" s="1234"/>
      <c r="N608" s="1237"/>
      <c r="O608" s="1234"/>
      <c r="P608" s="1234"/>
      <c r="Q608" s="1234"/>
      <c r="R608" s="1234"/>
      <c r="S608" s="1234"/>
      <c r="T608" s="1234"/>
      <c r="U608" s="1234"/>
    </row>
    <row r="609" spans="1:57">
      <c r="A609" s="1220">
        <v>566</v>
      </c>
      <c r="B609" s="1231"/>
      <c r="C609" s="1276" t="s">
        <v>2424</v>
      </c>
      <c r="D609" s="1239">
        <v>45070000</v>
      </c>
      <c r="E609" s="1240" t="s">
        <v>2416</v>
      </c>
      <c r="F609" s="1234"/>
      <c r="G609" s="1235"/>
      <c r="H609" s="1236"/>
      <c r="I609" s="1234"/>
      <c r="J609" s="1220"/>
      <c r="K609" s="1237"/>
      <c r="L609" s="1237"/>
      <c r="M609" s="1234"/>
      <c r="N609" s="1237"/>
      <c r="O609" s="1234"/>
      <c r="P609" s="1234"/>
      <c r="Q609" s="1234"/>
      <c r="R609" s="1234"/>
      <c r="S609" s="1234"/>
      <c r="T609" s="1234"/>
      <c r="U609" s="1234"/>
    </row>
    <row r="610" spans="1:57">
      <c r="A610" s="1220">
        <v>567</v>
      </c>
      <c r="B610" s="1231"/>
      <c r="C610" s="1276" t="s">
        <v>2431</v>
      </c>
      <c r="D610" s="1239">
        <v>7070900</v>
      </c>
      <c r="E610" s="1240" t="s">
        <v>2416</v>
      </c>
      <c r="F610" s="1234"/>
      <c r="G610" s="1235"/>
      <c r="H610" s="1236"/>
      <c r="I610" s="1234"/>
      <c r="J610" s="1220"/>
      <c r="K610" s="1237"/>
      <c r="L610" s="1237"/>
      <c r="M610" s="1234"/>
      <c r="N610" s="1237"/>
      <c r="O610" s="1234"/>
      <c r="P610" s="1234"/>
      <c r="Q610" s="1234"/>
      <c r="R610" s="1234"/>
      <c r="S610" s="1234"/>
      <c r="T610" s="1234"/>
      <c r="U610" s="1234"/>
    </row>
    <row r="611" spans="1:57">
      <c r="A611" s="1220">
        <v>568</v>
      </c>
      <c r="B611" s="1231"/>
      <c r="C611" s="1276" t="s">
        <v>2425</v>
      </c>
      <c r="D611" s="1239">
        <v>37999100</v>
      </c>
      <c r="E611" s="1240" t="s">
        <v>2416</v>
      </c>
      <c r="F611" s="1234"/>
      <c r="G611" s="1235"/>
      <c r="H611" s="1236"/>
      <c r="I611" s="1234"/>
      <c r="J611" s="1220"/>
      <c r="K611" s="1237"/>
      <c r="L611" s="1237"/>
      <c r="M611" s="1234"/>
      <c r="N611" s="1237"/>
      <c r="O611" s="1234"/>
      <c r="P611" s="1234"/>
      <c r="Q611" s="1234"/>
      <c r="R611" s="1234"/>
      <c r="S611" s="1234"/>
      <c r="T611" s="1234"/>
      <c r="U611" s="1234"/>
    </row>
    <row r="612" spans="1:57">
      <c r="A612" s="1220">
        <v>570</v>
      </c>
      <c r="B612" s="1231"/>
      <c r="C612" s="1276" t="s">
        <v>2422</v>
      </c>
      <c r="D612" s="1239">
        <v>115450000</v>
      </c>
      <c r="E612" s="1240" t="s">
        <v>2416</v>
      </c>
      <c r="F612" s="1234"/>
      <c r="G612" s="1235"/>
      <c r="H612" s="1236"/>
      <c r="I612" s="1234"/>
      <c r="J612" s="1220"/>
      <c r="K612" s="1237"/>
      <c r="L612" s="1237"/>
      <c r="M612" s="1234"/>
      <c r="N612" s="1237"/>
      <c r="O612" s="1234"/>
      <c r="P612" s="1234"/>
      <c r="Q612" s="1234"/>
      <c r="R612" s="1234"/>
      <c r="S612" s="1234"/>
      <c r="T612" s="1234"/>
      <c r="U612" s="1234"/>
      <c r="W612" s="1234"/>
      <c r="X612" s="1234"/>
      <c r="Y612" s="1234"/>
      <c r="Z612" s="1234"/>
      <c r="AA612" s="1234"/>
      <c r="AB612" s="1234"/>
      <c r="AC612" s="1234"/>
      <c r="AD612" s="1234"/>
      <c r="AE612" s="1234"/>
      <c r="AF612" s="1234"/>
      <c r="AG612" s="1234"/>
      <c r="AH612" s="1234"/>
      <c r="AI612" s="1234"/>
      <c r="AJ612" s="1234"/>
      <c r="AK612" s="1234"/>
      <c r="AL612" s="1234"/>
      <c r="AM612" s="1234"/>
      <c r="BE612" s="1234"/>
    </row>
    <row r="613" spans="1:57">
      <c r="A613" s="1220">
        <v>571</v>
      </c>
      <c r="B613" s="1231"/>
      <c r="C613" s="1276" t="s">
        <v>2423</v>
      </c>
      <c r="D613" s="1239">
        <v>0</v>
      </c>
      <c r="E613" s="1240" t="s">
        <v>2416</v>
      </c>
      <c r="F613" s="1234"/>
      <c r="G613" s="1235"/>
      <c r="H613" s="1236"/>
      <c r="I613" s="1234"/>
      <c r="J613" s="1220"/>
      <c r="K613" s="1237"/>
      <c r="L613" s="1237"/>
      <c r="M613" s="1234"/>
      <c r="N613" s="1237"/>
      <c r="O613" s="1234"/>
      <c r="P613" s="1234"/>
      <c r="Q613" s="1234"/>
      <c r="R613" s="1234"/>
      <c r="S613" s="1234"/>
      <c r="T613" s="1234"/>
      <c r="U613" s="1234"/>
    </row>
    <row r="614" spans="1:57" outlineLevel="2">
      <c r="A614" s="1220">
        <v>572</v>
      </c>
      <c r="B614" s="1231"/>
      <c r="C614" s="1276" t="s">
        <v>2424</v>
      </c>
      <c r="D614" s="1239">
        <v>115450000</v>
      </c>
      <c r="E614" s="1240" t="s">
        <v>2416</v>
      </c>
      <c r="F614" s="1234"/>
      <c r="G614" s="1235"/>
      <c r="H614" s="1236"/>
      <c r="I614" s="1234"/>
      <c r="J614" s="1220"/>
      <c r="K614" s="1237"/>
      <c r="L614" s="1237"/>
      <c r="M614" s="1234"/>
      <c r="N614" s="1237"/>
      <c r="O614" s="1234"/>
      <c r="P614" s="1234"/>
      <c r="Q614" s="1234"/>
      <c r="R614" s="1234"/>
      <c r="S614" s="1234"/>
      <c r="T614" s="1234"/>
      <c r="U614" s="1234"/>
    </row>
    <row r="615" spans="1:57" outlineLevel="2">
      <c r="A615" s="1220">
        <v>573</v>
      </c>
      <c r="B615" s="1231"/>
      <c r="C615" s="1276" t="s">
        <v>2431</v>
      </c>
      <c r="D615" s="1239">
        <v>17894800</v>
      </c>
      <c r="E615" s="1240" t="s">
        <v>2416</v>
      </c>
      <c r="F615" s="1234"/>
      <c r="G615" s="1235"/>
      <c r="H615" s="1236"/>
      <c r="I615" s="1234"/>
      <c r="J615" s="1220"/>
      <c r="K615" s="1237"/>
      <c r="L615" s="1237"/>
      <c r="M615" s="1234"/>
      <c r="N615" s="1237"/>
      <c r="O615" s="1234"/>
      <c r="P615" s="1234"/>
      <c r="Q615" s="1234"/>
      <c r="R615" s="1234"/>
      <c r="S615" s="1234"/>
      <c r="T615" s="1234"/>
      <c r="U615" s="1234"/>
    </row>
    <row r="616" spans="1:57">
      <c r="A616" s="1220">
        <v>574</v>
      </c>
      <c r="B616" s="1231"/>
      <c r="C616" s="1276" t="s">
        <v>2425</v>
      </c>
      <c r="D616" s="1239">
        <v>21081200</v>
      </c>
      <c r="E616" s="1240" t="s">
        <v>2416</v>
      </c>
      <c r="F616" s="1234"/>
      <c r="G616" s="1235"/>
      <c r="H616" s="1236"/>
      <c r="I616" s="1234"/>
      <c r="J616" s="1220"/>
      <c r="K616" s="1237"/>
      <c r="L616" s="1237"/>
      <c r="M616" s="1234"/>
      <c r="N616" s="1237"/>
      <c r="O616" s="1234"/>
      <c r="P616" s="1234"/>
      <c r="Q616" s="1234"/>
      <c r="R616" s="1234"/>
      <c r="S616" s="1234"/>
      <c r="T616" s="1234"/>
      <c r="U616" s="1234"/>
    </row>
    <row r="617" spans="1:57">
      <c r="A617" s="1220">
        <v>575</v>
      </c>
      <c r="B617" s="1231"/>
      <c r="C617" s="1276" t="s">
        <v>2426</v>
      </c>
      <c r="D617" s="1239">
        <v>76474000</v>
      </c>
      <c r="E617" s="1240" t="s">
        <v>2416</v>
      </c>
      <c r="F617" s="1234"/>
      <c r="G617" s="1235"/>
      <c r="H617" s="1236"/>
      <c r="I617" s="1234"/>
      <c r="J617" s="1220"/>
      <c r="K617" s="1237"/>
      <c r="L617" s="1237"/>
      <c r="M617" s="1234"/>
      <c r="N617" s="1237"/>
      <c r="O617" s="1234"/>
      <c r="P617" s="1234"/>
      <c r="Q617" s="1234"/>
      <c r="R617" s="1234"/>
      <c r="S617" s="1234"/>
      <c r="T617" s="1234"/>
      <c r="U617" s="1234"/>
    </row>
    <row r="618" spans="1:57">
      <c r="A618" s="1220">
        <v>577</v>
      </c>
      <c r="B618" s="1231"/>
      <c r="C618" s="1276" t="s">
        <v>2422</v>
      </c>
      <c r="D618" s="1239">
        <v>64200000</v>
      </c>
      <c r="E618" s="1240" t="s">
        <v>2416</v>
      </c>
      <c r="F618" s="1234"/>
      <c r="G618" s="1235"/>
      <c r="H618" s="1236"/>
      <c r="I618" s="1234"/>
      <c r="J618" s="1220"/>
      <c r="K618" s="1237"/>
      <c r="L618" s="1237"/>
      <c r="M618" s="1234"/>
      <c r="N618" s="1237"/>
      <c r="O618" s="1234"/>
      <c r="P618" s="1234"/>
      <c r="Q618" s="1234"/>
      <c r="R618" s="1234"/>
      <c r="S618" s="1234"/>
      <c r="T618" s="1234"/>
      <c r="U618" s="1234"/>
    </row>
    <row r="619" spans="1:57">
      <c r="A619" s="1220">
        <v>578</v>
      </c>
      <c r="B619" s="1231"/>
      <c r="C619" s="1276" t="s">
        <v>2423</v>
      </c>
      <c r="D619" s="1239">
        <v>0</v>
      </c>
      <c r="E619" s="1240" t="s">
        <v>2416</v>
      </c>
      <c r="F619" s="1234"/>
      <c r="G619" s="1235"/>
      <c r="H619" s="1236"/>
      <c r="I619" s="1234"/>
      <c r="J619" s="1220"/>
      <c r="K619" s="1237"/>
      <c r="L619" s="1237"/>
      <c r="M619" s="1234"/>
      <c r="N619" s="1237"/>
      <c r="O619" s="1234"/>
      <c r="P619" s="1234"/>
      <c r="Q619" s="1234"/>
      <c r="R619" s="1234"/>
      <c r="S619" s="1234"/>
      <c r="T619" s="1234"/>
      <c r="U619" s="1234"/>
      <c r="W619" s="1234"/>
      <c r="X619" s="1234"/>
      <c r="Y619" s="1234"/>
      <c r="Z619" s="1234"/>
      <c r="AA619" s="1234"/>
      <c r="AB619" s="1234"/>
      <c r="AC619" s="1234"/>
      <c r="AD619" s="1234"/>
      <c r="AE619" s="1234"/>
      <c r="AF619" s="1234"/>
      <c r="AG619" s="1234"/>
      <c r="AH619" s="1234"/>
      <c r="AI619" s="1234"/>
      <c r="AJ619" s="1234"/>
      <c r="AK619" s="1234"/>
      <c r="AL619" s="1234"/>
      <c r="AM619" s="1234"/>
      <c r="BE619" s="1234"/>
    </row>
    <row r="620" spans="1:57">
      <c r="A620" s="1220">
        <v>579</v>
      </c>
      <c r="B620" s="1231"/>
      <c r="C620" s="1276" t="s">
        <v>2424</v>
      </c>
      <c r="D620" s="1239">
        <v>64200000</v>
      </c>
      <c r="E620" s="1240" t="s">
        <v>2416</v>
      </c>
      <c r="F620" s="1234"/>
      <c r="G620" s="1235"/>
      <c r="H620" s="1236"/>
      <c r="I620" s="1234"/>
      <c r="J620" s="1220"/>
      <c r="K620" s="1237"/>
      <c r="L620" s="1237"/>
      <c r="M620" s="1234"/>
      <c r="N620" s="1237"/>
      <c r="O620" s="1234"/>
      <c r="P620" s="1234"/>
      <c r="Q620" s="1234"/>
      <c r="R620" s="1234"/>
      <c r="S620" s="1234"/>
      <c r="T620" s="1234"/>
      <c r="U620" s="1234"/>
    </row>
    <row r="621" spans="1:57" outlineLevel="2">
      <c r="A621" s="1220">
        <v>580</v>
      </c>
      <c r="B621" s="1231"/>
      <c r="C621" s="1276" t="s">
        <v>2431</v>
      </c>
      <c r="D621" s="1239">
        <v>9967200</v>
      </c>
      <c r="E621" s="1240" t="s">
        <v>2416</v>
      </c>
      <c r="F621" s="1234"/>
      <c r="G621" s="1235"/>
      <c r="H621" s="1236"/>
      <c r="I621" s="1234"/>
      <c r="J621" s="1220"/>
      <c r="K621" s="1237"/>
      <c r="L621" s="1237"/>
      <c r="M621" s="1234"/>
      <c r="N621" s="1237"/>
      <c r="O621" s="1234"/>
      <c r="P621" s="1234"/>
      <c r="Q621" s="1234"/>
      <c r="R621" s="1234"/>
      <c r="S621" s="1234"/>
      <c r="T621" s="1234"/>
      <c r="U621" s="1234"/>
    </row>
    <row r="622" spans="1:57" outlineLevel="2">
      <c r="A622" s="1220">
        <v>581</v>
      </c>
      <c r="B622" s="1231"/>
      <c r="C622" s="1276" t="s">
        <v>2425</v>
      </c>
      <c r="D622" s="1239">
        <v>21811800</v>
      </c>
      <c r="E622" s="1240" t="s">
        <v>2416</v>
      </c>
      <c r="F622" s="1234"/>
      <c r="G622" s="1235"/>
      <c r="H622" s="1236"/>
      <c r="I622" s="1234"/>
      <c r="J622" s="1220"/>
      <c r="K622" s="1237"/>
      <c r="L622" s="1237"/>
      <c r="M622" s="1234"/>
      <c r="N622" s="1237"/>
      <c r="O622" s="1234"/>
      <c r="P622" s="1234"/>
      <c r="Q622" s="1234"/>
      <c r="R622" s="1234"/>
      <c r="S622" s="1234"/>
      <c r="T622" s="1234"/>
      <c r="U622" s="1234"/>
    </row>
    <row r="623" spans="1:57">
      <c r="A623" s="1220">
        <v>582</v>
      </c>
      <c r="B623" s="1231"/>
      <c r="C623" s="1276" t="s">
        <v>2426</v>
      </c>
      <c r="D623" s="1239">
        <v>32421000</v>
      </c>
      <c r="E623" s="1240" t="s">
        <v>2416</v>
      </c>
      <c r="F623" s="1234"/>
      <c r="G623" s="1235"/>
      <c r="H623" s="1236"/>
      <c r="I623" s="1234"/>
      <c r="J623" s="1220"/>
      <c r="K623" s="1237"/>
      <c r="L623" s="1237"/>
      <c r="M623" s="1234"/>
      <c r="N623" s="1237"/>
      <c r="O623" s="1234"/>
      <c r="P623" s="1234"/>
      <c r="Q623" s="1234"/>
      <c r="R623" s="1234"/>
      <c r="S623" s="1234"/>
      <c r="T623" s="1234"/>
      <c r="U623" s="1234"/>
    </row>
    <row r="624" spans="1:57">
      <c r="A624" s="1220">
        <v>584</v>
      </c>
      <c r="B624" s="1231"/>
      <c r="C624" s="1276" t="s">
        <v>2422</v>
      </c>
      <c r="D624" s="1239">
        <v>59622100</v>
      </c>
      <c r="E624" s="1240" t="s">
        <v>2416</v>
      </c>
      <c r="F624" s="1234"/>
      <c r="G624" s="1235"/>
      <c r="H624" s="1236"/>
      <c r="I624" s="1234"/>
      <c r="J624" s="1220"/>
      <c r="K624" s="1237"/>
      <c r="L624" s="1237"/>
      <c r="M624" s="1234"/>
      <c r="N624" s="1237"/>
      <c r="O624" s="1234"/>
      <c r="P624" s="1234"/>
      <c r="Q624" s="1234"/>
      <c r="R624" s="1234"/>
      <c r="S624" s="1234"/>
      <c r="T624" s="1234"/>
      <c r="U624" s="1234"/>
    </row>
    <row r="625" spans="1:57">
      <c r="A625" s="1220">
        <v>585</v>
      </c>
      <c r="B625" s="1231"/>
      <c r="C625" s="1276" t="s">
        <v>2423</v>
      </c>
      <c r="D625" s="1239">
        <v>0</v>
      </c>
      <c r="E625" s="1240" t="s">
        <v>2416</v>
      </c>
      <c r="F625" s="1234"/>
      <c r="G625" s="1235"/>
      <c r="H625" s="1236"/>
      <c r="I625" s="1234"/>
      <c r="J625" s="1220"/>
      <c r="K625" s="1237"/>
      <c r="L625" s="1237"/>
      <c r="M625" s="1234"/>
      <c r="N625" s="1237"/>
      <c r="O625" s="1234"/>
      <c r="P625" s="1234"/>
      <c r="Q625" s="1234"/>
      <c r="R625" s="1234"/>
      <c r="S625" s="1234"/>
      <c r="T625" s="1234"/>
      <c r="U625" s="1234"/>
    </row>
    <row r="626" spans="1:57">
      <c r="A626" s="1220">
        <v>586</v>
      </c>
      <c r="B626" s="1231"/>
      <c r="C626" s="1276" t="s">
        <v>2424</v>
      </c>
      <c r="D626" s="1239">
        <v>59622100</v>
      </c>
      <c r="E626" s="1240" t="s">
        <v>2416</v>
      </c>
      <c r="F626" s="1234"/>
      <c r="G626" s="1235"/>
      <c r="H626" s="1236"/>
      <c r="I626" s="1234"/>
      <c r="J626" s="1220"/>
      <c r="K626" s="1237"/>
      <c r="L626" s="1237"/>
      <c r="M626" s="1234"/>
      <c r="N626" s="1237"/>
      <c r="O626" s="1234"/>
      <c r="P626" s="1234"/>
      <c r="Q626" s="1234"/>
      <c r="R626" s="1234"/>
      <c r="S626" s="1234"/>
      <c r="T626" s="1234"/>
      <c r="U626" s="1234"/>
      <c r="W626" s="1234"/>
      <c r="X626" s="1234"/>
      <c r="Y626" s="1234"/>
      <c r="Z626" s="1234"/>
      <c r="AA626" s="1234"/>
      <c r="AB626" s="1234"/>
      <c r="AC626" s="1234"/>
      <c r="AD626" s="1234"/>
      <c r="AE626" s="1234"/>
      <c r="AF626" s="1234"/>
      <c r="AG626" s="1234"/>
      <c r="AH626" s="1234"/>
      <c r="AI626" s="1234"/>
      <c r="AJ626" s="1234"/>
      <c r="AK626" s="1234"/>
      <c r="AL626" s="1234"/>
      <c r="AM626" s="1234"/>
      <c r="BE626" s="1234"/>
    </row>
    <row r="627" spans="1:57">
      <c r="A627" s="1220">
        <v>587</v>
      </c>
      <c r="B627" s="1231"/>
      <c r="C627" s="1276" t="s">
        <v>2431</v>
      </c>
      <c r="D627" s="1239">
        <v>8816400</v>
      </c>
      <c r="E627" s="1240" t="s">
        <v>2416</v>
      </c>
      <c r="F627" s="1234"/>
      <c r="G627" s="1235"/>
      <c r="H627" s="1236"/>
      <c r="I627" s="1234"/>
      <c r="J627" s="1220"/>
      <c r="K627" s="1237"/>
      <c r="L627" s="1237"/>
      <c r="M627" s="1234"/>
      <c r="N627" s="1237"/>
      <c r="O627" s="1234"/>
      <c r="P627" s="1234"/>
      <c r="Q627" s="1234"/>
      <c r="R627" s="1234"/>
      <c r="S627" s="1234"/>
      <c r="T627" s="1234"/>
      <c r="U627" s="1234"/>
    </row>
    <row r="628" spans="1:57" outlineLevel="2">
      <c r="A628" s="1220">
        <v>588</v>
      </c>
      <c r="B628" s="1231"/>
      <c r="C628" s="1276" t="s">
        <v>2425</v>
      </c>
      <c r="D628" s="1239">
        <v>20702600</v>
      </c>
      <c r="E628" s="1240" t="s">
        <v>2416</v>
      </c>
      <c r="F628" s="1234"/>
      <c r="G628" s="1235"/>
      <c r="H628" s="1236"/>
      <c r="I628" s="1234"/>
      <c r="J628" s="1220"/>
      <c r="K628" s="1237"/>
      <c r="L628" s="1237"/>
      <c r="M628" s="1234"/>
      <c r="N628" s="1237"/>
      <c r="O628" s="1234"/>
      <c r="P628" s="1234"/>
      <c r="Q628" s="1234"/>
      <c r="R628" s="1234"/>
      <c r="S628" s="1234"/>
      <c r="T628" s="1234"/>
      <c r="U628" s="1234"/>
    </row>
    <row r="629" spans="1:57" outlineLevel="2">
      <c r="A629" s="1220">
        <v>589</v>
      </c>
      <c r="B629" s="1231"/>
      <c r="C629" s="1276" t="s">
        <v>2426</v>
      </c>
      <c r="D629" s="1239">
        <v>30103100</v>
      </c>
      <c r="E629" s="1240" t="s">
        <v>2416</v>
      </c>
      <c r="F629" s="1234"/>
      <c r="G629" s="1235"/>
      <c r="H629" s="1236"/>
      <c r="I629" s="1234"/>
      <c r="J629" s="1220"/>
      <c r="K629" s="1237"/>
      <c r="L629" s="1237"/>
      <c r="M629" s="1234"/>
      <c r="N629" s="1237"/>
      <c r="O629" s="1234"/>
      <c r="P629" s="1234"/>
      <c r="Q629" s="1234"/>
      <c r="R629" s="1234"/>
      <c r="S629" s="1234"/>
      <c r="T629" s="1234"/>
      <c r="U629" s="1234"/>
    </row>
    <row r="630" spans="1:57">
      <c r="A630" s="1220">
        <v>591</v>
      </c>
      <c r="B630" s="1231"/>
      <c r="C630" s="1276" t="s">
        <v>2422</v>
      </c>
      <c r="D630" s="1239">
        <v>206000000</v>
      </c>
      <c r="E630" s="1240" t="s">
        <v>2416</v>
      </c>
      <c r="F630" s="1234"/>
      <c r="G630" s="1235"/>
      <c r="H630" s="1236"/>
      <c r="I630" s="1234"/>
      <c r="J630" s="1220"/>
      <c r="K630" s="1237"/>
      <c r="L630" s="1237"/>
      <c r="M630" s="1234"/>
      <c r="N630" s="1237"/>
      <c r="O630" s="1234"/>
      <c r="P630" s="1234"/>
      <c r="Q630" s="1234"/>
      <c r="R630" s="1234"/>
      <c r="S630" s="1234"/>
      <c r="T630" s="1234"/>
      <c r="U630" s="1234"/>
    </row>
    <row r="631" spans="1:57">
      <c r="A631" s="1220">
        <v>592</v>
      </c>
      <c r="B631" s="1231"/>
      <c r="C631" s="1276" t="s">
        <v>2423</v>
      </c>
      <c r="D631" s="1239">
        <v>0</v>
      </c>
      <c r="E631" s="1240" t="s">
        <v>2416</v>
      </c>
      <c r="F631" s="1234"/>
      <c r="G631" s="1235"/>
      <c r="H631" s="1236"/>
      <c r="I631" s="1234"/>
      <c r="J631" s="1220"/>
      <c r="K631" s="1237"/>
      <c r="L631" s="1237"/>
      <c r="M631" s="1234"/>
      <c r="N631" s="1237"/>
      <c r="O631" s="1234"/>
      <c r="P631" s="1234"/>
      <c r="Q631" s="1234"/>
      <c r="R631" s="1234"/>
      <c r="S631" s="1234"/>
      <c r="T631" s="1234"/>
      <c r="U631" s="1234"/>
    </row>
    <row r="632" spans="1:57">
      <c r="A632" s="1220">
        <v>593</v>
      </c>
      <c r="B632" s="1231"/>
      <c r="C632" s="1276" t="s">
        <v>2424</v>
      </c>
      <c r="D632" s="1239">
        <v>206000000</v>
      </c>
      <c r="E632" s="1240" t="s">
        <v>2416</v>
      </c>
      <c r="F632" s="1234"/>
      <c r="G632" s="1235"/>
      <c r="H632" s="1236"/>
      <c r="I632" s="1234"/>
      <c r="J632" s="1220"/>
      <c r="K632" s="1237"/>
      <c r="L632" s="1237"/>
      <c r="M632" s="1234"/>
      <c r="N632" s="1237"/>
      <c r="O632" s="1234"/>
      <c r="P632" s="1234"/>
      <c r="Q632" s="1234"/>
      <c r="R632" s="1234"/>
      <c r="S632" s="1234"/>
      <c r="T632" s="1234"/>
      <c r="U632" s="1234"/>
    </row>
    <row r="633" spans="1:57">
      <c r="A633" s="1220">
        <v>594</v>
      </c>
      <c r="B633" s="1231"/>
      <c r="C633" s="1276" t="s">
        <v>2431</v>
      </c>
      <c r="D633" s="1239">
        <v>30246600</v>
      </c>
      <c r="E633" s="1240" t="s">
        <v>2416</v>
      </c>
      <c r="F633" s="1234"/>
      <c r="G633" s="1235"/>
      <c r="H633" s="1236"/>
      <c r="I633" s="1234"/>
      <c r="J633" s="1220"/>
      <c r="K633" s="1237"/>
      <c r="L633" s="1237"/>
      <c r="M633" s="1234"/>
      <c r="N633" s="1237"/>
      <c r="O633" s="1234"/>
      <c r="P633" s="1234"/>
      <c r="Q633" s="1234"/>
      <c r="R633" s="1234"/>
      <c r="S633" s="1234"/>
      <c r="T633" s="1234"/>
      <c r="U633" s="1234"/>
      <c r="W633" s="1234"/>
      <c r="X633" s="1234"/>
      <c r="Y633" s="1234"/>
      <c r="Z633" s="1234"/>
      <c r="AA633" s="1234"/>
      <c r="AB633" s="1234"/>
      <c r="AC633" s="1234"/>
      <c r="AD633" s="1234"/>
      <c r="AE633" s="1234"/>
      <c r="AF633" s="1234"/>
      <c r="AG633" s="1234"/>
      <c r="AH633" s="1234"/>
      <c r="AI633" s="1234"/>
      <c r="AJ633" s="1234"/>
      <c r="AK633" s="1234"/>
      <c r="AL633" s="1234"/>
      <c r="AM633" s="1234"/>
      <c r="BE633" s="1234"/>
    </row>
    <row r="634" spans="1:57">
      <c r="A634" s="1220">
        <v>595</v>
      </c>
      <c r="B634" s="1231"/>
      <c r="C634" s="1276" t="s">
        <v>2425</v>
      </c>
      <c r="D634" s="1239">
        <v>26321000</v>
      </c>
      <c r="E634" s="1240" t="s">
        <v>2416</v>
      </c>
      <c r="F634" s="1234"/>
      <c r="G634" s="1235"/>
      <c r="H634" s="1236"/>
      <c r="I634" s="1234"/>
      <c r="J634" s="1220"/>
      <c r="K634" s="1237"/>
      <c r="L634" s="1237"/>
      <c r="M634" s="1234"/>
      <c r="N634" s="1237"/>
      <c r="O634" s="1234"/>
      <c r="P634" s="1234"/>
      <c r="Q634" s="1234"/>
      <c r="R634" s="1234"/>
      <c r="S634" s="1234"/>
      <c r="T634" s="1234"/>
      <c r="U634" s="1234"/>
    </row>
    <row r="635" spans="1:57" outlineLevel="2">
      <c r="A635" s="1220">
        <v>596</v>
      </c>
      <c r="B635" s="1231"/>
      <c r="C635" s="1276" t="s">
        <v>2426</v>
      </c>
      <c r="D635" s="1239">
        <v>103453200</v>
      </c>
      <c r="E635" s="1240" t="s">
        <v>2416</v>
      </c>
      <c r="F635" s="1234"/>
      <c r="G635" s="1235"/>
      <c r="H635" s="1236"/>
      <c r="I635" s="1234"/>
      <c r="J635" s="1220"/>
      <c r="K635" s="1237"/>
      <c r="L635" s="1237"/>
      <c r="M635" s="1234"/>
      <c r="N635" s="1237"/>
      <c r="O635" s="1234"/>
      <c r="P635" s="1234"/>
      <c r="Q635" s="1234"/>
      <c r="R635" s="1234"/>
      <c r="S635" s="1234"/>
      <c r="T635" s="1234"/>
      <c r="U635" s="1234"/>
    </row>
    <row r="636" spans="1:57" outlineLevel="2">
      <c r="A636" s="1220">
        <v>597</v>
      </c>
      <c r="B636" s="1231"/>
      <c r="C636" s="1276" t="s">
        <v>2427</v>
      </c>
      <c r="D636" s="1239">
        <v>45979200</v>
      </c>
      <c r="E636" s="1240" t="s">
        <v>2416</v>
      </c>
      <c r="F636" s="1234"/>
      <c r="G636" s="1235"/>
      <c r="H636" s="1236"/>
      <c r="I636" s="1234"/>
      <c r="J636" s="1220"/>
      <c r="K636" s="1237"/>
      <c r="L636" s="1237"/>
      <c r="M636" s="1234"/>
      <c r="N636" s="1237"/>
      <c r="O636" s="1234"/>
      <c r="P636" s="1234"/>
      <c r="Q636" s="1234"/>
      <c r="R636" s="1234"/>
      <c r="S636" s="1234"/>
      <c r="T636" s="1234"/>
      <c r="U636" s="1234"/>
    </row>
    <row r="637" spans="1:57">
      <c r="A637" s="1220">
        <v>599</v>
      </c>
      <c r="B637" s="1231"/>
      <c r="C637" s="1276" t="s">
        <v>2422</v>
      </c>
      <c r="D637" s="1239">
        <v>124197900</v>
      </c>
      <c r="E637" s="1240" t="s">
        <v>2416</v>
      </c>
      <c r="F637" s="1234"/>
      <c r="G637" s="1235"/>
      <c r="H637" s="1236"/>
      <c r="I637" s="1234"/>
      <c r="J637" s="1220"/>
      <c r="K637" s="1237"/>
      <c r="L637" s="1237"/>
      <c r="M637" s="1234"/>
      <c r="N637" s="1237"/>
      <c r="O637" s="1234"/>
      <c r="P637" s="1234"/>
      <c r="Q637" s="1234"/>
      <c r="R637" s="1234"/>
      <c r="S637" s="1234"/>
      <c r="T637" s="1234"/>
      <c r="U637" s="1234"/>
    </row>
    <row r="638" spans="1:57">
      <c r="A638" s="1220">
        <v>600</v>
      </c>
      <c r="B638" s="1231"/>
      <c r="C638" s="1276" t="s">
        <v>2423</v>
      </c>
      <c r="D638" s="1239">
        <v>0</v>
      </c>
      <c r="E638" s="1240" t="s">
        <v>2416</v>
      </c>
      <c r="F638" s="1234"/>
      <c r="G638" s="1235"/>
      <c r="H638" s="1236"/>
      <c r="I638" s="1234"/>
      <c r="J638" s="1220"/>
      <c r="K638" s="1237"/>
      <c r="L638" s="1237"/>
      <c r="M638" s="1234"/>
      <c r="N638" s="1237"/>
      <c r="O638" s="1234"/>
      <c r="P638" s="1234"/>
      <c r="Q638" s="1234"/>
      <c r="R638" s="1234"/>
      <c r="S638" s="1234"/>
      <c r="T638" s="1234"/>
      <c r="U638" s="1234"/>
    </row>
    <row r="639" spans="1:57">
      <c r="A639" s="1220">
        <v>601</v>
      </c>
      <c r="B639" s="1231"/>
      <c r="C639" s="1276" t="s">
        <v>2424</v>
      </c>
      <c r="D639" s="1239">
        <v>124197900</v>
      </c>
      <c r="E639" s="1240" t="s">
        <v>2416</v>
      </c>
      <c r="F639" s="1234"/>
      <c r="G639" s="1235"/>
      <c r="H639" s="1236"/>
      <c r="I639" s="1234"/>
      <c r="J639" s="1220"/>
      <c r="K639" s="1237"/>
      <c r="L639" s="1237"/>
      <c r="M639" s="1234"/>
      <c r="N639" s="1237"/>
      <c r="O639" s="1234"/>
      <c r="P639" s="1234"/>
      <c r="Q639" s="1234"/>
      <c r="R639" s="1234"/>
      <c r="S639" s="1234"/>
      <c r="T639" s="1234"/>
      <c r="U639" s="1234"/>
    </row>
    <row r="640" spans="1:57">
      <c r="A640" s="1220">
        <v>602</v>
      </c>
      <c r="B640" s="1231"/>
      <c r="C640" s="1276" t="s">
        <v>2431</v>
      </c>
      <c r="D640" s="1239">
        <v>18629700</v>
      </c>
      <c r="E640" s="1240" t="s">
        <v>2416</v>
      </c>
      <c r="F640" s="1234"/>
      <c r="G640" s="1235"/>
      <c r="H640" s="1236"/>
      <c r="I640" s="1234"/>
      <c r="J640" s="1220"/>
      <c r="K640" s="1237"/>
      <c r="L640" s="1237"/>
      <c r="M640" s="1234"/>
      <c r="N640" s="1237"/>
      <c r="O640" s="1234"/>
      <c r="P640" s="1234"/>
      <c r="Q640" s="1234"/>
      <c r="R640" s="1234"/>
      <c r="S640" s="1234"/>
      <c r="T640" s="1234"/>
      <c r="U640" s="1234"/>
      <c r="W640" s="1234"/>
      <c r="X640" s="1234"/>
      <c r="Y640" s="1234"/>
      <c r="Z640" s="1234"/>
      <c r="AA640" s="1234"/>
      <c r="AB640" s="1234"/>
      <c r="AC640" s="1234"/>
      <c r="AD640" s="1234"/>
      <c r="AE640" s="1234"/>
      <c r="AF640" s="1234"/>
      <c r="AG640" s="1234"/>
      <c r="AH640" s="1234"/>
      <c r="AI640" s="1234"/>
      <c r="AJ640" s="1234"/>
      <c r="AK640" s="1234"/>
      <c r="AL640" s="1234"/>
      <c r="AM640" s="1234"/>
      <c r="BE640" s="1234"/>
    </row>
    <row r="641" spans="1:57">
      <c r="A641" s="1220">
        <v>603</v>
      </c>
      <c r="B641" s="1231"/>
      <c r="C641" s="1276" t="s">
        <v>2425</v>
      </c>
      <c r="D641" s="1239">
        <v>6209900</v>
      </c>
      <c r="E641" s="1240" t="s">
        <v>2416</v>
      </c>
      <c r="F641" s="1234"/>
      <c r="G641" s="1235"/>
      <c r="H641" s="1236"/>
      <c r="I641" s="1234"/>
      <c r="J641" s="1220"/>
      <c r="K641" s="1237"/>
      <c r="L641" s="1237"/>
      <c r="M641" s="1234"/>
      <c r="N641" s="1237"/>
      <c r="O641" s="1234"/>
      <c r="P641" s="1234"/>
      <c r="Q641" s="1234"/>
      <c r="R641" s="1234"/>
      <c r="S641" s="1234"/>
      <c r="T641" s="1234"/>
      <c r="U641" s="1234"/>
    </row>
    <row r="642" spans="1:57" outlineLevel="2">
      <c r="A642" s="1220">
        <v>604</v>
      </c>
      <c r="B642" s="1231"/>
      <c r="C642" s="1276" t="s">
        <v>2426</v>
      </c>
      <c r="D642" s="1239">
        <v>67563700</v>
      </c>
      <c r="E642" s="1240" t="s">
        <v>2416</v>
      </c>
      <c r="F642" s="1234"/>
      <c r="G642" s="1235"/>
      <c r="H642" s="1236"/>
      <c r="I642" s="1234"/>
      <c r="J642" s="1220"/>
      <c r="K642" s="1237"/>
      <c r="L642" s="1237"/>
      <c r="M642" s="1234"/>
      <c r="N642" s="1237"/>
      <c r="O642" s="1234"/>
      <c r="P642" s="1234"/>
      <c r="Q642" s="1234"/>
      <c r="R642" s="1234"/>
      <c r="S642" s="1234"/>
      <c r="T642" s="1234"/>
      <c r="U642" s="1234"/>
    </row>
    <row r="643" spans="1:57" outlineLevel="2">
      <c r="A643" s="1220">
        <v>605</v>
      </c>
      <c r="B643" s="1231"/>
      <c r="C643" s="1276" t="s">
        <v>2427</v>
      </c>
      <c r="D643" s="1239">
        <v>31794600</v>
      </c>
      <c r="E643" s="1240" t="s">
        <v>2416</v>
      </c>
      <c r="F643" s="1234"/>
      <c r="G643" s="1235"/>
      <c r="H643" s="1236"/>
      <c r="I643" s="1234"/>
      <c r="J643" s="1220"/>
      <c r="K643" s="1237"/>
      <c r="L643" s="1237"/>
      <c r="M643" s="1234"/>
      <c r="N643" s="1237"/>
      <c r="O643" s="1234"/>
      <c r="P643" s="1234"/>
      <c r="Q643" s="1234"/>
      <c r="R643" s="1234"/>
      <c r="S643" s="1234"/>
      <c r="T643" s="1234"/>
      <c r="U643" s="1234"/>
    </row>
    <row r="644" spans="1:57">
      <c r="A644" s="1220">
        <v>607</v>
      </c>
      <c r="B644" s="1231"/>
      <c r="C644" s="1276" t="s">
        <v>2422</v>
      </c>
      <c r="D644" s="1239">
        <v>55220000</v>
      </c>
      <c r="E644" s="1240" t="s">
        <v>2416</v>
      </c>
      <c r="F644" s="1234"/>
      <c r="G644" s="1235"/>
      <c r="H644" s="1236"/>
      <c r="I644" s="1234"/>
      <c r="J644" s="1220"/>
      <c r="K644" s="1237"/>
      <c r="L644" s="1237"/>
      <c r="M644" s="1234"/>
      <c r="N644" s="1237"/>
      <c r="O644" s="1234"/>
      <c r="P644" s="1234"/>
      <c r="Q644" s="1234"/>
      <c r="R644" s="1234"/>
      <c r="S644" s="1234"/>
      <c r="T644" s="1234"/>
      <c r="U644" s="1234"/>
    </row>
    <row r="645" spans="1:57">
      <c r="A645" s="1220">
        <v>608</v>
      </c>
      <c r="B645" s="1231"/>
      <c r="C645" s="1276" t="s">
        <v>2423</v>
      </c>
      <c r="D645" s="1239">
        <v>0</v>
      </c>
      <c r="E645" s="1240" t="s">
        <v>2416</v>
      </c>
      <c r="F645" s="1234"/>
      <c r="G645" s="1235"/>
      <c r="H645" s="1236"/>
      <c r="I645" s="1234"/>
      <c r="J645" s="1220"/>
      <c r="K645" s="1237"/>
      <c r="L645" s="1237"/>
      <c r="M645" s="1234"/>
      <c r="N645" s="1237"/>
      <c r="O645" s="1234"/>
      <c r="P645" s="1234"/>
      <c r="Q645" s="1234"/>
      <c r="R645" s="1234"/>
      <c r="S645" s="1234"/>
      <c r="T645" s="1234"/>
      <c r="U645" s="1234"/>
    </row>
    <row r="646" spans="1:57">
      <c r="A646" s="1220">
        <v>609</v>
      </c>
      <c r="B646" s="1231"/>
      <c r="C646" s="1276" t="s">
        <v>2424</v>
      </c>
      <c r="D646" s="1239">
        <v>55220000</v>
      </c>
      <c r="E646" s="1240" t="s">
        <v>2416</v>
      </c>
      <c r="F646" s="1234"/>
      <c r="G646" s="1235"/>
      <c r="H646" s="1236"/>
      <c r="I646" s="1234"/>
      <c r="J646" s="1220"/>
      <c r="K646" s="1237"/>
      <c r="L646" s="1237"/>
      <c r="M646" s="1234"/>
      <c r="N646" s="1237"/>
      <c r="O646" s="1234"/>
      <c r="P646" s="1234"/>
      <c r="Q646" s="1234"/>
      <c r="R646" s="1234"/>
      <c r="S646" s="1234"/>
      <c r="T646" s="1234"/>
      <c r="U646" s="1234"/>
    </row>
    <row r="647" spans="1:57">
      <c r="A647" s="1220">
        <v>610</v>
      </c>
      <c r="B647" s="1231"/>
      <c r="C647" s="1276" t="s">
        <v>2431</v>
      </c>
      <c r="D647" s="1239">
        <v>8373700</v>
      </c>
      <c r="E647" s="1240" t="s">
        <v>2416</v>
      </c>
      <c r="F647" s="1234"/>
      <c r="G647" s="1235"/>
      <c r="H647" s="1236"/>
      <c r="I647" s="1234"/>
      <c r="J647" s="1220"/>
      <c r="K647" s="1237"/>
      <c r="L647" s="1237"/>
      <c r="M647" s="1234"/>
      <c r="N647" s="1237"/>
      <c r="O647" s="1234"/>
      <c r="P647" s="1234"/>
      <c r="Q647" s="1234"/>
      <c r="R647" s="1234"/>
      <c r="S647" s="1234"/>
      <c r="T647" s="1234"/>
      <c r="U647" s="1234"/>
    </row>
    <row r="648" spans="1:57">
      <c r="A648" s="1220">
        <v>611</v>
      </c>
      <c r="B648" s="1231"/>
      <c r="C648" s="1276" t="s">
        <v>2425</v>
      </c>
      <c r="D648" s="1239">
        <v>12168200</v>
      </c>
      <c r="E648" s="1240" t="s">
        <v>2416</v>
      </c>
      <c r="F648" s="1234"/>
      <c r="G648" s="1235"/>
      <c r="H648" s="1236"/>
      <c r="I648" s="1234"/>
      <c r="J648" s="1220"/>
      <c r="K648" s="1237"/>
      <c r="L648" s="1237"/>
      <c r="M648" s="1234"/>
      <c r="N648" s="1237"/>
      <c r="O648" s="1234"/>
      <c r="P648" s="1234"/>
      <c r="Q648" s="1234"/>
      <c r="R648" s="1234"/>
      <c r="S648" s="1234"/>
      <c r="T648" s="1234"/>
      <c r="U648" s="1234"/>
    </row>
    <row r="649" spans="1:57">
      <c r="A649" s="1220">
        <v>612</v>
      </c>
      <c r="B649" s="1231"/>
      <c r="C649" s="1276" t="s">
        <v>2426</v>
      </c>
      <c r="D649" s="1239">
        <v>34678100</v>
      </c>
      <c r="E649" s="1240" t="s">
        <v>2416</v>
      </c>
      <c r="F649" s="1234"/>
      <c r="G649" s="1235"/>
      <c r="H649" s="1236"/>
      <c r="I649" s="1234"/>
      <c r="J649" s="1220"/>
      <c r="K649" s="1237"/>
      <c r="L649" s="1237"/>
      <c r="M649" s="1234"/>
      <c r="N649" s="1237"/>
      <c r="O649" s="1234"/>
      <c r="P649" s="1234"/>
      <c r="Q649" s="1234"/>
      <c r="R649" s="1234"/>
      <c r="S649" s="1234"/>
      <c r="T649" s="1234"/>
      <c r="U649" s="1234"/>
      <c r="W649" s="1234"/>
      <c r="X649" s="1234"/>
      <c r="Y649" s="1234"/>
      <c r="Z649" s="1234"/>
      <c r="AA649" s="1234"/>
      <c r="AB649" s="1234"/>
      <c r="AC649" s="1234"/>
      <c r="AD649" s="1234"/>
      <c r="AE649" s="1234"/>
      <c r="AF649" s="1234"/>
      <c r="AG649" s="1234"/>
      <c r="AH649" s="1234"/>
      <c r="AI649" s="1234"/>
      <c r="AJ649" s="1234"/>
      <c r="AK649" s="1234"/>
      <c r="AL649" s="1234"/>
      <c r="AM649" s="1234"/>
      <c r="BE649" s="1234"/>
    </row>
    <row r="650" spans="1:57">
      <c r="A650" s="1220">
        <v>614</v>
      </c>
      <c r="B650" s="1231"/>
      <c r="C650" s="1276" t="s">
        <v>2422</v>
      </c>
      <c r="D650" s="1239">
        <v>66195800</v>
      </c>
      <c r="E650" s="1240" t="s">
        <v>2416</v>
      </c>
      <c r="F650" s="1234"/>
      <c r="G650" s="1235"/>
      <c r="H650" s="1236"/>
      <c r="I650" s="1234"/>
      <c r="J650" s="1220"/>
      <c r="K650" s="1237"/>
      <c r="L650" s="1237"/>
      <c r="M650" s="1234"/>
      <c r="N650" s="1237"/>
      <c r="O650" s="1234"/>
      <c r="P650" s="1234"/>
      <c r="Q650" s="1234"/>
      <c r="R650" s="1234"/>
      <c r="S650" s="1234"/>
      <c r="T650" s="1234"/>
      <c r="U650" s="1234"/>
    </row>
    <row r="651" spans="1:57" outlineLevel="2">
      <c r="A651" s="1220">
        <v>615</v>
      </c>
      <c r="B651" s="1231"/>
      <c r="C651" s="1276" t="s">
        <v>2423</v>
      </c>
      <c r="D651" s="1239">
        <v>0</v>
      </c>
      <c r="E651" s="1240" t="s">
        <v>2416</v>
      </c>
      <c r="F651" s="1234"/>
      <c r="G651" s="1235"/>
      <c r="H651" s="1236"/>
      <c r="I651" s="1234"/>
      <c r="J651" s="1220"/>
      <c r="K651" s="1237"/>
      <c r="L651" s="1237"/>
      <c r="M651" s="1234"/>
      <c r="N651" s="1237"/>
      <c r="O651" s="1234"/>
      <c r="P651" s="1234"/>
      <c r="Q651" s="1234"/>
      <c r="R651" s="1234"/>
      <c r="S651" s="1234"/>
      <c r="T651" s="1234"/>
      <c r="U651" s="1234"/>
    </row>
    <row r="652" spans="1:57" outlineLevel="2">
      <c r="A652" s="1220">
        <v>616</v>
      </c>
      <c r="B652" s="1231"/>
      <c r="C652" s="1276" t="s">
        <v>2424</v>
      </c>
      <c r="D652" s="1239">
        <v>66195800</v>
      </c>
      <c r="E652" s="1240" t="s">
        <v>2416</v>
      </c>
      <c r="F652" s="1234"/>
      <c r="G652" s="1235"/>
      <c r="H652" s="1236"/>
      <c r="I652" s="1234"/>
      <c r="J652" s="1220"/>
      <c r="K652" s="1237"/>
      <c r="L652" s="1237"/>
      <c r="M652" s="1234"/>
      <c r="N652" s="1237"/>
      <c r="O652" s="1234"/>
      <c r="P652" s="1234"/>
      <c r="Q652" s="1234"/>
      <c r="R652" s="1234"/>
      <c r="S652" s="1234"/>
      <c r="T652" s="1234"/>
      <c r="U652" s="1234"/>
    </row>
    <row r="653" spans="1:57">
      <c r="A653" s="1220">
        <v>617</v>
      </c>
      <c r="B653" s="1231"/>
      <c r="C653" s="1276" t="s">
        <v>2431</v>
      </c>
      <c r="D653" s="1239">
        <v>10669000</v>
      </c>
      <c r="E653" s="1240" t="s">
        <v>2416</v>
      </c>
      <c r="F653" s="1234"/>
      <c r="G653" s="1235"/>
      <c r="H653" s="1236"/>
      <c r="I653" s="1234"/>
      <c r="J653" s="1220"/>
      <c r="K653" s="1237"/>
      <c r="L653" s="1237"/>
      <c r="M653" s="1234"/>
      <c r="N653" s="1237"/>
      <c r="O653" s="1234"/>
      <c r="P653" s="1234"/>
      <c r="Q653" s="1234"/>
      <c r="R653" s="1234"/>
      <c r="S653" s="1234"/>
      <c r="T653" s="1234"/>
      <c r="U653" s="1234"/>
    </row>
    <row r="654" spans="1:57">
      <c r="A654" s="1220">
        <v>618</v>
      </c>
      <c r="B654" s="1231"/>
      <c r="C654" s="1276" t="s">
        <v>2425</v>
      </c>
      <c r="D654" s="1239">
        <v>24130200</v>
      </c>
      <c r="E654" s="1240" t="s">
        <v>2416</v>
      </c>
      <c r="F654" s="1234"/>
      <c r="G654" s="1235"/>
      <c r="H654" s="1236"/>
      <c r="I654" s="1234"/>
      <c r="J654" s="1220"/>
      <c r="K654" s="1237"/>
      <c r="L654" s="1237"/>
      <c r="M654" s="1234"/>
      <c r="N654" s="1237"/>
      <c r="O654" s="1234"/>
      <c r="P654" s="1234"/>
      <c r="Q654" s="1234"/>
      <c r="R654" s="1234"/>
      <c r="S654" s="1234"/>
      <c r="T654" s="1234"/>
      <c r="U654" s="1234"/>
    </row>
    <row r="655" spans="1:57">
      <c r="A655" s="1220">
        <v>619</v>
      </c>
      <c r="B655" s="1231"/>
      <c r="C655" s="1276" t="s">
        <v>2426</v>
      </c>
      <c r="D655" s="1239">
        <v>31396600</v>
      </c>
      <c r="E655" s="1240" t="s">
        <v>2416</v>
      </c>
      <c r="F655" s="1234"/>
      <c r="G655" s="1235"/>
      <c r="H655" s="1236"/>
      <c r="I655" s="1234"/>
      <c r="J655" s="1220"/>
      <c r="K655" s="1237"/>
      <c r="L655" s="1237"/>
      <c r="M655" s="1234"/>
      <c r="N655" s="1237"/>
      <c r="O655" s="1234"/>
      <c r="P655" s="1234"/>
      <c r="Q655" s="1234"/>
      <c r="R655" s="1234"/>
      <c r="S655" s="1234"/>
      <c r="T655" s="1234"/>
      <c r="U655" s="1234"/>
    </row>
    <row r="656" spans="1:57">
      <c r="A656" s="1220">
        <v>621</v>
      </c>
      <c r="B656" s="1231"/>
      <c r="C656" s="1276" t="s">
        <v>2422</v>
      </c>
      <c r="D656" s="1239">
        <v>46370000</v>
      </c>
      <c r="E656" s="1240" t="s">
        <v>2416</v>
      </c>
      <c r="F656" s="1234"/>
      <c r="G656" s="1235"/>
      <c r="H656" s="1236"/>
      <c r="I656" s="1234"/>
      <c r="J656" s="1220"/>
      <c r="K656" s="1237"/>
      <c r="L656" s="1237"/>
      <c r="M656" s="1234"/>
      <c r="N656" s="1237"/>
      <c r="O656" s="1234"/>
      <c r="P656" s="1234"/>
      <c r="Q656" s="1234"/>
      <c r="R656" s="1234"/>
      <c r="S656" s="1234"/>
      <c r="T656" s="1234"/>
      <c r="U656" s="1234"/>
      <c r="W656" s="1234"/>
      <c r="X656" s="1234"/>
      <c r="Y656" s="1234"/>
      <c r="Z656" s="1234"/>
      <c r="AA656" s="1234"/>
      <c r="AB656" s="1234"/>
      <c r="AC656" s="1234"/>
      <c r="AD656" s="1234"/>
      <c r="AE656" s="1234"/>
      <c r="AF656" s="1234"/>
      <c r="AG656" s="1234"/>
      <c r="AH656" s="1234"/>
      <c r="AI656" s="1234"/>
      <c r="AJ656" s="1234"/>
      <c r="AK656" s="1234"/>
      <c r="AL656" s="1234"/>
      <c r="AM656" s="1234"/>
      <c r="BE656" s="1234"/>
    </row>
    <row r="657" spans="1:57">
      <c r="A657" s="1220">
        <v>622</v>
      </c>
      <c r="B657" s="1231"/>
      <c r="C657" s="1276" t="s">
        <v>2423</v>
      </c>
      <c r="D657" s="1239">
        <v>0</v>
      </c>
      <c r="E657" s="1240" t="s">
        <v>2416</v>
      </c>
      <c r="F657" s="1234"/>
      <c r="G657" s="1235"/>
      <c r="H657" s="1236"/>
      <c r="I657" s="1234"/>
      <c r="J657" s="1220"/>
      <c r="K657" s="1237"/>
      <c r="L657" s="1237"/>
      <c r="M657" s="1234"/>
      <c r="N657" s="1237"/>
      <c r="O657" s="1234"/>
      <c r="P657" s="1234"/>
      <c r="Q657" s="1234"/>
      <c r="R657" s="1234"/>
      <c r="S657" s="1234"/>
      <c r="T657" s="1234"/>
      <c r="U657" s="1234"/>
    </row>
    <row r="658" spans="1:57" outlineLevel="2">
      <c r="A658" s="1220">
        <v>623</v>
      </c>
      <c r="B658" s="1231"/>
      <c r="C658" s="1276" t="s">
        <v>2424</v>
      </c>
      <c r="D658" s="1239">
        <v>46370000</v>
      </c>
      <c r="E658" s="1240" t="s">
        <v>2416</v>
      </c>
      <c r="F658" s="1234"/>
      <c r="G658" s="1235"/>
      <c r="H658" s="1236"/>
      <c r="I658" s="1234"/>
      <c r="J658" s="1220"/>
      <c r="K658" s="1237"/>
      <c r="L658" s="1237"/>
      <c r="M658" s="1234"/>
      <c r="N658" s="1237"/>
      <c r="O658" s="1234"/>
      <c r="P658" s="1234"/>
      <c r="Q658" s="1234"/>
      <c r="R658" s="1234"/>
      <c r="S658" s="1234"/>
      <c r="T658" s="1234"/>
      <c r="U658" s="1234"/>
    </row>
    <row r="659" spans="1:57" outlineLevel="2">
      <c r="A659" s="1220">
        <v>624</v>
      </c>
      <c r="B659" s="1231"/>
      <c r="C659" s="1276" t="s">
        <v>2431</v>
      </c>
      <c r="D659" s="1239">
        <v>7066300</v>
      </c>
      <c r="E659" s="1240" t="s">
        <v>2416</v>
      </c>
      <c r="F659" s="1234"/>
      <c r="G659" s="1235"/>
      <c r="H659" s="1236"/>
      <c r="I659" s="1234"/>
      <c r="J659" s="1220"/>
      <c r="K659" s="1237"/>
      <c r="L659" s="1237"/>
      <c r="M659" s="1234"/>
      <c r="N659" s="1237"/>
      <c r="O659" s="1234"/>
      <c r="P659" s="1234"/>
      <c r="Q659" s="1234"/>
      <c r="R659" s="1234"/>
      <c r="S659" s="1234"/>
      <c r="T659" s="1234"/>
      <c r="U659" s="1234"/>
    </row>
    <row r="660" spans="1:57">
      <c r="A660" s="1220">
        <v>625</v>
      </c>
      <c r="B660" s="1231"/>
      <c r="C660" s="1276" t="s">
        <v>2425</v>
      </c>
      <c r="D660" s="1239">
        <v>10090600</v>
      </c>
      <c r="E660" s="1240" t="s">
        <v>2416</v>
      </c>
      <c r="F660" s="1234"/>
      <c r="G660" s="1235"/>
      <c r="H660" s="1236"/>
      <c r="I660" s="1234"/>
      <c r="J660" s="1220"/>
      <c r="K660" s="1237"/>
      <c r="L660" s="1237"/>
      <c r="M660" s="1234"/>
      <c r="N660" s="1237"/>
      <c r="O660" s="1234"/>
      <c r="P660" s="1234"/>
      <c r="Q660" s="1234"/>
      <c r="R660" s="1234"/>
      <c r="S660" s="1234"/>
      <c r="T660" s="1234"/>
      <c r="U660" s="1234"/>
    </row>
    <row r="661" spans="1:57">
      <c r="A661" s="1220">
        <v>626</v>
      </c>
      <c r="B661" s="1231"/>
      <c r="C661" s="1276" t="s">
        <v>2426</v>
      </c>
      <c r="D661" s="1239">
        <v>29213100</v>
      </c>
      <c r="E661" s="1240" t="s">
        <v>2416</v>
      </c>
      <c r="F661" s="1234"/>
      <c r="G661" s="1235"/>
      <c r="H661" s="1236"/>
      <c r="I661" s="1234"/>
      <c r="J661" s="1220"/>
      <c r="K661" s="1237"/>
      <c r="L661" s="1237"/>
      <c r="M661" s="1234"/>
      <c r="N661" s="1237"/>
      <c r="O661" s="1234"/>
      <c r="P661" s="1234"/>
      <c r="Q661" s="1234"/>
      <c r="R661" s="1234"/>
      <c r="S661" s="1234"/>
      <c r="T661" s="1234"/>
      <c r="U661" s="1234"/>
    </row>
    <row r="662" spans="1:57">
      <c r="A662" s="1220">
        <v>628</v>
      </c>
      <c r="B662" s="1231"/>
      <c r="C662" s="1276" t="s">
        <v>2422</v>
      </c>
      <c r="D662" s="1239">
        <v>53228000</v>
      </c>
      <c r="E662" s="1240" t="s">
        <v>2416</v>
      </c>
      <c r="F662" s="1234"/>
      <c r="G662" s="1235"/>
      <c r="H662" s="1236"/>
      <c r="I662" s="1234"/>
      <c r="J662" s="1220"/>
      <c r="K662" s="1237"/>
      <c r="L662" s="1237"/>
      <c r="M662" s="1234"/>
      <c r="N662" s="1237"/>
      <c r="O662" s="1234"/>
      <c r="P662" s="1234"/>
      <c r="Q662" s="1234"/>
      <c r="R662" s="1234"/>
      <c r="S662" s="1234"/>
      <c r="T662" s="1234"/>
      <c r="U662" s="1234"/>
    </row>
    <row r="663" spans="1:57">
      <c r="A663" s="1220">
        <v>629</v>
      </c>
      <c r="B663" s="1231"/>
      <c r="C663" s="1276" t="s">
        <v>2423</v>
      </c>
      <c r="D663" s="1239">
        <v>0</v>
      </c>
      <c r="E663" s="1240" t="s">
        <v>2416</v>
      </c>
      <c r="F663" s="1234"/>
      <c r="G663" s="1235"/>
      <c r="H663" s="1236"/>
      <c r="I663" s="1234"/>
      <c r="J663" s="1220"/>
      <c r="K663" s="1237"/>
      <c r="L663" s="1237"/>
      <c r="M663" s="1234"/>
      <c r="N663" s="1237"/>
      <c r="O663" s="1234"/>
      <c r="P663" s="1234"/>
      <c r="Q663" s="1234"/>
      <c r="R663" s="1234"/>
      <c r="S663" s="1234"/>
      <c r="T663" s="1234"/>
      <c r="U663" s="1234"/>
      <c r="W663" s="1234"/>
      <c r="X663" s="1234"/>
      <c r="Y663" s="1234"/>
      <c r="Z663" s="1234"/>
      <c r="AA663" s="1234"/>
      <c r="AB663" s="1234"/>
      <c r="AC663" s="1234"/>
      <c r="AD663" s="1234"/>
      <c r="AE663" s="1234"/>
      <c r="AF663" s="1234"/>
      <c r="AG663" s="1234"/>
      <c r="AH663" s="1234"/>
      <c r="AI663" s="1234"/>
      <c r="AJ663" s="1234"/>
      <c r="AK663" s="1234"/>
      <c r="AL663" s="1234"/>
      <c r="AM663" s="1234"/>
      <c r="BE663" s="1234"/>
    </row>
    <row r="664" spans="1:57">
      <c r="A664" s="1220">
        <v>630</v>
      </c>
      <c r="B664" s="1231"/>
      <c r="C664" s="1276" t="s">
        <v>2424</v>
      </c>
      <c r="D664" s="1239">
        <v>53228000</v>
      </c>
      <c r="E664" s="1240" t="s">
        <v>2416</v>
      </c>
      <c r="F664" s="1234"/>
      <c r="G664" s="1235"/>
      <c r="H664" s="1236"/>
      <c r="I664" s="1234"/>
      <c r="J664" s="1220"/>
      <c r="K664" s="1237"/>
      <c r="L664" s="1237"/>
      <c r="M664" s="1234"/>
      <c r="N664" s="1237"/>
      <c r="O664" s="1234"/>
      <c r="P664" s="1234"/>
      <c r="Q664" s="1234"/>
      <c r="R664" s="1234"/>
      <c r="S664" s="1234"/>
      <c r="T664" s="1234"/>
      <c r="U664" s="1234"/>
    </row>
    <row r="665" spans="1:57" outlineLevel="2">
      <c r="A665" s="1220">
        <v>631</v>
      </c>
      <c r="B665" s="1231"/>
      <c r="C665" s="1276" t="s">
        <v>2431</v>
      </c>
      <c r="D665" s="1239">
        <v>7627600</v>
      </c>
      <c r="E665" s="1240" t="s">
        <v>2416</v>
      </c>
      <c r="F665" s="1234"/>
      <c r="G665" s="1235"/>
      <c r="H665" s="1236"/>
      <c r="I665" s="1234"/>
      <c r="J665" s="1220"/>
      <c r="K665" s="1237"/>
      <c r="L665" s="1237"/>
      <c r="M665" s="1234"/>
      <c r="N665" s="1237"/>
      <c r="O665" s="1234"/>
      <c r="P665" s="1234"/>
      <c r="Q665" s="1234"/>
      <c r="R665" s="1234"/>
      <c r="S665" s="1234"/>
      <c r="T665" s="1234"/>
      <c r="U665" s="1234"/>
    </row>
    <row r="666" spans="1:57" outlineLevel="2">
      <c r="A666" s="1220">
        <v>632</v>
      </c>
      <c r="B666" s="1231"/>
      <c r="C666" s="1276" t="s">
        <v>2425</v>
      </c>
      <c r="D666" s="1239">
        <v>39612300</v>
      </c>
      <c r="E666" s="1240" t="s">
        <v>2416</v>
      </c>
      <c r="F666" s="1234"/>
      <c r="G666" s="1235"/>
      <c r="H666" s="1236"/>
      <c r="I666" s="1234"/>
      <c r="J666" s="1220"/>
      <c r="K666" s="1237"/>
      <c r="L666" s="1237"/>
      <c r="M666" s="1234"/>
      <c r="N666" s="1237"/>
      <c r="O666" s="1234"/>
      <c r="P666" s="1234"/>
      <c r="Q666" s="1234"/>
      <c r="R666" s="1234"/>
      <c r="S666" s="1234"/>
      <c r="T666" s="1234"/>
      <c r="U666" s="1234"/>
    </row>
    <row r="667" spans="1:57">
      <c r="A667" s="1220">
        <v>633</v>
      </c>
      <c r="B667" s="1231"/>
      <c r="C667" s="1276" t="s">
        <v>2426</v>
      </c>
      <c r="D667" s="1239">
        <v>5988100</v>
      </c>
      <c r="E667" s="1240" t="s">
        <v>2416</v>
      </c>
      <c r="F667" s="1234"/>
      <c r="G667" s="1235"/>
      <c r="H667" s="1236"/>
      <c r="I667" s="1234"/>
      <c r="J667" s="1220"/>
      <c r="K667" s="1237"/>
      <c r="L667" s="1237"/>
      <c r="M667" s="1234"/>
      <c r="N667" s="1237"/>
      <c r="O667" s="1234"/>
      <c r="P667" s="1234"/>
      <c r="Q667" s="1234"/>
      <c r="R667" s="1234"/>
      <c r="S667" s="1234"/>
      <c r="T667" s="1234"/>
      <c r="U667" s="1234"/>
    </row>
    <row r="668" spans="1:57">
      <c r="A668" s="1220">
        <v>635</v>
      </c>
      <c r="B668" s="1231"/>
      <c r="C668" s="1276" t="s">
        <v>2422</v>
      </c>
      <c r="D668" s="1239">
        <v>423500000</v>
      </c>
      <c r="E668" s="1240" t="s">
        <v>2416</v>
      </c>
      <c r="F668" s="1234"/>
      <c r="G668" s="1235"/>
      <c r="H668" s="1236"/>
      <c r="I668" s="1234"/>
      <c r="J668" s="1220"/>
      <c r="K668" s="1237"/>
      <c r="L668" s="1237"/>
      <c r="M668" s="1234"/>
      <c r="N668" s="1237"/>
      <c r="O668" s="1234"/>
      <c r="P668" s="1234"/>
      <c r="Q668" s="1234"/>
      <c r="R668" s="1234"/>
      <c r="S668" s="1234"/>
      <c r="T668" s="1234"/>
      <c r="U668" s="1234"/>
    </row>
    <row r="669" spans="1:57">
      <c r="A669" s="1220">
        <v>636</v>
      </c>
      <c r="B669" s="1231"/>
      <c r="C669" s="1276" t="s">
        <v>2423</v>
      </c>
      <c r="D669" s="1239">
        <v>0</v>
      </c>
      <c r="E669" s="1240" t="s">
        <v>2416</v>
      </c>
      <c r="F669" s="1234"/>
      <c r="G669" s="1235"/>
      <c r="H669" s="1236"/>
      <c r="I669" s="1234"/>
      <c r="J669" s="1220"/>
      <c r="K669" s="1237"/>
      <c r="L669" s="1237"/>
      <c r="M669" s="1234"/>
      <c r="N669" s="1237"/>
      <c r="O669" s="1234"/>
      <c r="P669" s="1234"/>
      <c r="Q669" s="1234"/>
      <c r="R669" s="1234"/>
      <c r="S669" s="1234"/>
      <c r="T669" s="1234"/>
      <c r="U669" s="1234"/>
      <c r="W669" s="1234"/>
      <c r="X669" s="1234"/>
      <c r="Y669" s="1234"/>
      <c r="Z669" s="1234"/>
      <c r="AA669" s="1234"/>
      <c r="AB669" s="1234"/>
      <c r="AC669" s="1234"/>
      <c r="AD669" s="1234"/>
      <c r="AE669" s="1234"/>
      <c r="AF669" s="1234"/>
      <c r="AG669" s="1234"/>
      <c r="AH669" s="1234"/>
      <c r="AI669" s="1234"/>
      <c r="AJ669" s="1234"/>
      <c r="AK669" s="1234"/>
      <c r="AL669" s="1234"/>
      <c r="AM669" s="1234"/>
      <c r="BE669" s="1234"/>
    </row>
    <row r="670" spans="1:57">
      <c r="A670" s="1220">
        <v>637</v>
      </c>
      <c r="B670" s="1231"/>
      <c r="C670" s="1276" t="s">
        <v>2424</v>
      </c>
      <c r="D670" s="1239">
        <v>423500000</v>
      </c>
      <c r="E670" s="1240" t="s">
        <v>2416</v>
      </c>
      <c r="F670" s="1234"/>
      <c r="G670" s="1235"/>
      <c r="H670" s="1236"/>
      <c r="I670" s="1234"/>
      <c r="J670" s="1220"/>
      <c r="K670" s="1237"/>
      <c r="L670" s="1237"/>
      <c r="M670" s="1234"/>
      <c r="N670" s="1237"/>
      <c r="O670" s="1234"/>
      <c r="P670" s="1234"/>
      <c r="Q670" s="1234"/>
      <c r="R670" s="1234"/>
      <c r="S670" s="1234"/>
      <c r="T670" s="1234"/>
      <c r="U670" s="1234"/>
    </row>
    <row r="671" spans="1:57" outlineLevel="2">
      <c r="A671" s="1220">
        <v>638</v>
      </c>
      <c r="B671" s="1231"/>
      <c r="C671" s="1276" t="s">
        <v>2431</v>
      </c>
      <c r="D671" s="1239">
        <v>65467700</v>
      </c>
      <c r="E671" s="1240" t="s">
        <v>2416</v>
      </c>
      <c r="F671" s="1234"/>
      <c r="G671" s="1235"/>
      <c r="H671" s="1236"/>
      <c r="I671" s="1234"/>
      <c r="J671" s="1220"/>
      <c r="K671" s="1237"/>
      <c r="L671" s="1237"/>
      <c r="M671" s="1234"/>
      <c r="N671" s="1237"/>
      <c r="O671" s="1234"/>
      <c r="P671" s="1234"/>
      <c r="Q671" s="1234"/>
      <c r="R671" s="1234"/>
      <c r="S671" s="1234"/>
      <c r="T671" s="1234"/>
      <c r="U671" s="1234"/>
    </row>
    <row r="672" spans="1:57" outlineLevel="2">
      <c r="A672" s="1220">
        <v>639</v>
      </c>
      <c r="B672" s="1231"/>
      <c r="C672" s="1276" t="s">
        <v>2425</v>
      </c>
      <c r="D672" s="1239">
        <v>38628600</v>
      </c>
      <c r="E672" s="1240" t="s">
        <v>2416</v>
      </c>
      <c r="F672" s="1234"/>
      <c r="G672" s="1235"/>
      <c r="H672" s="1236"/>
      <c r="I672" s="1234"/>
      <c r="J672" s="1220"/>
      <c r="K672" s="1237"/>
      <c r="L672" s="1237"/>
      <c r="M672" s="1234"/>
      <c r="N672" s="1237"/>
      <c r="O672" s="1234"/>
      <c r="P672" s="1234"/>
      <c r="Q672" s="1234"/>
      <c r="R672" s="1234"/>
      <c r="S672" s="1234"/>
      <c r="T672" s="1234"/>
      <c r="U672" s="1234"/>
    </row>
    <row r="673" spans="1:57">
      <c r="A673" s="1220">
        <v>640</v>
      </c>
      <c r="B673" s="1231"/>
      <c r="C673" s="1276" t="s">
        <v>2426</v>
      </c>
      <c r="D673" s="1239">
        <v>111295800</v>
      </c>
      <c r="E673" s="1240" t="s">
        <v>2416</v>
      </c>
      <c r="F673" s="1234"/>
      <c r="G673" s="1235"/>
      <c r="H673" s="1236"/>
      <c r="I673" s="1234"/>
      <c r="J673" s="1220"/>
      <c r="K673" s="1237"/>
      <c r="L673" s="1237"/>
      <c r="M673" s="1234"/>
      <c r="N673" s="1237"/>
      <c r="O673" s="1234"/>
      <c r="P673" s="1234"/>
      <c r="Q673" s="1234"/>
      <c r="R673" s="1234"/>
      <c r="S673" s="1234"/>
      <c r="T673" s="1234"/>
      <c r="U673" s="1234"/>
    </row>
    <row r="674" spans="1:57">
      <c r="A674" s="1220">
        <v>641</v>
      </c>
      <c r="B674" s="1231"/>
      <c r="C674" s="1276" t="s">
        <v>2427</v>
      </c>
      <c r="D674" s="1239">
        <v>169611800</v>
      </c>
      <c r="E674" s="1240" t="s">
        <v>2416</v>
      </c>
      <c r="F674" s="1234"/>
      <c r="G674" s="1235"/>
      <c r="H674" s="1236"/>
      <c r="I674" s="1234"/>
      <c r="J674" s="1220"/>
      <c r="K674" s="1237"/>
      <c r="L674" s="1237"/>
      <c r="M674" s="1234"/>
      <c r="N674" s="1237"/>
      <c r="O674" s="1234"/>
      <c r="P674" s="1234"/>
      <c r="Q674" s="1234"/>
      <c r="R674" s="1234"/>
      <c r="S674" s="1234"/>
      <c r="T674" s="1234"/>
      <c r="U674" s="1234"/>
    </row>
    <row r="675" spans="1:57">
      <c r="A675" s="1220">
        <v>642</v>
      </c>
      <c r="B675" s="1231"/>
      <c r="C675" s="1276" t="s">
        <v>2517</v>
      </c>
      <c r="D675" s="1239">
        <v>38496100</v>
      </c>
      <c r="E675" s="1240" t="s">
        <v>2416</v>
      </c>
      <c r="F675" s="1234"/>
      <c r="G675" s="1235"/>
      <c r="H675" s="1236"/>
      <c r="I675" s="1234"/>
      <c r="J675" s="1220"/>
      <c r="K675" s="1237"/>
      <c r="L675" s="1237"/>
      <c r="M675" s="1234"/>
      <c r="N675" s="1237"/>
      <c r="O675" s="1234"/>
      <c r="P675" s="1234"/>
      <c r="Q675" s="1234"/>
      <c r="R675" s="1234"/>
      <c r="S675" s="1234"/>
      <c r="T675" s="1234"/>
      <c r="U675" s="1234"/>
    </row>
    <row r="676" spans="1:57">
      <c r="A676" s="1220">
        <v>644</v>
      </c>
      <c r="B676" s="1231"/>
      <c r="C676" s="1276" t="s">
        <v>2422</v>
      </c>
      <c r="D676" s="1239">
        <v>84085700</v>
      </c>
      <c r="E676" s="1240" t="s">
        <v>2416</v>
      </c>
      <c r="F676" s="1234"/>
      <c r="G676" s="1235"/>
      <c r="H676" s="1236"/>
      <c r="I676" s="1234"/>
      <c r="J676" s="1220"/>
      <c r="K676" s="1237"/>
      <c r="L676" s="1237"/>
      <c r="M676" s="1234"/>
      <c r="N676" s="1237"/>
      <c r="O676" s="1234"/>
      <c r="P676" s="1234"/>
      <c r="Q676" s="1234"/>
      <c r="R676" s="1234"/>
      <c r="S676" s="1234"/>
      <c r="T676" s="1234"/>
      <c r="U676" s="1234"/>
      <c r="W676" s="1234"/>
      <c r="X676" s="1234"/>
      <c r="Y676" s="1234"/>
      <c r="Z676" s="1234"/>
      <c r="AA676" s="1234"/>
      <c r="AB676" s="1234"/>
      <c r="AC676" s="1234"/>
      <c r="AD676" s="1234"/>
      <c r="AE676" s="1234"/>
      <c r="AF676" s="1234"/>
      <c r="AG676" s="1234"/>
      <c r="AH676" s="1234"/>
      <c r="AI676" s="1234"/>
      <c r="AJ676" s="1234"/>
      <c r="AK676" s="1234"/>
      <c r="AL676" s="1234"/>
      <c r="AM676" s="1234"/>
      <c r="BE676" s="1234"/>
    </row>
    <row r="677" spans="1:57">
      <c r="A677" s="1220">
        <v>645</v>
      </c>
      <c r="B677" s="1231"/>
      <c r="C677" s="1276" t="s">
        <v>2423</v>
      </c>
      <c r="D677" s="1239">
        <v>0</v>
      </c>
      <c r="E677" s="1240" t="s">
        <v>2416</v>
      </c>
      <c r="F677" s="1234"/>
      <c r="G677" s="1235"/>
      <c r="H677" s="1236"/>
      <c r="I677" s="1234"/>
      <c r="J677" s="1220"/>
      <c r="K677" s="1237"/>
      <c r="L677" s="1237"/>
      <c r="M677" s="1234"/>
      <c r="N677" s="1237"/>
      <c r="O677" s="1234"/>
      <c r="P677" s="1234"/>
      <c r="Q677" s="1234"/>
      <c r="R677" s="1234"/>
      <c r="S677" s="1234"/>
      <c r="T677" s="1234"/>
      <c r="U677" s="1234"/>
    </row>
    <row r="678" spans="1:57" outlineLevel="2">
      <c r="A678" s="1220">
        <v>646</v>
      </c>
      <c r="B678" s="1231"/>
      <c r="C678" s="1276" t="s">
        <v>2424</v>
      </c>
      <c r="D678" s="1239">
        <v>84085700</v>
      </c>
      <c r="E678" s="1240" t="s">
        <v>2416</v>
      </c>
      <c r="F678" s="1234"/>
      <c r="G678" s="1235"/>
      <c r="H678" s="1236"/>
      <c r="I678" s="1234"/>
      <c r="J678" s="1220"/>
      <c r="K678" s="1237"/>
      <c r="L678" s="1237"/>
      <c r="M678" s="1234"/>
      <c r="N678" s="1237"/>
      <c r="O678" s="1234"/>
      <c r="P678" s="1234"/>
      <c r="Q678" s="1234"/>
      <c r="R678" s="1234"/>
      <c r="S678" s="1234"/>
      <c r="T678" s="1234"/>
      <c r="U678" s="1234"/>
    </row>
    <row r="679" spans="1:57" outlineLevel="2">
      <c r="A679" s="1220">
        <v>647</v>
      </c>
      <c r="B679" s="1231"/>
      <c r="C679" s="1276" t="s">
        <v>2431</v>
      </c>
      <c r="D679" s="1239">
        <v>12612900</v>
      </c>
      <c r="E679" s="1240" t="s">
        <v>2416</v>
      </c>
      <c r="F679" s="1234"/>
      <c r="G679" s="1235"/>
      <c r="H679" s="1236"/>
      <c r="I679" s="1234"/>
      <c r="J679" s="1220"/>
      <c r="K679" s="1237"/>
      <c r="L679" s="1237"/>
      <c r="M679" s="1234"/>
      <c r="N679" s="1237"/>
      <c r="O679" s="1234"/>
      <c r="P679" s="1234"/>
      <c r="Q679" s="1234"/>
      <c r="R679" s="1234"/>
      <c r="S679" s="1234"/>
      <c r="T679" s="1234"/>
      <c r="U679" s="1234"/>
    </row>
    <row r="680" spans="1:57">
      <c r="A680" s="1220">
        <v>648</v>
      </c>
      <c r="B680" s="1231"/>
      <c r="C680" s="1276" t="s">
        <v>2425</v>
      </c>
      <c r="D680" s="1239">
        <v>19028600</v>
      </c>
      <c r="E680" s="1240" t="s">
        <v>2416</v>
      </c>
      <c r="F680" s="1234"/>
      <c r="G680" s="1235"/>
      <c r="H680" s="1236"/>
      <c r="I680" s="1234"/>
      <c r="J680" s="1220"/>
      <c r="K680" s="1237"/>
      <c r="L680" s="1237"/>
      <c r="M680" s="1234"/>
      <c r="N680" s="1237"/>
      <c r="O680" s="1234"/>
      <c r="P680" s="1234"/>
      <c r="Q680" s="1234"/>
      <c r="R680" s="1234"/>
      <c r="S680" s="1234"/>
      <c r="T680" s="1234"/>
      <c r="U680" s="1234"/>
    </row>
    <row r="681" spans="1:57">
      <c r="A681" s="1220">
        <v>649</v>
      </c>
      <c r="B681" s="1231"/>
      <c r="C681" s="1276" t="s">
        <v>2426</v>
      </c>
      <c r="D681" s="1239">
        <v>52444200</v>
      </c>
      <c r="E681" s="1240" t="s">
        <v>2416</v>
      </c>
      <c r="F681" s="1234"/>
      <c r="G681" s="1235"/>
      <c r="H681" s="1236"/>
      <c r="I681" s="1234"/>
      <c r="J681" s="1220"/>
      <c r="K681" s="1237"/>
      <c r="L681" s="1237"/>
      <c r="M681" s="1234"/>
      <c r="N681" s="1237"/>
      <c r="O681" s="1234"/>
      <c r="P681" s="1234"/>
      <c r="Q681" s="1234"/>
      <c r="R681" s="1234"/>
      <c r="S681" s="1234"/>
      <c r="T681" s="1234"/>
      <c r="U681" s="1234"/>
    </row>
    <row r="682" spans="1:57">
      <c r="A682" s="1220">
        <v>651</v>
      </c>
      <c r="B682" s="1231"/>
      <c r="C682" s="1276" t="s">
        <v>2422</v>
      </c>
      <c r="D682" s="1239">
        <v>118900000</v>
      </c>
      <c r="E682" s="1240" t="s">
        <v>2416</v>
      </c>
      <c r="F682" s="1234"/>
      <c r="G682" s="1235"/>
      <c r="H682" s="1236"/>
      <c r="I682" s="1234"/>
      <c r="J682" s="1220"/>
      <c r="K682" s="1237"/>
      <c r="L682" s="1237"/>
      <c r="M682" s="1234"/>
      <c r="N682" s="1237"/>
      <c r="O682" s="1234"/>
      <c r="P682" s="1234"/>
      <c r="Q682" s="1234"/>
      <c r="R682" s="1234"/>
      <c r="S682" s="1234"/>
      <c r="T682" s="1234"/>
      <c r="U682" s="1234"/>
    </row>
    <row r="683" spans="1:57">
      <c r="A683" s="1220">
        <v>652</v>
      </c>
      <c r="B683" s="1231"/>
      <c r="C683" s="1276" t="s">
        <v>2423</v>
      </c>
      <c r="D683" s="1239">
        <v>0</v>
      </c>
      <c r="E683" s="1240" t="s">
        <v>2416</v>
      </c>
      <c r="F683" s="1234"/>
      <c r="G683" s="1235"/>
      <c r="H683" s="1236"/>
      <c r="I683" s="1234"/>
      <c r="J683" s="1220"/>
      <c r="K683" s="1237"/>
      <c r="L683" s="1237"/>
      <c r="M683" s="1234"/>
      <c r="N683" s="1237"/>
      <c r="O683" s="1234"/>
      <c r="P683" s="1234"/>
      <c r="Q683" s="1234"/>
      <c r="R683" s="1234"/>
      <c r="S683" s="1234"/>
      <c r="T683" s="1234"/>
      <c r="U683" s="1234"/>
      <c r="W683" s="1234"/>
      <c r="X683" s="1234"/>
      <c r="Y683" s="1234"/>
      <c r="Z683" s="1234"/>
      <c r="AA683" s="1234"/>
      <c r="AB683" s="1234"/>
      <c r="AC683" s="1234"/>
      <c r="AD683" s="1234"/>
      <c r="AE683" s="1234"/>
      <c r="AF683" s="1234"/>
      <c r="AG683" s="1234"/>
      <c r="AH683" s="1234"/>
      <c r="AI683" s="1234"/>
      <c r="AJ683" s="1234"/>
      <c r="AK683" s="1234"/>
      <c r="AL683" s="1234"/>
      <c r="AM683" s="1234"/>
      <c r="BE683" s="1234"/>
    </row>
    <row r="684" spans="1:57">
      <c r="A684" s="1220">
        <v>653</v>
      </c>
      <c r="B684" s="1231"/>
      <c r="C684" s="1276" t="s">
        <v>2424</v>
      </c>
      <c r="D684" s="1239">
        <v>118900000</v>
      </c>
      <c r="E684" s="1240" t="s">
        <v>2416</v>
      </c>
      <c r="F684" s="1234"/>
      <c r="G684" s="1235"/>
      <c r="H684" s="1236"/>
      <c r="I684" s="1234"/>
      <c r="J684" s="1220"/>
      <c r="K684" s="1237"/>
      <c r="L684" s="1237"/>
      <c r="M684" s="1234"/>
      <c r="N684" s="1237"/>
      <c r="O684" s="1234"/>
      <c r="P684" s="1234"/>
      <c r="Q684" s="1234"/>
      <c r="R684" s="1234"/>
      <c r="S684" s="1234"/>
      <c r="T684" s="1234"/>
      <c r="U684" s="1234"/>
    </row>
    <row r="685" spans="1:57" outlineLevel="2">
      <c r="A685" s="1220">
        <v>654</v>
      </c>
      <c r="B685" s="1231"/>
      <c r="C685" s="1276" t="s">
        <v>2431</v>
      </c>
      <c r="D685" s="1239">
        <v>17910500</v>
      </c>
      <c r="E685" s="1240" t="s">
        <v>2416</v>
      </c>
      <c r="F685" s="1234"/>
      <c r="G685" s="1235"/>
      <c r="H685" s="1236"/>
      <c r="I685" s="1234"/>
      <c r="J685" s="1220"/>
      <c r="K685" s="1237"/>
      <c r="L685" s="1237"/>
      <c r="M685" s="1234"/>
      <c r="N685" s="1237"/>
      <c r="O685" s="1234"/>
      <c r="P685" s="1234"/>
      <c r="Q685" s="1234"/>
      <c r="R685" s="1234"/>
      <c r="S685" s="1234"/>
      <c r="T685" s="1234"/>
      <c r="U685" s="1234"/>
    </row>
    <row r="686" spans="1:57" outlineLevel="2">
      <c r="A686" s="1220">
        <v>655</v>
      </c>
      <c r="B686" s="1231"/>
      <c r="C686" s="1276" t="s">
        <v>2425</v>
      </c>
      <c r="D686" s="1239">
        <v>20197000</v>
      </c>
      <c r="E686" s="1240" t="s">
        <v>2416</v>
      </c>
      <c r="F686" s="1234"/>
      <c r="G686" s="1235"/>
      <c r="H686" s="1236"/>
      <c r="I686" s="1234"/>
      <c r="J686" s="1220"/>
      <c r="K686" s="1237"/>
      <c r="L686" s="1237"/>
      <c r="M686" s="1234"/>
      <c r="N686" s="1237"/>
      <c r="O686" s="1234"/>
      <c r="P686" s="1234"/>
      <c r="Q686" s="1234"/>
      <c r="R686" s="1234"/>
      <c r="S686" s="1234"/>
      <c r="T686" s="1234"/>
      <c r="U686" s="1234"/>
    </row>
    <row r="687" spans="1:57">
      <c r="A687" s="1220">
        <v>656</v>
      </c>
      <c r="B687" s="1231"/>
      <c r="C687" s="1276" t="s">
        <v>2426</v>
      </c>
      <c r="D687" s="1239">
        <v>80792500</v>
      </c>
      <c r="E687" s="1240" t="s">
        <v>2416</v>
      </c>
      <c r="F687" s="1234"/>
      <c r="G687" s="1235"/>
      <c r="H687" s="1236"/>
      <c r="I687" s="1234"/>
      <c r="J687" s="1220"/>
      <c r="K687" s="1237"/>
      <c r="L687" s="1237"/>
      <c r="M687" s="1234"/>
      <c r="N687" s="1237"/>
      <c r="O687" s="1234"/>
      <c r="P687" s="1234"/>
      <c r="Q687" s="1234"/>
      <c r="R687" s="1234"/>
      <c r="S687" s="1234"/>
      <c r="T687" s="1234"/>
      <c r="U687" s="1234"/>
    </row>
    <row r="688" spans="1:57">
      <c r="A688" s="1220">
        <v>658</v>
      </c>
      <c r="B688" s="1231"/>
      <c r="C688" s="1276" t="s">
        <v>2422</v>
      </c>
      <c r="D688" s="1239">
        <v>43340400</v>
      </c>
      <c r="E688" s="1240" t="s">
        <v>2416</v>
      </c>
      <c r="F688" s="1234"/>
      <c r="G688" s="1235"/>
      <c r="H688" s="1236"/>
      <c r="I688" s="1234"/>
      <c r="J688" s="1220"/>
      <c r="K688" s="1237"/>
      <c r="L688" s="1237"/>
      <c r="M688" s="1234"/>
      <c r="N688" s="1237"/>
      <c r="O688" s="1234"/>
      <c r="P688" s="1234"/>
      <c r="Q688" s="1234"/>
      <c r="R688" s="1234"/>
      <c r="S688" s="1234"/>
      <c r="T688" s="1234"/>
      <c r="U688" s="1234"/>
    </row>
    <row r="689" spans="1:57">
      <c r="A689" s="1220">
        <v>659</v>
      </c>
      <c r="B689" s="1231"/>
      <c r="C689" s="1276" t="s">
        <v>2423</v>
      </c>
      <c r="D689" s="1239">
        <v>0</v>
      </c>
      <c r="E689" s="1240" t="s">
        <v>2416</v>
      </c>
      <c r="F689" s="1234"/>
      <c r="G689" s="1235"/>
      <c r="H689" s="1236"/>
      <c r="I689" s="1234"/>
      <c r="J689" s="1220"/>
      <c r="K689" s="1237"/>
      <c r="L689" s="1237"/>
      <c r="M689" s="1234"/>
      <c r="N689" s="1237"/>
      <c r="O689" s="1234"/>
      <c r="P689" s="1234"/>
      <c r="Q689" s="1234"/>
      <c r="R689" s="1234"/>
      <c r="S689" s="1234"/>
      <c r="T689" s="1234"/>
      <c r="U689" s="1234"/>
    </row>
    <row r="690" spans="1:57">
      <c r="A690" s="1220">
        <v>660</v>
      </c>
      <c r="B690" s="1231"/>
      <c r="C690" s="1276" t="s">
        <v>2424</v>
      </c>
      <c r="D690" s="1239">
        <v>43340400</v>
      </c>
      <c r="E690" s="1240" t="s">
        <v>2416</v>
      </c>
      <c r="F690" s="1234"/>
      <c r="G690" s="1235"/>
      <c r="H690" s="1236"/>
      <c r="I690" s="1234"/>
      <c r="J690" s="1220"/>
      <c r="K690" s="1237"/>
      <c r="L690" s="1237"/>
      <c r="M690" s="1234"/>
      <c r="N690" s="1237"/>
      <c r="O690" s="1234"/>
      <c r="P690" s="1234"/>
      <c r="Q690" s="1234"/>
      <c r="R690" s="1234"/>
      <c r="S690" s="1234"/>
      <c r="T690" s="1234"/>
      <c r="U690" s="1234"/>
      <c r="W690" s="1234"/>
      <c r="X690" s="1234"/>
      <c r="Y690" s="1234"/>
      <c r="Z690" s="1234"/>
      <c r="AA690" s="1234"/>
      <c r="AB690" s="1234"/>
      <c r="AC690" s="1234"/>
      <c r="AD690" s="1234"/>
      <c r="AE690" s="1234"/>
      <c r="AF690" s="1234"/>
      <c r="AG690" s="1234"/>
      <c r="AH690" s="1234"/>
      <c r="AI690" s="1234"/>
      <c r="AJ690" s="1234"/>
      <c r="AK690" s="1234"/>
      <c r="AL690" s="1234"/>
      <c r="AM690" s="1234"/>
      <c r="BE690" s="1234"/>
    </row>
    <row r="691" spans="1:57">
      <c r="A691" s="1220">
        <v>661</v>
      </c>
      <c r="B691" s="1231"/>
      <c r="C691" s="1276" t="s">
        <v>2431</v>
      </c>
      <c r="D691" s="1239">
        <v>6526800</v>
      </c>
      <c r="E691" s="1240" t="s">
        <v>2416</v>
      </c>
      <c r="F691" s="1234"/>
      <c r="G691" s="1235"/>
      <c r="H691" s="1236"/>
      <c r="I691" s="1234"/>
      <c r="J691" s="1220"/>
      <c r="K691" s="1237"/>
      <c r="L691" s="1237"/>
      <c r="M691" s="1234"/>
      <c r="N691" s="1237"/>
      <c r="O691" s="1234"/>
      <c r="P691" s="1234"/>
      <c r="Q691" s="1234"/>
      <c r="R691" s="1234"/>
      <c r="S691" s="1234"/>
      <c r="T691" s="1234"/>
      <c r="U691" s="1234"/>
    </row>
    <row r="692" spans="1:57" outlineLevel="2">
      <c r="A692" s="1220">
        <v>662</v>
      </c>
      <c r="B692" s="1231"/>
      <c r="C692" s="1276" t="s">
        <v>2425</v>
      </c>
      <c r="D692" s="1239">
        <v>36813600</v>
      </c>
      <c r="E692" s="1240" t="s">
        <v>2416</v>
      </c>
      <c r="F692" s="1234"/>
      <c r="G692" s="1235"/>
      <c r="H692" s="1236"/>
      <c r="I692" s="1234"/>
      <c r="J692" s="1220"/>
      <c r="K692" s="1237"/>
      <c r="L692" s="1237"/>
      <c r="M692" s="1234"/>
      <c r="N692" s="1237"/>
      <c r="O692" s="1234"/>
      <c r="P692" s="1234"/>
      <c r="Q692" s="1234"/>
      <c r="R692" s="1234"/>
      <c r="S692" s="1234"/>
      <c r="T692" s="1234"/>
      <c r="U692" s="1234"/>
    </row>
    <row r="693" spans="1:57" outlineLevel="2">
      <c r="A693" s="1220">
        <v>664</v>
      </c>
      <c r="B693" s="1231"/>
      <c r="C693" s="1276" t="s">
        <v>2422</v>
      </c>
      <c r="D693" s="1239">
        <v>179640900</v>
      </c>
      <c r="E693" s="1240" t="s">
        <v>2416</v>
      </c>
      <c r="F693" s="1234"/>
      <c r="G693" s="1235"/>
      <c r="H693" s="1236"/>
      <c r="I693" s="1234"/>
      <c r="J693" s="1220"/>
      <c r="K693" s="1237"/>
      <c r="L693" s="1237"/>
      <c r="M693" s="1234"/>
      <c r="N693" s="1237"/>
      <c r="O693" s="1234"/>
      <c r="P693" s="1234"/>
      <c r="Q693" s="1234"/>
      <c r="R693" s="1234"/>
      <c r="S693" s="1234"/>
      <c r="T693" s="1234"/>
      <c r="U693" s="1234"/>
    </row>
    <row r="694" spans="1:57">
      <c r="A694" s="1220">
        <v>665</v>
      </c>
      <c r="B694" s="1231"/>
      <c r="C694" s="1276" t="s">
        <v>2423</v>
      </c>
      <c r="D694" s="1239">
        <v>0</v>
      </c>
      <c r="E694" s="1240" t="s">
        <v>2416</v>
      </c>
      <c r="F694" s="1234"/>
      <c r="G694" s="1235"/>
      <c r="H694" s="1236"/>
      <c r="I694" s="1234"/>
      <c r="J694" s="1220"/>
      <c r="K694" s="1237"/>
      <c r="L694" s="1237"/>
      <c r="M694" s="1234"/>
      <c r="N694" s="1237"/>
      <c r="O694" s="1234"/>
      <c r="P694" s="1234"/>
      <c r="Q694" s="1234"/>
      <c r="R694" s="1234"/>
      <c r="S694" s="1234"/>
      <c r="T694" s="1234"/>
      <c r="U694" s="1234"/>
    </row>
    <row r="695" spans="1:57">
      <c r="A695" s="1220">
        <v>666</v>
      </c>
      <c r="B695" s="1231"/>
      <c r="C695" s="1276" t="s">
        <v>2424</v>
      </c>
      <c r="D695" s="1239">
        <v>179640900</v>
      </c>
      <c r="E695" s="1240" t="s">
        <v>2416</v>
      </c>
      <c r="F695" s="1234"/>
      <c r="G695" s="1235"/>
      <c r="H695" s="1236"/>
      <c r="I695" s="1234"/>
      <c r="J695" s="1220"/>
      <c r="K695" s="1237"/>
      <c r="L695" s="1237"/>
      <c r="M695" s="1234"/>
      <c r="N695" s="1237"/>
      <c r="O695" s="1234"/>
      <c r="P695" s="1234"/>
      <c r="Q695" s="1234"/>
      <c r="R695" s="1234"/>
      <c r="S695" s="1234"/>
      <c r="T695" s="1234"/>
      <c r="U695" s="1234"/>
    </row>
    <row r="696" spans="1:57">
      <c r="A696" s="1220">
        <v>667</v>
      </c>
      <c r="B696" s="1231"/>
      <c r="C696" s="1276" t="s">
        <v>2431</v>
      </c>
      <c r="D696" s="1239">
        <v>26946200</v>
      </c>
      <c r="E696" s="1240" t="s">
        <v>2416</v>
      </c>
      <c r="F696" s="1234"/>
      <c r="G696" s="1235"/>
      <c r="H696" s="1236"/>
      <c r="I696" s="1234"/>
      <c r="J696" s="1220"/>
      <c r="K696" s="1237"/>
      <c r="L696" s="1237"/>
      <c r="M696" s="1234"/>
      <c r="N696" s="1237"/>
      <c r="O696" s="1234"/>
      <c r="P696" s="1234"/>
      <c r="Q696" s="1234"/>
      <c r="R696" s="1234"/>
      <c r="S696" s="1234"/>
      <c r="T696" s="1234"/>
      <c r="U696" s="1234"/>
    </row>
    <row r="697" spans="1:57">
      <c r="A697" s="1220">
        <v>668</v>
      </c>
      <c r="B697" s="1231"/>
      <c r="C697" s="1276" t="s">
        <v>2425</v>
      </c>
      <c r="D697" s="1239">
        <v>40491000</v>
      </c>
      <c r="E697" s="1240" t="s">
        <v>2416</v>
      </c>
      <c r="F697" s="1234"/>
      <c r="G697" s="1235"/>
      <c r="H697" s="1236"/>
      <c r="I697" s="1234"/>
      <c r="J697" s="1220"/>
      <c r="K697" s="1237"/>
      <c r="L697" s="1237"/>
      <c r="M697" s="1234"/>
      <c r="N697" s="1237"/>
      <c r="O697" s="1234"/>
      <c r="P697" s="1234"/>
      <c r="Q697" s="1234"/>
      <c r="R697" s="1234"/>
      <c r="S697" s="1234"/>
      <c r="T697" s="1234"/>
      <c r="U697" s="1234"/>
      <c r="W697" s="1234"/>
      <c r="X697" s="1234"/>
      <c r="Y697" s="1234"/>
      <c r="Z697" s="1234"/>
      <c r="AA697" s="1234"/>
      <c r="AB697" s="1234"/>
      <c r="AC697" s="1234"/>
      <c r="AD697" s="1234"/>
      <c r="AE697" s="1234"/>
      <c r="AF697" s="1234"/>
      <c r="AG697" s="1234"/>
      <c r="AH697" s="1234"/>
      <c r="AI697" s="1234"/>
      <c r="AJ697" s="1234"/>
      <c r="AK697" s="1234"/>
      <c r="AL697" s="1234"/>
      <c r="AM697" s="1234"/>
      <c r="AO697" s="1710"/>
      <c r="AP697" s="1710"/>
      <c r="AQ697" s="1710"/>
      <c r="AR697" s="1710"/>
      <c r="AS697" s="1710"/>
      <c r="AT697" s="1710"/>
      <c r="AU697" s="1710"/>
      <c r="AV697" s="1710"/>
      <c r="AW697" s="1710"/>
      <c r="AX697" s="1710"/>
      <c r="AY697" s="1710"/>
      <c r="AZ697" s="1710"/>
      <c r="BA697" s="1710"/>
      <c r="BB697" s="1710"/>
      <c r="BC697" s="1710"/>
      <c r="BD697" s="1710"/>
      <c r="BE697" s="1234"/>
    </row>
    <row r="698" spans="1:57">
      <c r="A698" s="1220">
        <v>669</v>
      </c>
      <c r="B698" s="1231"/>
      <c r="C698" s="1276" t="s">
        <v>2426</v>
      </c>
      <c r="D698" s="1239">
        <v>112203700</v>
      </c>
      <c r="E698" s="1240" t="s">
        <v>2416</v>
      </c>
      <c r="F698" s="1234"/>
      <c r="G698" s="1235"/>
      <c r="H698" s="1236"/>
      <c r="I698" s="1234"/>
      <c r="J698" s="1220"/>
      <c r="K698" s="1237"/>
      <c r="L698" s="1237"/>
      <c r="M698" s="1234"/>
      <c r="N698" s="1237"/>
      <c r="O698" s="1234"/>
      <c r="P698" s="1234"/>
      <c r="Q698" s="1234"/>
      <c r="R698" s="1234"/>
      <c r="S698" s="1234"/>
      <c r="T698" s="1234"/>
      <c r="U698" s="1234"/>
    </row>
    <row r="699" spans="1:57" outlineLevel="2">
      <c r="A699" s="1220">
        <v>671</v>
      </c>
      <c r="B699" s="1231"/>
      <c r="C699" s="1276" t="s">
        <v>2422</v>
      </c>
      <c r="D699" s="1239">
        <v>88700000</v>
      </c>
      <c r="E699" s="1240" t="s">
        <v>2416</v>
      </c>
      <c r="F699" s="1234"/>
      <c r="G699" s="1235"/>
      <c r="H699" s="1236"/>
      <c r="I699" s="1234"/>
      <c r="J699" s="1220"/>
      <c r="K699" s="1237"/>
      <c r="L699" s="1237"/>
      <c r="M699" s="1234"/>
      <c r="N699" s="1237"/>
      <c r="O699" s="1234"/>
      <c r="P699" s="1234"/>
      <c r="Q699" s="1234"/>
      <c r="R699" s="1234"/>
      <c r="S699" s="1234"/>
      <c r="T699" s="1234"/>
      <c r="U699" s="1234"/>
    </row>
    <row r="700" spans="1:57" outlineLevel="2">
      <c r="A700" s="1220">
        <v>672</v>
      </c>
      <c r="B700" s="1231"/>
      <c r="C700" s="1276" t="s">
        <v>2423</v>
      </c>
      <c r="D700" s="1239">
        <v>0</v>
      </c>
      <c r="E700" s="1240" t="s">
        <v>2416</v>
      </c>
      <c r="F700" s="1234"/>
      <c r="G700" s="1235"/>
      <c r="H700" s="1236"/>
      <c r="I700" s="1234"/>
      <c r="J700" s="1220"/>
      <c r="K700" s="1237"/>
      <c r="L700" s="1237"/>
      <c r="M700" s="1234"/>
      <c r="N700" s="1237"/>
      <c r="O700" s="1234"/>
      <c r="P700" s="1234"/>
      <c r="Q700" s="1234"/>
      <c r="R700" s="1234"/>
      <c r="S700" s="1234"/>
      <c r="T700" s="1234"/>
      <c r="U700" s="1234"/>
    </row>
    <row r="701" spans="1:57">
      <c r="A701" s="1220">
        <v>673</v>
      </c>
      <c r="B701" s="1231"/>
      <c r="C701" s="1276" t="s">
        <v>2424</v>
      </c>
      <c r="D701" s="1239">
        <v>88700000</v>
      </c>
      <c r="E701" s="1240" t="s">
        <v>2416</v>
      </c>
      <c r="F701" s="1234"/>
      <c r="G701" s="1235"/>
      <c r="H701" s="1236"/>
      <c r="I701" s="1234"/>
      <c r="J701" s="1220"/>
      <c r="K701" s="1237"/>
      <c r="L701" s="1237"/>
      <c r="M701" s="1234"/>
      <c r="N701" s="1237"/>
      <c r="O701" s="1234"/>
      <c r="P701" s="1234"/>
      <c r="Q701" s="1234"/>
      <c r="R701" s="1234"/>
      <c r="S701" s="1234"/>
      <c r="T701" s="1234"/>
      <c r="U701" s="1234"/>
    </row>
    <row r="702" spans="1:57">
      <c r="A702" s="1220">
        <v>674</v>
      </c>
      <c r="B702" s="1231"/>
      <c r="C702" s="1276" t="s">
        <v>2431</v>
      </c>
      <c r="D702" s="1239">
        <v>13653200</v>
      </c>
      <c r="E702" s="1240" t="s">
        <v>2416</v>
      </c>
      <c r="F702" s="1234"/>
      <c r="G702" s="1235"/>
      <c r="H702" s="1236"/>
      <c r="I702" s="1234"/>
      <c r="J702" s="1220"/>
      <c r="K702" s="1237"/>
      <c r="L702" s="1237"/>
      <c r="M702" s="1234"/>
      <c r="N702" s="1237"/>
      <c r="O702" s="1234"/>
      <c r="P702" s="1234"/>
      <c r="Q702" s="1234"/>
      <c r="R702" s="1234"/>
      <c r="S702" s="1234"/>
      <c r="T702" s="1234"/>
      <c r="U702" s="1234"/>
    </row>
    <row r="703" spans="1:57">
      <c r="A703" s="1220">
        <v>675</v>
      </c>
      <c r="B703" s="1231"/>
      <c r="C703" s="1276" t="s">
        <v>2425</v>
      </c>
      <c r="D703" s="1239">
        <v>31539500</v>
      </c>
      <c r="E703" s="1240" t="s">
        <v>2416</v>
      </c>
      <c r="F703" s="1234"/>
      <c r="G703" s="1235"/>
      <c r="H703" s="1236"/>
      <c r="I703" s="1234"/>
      <c r="J703" s="1220"/>
      <c r="K703" s="1237"/>
      <c r="L703" s="1237"/>
      <c r="M703" s="1234"/>
      <c r="N703" s="1237"/>
      <c r="O703" s="1234"/>
      <c r="P703" s="1234"/>
      <c r="Q703" s="1234"/>
      <c r="R703" s="1234"/>
      <c r="S703" s="1234"/>
      <c r="T703" s="1234"/>
      <c r="U703" s="1234"/>
    </row>
    <row r="704" spans="1:57">
      <c r="A704" s="1220">
        <v>676</v>
      </c>
      <c r="B704" s="1231"/>
      <c r="C704" s="1276" t="s">
        <v>2426</v>
      </c>
      <c r="D704" s="1239">
        <v>43507300</v>
      </c>
      <c r="E704" s="1240" t="s">
        <v>2416</v>
      </c>
      <c r="F704" s="1234"/>
      <c r="G704" s="1235"/>
      <c r="H704" s="1236"/>
      <c r="I704" s="1234"/>
      <c r="J704" s="1220"/>
      <c r="K704" s="1237"/>
      <c r="L704" s="1237"/>
      <c r="M704" s="1234"/>
      <c r="N704" s="1237"/>
      <c r="O704" s="1234"/>
      <c r="P704" s="1234"/>
      <c r="Q704" s="1234"/>
      <c r="R704" s="1234"/>
      <c r="S704" s="1234"/>
      <c r="T704" s="1234"/>
      <c r="U704" s="1234"/>
    </row>
    <row r="705" spans="1:57">
      <c r="A705" s="1220">
        <v>678</v>
      </c>
      <c r="B705" s="1231"/>
      <c r="C705" s="1276" t="s">
        <v>2422</v>
      </c>
      <c r="D705" s="1239">
        <v>71000000</v>
      </c>
      <c r="E705" s="1240" t="s">
        <v>2416</v>
      </c>
      <c r="F705" s="1234"/>
      <c r="G705" s="1235"/>
      <c r="H705" s="1236"/>
      <c r="I705" s="1234"/>
      <c r="J705" s="1220"/>
      <c r="K705" s="1237"/>
      <c r="L705" s="1237"/>
      <c r="M705" s="1234"/>
      <c r="N705" s="1237"/>
      <c r="O705" s="1234"/>
      <c r="P705" s="1234"/>
      <c r="Q705" s="1234"/>
      <c r="R705" s="1234"/>
      <c r="S705" s="1234"/>
      <c r="T705" s="1234"/>
      <c r="U705" s="1234"/>
      <c r="W705" s="1234"/>
      <c r="X705" s="1234"/>
      <c r="Y705" s="1234"/>
      <c r="Z705" s="1234"/>
      <c r="AA705" s="1234"/>
      <c r="AB705" s="1234"/>
      <c r="AC705" s="1234"/>
      <c r="AD705" s="1234"/>
      <c r="AE705" s="1234"/>
      <c r="AF705" s="1234"/>
      <c r="AG705" s="1234"/>
      <c r="AH705" s="1234"/>
      <c r="AI705" s="1234"/>
      <c r="AJ705" s="1234"/>
      <c r="AK705" s="1234"/>
      <c r="AL705" s="1234"/>
      <c r="AM705" s="1234"/>
      <c r="AO705" s="1710"/>
      <c r="AP705" s="1710"/>
      <c r="AQ705" s="1710"/>
      <c r="AR705" s="1710"/>
      <c r="AS705" s="1710"/>
      <c r="AT705" s="1710"/>
      <c r="AU705" s="1710"/>
      <c r="AV705" s="1710"/>
      <c r="AW705" s="1710"/>
      <c r="AX705" s="1710"/>
      <c r="AY705" s="1710"/>
      <c r="AZ705" s="1710"/>
      <c r="BA705" s="1710"/>
      <c r="BB705" s="1710"/>
      <c r="BC705" s="1710"/>
      <c r="BD705" s="1710"/>
      <c r="BE705" s="1234"/>
    </row>
    <row r="706" spans="1:57">
      <c r="A706" s="1220">
        <v>679</v>
      </c>
      <c r="B706" s="1231"/>
      <c r="C706" s="1276" t="s">
        <v>2423</v>
      </c>
      <c r="D706" s="1239">
        <v>0</v>
      </c>
      <c r="E706" s="1240" t="s">
        <v>2416</v>
      </c>
      <c r="F706" s="1234"/>
      <c r="G706" s="1235"/>
      <c r="H706" s="1236"/>
      <c r="I706" s="1234"/>
      <c r="J706" s="1220"/>
      <c r="K706" s="1237"/>
      <c r="L706" s="1237"/>
      <c r="M706" s="1234"/>
      <c r="N706" s="1237"/>
      <c r="O706" s="1234"/>
      <c r="P706" s="1234"/>
      <c r="Q706" s="1234"/>
      <c r="R706" s="1234"/>
      <c r="S706" s="1234"/>
      <c r="T706" s="1234"/>
      <c r="U706" s="1234"/>
    </row>
    <row r="707" spans="1:57" outlineLevel="2">
      <c r="A707" s="1220">
        <v>680</v>
      </c>
      <c r="B707" s="1231"/>
      <c r="C707" s="1276" t="s">
        <v>2424</v>
      </c>
      <c r="D707" s="1239">
        <v>71000000</v>
      </c>
      <c r="E707" s="1240" t="s">
        <v>2416</v>
      </c>
      <c r="F707" s="1234"/>
      <c r="G707" s="1235"/>
      <c r="H707" s="1236"/>
      <c r="I707" s="1234"/>
      <c r="J707" s="1220"/>
      <c r="K707" s="1237"/>
      <c r="L707" s="1237"/>
      <c r="M707" s="1234"/>
      <c r="N707" s="1237"/>
      <c r="O707" s="1234"/>
      <c r="P707" s="1234"/>
      <c r="Q707" s="1234"/>
      <c r="R707" s="1234"/>
      <c r="S707" s="1234"/>
      <c r="T707" s="1234"/>
      <c r="U707" s="1234"/>
    </row>
    <row r="708" spans="1:57" outlineLevel="2">
      <c r="A708" s="1220">
        <v>681</v>
      </c>
      <c r="B708" s="1231"/>
      <c r="C708" s="1276" t="s">
        <v>2431</v>
      </c>
      <c r="D708" s="1239">
        <v>10653000</v>
      </c>
      <c r="E708" s="1240" t="s">
        <v>2416</v>
      </c>
      <c r="F708" s="1234"/>
      <c r="G708" s="1235"/>
      <c r="H708" s="1236"/>
      <c r="I708" s="1234"/>
      <c r="J708" s="1220"/>
      <c r="K708" s="1237"/>
      <c r="L708" s="1237"/>
      <c r="M708" s="1234"/>
      <c r="N708" s="1237"/>
      <c r="O708" s="1234"/>
      <c r="P708" s="1234"/>
      <c r="Q708" s="1234"/>
      <c r="R708" s="1234"/>
      <c r="S708" s="1234"/>
      <c r="T708" s="1234"/>
      <c r="U708" s="1234"/>
    </row>
    <row r="709" spans="1:57">
      <c r="A709" s="1220">
        <v>682</v>
      </c>
      <c r="B709" s="1231"/>
      <c r="C709" s="1276" t="s">
        <v>2425</v>
      </c>
      <c r="D709" s="1239">
        <v>26122200</v>
      </c>
      <c r="E709" s="1240" t="s">
        <v>2416</v>
      </c>
      <c r="F709" s="1234"/>
      <c r="G709" s="1235"/>
      <c r="H709" s="1236"/>
      <c r="I709" s="1234"/>
      <c r="J709" s="1220"/>
      <c r="K709" s="1237"/>
      <c r="L709" s="1237"/>
      <c r="M709" s="1234"/>
      <c r="N709" s="1237"/>
      <c r="O709" s="1234"/>
      <c r="P709" s="1234"/>
      <c r="Q709" s="1234"/>
      <c r="R709" s="1234"/>
      <c r="S709" s="1234"/>
      <c r="T709" s="1234"/>
      <c r="U709" s="1234"/>
    </row>
    <row r="710" spans="1:57">
      <c r="A710" s="1220">
        <v>683</v>
      </c>
      <c r="B710" s="1231"/>
      <c r="C710" s="1276" t="s">
        <v>2426</v>
      </c>
      <c r="D710" s="1239">
        <v>34224800</v>
      </c>
      <c r="E710" s="1240" t="s">
        <v>2416</v>
      </c>
      <c r="F710" s="1234"/>
      <c r="G710" s="1235"/>
      <c r="H710" s="1236"/>
      <c r="I710" s="1234"/>
      <c r="J710" s="1220"/>
      <c r="K710" s="1237"/>
      <c r="L710" s="1237"/>
      <c r="M710" s="1234"/>
      <c r="N710" s="1237"/>
      <c r="O710" s="1234"/>
      <c r="P710" s="1234"/>
      <c r="Q710" s="1234"/>
      <c r="R710" s="1234"/>
      <c r="S710" s="1234"/>
      <c r="T710" s="1234"/>
      <c r="U710" s="1234"/>
    </row>
    <row r="711" spans="1:57">
      <c r="A711" s="1220">
        <v>685</v>
      </c>
      <c r="B711" s="1231"/>
      <c r="C711" s="1276" t="s">
        <v>2422</v>
      </c>
      <c r="D711" s="1239">
        <v>110990000</v>
      </c>
      <c r="E711" s="1240" t="s">
        <v>2416</v>
      </c>
      <c r="F711" s="1234"/>
      <c r="G711" s="1235"/>
      <c r="H711" s="1236"/>
      <c r="I711" s="1234"/>
      <c r="J711" s="1220"/>
      <c r="K711" s="1237"/>
      <c r="L711" s="1237"/>
      <c r="M711" s="1234"/>
      <c r="N711" s="1237"/>
      <c r="O711" s="1234"/>
      <c r="P711" s="1234"/>
      <c r="Q711" s="1234"/>
      <c r="R711" s="1234"/>
      <c r="S711" s="1234"/>
      <c r="T711" s="1234"/>
      <c r="U711" s="1234"/>
    </row>
    <row r="712" spans="1:57">
      <c r="A712" s="1220">
        <v>686</v>
      </c>
      <c r="B712" s="1231"/>
      <c r="C712" s="1276" t="s">
        <v>2423</v>
      </c>
      <c r="D712" s="1239">
        <v>0</v>
      </c>
      <c r="E712" s="1240" t="s">
        <v>2416</v>
      </c>
      <c r="F712" s="1234"/>
      <c r="G712" s="1235"/>
      <c r="H712" s="1236"/>
      <c r="I712" s="1234"/>
      <c r="J712" s="1220"/>
      <c r="K712" s="1237"/>
      <c r="L712" s="1237"/>
      <c r="M712" s="1234"/>
      <c r="N712" s="1237"/>
      <c r="O712" s="1234"/>
      <c r="P712" s="1234"/>
      <c r="Q712" s="1234"/>
      <c r="R712" s="1234"/>
      <c r="S712" s="1234"/>
      <c r="T712" s="1234"/>
      <c r="U712" s="1234"/>
    </row>
    <row r="713" spans="1:57">
      <c r="A713" s="1220">
        <v>687</v>
      </c>
      <c r="B713" s="1231"/>
      <c r="C713" s="1276" t="s">
        <v>2424</v>
      </c>
      <c r="D713" s="1239">
        <v>110990000</v>
      </c>
      <c r="E713" s="1240" t="s">
        <v>2416</v>
      </c>
      <c r="F713" s="1234"/>
      <c r="G713" s="1235"/>
      <c r="H713" s="1236"/>
      <c r="I713" s="1234"/>
      <c r="J713" s="1220"/>
      <c r="K713" s="1237"/>
      <c r="L713" s="1237"/>
      <c r="M713" s="1234"/>
      <c r="N713" s="1237"/>
      <c r="O713" s="1234"/>
      <c r="P713" s="1234"/>
      <c r="Q713" s="1234"/>
      <c r="R713" s="1234"/>
      <c r="S713" s="1234"/>
      <c r="T713" s="1234"/>
      <c r="U713" s="1234"/>
      <c r="W713" s="1234"/>
      <c r="X713" s="1234"/>
      <c r="Y713" s="1234"/>
      <c r="Z713" s="1234"/>
      <c r="AA713" s="1234"/>
      <c r="AB713" s="1234"/>
      <c r="AC713" s="1234"/>
      <c r="AD713" s="1234"/>
      <c r="AE713" s="1234"/>
      <c r="AF713" s="1234"/>
      <c r="AG713" s="1234"/>
      <c r="AH713" s="1234"/>
      <c r="AI713" s="1234"/>
      <c r="AJ713" s="1234"/>
      <c r="AK713" s="1234"/>
      <c r="AL713" s="1234"/>
      <c r="AM713" s="1234"/>
      <c r="BE713" s="1234"/>
    </row>
    <row r="714" spans="1:57">
      <c r="A714" s="1220">
        <v>688</v>
      </c>
      <c r="B714" s="1231"/>
      <c r="C714" s="1276" t="s">
        <v>2431</v>
      </c>
      <c r="D714" s="1239">
        <v>16133000</v>
      </c>
      <c r="E714" s="1240" t="s">
        <v>2416</v>
      </c>
      <c r="F714" s="1234"/>
      <c r="G714" s="1235"/>
      <c r="H714" s="1236"/>
      <c r="I714" s="1234"/>
      <c r="J714" s="1220"/>
      <c r="K714" s="1237"/>
      <c r="L714" s="1237"/>
      <c r="M714" s="1234"/>
      <c r="N714" s="1237"/>
      <c r="O714" s="1234"/>
      <c r="P714" s="1234"/>
      <c r="Q714" s="1234"/>
      <c r="R714" s="1234"/>
      <c r="S714" s="1234"/>
      <c r="T714" s="1234"/>
      <c r="U714" s="1234"/>
    </row>
    <row r="715" spans="1:57" outlineLevel="2">
      <c r="A715" s="1220">
        <v>689</v>
      </c>
      <c r="B715" s="1231"/>
      <c r="C715" s="1276" t="s">
        <v>2425</v>
      </c>
      <c r="D715" s="1239">
        <v>11947500</v>
      </c>
      <c r="E715" s="1240" t="s">
        <v>2416</v>
      </c>
      <c r="F715" s="1234"/>
      <c r="G715" s="1235"/>
      <c r="H715" s="1236"/>
      <c r="I715" s="1234"/>
      <c r="J715" s="1220"/>
      <c r="K715" s="1237"/>
      <c r="L715" s="1237"/>
      <c r="M715" s="1234"/>
      <c r="N715" s="1237"/>
      <c r="O715" s="1234"/>
      <c r="P715" s="1234"/>
      <c r="Q715" s="1234"/>
      <c r="R715" s="1234"/>
      <c r="S715" s="1234"/>
      <c r="T715" s="1234"/>
      <c r="U715" s="1234"/>
    </row>
    <row r="716" spans="1:57" outlineLevel="2">
      <c r="A716" s="1220">
        <v>690</v>
      </c>
      <c r="B716" s="1231"/>
      <c r="C716" s="1276" t="s">
        <v>2426</v>
      </c>
      <c r="D716" s="1239">
        <v>82909500</v>
      </c>
      <c r="E716" s="1240" t="s">
        <v>2416</v>
      </c>
      <c r="F716" s="1234"/>
      <c r="G716" s="1235"/>
      <c r="H716" s="1236"/>
      <c r="I716" s="1234"/>
      <c r="J716" s="1220"/>
      <c r="K716" s="1237"/>
      <c r="L716" s="1237"/>
      <c r="M716" s="1234"/>
      <c r="N716" s="1237"/>
      <c r="O716" s="1234"/>
      <c r="P716" s="1234"/>
      <c r="Q716" s="1234"/>
      <c r="R716" s="1234"/>
      <c r="S716" s="1234"/>
      <c r="T716" s="1234"/>
      <c r="U716" s="1234"/>
    </row>
    <row r="717" spans="1:57">
      <c r="A717" s="1220">
        <v>692</v>
      </c>
      <c r="B717" s="1231"/>
      <c r="C717" s="1276" t="s">
        <v>2422</v>
      </c>
      <c r="D717" s="1239">
        <v>71019600</v>
      </c>
      <c r="E717" s="1240" t="s">
        <v>2416</v>
      </c>
      <c r="F717" s="1234"/>
      <c r="G717" s="1235"/>
      <c r="H717" s="1236"/>
      <c r="I717" s="1234"/>
      <c r="J717" s="1220"/>
      <c r="K717" s="1237"/>
      <c r="L717" s="1237"/>
      <c r="M717" s="1234"/>
      <c r="N717" s="1237"/>
      <c r="O717" s="1234"/>
      <c r="P717" s="1234"/>
      <c r="Q717" s="1234"/>
      <c r="R717" s="1234"/>
      <c r="S717" s="1234"/>
      <c r="T717" s="1234"/>
      <c r="U717" s="1234"/>
    </row>
    <row r="718" spans="1:57">
      <c r="A718" s="1220">
        <v>693</v>
      </c>
      <c r="B718" s="1231"/>
      <c r="C718" s="1276" t="s">
        <v>2423</v>
      </c>
      <c r="D718" s="1239">
        <v>0</v>
      </c>
      <c r="E718" s="1240" t="s">
        <v>2416</v>
      </c>
      <c r="F718" s="1234"/>
      <c r="G718" s="1235"/>
      <c r="H718" s="1236"/>
      <c r="I718" s="1234"/>
      <c r="J718" s="1220"/>
      <c r="K718" s="1237"/>
      <c r="L718" s="1237"/>
      <c r="M718" s="1234"/>
      <c r="N718" s="1237"/>
      <c r="O718" s="1234"/>
      <c r="P718" s="1234"/>
      <c r="Q718" s="1234"/>
      <c r="R718" s="1234"/>
      <c r="S718" s="1234"/>
      <c r="T718" s="1234"/>
      <c r="U718" s="1234"/>
    </row>
    <row r="719" spans="1:57">
      <c r="A719" s="1220">
        <v>694</v>
      </c>
      <c r="B719" s="1231"/>
      <c r="C719" s="1276" t="s">
        <v>2424</v>
      </c>
      <c r="D719" s="1239">
        <v>71019600</v>
      </c>
      <c r="E719" s="1240" t="s">
        <v>2416</v>
      </c>
      <c r="F719" s="1234"/>
      <c r="G719" s="1235"/>
      <c r="H719" s="1236"/>
      <c r="I719" s="1234"/>
      <c r="J719" s="1220"/>
      <c r="K719" s="1237"/>
      <c r="L719" s="1237"/>
      <c r="M719" s="1234"/>
      <c r="N719" s="1237"/>
      <c r="O719" s="1234"/>
      <c r="P719" s="1234"/>
      <c r="Q719" s="1234"/>
      <c r="R719" s="1234"/>
      <c r="S719" s="1234"/>
      <c r="T719" s="1234"/>
      <c r="U719" s="1234"/>
    </row>
    <row r="720" spans="1:57">
      <c r="A720" s="1220">
        <v>695</v>
      </c>
      <c r="B720" s="1231"/>
      <c r="C720" s="1276" t="s">
        <v>2431</v>
      </c>
      <c r="D720" s="1239">
        <v>10653000</v>
      </c>
      <c r="E720" s="1240" t="s">
        <v>2416</v>
      </c>
      <c r="F720" s="1234"/>
      <c r="G720" s="1235"/>
      <c r="H720" s="1236"/>
      <c r="I720" s="1234"/>
      <c r="J720" s="1220"/>
      <c r="K720" s="1237"/>
      <c r="L720" s="1237"/>
      <c r="M720" s="1234"/>
      <c r="N720" s="1237"/>
      <c r="O720" s="1234"/>
      <c r="P720" s="1234"/>
      <c r="Q720" s="1234"/>
      <c r="R720" s="1234"/>
      <c r="S720" s="1234"/>
      <c r="T720" s="1234"/>
      <c r="U720" s="1234"/>
      <c r="W720" s="1234"/>
      <c r="X720" s="1234"/>
      <c r="Y720" s="1234"/>
      <c r="Z720" s="1234"/>
      <c r="AA720" s="1234"/>
      <c r="AB720" s="1234"/>
      <c r="AC720" s="1234"/>
      <c r="AD720" s="1234"/>
      <c r="AE720" s="1234"/>
      <c r="AF720" s="1234"/>
      <c r="AG720" s="1234"/>
      <c r="AH720" s="1234"/>
      <c r="AI720" s="1234"/>
      <c r="AJ720" s="1234"/>
      <c r="AK720" s="1234"/>
      <c r="AL720" s="1234"/>
      <c r="AM720" s="1234"/>
      <c r="BE720" s="1234"/>
    </row>
    <row r="721" spans="1:57">
      <c r="A721" s="1220">
        <v>696</v>
      </c>
      <c r="B721" s="1231"/>
      <c r="C721" s="1276" t="s">
        <v>2425</v>
      </c>
      <c r="D721" s="1239">
        <v>6349900</v>
      </c>
      <c r="E721" s="1240" t="s">
        <v>2416</v>
      </c>
      <c r="F721" s="1234"/>
      <c r="G721" s="1235"/>
      <c r="H721" s="1236"/>
      <c r="I721" s="1234"/>
      <c r="J721" s="1220"/>
      <c r="K721" s="1237"/>
      <c r="L721" s="1237"/>
      <c r="M721" s="1234"/>
      <c r="N721" s="1237"/>
      <c r="O721" s="1234"/>
      <c r="P721" s="1234"/>
      <c r="Q721" s="1234"/>
      <c r="R721" s="1234"/>
      <c r="S721" s="1234"/>
      <c r="T721" s="1234"/>
      <c r="U721" s="1234"/>
    </row>
    <row r="722" spans="1:57" outlineLevel="2">
      <c r="A722" s="1220">
        <v>697</v>
      </c>
      <c r="B722" s="1231"/>
      <c r="C722" s="1276" t="s">
        <v>2426</v>
      </c>
      <c r="D722" s="1239">
        <v>23540800</v>
      </c>
      <c r="E722" s="1240" t="s">
        <v>2416</v>
      </c>
      <c r="F722" s="1234"/>
      <c r="G722" s="1235"/>
      <c r="H722" s="1236"/>
      <c r="I722" s="1234"/>
      <c r="J722" s="1220"/>
      <c r="K722" s="1237"/>
      <c r="L722" s="1237"/>
      <c r="M722" s="1234"/>
      <c r="N722" s="1237"/>
      <c r="O722" s="1234"/>
      <c r="P722" s="1234"/>
      <c r="Q722" s="1234"/>
      <c r="R722" s="1234"/>
      <c r="S722" s="1234"/>
      <c r="T722" s="1234"/>
      <c r="U722" s="1234"/>
    </row>
    <row r="723" spans="1:57" outlineLevel="2">
      <c r="A723" s="1220">
        <v>698</v>
      </c>
      <c r="B723" s="1231"/>
      <c r="C723" s="1276" t="s">
        <v>2427</v>
      </c>
      <c r="D723" s="1239">
        <v>30475900</v>
      </c>
      <c r="E723" s="1240" t="s">
        <v>2416</v>
      </c>
      <c r="F723" s="1234"/>
      <c r="G723" s="1235"/>
      <c r="H723" s="1236"/>
      <c r="I723" s="1234"/>
      <c r="J723" s="1220"/>
      <c r="K723" s="1237"/>
      <c r="L723" s="1237"/>
      <c r="M723" s="1234"/>
      <c r="N723" s="1237"/>
      <c r="O723" s="1234"/>
      <c r="P723" s="1234"/>
      <c r="Q723" s="1234"/>
      <c r="R723" s="1234"/>
      <c r="S723" s="1234"/>
      <c r="T723" s="1234"/>
      <c r="U723" s="1234"/>
    </row>
    <row r="724" spans="1:57">
      <c r="A724" s="1220">
        <v>700</v>
      </c>
      <c r="B724" s="1231"/>
      <c r="C724" s="1276" t="s">
        <v>2422</v>
      </c>
      <c r="D724" s="1239">
        <v>70505400</v>
      </c>
      <c r="E724" s="1240" t="s">
        <v>2416</v>
      </c>
      <c r="F724" s="1234"/>
      <c r="G724" s="1235"/>
      <c r="H724" s="1236"/>
      <c r="I724" s="1234"/>
      <c r="J724" s="1220"/>
      <c r="K724" s="1237"/>
      <c r="L724" s="1237"/>
      <c r="M724" s="1234"/>
      <c r="N724" s="1237"/>
      <c r="O724" s="1234"/>
      <c r="P724" s="1234"/>
      <c r="Q724" s="1234"/>
      <c r="R724" s="1234"/>
      <c r="S724" s="1234"/>
      <c r="T724" s="1234"/>
      <c r="U724" s="1234"/>
    </row>
    <row r="725" spans="1:57">
      <c r="A725" s="1220">
        <v>701</v>
      </c>
      <c r="B725" s="1231"/>
      <c r="C725" s="1276" t="s">
        <v>2423</v>
      </c>
      <c r="D725" s="1239">
        <v>0</v>
      </c>
      <c r="E725" s="1240" t="s">
        <v>2416</v>
      </c>
      <c r="F725" s="1234"/>
      <c r="G725" s="1235"/>
      <c r="H725" s="1236"/>
      <c r="I725" s="1234"/>
      <c r="J725" s="1220"/>
      <c r="K725" s="1237"/>
      <c r="L725" s="1237"/>
      <c r="M725" s="1234"/>
      <c r="N725" s="1237"/>
      <c r="O725" s="1234"/>
      <c r="P725" s="1234"/>
      <c r="Q725" s="1234"/>
      <c r="R725" s="1234"/>
      <c r="S725" s="1234"/>
      <c r="T725" s="1234"/>
      <c r="U725" s="1234"/>
    </row>
    <row r="726" spans="1:57">
      <c r="A726" s="1220">
        <v>702</v>
      </c>
      <c r="B726" s="1231"/>
      <c r="C726" s="1276" t="s">
        <v>2424</v>
      </c>
      <c r="D726" s="1239">
        <v>70505400</v>
      </c>
      <c r="E726" s="1240" t="s">
        <v>2416</v>
      </c>
      <c r="F726" s="1234"/>
      <c r="G726" s="1235"/>
      <c r="H726" s="1236"/>
      <c r="I726" s="1234"/>
      <c r="J726" s="1220"/>
      <c r="K726" s="1237"/>
      <c r="L726" s="1237"/>
      <c r="M726" s="1234"/>
      <c r="N726" s="1237"/>
      <c r="O726" s="1234"/>
      <c r="P726" s="1234"/>
      <c r="Q726" s="1234"/>
      <c r="R726" s="1234"/>
      <c r="S726" s="1234"/>
      <c r="T726" s="1234"/>
      <c r="U726" s="1234"/>
    </row>
    <row r="727" spans="1:57">
      <c r="A727" s="1220">
        <v>703</v>
      </c>
      <c r="B727" s="1231"/>
      <c r="C727" s="1276" t="s">
        <v>2431</v>
      </c>
      <c r="D727" s="1239">
        <v>10575900</v>
      </c>
      <c r="E727" s="1240" t="s">
        <v>2416</v>
      </c>
      <c r="F727" s="1234"/>
      <c r="G727" s="1235"/>
      <c r="H727" s="1236"/>
      <c r="I727" s="1234"/>
      <c r="J727" s="1220"/>
      <c r="K727" s="1237"/>
      <c r="L727" s="1237"/>
      <c r="M727" s="1234"/>
      <c r="N727" s="1237"/>
      <c r="O727" s="1234"/>
      <c r="P727" s="1234"/>
      <c r="Q727" s="1234"/>
      <c r="R727" s="1234"/>
      <c r="S727" s="1234"/>
      <c r="T727" s="1234"/>
      <c r="U727" s="1234"/>
    </row>
    <row r="728" spans="1:57">
      <c r="A728" s="1220">
        <v>704</v>
      </c>
      <c r="B728" s="1231"/>
      <c r="C728" s="1276" t="s">
        <v>2425</v>
      </c>
      <c r="D728" s="1239">
        <v>6303800</v>
      </c>
      <c r="E728" s="1240" t="s">
        <v>2416</v>
      </c>
      <c r="F728" s="1234"/>
      <c r="G728" s="1235"/>
      <c r="H728" s="1236"/>
      <c r="I728" s="1234"/>
      <c r="J728" s="1220"/>
      <c r="K728" s="1237"/>
      <c r="L728" s="1237"/>
      <c r="M728" s="1234"/>
      <c r="N728" s="1237"/>
      <c r="O728" s="1234"/>
      <c r="P728" s="1234"/>
      <c r="Q728" s="1234"/>
      <c r="R728" s="1234"/>
      <c r="S728" s="1234"/>
      <c r="T728" s="1234"/>
      <c r="U728" s="1234"/>
      <c r="W728" s="1234"/>
      <c r="X728" s="1234"/>
      <c r="Y728" s="1234"/>
      <c r="Z728" s="1234"/>
      <c r="AA728" s="1234"/>
      <c r="AB728" s="1234"/>
      <c r="AC728" s="1234"/>
      <c r="AD728" s="1234"/>
      <c r="AE728" s="1234"/>
      <c r="AF728" s="1234"/>
      <c r="AG728" s="1234"/>
      <c r="AH728" s="1234"/>
      <c r="AI728" s="1234"/>
      <c r="AJ728" s="1234"/>
      <c r="AK728" s="1234"/>
      <c r="AL728" s="1234"/>
      <c r="AM728" s="1234"/>
      <c r="BE728" s="1234"/>
    </row>
    <row r="729" spans="1:57">
      <c r="A729" s="1220">
        <v>705</v>
      </c>
      <c r="B729" s="1231"/>
      <c r="C729" s="1276" t="s">
        <v>2426</v>
      </c>
      <c r="D729" s="1239">
        <v>23370500</v>
      </c>
      <c r="E729" s="1240" t="s">
        <v>2416</v>
      </c>
      <c r="F729" s="1234"/>
      <c r="G729" s="1235"/>
      <c r="H729" s="1236"/>
      <c r="I729" s="1234"/>
      <c r="J729" s="1220"/>
      <c r="K729" s="1237"/>
      <c r="L729" s="1237"/>
      <c r="M729" s="1234"/>
      <c r="N729" s="1237"/>
      <c r="O729" s="1234"/>
      <c r="P729" s="1234"/>
      <c r="Q729" s="1234"/>
      <c r="R729" s="1234"/>
      <c r="S729" s="1234"/>
      <c r="T729" s="1234"/>
      <c r="U729" s="1234"/>
    </row>
    <row r="730" spans="1:57" outlineLevel="2">
      <c r="A730" s="1220">
        <v>706</v>
      </c>
      <c r="B730" s="1231"/>
      <c r="C730" s="1276" t="s">
        <v>2427</v>
      </c>
      <c r="D730" s="1239">
        <v>30255200</v>
      </c>
      <c r="E730" s="1240" t="s">
        <v>2416</v>
      </c>
      <c r="F730" s="1234"/>
      <c r="G730" s="1235"/>
      <c r="H730" s="1236"/>
      <c r="I730" s="1234"/>
      <c r="J730" s="1220"/>
      <c r="K730" s="1237"/>
      <c r="L730" s="1237"/>
      <c r="M730" s="1234"/>
      <c r="N730" s="1237"/>
      <c r="O730" s="1234"/>
      <c r="P730" s="1234"/>
      <c r="Q730" s="1234"/>
      <c r="R730" s="1234"/>
      <c r="S730" s="1234"/>
      <c r="T730" s="1234"/>
      <c r="U730" s="1234"/>
    </row>
    <row r="731" spans="1:57" outlineLevel="2">
      <c r="A731" s="1220">
        <v>708</v>
      </c>
      <c r="B731" s="1231"/>
      <c r="C731" s="1276" t="s">
        <v>2422</v>
      </c>
      <c r="D731" s="1239">
        <v>136081900</v>
      </c>
      <c r="E731" s="1240" t="s">
        <v>2416</v>
      </c>
      <c r="F731" s="1234"/>
      <c r="G731" s="1235"/>
      <c r="H731" s="1236"/>
      <c r="I731" s="1234"/>
      <c r="J731" s="1220"/>
      <c r="K731" s="1237"/>
      <c r="L731" s="1237"/>
      <c r="M731" s="1234"/>
      <c r="N731" s="1237"/>
      <c r="O731" s="1234"/>
      <c r="P731" s="1234"/>
      <c r="Q731" s="1234"/>
      <c r="R731" s="1234"/>
      <c r="S731" s="1234"/>
      <c r="T731" s="1234"/>
      <c r="U731" s="1234"/>
    </row>
    <row r="732" spans="1:57">
      <c r="A732" s="1220">
        <v>709</v>
      </c>
      <c r="B732" s="1231"/>
      <c r="C732" s="1276" t="s">
        <v>2423</v>
      </c>
      <c r="D732" s="1239">
        <v>0</v>
      </c>
      <c r="E732" s="1240" t="s">
        <v>2416</v>
      </c>
      <c r="F732" s="1234"/>
      <c r="G732" s="1235"/>
      <c r="H732" s="1236"/>
      <c r="I732" s="1234"/>
      <c r="J732" s="1220"/>
      <c r="K732" s="1237"/>
      <c r="L732" s="1237"/>
      <c r="M732" s="1234"/>
      <c r="N732" s="1237"/>
      <c r="O732" s="1234"/>
      <c r="P732" s="1234"/>
      <c r="Q732" s="1234"/>
      <c r="R732" s="1234"/>
      <c r="S732" s="1234"/>
      <c r="T732" s="1234"/>
      <c r="U732" s="1234"/>
    </row>
    <row r="733" spans="1:57">
      <c r="A733" s="1220">
        <v>710</v>
      </c>
      <c r="B733" s="1231"/>
      <c r="C733" s="1276" t="s">
        <v>2424</v>
      </c>
      <c r="D733" s="1239">
        <v>136081900</v>
      </c>
      <c r="E733" s="1240" t="s">
        <v>2416</v>
      </c>
      <c r="F733" s="1234"/>
      <c r="G733" s="1235"/>
      <c r="H733" s="1236"/>
      <c r="I733" s="1234"/>
      <c r="J733" s="1220"/>
      <c r="K733" s="1237"/>
      <c r="L733" s="1237"/>
      <c r="M733" s="1234"/>
      <c r="N733" s="1237"/>
      <c r="O733" s="1234"/>
      <c r="P733" s="1234"/>
      <c r="Q733" s="1234"/>
      <c r="R733" s="1234"/>
      <c r="S733" s="1234"/>
      <c r="T733" s="1234"/>
      <c r="U733" s="1234"/>
    </row>
    <row r="734" spans="1:57">
      <c r="A734" s="1220">
        <v>711</v>
      </c>
      <c r="B734" s="1231"/>
      <c r="C734" s="1276" t="s">
        <v>2431</v>
      </c>
      <c r="D734" s="1239">
        <v>20505700</v>
      </c>
      <c r="E734" s="1240" t="s">
        <v>2416</v>
      </c>
      <c r="F734" s="1234"/>
      <c r="G734" s="1235"/>
      <c r="H734" s="1236"/>
      <c r="I734" s="1234"/>
      <c r="J734" s="1220"/>
      <c r="K734" s="1237"/>
      <c r="L734" s="1237"/>
      <c r="M734" s="1234"/>
      <c r="N734" s="1237"/>
      <c r="O734" s="1234"/>
      <c r="P734" s="1234"/>
      <c r="Q734" s="1234"/>
      <c r="R734" s="1234"/>
      <c r="S734" s="1234"/>
      <c r="T734" s="1234"/>
      <c r="U734" s="1234"/>
    </row>
    <row r="735" spans="1:57">
      <c r="A735" s="1220">
        <v>712</v>
      </c>
      <c r="B735" s="1231"/>
      <c r="C735" s="1276" t="s">
        <v>2425</v>
      </c>
      <c r="D735" s="1239">
        <v>29232300</v>
      </c>
      <c r="E735" s="1240" t="s">
        <v>2416</v>
      </c>
      <c r="F735" s="1234"/>
      <c r="G735" s="1235"/>
      <c r="H735" s="1236"/>
      <c r="I735" s="1234"/>
      <c r="J735" s="1220"/>
      <c r="K735" s="1237"/>
      <c r="L735" s="1237"/>
      <c r="M735" s="1234"/>
      <c r="N735" s="1237"/>
      <c r="O735" s="1234"/>
      <c r="P735" s="1234"/>
      <c r="Q735" s="1234"/>
      <c r="R735" s="1234"/>
      <c r="S735" s="1234"/>
      <c r="T735" s="1234"/>
      <c r="U735" s="1234"/>
      <c r="W735" s="1234"/>
      <c r="X735" s="1234"/>
      <c r="Y735" s="1234"/>
      <c r="Z735" s="1234"/>
      <c r="AA735" s="1234"/>
      <c r="AB735" s="1234"/>
      <c r="AC735" s="1234"/>
      <c r="AD735" s="1234"/>
      <c r="AE735" s="1234"/>
      <c r="AF735" s="1234"/>
      <c r="AG735" s="1234"/>
      <c r="AH735" s="1234"/>
      <c r="AI735" s="1234"/>
      <c r="AJ735" s="1234"/>
      <c r="AK735" s="1234"/>
      <c r="AL735" s="1234"/>
      <c r="AM735" s="1234"/>
      <c r="BE735" s="1234"/>
    </row>
    <row r="736" spans="1:57">
      <c r="A736" s="1220">
        <v>713</v>
      </c>
      <c r="B736" s="1231"/>
      <c r="C736" s="1276" t="s">
        <v>2426</v>
      </c>
      <c r="D736" s="1239">
        <v>86343900</v>
      </c>
      <c r="E736" s="1240" t="s">
        <v>2416</v>
      </c>
      <c r="F736" s="1234"/>
      <c r="G736" s="1235"/>
      <c r="H736" s="1236"/>
      <c r="I736" s="1234"/>
      <c r="J736" s="1220"/>
      <c r="K736" s="1237"/>
      <c r="L736" s="1237"/>
      <c r="M736" s="1234"/>
      <c r="N736" s="1237"/>
      <c r="O736" s="1234"/>
      <c r="P736" s="1234"/>
      <c r="Q736" s="1234"/>
      <c r="R736" s="1234"/>
      <c r="S736" s="1234"/>
      <c r="T736" s="1234"/>
      <c r="U736" s="1234"/>
    </row>
    <row r="737" spans="1:57" outlineLevel="2">
      <c r="A737" s="1220">
        <v>715</v>
      </c>
      <c r="B737" s="1231"/>
      <c r="C737" s="1276" t="s">
        <v>2422</v>
      </c>
      <c r="D737" s="1239">
        <v>531700000</v>
      </c>
      <c r="E737" s="1240" t="s">
        <v>2416</v>
      </c>
      <c r="F737" s="1234"/>
      <c r="G737" s="1235"/>
      <c r="H737" s="1236"/>
      <c r="I737" s="1234"/>
      <c r="J737" s="1220"/>
      <c r="K737" s="1237"/>
      <c r="L737" s="1237"/>
      <c r="M737" s="1234"/>
      <c r="N737" s="1237"/>
      <c r="O737" s="1234"/>
      <c r="P737" s="1234"/>
      <c r="Q737" s="1234"/>
      <c r="R737" s="1234"/>
      <c r="S737" s="1234"/>
      <c r="T737" s="1234"/>
      <c r="U737" s="1234"/>
    </row>
    <row r="738" spans="1:57" outlineLevel="2">
      <c r="A738" s="1220">
        <v>716</v>
      </c>
      <c r="B738" s="1231"/>
      <c r="C738" s="1276" t="s">
        <v>2423</v>
      </c>
      <c r="D738" s="1239">
        <v>0</v>
      </c>
      <c r="E738" s="1240" t="s">
        <v>2416</v>
      </c>
      <c r="F738" s="1234"/>
      <c r="G738" s="1235"/>
      <c r="H738" s="1236"/>
      <c r="I738" s="1234"/>
      <c r="J738" s="1220"/>
      <c r="K738" s="1237"/>
      <c r="L738" s="1237"/>
      <c r="M738" s="1234"/>
      <c r="N738" s="1237"/>
      <c r="O738" s="1234"/>
      <c r="P738" s="1234"/>
      <c r="Q738" s="1234"/>
      <c r="R738" s="1234"/>
      <c r="S738" s="1234"/>
      <c r="T738" s="1234"/>
      <c r="U738" s="1234"/>
    </row>
    <row r="739" spans="1:57">
      <c r="A739" s="1220">
        <v>717</v>
      </c>
      <c r="B739" s="1231"/>
      <c r="C739" s="1276" t="s">
        <v>2424</v>
      </c>
      <c r="D739" s="1239">
        <v>531700000</v>
      </c>
      <c r="E739" s="1240" t="s">
        <v>2416</v>
      </c>
      <c r="F739" s="1234"/>
      <c r="G739" s="1235"/>
      <c r="H739" s="1236"/>
      <c r="I739" s="1234"/>
      <c r="J739" s="1220"/>
      <c r="K739" s="1237"/>
      <c r="L739" s="1237"/>
      <c r="M739" s="1234"/>
      <c r="N739" s="1237"/>
      <c r="O739" s="1234"/>
      <c r="P739" s="1234"/>
      <c r="Q739" s="1234"/>
      <c r="R739" s="1234"/>
      <c r="S739" s="1234"/>
      <c r="T739" s="1234"/>
      <c r="U739" s="1234"/>
    </row>
    <row r="740" spans="1:57">
      <c r="A740" s="1220">
        <v>718</v>
      </c>
      <c r="B740" s="1231"/>
      <c r="C740" s="1276" t="s">
        <v>2431</v>
      </c>
      <c r="D740" s="1239">
        <v>88087400</v>
      </c>
      <c r="E740" s="1240" t="s">
        <v>2416</v>
      </c>
      <c r="F740" s="1234"/>
      <c r="G740" s="1235"/>
      <c r="H740" s="1236"/>
      <c r="I740" s="1234"/>
      <c r="J740" s="1220"/>
      <c r="K740" s="1237"/>
      <c r="L740" s="1237"/>
      <c r="M740" s="1234"/>
      <c r="N740" s="1237"/>
      <c r="O740" s="1234"/>
      <c r="P740" s="1234"/>
      <c r="Q740" s="1234"/>
      <c r="R740" s="1234"/>
      <c r="S740" s="1234"/>
      <c r="T740" s="1234"/>
      <c r="U740" s="1234"/>
    </row>
    <row r="741" spans="1:57">
      <c r="A741" s="1220">
        <v>719</v>
      </c>
      <c r="B741" s="1231"/>
      <c r="C741" s="1276" t="s">
        <v>2426</v>
      </c>
      <c r="D741" s="1239">
        <v>48346900</v>
      </c>
      <c r="E741" s="1240" t="s">
        <v>2416</v>
      </c>
      <c r="F741" s="1234"/>
      <c r="G741" s="1235"/>
      <c r="H741" s="1236"/>
      <c r="I741" s="1234"/>
      <c r="J741" s="1220"/>
      <c r="K741" s="1237"/>
      <c r="L741" s="1237"/>
      <c r="M741" s="1234"/>
      <c r="N741" s="1237"/>
      <c r="O741" s="1234"/>
      <c r="P741" s="1234"/>
      <c r="Q741" s="1234"/>
      <c r="R741" s="1234"/>
      <c r="S741" s="1234"/>
      <c r="T741" s="1234"/>
      <c r="U741" s="1234"/>
    </row>
    <row r="742" spans="1:57">
      <c r="A742" s="1220">
        <v>720</v>
      </c>
      <c r="B742" s="1231"/>
      <c r="C742" s="1276" t="s">
        <v>2427</v>
      </c>
      <c r="D742" s="1239">
        <v>104798000</v>
      </c>
      <c r="E742" s="1240" t="s">
        <v>2416</v>
      </c>
      <c r="F742" s="1234"/>
      <c r="G742" s="1235"/>
      <c r="H742" s="1236"/>
      <c r="I742" s="1234"/>
      <c r="J742" s="1220"/>
      <c r="K742" s="1237"/>
      <c r="L742" s="1237"/>
      <c r="M742" s="1234"/>
      <c r="N742" s="1237"/>
      <c r="O742" s="1234"/>
      <c r="P742" s="1234"/>
      <c r="Q742" s="1234"/>
      <c r="R742" s="1234"/>
      <c r="S742" s="1234"/>
      <c r="T742" s="1234"/>
      <c r="U742" s="1234"/>
      <c r="W742" s="1234"/>
      <c r="X742" s="1234"/>
      <c r="Y742" s="1234"/>
      <c r="Z742" s="1234"/>
      <c r="AA742" s="1234"/>
      <c r="AB742" s="1234"/>
      <c r="AC742" s="1234"/>
      <c r="AD742" s="1234"/>
      <c r="AE742" s="1234"/>
      <c r="AF742" s="1234"/>
      <c r="AG742" s="1234"/>
      <c r="AH742" s="1234"/>
      <c r="AI742" s="1234"/>
      <c r="AJ742" s="1234"/>
      <c r="AK742" s="1234"/>
      <c r="AL742" s="1234"/>
      <c r="AM742" s="1234"/>
      <c r="BE742" s="1234"/>
    </row>
    <row r="743" spans="1:57">
      <c r="A743" s="1220">
        <v>721</v>
      </c>
      <c r="B743" s="1231"/>
      <c r="C743" s="1276" t="s">
        <v>2517</v>
      </c>
      <c r="D743" s="1239">
        <v>290467700</v>
      </c>
      <c r="E743" s="1240" t="s">
        <v>2416</v>
      </c>
      <c r="F743" s="1234"/>
      <c r="G743" s="1235"/>
      <c r="H743" s="1236"/>
      <c r="I743" s="1234"/>
      <c r="J743" s="1220"/>
      <c r="K743" s="1237"/>
      <c r="L743" s="1237"/>
      <c r="M743" s="1234"/>
      <c r="N743" s="1237"/>
      <c r="O743" s="1234"/>
      <c r="P743" s="1234"/>
      <c r="Q743" s="1234"/>
      <c r="R743" s="1234"/>
      <c r="S743" s="1234"/>
      <c r="T743" s="1234"/>
      <c r="U743" s="1234"/>
    </row>
    <row r="744" spans="1:57" outlineLevel="2">
      <c r="A744" s="1220">
        <v>723</v>
      </c>
      <c r="B744" s="1231"/>
      <c r="C744" s="1276" t="s">
        <v>2422</v>
      </c>
      <c r="D744" s="1239">
        <v>111000000</v>
      </c>
      <c r="E744" s="1240" t="s">
        <v>2416</v>
      </c>
      <c r="F744" s="1234"/>
      <c r="G744" s="1235"/>
      <c r="H744" s="1236"/>
      <c r="I744" s="1234"/>
      <c r="J744" s="1220"/>
      <c r="K744" s="1237"/>
      <c r="L744" s="1237"/>
      <c r="M744" s="1234"/>
      <c r="N744" s="1237"/>
      <c r="O744" s="1234"/>
      <c r="P744" s="1234"/>
      <c r="Q744" s="1234"/>
      <c r="R744" s="1234"/>
      <c r="S744" s="1234"/>
      <c r="T744" s="1234"/>
      <c r="U744" s="1234"/>
    </row>
    <row r="745" spans="1:57" outlineLevel="2">
      <c r="A745" s="1220">
        <v>724</v>
      </c>
      <c r="B745" s="1231"/>
      <c r="C745" s="1276" t="s">
        <v>2423</v>
      </c>
      <c r="D745" s="1239">
        <v>0</v>
      </c>
      <c r="E745" s="1240" t="s">
        <v>2416</v>
      </c>
      <c r="F745" s="1234"/>
      <c r="G745" s="1235"/>
      <c r="H745" s="1236"/>
      <c r="I745" s="1234"/>
      <c r="J745" s="1220"/>
      <c r="K745" s="1237"/>
      <c r="L745" s="1237"/>
      <c r="M745" s="1234"/>
      <c r="N745" s="1237"/>
      <c r="O745" s="1234"/>
      <c r="P745" s="1234"/>
      <c r="Q745" s="1234"/>
      <c r="R745" s="1234"/>
      <c r="S745" s="1234"/>
      <c r="T745" s="1234"/>
      <c r="U745" s="1234"/>
    </row>
    <row r="746" spans="1:57">
      <c r="A746" s="1220">
        <v>725</v>
      </c>
      <c r="B746" s="1231"/>
      <c r="C746" s="1276" t="s">
        <v>2424</v>
      </c>
      <c r="D746" s="1239">
        <v>111000000</v>
      </c>
      <c r="E746" s="1240" t="s">
        <v>2416</v>
      </c>
      <c r="F746" s="1234"/>
      <c r="G746" s="1235"/>
      <c r="H746" s="1236"/>
      <c r="I746" s="1234"/>
      <c r="J746" s="1220"/>
      <c r="K746" s="1237"/>
      <c r="L746" s="1237"/>
      <c r="M746" s="1234"/>
      <c r="N746" s="1237"/>
      <c r="O746" s="1234"/>
      <c r="P746" s="1234"/>
      <c r="Q746" s="1234"/>
      <c r="R746" s="1234"/>
      <c r="S746" s="1234"/>
      <c r="T746" s="1234"/>
      <c r="U746" s="1234"/>
    </row>
    <row r="747" spans="1:57">
      <c r="A747" s="1220">
        <v>726</v>
      </c>
      <c r="B747" s="1231"/>
      <c r="C747" s="1276" t="s">
        <v>2431</v>
      </c>
      <c r="D747" s="1239">
        <v>16133000</v>
      </c>
      <c r="E747" s="1240" t="s">
        <v>2416</v>
      </c>
      <c r="F747" s="1234"/>
      <c r="G747" s="1235"/>
      <c r="H747" s="1236"/>
      <c r="I747" s="1234"/>
      <c r="J747" s="1220"/>
      <c r="K747" s="1237"/>
      <c r="L747" s="1237"/>
      <c r="M747" s="1234"/>
      <c r="N747" s="1237"/>
      <c r="O747" s="1234"/>
      <c r="P747" s="1234"/>
      <c r="Q747" s="1234"/>
      <c r="R747" s="1234"/>
      <c r="S747" s="1234"/>
      <c r="T747" s="1234"/>
      <c r="U747" s="1234"/>
    </row>
    <row r="748" spans="1:57">
      <c r="A748" s="1220">
        <v>727</v>
      </c>
      <c r="B748" s="1231"/>
      <c r="C748" s="1276" t="s">
        <v>2425</v>
      </c>
      <c r="D748" s="1239">
        <v>11950000</v>
      </c>
      <c r="E748" s="1240" t="s">
        <v>2416</v>
      </c>
      <c r="F748" s="1234"/>
      <c r="G748" s="1235"/>
      <c r="H748" s="1236"/>
      <c r="I748" s="1234"/>
      <c r="J748" s="1220"/>
      <c r="K748" s="1237"/>
      <c r="L748" s="1237"/>
      <c r="M748" s="1234"/>
      <c r="N748" s="1237"/>
      <c r="O748" s="1234"/>
      <c r="P748" s="1234"/>
      <c r="Q748" s="1234"/>
      <c r="R748" s="1234"/>
      <c r="S748" s="1234"/>
      <c r="T748" s="1234"/>
      <c r="U748" s="1234"/>
    </row>
    <row r="749" spans="1:57">
      <c r="A749" s="1220">
        <v>728</v>
      </c>
      <c r="B749" s="1231"/>
      <c r="C749" s="1276" t="s">
        <v>2426</v>
      </c>
      <c r="D749" s="1239">
        <v>82917000</v>
      </c>
      <c r="E749" s="1240" t="s">
        <v>2416</v>
      </c>
      <c r="F749" s="1234"/>
      <c r="G749" s="1235"/>
      <c r="H749" s="1236"/>
      <c r="I749" s="1234"/>
      <c r="J749" s="1220"/>
      <c r="K749" s="1237"/>
      <c r="L749" s="1237"/>
      <c r="M749" s="1234"/>
      <c r="N749" s="1237"/>
      <c r="O749" s="1234"/>
      <c r="P749" s="1234"/>
      <c r="Q749" s="1234"/>
      <c r="R749" s="1234"/>
      <c r="S749" s="1234"/>
      <c r="T749" s="1234"/>
      <c r="U749" s="1234"/>
    </row>
    <row r="750" spans="1:57">
      <c r="A750" s="1220">
        <v>730</v>
      </c>
      <c r="B750" s="1231"/>
      <c r="C750" s="1276" t="s">
        <v>2422</v>
      </c>
      <c r="D750" s="1239">
        <v>62689000</v>
      </c>
      <c r="E750" s="1240" t="s">
        <v>2416</v>
      </c>
      <c r="F750" s="1234"/>
      <c r="G750" s="1235"/>
      <c r="H750" s="1236"/>
      <c r="I750" s="1234"/>
      <c r="J750" s="1220"/>
      <c r="K750" s="1237"/>
      <c r="L750" s="1237"/>
      <c r="M750" s="1234"/>
      <c r="N750" s="1237"/>
      <c r="O750" s="1234"/>
      <c r="P750" s="1234"/>
      <c r="Q750" s="1234"/>
      <c r="R750" s="1234"/>
      <c r="S750" s="1234"/>
      <c r="T750" s="1234"/>
      <c r="U750" s="1234"/>
      <c r="W750" s="1234"/>
      <c r="X750" s="1234"/>
      <c r="Y750" s="1234"/>
      <c r="Z750" s="1234"/>
      <c r="AA750" s="1234"/>
      <c r="AB750" s="1234"/>
      <c r="AC750" s="1234"/>
      <c r="AD750" s="1234"/>
      <c r="AE750" s="1234"/>
      <c r="AF750" s="1234"/>
      <c r="AG750" s="1234"/>
      <c r="AH750" s="1234"/>
      <c r="AI750" s="1234"/>
      <c r="AJ750" s="1234"/>
      <c r="AK750" s="1234"/>
      <c r="AL750" s="1234"/>
      <c r="AM750" s="1234"/>
      <c r="BE750" s="1234"/>
    </row>
    <row r="751" spans="1:57">
      <c r="A751" s="1220">
        <v>731</v>
      </c>
      <c r="B751" s="1231"/>
      <c r="C751" s="1276" t="s">
        <v>2423</v>
      </c>
      <c r="D751" s="1239">
        <v>0</v>
      </c>
      <c r="E751" s="1240" t="s">
        <v>2416</v>
      </c>
      <c r="F751" s="1234"/>
      <c r="G751" s="1235"/>
      <c r="H751" s="1236"/>
      <c r="I751" s="1234"/>
      <c r="J751" s="1220"/>
      <c r="K751" s="1237"/>
      <c r="L751" s="1237"/>
      <c r="M751" s="1234"/>
      <c r="N751" s="1237"/>
      <c r="O751" s="1234"/>
      <c r="P751" s="1234"/>
      <c r="Q751" s="1234"/>
      <c r="R751" s="1234"/>
      <c r="S751" s="1234"/>
      <c r="T751" s="1234"/>
      <c r="U751" s="1234"/>
    </row>
    <row r="752" spans="1:57" outlineLevel="2">
      <c r="A752" s="1220">
        <v>732</v>
      </c>
      <c r="B752" s="1231"/>
      <c r="C752" s="1276" t="s">
        <v>2424</v>
      </c>
      <c r="D752" s="1239">
        <v>62689000</v>
      </c>
      <c r="E752" s="1240" t="s">
        <v>2416</v>
      </c>
      <c r="F752" s="1234"/>
      <c r="G752" s="1235"/>
      <c r="H752" s="1236"/>
      <c r="I752" s="1234"/>
      <c r="J752" s="1220"/>
      <c r="K752" s="1237"/>
      <c r="L752" s="1237"/>
      <c r="M752" s="1234"/>
      <c r="N752" s="1237"/>
      <c r="O752" s="1234"/>
      <c r="P752" s="1234"/>
      <c r="Q752" s="1234"/>
      <c r="R752" s="1234"/>
      <c r="S752" s="1234"/>
      <c r="T752" s="1234"/>
      <c r="U752" s="1234"/>
    </row>
    <row r="753" spans="1:57" outlineLevel="2">
      <c r="A753" s="1220">
        <v>733</v>
      </c>
      <c r="B753" s="1231"/>
      <c r="C753" s="1276" t="s">
        <v>2431</v>
      </c>
      <c r="D753" s="1239">
        <v>10263400</v>
      </c>
      <c r="E753" s="1240" t="s">
        <v>2416</v>
      </c>
      <c r="F753" s="1234"/>
      <c r="G753" s="1235"/>
      <c r="H753" s="1236"/>
      <c r="I753" s="1234"/>
      <c r="J753" s="1220"/>
      <c r="K753" s="1237"/>
      <c r="L753" s="1237"/>
      <c r="M753" s="1234"/>
      <c r="N753" s="1237"/>
      <c r="O753" s="1234"/>
      <c r="P753" s="1234"/>
      <c r="Q753" s="1234"/>
      <c r="R753" s="1234"/>
      <c r="S753" s="1234"/>
      <c r="T753" s="1234"/>
      <c r="U753" s="1234"/>
    </row>
    <row r="754" spans="1:57">
      <c r="A754" s="1220">
        <v>734</v>
      </c>
      <c r="B754" s="1231"/>
      <c r="C754" s="1276" t="s">
        <v>2425</v>
      </c>
      <c r="D754" s="1239">
        <v>25524500</v>
      </c>
      <c r="E754" s="1240" t="s">
        <v>2416</v>
      </c>
      <c r="F754" s="1234"/>
      <c r="G754" s="1235"/>
      <c r="H754" s="1236"/>
      <c r="I754" s="1234"/>
      <c r="J754" s="1220"/>
      <c r="K754" s="1237"/>
      <c r="L754" s="1237"/>
      <c r="M754" s="1234"/>
      <c r="N754" s="1237"/>
      <c r="O754" s="1234"/>
      <c r="P754" s="1234"/>
      <c r="Q754" s="1234"/>
      <c r="R754" s="1234"/>
      <c r="S754" s="1234"/>
      <c r="T754" s="1234"/>
      <c r="U754" s="1234"/>
    </row>
    <row r="755" spans="1:57">
      <c r="A755" s="1220">
        <v>735</v>
      </c>
      <c r="B755" s="1231"/>
      <c r="C755" s="1276" t="s">
        <v>2426</v>
      </c>
      <c r="D755" s="1239">
        <v>26901100</v>
      </c>
      <c r="E755" s="1240" t="s">
        <v>2416</v>
      </c>
      <c r="F755" s="1234"/>
      <c r="G755" s="1235"/>
      <c r="H755" s="1236"/>
      <c r="I755" s="1234"/>
      <c r="J755" s="1220"/>
      <c r="K755" s="1237"/>
      <c r="L755" s="1237"/>
      <c r="M755" s="1234"/>
      <c r="N755" s="1237"/>
      <c r="O755" s="1234"/>
      <c r="P755" s="1234"/>
      <c r="Q755" s="1234"/>
      <c r="R755" s="1234"/>
      <c r="S755" s="1234"/>
      <c r="T755" s="1234"/>
      <c r="U755" s="1234"/>
    </row>
    <row r="756" spans="1:57">
      <c r="A756" s="1220">
        <v>737</v>
      </c>
      <c r="B756" s="1231"/>
      <c r="C756" s="1276" t="s">
        <v>2422</v>
      </c>
      <c r="D756" s="1239">
        <v>293982500</v>
      </c>
      <c r="E756" s="1240" t="s">
        <v>2416</v>
      </c>
      <c r="F756" s="1234"/>
      <c r="G756" s="1235"/>
      <c r="H756" s="1236"/>
      <c r="I756" s="1234"/>
      <c r="J756" s="1220"/>
      <c r="K756" s="1237"/>
      <c r="L756" s="1237"/>
      <c r="M756" s="1234"/>
      <c r="N756" s="1237"/>
      <c r="O756" s="1234"/>
      <c r="P756" s="1234"/>
      <c r="Q756" s="1234"/>
      <c r="R756" s="1234"/>
      <c r="S756" s="1234"/>
      <c r="T756" s="1234"/>
      <c r="U756" s="1234"/>
    </row>
    <row r="757" spans="1:57">
      <c r="A757" s="1220">
        <v>738</v>
      </c>
      <c r="B757" s="1231"/>
      <c r="C757" s="1276" t="s">
        <v>2423</v>
      </c>
      <c r="D757" s="1239">
        <v>0</v>
      </c>
      <c r="E757" s="1240" t="s">
        <v>2416</v>
      </c>
      <c r="F757" s="1234"/>
      <c r="G757" s="1235"/>
      <c r="H757" s="1236"/>
      <c r="I757" s="1234"/>
      <c r="J757" s="1220"/>
      <c r="K757" s="1237"/>
      <c r="L757" s="1237"/>
      <c r="M757" s="1234"/>
      <c r="N757" s="1237"/>
      <c r="O757" s="1234"/>
      <c r="P757" s="1234"/>
      <c r="Q757" s="1234"/>
      <c r="R757" s="1234"/>
      <c r="S757" s="1234"/>
      <c r="T757" s="1234"/>
      <c r="U757" s="1234"/>
    </row>
    <row r="758" spans="1:57">
      <c r="A758" s="1220">
        <v>739</v>
      </c>
      <c r="B758" s="1231"/>
      <c r="C758" s="1276" t="s">
        <v>2424</v>
      </c>
      <c r="D758" s="1239">
        <v>293982500</v>
      </c>
      <c r="E758" s="1240" t="s">
        <v>2416</v>
      </c>
      <c r="F758" s="1234"/>
      <c r="G758" s="1235"/>
      <c r="H758" s="1236"/>
      <c r="I758" s="1234"/>
      <c r="J758" s="1220"/>
      <c r="K758" s="1237"/>
      <c r="L758" s="1237"/>
      <c r="M758" s="1234"/>
      <c r="N758" s="1237"/>
      <c r="O758" s="1234"/>
      <c r="P758" s="1234"/>
      <c r="Q758" s="1234"/>
      <c r="R758" s="1234"/>
      <c r="S758" s="1234"/>
      <c r="T758" s="1234"/>
      <c r="U758" s="1234"/>
      <c r="W758" s="1234"/>
      <c r="X758" s="1234"/>
      <c r="Y758" s="1234"/>
      <c r="Z758" s="1234"/>
      <c r="AA758" s="1234"/>
      <c r="AB758" s="1234"/>
      <c r="AC758" s="1234"/>
      <c r="AD758" s="1234"/>
      <c r="AE758" s="1234"/>
      <c r="AF758" s="1234"/>
      <c r="AG758" s="1234"/>
      <c r="AH758" s="1234"/>
      <c r="AI758" s="1234"/>
      <c r="AJ758" s="1234"/>
      <c r="AK758" s="1234"/>
      <c r="AL758" s="1234"/>
      <c r="AM758" s="1234"/>
      <c r="BE758" s="1234"/>
    </row>
    <row r="759" spans="1:57">
      <c r="A759" s="1220">
        <v>740</v>
      </c>
      <c r="B759" s="1231"/>
      <c r="C759" s="1276" t="s">
        <v>2431</v>
      </c>
      <c r="D759" s="1239">
        <v>42181200</v>
      </c>
      <c r="E759" s="1240" t="s">
        <v>2416</v>
      </c>
      <c r="F759" s="1234"/>
      <c r="G759" s="1235"/>
      <c r="H759" s="1236"/>
      <c r="I759" s="1234"/>
      <c r="J759" s="1220"/>
      <c r="K759" s="1237"/>
      <c r="L759" s="1237"/>
      <c r="M759" s="1234"/>
      <c r="N759" s="1237"/>
      <c r="O759" s="1234"/>
      <c r="P759" s="1234"/>
      <c r="Q759" s="1234"/>
      <c r="R759" s="1234"/>
      <c r="S759" s="1234"/>
      <c r="T759" s="1234"/>
      <c r="U759" s="1234"/>
    </row>
    <row r="760" spans="1:57" outlineLevel="2">
      <c r="A760" s="1220">
        <v>741</v>
      </c>
      <c r="B760" s="1231"/>
      <c r="C760" s="1276" t="s">
        <v>2425</v>
      </c>
      <c r="D760" s="1239">
        <v>32540400</v>
      </c>
      <c r="E760" s="1240" t="s">
        <v>2416</v>
      </c>
      <c r="F760" s="1234"/>
      <c r="G760" s="1235"/>
      <c r="H760" s="1236"/>
      <c r="I760" s="1234"/>
      <c r="J760" s="1220"/>
      <c r="K760" s="1237"/>
      <c r="L760" s="1237"/>
      <c r="M760" s="1234"/>
      <c r="N760" s="1237"/>
      <c r="O760" s="1234"/>
      <c r="P760" s="1234"/>
      <c r="Q760" s="1234"/>
      <c r="R760" s="1234"/>
      <c r="S760" s="1234"/>
      <c r="T760" s="1234"/>
      <c r="U760" s="1234"/>
    </row>
    <row r="761" spans="1:57" outlineLevel="2">
      <c r="A761" s="1220">
        <v>742</v>
      </c>
      <c r="B761" s="1231"/>
      <c r="C761" s="1276" t="s">
        <v>2426</v>
      </c>
      <c r="D761" s="1239">
        <v>51885000</v>
      </c>
      <c r="E761" s="1240" t="s">
        <v>2416</v>
      </c>
      <c r="F761" s="1234"/>
      <c r="G761" s="1235"/>
      <c r="H761" s="1236"/>
      <c r="I761" s="1234"/>
      <c r="J761" s="1220"/>
      <c r="K761" s="1237"/>
      <c r="L761" s="1237"/>
      <c r="M761" s="1234"/>
      <c r="N761" s="1237"/>
      <c r="O761" s="1234"/>
      <c r="P761" s="1234"/>
      <c r="Q761" s="1234"/>
      <c r="R761" s="1234"/>
      <c r="S761" s="1234"/>
      <c r="T761" s="1234"/>
      <c r="U761" s="1234"/>
    </row>
    <row r="762" spans="1:57">
      <c r="A762" s="1220">
        <v>743</v>
      </c>
      <c r="B762" s="1231"/>
      <c r="C762" s="1276" t="s">
        <v>2427</v>
      </c>
      <c r="D762" s="1239">
        <v>167375900</v>
      </c>
      <c r="E762" s="1240" t="s">
        <v>2416</v>
      </c>
      <c r="F762" s="1234"/>
      <c r="G762" s="1235"/>
      <c r="H762" s="1236"/>
      <c r="I762" s="1234"/>
      <c r="J762" s="1220"/>
      <c r="K762" s="1237"/>
      <c r="L762" s="1237"/>
      <c r="M762" s="1234"/>
      <c r="N762" s="1237"/>
      <c r="O762" s="1234"/>
      <c r="P762" s="1234"/>
      <c r="Q762" s="1234"/>
      <c r="R762" s="1234"/>
      <c r="S762" s="1234"/>
      <c r="T762" s="1234"/>
      <c r="U762" s="1234"/>
    </row>
    <row r="763" spans="1:57">
      <c r="A763" s="1220">
        <v>745</v>
      </c>
      <c r="B763" s="1231"/>
      <c r="C763" s="1276" t="s">
        <v>2422</v>
      </c>
      <c r="D763" s="1239">
        <v>264400000</v>
      </c>
      <c r="E763" s="1240" t="s">
        <v>2416</v>
      </c>
      <c r="F763" s="1234"/>
      <c r="G763" s="1235"/>
      <c r="H763" s="1236"/>
      <c r="I763" s="1234"/>
      <c r="J763" s="1220"/>
      <c r="K763" s="1237"/>
      <c r="L763" s="1237"/>
      <c r="M763" s="1234"/>
      <c r="N763" s="1237"/>
      <c r="O763" s="1234"/>
      <c r="P763" s="1234"/>
      <c r="Q763" s="1234"/>
      <c r="R763" s="1234"/>
      <c r="S763" s="1234"/>
      <c r="T763" s="1234"/>
      <c r="U763" s="1234"/>
    </row>
    <row r="764" spans="1:57">
      <c r="A764" s="1220">
        <v>746</v>
      </c>
      <c r="B764" s="1231"/>
      <c r="C764" s="1276" t="s">
        <v>2423</v>
      </c>
      <c r="D764" s="1239">
        <v>0</v>
      </c>
      <c r="E764" s="1240" t="s">
        <v>2416</v>
      </c>
      <c r="F764" s="1234"/>
      <c r="G764" s="1235"/>
      <c r="H764" s="1236"/>
      <c r="I764" s="1234"/>
      <c r="J764" s="1220"/>
      <c r="K764" s="1237"/>
      <c r="L764" s="1237"/>
      <c r="M764" s="1234"/>
      <c r="N764" s="1237"/>
      <c r="O764" s="1234"/>
      <c r="P764" s="1234"/>
      <c r="Q764" s="1234"/>
      <c r="R764" s="1234"/>
      <c r="S764" s="1234"/>
      <c r="T764" s="1234"/>
      <c r="U764" s="1234"/>
    </row>
    <row r="765" spans="1:57">
      <c r="A765" s="1220">
        <v>747</v>
      </c>
      <c r="B765" s="1231"/>
      <c r="C765" s="1276" t="s">
        <v>2424</v>
      </c>
      <c r="D765" s="1239">
        <v>264400000</v>
      </c>
      <c r="E765" s="1240" t="s">
        <v>2416</v>
      </c>
      <c r="F765" s="1234"/>
      <c r="G765" s="1235"/>
      <c r="H765" s="1236"/>
      <c r="I765" s="1234"/>
      <c r="J765" s="1220"/>
      <c r="K765" s="1237"/>
      <c r="L765" s="1237"/>
      <c r="M765" s="1234"/>
      <c r="N765" s="1237"/>
      <c r="O765" s="1234"/>
      <c r="P765" s="1234"/>
      <c r="Q765" s="1234"/>
      <c r="R765" s="1234"/>
      <c r="S765" s="1234"/>
      <c r="T765" s="1234"/>
      <c r="U765" s="1234"/>
      <c r="W765" s="1234"/>
      <c r="X765" s="1234"/>
      <c r="Y765" s="1234"/>
      <c r="Z765" s="1234"/>
      <c r="AA765" s="1234"/>
      <c r="AB765" s="1234"/>
      <c r="AC765" s="1234"/>
      <c r="AD765" s="1234"/>
      <c r="AE765" s="1234"/>
      <c r="AF765" s="1234"/>
      <c r="AG765" s="1234"/>
      <c r="AH765" s="1234"/>
      <c r="AI765" s="1234"/>
      <c r="AJ765" s="1234"/>
      <c r="AK765" s="1234"/>
      <c r="AL765" s="1234"/>
      <c r="AM765" s="1234"/>
      <c r="BE765" s="1234"/>
    </row>
    <row r="766" spans="1:57">
      <c r="A766" s="1220">
        <v>748</v>
      </c>
      <c r="B766" s="1231"/>
      <c r="C766" s="1276" t="s">
        <v>2431</v>
      </c>
      <c r="D766" s="1239">
        <v>40000000</v>
      </c>
      <c r="E766" s="1240" t="s">
        <v>2416</v>
      </c>
      <c r="F766" s="1234"/>
      <c r="G766" s="1235"/>
      <c r="H766" s="1236"/>
      <c r="I766" s="1234"/>
      <c r="J766" s="1220"/>
      <c r="K766" s="1237"/>
      <c r="L766" s="1237"/>
      <c r="M766" s="1234"/>
      <c r="N766" s="1237"/>
      <c r="O766" s="1234"/>
      <c r="P766" s="1234"/>
      <c r="Q766" s="1234"/>
      <c r="R766" s="1234"/>
      <c r="S766" s="1234"/>
      <c r="T766" s="1234"/>
      <c r="U766" s="1234"/>
    </row>
    <row r="767" spans="1:57" outlineLevel="2">
      <c r="A767" s="1220">
        <v>749</v>
      </c>
      <c r="B767" s="1231"/>
      <c r="C767" s="1276" t="s">
        <v>2425</v>
      </c>
      <c r="D767" s="1239">
        <v>7063200</v>
      </c>
      <c r="E767" s="1240" t="s">
        <v>2416</v>
      </c>
      <c r="F767" s="1234"/>
      <c r="G767" s="1235"/>
      <c r="H767" s="1236"/>
      <c r="I767" s="1234"/>
      <c r="J767" s="1220"/>
      <c r="K767" s="1237"/>
      <c r="L767" s="1237"/>
      <c r="M767" s="1234"/>
      <c r="N767" s="1237"/>
      <c r="O767" s="1234"/>
      <c r="P767" s="1234"/>
      <c r="Q767" s="1234"/>
      <c r="R767" s="1234"/>
      <c r="S767" s="1234"/>
      <c r="T767" s="1234"/>
      <c r="U767" s="1234"/>
    </row>
    <row r="768" spans="1:57" outlineLevel="2">
      <c r="A768" s="1220">
        <v>750</v>
      </c>
      <c r="B768" s="1231"/>
      <c r="C768" s="1276" t="s">
        <v>2426</v>
      </c>
      <c r="D768" s="1239">
        <v>67157600</v>
      </c>
      <c r="E768" s="1240" t="s">
        <v>2416</v>
      </c>
      <c r="F768" s="1234"/>
      <c r="G768" s="1235"/>
      <c r="H768" s="1236"/>
      <c r="I768" s="1234"/>
      <c r="J768" s="1220"/>
      <c r="K768" s="1237"/>
      <c r="L768" s="1237"/>
      <c r="M768" s="1234"/>
      <c r="N768" s="1237"/>
      <c r="O768" s="1234"/>
      <c r="P768" s="1234"/>
      <c r="Q768" s="1234"/>
      <c r="R768" s="1234"/>
      <c r="S768" s="1234"/>
      <c r="T768" s="1234"/>
      <c r="U768" s="1234"/>
    </row>
    <row r="769" spans="1:57">
      <c r="A769" s="1220">
        <v>751</v>
      </c>
      <c r="B769" s="1231"/>
      <c r="C769" s="1276" t="s">
        <v>2427</v>
      </c>
      <c r="D769" s="1239">
        <v>150179200</v>
      </c>
      <c r="E769" s="1240" t="s">
        <v>2416</v>
      </c>
      <c r="F769" s="1234"/>
      <c r="G769" s="1235"/>
      <c r="H769" s="1236"/>
      <c r="I769" s="1234"/>
      <c r="J769" s="1220"/>
      <c r="K769" s="1237"/>
      <c r="L769" s="1237"/>
      <c r="M769" s="1234"/>
      <c r="N769" s="1237"/>
      <c r="O769" s="1234"/>
      <c r="P769" s="1234"/>
      <c r="Q769" s="1234"/>
      <c r="R769" s="1234"/>
      <c r="S769" s="1234"/>
      <c r="T769" s="1234"/>
      <c r="U769" s="1234"/>
    </row>
    <row r="770" spans="1:57">
      <c r="A770" s="1220">
        <v>753</v>
      </c>
      <c r="B770" s="1231"/>
      <c r="C770" s="1276" t="s">
        <v>2422</v>
      </c>
      <c r="D770" s="1239">
        <v>85000000</v>
      </c>
      <c r="E770" s="1240" t="s">
        <v>2416</v>
      </c>
      <c r="F770" s="1234"/>
      <c r="G770" s="1235"/>
      <c r="H770" s="1236"/>
      <c r="I770" s="1234"/>
      <c r="J770" s="1220"/>
      <c r="K770" s="1237"/>
      <c r="L770" s="1237"/>
      <c r="M770" s="1234"/>
      <c r="N770" s="1237"/>
      <c r="O770" s="1234"/>
      <c r="P770" s="1234"/>
      <c r="Q770" s="1234"/>
      <c r="R770" s="1234"/>
      <c r="S770" s="1234"/>
      <c r="T770" s="1234"/>
      <c r="U770" s="1234"/>
    </row>
    <row r="771" spans="1:57">
      <c r="A771" s="1220">
        <v>754</v>
      </c>
      <c r="B771" s="1231"/>
      <c r="C771" s="1276" t="s">
        <v>2423</v>
      </c>
      <c r="D771" s="1239">
        <v>0</v>
      </c>
      <c r="E771" s="1240" t="s">
        <v>2416</v>
      </c>
      <c r="F771" s="1234"/>
      <c r="G771" s="1235"/>
      <c r="H771" s="1236"/>
      <c r="I771" s="1234"/>
      <c r="J771" s="1220"/>
      <c r="K771" s="1237"/>
      <c r="L771" s="1237"/>
      <c r="M771" s="1234"/>
      <c r="N771" s="1237"/>
      <c r="O771" s="1234"/>
      <c r="P771" s="1234"/>
      <c r="Q771" s="1234"/>
      <c r="R771" s="1234"/>
      <c r="S771" s="1234"/>
      <c r="T771" s="1234"/>
      <c r="U771" s="1234"/>
      <c r="W771" s="1234"/>
      <c r="X771" s="1234"/>
      <c r="Y771" s="1234"/>
      <c r="Z771" s="1234"/>
      <c r="AA771" s="1234"/>
      <c r="AB771" s="1234"/>
      <c r="AC771" s="1234"/>
      <c r="AD771" s="1234"/>
      <c r="AE771" s="1234"/>
      <c r="AF771" s="1234"/>
      <c r="AG771" s="1234"/>
      <c r="AH771" s="1234"/>
      <c r="AI771" s="1234"/>
      <c r="AJ771" s="1234"/>
      <c r="AK771" s="1234"/>
      <c r="AL771" s="1234"/>
      <c r="AM771" s="1234"/>
      <c r="AO771" s="1710"/>
      <c r="AP771" s="1710"/>
      <c r="AQ771" s="1710"/>
      <c r="AR771" s="1710"/>
      <c r="AS771" s="1710"/>
      <c r="AT771" s="1710"/>
      <c r="AU771" s="1710"/>
      <c r="AV771" s="1710"/>
      <c r="AW771" s="1710"/>
      <c r="AX771" s="1710"/>
      <c r="AY771" s="1710"/>
      <c r="AZ771" s="1710"/>
      <c r="BA771" s="1710"/>
      <c r="BB771" s="1710"/>
      <c r="BC771" s="1710"/>
      <c r="BD771" s="1710"/>
      <c r="BE771" s="1234"/>
    </row>
    <row r="772" spans="1:57">
      <c r="A772" s="1220">
        <v>755</v>
      </c>
      <c r="B772" s="1231"/>
      <c r="C772" s="1276" t="s">
        <v>2424</v>
      </c>
      <c r="D772" s="1239">
        <v>85000000</v>
      </c>
      <c r="E772" s="1240" t="s">
        <v>2416</v>
      </c>
      <c r="F772" s="1234"/>
      <c r="G772" s="1235"/>
      <c r="H772" s="1236"/>
      <c r="I772" s="1234"/>
      <c r="J772" s="1220"/>
      <c r="K772" s="1237"/>
      <c r="L772" s="1237"/>
      <c r="M772" s="1234"/>
      <c r="N772" s="1237"/>
      <c r="O772" s="1234"/>
      <c r="P772" s="1234"/>
      <c r="Q772" s="1234"/>
      <c r="R772" s="1234"/>
      <c r="S772" s="1234"/>
      <c r="T772" s="1234"/>
      <c r="U772" s="1234"/>
    </row>
    <row r="773" spans="1:57" outlineLevel="2">
      <c r="A773" s="1220">
        <v>756</v>
      </c>
      <c r="B773" s="1231"/>
      <c r="C773" s="1276" t="s">
        <v>2431</v>
      </c>
      <c r="D773" s="1239">
        <v>12902000</v>
      </c>
      <c r="E773" s="1240" t="s">
        <v>2416</v>
      </c>
      <c r="F773" s="1234"/>
      <c r="G773" s="1235"/>
      <c r="H773" s="1236"/>
      <c r="I773" s="1234"/>
      <c r="J773" s="1220"/>
      <c r="K773" s="1237"/>
      <c r="L773" s="1237"/>
      <c r="M773" s="1234"/>
      <c r="N773" s="1237"/>
      <c r="O773" s="1234"/>
      <c r="P773" s="1234"/>
      <c r="Q773" s="1234"/>
      <c r="R773" s="1234"/>
      <c r="S773" s="1234"/>
      <c r="T773" s="1234"/>
      <c r="U773" s="1234"/>
    </row>
    <row r="774" spans="1:57" outlineLevel="2">
      <c r="A774" s="1220">
        <v>757</v>
      </c>
      <c r="B774" s="1231"/>
      <c r="C774" s="1276" t="s">
        <v>2425</v>
      </c>
      <c r="D774" s="1239">
        <v>22296500</v>
      </c>
      <c r="E774" s="1240" t="s">
        <v>2416</v>
      </c>
      <c r="F774" s="1234"/>
      <c r="G774" s="1235"/>
      <c r="H774" s="1236"/>
      <c r="I774" s="1234"/>
      <c r="J774" s="1220"/>
      <c r="K774" s="1237"/>
      <c r="L774" s="1237"/>
      <c r="M774" s="1234"/>
      <c r="N774" s="1237"/>
      <c r="O774" s="1234"/>
      <c r="P774" s="1234"/>
      <c r="Q774" s="1234"/>
      <c r="R774" s="1234"/>
      <c r="S774" s="1234"/>
      <c r="T774" s="1234"/>
      <c r="U774" s="1234"/>
    </row>
    <row r="775" spans="1:57">
      <c r="A775" s="1220">
        <v>758</v>
      </c>
      <c r="B775" s="1231"/>
      <c r="C775" s="1276" t="s">
        <v>2426</v>
      </c>
      <c r="D775" s="1239">
        <v>49801500</v>
      </c>
      <c r="E775" s="1240" t="s">
        <v>2416</v>
      </c>
      <c r="F775" s="1234"/>
      <c r="G775" s="1235"/>
      <c r="H775" s="1236"/>
      <c r="I775" s="1234"/>
      <c r="J775" s="1220"/>
      <c r="K775" s="1237"/>
      <c r="L775" s="1237"/>
      <c r="M775" s="1234"/>
      <c r="N775" s="1237"/>
      <c r="O775" s="1234"/>
      <c r="P775" s="1234"/>
      <c r="Q775" s="1234"/>
      <c r="R775" s="1234"/>
      <c r="S775" s="1234"/>
      <c r="T775" s="1234"/>
      <c r="U775" s="1234"/>
    </row>
    <row r="776" spans="1:57">
      <c r="A776" s="1220">
        <v>760</v>
      </c>
      <c r="B776" s="1231"/>
      <c r="C776" s="1276" t="s">
        <v>2422</v>
      </c>
      <c r="D776" s="1239">
        <v>40200000</v>
      </c>
      <c r="E776" s="1240" t="s">
        <v>2416</v>
      </c>
      <c r="F776" s="1234"/>
      <c r="G776" s="1235"/>
      <c r="H776" s="1236"/>
      <c r="I776" s="1234"/>
      <c r="J776" s="1220"/>
      <c r="K776" s="1237"/>
      <c r="L776" s="1237"/>
      <c r="M776" s="1234"/>
      <c r="N776" s="1237"/>
      <c r="O776" s="1234"/>
      <c r="P776" s="1234"/>
      <c r="Q776" s="1234"/>
      <c r="R776" s="1234"/>
      <c r="S776" s="1234"/>
      <c r="T776" s="1234"/>
      <c r="U776" s="1234"/>
    </row>
    <row r="777" spans="1:57">
      <c r="A777" s="1220">
        <v>761</v>
      </c>
      <c r="B777" s="1231"/>
      <c r="C777" s="1276" t="s">
        <v>2423</v>
      </c>
      <c r="D777" s="1239">
        <v>0</v>
      </c>
      <c r="E777" s="1240" t="s">
        <v>2416</v>
      </c>
      <c r="F777" s="1234"/>
      <c r="G777" s="1235"/>
      <c r="H777" s="1236"/>
      <c r="I777" s="1234"/>
      <c r="J777" s="1220"/>
      <c r="K777" s="1237"/>
      <c r="L777" s="1237"/>
      <c r="M777" s="1234"/>
      <c r="N777" s="1237"/>
      <c r="O777" s="1234"/>
      <c r="P777" s="1234"/>
      <c r="Q777" s="1234"/>
      <c r="R777" s="1234"/>
      <c r="S777" s="1234"/>
      <c r="T777" s="1234"/>
      <c r="U777" s="1234"/>
    </row>
    <row r="778" spans="1:57">
      <c r="A778" s="1220">
        <v>762</v>
      </c>
      <c r="B778" s="1231"/>
      <c r="C778" s="1276" t="s">
        <v>2424</v>
      </c>
      <c r="D778" s="1239">
        <v>40200000</v>
      </c>
      <c r="E778" s="1240" t="s">
        <v>2416</v>
      </c>
      <c r="F778" s="1234"/>
      <c r="G778" s="1235"/>
      <c r="H778" s="1236"/>
      <c r="I778" s="1234"/>
      <c r="J778" s="1220"/>
      <c r="K778" s="1237"/>
      <c r="L778" s="1237"/>
      <c r="M778" s="1234"/>
      <c r="N778" s="1237"/>
      <c r="O778" s="1234"/>
      <c r="P778" s="1234"/>
      <c r="Q778" s="1234"/>
      <c r="R778" s="1234"/>
      <c r="S778" s="1234"/>
      <c r="T778" s="1234"/>
      <c r="U778" s="1234"/>
    </row>
    <row r="779" spans="1:57">
      <c r="A779" s="1220">
        <v>763</v>
      </c>
      <c r="B779" s="1231"/>
      <c r="C779" s="1276" t="s">
        <v>2431</v>
      </c>
      <c r="D779" s="1239">
        <v>6205300</v>
      </c>
      <c r="E779" s="1240" t="s">
        <v>2416</v>
      </c>
      <c r="F779" s="1234"/>
      <c r="G779" s="1235"/>
      <c r="H779" s="1236"/>
      <c r="I779" s="1234"/>
      <c r="J779" s="1220"/>
      <c r="K779" s="1237"/>
      <c r="L779" s="1237"/>
      <c r="M779" s="1234"/>
      <c r="N779" s="1237"/>
      <c r="O779" s="1234"/>
      <c r="P779" s="1234"/>
      <c r="Q779" s="1234"/>
      <c r="R779" s="1234"/>
      <c r="S779" s="1234"/>
      <c r="T779" s="1234"/>
      <c r="U779" s="1234"/>
      <c r="W779" s="1234"/>
      <c r="X779" s="1234"/>
      <c r="Y779" s="1234"/>
      <c r="Z779" s="1234"/>
      <c r="AA779" s="1234"/>
      <c r="AB779" s="1234"/>
      <c r="AC779" s="1234"/>
      <c r="AD779" s="1234"/>
      <c r="AE779" s="1234"/>
      <c r="AF779" s="1234"/>
      <c r="AG779" s="1234"/>
      <c r="AH779" s="1234"/>
      <c r="AI779" s="1234"/>
      <c r="AJ779" s="1234"/>
      <c r="AK779" s="1234"/>
      <c r="AL779" s="1234"/>
      <c r="AM779" s="1234"/>
      <c r="BE779" s="1234"/>
    </row>
    <row r="780" spans="1:57">
      <c r="A780" s="1220">
        <v>764</v>
      </c>
      <c r="B780" s="1231"/>
      <c r="C780" s="1276" t="s">
        <v>2425</v>
      </c>
      <c r="D780" s="1239">
        <v>33994700</v>
      </c>
      <c r="E780" s="1240" t="s">
        <v>2416</v>
      </c>
      <c r="F780" s="1234"/>
      <c r="G780" s="1235"/>
      <c r="H780" s="1236"/>
      <c r="I780" s="1234"/>
      <c r="J780" s="1220"/>
      <c r="K780" s="1237"/>
      <c r="L780" s="1237"/>
      <c r="M780" s="1234"/>
      <c r="N780" s="1237"/>
      <c r="O780" s="1234"/>
      <c r="P780" s="1234"/>
      <c r="Q780" s="1234"/>
      <c r="R780" s="1234"/>
      <c r="S780" s="1234"/>
      <c r="T780" s="1234"/>
      <c r="U780" s="1234"/>
    </row>
    <row r="781" spans="1:57" outlineLevel="2">
      <c r="A781" s="1220">
        <v>766</v>
      </c>
      <c r="B781" s="1231"/>
      <c r="C781" s="1276" t="s">
        <v>2422</v>
      </c>
      <c r="D781" s="1239">
        <v>168734100</v>
      </c>
      <c r="E781" s="1240" t="s">
        <v>2416</v>
      </c>
      <c r="F781" s="1234"/>
      <c r="G781" s="1235"/>
      <c r="H781" s="1236"/>
      <c r="I781" s="1234"/>
      <c r="J781" s="1220"/>
      <c r="K781" s="1237"/>
      <c r="L781" s="1237"/>
      <c r="M781" s="1234"/>
      <c r="N781" s="1237"/>
      <c r="O781" s="1234"/>
      <c r="P781" s="1234"/>
      <c r="Q781" s="1234"/>
      <c r="R781" s="1234"/>
      <c r="S781" s="1234"/>
      <c r="T781" s="1234"/>
      <c r="U781" s="1234"/>
    </row>
    <row r="782" spans="1:57" outlineLevel="2">
      <c r="A782" s="1220">
        <v>767</v>
      </c>
      <c r="B782" s="1231"/>
      <c r="C782" s="1276" t="s">
        <v>2423</v>
      </c>
      <c r="D782" s="1239">
        <v>0</v>
      </c>
      <c r="E782" s="1240" t="s">
        <v>2416</v>
      </c>
      <c r="F782" s="1234"/>
      <c r="G782" s="1235"/>
      <c r="H782" s="1236"/>
      <c r="I782" s="1234"/>
      <c r="J782" s="1220"/>
      <c r="K782" s="1237"/>
      <c r="L782" s="1237"/>
      <c r="M782" s="1234"/>
      <c r="N782" s="1237"/>
      <c r="O782" s="1234"/>
      <c r="P782" s="1234"/>
      <c r="Q782" s="1234"/>
      <c r="R782" s="1234"/>
      <c r="S782" s="1234"/>
      <c r="T782" s="1234"/>
      <c r="U782" s="1234"/>
    </row>
    <row r="783" spans="1:57">
      <c r="A783" s="1220">
        <v>768</v>
      </c>
      <c r="B783" s="1231"/>
      <c r="C783" s="1276" t="s">
        <v>2424</v>
      </c>
      <c r="D783" s="1239">
        <v>168734100</v>
      </c>
      <c r="E783" s="1240" t="s">
        <v>2416</v>
      </c>
      <c r="F783" s="1234"/>
      <c r="G783" s="1235"/>
      <c r="H783" s="1236"/>
      <c r="I783" s="1234"/>
      <c r="J783" s="1220"/>
      <c r="K783" s="1237"/>
      <c r="L783" s="1237"/>
      <c r="M783" s="1234"/>
      <c r="N783" s="1237"/>
      <c r="O783" s="1234"/>
      <c r="P783" s="1234"/>
      <c r="Q783" s="1234"/>
      <c r="R783" s="1234"/>
      <c r="S783" s="1234"/>
      <c r="T783" s="1234"/>
      <c r="U783" s="1234"/>
    </row>
    <row r="784" spans="1:57">
      <c r="A784" s="1220">
        <v>769</v>
      </c>
      <c r="B784" s="1231"/>
      <c r="C784" s="1276" t="s">
        <v>2431</v>
      </c>
      <c r="D784" s="1239">
        <v>25310200</v>
      </c>
      <c r="E784" s="1240" t="s">
        <v>2416</v>
      </c>
      <c r="F784" s="1234"/>
      <c r="G784" s="1235"/>
      <c r="H784" s="1236"/>
      <c r="I784" s="1234"/>
      <c r="J784" s="1220"/>
      <c r="K784" s="1237"/>
      <c r="L784" s="1237"/>
      <c r="M784" s="1234"/>
      <c r="N784" s="1237"/>
      <c r="O784" s="1234"/>
      <c r="P784" s="1234"/>
      <c r="Q784" s="1234"/>
      <c r="R784" s="1234"/>
      <c r="S784" s="1234"/>
      <c r="T784" s="1234"/>
      <c r="U784" s="1234"/>
    </row>
    <row r="785" spans="1:57">
      <c r="A785" s="1220">
        <v>770</v>
      </c>
      <c r="B785" s="1231"/>
      <c r="C785" s="1276" t="s">
        <v>2425</v>
      </c>
      <c r="D785" s="1239">
        <v>19657500</v>
      </c>
      <c r="E785" s="1240" t="s">
        <v>2416</v>
      </c>
      <c r="F785" s="1234"/>
      <c r="G785" s="1235"/>
      <c r="H785" s="1236"/>
      <c r="I785" s="1234"/>
      <c r="J785" s="1220"/>
      <c r="K785" s="1237"/>
      <c r="L785" s="1237"/>
      <c r="M785" s="1234"/>
      <c r="N785" s="1237"/>
      <c r="O785" s="1234"/>
      <c r="P785" s="1234"/>
      <c r="Q785" s="1234"/>
      <c r="R785" s="1234"/>
      <c r="S785" s="1234"/>
      <c r="T785" s="1234"/>
      <c r="U785" s="1234"/>
    </row>
    <row r="786" spans="1:57">
      <c r="A786" s="1220">
        <v>771</v>
      </c>
      <c r="B786" s="1231"/>
      <c r="C786" s="1276" t="s">
        <v>2426</v>
      </c>
      <c r="D786" s="1239">
        <v>49658400</v>
      </c>
      <c r="E786" s="1240" t="s">
        <v>2416</v>
      </c>
      <c r="F786" s="1234"/>
      <c r="G786" s="1235"/>
      <c r="H786" s="1236"/>
      <c r="I786" s="1234"/>
      <c r="J786" s="1220"/>
      <c r="K786" s="1237"/>
      <c r="L786" s="1237"/>
      <c r="M786" s="1234"/>
      <c r="N786" s="1237"/>
      <c r="O786" s="1234"/>
      <c r="P786" s="1234"/>
      <c r="Q786" s="1234"/>
      <c r="R786" s="1234"/>
      <c r="S786" s="1234"/>
      <c r="T786" s="1234"/>
      <c r="U786" s="1234"/>
      <c r="W786" s="1234"/>
      <c r="X786" s="1234"/>
      <c r="Y786" s="1234"/>
      <c r="Z786" s="1234"/>
      <c r="AA786" s="1234"/>
      <c r="AB786" s="1234"/>
      <c r="AC786" s="1234"/>
      <c r="AD786" s="1234"/>
      <c r="AE786" s="1234"/>
      <c r="AF786" s="1234"/>
      <c r="AG786" s="1234"/>
      <c r="AH786" s="1234"/>
      <c r="AI786" s="1234"/>
      <c r="AJ786" s="1234"/>
      <c r="AK786" s="1234"/>
      <c r="AL786" s="1234"/>
      <c r="AM786" s="1234"/>
      <c r="BE786" s="1234"/>
    </row>
    <row r="787" spans="1:57">
      <c r="A787" s="1220">
        <v>772</v>
      </c>
      <c r="B787" s="1231"/>
      <c r="C787" s="1276" t="s">
        <v>2427</v>
      </c>
      <c r="D787" s="1239">
        <v>74108000</v>
      </c>
      <c r="E787" s="1240" t="s">
        <v>2416</v>
      </c>
      <c r="F787" s="1234"/>
      <c r="G787" s="1235"/>
      <c r="H787" s="1236"/>
      <c r="I787" s="1234"/>
      <c r="J787" s="1220"/>
      <c r="K787" s="1237"/>
      <c r="L787" s="1237"/>
      <c r="M787" s="1234"/>
      <c r="N787" s="1237"/>
      <c r="O787" s="1234"/>
      <c r="P787" s="1234"/>
      <c r="Q787" s="1234"/>
      <c r="R787" s="1234"/>
      <c r="S787" s="1234"/>
      <c r="T787" s="1234"/>
      <c r="U787" s="1234"/>
    </row>
    <row r="788" spans="1:57" outlineLevel="2">
      <c r="A788" s="1220">
        <v>774</v>
      </c>
      <c r="B788" s="1231"/>
      <c r="C788" s="1276" t="s">
        <v>2422</v>
      </c>
      <c r="D788" s="1239">
        <v>120085800</v>
      </c>
      <c r="E788" s="1240" t="s">
        <v>2416</v>
      </c>
      <c r="F788" s="1234"/>
      <c r="G788" s="1235"/>
      <c r="H788" s="1236"/>
      <c r="I788" s="1234"/>
      <c r="J788" s="1220"/>
      <c r="K788" s="1237"/>
      <c r="L788" s="1237"/>
      <c r="M788" s="1234"/>
      <c r="N788" s="1237"/>
      <c r="O788" s="1234"/>
      <c r="P788" s="1234"/>
      <c r="Q788" s="1234"/>
      <c r="R788" s="1234"/>
      <c r="S788" s="1234"/>
      <c r="T788" s="1234"/>
      <c r="U788" s="1234"/>
    </row>
    <row r="789" spans="1:57" outlineLevel="2">
      <c r="A789" s="1220">
        <v>775</v>
      </c>
      <c r="B789" s="1231"/>
      <c r="C789" s="1276" t="s">
        <v>2423</v>
      </c>
      <c r="D789" s="1239">
        <v>0</v>
      </c>
      <c r="E789" s="1240" t="s">
        <v>2416</v>
      </c>
      <c r="F789" s="1234"/>
      <c r="G789" s="1235"/>
      <c r="H789" s="1236"/>
      <c r="I789" s="1234"/>
      <c r="J789" s="1220"/>
      <c r="K789" s="1237"/>
      <c r="L789" s="1237"/>
      <c r="M789" s="1234"/>
      <c r="N789" s="1237"/>
      <c r="O789" s="1234"/>
      <c r="P789" s="1234"/>
      <c r="Q789" s="1234"/>
      <c r="R789" s="1234"/>
      <c r="S789" s="1234"/>
      <c r="T789" s="1234"/>
      <c r="U789" s="1234"/>
    </row>
    <row r="790" spans="1:57">
      <c r="A790" s="1220">
        <v>776</v>
      </c>
      <c r="B790" s="1231"/>
      <c r="C790" s="1276" t="s">
        <v>2424</v>
      </c>
      <c r="D790" s="1239">
        <v>120085800</v>
      </c>
      <c r="E790" s="1240" t="s">
        <v>2416</v>
      </c>
      <c r="F790" s="1234"/>
      <c r="G790" s="1235"/>
      <c r="H790" s="1236"/>
      <c r="I790" s="1234"/>
      <c r="J790" s="1220"/>
      <c r="K790" s="1237"/>
      <c r="L790" s="1237"/>
      <c r="M790" s="1234"/>
      <c r="N790" s="1237"/>
      <c r="O790" s="1234"/>
      <c r="P790" s="1234"/>
      <c r="Q790" s="1234"/>
      <c r="R790" s="1234"/>
      <c r="S790" s="1234"/>
      <c r="T790" s="1234"/>
      <c r="U790" s="1234"/>
    </row>
    <row r="791" spans="1:57">
      <c r="A791" s="1220">
        <v>777</v>
      </c>
      <c r="B791" s="1231"/>
      <c r="C791" s="1276" t="s">
        <v>2431</v>
      </c>
      <c r="D791" s="1239">
        <v>19478600</v>
      </c>
      <c r="E791" s="1240" t="s">
        <v>2416</v>
      </c>
      <c r="F791" s="1234"/>
      <c r="G791" s="1235"/>
      <c r="H791" s="1236"/>
      <c r="I791" s="1234"/>
      <c r="J791" s="1220"/>
      <c r="K791" s="1237"/>
      <c r="L791" s="1237"/>
      <c r="M791" s="1234"/>
      <c r="N791" s="1237"/>
      <c r="O791" s="1234"/>
      <c r="P791" s="1234"/>
      <c r="Q791" s="1234"/>
      <c r="R791" s="1234"/>
      <c r="S791" s="1234"/>
      <c r="T791" s="1234"/>
      <c r="U791" s="1234"/>
    </row>
    <row r="792" spans="1:57">
      <c r="A792" s="1220">
        <v>778</v>
      </c>
      <c r="B792" s="1231"/>
      <c r="C792" s="1276" t="s">
        <v>2425</v>
      </c>
      <c r="D792" s="1239">
        <v>22131200</v>
      </c>
      <c r="E792" s="1240" t="s">
        <v>2416</v>
      </c>
      <c r="F792" s="1234"/>
      <c r="G792" s="1235"/>
      <c r="H792" s="1236"/>
      <c r="I792" s="1234"/>
      <c r="J792" s="1220"/>
      <c r="K792" s="1237"/>
      <c r="L792" s="1237"/>
      <c r="M792" s="1234"/>
      <c r="N792" s="1237"/>
      <c r="O792" s="1234"/>
      <c r="P792" s="1234"/>
      <c r="Q792" s="1234"/>
      <c r="R792" s="1234"/>
      <c r="S792" s="1234"/>
      <c r="T792" s="1234"/>
      <c r="U792" s="1234"/>
    </row>
    <row r="793" spans="1:57">
      <c r="A793" s="1220">
        <v>779</v>
      </c>
      <c r="B793" s="1231"/>
      <c r="C793" s="1276" t="s">
        <v>2426</v>
      </c>
      <c r="D793" s="1239">
        <v>78476000</v>
      </c>
      <c r="E793" s="1240" t="s">
        <v>2416</v>
      </c>
      <c r="F793" s="1234"/>
      <c r="G793" s="1235"/>
      <c r="H793" s="1236"/>
      <c r="I793" s="1234"/>
      <c r="J793" s="1220"/>
      <c r="K793" s="1237"/>
      <c r="L793" s="1237"/>
      <c r="M793" s="1234"/>
      <c r="N793" s="1237"/>
      <c r="O793" s="1234"/>
      <c r="P793" s="1234"/>
      <c r="Q793" s="1234"/>
      <c r="R793" s="1234"/>
      <c r="S793" s="1234"/>
      <c r="T793" s="1234"/>
      <c r="U793" s="1234"/>
      <c r="W793" s="1234"/>
      <c r="X793" s="1234"/>
      <c r="Y793" s="1234"/>
      <c r="Z793" s="1234"/>
      <c r="AA793" s="1234"/>
      <c r="AB793" s="1234"/>
      <c r="AC793" s="1234"/>
      <c r="AD793" s="1234"/>
      <c r="AE793" s="1234"/>
      <c r="AF793" s="1234"/>
      <c r="AG793" s="1234"/>
      <c r="AH793" s="1234"/>
      <c r="AI793" s="1234"/>
      <c r="AJ793" s="1234"/>
      <c r="AK793" s="1234"/>
      <c r="AL793" s="1234"/>
      <c r="AM793" s="1234"/>
      <c r="BE793" s="1234"/>
    </row>
    <row r="794" spans="1:57">
      <c r="A794" s="1220">
        <v>781</v>
      </c>
      <c r="B794" s="1231"/>
      <c r="C794" s="1276" t="s">
        <v>2422</v>
      </c>
      <c r="D794" s="1239">
        <v>66880000</v>
      </c>
      <c r="E794" s="1240" t="s">
        <v>2416</v>
      </c>
      <c r="F794" s="1234"/>
      <c r="G794" s="1235"/>
      <c r="H794" s="1236"/>
      <c r="I794" s="1234"/>
      <c r="J794" s="1220"/>
      <c r="K794" s="1237"/>
      <c r="L794" s="1237"/>
      <c r="M794" s="1234"/>
      <c r="N794" s="1237"/>
      <c r="O794" s="1234"/>
      <c r="P794" s="1234"/>
      <c r="Q794" s="1234"/>
      <c r="R794" s="1234"/>
      <c r="S794" s="1234"/>
      <c r="T794" s="1234"/>
      <c r="U794" s="1234"/>
    </row>
    <row r="795" spans="1:57" outlineLevel="2">
      <c r="A795" s="1220">
        <v>782</v>
      </c>
      <c r="B795" s="1231"/>
      <c r="C795" s="1276" t="s">
        <v>2423</v>
      </c>
      <c r="D795" s="1239">
        <v>0</v>
      </c>
      <c r="E795" s="1240" t="s">
        <v>2416</v>
      </c>
      <c r="F795" s="1234"/>
      <c r="G795" s="1235"/>
      <c r="H795" s="1236"/>
      <c r="I795" s="1234"/>
      <c r="J795" s="1220"/>
      <c r="K795" s="1237"/>
      <c r="L795" s="1237"/>
      <c r="M795" s="1234"/>
      <c r="N795" s="1237"/>
      <c r="O795" s="1234"/>
      <c r="P795" s="1234"/>
      <c r="Q795" s="1234"/>
      <c r="R795" s="1234"/>
      <c r="S795" s="1234"/>
      <c r="T795" s="1234"/>
      <c r="U795" s="1234"/>
    </row>
    <row r="796" spans="1:57" outlineLevel="2">
      <c r="A796" s="1220">
        <v>783</v>
      </c>
      <c r="B796" s="1231"/>
      <c r="C796" s="1276" t="s">
        <v>2424</v>
      </c>
      <c r="D796" s="1239">
        <v>66880000</v>
      </c>
      <c r="E796" s="1240" t="s">
        <v>2416</v>
      </c>
      <c r="F796" s="1234"/>
      <c r="G796" s="1235"/>
      <c r="H796" s="1236"/>
      <c r="I796" s="1234"/>
      <c r="J796" s="1220"/>
      <c r="K796" s="1237"/>
      <c r="L796" s="1237"/>
      <c r="M796" s="1234"/>
      <c r="N796" s="1237"/>
      <c r="O796" s="1234"/>
      <c r="P796" s="1234"/>
      <c r="Q796" s="1234"/>
      <c r="R796" s="1234"/>
      <c r="S796" s="1234"/>
      <c r="T796" s="1234"/>
      <c r="U796" s="1234"/>
    </row>
    <row r="797" spans="1:57">
      <c r="A797" s="1220">
        <v>784</v>
      </c>
      <c r="B797" s="1231"/>
      <c r="C797" s="1276" t="s">
        <v>2431</v>
      </c>
      <c r="D797" s="1239">
        <v>10032300</v>
      </c>
      <c r="E797" s="1240" t="s">
        <v>2416</v>
      </c>
      <c r="F797" s="1234"/>
      <c r="G797" s="1235"/>
      <c r="H797" s="1236"/>
      <c r="I797" s="1234"/>
      <c r="J797" s="1220"/>
      <c r="K797" s="1237"/>
      <c r="L797" s="1237"/>
      <c r="M797" s="1234"/>
      <c r="N797" s="1237"/>
      <c r="O797" s="1234"/>
      <c r="P797" s="1234"/>
      <c r="Q797" s="1234"/>
      <c r="R797" s="1234"/>
      <c r="S797" s="1234"/>
      <c r="T797" s="1234"/>
      <c r="U797" s="1234"/>
    </row>
    <row r="798" spans="1:57">
      <c r="A798" s="1220">
        <v>785</v>
      </c>
      <c r="B798" s="1231"/>
      <c r="C798" s="1276" t="s">
        <v>2425</v>
      </c>
      <c r="D798" s="1239">
        <v>9898000</v>
      </c>
      <c r="E798" s="1240" t="s">
        <v>2416</v>
      </c>
      <c r="F798" s="1234"/>
      <c r="G798" s="1235"/>
      <c r="H798" s="1236"/>
      <c r="I798" s="1234"/>
      <c r="J798" s="1220"/>
      <c r="K798" s="1237"/>
      <c r="L798" s="1237"/>
      <c r="M798" s="1234"/>
      <c r="N798" s="1237"/>
      <c r="O798" s="1234"/>
      <c r="P798" s="1234"/>
      <c r="Q798" s="1234"/>
      <c r="R798" s="1234"/>
      <c r="S798" s="1234"/>
      <c r="T798" s="1234"/>
      <c r="U798" s="1234"/>
    </row>
    <row r="799" spans="1:57">
      <c r="A799" s="1220">
        <v>786</v>
      </c>
      <c r="B799" s="1231"/>
      <c r="C799" s="1276" t="s">
        <v>2426</v>
      </c>
      <c r="D799" s="1239">
        <v>46949700</v>
      </c>
      <c r="E799" s="1240" t="s">
        <v>2416</v>
      </c>
      <c r="F799" s="1234"/>
      <c r="G799" s="1235"/>
      <c r="H799" s="1236"/>
      <c r="I799" s="1234"/>
      <c r="J799" s="1220"/>
      <c r="K799" s="1237"/>
      <c r="L799" s="1237"/>
      <c r="M799" s="1234"/>
      <c r="N799" s="1237"/>
      <c r="O799" s="1234"/>
      <c r="P799" s="1234"/>
      <c r="Q799" s="1234"/>
      <c r="R799" s="1234"/>
      <c r="S799" s="1234"/>
      <c r="T799" s="1234"/>
      <c r="U799" s="1234"/>
    </row>
    <row r="800" spans="1:57">
      <c r="A800" s="1220">
        <v>788</v>
      </c>
      <c r="B800" s="1231"/>
      <c r="C800" s="1276" t="s">
        <v>2422</v>
      </c>
      <c r="D800" s="1239">
        <v>73050000</v>
      </c>
      <c r="E800" s="1240" t="s">
        <v>2416</v>
      </c>
      <c r="F800" s="1234"/>
      <c r="G800" s="1235"/>
      <c r="H800" s="1236"/>
      <c r="I800" s="1234"/>
      <c r="J800" s="1220"/>
      <c r="K800" s="1237"/>
      <c r="L800" s="1237"/>
      <c r="M800" s="1234"/>
      <c r="N800" s="1237"/>
      <c r="O800" s="1234"/>
      <c r="P800" s="1234"/>
      <c r="Q800" s="1234"/>
      <c r="R800" s="1234"/>
      <c r="S800" s="1234"/>
      <c r="T800" s="1234"/>
      <c r="U800" s="1234"/>
      <c r="W800" s="1234"/>
      <c r="X800" s="1234"/>
      <c r="Y800" s="1234"/>
      <c r="Z800" s="1234"/>
      <c r="AA800" s="1234"/>
      <c r="AB800" s="1234"/>
      <c r="AC800" s="1234"/>
      <c r="AD800" s="1234"/>
      <c r="AE800" s="1234"/>
      <c r="AF800" s="1234"/>
      <c r="AG800" s="1234"/>
      <c r="AH800" s="1234"/>
      <c r="AI800" s="1234"/>
      <c r="AJ800" s="1234"/>
      <c r="AK800" s="1234"/>
      <c r="AL800" s="1234"/>
      <c r="AM800" s="1234"/>
      <c r="BE800" s="1234"/>
    </row>
    <row r="801" spans="1:57">
      <c r="A801" s="1220">
        <v>789</v>
      </c>
      <c r="B801" s="1231"/>
      <c r="C801" s="1276" t="s">
        <v>2423</v>
      </c>
      <c r="D801" s="1239">
        <v>0</v>
      </c>
      <c r="E801" s="1240" t="s">
        <v>2416</v>
      </c>
      <c r="F801" s="1234"/>
      <c r="G801" s="1235"/>
      <c r="H801" s="1236"/>
      <c r="I801" s="1234"/>
      <c r="J801" s="1220"/>
      <c r="K801" s="1237"/>
      <c r="L801" s="1237"/>
      <c r="M801" s="1234"/>
      <c r="N801" s="1237"/>
      <c r="O801" s="1234"/>
      <c r="P801" s="1234"/>
      <c r="Q801" s="1234"/>
      <c r="R801" s="1234"/>
      <c r="S801" s="1234"/>
      <c r="T801" s="1234"/>
      <c r="U801" s="1234"/>
    </row>
    <row r="802" spans="1:57" outlineLevel="2">
      <c r="A802" s="1220">
        <v>790</v>
      </c>
      <c r="B802" s="1231"/>
      <c r="C802" s="1276" t="s">
        <v>2424</v>
      </c>
      <c r="D802" s="1239">
        <v>73050000</v>
      </c>
      <c r="E802" s="1240" t="s">
        <v>2416</v>
      </c>
      <c r="F802" s="1234"/>
      <c r="G802" s="1235"/>
      <c r="H802" s="1236"/>
      <c r="I802" s="1234"/>
      <c r="J802" s="1220"/>
      <c r="K802" s="1237"/>
      <c r="L802" s="1237"/>
      <c r="M802" s="1234"/>
      <c r="N802" s="1237"/>
      <c r="O802" s="1234"/>
      <c r="P802" s="1234"/>
      <c r="Q802" s="1234"/>
      <c r="R802" s="1234"/>
      <c r="S802" s="1234"/>
      <c r="T802" s="1234"/>
      <c r="U802" s="1234"/>
    </row>
    <row r="803" spans="1:57" outlineLevel="2">
      <c r="A803" s="1220">
        <v>791</v>
      </c>
      <c r="B803" s="1231"/>
      <c r="C803" s="1276" t="s">
        <v>2431</v>
      </c>
      <c r="D803" s="1239">
        <v>10500000</v>
      </c>
      <c r="E803" s="1240" t="s">
        <v>2416</v>
      </c>
      <c r="F803" s="1234"/>
      <c r="G803" s="1235"/>
      <c r="H803" s="1236"/>
      <c r="I803" s="1234"/>
      <c r="J803" s="1220"/>
      <c r="K803" s="1237"/>
      <c r="L803" s="1237"/>
      <c r="M803" s="1234"/>
      <c r="N803" s="1237"/>
      <c r="O803" s="1234"/>
      <c r="P803" s="1234"/>
      <c r="Q803" s="1234"/>
      <c r="R803" s="1234"/>
      <c r="S803" s="1234"/>
      <c r="T803" s="1234"/>
      <c r="U803" s="1234"/>
    </row>
    <row r="804" spans="1:57">
      <c r="A804" s="1220">
        <v>792</v>
      </c>
      <c r="B804" s="1231"/>
      <c r="C804" s="1276" t="s">
        <v>2425</v>
      </c>
      <c r="D804" s="1239">
        <v>21276800</v>
      </c>
      <c r="E804" s="1240" t="s">
        <v>2416</v>
      </c>
      <c r="F804" s="1234"/>
      <c r="G804" s="1235"/>
      <c r="H804" s="1236"/>
      <c r="I804" s="1234"/>
      <c r="J804" s="1220"/>
      <c r="K804" s="1237"/>
      <c r="L804" s="1237"/>
      <c r="M804" s="1234"/>
      <c r="N804" s="1237"/>
      <c r="O804" s="1234"/>
      <c r="P804" s="1234"/>
      <c r="Q804" s="1234"/>
      <c r="R804" s="1234"/>
      <c r="S804" s="1234"/>
      <c r="T804" s="1234"/>
      <c r="U804" s="1234"/>
    </row>
    <row r="805" spans="1:57">
      <c r="A805" s="1220">
        <v>793</v>
      </c>
      <c r="B805" s="1231"/>
      <c r="C805" s="1276" t="s">
        <v>2426</v>
      </c>
      <c r="D805" s="1239">
        <v>41273200</v>
      </c>
      <c r="E805" s="1240" t="s">
        <v>2416</v>
      </c>
      <c r="F805" s="1234"/>
      <c r="G805" s="1235"/>
      <c r="H805" s="1236"/>
      <c r="I805" s="1234"/>
      <c r="J805" s="1220"/>
      <c r="K805" s="1237"/>
      <c r="L805" s="1237"/>
      <c r="M805" s="1234"/>
      <c r="N805" s="1237"/>
      <c r="O805" s="1234"/>
      <c r="P805" s="1234"/>
      <c r="Q805" s="1234"/>
      <c r="R805" s="1234"/>
      <c r="S805" s="1234"/>
      <c r="T805" s="1234"/>
      <c r="U805" s="1234"/>
    </row>
    <row r="806" spans="1:57">
      <c r="A806" s="1220">
        <v>795</v>
      </c>
      <c r="B806" s="1231"/>
      <c r="C806" s="1276" t="s">
        <v>2422</v>
      </c>
      <c r="D806" s="1239">
        <v>188300000</v>
      </c>
      <c r="E806" s="1240" t="s">
        <v>2416</v>
      </c>
      <c r="F806" s="1234"/>
      <c r="G806" s="1235"/>
      <c r="H806" s="1236"/>
      <c r="I806" s="1234"/>
      <c r="J806" s="1220"/>
      <c r="K806" s="1237"/>
      <c r="L806" s="1237"/>
      <c r="M806" s="1234"/>
      <c r="N806" s="1237"/>
      <c r="O806" s="1234"/>
      <c r="P806" s="1234"/>
      <c r="Q806" s="1234"/>
      <c r="R806" s="1234"/>
      <c r="S806" s="1234"/>
      <c r="T806" s="1234"/>
      <c r="U806" s="1234"/>
    </row>
    <row r="807" spans="1:57">
      <c r="A807" s="1220">
        <v>796</v>
      </c>
      <c r="B807" s="1231"/>
      <c r="C807" s="1276" t="s">
        <v>2423</v>
      </c>
      <c r="D807" s="1239">
        <v>0</v>
      </c>
      <c r="E807" s="1240" t="s">
        <v>2416</v>
      </c>
      <c r="F807" s="1234"/>
      <c r="G807" s="1235"/>
      <c r="H807" s="1236"/>
      <c r="I807" s="1234"/>
      <c r="J807" s="1220"/>
      <c r="K807" s="1237"/>
      <c r="L807" s="1237"/>
      <c r="M807" s="1234"/>
      <c r="N807" s="1237"/>
      <c r="O807" s="1234"/>
      <c r="P807" s="1234"/>
      <c r="Q807" s="1234"/>
      <c r="R807" s="1234"/>
      <c r="S807" s="1234"/>
      <c r="T807" s="1234"/>
      <c r="U807" s="1234"/>
    </row>
    <row r="808" spans="1:57">
      <c r="A808" s="1220">
        <v>797</v>
      </c>
      <c r="B808" s="1231"/>
      <c r="C808" s="1276" t="s">
        <v>2424</v>
      </c>
      <c r="D808" s="1239">
        <v>188300000</v>
      </c>
      <c r="E808" s="1240" t="s">
        <v>2416</v>
      </c>
      <c r="F808" s="1234"/>
      <c r="G808" s="1235"/>
      <c r="H808" s="1236"/>
      <c r="I808" s="1234"/>
      <c r="J808" s="1220"/>
      <c r="K808" s="1237"/>
      <c r="L808" s="1237"/>
      <c r="M808" s="1234"/>
      <c r="N808" s="1237"/>
      <c r="O808" s="1234"/>
      <c r="P808" s="1234"/>
      <c r="Q808" s="1234"/>
      <c r="R808" s="1234"/>
      <c r="S808" s="1234"/>
      <c r="T808" s="1234"/>
      <c r="U808" s="1234"/>
      <c r="W808" s="1234"/>
      <c r="X808" s="1234"/>
      <c r="Y808" s="1234"/>
      <c r="Z808" s="1234"/>
      <c r="AA808" s="1234"/>
      <c r="AB808" s="1234"/>
      <c r="AC808" s="1234"/>
      <c r="AD808" s="1234"/>
      <c r="AE808" s="1234"/>
      <c r="AF808" s="1234"/>
      <c r="AG808" s="1234"/>
      <c r="AH808" s="1234"/>
      <c r="AI808" s="1234"/>
      <c r="AJ808" s="1234"/>
      <c r="AK808" s="1234"/>
      <c r="AL808" s="1234"/>
      <c r="AM808" s="1234"/>
      <c r="BE808" s="1234"/>
    </row>
    <row r="809" spans="1:57">
      <c r="A809" s="1220">
        <v>798</v>
      </c>
      <c r="B809" s="1231"/>
      <c r="C809" s="1276" t="s">
        <v>2431</v>
      </c>
      <c r="D809" s="1239">
        <v>28643400</v>
      </c>
      <c r="E809" s="1240" t="s">
        <v>2416</v>
      </c>
      <c r="F809" s="1234"/>
      <c r="G809" s="1235"/>
      <c r="H809" s="1236"/>
      <c r="I809" s="1234"/>
      <c r="J809" s="1220"/>
      <c r="K809" s="1237"/>
      <c r="L809" s="1237"/>
      <c r="M809" s="1234"/>
      <c r="N809" s="1237"/>
      <c r="O809" s="1234"/>
      <c r="P809" s="1234"/>
      <c r="Q809" s="1234"/>
      <c r="R809" s="1234"/>
      <c r="S809" s="1234"/>
      <c r="T809" s="1234"/>
      <c r="U809" s="1234"/>
    </row>
    <row r="810" spans="1:57" outlineLevel="2">
      <c r="A810" s="1220">
        <v>799</v>
      </c>
      <c r="B810" s="1231"/>
      <c r="C810" s="1276" t="s">
        <v>2425</v>
      </c>
      <c r="D810" s="1239">
        <v>32571100</v>
      </c>
      <c r="E810" s="1240" t="s">
        <v>2416</v>
      </c>
      <c r="F810" s="1234"/>
      <c r="G810" s="1235"/>
      <c r="H810" s="1236"/>
      <c r="I810" s="1234"/>
      <c r="J810" s="1220"/>
      <c r="K810" s="1237"/>
      <c r="L810" s="1237"/>
      <c r="M810" s="1234"/>
      <c r="N810" s="1237"/>
      <c r="O810" s="1234"/>
      <c r="P810" s="1234"/>
      <c r="Q810" s="1234"/>
      <c r="R810" s="1234"/>
      <c r="S810" s="1234"/>
      <c r="T810" s="1234"/>
      <c r="U810" s="1234"/>
    </row>
    <row r="811" spans="1:57" outlineLevel="2">
      <c r="A811" s="1220">
        <v>800</v>
      </c>
      <c r="B811" s="1231"/>
      <c r="C811" s="1276" t="s">
        <v>2426</v>
      </c>
      <c r="D811" s="1239">
        <v>37961300</v>
      </c>
      <c r="E811" s="1240" t="s">
        <v>2416</v>
      </c>
      <c r="F811" s="1234"/>
      <c r="G811" s="1235"/>
      <c r="H811" s="1236"/>
      <c r="I811" s="1234"/>
      <c r="J811" s="1220"/>
      <c r="K811" s="1237"/>
      <c r="L811" s="1237"/>
      <c r="M811" s="1234"/>
      <c r="N811" s="1237"/>
      <c r="O811" s="1234"/>
      <c r="P811" s="1234"/>
      <c r="Q811" s="1234"/>
      <c r="R811" s="1234"/>
      <c r="S811" s="1234"/>
      <c r="T811" s="1234"/>
      <c r="U811" s="1234"/>
    </row>
    <row r="812" spans="1:57">
      <c r="A812" s="1220">
        <v>801</v>
      </c>
      <c r="B812" s="1231"/>
      <c r="C812" s="1276" t="s">
        <v>2427</v>
      </c>
      <c r="D812" s="1239">
        <v>89124200</v>
      </c>
      <c r="E812" s="1240" t="s">
        <v>2416</v>
      </c>
      <c r="F812" s="1234"/>
      <c r="G812" s="1235"/>
      <c r="H812" s="1236"/>
      <c r="I812" s="1234"/>
      <c r="J812" s="1220"/>
      <c r="K812" s="1237"/>
      <c r="L812" s="1237"/>
      <c r="M812" s="1234"/>
      <c r="N812" s="1237"/>
      <c r="O812" s="1234"/>
      <c r="P812" s="1234"/>
      <c r="Q812" s="1234"/>
      <c r="R812" s="1234"/>
      <c r="S812" s="1234"/>
      <c r="T812" s="1234"/>
      <c r="U812" s="1234"/>
    </row>
    <row r="813" spans="1:57">
      <c r="A813" s="1220">
        <v>803</v>
      </c>
      <c r="B813" s="1231"/>
      <c r="C813" s="1276" t="s">
        <v>2422</v>
      </c>
      <c r="D813" s="1239">
        <v>55824200</v>
      </c>
      <c r="E813" s="1240" t="s">
        <v>2416</v>
      </c>
      <c r="F813" s="1234"/>
      <c r="G813" s="1235"/>
      <c r="H813" s="1236"/>
      <c r="I813" s="1234"/>
      <c r="J813" s="1220"/>
      <c r="K813" s="1237"/>
      <c r="L813" s="1237"/>
      <c r="M813" s="1234"/>
      <c r="N813" s="1237"/>
      <c r="O813" s="1234"/>
      <c r="P813" s="1234"/>
      <c r="Q813" s="1234"/>
      <c r="R813" s="1234"/>
      <c r="S813" s="1234"/>
      <c r="T813" s="1234"/>
      <c r="U813" s="1234"/>
    </row>
    <row r="814" spans="1:57">
      <c r="A814" s="1220">
        <v>804</v>
      </c>
      <c r="B814" s="1231"/>
      <c r="C814" s="1276" t="s">
        <v>2423</v>
      </c>
      <c r="D814" s="1239">
        <v>0</v>
      </c>
      <c r="E814" s="1240" t="s">
        <v>2416</v>
      </c>
      <c r="F814" s="1234"/>
      <c r="G814" s="1235"/>
      <c r="H814" s="1236"/>
      <c r="I814" s="1234"/>
      <c r="J814" s="1220"/>
      <c r="K814" s="1237"/>
      <c r="L814" s="1237"/>
      <c r="M814" s="1234"/>
      <c r="N814" s="1237"/>
      <c r="O814" s="1234"/>
      <c r="P814" s="1234"/>
      <c r="Q814" s="1234"/>
      <c r="R814" s="1234"/>
      <c r="S814" s="1234"/>
      <c r="T814" s="1234"/>
      <c r="U814" s="1234"/>
    </row>
    <row r="815" spans="1:57">
      <c r="A815" s="1220">
        <v>805</v>
      </c>
      <c r="B815" s="1231"/>
      <c r="C815" s="1276" t="s">
        <v>2424</v>
      </c>
      <c r="D815" s="1239">
        <v>55824200</v>
      </c>
      <c r="E815" s="1240" t="s">
        <v>2416</v>
      </c>
      <c r="F815" s="1234"/>
      <c r="G815" s="1235"/>
      <c r="H815" s="1236"/>
      <c r="I815" s="1234"/>
      <c r="J815" s="1220"/>
      <c r="K815" s="1237"/>
      <c r="L815" s="1237"/>
      <c r="M815" s="1234"/>
      <c r="N815" s="1237"/>
      <c r="O815" s="1234"/>
      <c r="P815" s="1234"/>
      <c r="Q815" s="1234"/>
      <c r="R815" s="1234"/>
      <c r="S815" s="1234"/>
      <c r="T815" s="1234"/>
      <c r="U815" s="1234"/>
    </row>
    <row r="816" spans="1:57">
      <c r="A816" s="1220">
        <v>806</v>
      </c>
      <c r="B816" s="1231"/>
      <c r="C816" s="1276" t="s">
        <v>2431</v>
      </c>
      <c r="D816" s="1239">
        <v>8373700</v>
      </c>
      <c r="E816" s="1240" t="s">
        <v>2416</v>
      </c>
      <c r="F816" s="1234"/>
      <c r="G816" s="1235"/>
      <c r="H816" s="1236"/>
      <c r="I816" s="1234"/>
      <c r="J816" s="1220"/>
      <c r="K816" s="1237"/>
      <c r="L816" s="1237"/>
      <c r="M816" s="1234"/>
      <c r="N816" s="1237"/>
      <c r="O816" s="1234"/>
      <c r="P816" s="1234"/>
      <c r="Q816" s="1234"/>
      <c r="R816" s="1234"/>
      <c r="S816" s="1234"/>
      <c r="T816" s="1234"/>
      <c r="U816" s="1234"/>
      <c r="W816" s="1234"/>
      <c r="X816" s="1234"/>
      <c r="Y816" s="1234"/>
      <c r="Z816" s="1234"/>
      <c r="AA816" s="1234"/>
      <c r="AB816" s="1234"/>
      <c r="AC816" s="1234"/>
      <c r="AD816" s="1234"/>
      <c r="AE816" s="1234"/>
      <c r="AF816" s="1234"/>
      <c r="AG816" s="1234"/>
      <c r="AH816" s="1234"/>
      <c r="AI816" s="1234"/>
      <c r="AJ816" s="1234"/>
      <c r="AK816" s="1234"/>
      <c r="AL816" s="1234"/>
      <c r="AM816" s="1234"/>
      <c r="BE816" s="1234"/>
    </row>
    <row r="817" spans="1:57">
      <c r="A817" s="1220">
        <v>807</v>
      </c>
      <c r="B817" s="1231"/>
      <c r="C817" s="1276" t="s">
        <v>2425</v>
      </c>
      <c r="D817" s="1239">
        <v>9467800</v>
      </c>
      <c r="E817" s="1240" t="s">
        <v>2416</v>
      </c>
      <c r="F817" s="1234"/>
      <c r="G817" s="1235"/>
      <c r="H817" s="1236"/>
      <c r="I817" s="1234"/>
      <c r="J817" s="1220"/>
      <c r="K817" s="1237"/>
      <c r="L817" s="1237"/>
      <c r="M817" s="1234"/>
      <c r="N817" s="1237"/>
      <c r="O817" s="1234"/>
      <c r="P817" s="1234"/>
      <c r="Q817" s="1234"/>
      <c r="R817" s="1234"/>
      <c r="S817" s="1234"/>
      <c r="T817" s="1234"/>
      <c r="U817" s="1234"/>
    </row>
    <row r="818" spans="1:57" outlineLevel="2">
      <c r="A818" s="1220">
        <v>808</v>
      </c>
      <c r="B818" s="1231"/>
      <c r="C818" s="1276" t="s">
        <v>2426</v>
      </c>
      <c r="D818" s="1239">
        <v>32556600</v>
      </c>
      <c r="E818" s="1240" t="s">
        <v>2416</v>
      </c>
      <c r="F818" s="1234"/>
      <c r="G818" s="1235"/>
      <c r="H818" s="1236"/>
      <c r="I818" s="1234"/>
      <c r="J818" s="1220"/>
      <c r="K818" s="1237"/>
      <c r="L818" s="1237"/>
      <c r="M818" s="1234"/>
      <c r="N818" s="1237"/>
      <c r="O818" s="1234"/>
      <c r="P818" s="1234"/>
      <c r="Q818" s="1234"/>
      <c r="R818" s="1234"/>
      <c r="S818" s="1234"/>
      <c r="T818" s="1234"/>
      <c r="U818" s="1234"/>
    </row>
    <row r="819" spans="1:57" outlineLevel="2">
      <c r="A819" s="1220">
        <v>809</v>
      </c>
      <c r="B819" s="1231"/>
      <c r="C819" s="1276" t="s">
        <v>2427</v>
      </c>
      <c r="D819" s="1239">
        <v>5426100</v>
      </c>
      <c r="E819" s="1240" t="s">
        <v>2416</v>
      </c>
      <c r="F819" s="1234"/>
      <c r="G819" s="1235"/>
      <c r="H819" s="1236"/>
      <c r="I819" s="1234"/>
      <c r="J819" s="1220"/>
      <c r="K819" s="1237"/>
      <c r="L819" s="1237"/>
      <c r="M819" s="1234"/>
      <c r="N819" s="1237"/>
      <c r="O819" s="1234"/>
      <c r="P819" s="1234"/>
      <c r="Q819" s="1234"/>
      <c r="R819" s="1234"/>
      <c r="S819" s="1234"/>
      <c r="T819" s="1234"/>
      <c r="U819" s="1234"/>
    </row>
    <row r="820" spans="1:57">
      <c r="A820" s="1220">
        <v>811</v>
      </c>
      <c r="B820" s="1231"/>
      <c r="C820" s="1276" t="s">
        <v>2422</v>
      </c>
      <c r="D820" s="1239">
        <v>418000000</v>
      </c>
      <c r="E820" s="1240" t="s">
        <v>2416</v>
      </c>
      <c r="F820" s="1234"/>
      <c r="G820" s="1235"/>
      <c r="H820" s="1236"/>
      <c r="I820" s="1234"/>
      <c r="J820" s="1220"/>
      <c r="K820" s="1237"/>
      <c r="L820" s="1237"/>
      <c r="M820" s="1234"/>
      <c r="N820" s="1237"/>
      <c r="O820" s="1234"/>
      <c r="P820" s="1234"/>
      <c r="Q820" s="1234"/>
      <c r="R820" s="1234"/>
      <c r="S820" s="1234"/>
      <c r="T820" s="1234"/>
      <c r="U820" s="1234"/>
    </row>
    <row r="821" spans="1:57">
      <c r="A821" s="1220">
        <v>812</v>
      </c>
      <c r="B821" s="1231"/>
      <c r="C821" s="1276" t="s">
        <v>2423</v>
      </c>
      <c r="D821" s="1239">
        <v>0</v>
      </c>
      <c r="E821" s="1240" t="s">
        <v>2416</v>
      </c>
      <c r="F821" s="1234"/>
      <c r="G821" s="1235"/>
      <c r="H821" s="1236"/>
      <c r="I821" s="1234"/>
      <c r="J821" s="1220"/>
      <c r="K821" s="1237"/>
      <c r="L821" s="1237"/>
      <c r="M821" s="1234"/>
      <c r="N821" s="1237"/>
      <c r="O821" s="1234"/>
      <c r="P821" s="1234"/>
      <c r="Q821" s="1234"/>
      <c r="R821" s="1234"/>
      <c r="S821" s="1234"/>
      <c r="T821" s="1234"/>
      <c r="U821" s="1234"/>
    </row>
    <row r="822" spans="1:57">
      <c r="A822" s="1220">
        <v>813</v>
      </c>
      <c r="B822" s="1231"/>
      <c r="C822" s="1276" t="s">
        <v>2424</v>
      </c>
      <c r="D822" s="1239">
        <v>418000000</v>
      </c>
      <c r="E822" s="1240" t="s">
        <v>2416</v>
      </c>
      <c r="F822" s="1234"/>
      <c r="G822" s="1235"/>
      <c r="H822" s="1236"/>
      <c r="I822" s="1234"/>
      <c r="J822" s="1220"/>
      <c r="K822" s="1237"/>
      <c r="L822" s="1237"/>
      <c r="M822" s="1234"/>
      <c r="N822" s="1237"/>
      <c r="O822" s="1234"/>
      <c r="P822" s="1234"/>
      <c r="Q822" s="1234"/>
      <c r="R822" s="1234"/>
      <c r="S822" s="1234"/>
      <c r="T822" s="1234"/>
      <c r="U822" s="1234"/>
    </row>
    <row r="823" spans="1:57">
      <c r="A823" s="1220">
        <v>814</v>
      </c>
      <c r="B823" s="1231"/>
      <c r="C823" s="1276" t="s">
        <v>2431</v>
      </c>
      <c r="D823" s="1239">
        <v>65467700</v>
      </c>
      <c r="E823" s="1240" t="s">
        <v>2416</v>
      </c>
      <c r="F823" s="1234"/>
      <c r="G823" s="1235"/>
      <c r="H823" s="1236"/>
      <c r="I823" s="1234"/>
      <c r="J823" s="1220"/>
      <c r="K823" s="1237"/>
      <c r="L823" s="1237"/>
      <c r="M823" s="1234"/>
      <c r="N823" s="1237"/>
      <c r="O823" s="1234"/>
      <c r="P823" s="1234"/>
      <c r="Q823" s="1234"/>
      <c r="R823" s="1234"/>
      <c r="S823" s="1234"/>
      <c r="T823" s="1234"/>
      <c r="U823" s="1234"/>
    </row>
    <row r="824" spans="1:57">
      <c r="A824" s="1220">
        <v>815</v>
      </c>
      <c r="B824" s="1231"/>
      <c r="C824" s="1276" t="s">
        <v>2425</v>
      </c>
      <c r="D824" s="1239">
        <v>37276700</v>
      </c>
      <c r="E824" s="1240" t="s">
        <v>2416</v>
      </c>
      <c r="F824" s="1234"/>
      <c r="G824" s="1235"/>
      <c r="H824" s="1236"/>
      <c r="I824" s="1234"/>
      <c r="J824" s="1220"/>
      <c r="K824" s="1237"/>
      <c r="L824" s="1237"/>
      <c r="M824" s="1234"/>
      <c r="N824" s="1237"/>
      <c r="O824" s="1234"/>
      <c r="P824" s="1234"/>
      <c r="Q824" s="1234"/>
      <c r="R824" s="1234"/>
      <c r="S824" s="1234"/>
      <c r="T824" s="1234"/>
      <c r="U824" s="1234"/>
    </row>
    <row r="825" spans="1:57">
      <c r="A825" s="1220">
        <v>816</v>
      </c>
      <c r="B825" s="1231"/>
      <c r="C825" s="1276" t="s">
        <v>2426</v>
      </c>
      <c r="D825" s="1239">
        <v>109850400</v>
      </c>
      <c r="E825" s="1240" t="s">
        <v>2416</v>
      </c>
      <c r="F825" s="1234"/>
      <c r="G825" s="1235"/>
      <c r="H825" s="1236"/>
      <c r="I825" s="1234"/>
      <c r="J825" s="1220"/>
      <c r="K825" s="1237"/>
      <c r="L825" s="1237"/>
      <c r="M825" s="1234"/>
      <c r="N825" s="1237"/>
      <c r="O825" s="1234"/>
      <c r="P825" s="1234"/>
      <c r="Q825" s="1234"/>
      <c r="R825" s="1234"/>
      <c r="S825" s="1234"/>
      <c r="T825" s="1234"/>
      <c r="U825" s="1234"/>
      <c r="W825" s="1234"/>
      <c r="X825" s="1234"/>
      <c r="Y825" s="1234"/>
      <c r="Z825" s="1234"/>
      <c r="AA825" s="1234"/>
      <c r="AB825" s="1234"/>
      <c r="AC825" s="1234"/>
      <c r="AD825" s="1234"/>
      <c r="AE825" s="1234"/>
      <c r="AF825" s="1234"/>
      <c r="AG825" s="1234"/>
      <c r="AH825" s="1234"/>
      <c r="AI825" s="1234"/>
      <c r="AJ825" s="1234"/>
      <c r="AK825" s="1234"/>
      <c r="AL825" s="1234"/>
      <c r="AM825" s="1234"/>
      <c r="AO825" s="1710"/>
      <c r="AP825" s="1710"/>
      <c r="AQ825" s="1710"/>
      <c r="AR825" s="1710"/>
      <c r="AS825" s="1710"/>
      <c r="AT825" s="1710"/>
      <c r="AU825" s="1710"/>
      <c r="AV825" s="1710"/>
      <c r="AW825" s="1710"/>
      <c r="AX825" s="1710"/>
      <c r="AY825" s="1710"/>
      <c r="AZ825" s="1710"/>
      <c r="BA825" s="1710"/>
      <c r="BB825" s="1710"/>
      <c r="BC825" s="1710"/>
      <c r="BD825" s="1710"/>
      <c r="BE825" s="1234"/>
    </row>
    <row r="826" spans="1:57">
      <c r="A826" s="1220">
        <v>817</v>
      </c>
      <c r="B826" s="1231"/>
      <c r="C826" s="1276" t="s">
        <v>2427</v>
      </c>
      <c r="D826" s="1239">
        <v>167409000</v>
      </c>
      <c r="E826" s="1240" t="s">
        <v>2416</v>
      </c>
      <c r="F826" s="1234"/>
      <c r="G826" s="1235"/>
      <c r="H826" s="1236"/>
      <c r="I826" s="1234"/>
      <c r="J826" s="1220"/>
      <c r="K826" s="1237"/>
      <c r="L826" s="1237"/>
      <c r="M826" s="1234"/>
      <c r="N826" s="1237"/>
      <c r="O826" s="1234"/>
      <c r="P826" s="1234"/>
      <c r="Q826" s="1234"/>
      <c r="R826" s="1234"/>
      <c r="S826" s="1234"/>
      <c r="T826" s="1234"/>
      <c r="U826" s="1234"/>
    </row>
    <row r="827" spans="1:57" outlineLevel="2">
      <c r="A827" s="1220">
        <v>818</v>
      </c>
      <c r="B827" s="1231"/>
      <c r="C827" s="1276" t="s">
        <v>2517</v>
      </c>
      <c r="D827" s="1239">
        <v>37996200</v>
      </c>
      <c r="E827" s="1240" t="s">
        <v>2416</v>
      </c>
      <c r="F827" s="1234"/>
      <c r="G827" s="1235"/>
      <c r="H827" s="1236"/>
      <c r="I827" s="1234"/>
      <c r="J827" s="1220"/>
      <c r="K827" s="1237"/>
      <c r="L827" s="1237"/>
      <c r="M827" s="1234"/>
      <c r="N827" s="1237"/>
      <c r="O827" s="1234"/>
      <c r="P827" s="1234"/>
      <c r="Q827" s="1234"/>
      <c r="R827" s="1234"/>
      <c r="S827" s="1234"/>
      <c r="T827" s="1234"/>
      <c r="U827" s="1234"/>
    </row>
    <row r="828" spans="1:57" outlineLevel="2">
      <c r="A828" s="1220">
        <v>820</v>
      </c>
      <c r="B828" s="1231"/>
      <c r="C828" s="1276" t="s">
        <v>2422</v>
      </c>
      <c r="D828" s="1239">
        <v>68133600</v>
      </c>
      <c r="E828" s="1240" t="s">
        <v>2416</v>
      </c>
      <c r="F828" s="1234"/>
      <c r="G828" s="1235"/>
      <c r="H828" s="1236"/>
      <c r="I828" s="1234"/>
      <c r="J828" s="1220"/>
      <c r="K828" s="1237"/>
      <c r="L828" s="1237"/>
      <c r="M828" s="1234"/>
      <c r="N828" s="1237"/>
      <c r="O828" s="1234"/>
      <c r="P828" s="1234"/>
      <c r="Q828" s="1234"/>
      <c r="R828" s="1234"/>
      <c r="S828" s="1234"/>
      <c r="T828" s="1234"/>
      <c r="U828" s="1234"/>
    </row>
    <row r="829" spans="1:57">
      <c r="A829" s="1220">
        <v>821</v>
      </c>
      <c r="B829" s="1231"/>
      <c r="C829" s="1276" t="s">
        <v>2423</v>
      </c>
      <c r="D829" s="1239">
        <v>0</v>
      </c>
      <c r="E829" s="1240" t="s">
        <v>2416</v>
      </c>
      <c r="F829" s="1234"/>
      <c r="G829" s="1235"/>
      <c r="H829" s="1236"/>
      <c r="I829" s="1234"/>
      <c r="J829" s="1220"/>
      <c r="K829" s="1237"/>
      <c r="L829" s="1237"/>
      <c r="M829" s="1234"/>
      <c r="N829" s="1237"/>
      <c r="O829" s="1234"/>
      <c r="P829" s="1234"/>
      <c r="Q829" s="1234"/>
      <c r="R829" s="1234"/>
      <c r="S829" s="1234"/>
      <c r="T829" s="1234"/>
      <c r="U829" s="1234"/>
    </row>
    <row r="830" spans="1:57">
      <c r="A830" s="1220">
        <v>822</v>
      </c>
      <c r="B830" s="1231"/>
      <c r="C830" s="1276" t="s">
        <v>2424</v>
      </c>
      <c r="D830" s="1239">
        <v>68133600</v>
      </c>
      <c r="E830" s="1240" t="s">
        <v>2416</v>
      </c>
      <c r="F830" s="1234"/>
      <c r="G830" s="1235"/>
      <c r="H830" s="1236"/>
      <c r="I830" s="1234"/>
      <c r="J830" s="1220"/>
      <c r="K830" s="1237"/>
      <c r="L830" s="1237"/>
      <c r="M830" s="1234"/>
      <c r="N830" s="1237"/>
      <c r="O830" s="1234"/>
      <c r="P830" s="1234"/>
      <c r="Q830" s="1234"/>
      <c r="R830" s="1234"/>
      <c r="S830" s="1234"/>
      <c r="T830" s="1234"/>
      <c r="U830" s="1234"/>
    </row>
    <row r="831" spans="1:57">
      <c r="A831" s="1220">
        <v>823</v>
      </c>
      <c r="B831" s="1231"/>
      <c r="C831" s="1276" t="s">
        <v>2431</v>
      </c>
      <c r="D831" s="1239">
        <v>10220100</v>
      </c>
      <c r="E831" s="1240" t="s">
        <v>2416</v>
      </c>
      <c r="F831" s="1234"/>
      <c r="G831" s="1235"/>
      <c r="H831" s="1236"/>
      <c r="I831" s="1234"/>
      <c r="J831" s="1220"/>
      <c r="K831" s="1237"/>
      <c r="L831" s="1237"/>
      <c r="M831" s="1234"/>
      <c r="N831" s="1237"/>
      <c r="O831" s="1234"/>
      <c r="P831" s="1234"/>
      <c r="Q831" s="1234"/>
      <c r="R831" s="1234"/>
      <c r="S831" s="1234"/>
      <c r="T831" s="1234"/>
      <c r="U831" s="1234"/>
    </row>
    <row r="832" spans="1:57">
      <c r="A832" s="1220">
        <v>824</v>
      </c>
      <c r="B832" s="1231"/>
      <c r="C832" s="1276" t="s">
        <v>2425</v>
      </c>
      <c r="D832" s="1239">
        <v>6404500</v>
      </c>
      <c r="E832" s="1240" t="s">
        <v>2416</v>
      </c>
      <c r="F832" s="1234"/>
      <c r="G832" s="1235"/>
      <c r="H832" s="1236"/>
      <c r="I832" s="1234"/>
      <c r="J832" s="1220"/>
      <c r="K832" s="1237"/>
      <c r="L832" s="1237"/>
      <c r="M832" s="1234"/>
      <c r="N832" s="1237"/>
      <c r="O832" s="1234"/>
      <c r="P832" s="1234"/>
      <c r="Q832" s="1234"/>
      <c r="R832" s="1234"/>
      <c r="S832" s="1234"/>
      <c r="T832" s="1234"/>
      <c r="U832" s="1234"/>
    </row>
    <row r="833" spans="1:57">
      <c r="A833" s="1220">
        <v>825</v>
      </c>
      <c r="B833" s="1231"/>
      <c r="C833" s="1276" t="s">
        <v>2426</v>
      </c>
      <c r="D833" s="1239">
        <v>26674400</v>
      </c>
      <c r="E833" s="1240" t="s">
        <v>2416</v>
      </c>
      <c r="F833" s="1234"/>
      <c r="G833" s="1235"/>
      <c r="H833" s="1236"/>
      <c r="I833" s="1234"/>
      <c r="J833" s="1220"/>
      <c r="K833" s="1237"/>
      <c r="L833" s="1237"/>
      <c r="M833" s="1234"/>
      <c r="N833" s="1237"/>
      <c r="O833" s="1234"/>
      <c r="P833" s="1234"/>
      <c r="Q833" s="1234"/>
      <c r="R833" s="1234"/>
      <c r="S833" s="1234"/>
      <c r="T833" s="1234"/>
      <c r="U833" s="1234"/>
      <c r="W833" s="1234"/>
      <c r="X833" s="1234"/>
      <c r="Y833" s="1234"/>
      <c r="Z833" s="1234"/>
      <c r="AA833" s="1234"/>
      <c r="AB833" s="1234"/>
      <c r="AC833" s="1234"/>
      <c r="AD833" s="1234"/>
      <c r="AE833" s="1234"/>
      <c r="AF833" s="1234"/>
      <c r="AG833" s="1234"/>
      <c r="AH833" s="1234"/>
      <c r="AI833" s="1234"/>
      <c r="AJ833" s="1234"/>
      <c r="AK833" s="1234"/>
      <c r="AL833" s="1234"/>
      <c r="AM833" s="1234"/>
      <c r="AO833" s="1710"/>
      <c r="AP833" s="1710"/>
      <c r="AQ833" s="1710"/>
      <c r="AR833" s="1710"/>
      <c r="AS833" s="1710"/>
      <c r="AT833" s="1710"/>
      <c r="AU833" s="1710"/>
      <c r="AV833" s="1710"/>
      <c r="AW833" s="1710"/>
      <c r="AX833" s="1710"/>
      <c r="AY833" s="1710"/>
      <c r="AZ833" s="1710"/>
      <c r="BA833" s="1710"/>
      <c r="BB833" s="1710"/>
      <c r="BC833" s="1710"/>
      <c r="BD833" s="1710"/>
      <c r="BE833" s="1234"/>
    </row>
    <row r="834" spans="1:57">
      <c r="A834" s="1220">
        <v>826</v>
      </c>
      <c r="B834" s="1231"/>
      <c r="C834" s="1276" t="s">
        <v>2427</v>
      </c>
      <c r="D834" s="1239">
        <v>24834600</v>
      </c>
      <c r="E834" s="1240" t="s">
        <v>2416</v>
      </c>
      <c r="F834" s="1234"/>
      <c r="G834" s="1235"/>
      <c r="H834" s="1236"/>
      <c r="I834" s="1234"/>
      <c r="J834" s="1220"/>
      <c r="K834" s="1237"/>
      <c r="L834" s="1237"/>
      <c r="M834" s="1234"/>
      <c r="N834" s="1237"/>
      <c r="O834" s="1234"/>
      <c r="P834" s="1234"/>
      <c r="Q834" s="1234"/>
      <c r="R834" s="1234"/>
      <c r="S834" s="1234"/>
      <c r="T834" s="1234"/>
      <c r="U834" s="1234"/>
    </row>
    <row r="835" spans="1:57" outlineLevel="2">
      <c r="A835" s="1220">
        <v>828</v>
      </c>
      <c r="B835" s="1231"/>
      <c r="C835" s="1276" t="s">
        <v>2422</v>
      </c>
      <c r="D835" s="1239">
        <v>71860000</v>
      </c>
      <c r="E835" s="1240" t="s">
        <v>2416</v>
      </c>
      <c r="F835" s="1234"/>
      <c r="G835" s="1235"/>
      <c r="H835" s="1236"/>
      <c r="I835" s="1234"/>
      <c r="J835" s="1220"/>
      <c r="K835" s="1237"/>
      <c r="L835" s="1237"/>
      <c r="M835" s="1234"/>
      <c r="N835" s="1237"/>
      <c r="O835" s="1234"/>
      <c r="P835" s="1234"/>
      <c r="Q835" s="1234"/>
      <c r="R835" s="1234"/>
      <c r="S835" s="1234"/>
      <c r="T835" s="1234"/>
      <c r="U835" s="1234"/>
    </row>
    <row r="836" spans="1:57" outlineLevel="2">
      <c r="A836" s="1220">
        <v>829</v>
      </c>
      <c r="B836" s="1231"/>
      <c r="C836" s="1276" t="s">
        <v>2423</v>
      </c>
      <c r="D836" s="1239">
        <v>0</v>
      </c>
      <c r="E836" s="1240" t="s">
        <v>2416</v>
      </c>
      <c r="F836" s="1234"/>
      <c r="G836" s="1235"/>
      <c r="H836" s="1236"/>
      <c r="I836" s="1234"/>
      <c r="J836" s="1220"/>
      <c r="K836" s="1237"/>
      <c r="L836" s="1237"/>
      <c r="M836" s="1234"/>
      <c r="N836" s="1237"/>
      <c r="O836" s="1234"/>
      <c r="P836" s="1234"/>
      <c r="Q836" s="1234"/>
      <c r="R836" s="1234"/>
      <c r="S836" s="1234"/>
      <c r="T836" s="1234"/>
      <c r="U836" s="1234"/>
    </row>
    <row r="837" spans="1:57">
      <c r="A837" s="1220">
        <v>830</v>
      </c>
      <c r="B837" s="1231"/>
      <c r="C837" s="1276" t="s">
        <v>2424</v>
      </c>
      <c r="D837" s="1239">
        <v>71860000</v>
      </c>
      <c r="E837" s="1240" t="s">
        <v>2416</v>
      </c>
      <c r="F837" s="1234"/>
      <c r="G837" s="1235"/>
      <c r="H837" s="1236"/>
      <c r="I837" s="1234"/>
      <c r="J837" s="1220"/>
      <c r="K837" s="1237"/>
      <c r="L837" s="1237"/>
      <c r="M837" s="1234"/>
      <c r="N837" s="1237"/>
      <c r="O837" s="1234"/>
      <c r="P837" s="1234"/>
      <c r="Q837" s="1234"/>
      <c r="R837" s="1234"/>
      <c r="S837" s="1234"/>
      <c r="T837" s="1234"/>
      <c r="U837" s="1234"/>
    </row>
    <row r="838" spans="1:57">
      <c r="A838" s="1220">
        <v>831</v>
      </c>
      <c r="B838" s="1231"/>
      <c r="C838" s="1276" t="s">
        <v>2430</v>
      </c>
      <c r="D838" s="1239">
        <v>14238800</v>
      </c>
      <c r="E838" s="1240" t="s">
        <v>2416</v>
      </c>
      <c r="F838" s="1234"/>
      <c r="G838" s="1235"/>
      <c r="H838" s="1236"/>
      <c r="I838" s="1234"/>
      <c r="J838" s="1220"/>
      <c r="K838" s="1237"/>
      <c r="L838" s="1237"/>
      <c r="M838" s="1234"/>
      <c r="N838" s="1237"/>
      <c r="O838" s="1234"/>
      <c r="P838" s="1234"/>
      <c r="Q838" s="1234"/>
      <c r="R838" s="1234"/>
      <c r="S838" s="1234"/>
      <c r="T838" s="1234"/>
      <c r="U838" s="1234"/>
    </row>
    <row r="839" spans="1:57">
      <c r="A839" s="1220">
        <v>832</v>
      </c>
      <c r="B839" s="1231"/>
      <c r="C839" s="1276" t="s">
        <v>2431</v>
      </c>
      <c r="D839" s="1239">
        <v>11391100</v>
      </c>
      <c r="E839" s="1240" t="s">
        <v>2416</v>
      </c>
      <c r="F839" s="1234"/>
      <c r="G839" s="1235"/>
      <c r="H839" s="1236"/>
      <c r="I839" s="1234"/>
      <c r="J839" s="1220"/>
      <c r="K839" s="1237"/>
      <c r="L839" s="1237"/>
      <c r="M839" s="1234"/>
      <c r="N839" s="1237"/>
      <c r="O839" s="1234"/>
      <c r="P839" s="1234"/>
      <c r="Q839" s="1234"/>
      <c r="R839" s="1234"/>
      <c r="S839" s="1234"/>
      <c r="T839" s="1234"/>
      <c r="U839" s="1234"/>
    </row>
    <row r="840" spans="1:57">
      <c r="A840" s="1220">
        <v>833</v>
      </c>
      <c r="B840" s="1231"/>
      <c r="C840" s="1276" t="s">
        <v>2425</v>
      </c>
      <c r="D840" s="1239">
        <v>46230100</v>
      </c>
      <c r="E840" s="1240" t="s">
        <v>2416</v>
      </c>
      <c r="F840" s="1234"/>
      <c r="G840" s="1235"/>
      <c r="H840" s="1236"/>
      <c r="I840" s="1234"/>
      <c r="J840" s="1220"/>
      <c r="K840" s="1237"/>
      <c r="L840" s="1237"/>
      <c r="M840" s="1234"/>
      <c r="N840" s="1237"/>
      <c r="O840" s="1234"/>
      <c r="P840" s="1234"/>
      <c r="Q840" s="1234"/>
      <c r="R840" s="1234"/>
      <c r="S840" s="1234"/>
      <c r="T840" s="1234"/>
      <c r="U840" s="1234"/>
      <c r="W840" s="1234"/>
      <c r="X840" s="1234"/>
      <c r="Y840" s="1234"/>
      <c r="Z840" s="1234"/>
      <c r="AA840" s="1234"/>
      <c r="AB840" s="1234"/>
      <c r="AC840" s="1234"/>
      <c r="AD840" s="1234"/>
      <c r="AE840" s="1234"/>
      <c r="AF840" s="1234"/>
      <c r="AG840" s="1234"/>
      <c r="AH840" s="1234"/>
      <c r="AI840" s="1234"/>
      <c r="AJ840" s="1234"/>
      <c r="AK840" s="1234"/>
      <c r="AL840" s="1234"/>
      <c r="AM840" s="1234"/>
      <c r="BE840" s="1234"/>
    </row>
    <row r="841" spans="1:57">
      <c r="A841" s="1212">
        <v>835</v>
      </c>
      <c r="C841" s="1217" t="s">
        <v>2422</v>
      </c>
      <c r="D841" s="1218">
        <v>88300000</v>
      </c>
      <c r="E841" s="1219" t="s">
        <v>2416</v>
      </c>
      <c r="G841" s="1214"/>
      <c r="I841" s="1201"/>
      <c r="J841" s="1212"/>
      <c r="K841" s="1216"/>
      <c r="P841" s="1201"/>
      <c r="U841" s="1201"/>
    </row>
    <row r="842" spans="1:57" outlineLevel="2">
      <c r="A842" s="1212">
        <v>836</v>
      </c>
      <c r="C842" s="1217" t="s">
        <v>2423</v>
      </c>
      <c r="D842" s="1218">
        <v>0</v>
      </c>
      <c r="E842" s="1219" t="s">
        <v>2416</v>
      </c>
      <c r="G842" s="1214"/>
      <c r="I842" s="1201"/>
      <c r="J842" s="1212"/>
      <c r="K842" s="1216"/>
      <c r="P842" s="1201"/>
      <c r="U842" s="1201"/>
    </row>
    <row r="843" spans="1:57" outlineLevel="2">
      <c r="A843" s="1212">
        <v>837</v>
      </c>
      <c r="C843" s="1217" t="s">
        <v>2424</v>
      </c>
      <c r="D843" s="1218">
        <v>88300000</v>
      </c>
      <c r="E843" s="1219" t="s">
        <v>2416</v>
      </c>
      <c r="G843" s="1214"/>
      <c r="I843" s="1201"/>
      <c r="J843" s="1212"/>
      <c r="K843" s="1216"/>
      <c r="P843" s="1201"/>
      <c r="U843" s="1201"/>
    </row>
    <row r="844" spans="1:57">
      <c r="A844" s="1212">
        <v>838</v>
      </c>
      <c r="C844" s="1217" t="s">
        <v>2430</v>
      </c>
      <c r="D844" s="1218">
        <v>18856500</v>
      </c>
      <c r="E844" s="1219" t="s">
        <v>2416</v>
      </c>
      <c r="G844" s="1214"/>
      <c r="I844" s="1201"/>
      <c r="J844" s="1212"/>
      <c r="K844" s="1216"/>
      <c r="P844" s="1201"/>
      <c r="U844" s="1201"/>
    </row>
    <row r="845" spans="1:57">
      <c r="A845" s="1212">
        <v>839</v>
      </c>
      <c r="C845" s="1217" t="s">
        <v>2431</v>
      </c>
      <c r="D845" s="1218">
        <v>50547300</v>
      </c>
      <c r="E845" s="1219" t="s">
        <v>2416</v>
      </c>
      <c r="G845" s="1214"/>
      <c r="I845" s="1201"/>
      <c r="J845" s="1212"/>
      <c r="K845" s="1216"/>
      <c r="P845" s="1201"/>
      <c r="U845" s="1201"/>
    </row>
    <row r="846" spans="1:57">
      <c r="A846" s="1212">
        <v>840</v>
      </c>
      <c r="C846" s="1217" t="s">
        <v>2425</v>
      </c>
      <c r="D846" s="1218">
        <v>18896200</v>
      </c>
      <c r="E846" s="1219" t="s">
        <v>2416</v>
      </c>
      <c r="G846" s="1214"/>
      <c r="I846" s="1201"/>
      <c r="J846" s="1212"/>
      <c r="K846" s="1216"/>
      <c r="P846" s="1201"/>
      <c r="U846" s="1201"/>
    </row>
    <row r="847" spans="1:57">
      <c r="J847" s="1212"/>
      <c r="U847" s="1201"/>
    </row>
    <row r="848" spans="1:57">
      <c r="J848" s="1212"/>
      <c r="U848" s="1201"/>
    </row>
    <row r="849" spans="10:21">
      <c r="J849" s="1212"/>
      <c r="U849" s="1201"/>
    </row>
  </sheetData>
  <autoFilter ref="A6:BF846"/>
  <mergeCells count="13">
    <mergeCell ref="W2:Z2"/>
    <mergeCell ref="BA2:BD2"/>
    <mergeCell ref="AA2:AD2"/>
    <mergeCell ref="AE2:AH2"/>
    <mergeCell ref="AI2:AL2"/>
    <mergeCell ref="AO2:AR2"/>
    <mergeCell ref="AS2:AV2"/>
    <mergeCell ref="AW2:AZ2"/>
    <mergeCell ref="C1:D1"/>
    <mergeCell ref="J1:K1"/>
    <mergeCell ref="L1:M1"/>
    <mergeCell ref="N1:O1"/>
    <mergeCell ref="P1:Q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F0"/>
  </sheetPr>
  <dimension ref="A1:BE150"/>
  <sheetViews>
    <sheetView topLeftCell="A5" workbookViewId="0">
      <pane xSplit="5" ySplit="6" topLeftCell="F20" activePane="bottomRight" state="frozen"/>
      <selection activeCell="E7" sqref="E7"/>
      <selection pane="topRight" activeCell="E7" sqref="E7"/>
      <selection pane="bottomLeft" activeCell="E7" sqref="E7"/>
      <selection pane="bottomRight" activeCell="P12" sqref="P12"/>
    </sheetView>
  </sheetViews>
  <sheetFormatPr defaultColWidth="8.09765625" defaultRowHeight="24.6"/>
  <cols>
    <col min="1" max="1" width="4.796875" style="51" customWidth="1"/>
    <col min="2" max="2" width="3.3984375" style="51" bestFit="1" customWidth="1"/>
    <col min="3" max="3" width="28.796875" style="53" customWidth="1"/>
    <col min="4" max="4" width="12" style="51" bestFit="1" customWidth="1"/>
    <col min="5" max="5" width="12.09765625" style="53" bestFit="1" customWidth="1"/>
    <col min="6" max="7" width="14.296875" style="56" bestFit="1" customWidth="1"/>
    <col min="8" max="9" width="15.69921875" style="56" bestFit="1" customWidth="1"/>
    <col min="10" max="10" width="14.296875" style="56" bestFit="1" customWidth="1"/>
    <col min="11" max="11" width="15.69921875" style="55" bestFit="1" customWidth="1"/>
    <col min="12" max="12" width="15.69921875" style="54" bestFit="1" customWidth="1"/>
    <col min="13" max="13" width="15.69921875" style="51" bestFit="1" customWidth="1"/>
    <col min="14" max="14" width="14.296875" style="51" bestFit="1" customWidth="1"/>
    <col min="15" max="15" width="8.09765625" style="86" bestFit="1" customWidth="1"/>
    <col min="16" max="16" width="17.09765625" style="51" bestFit="1" customWidth="1"/>
    <col min="17" max="18" width="12.09765625" style="53" hidden="1" customWidth="1"/>
    <col min="19" max="19" width="10.796875" style="53" hidden="1" customWidth="1"/>
    <col min="20" max="20" width="13.09765625" style="53" hidden="1" customWidth="1"/>
    <col min="21" max="21" width="14.3984375" style="53" customWidth="1"/>
    <col min="22" max="22" width="13.69921875" style="53" bestFit="1" customWidth="1"/>
    <col min="23" max="23" width="5.19921875" style="53" hidden="1" customWidth="1"/>
    <col min="24" max="24" width="8.09765625" style="53" hidden="1" customWidth="1"/>
    <col min="25" max="25" width="6.3984375" style="53" hidden="1" customWidth="1"/>
    <col min="26" max="28" width="8.09765625" style="53" hidden="1" customWidth="1"/>
    <col min="29" max="29" width="16" style="543" hidden="1" customWidth="1"/>
    <col min="30" max="30" width="10.796875" style="1314" hidden="1" customWidth="1"/>
    <col min="31" max="31" width="14.3984375" style="1315" hidden="1" customWidth="1"/>
    <col min="32" max="32" width="14.59765625" style="475" hidden="1" customWidth="1"/>
    <col min="33" max="33" width="4.19921875" style="475" customWidth="1"/>
    <col min="34" max="52" width="0" style="53" hidden="1" customWidth="1"/>
    <col min="53" max="53" width="17.09765625" style="51" bestFit="1" customWidth="1"/>
    <col min="54" max="54" width="6.09765625" style="51" bestFit="1" customWidth="1"/>
    <col min="55" max="55" width="10.09765625" style="51" bestFit="1" customWidth="1"/>
    <col min="56" max="56" width="17.09765625" style="51" bestFit="1" customWidth="1"/>
    <col min="57" max="57" width="14.3984375" style="53" bestFit="1" customWidth="1"/>
    <col min="58" max="16384" width="8.09765625" style="53"/>
  </cols>
  <sheetData>
    <row r="1" spans="1:57" s="105" customFormat="1" ht="27.75" customHeight="1">
      <c r="A1" s="2054" t="s">
        <v>1056</v>
      </c>
      <c r="B1" s="2054"/>
      <c r="C1" s="2054"/>
      <c r="D1" s="2054"/>
      <c r="E1" s="2054"/>
      <c r="F1" s="2054"/>
      <c r="G1" s="2054"/>
      <c r="H1" s="2054"/>
      <c r="I1" s="2054"/>
      <c r="J1" s="2054"/>
      <c r="K1" s="2054"/>
      <c r="L1" s="2054"/>
      <c r="M1" s="2054"/>
      <c r="N1" s="2054"/>
      <c r="O1" s="2054"/>
      <c r="P1" s="2054"/>
      <c r="R1" s="93"/>
      <c r="S1" s="93"/>
      <c r="AC1" s="540"/>
      <c r="AD1" s="1671"/>
      <c r="AE1" s="1672"/>
      <c r="AF1" s="596"/>
      <c r="AG1" s="596"/>
      <c r="BA1" s="1199"/>
      <c r="BB1" s="1199"/>
      <c r="BC1" s="1199"/>
      <c r="BD1" s="1199"/>
      <c r="BE1" s="103"/>
    </row>
    <row r="2" spans="1:57" s="105" customFormat="1" ht="27.75" hidden="1" customHeight="1">
      <c r="A2" s="2054" t="s">
        <v>682</v>
      </c>
      <c r="B2" s="2054"/>
      <c r="C2" s="2054"/>
      <c r="D2" s="2054"/>
      <c r="E2" s="2054"/>
      <c r="F2" s="2054"/>
      <c r="G2" s="2054"/>
      <c r="H2" s="2054"/>
      <c r="I2" s="2054"/>
      <c r="J2" s="2054"/>
      <c r="K2" s="2054"/>
      <c r="L2" s="2054"/>
      <c r="M2" s="2054"/>
      <c r="N2" s="2054"/>
      <c r="O2" s="2054"/>
      <c r="P2" s="2054"/>
      <c r="R2" s="93"/>
      <c r="S2" s="93"/>
      <c r="AC2" s="541"/>
      <c r="AD2" s="1671"/>
      <c r="AE2" s="1672"/>
      <c r="AF2" s="596"/>
      <c r="AG2" s="596"/>
      <c r="BA2" s="1199"/>
      <c r="BB2" s="1199"/>
      <c r="BC2" s="1199"/>
      <c r="BD2" s="1199"/>
      <c r="BE2" s="103"/>
    </row>
    <row r="3" spans="1:57" s="103" customFormat="1" ht="29.25" hidden="1" customHeight="1">
      <c r="A3" s="238" t="s">
        <v>683</v>
      </c>
      <c r="B3" s="239"/>
      <c r="C3" s="239"/>
      <c r="D3" s="239"/>
      <c r="E3" s="239"/>
      <c r="F3" s="239"/>
      <c r="G3" s="239"/>
      <c r="H3" s="239"/>
      <c r="I3" s="239"/>
      <c r="J3" s="239"/>
      <c r="K3" s="240"/>
      <c r="L3" s="241"/>
      <c r="O3" s="203"/>
      <c r="AC3" s="542"/>
      <c r="AD3" s="1314"/>
      <c r="AE3" s="1673"/>
      <c r="AF3" s="597"/>
      <c r="AG3" s="597"/>
    </row>
    <row r="4" spans="1:57" s="103" customFormat="1" ht="21.75" hidden="1" customHeight="1" thickBot="1">
      <c r="A4" s="238" t="s">
        <v>206</v>
      </c>
      <c r="B4" s="238"/>
      <c r="D4" s="238"/>
      <c r="E4" s="242"/>
      <c r="F4" s="107"/>
      <c r="G4" s="107"/>
      <c r="H4" s="107"/>
      <c r="I4" s="107"/>
      <c r="J4" s="107"/>
      <c r="K4" s="108"/>
      <c r="L4" s="243"/>
      <c r="O4" s="57"/>
      <c r="AC4" s="542"/>
      <c r="AD4" s="1314"/>
      <c r="AE4" s="1673"/>
      <c r="AF4" s="597"/>
      <c r="AG4" s="597"/>
    </row>
    <row r="5" spans="1:57" s="103" customFormat="1">
      <c r="A5" s="109" t="s">
        <v>684</v>
      </c>
      <c r="B5" s="109"/>
      <c r="C5" s="109"/>
      <c r="D5" s="109"/>
      <c r="E5" s="109"/>
      <c r="F5" s="1199"/>
      <c r="G5" s="1199"/>
      <c r="H5" s="1199"/>
      <c r="I5" s="1199"/>
      <c r="J5" s="1199"/>
      <c r="K5" s="1199"/>
      <c r="L5" s="243"/>
      <c r="M5" s="109"/>
      <c r="N5" s="109"/>
      <c r="O5" s="1199"/>
      <c r="P5" s="109"/>
      <c r="Q5" s="109"/>
      <c r="R5" s="109"/>
      <c r="S5" s="109"/>
      <c r="T5" s="109"/>
      <c r="AC5" s="542"/>
      <c r="AD5" s="1314"/>
      <c r="AE5" s="1673"/>
      <c r="AF5" s="597"/>
      <c r="AG5" s="597"/>
      <c r="BA5" s="109"/>
      <c r="BB5" s="109"/>
      <c r="BC5" s="109"/>
      <c r="BD5" s="109"/>
    </row>
    <row r="6" spans="1:57" s="103" customFormat="1" ht="21" customHeight="1">
      <c r="A6" s="1684" t="s">
        <v>1738</v>
      </c>
      <c r="B6" s="1685"/>
      <c r="C6" s="1686"/>
      <c r="D6" s="120"/>
      <c r="E6" s="109"/>
      <c r="F6" s="1199"/>
      <c r="G6" s="1199"/>
      <c r="H6" s="1199"/>
      <c r="I6" s="1199"/>
      <c r="J6" s="1199"/>
      <c r="K6" s="1199"/>
      <c r="L6" s="243"/>
      <c r="M6" s="109"/>
      <c r="N6" s="109"/>
      <c r="O6" s="1199"/>
      <c r="P6" s="1680"/>
      <c r="Q6" s="109"/>
      <c r="R6" s="109"/>
      <c r="S6" s="109"/>
      <c r="T6" s="109"/>
      <c r="AC6" s="542"/>
      <c r="AD6" s="1314"/>
      <c r="AE6" s="1673"/>
      <c r="AF6" s="597"/>
      <c r="AG6" s="597"/>
      <c r="BA6" s="1680"/>
      <c r="BB6" s="1680"/>
      <c r="BC6" s="1680"/>
      <c r="BD6" s="1680"/>
    </row>
    <row r="7" spans="1:57" s="50" customFormat="1" ht="21.75" customHeight="1">
      <c r="A7" s="476"/>
      <c r="B7" s="476"/>
      <c r="C7" s="476"/>
      <c r="D7" s="476"/>
      <c r="E7" s="476"/>
      <c r="F7" s="1199"/>
      <c r="G7" s="1199"/>
      <c r="H7" s="1199"/>
      <c r="I7" s="1199"/>
      <c r="J7" s="1199"/>
      <c r="K7" s="1199"/>
      <c r="L7" s="243"/>
      <c r="M7" s="1680"/>
      <c r="N7" s="1680"/>
      <c r="O7" s="1199"/>
      <c r="P7" s="1680">
        <f>P9-'สรุปวงเงินรายเขต-จังหวัด'!D7</f>
        <v>0</v>
      </c>
      <c r="Q7" s="109"/>
      <c r="R7" s="109"/>
      <c r="S7" s="109"/>
      <c r="T7" s="109"/>
      <c r="U7" s="43"/>
      <c r="V7" s="43"/>
      <c r="W7" s="53"/>
      <c r="X7" s="53"/>
      <c r="Y7" s="53"/>
      <c r="Z7" s="53"/>
      <c r="AA7" s="53"/>
      <c r="AB7" s="53"/>
      <c r="AC7" s="543"/>
      <c r="AD7" s="1314"/>
      <c r="AE7" s="1315"/>
      <c r="AF7" s="475"/>
      <c r="AG7" s="475"/>
      <c r="AH7" s="53"/>
      <c r="AI7" s="53"/>
      <c r="AJ7" s="3342" t="s">
        <v>1739</v>
      </c>
      <c r="AK7" s="3342"/>
      <c r="AL7" s="3342"/>
      <c r="AM7" s="3342"/>
      <c r="AN7" s="3343" t="s">
        <v>1740</v>
      </c>
      <c r="AO7" s="3343"/>
      <c r="AP7" s="3343"/>
      <c r="AQ7" s="3343"/>
      <c r="AR7" s="3344" t="s">
        <v>1741</v>
      </c>
      <c r="AS7" s="3344"/>
      <c r="AT7" s="3344"/>
      <c r="AU7" s="3344"/>
      <c r="AV7" s="3345" t="s">
        <v>1742</v>
      </c>
      <c r="AW7" s="3345"/>
      <c r="AX7" s="3345"/>
      <c r="AY7" s="3345"/>
      <c r="AZ7" s="922" t="s">
        <v>712</v>
      </c>
      <c r="BA7" s="2069" t="s">
        <v>4278</v>
      </c>
      <c r="BB7" s="2069"/>
      <c r="BC7" s="2069"/>
      <c r="BD7" s="2069"/>
      <c r="BE7" s="2070"/>
    </row>
    <row r="8" spans="1:57" s="50" customFormat="1" ht="24" customHeight="1">
      <c r="A8" s="59" t="s">
        <v>1446</v>
      </c>
      <c r="B8" s="478"/>
      <c r="C8" s="60" t="s">
        <v>685</v>
      </c>
      <c r="D8" s="37" t="s">
        <v>709</v>
      </c>
      <c r="E8" s="10" t="s">
        <v>686</v>
      </c>
      <c r="F8" s="10" t="s">
        <v>687</v>
      </c>
      <c r="G8" s="61" t="s">
        <v>688</v>
      </c>
      <c r="H8" s="61" t="s">
        <v>689</v>
      </c>
      <c r="I8" s="10" t="s">
        <v>690</v>
      </c>
      <c r="J8" s="62" t="s">
        <v>691</v>
      </c>
      <c r="K8" s="288" t="s">
        <v>4028</v>
      </c>
      <c r="L8" s="10" t="s">
        <v>326</v>
      </c>
      <c r="M8" s="1682" t="s">
        <v>4023</v>
      </c>
      <c r="N8" s="1706" t="s">
        <v>4024</v>
      </c>
      <c r="O8" s="1679" t="s">
        <v>1078</v>
      </c>
      <c r="P8" s="1683" t="s">
        <v>4137</v>
      </c>
      <c r="Q8" s="1675" t="s">
        <v>330</v>
      </c>
      <c r="R8" s="1675" t="s">
        <v>331</v>
      </c>
      <c r="S8" s="1675" t="s">
        <v>332</v>
      </c>
      <c r="T8" s="10" t="s">
        <v>696</v>
      </c>
      <c r="U8" s="37" t="s">
        <v>698</v>
      </c>
      <c r="V8" s="37" t="s">
        <v>715</v>
      </c>
      <c r="W8" s="63" t="s">
        <v>699</v>
      </c>
      <c r="X8" s="63" t="s">
        <v>700</v>
      </c>
      <c r="Y8" s="59" t="s">
        <v>701</v>
      </c>
      <c r="Z8" s="59" t="s">
        <v>702</v>
      </c>
      <c r="AA8" s="63" t="s">
        <v>333</v>
      </c>
      <c r="AB8" s="478" t="s">
        <v>334</v>
      </c>
      <c r="AC8" s="37" t="s">
        <v>333</v>
      </c>
      <c r="AF8" s="1278"/>
      <c r="AG8" s="1278"/>
      <c r="AH8" s="64"/>
      <c r="AI8" s="64"/>
      <c r="AJ8" s="923" t="s">
        <v>1743</v>
      </c>
      <c r="AK8" s="923" t="s">
        <v>1744</v>
      </c>
      <c r="AL8" s="923" t="s">
        <v>1745</v>
      </c>
      <c r="AM8" s="923" t="s">
        <v>1746</v>
      </c>
      <c r="AN8" s="924" t="s">
        <v>1747</v>
      </c>
      <c r="AO8" s="924" t="s">
        <v>1748</v>
      </c>
      <c r="AP8" s="924" t="s">
        <v>1749</v>
      </c>
      <c r="AQ8" s="924" t="s">
        <v>1750</v>
      </c>
      <c r="AR8" s="925" t="s">
        <v>1751</v>
      </c>
      <c r="AS8" s="925" t="s">
        <v>1752</v>
      </c>
      <c r="AT8" s="925" t="s">
        <v>1753</v>
      </c>
      <c r="AU8" s="925" t="s">
        <v>1754</v>
      </c>
      <c r="AV8" s="926" t="s">
        <v>1755</v>
      </c>
      <c r="AW8" s="926" t="s">
        <v>1756</v>
      </c>
      <c r="AX8" s="926" t="s">
        <v>1757</v>
      </c>
      <c r="AY8" s="926" t="s">
        <v>1758</v>
      </c>
      <c r="AZ8" s="927" t="s">
        <v>1759</v>
      </c>
      <c r="BA8" s="2071" t="s">
        <v>4279</v>
      </c>
      <c r="BB8" s="933" t="s">
        <v>4142</v>
      </c>
      <c r="BC8" s="933" t="s">
        <v>4143</v>
      </c>
      <c r="BD8" s="933" t="s">
        <v>4144</v>
      </c>
      <c r="BE8" s="933" t="s">
        <v>4145</v>
      </c>
    </row>
    <row r="9" spans="1:57" s="509" customFormat="1" ht="24.75" customHeight="1">
      <c r="A9" s="1676"/>
      <c r="B9" s="1677"/>
      <c r="C9" s="1664" t="s">
        <v>391</v>
      </c>
      <c r="D9" s="2056"/>
      <c r="E9" s="1663"/>
      <c r="F9" s="1678">
        <f t="shared" ref="F9:AB9" si="0">F10+F24+F29+F33+F44+F56+F69+F82+F94+F108+F119+F128</f>
        <v>520044100</v>
      </c>
      <c r="G9" s="1678">
        <f t="shared" si="0"/>
        <v>449500000</v>
      </c>
      <c r="H9" s="1678">
        <f t="shared" si="0"/>
        <v>2031241500</v>
      </c>
      <c r="I9" s="1678">
        <f t="shared" si="0"/>
        <v>2932338600</v>
      </c>
      <c r="J9" s="1678">
        <f t="shared" si="0"/>
        <v>304237100</v>
      </c>
      <c r="K9" s="1678">
        <f t="shared" si="0"/>
        <v>3506402800</v>
      </c>
      <c r="L9" s="1678">
        <f t="shared" si="0"/>
        <v>6507188400</v>
      </c>
      <c r="M9" s="1678">
        <f t="shared" si="0"/>
        <v>4310261400</v>
      </c>
      <c r="N9" s="1678">
        <f t="shared" si="0"/>
        <v>153649900</v>
      </c>
      <c r="O9" s="1678">
        <f>O10+O24+O29+O33+O44+O56+O69+O82+O94+O108+O119+O128</f>
        <v>110</v>
      </c>
      <c r="P9" s="1678">
        <f t="shared" si="0"/>
        <v>4156611500</v>
      </c>
      <c r="Q9" s="1678">
        <f t="shared" si="0"/>
        <v>6095566800</v>
      </c>
      <c r="R9" s="1678">
        <f t="shared" si="0"/>
        <v>1702629300</v>
      </c>
      <c r="S9" s="1678">
        <f t="shared" si="0"/>
        <v>366960000</v>
      </c>
      <c r="T9" s="1678">
        <f t="shared" si="0"/>
        <v>3508500</v>
      </c>
      <c r="U9" s="1678">
        <f t="shared" si="0"/>
        <v>0</v>
      </c>
      <c r="V9" s="1678">
        <f t="shared" si="0"/>
        <v>0</v>
      </c>
      <c r="W9" s="508">
        <f t="shared" si="0"/>
        <v>0</v>
      </c>
      <c r="X9" s="508">
        <f t="shared" si="0"/>
        <v>0</v>
      </c>
      <c r="Y9" s="508">
        <f t="shared" si="0"/>
        <v>0</v>
      </c>
      <c r="Z9" s="508">
        <f t="shared" si="0"/>
        <v>0</v>
      </c>
      <c r="AA9" s="508">
        <f t="shared" si="0"/>
        <v>0</v>
      </c>
      <c r="AB9" s="535">
        <f t="shared" si="0"/>
        <v>0</v>
      </c>
      <c r="AC9" s="545"/>
      <c r="AD9" s="1681">
        <f>SUM(AD11:AD131)</f>
        <v>153649900</v>
      </c>
      <c r="AE9" s="50"/>
      <c r="AF9" s="1279"/>
      <c r="AG9" s="1279"/>
      <c r="AH9" s="339"/>
      <c r="AI9" s="339"/>
      <c r="AJ9" s="928">
        <f>SUM(AJ10:AJ131)</f>
        <v>0</v>
      </c>
      <c r="AK9" s="928">
        <f t="shared" ref="AK9:AZ9" si="1">SUM(AK10:AK131)</f>
        <v>0</v>
      </c>
      <c r="AL9" s="928">
        <f t="shared" si="1"/>
        <v>0</v>
      </c>
      <c r="AM9" s="928">
        <f t="shared" si="1"/>
        <v>0</v>
      </c>
      <c r="AN9" s="928">
        <f t="shared" si="1"/>
        <v>0</v>
      </c>
      <c r="AO9" s="928">
        <f t="shared" si="1"/>
        <v>0</v>
      </c>
      <c r="AP9" s="928">
        <f t="shared" si="1"/>
        <v>0</v>
      </c>
      <c r="AQ9" s="928">
        <f t="shared" si="1"/>
        <v>0</v>
      </c>
      <c r="AR9" s="928">
        <f t="shared" si="1"/>
        <v>0</v>
      </c>
      <c r="AS9" s="928">
        <f t="shared" si="1"/>
        <v>0</v>
      </c>
      <c r="AT9" s="928">
        <f t="shared" si="1"/>
        <v>0</v>
      </c>
      <c r="AU9" s="928">
        <f t="shared" si="1"/>
        <v>0</v>
      </c>
      <c r="AV9" s="928">
        <f t="shared" si="1"/>
        <v>0</v>
      </c>
      <c r="AW9" s="928">
        <f t="shared" si="1"/>
        <v>0</v>
      </c>
      <c r="AX9" s="928">
        <f t="shared" si="1"/>
        <v>0</v>
      </c>
      <c r="AY9" s="928">
        <f t="shared" si="1"/>
        <v>0</v>
      </c>
      <c r="AZ9" s="928">
        <f t="shared" si="1"/>
        <v>0</v>
      </c>
      <c r="BA9" s="2066">
        <f>BA10+BA24+BA29+BA33+BA44+BA56+BA69+BA82+BA94+BA108+BA119+BA128</f>
        <v>4156611500</v>
      </c>
      <c r="BB9" s="2066"/>
      <c r="BC9" s="2066"/>
      <c r="BD9" s="2066"/>
      <c r="BE9" s="2066">
        <f>BE10+BE24+BE29+BE33+BE44+BE56+BE69+BE82+BE94+BE108+BE119+BE128</f>
        <v>4156611500</v>
      </c>
    </row>
    <row r="10" spans="1:57" s="50" customFormat="1" ht="21" customHeight="1">
      <c r="A10" s="1665"/>
      <c r="B10" s="1666"/>
      <c r="C10" s="1667" t="s">
        <v>390</v>
      </c>
      <c r="D10" s="1665"/>
      <c r="E10" s="1669">
        <f>SUM(E11:E23)</f>
        <v>2273932288</v>
      </c>
      <c r="F10" s="1669">
        <f t="shared" ref="F10:T10" si="2">SUM(F11:F23)</f>
        <v>47071000</v>
      </c>
      <c r="G10" s="1669">
        <f t="shared" si="2"/>
        <v>108107100</v>
      </c>
      <c r="H10" s="1669">
        <f t="shared" si="2"/>
        <v>253459800</v>
      </c>
      <c r="I10" s="1669">
        <f t="shared" si="2"/>
        <v>391731300</v>
      </c>
      <c r="J10" s="1669">
        <f>SUM(J11:J23)</f>
        <v>26800000</v>
      </c>
      <c r="K10" s="1669">
        <f>SUM(K11:K23)</f>
        <v>421068300</v>
      </c>
      <c r="L10" s="1669">
        <f>SUM(L11:L23)</f>
        <v>829706200</v>
      </c>
      <c r="M10" s="1669">
        <f>SUM(M11:M23)</f>
        <v>509779800</v>
      </c>
      <c r="N10" s="1669">
        <f t="shared" si="2"/>
        <v>0</v>
      </c>
      <c r="O10" s="1669">
        <f>SUM(O11:O23)</f>
        <v>13</v>
      </c>
      <c r="P10" s="1669">
        <f t="shared" si="2"/>
        <v>509779800</v>
      </c>
      <c r="Q10" s="1669">
        <f t="shared" si="2"/>
        <v>714227400</v>
      </c>
      <c r="R10" s="1669">
        <f t="shared" si="2"/>
        <v>182919800</v>
      </c>
      <c r="S10" s="1669">
        <f t="shared" si="2"/>
        <v>0</v>
      </c>
      <c r="T10" s="1669">
        <f t="shared" si="2"/>
        <v>0</v>
      </c>
      <c r="U10" s="1669"/>
      <c r="V10" s="1669"/>
      <c r="W10" s="505">
        <f t="shared" ref="W10:AB10" si="3">SUM(W11:W23)</f>
        <v>0</v>
      </c>
      <c r="X10" s="505">
        <f t="shared" si="3"/>
        <v>0</v>
      </c>
      <c r="Y10" s="505">
        <f t="shared" si="3"/>
        <v>0</v>
      </c>
      <c r="Z10" s="505">
        <f t="shared" si="3"/>
        <v>0</v>
      </c>
      <c r="AA10" s="505">
        <f t="shared" si="3"/>
        <v>0</v>
      </c>
      <c r="AB10" s="536">
        <f t="shared" si="3"/>
        <v>0</v>
      </c>
      <c r="AC10" s="37" t="s">
        <v>343</v>
      </c>
      <c r="AE10" s="1681">
        <f>M10-N10-P10</f>
        <v>0</v>
      </c>
      <c r="AF10" s="1280">
        <f>P10-'ผูกพันบริการ ร่าง พรบ.คาดฟ้า'!U6</f>
        <v>-3646831700</v>
      </c>
      <c r="AG10" s="1280"/>
      <c r="AH10" s="65"/>
      <c r="AI10" s="65"/>
      <c r="AJ10" s="929"/>
      <c r="AK10" s="929"/>
      <c r="AL10" s="929"/>
      <c r="AM10" s="930">
        <f t="shared" ref="AM10:AM41" si="4">AJ10+AK10+AL10</f>
        <v>0</v>
      </c>
      <c r="AN10" s="929"/>
      <c r="AO10" s="929"/>
      <c r="AP10" s="929"/>
      <c r="AQ10" s="930">
        <f t="shared" ref="AQ10:AQ41" si="5">AN10+AO10+AP10</f>
        <v>0</v>
      </c>
      <c r="AR10" s="929"/>
      <c r="AS10" s="929"/>
      <c r="AT10" s="929"/>
      <c r="AU10" s="930">
        <f t="shared" ref="AU10:AU41" si="6">AR10+AS10+AT10</f>
        <v>0</v>
      </c>
      <c r="AV10" s="929"/>
      <c r="AW10" s="929"/>
      <c r="AX10" s="929"/>
      <c r="AY10" s="930">
        <f t="shared" ref="AY10:AY41" si="7">AV10+AW10+AX10</f>
        <v>0</v>
      </c>
      <c r="AZ10" s="929">
        <f t="shared" ref="AZ10:AZ41" si="8">AM10+AQ10+AU10+AY10</f>
        <v>0</v>
      </c>
      <c r="BA10" s="1669">
        <f>SUM(BA11:BA23)</f>
        <v>509779800</v>
      </c>
      <c r="BB10" s="1669"/>
      <c r="BC10" s="1669"/>
      <c r="BD10" s="1669"/>
      <c r="BE10" s="1669">
        <f>SUM(BE11:BE23)</f>
        <v>509779800</v>
      </c>
    </row>
    <row r="11" spans="1:57" ht="96.75" customHeight="1">
      <c r="A11" s="66">
        <v>1</v>
      </c>
      <c r="B11" s="334">
        <v>5</v>
      </c>
      <c r="C11" s="2055" t="s">
        <v>2461</v>
      </c>
      <c r="D11" s="13">
        <v>10717</v>
      </c>
      <c r="E11" s="67">
        <v>349143000</v>
      </c>
      <c r="F11" s="77"/>
      <c r="G11" s="67">
        <v>46020000</v>
      </c>
      <c r="H11" s="67">
        <v>6726000</v>
      </c>
      <c r="I11" s="67">
        <v>41173500</v>
      </c>
      <c r="J11" s="74">
        <v>6600000</v>
      </c>
      <c r="K11" s="67">
        <v>34573500</v>
      </c>
      <c r="L11" s="67">
        <f t="shared" ref="L11:L23" si="9">+F11+G11+H11+K11</f>
        <v>87319500</v>
      </c>
      <c r="M11" s="1703">
        <v>127752600</v>
      </c>
      <c r="N11" s="1662">
        <v>0</v>
      </c>
      <c r="O11" s="66">
        <v>1</v>
      </c>
      <c r="P11" s="1661">
        <v>127752600</v>
      </c>
      <c r="Q11" s="480">
        <v>134070900</v>
      </c>
      <c r="R11" s="480"/>
      <c r="S11" s="480"/>
      <c r="T11" s="67"/>
      <c r="U11" s="1670" t="s">
        <v>1153</v>
      </c>
      <c r="V11" s="16" t="s">
        <v>1154</v>
      </c>
      <c r="W11" s="16"/>
      <c r="X11" s="16" t="s">
        <v>1433</v>
      </c>
      <c r="Y11" s="16" t="s">
        <v>705</v>
      </c>
      <c r="Z11" s="16" t="s">
        <v>556</v>
      </c>
      <c r="AA11" s="16" t="s">
        <v>341</v>
      </c>
      <c r="AB11" s="538" t="s">
        <v>342</v>
      </c>
      <c r="AD11" s="1314">
        <f>M11-P11</f>
        <v>0</v>
      </c>
      <c r="AF11" s="475">
        <f t="shared" ref="AF11:AF19" si="10">P11-M11</f>
        <v>0</v>
      </c>
      <c r="AG11" s="1280"/>
      <c r="AH11" s="72" t="e">
        <f>+E11-#REF!</f>
        <v>#REF!</v>
      </c>
      <c r="AJ11" s="929"/>
      <c r="AK11" s="929"/>
      <c r="AL11" s="929"/>
      <c r="AM11" s="930">
        <f t="shared" si="4"/>
        <v>0</v>
      </c>
      <c r="AN11" s="929"/>
      <c r="AO11" s="929"/>
      <c r="AP11" s="929"/>
      <c r="AQ11" s="930">
        <f t="shared" si="5"/>
        <v>0</v>
      </c>
      <c r="AR11" s="929"/>
      <c r="AS11" s="929"/>
      <c r="AT11" s="929"/>
      <c r="AU11" s="930">
        <f t="shared" si="6"/>
        <v>0</v>
      </c>
      <c r="AV11" s="929"/>
      <c r="AW11" s="929"/>
      <c r="AX11" s="929"/>
      <c r="AY11" s="930">
        <f t="shared" si="7"/>
        <v>0</v>
      </c>
      <c r="AZ11" s="929">
        <f t="shared" si="8"/>
        <v>0</v>
      </c>
      <c r="BA11" s="1661">
        <f>P11</f>
        <v>127752600</v>
      </c>
      <c r="BB11" s="61" t="s">
        <v>4146</v>
      </c>
      <c r="BC11" s="61" t="s">
        <v>4147</v>
      </c>
      <c r="BD11" s="27" t="s">
        <v>4277</v>
      </c>
      <c r="BE11" s="2060">
        <v>127752600</v>
      </c>
    </row>
    <row r="12" spans="1:57" ht="90" customHeight="1">
      <c r="A12" s="66">
        <v>1</v>
      </c>
      <c r="B12" s="334">
        <v>6</v>
      </c>
      <c r="C12" s="2055" t="s">
        <v>2460</v>
      </c>
      <c r="D12" s="13">
        <v>8883</v>
      </c>
      <c r="E12" s="67">
        <v>70000000</v>
      </c>
      <c r="F12" s="78"/>
      <c r="G12" s="67">
        <v>5941200</v>
      </c>
      <c r="H12" s="67">
        <v>8648200</v>
      </c>
      <c r="I12" s="67">
        <v>22034600</v>
      </c>
      <c r="J12" s="74">
        <v>4100000</v>
      </c>
      <c r="K12" s="67">
        <v>17934600</v>
      </c>
      <c r="L12" s="67">
        <f t="shared" si="9"/>
        <v>32524000</v>
      </c>
      <c r="M12" s="1703">
        <v>37476000</v>
      </c>
      <c r="N12" s="1662">
        <v>0</v>
      </c>
      <c r="O12" s="66">
        <v>1</v>
      </c>
      <c r="P12" s="1661">
        <v>37476000</v>
      </c>
      <c r="Q12" s="480"/>
      <c r="R12" s="480"/>
      <c r="S12" s="480"/>
      <c r="T12" s="38"/>
      <c r="U12" s="71" t="s">
        <v>1008</v>
      </c>
      <c r="V12" s="16" t="s">
        <v>1154</v>
      </c>
      <c r="W12" s="16"/>
      <c r="X12" s="16" t="s">
        <v>1433</v>
      </c>
      <c r="Y12" s="16" t="s">
        <v>705</v>
      </c>
      <c r="Z12" s="16" t="s">
        <v>706</v>
      </c>
      <c r="AA12" s="16" t="s">
        <v>335</v>
      </c>
      <c r="AB12" s="537" t="s">
        <v>336</v>
      </c>
      <c r="AD12" s="1314">
        <f t="shared" ref="AD12:AD23" si="11">M12-P12</f>
        <v>0</v>
      </c>
      <c r="AF12" s="475">
        <f t="shared" si="10"/>
        <v>0</v>
      </c>
      <c r="AG12" s="1280"/>
      <c r="AH12" s="72" t="e">
        <f>+E12-#REF!</f>
        <v>#REF!</v>
      </c>
      <c r="AJ12" s="929"/>
      <c r="AK12" s="929"/>
      <c r="AL12" s="929"/>
      <c r="AM12" s="930">
        <f t="shared" si="4"/>
        <v>0</v>
      </c>
      <c r="AN12" s="929"/>
      <c r="AO12" s="929"/>
      <c r="AP12" s="929"/>
      <c r="AQ12" s="930">
        <f t="shared" si="5"/>
        <v>0</v>
      </c>
      <c r="AR12" s="929"/>
      <c r="AS12" s="929"/>
      <c r="AT12" s="929"/>
      <c r="AU12" s="930">
        <f t="shared" si="6"/>
        <v>0</v>
      </c>
      <c r="AV12" s="929"/>
      <c r="AW12" s="929"/>
      <c r="AX12" s="929"/>
      <c r="AY12" s="930">
        <f t="shared" si="7"/>
        <v>0</v>
      </c>
      <c r="AZ12" s="929">
        <f t="shared" si="8"/>
        <v>0</v>
      </c>
      <c r="BA12" s="1661">
        <f t="shared" ref="BA12:BA23" si="12">P12</f>
        <v>37476000</v>
      </c>
      <c r="BB12" s="61" t="s">
        <v>4146</v>
      </c>
      <c r="BC12" s="61" t="s">
        <v>4148</v>
      </c>
      <c r="BD12" s="27" t="s">
        <v>3850</v>
      </c>
      <c r="BE12" s="2060">
        <v>100072700</v>
      </c>
    </row>
    <row r="13" spans="1:57" ht="71.25" customHeight="1">
      <c r="A13" s="66">
        <v>1</v>
      </c>
      <c r="B13" s="334">
        <v>7</v>
      </c>
      <c r="C13" s="2055" t="s">
        <v>2484</v>
      </c>
      <c r="D13" s="13">
        <v>8816</v>
      </c>
      <c r="E13" s="67">
        <v>112090000</v>
      </c>
      <c r="F13" s="73"/>
      <c r="G13" s="73"/>
      <c r="H13" s="67">
        <v>22418100</v>
      </c>
      <c r="I13" s="67">
        <v>27075200</v>
      </c>
      <c r="J13" s="67">
        <v>0</v>
      </c>
      <c r="K13" s="67">
        <v>27075200</v>
      </c>
      <c r="L13" s="67">
        <f t="shared" si="9"/>
        <v>49493300</v>
      </c>
      <c r="M13" s="1703">
        <v>62596700</v>
      </c>
      <c r="N13" s="1662">
        <v>0</v>
      </c>
      <c r="O13" s="66">
        <v>1</v>
      </c>
      <c r="P13" s="598">
        <v>62596700</v>
      </c>
      <c r="Q13" s="480">
        <v>0</v>
      </c>
      <c r="R13" s="480"/>
      <c r="S13" s="480"/>
      <c r="T13" s="38"/>
      <c r="U13" s="71" t="s">
        <v>1008</v>
      </c>
      <c r="V13" s="16" t="s">
        <v>1154</v>
      </c>
      <c r="W13" s="16"/>
      <c r="X13" s="16" t="s">
        <v>1433</v>
      </c>
      <c r="Y13" s="16" t="s">
        <v>705</v>
      </c>
      <c r="Z13" s="16" t="s">
        <v>1009</v>
      </c>
      <c r="AA13" s="16" t="s">
        <v>335</v>
      </c>
      <c r="AB13" s="537" t="s">
        <v>343</v>
      </c>
      <c r="AD13" s="1314">
        <f t="shared" si="11"/>
        <v>0</v>
      </c>
      <c r="AF13" s="475">
        <f t="shared" si="10"/>
        <v>0</v>
      </c>
      <c r="AH13" s="72" t="e">
        <f>+E13-#REF!</f>
        <v>#REF!</v>
      </c>
      <c r="AJ13" s="929"/>
      <c r="AK13" s="929"/>
      <c r="AL13" s="929"/>
      <c r="AM13" s="930">
        <f t="shared" si="4"/>
        <v>0</v>
      </c>
      <c r="AN13" s="929"/>
      <c r="AO13" s="929"/>
      <c r="AP13" s="929"/>
      <c r="AQ13" s="930">
        <f t="shared" si="5"/>
        <v>0</v>
      </c>
      <c r="AR13" s="929"/>
      <c r="AS13" s="929"/>
      <c r="AT13" s="929"/>
      <c r="AU13" s="930">
        <f t="shared" si="6"/>
        <v>0</v>
      </c>
      <c r="AV13" s="929"/>
      <c r="AW13" s="929"/>
      <c r="AX13" s="929"/>
      <c r="AY13" s="930">
        <f t="shared" si="7"/>
        <v>0</v>
      </c>
      <c r="AZ13" s="929">
        <f t="shared" si="8"/>
        <v>0</v>
      </c>
      <c r="BA13" s="1661">
        <f t="shared" si="12"/>
        <v>62596700</v>
      </c>
      <c r="BB13" s="2061"/>
      <c r="BC13" s="2061"/>
      <c r="BD13" s="27"/>
      <c r="BE13" s="2061"/>
    </row>
    <row r="14" spans="1:57" ht="71.25" customHeight="1">
      <c r="A14" s="66">
        <v>1</v>
      </c>
      <c r="B14" s="334">
        <v>1</v>
      </c>
      <c r="C14" s="2055" t="s">
        <v>2459</v>
      </c>
      <c r="D14" s="13" t="s">
        <v>703</v>
      </c>
      <c r="E14" s="67">
        <v>204488900</v>
      </c>
      <c r="F14" s="68"/>
      <c r="G14" s="67">
        <v>34125000</v>
      </c>
      <c r="H14" s="67">
        <v>1820000</v>
      </c>
      <c r="I14" s="67">
        <v>84703500</v>
      </c>
      <c r="J14" s="69">
        <v>0</v>
      </c>
      <c r="K14" s="67">
        <v>84703500</v>
      </c>
      <c r="L14" s="67">
        <f t="shared" si="9"/>
        <v>120648500</v>
      </c>
      <c r="M14" s="1703">
        <v>83840400</v>
      </c>
      <c r="N14" s="1662">
        <v>0</v>
      </c>
      <c r="O14" s="66">
        <v>1</v>
      </c>
      <c r="P14" s="598">
        <v>83840400</v>
      </c>
      <c r="Q14" s="480"/>
      <c r="R14" s="480"/>
      <c r="S14" s="480"/>
      <c r="T14" s="38"/>
      <c r="U14" s="71" t="s">
        <v>704</v>
      </c>
      <c r="V14" s="16" t="s">
        <v>1152</v>
      </c>
      <c r="W14" s="16"/>
      <c r="X14" s="16" t="s">
        <v>1433</v>
      </c>
      <c r="Y14" s="16" t="s">
        <v>705</v>
      </c>
      <c r="Z14" s="16" t="s">
        <v>706</v>
      </c>
      <c r="AA14" s="16" t="s">
        <v>335</v>
      </c>
      <c r="AB14" s="537" t="s">
        <v>336</v>
      </c>
      <c r="AC14" s="546" t="s">
        <v>343</v>
      </c>
      <c r="AD14" s="1314">
        <f t="shared" si="11"/>
        <v>0</v>
      </c>
      <c r="AF14" s="475">
        <f t="shared" si="10"/>
        <v>0</v>
      </c>
      <c r="AH14" s="72" t="e">
        <f>+E14-#REF!</f>
        <v>#REF!</v>
      </c>
      <c r="AJ14" s="929"/>
      <c r="AK14" s="929"/>
      <c r="AL14" s="929"/>
      <c r="AM14" s="930">
        <f t="shared" si="4"/>
        <v>0</v>
      </c>
      <c r="AN14" s="929"/>
      <c r="AO14" s="929"/>
      <c r="AP14" s="929"/>
      <c r="AQ14" s="930">
        <f t="shared" si="5"/>
        <v>0</v>
      </c>
      <c r="AR14" s="929"/>
      <c r="AS14" s="929"/>
      <c r="AT14" s="929"/>
      <c r="AU14" s="930">
        <f t="shared" si="6"/>
        <v>0</v>
      </c>
      <c r="AV14" s="929"/>
      <c r="AW14" s="929"/>
      <c r="AX14" s="929"/>
      <c r="AY14" s="930">
        <f t="shared" si="7"/>
        <v>0</v>
      </c>
      <c r="AZ14" s="929">
        <f t="shared" si="8"/>
        <v>0</v>
      </c>
      <c r="BA14" s="1661">
        <f t="shared" si="12"/>
        <v>83840400</v>
      </c>
      <c r="BB14" s="2067" t="s">
        <v>4149</v>
      </c>
      <c r="BC14" s="2068" t="s">
        <v>4150</v>
      </c>
      <c r="BD14" s="27" t="s">
        <v>704</v>
      </c>
      <c r="BE14" s="2060">
        <v>94600000</v>
      </c>
    </row>
    <row r="15" spans="1:57" ht="71.25" customHeight="1">
      <c r="A15" s="66">
        <v>1</v>
      </c>
      <c r="B15" s="334">
        <v>2</v>
      </c>
      <c r="C15" s="2055" t="s">
        <v>2497</v>
      </c>
      <c r="D15" s="13">
        <v>10327</v>
      </c>
      <c r="E15" s="67">
        <v>424888888</v>
      </c>
      <c r="F15" s="27"/>
      <c r="G15" s="73"/>
      <c r="H15" s="67">
        <v>110400000</v>
      </c>
      <c r="I15" s="67">
        <v>92984400</v>
      </c>
      <c r="J15" s="69">
        <v>0</v>
      </c>
      <c r="K15" s="67">
        <v>92984400</v>
      </c>
      <c r="L15" s="67">
        <f t="shared" si="9"/>
        <v>203384400</v>
      </c>
      <c r="M15" s="1703">
        <v>10759600</v>
      </c>
      <c r="N15" s="1662">
        <v>0</v>
      </c>
      <c r="O15" s="66">
        <v>1</v>
      </c>
      <c r="P15" s="598">
        <v>10759600</v>
      </c>
      <c r="Q15" s="480">
        <v>116419600</v>
      </c>
      <c r="R15" s="480">
        <v>94325300</v>
      </c>
      <c r="S15" s="480"/>
      <c r="T15" s="67"/>
      <c r="U15" s="71" t="s">
        <v>704</v>
      </c>
      <c r="V15" s="16" t="s">
        <v>1152</v>
      </c>
      <c r="W15" s="16"/>
      <c r="X15" s="16" t="s">
        <v>1433</v>
      </c>
      <c r="Y15" s="16" t="s">
        <v>705</v>
      </c>
      <c r="Z15" s="16" t="s">
        <v>857</v>
      </c>
      <c r="AA15" s="16" t="s">
        <v>337</v>
      </c>
      <c r="AB15" s="538" t="s">
        <v>338</v>
      </c>
      <c r="AC15" s="546" t="s">
        <v>362</v>
      </c>
      <c r="AD15" s="1314">
        <f t="shared" si="11"/>
        <v>0</v>
      </c>
      <c r="AF15" s="475">
        <f t="shared" si="10"/>
        <v>0</v>
      </c>
      <c r="AH15" s="72" t="e">
        <f>+E15-#REF!</f>
        <v>#REF!</v>
      </c>
      <c r="AJ15" s="929"/>
      <c r="AK15" s="929"/>
      <c r="AL15" s="929"/>
      <c r="AM15" s="930">
        <f t="shared" si="4"/>
        <v>0</v>
      </c>
      <c r="AN15" s="929"/>
      <c r="AO15" s="929"/>
      <c r="AP15" s="929"/>
      <c r="AQ15" s="930">
        <f t="shared" si="5"/>
        <v>0</v>
      </c>
      <c r="AR15" s="929"/>
      <c r="AS15" s="929"/>
      <c r="AT15" s="929"/>
      <c r="AU15" s="930">
        <f t="shared" si="6"/>
        <v>0</v>
      </c>
      <c r="AV15" s="929"/>
      <c r="AW15" s="929"/>
      <c r="AX15" s="929"/>
      <c r="AY15" s="930">
        <f t="shared" si="7"/>
        <v>0</v>
      </c>
      <c r="AZ15" s="929">
        <f t="shared" si="8"/>
        <v>0</v>
      </c>
      <c r="BA15" s="1661">
        <f t="shared" si="12"/>
        <v>10759600</v>
      </c>
      <c r="BB15" s="2061"/>
      <c r="BC15" s="2061"/>
      <c r="BD15" s="27"/>
      <c r="BE15" s="2061"/>
    </row>
    <row r="16" spans="1:57" ht="71.25" customHeight="1">
      <c r="A16" s="66">
        <v>1</v>
      </c>
      <c r="B16" s="334">
        <v>8</v>
      </c>
      <c r="C16" s="2055" t="s">
        <v>2480</v>
      </c>
      <c r="D16" s="13">
        <v>9073</v>
      </c>
      <c r="E16" s="67">
        <v>60880000</v>
      </c>
      <c r="F16" s="73"/>
      <c r="G16" s="73"/>
      <c r="H16" s="67">
        <v>14017300</v>
      </c>
      <c r="I16" s="67">
        <v>21853200</v>
      </c>
      <c r="J16" s="74">
        <v>6400000</v>
      </c>
      <c r="K16" s="67">
        <v>15453200</v>
      </c>
      <c r="L16" s="67">
        <f t="shared" si="9"/>
        <v>29470500</v>
      </c>
      <c r="M16" s="1703">
        <v>31409500</v>
      </c>
      <c r="N16" s="1662">
        <v>0</v>
      </c>
      <c r="O16" s="66">
        <v>1</v>
      </c>
      <c r="P16" s="1661">
        <v>31409500</v>
      </c>
      <c r="Q16" s="480">
        <v>0</v>
      </c>
      <c r="R16" s="480"/>
      <c r="S16" s="480"/>
      <c r="T16" s="38"/>
      <c r="U16" s="71" t="s">
        <v>1249</v>
      </c>
      <c r="V16" s="16" t="s">
        <v>1294</v>
      </c>
      <c r="W16" s="16"/>
      <c r="X16" s="16" t="s">
        <v>1433</v>
      </c>
      <c r="Y16" s="16" t="s">
        <v>705</v>
      </c>
      <c r="Z16" s="16" t="s">
        <v>1009</v>
      </c>
      <c r="AA16" s="16" t="s">
        <v>335</v>
      </c>
      <c r="AB16" s="537" t="s">
        <v>343</v>
      </c>
      <c r="AD16" s="1314">
        <f t="shared" si="11"/>
        <v>0</v>
      </c>
      <c r="AF16" s="475">
        <f t="shared" si="10"/>
        <v>0</v>
      </c>
      <c r="AG16" s="1280"/>
      <c r="AH16" s="72" t="e">
        <f>+E16-#REF!</f>
        <v>#REF!</v>
      </c>
      <c r="AJ16" s="929"/>
      <c r="AK16" s="929"/>
      <c r="AL16" s="929"/>
      <c r="AM16" s="930">
        <f t="shared" si="4"/>
        <v>0</v>
      </c>
      <c r="AN16" s="929"/>
      <c r="AO16" s="929"/>
      <c r="AP16" s="929"/>
      <c r="AQ16" s="930">
        <f t="shared" si="5"/>
        <v>0</v>
      </c>
      <c r="AR16" s="929"/>
      <c r="AS16" s="929"/>
      <c r="AT16" s="929"/>
      <c r="AU16" s="930">
        <f t="shared" si="6"/>
        <v>0</v>
      </c>
      <c r="AV16" s="929"/>
      <c r="AW16" s="929"/>
      <c r="AX16" s="929"/>
      <c r="AY16" s="930">
        <f t="shared" si="7"/>
        <v>0</v>
      </c>
      <c r="AZ16" s="929">
        <f t="shared" si="8"/>
        <v>0</v>
      </c>
      <c r="BA16" s="1661">
        <f t="shared" si="12"/>
        <v>31409500</v>
      </c>
      <c r="BB16" s="61" t="s">
        <v>4151</v>
      </c>
      <c r="BC16" s="61" t="s">
        <v>4152</v>
      </c>
      <c r="BD16" s="2062" t="s">
        <v>1249</v>
      </c>
      <c r="BE16" s="2060">
        <v>31409500</v>
      </c>
    </row>
    <row r="17" spans="1:57" ht="87.75" customHeight="1">
      <c r="A17" s="66">
        <v>1</v>
      </c>
      <c r="B17" s="334">
        <v>63</v>
      </c>
      <c r="C17" s="2055" t="s">
        <v>2498</v>
      </c>
      <c r="D17" s="13"/>
      <c r="E17" s="81">
        <v>44100000</v>
      </c>
      <c r="F17" s="82"/>
      <c r="G17" s="73"/>
      <c r="H17" s="67"/>
      <c r="I17" s="67"/>
      <c r="J17" s="69"/>
      <c r="K17" s="82">
        <v>6906500</v>
      </c>
      <c r="L17" s="82">
        <f t="shared" si="9"/>
        <v>6906500</v>
      </c>
      <c r="M17" s="1703">
        <v>37193500</v>
      </c>
      <c r="N17" s="1662">
        <v>0</v>
      </c>
      <c r="O17" s="66">
        <v>1</v>
      </c>
      <c r="P17" s="598">
        <v>37193500</v>
      </c>
      <c r="Q17" s="480">
        <v>0</v>
      </c>
      <c r="R17" s="500"/>
      <c r="S17" s="500"/>
      <c r="T17" s="38"/>
      <c r="U17" s="71" t="s">
        <v>1097</v>
      </c>
      <c r="V17" s="14" t="s">
        <v>1294</v>
      </c>
      <c r="W17" s="16"/>
      <c r="X17" s="16" t="s">
        <v>1433</v>
      </c>
      <c r="Y17" s="16"/>
      <c r="Z17" s="16"/>
      <c r="AA17" s="16" t="s">
        <v>346</v>
      </c>
      <c r="AB17" s="537" t="s">
        <v>359</v>
      </c>
      <c r="AD17" s="1314">
        <f t="shared" si="11"/>
        <v>0</v>
      </c>
      <c r="AF17" s="475">
        <f t="shared" si="10"/>
        <v>0</v>
      </c>
      <c r="AH17" s="72" t="e">
        <f>+E17-#REF!</f>
        <v>#REF!</v>
      </c>
      <c r="AJ17" s="929"/>
      <c r="AK17" s="929"/>
      <c r="AL17" s="929"/>
      <c r="AM17" s="930">
        <f t="shared" si="4"/>
        <v>0</v>
      </c>
      <c r="AN17" s="929"/>
      <c r="AO17" s="929"/>
      <c r="AP17" s="929"/>
      <c r="AQ17" s="930">
        <f t="shared" si="5"/>
        <v>0</v>
      </c>
      <c r="AR17" s="929"/>
      <c r="AS17" s="929"/>
      <c r="AT17" s="929"/>
      <c r="AU17" s="930">
        <f t="shared" si="6"/>
        <v>0</v>
      </c>
      <c r="AV17" s="929"/>
      <c r="AW17" s="929"/>
      <c r="AX17" s="929"/>
      <c r="AY17" s="930">
        <f t="shared" si="7"/>
        <v>0</v>
      </c>
      <c r="AZ17" s="929">
        <f t="shared" si="8"/>
        <v>0</v>
      </c>
      <c r="BA17" s="1661">
        <f t="shared" si="12"/>
        <v>37193500</v>
      </c>
      <c r="BB17" s="61" t="s">
        <v>4151</v>
      </c>
      <c r="BC17" s="61" t="s">
        <v>4153</v>
      </c>
      <c r="BD17" s="27" t="s">
        <v>3845</v>
      </c>
      <c r="BE17" s="2060">
        <v>37193500</v>
      </c>
    </row>
    <row r="18" spans="1:57" ht="71.25" customHeight="1">
      <c r="A18" s="66">
        <v>1</v>
      </c>
      <c r="B18" s="334">
        <v>9</v>
      </c>
      <c r="C18" s="2055" t="s">
        <v>2462</v>
      </c>
      <c r="D18" s="13" t="s">
        <v>1010</v>
      </c>
      <c r="E18" s="67">
        <v>68888900</v>
      </c>
      <c r="F18" s="78"/>
      <c r="G18" s="67">
        <v>7586000</v>
      </c>
      <c r="H18" s="67">
        <v>15388400</v>
      </c>
      <c r="I18" s="67">
        <v>6718700</v>
      </c>
      <c r="J18" s="69">
        <v>0</v>
      </c>
      <c r="K18" s="67">
        <v>6718700</v>
      </c>
      <c r="L18" s="67">
        <f t="shared" si="9"/>
        <v>29693100</v>
      </c>
      <c r="M18" s="1703">
        <v>39195800</v>
      </c>
      <c r="N18" s="1662">
        <v>0</v>
      </c>
      <c r="O18" s="66">
        <v>1</v>
      </c>
      <c r="P18" s="598">
        <v>39195800</v>
      </c>
      <c r="Q18" s="480"/>
      <c r="R18" s="480"/>
      <c r="S18" s="480"/>
      <c r="T18" s="38"/>
      <c r="U18" s="71" t="s">
        <v>1011</v>
      </c>
      <c r="V18" s="16" t="s">
        <v>1294</v>
      </c>
      <c r="W18" s="16"/>
      <c r="X18" s="16" t="s">
        <v>1433</v>
      </c>
      <c r="Y18" s="16" t="s">
        <v>705</v>
      </c>
      <c r="Z18" s="16" t="s">
        <v>706</v>
      </c>
      <c r="AA18" s="16" t="s">
        <v>335</v>
      </c>
      <c r="AB18" s="537" t="s">
        <v>343</v>
      </c>
      <c r="AD18" s="1314">
        <f t="shared" si="11"/>
        <v>0</v>
      </c>
      <c r="AF18" s="475">
        <f t="shared" si="10"/>
        <v>0</v>
      </c>
      <c r="AH18" s="72" t="e">
        <f>+E18-#REF!</f>
        <v>#REF!</v>
      </c>
      <c r="AJ18" s="929"/>
      <c r="AK18" s="929"/>
      <c r="AL18" s="929"/>
      <c r="AM18" s="930">
        <f t="shared" si="4"/>
        <v>0</v>
      </c>
      <c r="AN18" s="929"/>
      <c r="AO18" s="929"/>
      <c r="AP18" s="929"/>
      <c r="AQ18" s="930">
        <f t="shared" si="5"/>
        <v>0</v>
      </c>
      <c r="AR18" s="929"/>
      <c r="AS18" s="929"/>
      <c r="AT18" s="929"/>
      <c r="AU18" s="930">
        <f t="shared" si="6"/>
        <v>0</v>
      </c>
      <c r="AV18" s="929"/>
      <c r="AW18" s="929"/>
      <c r="AX18" s="929"/>
      <c r="AY18" s="930">
        <f t="shared" si="7"/>
        <v>0</v>
      </c>
      <c r="AZ18" s="929">
        <f t="shared" si="8"/>
        <v>0</v>
      </c>
      <c r="BA18" s="1661">
        <f t="shared" si="12"/>
        <v>39195800</v>
      </c>
      <c r="BB18" s="61" t="s">
        <v>4151</v>
      </c>
      <c r="BC18" s="61" t="s">
        <v>4154</v>
      </c>
      <c r="BD18" s="27"/>
      <c r="BE18" s="2060">
        <v>39195800</v>
      </c>
    </row>
    <row r="19" spans="1:57" ht="71.25" customHeight="1">
      <c r="A19" s="66">
        <v>1</v>
      </c>
      <c r="B19" s="334">
        <v>10</v>
      </c>
      <c r="C19" s="2055" t="s">
        <v>2437</v>
      </c>
      <c r="D19" s="13" t="s">
        <v>1012</v>
      </c>
      <c r="E19" s="67">
        <v>305900000</v>
      </c>
      <c r="F19" s="67">
        <v>47071000</v>
      </c>
      <c r="G19" s="67">
        <v>14434900</v>
      </c>
      <c r="H19" s="67">
        <v>10041800</v>
      </c>
      <c r="I19" s="67">
        <v>49282800</v>
      </c>
      <c r="J19" s="74">
        <v>9700000</v>
      </c>
      <c r="K19" s="67">
        <v>39582800</v>
      </c>
      <c r="L19" s="67">
        <f t="shared" si="9"/>
        <v>111130500</v>
      </c>
      <c r="M19" s="1703">
        <v>36313300</v>
      </c>
      <c r="N19" s="1662">
        <v>0</v>
      </c>
      <c r="O19" s="66">
        <v>1</v>
      </c>
      <c r="P19" s="1661">
        <v>36313300</v>
      </c>
      <c r="Q19" s="480">
        <v>158456200</v>
      </c>
      <c r="R19" s="480"/>
      <c r="S19" s="480"/>
      <c r="T19" s="67"/>
      <c r="U19" s="71" t="s">
        <v>1013</v>
      </c>
      <c r="V19" s="16" t="s">
        <v>1297</v>
      </c>
      <c r="W19" s="16"/>
      <c r="X19" s="16" t="s">
        <v>1433</v>
      </c>
      <c r="Y19" s="16" t="s">
        <v>705</v>
      </c>
      <c r="Z19" s="16" t="s">
        <v>1014</v>
      </c>
      <c r="AA19" s="363" t="s">
        <v>341</v>
      </c>
      <c r="AB19" s="538" t="s">
        <v>344</v>
      </c>
      <c r="AD19" s="1314">
        <f t="shared" si="11"/>
        <v>0</v>
      </c>
      <c r="AF19" s="475">
        <f t="shared" si="10"/>
        <v>0</v>
      </c>
      <c r="AG19" s="1280"/>
      <c r="AH19" s="72" t="e">
        <f>+E19-#REF!</f>
        <v>#REF!</v>
      </c>
      <c r="AJ19" s="929"/>
      <c r="AK19" s="929"/>
      <c r="AL19" s="929"/>
      <c r="AM19" s="930">
        <f t="shared" si="4"/>
        <v>0</v>
      </c>
      <c r="AN19" s="929"/>
      <c r="AO19" s="929"/>
      <c r="AP19" s="929"/>
      <c r="AQ19" s="930">
        <f t="shared" si="5"/>
        <v>0</v>
      </c>
      <c r="AR19" s="929"/>
      <c r="AS19" s="929"/>
      <c r="AT19" s="929"/>
      <c r="AU19" s="930">
        <f t="shared" si="6"/>
        <v>0</v>
      </c>
      <c r="AV19" s="929"/>
      <c r="AW19" s="929"/>
      <c r="AX19" s="929"/>
      <c r="AY19" s="930">
        <f t="shared" si="7"/>
        <v>0</v>
      </c>
      <c r="AZ19" s="929">
        <f t="shared" si="8"/>
        <v>0</v>
      </c>
      <c r="BA19" s="1661">
        <f t="shared" si="12"/>
        <v>36313300</v>
      </c>
      <c r="BB19" s="61" t="s">
        <v>4155</v>
      </c>
      <c r="BC19" s="61" t="s">
        <v>4156</v>
      </c>
      <c r="BD19" s="27" t="s">
        <v>1013</v>
      </c>
      <c r="BE19" s="2060">
        <v>36313300</v>
      </c>
    </row>
    <row r="20" spans="1:57" ht="71.25" customHeight="1">
      <c r="A20" s="66">
        <v>1</v>
      </c>
      <c r="B20" s="334">
        <v>64</v>
      </c>
      <c r="C20" s="2055" t="s">
        <v>2500</v>
      </c>
      <c r="D20" s="13"/>
      <c r="E20" s="45">
        <v>153525800</v>
      </c>
      <c r="F20" s="82"/>
      <c r="G20" s="73"/>
      <c r="H20" s="67"/>
      <c r="I20" s="67"/>
      <c r="J20" s="69"/>
      <c r="K20" s="82">
        <v>23028900</v>
      </c>
      <c r="L20" s="82">
        <f t="shared" si="9"/>
        <v>23028900</v>
      </c>
      <c r="M20" s="1712">
        <v>0</v>
      </c>
      <c r="N20" s="1662">
        <v>0</v>
      </c>
      <c r="O20" s="66">
        <v>1</v>
      </c>
      <c r="P20" s="598">
        <f>M20-N20</f>
        <v>0</v>
      </c>
      <c r="Q20" s="480">
        <v>59897500</v>
      </c>
      <c r="R20" s="500">
        <v>33300300</v>
      </c>
      <c r="S20" s="500"/>
      <c r="T20" s="38"/>
      <c r="U20" s="71" t="s">
        <v>1098</v>
      </c>
      <c r="V20" s="14" t="s">
        <v>1296</v>
      </c>
      <c r="W20" s="16"/>
      <c r="X20" s="16" t="s">
        <v>1433</v>
      </c>
      <c r="Y20" s="16"/>
      <c r="Z20" s="16"/>
      <c r="AA20" s="16" t="s">
        <v>360</v>
      </c>
      <c r="AB20" s="537" t="s">
        <v>361</v>
      </c>
      <c r="AD20" s="1314">
        <f t="shared" si="11"/>
        <v>0</v>
      </c>
      <c r="AH20" s="72" t="e">
        <f>+E20-#REF!</f>
        <v>#REF!</v>
      </c>
      <c r="AJ20" s="929"/>
      <c r="AK20" s="929"/>
      <c r="AL20" s="929"/>
      <c r="AM20" s="930">
        <f t="shared" si="4"/>
        <v>0</v>
      </c>
      <c r="AN20" s="929"/>
      <c r="AO20" s="929"/>
      <c r="AP20" s="929"/>
      <c r="AQ20" s="930">
        <f t="shared" si="5"/>
        <v>0</v>
      </c>
      <c r="AR20" s="929"/>
      <c r="AS20" s="929"/>
      <c r="AT20" s="929"/>
      <c r="AU20" s="930">
        <f t="shared" si="6"/>
        <v>0</v>
      </c>
      <c r="AV20" s="929"/>
      <c r="AW20" s="929"/>
      <c r="AX20" s="929"/>
      <c r="AY20" s="930">
        <f t="shared" si="7"/>
        <v>0</v>
      </c>
      <c r="AZ20" s="929">
        <f t="shared" si="8"/>
        <v>0</v>
      </c>
      <c r="BA20" s="1661">
        <f t="shared" si="12"/>
        <v>0</v>
      </c>
      <c r="BB20" s="61" t="s">
        <v>4157</v>
      </c>
      <c r="BC20" s="61" t="s">
        <v>4158</v>
      </c>
      <c r="BD20" s="27" t="s">
        <v>451</v>
      </c>
      <c r="BE20" s="2060">
        <v>0</v>
      </c>
    </row>
    <row r="21" spans="1:57" ht="71.25" customHeight="1">
      <c r="A21" s="66">
        <v>1</v>
      </c>
      <c r="B21" s="334">
        <v>65</v>
      </c>
      <c r="C21" s="2055" t="s">
        <v>2499</v>
      </c>
      <c r="D21" s="13"/>
      <c r="E21" s="45">
        <v>50270300</v>
      </c>
      <c r="F21" s="82"/>
      <c r="G21" s="73"/>
      <c r="H21" s="67"/>
      <c r="I21" s="67"/>
      <c r="J21" s="69"/>
      <c r="K21" s="82">
        <v>7540600</v>
      </c>
      <c r="L21" s="82">
        <f t="shared" si="9"/>
        <v>7540600</v>
      </c>
      <c r="M21" s="1703">
        <v>5862700</v>
      </c>
      <c r="N21" s="1662">
        <v>0</v>
      </c>
      <c r="O21" s="66">
        <v>1</v>
      </c>
      <c r="P21" s="598">
        <v>5862700</v>
      </c>
      <c r="Q21" s="480">
        <v>36867000</v>
      </c>
      <c r="R21" s="500">
        <v>0</v>
      </c>
      <c r="S21" s="500"/>
      <c r="T21" s="38"/>
      <c r="U21" s="71" t="s">
        <v>1099</v>
      </c>
      <c r="V21" s="14" t="s">
        <v>1156</v>
      </c>
      <c r="W21" s="16"/>
      <c r="X21" s="16" t="s">
        <v>1433</v>
      </c>
      <c r="Y21" s="16"/>
      <c r="Z21" s="16"/>
      <c r="AA21" s="16" t="s">
        <v>341</v>
      </c>
      <c r="AB21" s="537" t="s">
        <v>362</v>
      </c>
      <c r="AD21" s="1314">
        <f t="shared" si="11"/>
        <v>0</v>
      </c>
      <c r="AF21" s="475">
        <f>P21-M21</f>
        <v>0</v>
      </c>
      <c r="AH21" s="72" t="e">
        <f>+E21-#REF!</f>
        <v>#REF!</v>
      </c>
      <c r="AJ21" s="929"/>
      <c r="AK21" s="929"/>
      <c r="AL21" s="929"/>
      <c r="AM21" s="930">
        <f t="shared" si="4"/>
        <v>0</v>
      </c>
      <c r="AN21" s="929"/>
      <c r="AO21" s="929"/>
      <c r="AP21" s="929"/>
      <c r="AQ21" s="930">
        <f t="shared" si="5"/>
        <v>0</v>
      </c>
      <c r="AR21" s="929"/>
      <c r="AS21" s="929"/>
      <c r="AT21" s="929"/>
      <c r="AU21" s="930">
        <f t="shared" si="6"/>
        <v>0</v>
      </c>
      <c r="AV21" s="929"/>
      <c r="AW21" s="929"/>
      <c r="AX21" s="929"/>
      <c r="AY21" s="930">
        <f t="shared" si="7"/>
        <v>0</v>
      </c>
      <c r="AZ21" s="929">
        <f t="shared" si="8"/>
        <v>0</v>
      </c>
      <c r="BA21" s="1661">
        <f t="shared" si="12"/>
        <v>5862700</v>
      </c>
      <c r="BB21" s="2067" t="s">
        <v>4159</v>
      </c>
      <c r="BC21" s="2068" t="s">
        <v>4160</v>
      </c>
      <c r="BD21" s="27" t="s">
        <v>2161</v>
      </c>
      <c r="BE21" s="2060">
        <v>5862700</v>
      </c>
    </row>
    <row r="22" spans="1:57" ht="111" customHeight="1">
      <c r="A22" s="66">
        <v>1</v>
      </c>
      <c r="B22" s="334">
        <v>4</v>
      </c>
      <c r="C22" s="2055" t="s">
        <v>2467</v>
      </c>
      <c r="D22" s="13">
        <v>10121</v>
      </c>
      <c r="E22" s="67">
        <v>305350000</v>
      </c>
      <c r="F22" s="73"/>
      <c r="G22" s="73"/>
      <c r="H22" s="67">
        <v>64000000</v>
      </c>
      <c r="I22" s="67">
        <v>45905400</v>
      </c>
      <c r="J22" s="69">
        <v>0</v>
      </c>
      <c r="K22" s="67">
        <v>45905400</v>
      </c>
      <c r="L22" s="67">
        <f t="shared" si="9"/>
        <v>109905400</v>
      </c>
      <c r="M22" s="1703">
        <v>22326500</v>
      </c>
      <c r="N22" s="1662">
        <v>0</v>
      </c>
      <c r="O22" s="66">
        <v>1</v>
      </c>
      <c r="P22" s="598">
        <v>22326500</v>
      </c>
      <c r="Q22" s="481">
        <v>130811900</v>
      </c>
      <c r="R22" s="481">
        <v>42306200</v>
      </c>
      <c r="S22" s="480"/>
      <c r="T22" s="67"/>
      <c r="U22" s="71" t="s">
        <v>1081</v>
      </c>
      <c r="V22" s="16" t="s">
        <v>1156</v>
      </c>
      <c r="W22" s="16"/>
      <c r="X22" s="16" t="s">
        <v>1433</v>
      </c>
      <c r="Y22" s="16" t="s">
        <v>705</v>
      </c>
      <c r="Z22" s="16" t="s">
        <v>857</v>
      </c>
      <c r="AA22" s="16" t="s">
        <v>337</v>
      </c>
      <c r="AB22" s="538" t="s">
        <v>338</v>
      </c>
      <c r="AD22" s="1314">
        <f t="shared" si="11"/>
        <v>0</v>
      </c>
      <c r="AF22" s="475">
        <f>P22-M22</f>
        <v>0</v>
      </c>
      <c r="AH22" s="72" t="e">
        <f>+E22-#REF!</f>
        <v>#REF!</v>
      </c>
      <c r="AJ22" s="929"/>
      <c r="AK22" s="929"/>
      <c r="AL22" s="929"/>
      <c r="AM22" s="930">
        <f t="shared" si="4"/>
        <v>0</v>
      </c>
      <c r="AN22" s="929"/>
      <c r="AO22" s="929"/>
      <c r="AP22" s="929"/>
      <c r="AQ22" s="930">
        <f t="shared" si="5"/>
        <v>0</v>
      </c>
      <c r="AR22" s="929"/>
      <c r="AS22" s="929"/>
      <c r="AT22" s="929"/>
      <c r="AU22" s="930">
        <f t="shared" si="6"/>
        <v>0</v>
      </c>
      <c r="AV22" s="929"/>
      <c r="AW22" s="929"/>
      <c r="AX22" s="929"/>
      <c r="AY22" s="930">
        <f t="shared" si="7"/>
        <v>0</v>
      </c>
      <c r="AZ22" s="929">
        <f t="shared" si="8"/>
        <v>0</v>
      </c>
      <c r="BA22" s="1661">
        <f t="shared" si="12"/>
        <v>22326500</v>
      </c>
      <c r="BB22" s="2067" t="s">
        <v>4159</v>
      </c>
      <c r="BC22" s="2068" t="s">
        <v>4161</v>
      </c>
      <c r="BD22" s="27" t="s">
        <v>1160</v>
      </c>
      <c r="BE22" s="2060">
        <v>22326500</v>
      </c>
    </row>
    <row r="23" spans="1:57" ht="92.25" customHeight="1">
      <c r="A23" s="66">
        <v>1</v>
      </c>
      <c r="B23" s="334">
        <v>66</v>
      </c>
      <c r="C23" s="2055" t="s">
        <v>2502</v>
      </c>
      <c r="D23" s="13"/>
      <c r="E23" s="45">
        <v>124406500</v>
      </c>
      <c r="F23" s="82"/>
      <c r="G23" s="73"/>
      <c r="H23" s="67"/>
      <c r="I23" s="67"/>
      <c r="J23" s="69"/>
      <c r="K23" s="82">
        <v>18661000</v>
      </c>
      <c r="L23" s="82">
        <f t="shared" si="9"/>
        <v>18661000</v>
      </c>
      <c r="M23" s="1703">
        <v>15053200</v>
      </c>
      <c r="N23" s="1662">
        <v>0</v>
      </c>
      <c r="O23" s="66">
        <v>1</v>
      </c>
      <c r="P23" s="598">
        <v>15053200</v>
      </c>
      <c r="Q23" s="480">
        <v>77704300</v>
      </c>
      <c r="R23" s="500">
        <v>12988000</v>
      </c>
      <c r="S23" s="500"/>
      <c r="T23" s="38"/>
      <c r="U23" s="71" t="s">
        <v>1073</v>
      </c>
      <c r="V23" s="14" t="s">
        <v>1074</v>
      </c>
      <c r="W23" s="16"/>
      <c r="X23" s="16" t="s">
        <v>1433</v>
      </c>
      <c r="Y23" s="16"/>
      <c r="Z23" s="16"/>
      <c r="AA23" s="16" t="s">
        <v>341</v>
      </c>
      <c r="AB23" s="537" t="s">
        <v>363</v>
      </c>
      <c r="AD23" s="1314">
        <f t="shared" si="11"/>
        <v>0</v>
      </c>
      <c r="AF23" s="475">
        <f>P23-M23</f>
        <v>0</v>
      </c>
      <c r="AH23" s="72" t="e">
        <f>+E23-#REF!</f>
        <v>#REF!</v>
      </c>
      <c r="AJ23" s="929"/>
      <c r="AK23" s="929"/>
      <c r="AL23" s="929"/>
      <c r="AM23" s="930">
        <f t="shared" si="4"/>
        <v>0</v>
      </c>
      <c r="AN23" s="929"/>
      <c r="AO23" s="929"/>
      <c r="AP23" s="929"/>
      <c r="AQ23" s="930">
        <f t="shared" si="5"/>
        <v>0</v>
      </c>
      <c r="AR23" s="929"/>
      <c r="AS23" s="929"/>
      <c r="AT23" s="929"/>
      <c r="AU23" s="930">
        <f t="shared" si="6"/>
        <v>0</v>
      </c>
      <c r="AV23" s="929"/>
      <c r="AW23" s="929"/>
      <c r="AX23" s="929"/>
      <c r="AY23" s="930">
        <f t="shared" si="7"/>
        <v>0</v>
      </c>
      <c r="AZ23" s="929">
        <f t="shared" si="8"/>
        <v>0</v>
      </c>
      <c r="BA23" s="1661">
        <f t="shared" si="12"/>
        <v>15053200</v>
      </c>
      <c r="BB23" s="2067" t="s">
        <v>4162</v>
      </c>
      <c r="BC23" s="2068" t="s">
        <v>4163</v>
      </c>
      <c r="BD23" s="27" t="s">
        <v>1073</v>
      </c>
      <c r="BE23" s="2060">
        <v>15053200</v>
      </c>
    </row>
    <row r="24" spans="1:57" s="50" customFormat="1" ht="21" customHeight="1">
      <c r="A24" s="1665"/>
      <c r="B24" s="1666"/>
      <c r="C24" s="1667" t="s">
        <v>389</v>
      </c>
      <c r="D24" s="1668"/>
      <c r="E24" s="1669">
        <f>SUM(E25:E28)</f>
        <v>591590000</v>
      </c>
      <c r="F24" s="1669">
        <f t="shared" ref="F24:S24" si="13">SUM(F25:F28)</f>
        <v>0</v>
      </c>
      <c r="G24" s="1669">
        <f t="shared" si="13"/>
        <v>0</v>
      </c>
      <c r="H24" s="1669">
        <f t="shared" si="13"/>
        <v>87921700</v>
      </c>
      <c r="I24" s="1669">
        <f t="shared" si="13"/>
        <v>80624600</v>
      </c>
      <c r="J24" s="1669">
        <f>SUM(J25:J28)</f>
        <v>0</v>
      </c>
      <c r="K24" s="1669">
        <f>SUM(K25:K28)</f>
        <v>108486600</v>
      </c>
      <c r="L24" s="1669">
        <f>SUM(L25:L28)</f>
        <v>196408300</v>
      </c>
      <c r="M24" s="1669">
        <f>SUM(M25:M28)</f>
        <v>214992700</v>
      </c>
      <c r="N24" s="1669">
        <f t="shared" si="13"/>
        <v>0</v>
      </c>
      <c r="O24" s="1669">
        <f>SUM(O25:O28)</f>
        <v>4</v>
      </c>
      <c r="P24" s="1669">
        <f t="shared" si="13"/>
        <v>214992700</v>
      </c>
      <c r="Q24" s="1669">
        <f t="shared" si="13"/>
        <v>180189000</v>
      </c>
      <c r="R24" s="1669">
        <f t="shared" si="13"/>
        <v>0</v>
      </c>
      <c r="S24" s="1669">
        <f t="shared" si="13"/>
        <v>0</v>
      </c>
      <c r="T24" s="1669">
        <f>SUM(T25:T28)</f>
        <v>0</v>
      </c>
      <c r="U24" s="1669"/>
      <c r="V24" s="1669"/>
      <c r="W24" s="505">
        <f t="shared" ref="W24:AB24" si="14">SUM(W25:W28)</f>
        <v>0</v>
      </c>
      <c r="X24" s="505">
        <f t="shared" si="14"/>
        <v>0</v>
      </c>
      <c r="Y24" s="505">
        <f t="shared" si="14"/>
        <v>0</v>
      </c>
      <c r="Z24" s="505">
        <f t="shared" si="14"/>
        <v>0</v>
      </c>
      <c r="AA24" s="505">
        <f t="shared" si="14"/>
        <v>0</v>
      </c>
      <c r="AB24" s="536">
        <f t="shared" si="14"/>
        <v>0</v>
      </c>
      <c r="AC24" s="544"/>
      <c r="AE24" s="1681">
        <f>M24-N24-P24</f>
        <v>0</v>
      </c>
      <c r="AF24" s="475"/>
      <c r="AG24" s="1280"/>
      <c r="AH24" s="65"/>
      <c r="AI24" s="65"/>
      <c r="AJ24" s="929"/>
      <c r="AK24" s="929"/>
      <c r="AL24" s="929"/>
      <c r="AM24" s="930">
        <f t="shared" si="4"/>
        <v>0</v>
      </c>
      <c r="AN24" s="929"/>
      <c r="AO24" s="929"/>
      <c r="AP24" s="929"/>
      <c r="AQ24" s="930">
        <f t="shared" si="5"/>
        <v>0</v>
      </c>
      <c r="AR24" s="929"/>
      <c r="AS24" s="929"/>
      <c r="AT24" s="929"/>
      <c r="AU24" s="930">
        <f t="shared" si="6"/>
        <v>0</v>
      </c>
      <c r="AV24" s="929"/>
      <c r="AW24" s="929"/>
      <c r="AX24" s="929"/>
      <c r="AY24" s="930">
        <f t="shared" si="7"/>
        <v>0</v>
      </c>
      <c r="AZ24" s="929">
        <f t="shared" si="8"/>
        <v>0</v>
      </c>
      <c r="BA24" s="1669">
        <f>SUM(BA25:BA28)</f>
        <v>214992700</v>
      </c>
      <c r="BB24" s="1669">
        <f>SUM(BB25:BB28)</f>
        <v>0</v>
      </c>
      <c r="BC24" s="1669">
        <f>SUM(BC25:BC28)</f>
        <v>0</v>
      </c>
      <c r="BD24" s="1669">
        <f>SUM(BD25:BD28)</f>
        <v>0</v>
      </c>
      <c r="BE24" s="1669">
        <f>SUM(BE25:BE28)</f>
        <v>214992700</v>
      </c>
    </row>
    <row r="25" spans="1:57" s="50" customFormat="1" ht="71.25" customHeight="1">
      <c r="A25" s="66">
        <v>2</v>
      </c>
      <c r="B25" s="334">
        <v>11</v>
      </c>
      <c r="C25" s="2055" t="s">
        <v>2471</v>
      </c>
      <c r="D25" s="13">
        <v>8135</v>
      </c>
      <c r="E25" s="67">
        <v>179990000</v>
      </c>
      <c r="F25" s="73"/>
      <c r="G25" s="73"/>
      <c r="H25" s="67">
        <v>36921700</v>
      </c>
      <c r="I25" s="67">
        <v>16373300</v>
      </c>
      <c r="J25" s="69">
        <v>0</v>
      </c>
      <c r="K25" s="67">
        <v>16373300</v>
      </c>
      <c r="L25" s="67">
        <f>+F25+G25+H25+K25</f>
        <v>53295000</v>
      </c>
      <c r="M25" s="67">
        <v>55401000</v>
      </c>
      <c r="N25" s="1662">
        <v>0</v>
      </c>
      <c r="O25" s="66">
        <v>1</v>
      </c>
      <c r="P25" s="598">
        <v>55401000</v>
      </c>
      <c r="Q25" s="480">
        <v>71294000</v>
      </c>
      <c r="R25" s="480"/>
      <c r="S25" s="480"/>
      <c r="T25" s="38"/>
      <c r="U25" s="71" t="s">
        <v>1015</v>
      </c>
      <c r="V25" s="16" t="s">
        <v>879</v>
      </c>
      <c r="W25" s="16"/>
      <c r="X25" s="16" t="s">
        <v>1433</v>
      </c>
      <c r="Y25" s="16" t="s">
        <v>705</v>
      </c>
      <c r="Z25" s="16" t="s">
        <v>1009</v>
      </c>
      <c r="AA25" s="16" t="s">
        <v>345</v>
      </c>
      <c r="AB25" s="537" t="s">
        <v>343</v>
      </c>
      <c r="AC25" s="543"/>
      <c r="AD25" s="1314">
        <f>M25-P25</f>
        <v>0</v>
      </c>
      <c r="AF25" s="475">
        <f>P25-M25</f>
        <v>0</v>
      </c>
      <c r="AG25" s="475"/>
      <c r="AH25" s="72" t="e">
        <f>+E25-#REF!</f>
        <v>#REF!</v>
      </c>
      <c r="AI25" s="53"/>
      <c r="AJ25" s="929"/>
      <c r="AK25" s="929"/>
      <c r="AL25" s="929"/>
      <c r="AM25" s="930">
        <f t="shared" si="4"/>
        <v>0</v>
      </c>
      <c r="AN25" s="929"/>
      <c r="AO25" s="929"/>
      <c r="AP25" s="929"/>
      <c r="AQ25" s="930">
        <f t="shared" si="5"/>
        <v>0</v>
      </c>
      <c r="AR25" s="929"/>
      <c r="AS25" s="929"/>
      <c r="AT25" s="929"/>
      <c r="AU25" s="930">
        <f t="shared" si="6"/>
        <v>0</v>
      </c>
      <c r="AV25" s="929"/>
      <c r="AW25" s="929"/>
      <c r="AX25" s="929"/>
      <c r="AY25" s="930">
        <f t="shared" si="7"/>
        <v>0</v>
      </c>
      <c r="AZ25" s="929">
        <f t="shared" si="8"/>
        <v>0</v>
      </c>
      <c r="BA25" s="1661">
        <f t="shared" ref="BA25:BA32" si="15">P25</f>
        <v>55401000</v>
      </c>
      <c r="BB25" s="61" t="s">
        <v>4164</v>
      </c>
      <c r="BC25" s="61" t="s">
        <v>4165</v>
      </c>
      <c r="BD25" s="2063" t="s">
        <v>1015</v>
      </c>
      <c r="BE25" s="2064">
        <v>55401000</v>
      </c>
    </row>
    <row r="26" spans="1:57" ht="71.25" customHeight="1">
      <c r="A26" s="66">
        <v>2</v>
      </c>
      <c r="B26" s="334">
        <v>12</v>
      </c>
      <c r="C26" s="2055" t="s">
        <v>2478</v>
      </c>
      <c r="D26" s="13">
        <v>10100</v>
      </c>
      <c r="E26" s="67">
        <v>231950000</v>
      </c>
      <c r="F26" s="73"/>
      <c r="G26" s="73"/>
      <c r="H26" s="67">
        <v>51000000</v>
      </c>
      <c r="I26" s="67">
        <v>64251300</v>
      </c>
      <c r="J26" s="69">
        <v>0</v>
      </c>
      <c r="K26" s="67">
        <v>64251300</v>
      </c>
      <c r="L26" s="67">
        <f>+F26+G26+H26+K26</f>
        <v>115251300</v>
      </c>
      <c r="M26" s="67">
        <v>116698700</v>
      </c>
      <c r="N26" s="1662">
        <v>0</v>
      </c>
      <c r="O26" s="66">
        <v>1</v>
      </c>
      <c r="P26" s="598">
        <v>116698700</v>
      </c>
      <c r="Q26" s="480">
        <v>0</v>
      </c>
      <c r="R26" s="480"/>
      <c r="S26" s="480"/>
      <c r="T26" s="38"/>
      <c r="U26" s="71" t="s">
        <v>1016</v>
      </c>
      <c r="V26" s="16" t="s">
        <v>883</v>
      </c>
      <c r="W26" s="16"/>
      <c r="X26" s="16" t="s">
        <v>1433</v>
      </c>
      <c r="Y26" s="16" t="s">
        <v>705</v>
      </c>
      <c r="Z26" s="16" t="s">
        <v>1009</v>
      </c>
      <c r="AA26" s="16" t="s">
        <v>346</v>
      </c>
      <c r="AB26" s="537" t="s">
        <v>347</v>
      </c>
      <c r="AD26" s="1314">
        <f>M26-P26</f>
        <v>0</v>
      </c>
      <c r="AF26" s="475">
        <f>P26-M26</f>
        <v>0</v>
      </c>
      <c r="AH26" s="72" t="e">
        <f>+E26-#REF!</f>
        <v>#REF!</v>
      </c>
      <c r="AJ26" s="929"/>
      <c r="AK26" s="929"/>
      <c r="AL26" s="929"/>
      <c r="AM26" s="930">
        <f t="shared" si="4"/>
        <v>0</v>
      </c>
      <c r="AN26" s="929"/>
      <c r="AO26" s="929"/>
      <c r="AP26" s="929"/>
      <c r="AQ26" s="930">
        <f t="shared" si="5"/>
        <v>0</v>
      </c>
      <c r="AR26" s="929"/>
      <c r="AS26" s="929"/>
      <c r="AT26" s="929"/>
      <c r="AU26" s="930">
        <f t="shared" si="6"/>
        <v>0</v>
      </c>
      <c r="AV26" s="929"/>
      <c r="AW26" s="929"/>
      <c r="AX26" s="929"/>
      <c r="AY26" s="930">
        <f t="shared" si="7"/>
        <v>0</v>
      </c>
      <c r="AZ26" s="929">
        <f t="shared" si="8"/>
        <v>0</v>
      </c>
      <c r="BA26" s="1661">
        <f t="shared" si="15"/>
        <v>116698700</v>
      </c>
      <c r="BB26" s="61" t="s">
        <v>4166</v>
      </c>
      <c r="BC26" s="61" t="s">
        <v>4167</v>
      </c>
      <c r="BD26" s="2063" t="s">
        <v>1016</v>
      </c>
      <c r="BE26" s="2060">
        <v>116698700</v>
      </c>
    </row>
    <row r="27" spans="1:57" ht="71.25" customHeight="1">
      <c r="A27" s="66">
        <v>2</v>
      </c>
      <c r="B27" s="334">
        <v>67</v>
      </c>
      <c r="C27" s="2055" t="s">
        <v>2507</v>
      </c>
      <c r="D27" s="13"/>
      <c r="E27" s="81">
        <v>115450000</v>
      </c>
      <c r="F27" s="82"/>
      <c r="G27" s="73"/>
      <c r="H27" s="67"/>
      <c r="I27" s="67"/>
      <c r="J27" s="69"/>
      <c r="K27" s="82">
        <v>17894800</v>
      </c>
      <c r="L27" s="82">
        <f>+F27+G27+H27+K27</f>
        <v>17894800</v>
      </c>
      <c r="M27" s="67">
        <v>21081200</v>
      </c>
      <c r="N27" s="1662">
        <v>0</v>
      </c>
      <c r="O27" s="66">
        <v>1</v>
      </c>
      <c r="P27" s="598">
        <v>21081200</v>
      </c>
      <c r="Q27" s="480">
        <v>76474000</v>
      </c>
      <c r="R27" s="500"/>
      <c r="S27" s="500"/>
      <c r="T27" s="38"/>
      <c r="U27" s="71" t="s">
        <v>522</v>
      </c>
      <c r="V27" s="14" t="s">
        <v>1382</v>
      </c>
      <c r="W27" s="16"/>
      <c r="X27" s="16" t="s">
        <v>1433</v>
      </c>
      <c r="Y27" s="16"/>
      <c r="Z27" s="16"/>
      <c r="AA27" s="16" t="s">
        <v>341</v>
      </c>
      <c r="AB27" s="538" t="s">
        <v>362</v>
      </c>
      <c r="AD27" s="1314">
        <f>M27-P27</f>
        <v>0</v>
      </c>
      <c r="AF27" s="475">
        <f>P27-M27</f>
        <v>0</v>
      </c>
      <c r="AH27" s="72" t="e">
        <f>+E27-#REF!</f>
        <v>#REF!</v>
      </c>
      <c r="AJ27" s="929"/>
      <c r="AK27" s="929"/>
      <c r="AL27" s="929"/>
      <c r="AM27" s="930">
        <f t="shared" si="4"/>
        <v>0</v>
      </c>
      <c r="AN27" s="929"/>
      <c r="AO27" s="929"/>
      <c r="AP27" s="929"/>
      <c r="AQ27" s="930">
        <f t="shared" si="5"/>
        <v>0</v>
      </c>
      <c r="AR27" s="929"/>
      <c r="AS27" s="929"/>
      <c r="AT27" s="929"/>
      <c r="AU27" s="930">
        <f t="shared" si="6"/>
        <v>0</v>
      </c>
      <c r="AV27" s="929"/>
      <c r="AW27" s="929"/>
      <c r="AX27" s="929"/>
      <c r="AY27" s="930">
        <f t="shared" si="7"/>
        <v>0</v>
      </c>
      <c r="AZ27" s="929">
        <f t="shared" si="8"/>
        <v>0</v>
      </c>
      <c r="BA27" s="1661">
        <f t="shared" si="15"/>
        <v>21081200</v>
      </c>
      <c r="BB27" s="61" t="s">
        <v>4168</v>
      </c>
      <c r="BC27" s="61" t="s">
        <v>4169</v>
      </c>
      <c r="BD27" s="27" t="s">
        <v>3858</v>
      </c>
      <c r="BE27" s="2060">
        <v>21081200</v>
      </c>
    </row>
    <row r="28" spans="1:57" ht="71.25" customHeight="1">
      <c r="A28" s="66">
        <v>2</v>
      </c>
      <c r="B28" s="334">
        <v>68</v>
      </c>
      <c r="C28" s="2055" t="s">
        <v>2508</v>
      </c>
      <c r="D28" s="13"/>
      <c r="E28" s="81">
        <v>64200000</v>
      </c>
      <c r="F28" s="82"/>
      <c r="G28" s="73"/>
      <c r="H28" s="67"/>
      <c r="I28" s="67"/>
      <c r="J28" s="69"/>
      <c r="K28" s="82">
        <v>9967200</v>
      </c>
      <c r="L28" s="82">
        <f>+F28+G28+H28+K28</f>
        <v>9967200</v>
      </c>
      <c r="M28" s="67">
        <v>21811800</v>
      </c>
      <c r="N28" s="1662">
        <v>0</v>
      </c>
      <c r="O28" s="66">
        <v>1</v>
      </c>
      <c r="P28" s="598">
        <v>21811800</v>
      </c>
      <c r="Q28" s="480">
        <v>32421000</v>
      </c>
      <c r="R28" s="500"/>
      <c r="S28" s="500"/>
      <c r="T28" s="38"/>
      <c r="U28" s="71" t="s">
        <v>1082</v>
      </c>
      <c r="V28" s="14" t="s">
        <v>1083</v>
      </c>
      <c r="W28" s="16"/>
      <c r="X28" s="16" t="s">
        <v>1433</v>
      </c>
      <c r="Y28" s="16"/>
      <c r="Z28" s="16"/>
      <c r="AA28" s="16" t="s">
        <v>341</v>
      </c>
      <c r="AB28" s="537" t="s">
        <v>364</v>
      </c>
      <c r="AD28" s="1314">
        <f>M28-P28</f>
        <v>0</v>
      </c>
      <c r="AF28" s="475">
        <f>P28-M28</f>
        <v>0</v>
      </c>
      <c r="AH28" s="72" t="e">
        <f>+E28-#REF!</f>
        <v>#REF!</v>
      </c>
      <c r="AJ28" s="929"/>
      <c r="AK28" s="929"/>
      <c r="AL28" s="929"/>
      <c r="AM28" s="930">
        <f t="shared" si="4"/>
        <v>0</v>
      </c>
      <c r="AN28" s="929"/>
      <c r="AO28" s="929"/>
      <c r="AP28" s="929"/>
      <c r="AQ28" s="930">
        <f t="shared" si="5"/>
        <v>0</v>
      </c>
      <c r="AR28" s="929"/>
      <c r="AS28" s="929"/>
      <c r="AT28" s="929"/>
      <c r="AU28" s="930">
        <f t="shared" si="6"/>
        <v>0</v>
      </c>
      <c r="AV28" s="929"/>
      <c r="AW28" s="929"/>
      <c r="AX28" s="929"/>
      <c r="AY28" s="930">
        <f t="shared" si="7"/>
        <v>0</v>
      </c>
      <c r="AZ28" s="929">
        <f t="shared" si="8"/>
        <v>0</v>
      </c>
      <c r="BA28" s="1661">
        <f t="shared" si="15"/>
        <v>21811800</v>
      </c>
      <c r="BB28" s="61" t="s">
        <v>4170</v>
      </c>
      <c r="BC28" s="61" t="s">
        <v>4171</v>
      </c>
      <c r="BD28" s="2062" t="s">
        <v>1082</v>
      </c>
      <c r="BE28" s="2060">
        <v>21811800</v>
      </c>
    </row>
    <row r="29" spans="1:57" s="50" customFormat="1" ht="21" customHeight="1">
      <c r="A29" s="1665"/>
      <c r="B29" s="1666"/>
      <c r="C29" s="1667" t="s">
        <v>388</v>
      </c>
      <c r="D29" s="1668"/>
      <c r="E29" s="1669">
        <f>SUM(E30:E32)</f>
        <v>597107900</v>
      </c>
      <c r="F29" s="1669">
        <f t="shared" ref="F29:S29" si="16">SUM(F30:F32)</f>
        <v>0</v>
      </c>
      <c r="G29" s="1669">
        <f t="shared" si="16"/>
        <v>0</v>
      </c>
      <c r="H29" s="1669">
        <f t="shared" si="16"/>
        <v>52000000</v>
      </c>
      <c r="I29" s="1669">
        <f t="shared" si="16"/>
        <v>47534900</v>
      </c>
      <c r="J29" s="1669">
        <f t="shared" ref="J29:O29" si="17">SUM(J30:J32)</f>
        <v>0</v>
      </c>
      <c r="K29" s="1669">
        <f t="shared" si="17"/>
        <v>96411200</v>
      </c>
      <c r="L29" s="1669">
        <f t="shared" si="17"/>
        <v>148411200</v>
      </c>
      <c r="M29" s="1669">
        <f t="shared" si="17"/>
        <v>62782400</v>
      </c>
      <c r="N29" s="1669">
        <f t="shared" si="17"/>
        <v>0</v>
      </c>
      <c r="O29" s="1669">
        <f t="shared" si="17"/>
        <v>3</v>
      </c>
      <c r="P29" s="1669">
        <f t="shared" si="16"/>
        <v>62782400</v>
      </c>
      <c r="Q29" s="1669">
        <f t="shared" si="16"/>
        <v>308140500</v>
      </c>
      <c r="R29" s="1669">
        <f t="shared" si="16"/>
        <v>77773800</v>
      </c>
      <c r="S29" s="1669">
        <f t="shared" si="16"/>
        <v>0</v>
      </c>
      <c r="T29" s="1669">
        <f>SUM(T30:T32)</f>
        <v>0</v>
      </c>
      <c r="U29" s="1669"/>
      <c r="V29" s="1669"/>
      <c r="W29" s="505">
        <f t="shared" ref="W29:AB29" si="18">SUM(W30:W32)</f>
        <v>0</v>
      </c>
      <c r="X29" s="505">
        <f t="shared" si="18"/>
        <v>0</v>
      </c>
      <c r="Y29" s="505">
        <f t="shared" si="18"/>
        <v>0</v>
      </c>
      <c r="Z29" s="505">
        <f t="shared" si="18"/>
        <v>0</v>
      </c>
      <c r="AA29" s="505">
        <f t="shared" si="18"/>
        <v>0</v>
      </c>
      <c r="AB29" s="536">
        <f t="shared" si="18"/>
        <v>0</v>
      </c>
      <c r="AC29" s="544"/>
      <c r="AE29" s="1681">
        <f>M29-N29-P29</f>
        <v>0</v>
      </c>
      <c r="AF29" s="475"/>
      <c r="AG29" s="1280"/>
      <c r="AH29" s="65"/>
      <c r="AI29" s="65"/>
      <c r="AJ29" s="929"/>
      <c r="AK29" s="929"/>
      <c r="AL29" s="929"/>
      <c r="AM29" s="930">
        <f t="shared" si="4"/>
        <v>0</v>
      </c>
      <c r="AN29" s="929"/>
      <c r="AO29" s="929"/>
      <c r="AP29" s="929"/>
      <c r="AQ29" s="930">
        <f t="shared" si="5"/>
        <v>0</v>
      </c>
      <c r="AR29" s="929"/>
      <c r="AS29" s="929"/>
      <c r="AT29" s="929"/>
      <c r="AU29" s="930">
        <f t="shared" si="6"/>
        <v>0</v>
      </c>
      <c r="AV29" s="929"/>
      <c r="AW29" s="929"/>
      <c r="AX29" s="929"/>
      <c r="AY29" s="930">
        <f t="shared" si="7"/>
        <v>0</v>
      </c>
      <c r="AZ29" s="929">
        <f t="shared" si="8"/>
        <v>0</v>
      </c>
      <c r="BA29" s="1661">
        <f t="shared" si="15"/>
        <v>62782400</v>
      </c>
      <c r="BB29" s="2058"/>
      <c r="BC29" s="2058"/>
      <c r="BD29" s="2058"/>
      <c r="BE29" s="2058">
        <v>62782400</v>
      </c>
    </row>
    <row r="30" spans="1:57" ht="71.25" customHeight="1">
      <c r="A30" s="66">
        <v>3</v>
      </c>
      <c r="B30" s="334">
        <v>69</v>
      </c>
      <c r="C30" s="2055" t="s">
        <v>2511</v>
      </c>
      <c r="D30" s="13"/>
      <c r="E30" s="84">
        <v>124197900</v>
      </c>
      <c r="F30" s="82"/>
      <c r="G30" s="73"/>
      <c r="H30" s="67"/>
      <c r="I30" s="67"/>
      <c r="J30" s="69"/>
      <c r="K30" s="82">
        <v>18629700</v>
      </c>
      <c r="L30" s="82">
        <f>+F30+G30+H30+K30</f>
        <v>18629700</v>
      </c>
      <c r="M30" s="67">
        <v>6209900</v>
      </c>
      <c r="N30" s="1662">
        <v>0</v>
      </c>
      <c r="O30" s="66">
        <v>1</v>
      </c>
      <c r="P30" s="598">
        <v>6209900</v>
      </c>
      <c r="Q30" s="487">
        <v>67563700</v>
      </c>
      <c r="R30" s="500">
        <v>31794600</v>
      </c>
      <c r="S30" s="500"/>
      <c r="T30" s="38"/>
      <c r="U30" s="71" t="s">
        <v>1036</v>
      </c>
      <c r="V30" s="14" t="s">
        <v>1037</v>
      </c>
      <c r="W30" s="16"/>
      <c r="X30" s="16" t="s">
        <v>1433</v>
      </c>
      <c r="Y30" s="16"/>
      <c r="Z30" s="16"/>
      <c r="AA30" s="16" t="s">
        <v>341</v>
      </c>
      <c r="AB30" s="537" t="s">
        <v>365</v>
      </c>
      <c r="AD30" s="1314">
        <f>M30-P30</f>
        <v>0</v>
      </c>
      <c r="AF30" s="475">
        <f>P30-M30</f>
        <v>0</v>
      </c>
      <c r="AH30" s="72" t="e">
        <f>+E30-#REF!</f>
        <v>#REF!</v>
      </c>
      <c r="AJ30" s="929"/>
      <c r="AK30" s="929"/>
      <c r="AL30" s="929"/>
      <c r="AM30" s="930">
        <f t="shared" si="4"/>
        <v>0</v>
      </c>
      <c r="AN30" s="929"/>
      <c r="AO30" s="929"/>
      <c r="AP30" s="929"/>
      <c r="AQ30" s="930">
        <f t="shared" si="5"/>
        <v>0</v>
      </c>
      <c r="AR30" s="929"/>
      <c r="AS30" s="929"/>
      <c r="AT30" s="929"/>
      <c r="AU30" s="930">
        <f t="shared" si="6"/>
        <v>0</v>
      </c>
      <c r="AV30" s="929"/>
      <c r="AW30" s="929"/>
      <c r="AX30" s="929"/>
      <c r="AY30" s="930">
        <f t="shared" si="7"/>
        <v>0</v>
      </c>
      <c r="AZ30" s="929">
        <f t="shared" si="8"/>
        <v>0</v>
      </c>
      <c r="BA30" s="1661">
        <f t="shared" si="15"/>
        <v>6209900</v>
      </c>
      <c r="BB30" s="61" t="s">
        <v>4172</v>
      </c>
      <c r="BC30" s="61" t="s">
        <v>4173</v>
      </c>
      <c r="BD30" s="2062" t="s">
        <v>1036</v>
      </c>
      <c r="BE30" s="2065">
        <v>6209900</v>
      </c>
    </row>
    <row r="31" spans="1:57" s="50" customFormat="1" ht="71.25" customHeight="1">
      <c r="A31" s="66">
        <v>3</v>
      </c>
      <c r="B31" s="334">
        <v>13</v>
      </c>
      <c r="C31" s="2055" t="s">
        <v>2474</v>
      </c>
      <c r="D31" s="13">
        <v>10554</v>
      </c>
      <c r="E31" s="67">
        <f>259950000+6960000</f>
        <v>266910000</v>
      </c>
      <c r="F31" s="73"/>
      <c r="G31" s="73"/>
      <c r="H31" s="67">
        <v>52000000</v>
      </c>
      <c r="I31" s="67">
        <v>47534900</v>
      </c>
      <c r="J31" s="69">
        <v>0</v>
      </c>
      <c r="K31" s="67">
        <v>47534900</v>
      </c>
      <c r="L31" s="67">
        <f>+F31+G31+H31+K31</f>
        <v>99534900</v>
      </c>
      <c r="M31" s="67">
        <v>30251500</v>
      </c>
      <c r="N31" s="1662">
        <v>0</v>
      </c>
      <c r="O31" s="66">
        <v>1</v>
      </c>
      <c r="P31" s="598">
        <v>30251500</v>
      </c>
      <c r="Q31" s="480">
        <v>137123600</v>
      </c>
      <c r="R31" s="480"/>
      <c r="S31" s="480"/>
      <c r="T31" s="67"/>
      <c r="U31" s="71" t="s">
        <v>1017</v>
      </c>
      <c r="V31" s="16" t="s">
        <v>1090</v>
      </c>
      <c r="W31" s="16"/>
      <c r="X31" s="16" t="s">
        <v>1433</v>
      </c>
      <c r="Y31" s="16" t="s">
        <v>705</v>
      </c>
      <c r="Z31" s="16" t="s">
        <v>857</v>
      </c>
      <c r="AA31" s="16" t="s">
        <v>341</v>
      </c>
      <c r="AB31" s="537" t="s">
        <v>347</v>
      </c>
      <c r="AC31" s="543"/>
      <c r="AD31" s="1314">
        <f>M31-P31</f>
        <v>0</v>
      </c>
      <c r="AF31" s="475">
        <f>P31-M31</f>
        <v>0</v>
      </c>
      <c r="AG31" s="475"/>
      <c r="AH31" s="72" t="e">
        <f>+E31-#REF!</f>
        <v>#REF!</v>
      </c>
      <c r="AI31" s="53"/>
      <c r="AJ31" s="929"/>
      <c r="AK31" s="929"/>
      <c r="AL31" s="929"/>
      <c r="AM31" s="930">
        <f t="shared" si="4"/>
        <v>0</v>
      </c>
      <c r="AN31" s="929"/>
      <c r="AO31" s="929"/>
      <c r="AP31" s="929"/>
      <c r="AQ31" s="930">
        <f t="shared" si="5"/>
        <v>0</v>
      </c>
      <c r="AR31" s="929"/>
      <c r="AS31" s="929"/>
      <c r="AT31" s="929"/>
      <c r="AU31" s="930">
        <f t="shared" si="6"/>
        <v>0</v>
      </c>
      <c r="AV31" s="929"/>
      <c r="AW31" s="929"/>
      <c r="AX31" s="929"/>
      <c r="AY31" s="930">
        <f t="shared" si="7"/>
        <v>0</v>
      </c>
      <c r="AZ31" s="929">
        <f t="shared" si="8"/>
        <v>0</v>
      </c>
      <c r="BA31" s="1661">
        <f t="shared" si="15"/>
        <v>30251500</v>
      </c>
      <c r="BB31" s="2067" t="s">
        <v>4174</v>
      </c>
      <c r="BC31" s="2068" t="s">
        <v>4175</v>
      </c>
      <c r="BD31" s="2062" t="s">
        <v>1017</v>
      </c>
      <c r="BE31" s="2065">
        <v>30251500</v>
      </c>
    </row>
    <row r="32" spans="1:57" ht="71.25" customHeight="1">
      <c r="A32" s="66">
        <v>3</v>
      </c>
      <c r="B32" s="334">
        <v>70</v>
      </c>
      <c r="C32" s="2055" t="s">
        <v>2510</v>
      </c>
      <c r="D32" s="13"/>
      <c r="E32" s="84">
        <v>206000000</v>
      </c>
      <c r="F32" s="82"/>
      <c r="G32" s="73"/>
      <c r="H32" s="67"/>
      <c r="I32" s="67"/>
      <c r="J32" s="69"/>
      <c r="K32" s="82">
        <v>30246600</v>
      </c>
      <c r="L32" s="82">
        <f>+F32+G32+H32+K32</f>
        <v>30246600</v>
      </c>
      <c r="M32" s="67">
        <v>26321000</v>
      </c>
      <c r="N32" s="1662">
        <v>0</v>
      </c>
      <c r="O32" s="66">
        <v>1</v>
      </c>
      <c r="P32" s="598">
        <v>26321000</v>
      </c>
      <c r="Q32" s="480">
        <v>103453200</v>
      </c>
      <c r="R32" s="500">
        <v>45979200</v>
      </c>
      <c r="S32" s="500"/>
      <c r="T32" s="38"/>
      <c r="U32" s="71" t="s">
        <v>1248</v>
      </c>
      <c r="V32" s="14" t="s">
        <v>1044</v>
      </c>
      <c r="W32" s="16"/>
      <c r="X32" s="16" t="s">
        <v>1433</v>
      </c>
      <c r="Y32" s="16"/>
      <c r="Z32" s="16"/>
      <c r="AA32" s="16" t="s">
        <v>360</v>
      </c>
      <c r="AB32" s="538" t="s">
        <v>366</v>
      </c>
      <c r="AD32" s="1314">
        <f>M32-P32</f>
        <v>0</v>
      </c>
      <c r="AF32" s="475">
        <f>P32-M32</f>
        <v>0</v>
      </c>
      <c r="AH32" s="72" t="e">
        <f>+E32-#REF!</f>
        <v>#REF!</v>
      </c>
      <c r="AJ32" s="929"/>
      <c r="AK32" s="929"/>
      <c r="AL32" s="929"/>
      <c r="AM32" s="930">
        <f t="shared" si="4"/>
        <v>0</v>
      </c>
      <c r="AN32" s="929"/>
      <c r="AO32" s="929"/>
      <c r="AP32" s="929"/>
      <c r="AQ32" s="930">
        <f t="shared" si="5"/>
        <v>0</v>
      </c>
      <c r="AR32" s="929"/>
      <c r="AS32" s="929"/>
      <c r="AT32" s="929"/>
      <c r="AU32" s="930">
        <f t="shared" si="6"/>
        <v>0</v>
      </c>
      <c r="AV32" s="929"/>
      <c r="AW32" s="929"/>
      <c r="AX32" s="929"/>
      <c r="AY32" s="930">
        <f t="shared" si="7"/>
        <v>0</v>
      </c>
      <c r="AZ32" s="929">
        <f t="shared" si="8"/>
        <v>0</v>
      </c>
      <c r="BA32" s="1661">
        <f t="shared" si="15"/>
        <v>26321000</v>
      </c>
      <c r="BB32" s="61" t="s">
        <v>4176</v>
      </c>
      <c r="BC32" s="61" t="s">
        <v>4177</v>
      </c>
      <c r="BD32" s="2062" t="s">
        <v>1248</v>
      </c>
      <c r="BE32" s="2065">
        <v>26321000</v>
      </c>
    </row>
    <row r="33" spans="1:57" s="50" customFormat="1" ht="21" customHeight="1">
      <c r="A33" s="1665"/>
      <c r="B33" s="1666"/>
      <c r="C33" s="1667" t="s">
        <v>387</v>
      </c>
      <c r="D33" s="1668"/>
      <c r="E33" s="1669">
        <f>SUM(E34:E43)</f>
        <v>1963680300</v>
      </c>
      <c r="F33" s="1669">
        <f t="shared" ref="F33:S33" si="19">SUM(F34:F43)</f>
        <v>36966200</v>
      </c>
      <c r="G33" s="1669">
        <f t="shared" si="19"/>
        <v>69399300</v>
      </c>
      <c r="H33" s="1669">
        <f t="shared" si="19"/>
        <v>239000800</v>
      </c>
      <c r="I33" s="1669">
        <f t="shared" si="19"/>
        <v>355247100</v>
      </c>
      <c r="J33" s="1669">
        <f t="shared" ref="J33:O33" si="20">SUM(J34:J43)</f>
        <v>0</v>
      </c>
      <c r="K33" s="1669">
        <f t="shared" si="20"/>
        <v>408960600</v>
      </c>
      <c r="L33" s="1669">
        <f t="shared" si="20"/>
        <v>754326900</v>
      </c>
      <c r="M33" s="1669">
        <f t="shared" si="20"/>
        <v>393885500</v>
      </c>
      <c r="N33" s="1669">
        <f t="shared" si="20"/>
        <v>60549500</v>
      </c>
      <c r="O33" s="1669">
        <f t="shared" si="20"/>
        <v>10</v>
      </c>
      <c r="P33" s="1669">
        <f t="shared" si="19"/>
        <v>333336000</v>
      </c>
      <c r="Q33" s="1669">
        <f t="shared" si="19"/>
        <v>768719900</v>
      </c>
      <c r="R33" s="1669">
        <f t="shared" si="19"/>
        <v>0</v>
      </c>
      <c r="S33" s="1669">
        <f t="shared" si="19"/>
        <v>0</v>
      </c>
      <c r="T33" s="1669">
        <f>SUM(T34:T43)</f>
        <v>0</v>
      </c>
      <c r="U33" s="1669"/>
      <c r="V33" s="1669"/>
      <c r="W33" s="505">
        <f t="shared" ref="W33:AB33" si="21">SUM(W34:W43)</f>
        <v>0</v>
      </c>
      <c r="X33" s="505">
        <f t="shared" si="21"/>
        <v>0</v>
      </c>
      <c r="Y33" s="505">
        <f t="shared" si="21"/>
        <v>0</v>
      </c>
      <c r="Z33" s="505">
        <f t="shared" si="21"/>
        <v>0</v>
      </c>
      <c r="AA33" s="505">
        <f t="shared" si="21"/>
        <v>0</v>
      </c>
      <c r="AB33" s="536">
        <f t="shared" si="21"/>
        <v>0</v>
      </c>
      <c r="AC33" s="544"/>
      <c r="AE33" s="1681">
        <f>M33-N33-P33</f>
        <v>0</v>
      </c>
      <c r="AF33" s="475"/>
      <c r="AG33" s="1280"/>
      <c r="AH33" s="65"/>
      <c r="AI33" s="65"/>
      <c r="AJ33" s="929"/>
      <c r="AK33" s="929"/>
      <c r="AL33" s="929"/>
      <c r="AM33" s="930">
        <f t="shared" si="4"/>
        <v>0</v>
      </c>
      <c r="AN33" s="929"/>
      <c r="AO33" s="929"/>
      <c r="AP33" s="929"/>
      <c r="AQ33" s="930">
        <f t="shared" si="5"/>
        <v>0</v>
      </c>
      <c r="AR33" s="929"/>
      <c r="AS33" s="929"/>
      <c r="AT33" s="929"/>
      <c r="AU33" s="930">
        <f t="shared" si="6"/>
        <v>0</v>
      </c>
      <c r="AV33" s="929"/>
      <c r="AW33" s="929"/>
      <c r="AX33" s="929"/>
      <c r="AY33" s="930">
        <f t="shared" si="7"/>
        <v>0</v>
      </c>
      <c r="AZ33" s="929">
        <f t="shared" si="8"/>
        <v>0</v>
      </c>
      <c r="BA33" s="1669">
        <f>SUM(BA34:BA43)</f>
        <v>333336000</v>
      </c>
      <c r="BB33" s="1669">
        <f>SUM(BB34:BB43)</f>
        <v>0</v>
      </c>
      <c r="BC33" s="1669">
        <f>SUM(BC34:BC43)</f>
        <v>0</v>
      </c>
      <c r="BD33" s="1669">
        <f>SUM(BD34:BD43)</f>
        <v>0</v>
      </c>
      <c r="BE33" s="1669">
        <f>SUM(BE34:BE43)</f>
        <v>333336000</v>
      </c>
    </row>
    <row r="34" spans="1:57" ht="71.25" customHeight="1">
      <c r="A34" s="66">
        <v>4</v>
      </c>
      <c r="B34" s="334">
        <v>71</v>
      </c>
      <c r="C34" s="2055" t="s">
        <v>2515</v>
      </c>
      <c r="D34" s="13"/>
      <c r="E34" s="82">
        <v>53228000</v>
      </c>
      <c r="F34" s="82"/>
      <c r="G34" s="73"/>
      <c r="H34" s="67"/>
      <c r="I34" s="67"/>
      <c r="J34" s="69"/>
      <c r="K34" s="82">
        <v>7627600</v>
      </c>
      <c r="L34" s="82">
        <f t="shared" ref="L34:L43" si="22">+F34+G34+H34+K34</f>
        <v>7627600</v>
      </c>
      <c r="M34" s="1703">
        <v>39612300</v>
      </c>
      <c r="N34" s="1704">
        <v>8239700</v>
      </c>
      <c r="O34" s="66">
        <v>1</v>
      </c>
      <c r="P34" s="1705">
        <f>M34-N34</f>
        <v>31372600</v>
      </c>
      <c r="Q34" s="480">
        <v>5988100</v>
      </c>
      <c r="R34" s="500"/>
      <c r="S34" s="500"/>
      <c r="T34" s="38"/>
      <c r="U34" s="71" t="s">
        <v>854</v>
      </c>
      <c r="V34" s="14" t="s">
        <v>1303</v>
      </c>
      <c r="W34" s="16"/>
      <c r="X34" s="16" t="s">
        <v>1433</v>
      </c>
      <c r="Y34" s="16"/>
      <c r="Z34" s="16"/>
      <c r="AA34" s="16" t="s">
        <v>367</v>
      </c>
      <c r="AB34" s="537" t="s">
        <v>362</v>
      </c>
      <c r="AD34" s="1314">
        <f t="shared" ref="AD34:AD43" si="23">M34-P34</f>
        <v>8239700</v>
      </c>
      <c r="AH34" s="72" t="e">
        <f>+E34-#REF!</f>
        <v>#REF!</v>
      </c>
      <c r="AJ34" s="929"/>
      <c r="AK34" s="929"/>
      <c r="AL34" s="929"/>
      <c r="AM34" s="930">
        <f t="shared" si="4"/>
        <v>0</v>
      </c>
      <c r="AN34" s="929"/>
      <c r="AO34" s="929"/>
      <c r="AP34" s="929"/>
      <c r="AQ34" s="930">
        <f t="shared" si="5"/>
        <v>0</v>
      </c>
      <c r="AR34" s="929"/>
      <c r="AS34" s="929"/>
      <c r="AT34" s="929"/>
      <c r="AU34" s="930">
        <f t="shared" si="6"/>
        <v>0</v>
      </c>
      <c r="AV34" s="929"/>
      <c r="AW34" s="929"/>
      <c r="AX34" s="929"/>
      <c r="AY34" s="930">
        <f t="shared" si="7"/>
        <v>0</v>
      </c>
      <c r="AZ34" s="929">
        <f t="shared" si="8"/>
        <v>0</v>
      </c>
      <c r="BA34" s="1661">
        <f t="shared" ref="BA34:BA43" si="24">P34</f>
        <v>31372600</v>
      </c>
      <c r="BB34" s="2067" t="s">
        <v>4178</v>
      </c>
      <c r="BC34" s="2068" t="s">
        <v>4179</v>
      </c>
      <c r="BD34" s="2062" t="s">
        <v>854</v>
      </c>
      <c r="BE34" s="2065">
        <v>31372600</v>
      </c>
    </row>
    <row r="35" spans="1:57" ht="71.25" customHeight="1">
      <c r="A35" s="66">
        <v>4</v>
      </c>
      <c r="B35" s="334">
        <v>14</v>
      </c>
      <c r="C35" s="2055" t="s">
        <v>2451</v>
      </c>
      <c r="D35" s="13">
        <v>9073</v>
      </c>
      <c r="E35" s="67">
        <f>63400000+3551100</f>
        <v>66951100</v>
      </c>
      <c r="F35" s="78"/>
      <c r="G35" s="67">
        <v>6407800</v>
      </c>
      <c r="H35" s="67">
        <v>16220000</v>
      </c>
      <c r="I35" s="67">
        <v>27648400</v>
      </c>
      <c r="J35" s="69">
        <v>0</v>
      </c>
      <c r="K35" s="67">
        <v>27648400</v>
      </c>
      <c r="L35" s="67">
        <f t="shared" si="22"/>
        <v>50276200</v>
      </c>
      <c r="M35" s="1718">
        <v>0</v>
      </c>
      <c r="N35" s="1660">
        <v>0</v>
      </c>
      <c r="O35" s="66">
        <v>1</v>
      </c>
      <c r="P35" s="598">
        <v>0</v>
      </c>
      <c r="Q35" s="480">
        <v>16674900</v>
      </c>
      <c r="R35" s="480"/>
      <c r="S35" s="480"/>
      <c r="T35" s="38"/>
      <c r="U35" s="71" t="s">
        <v>1018</v>
      </c>
      <c r="V35" s="16" t="s">
        <v>965</v>
      </c>
      <c r="W35" s="16"/>
      <c r="X35" s="16" t="s">
        <v>1433</v>
      </c>
      <c r="Y35" s="16" t="s">
        <v>705</v>
      </c>
      <c r="Z35" s="16" t="s">
        <v>706</v>
      </c>
      <c r="AA35" s="16" t="s">
        <v>339</v>
      </c>
      <c r="AB35" s="537" t="s">
        <v>342</v>
      </c>
      <c r="AC35" s="547"/>
      <c r="AD35" s="1314">
        <f t="shared" si="23"/>
        <v>0</v>
      </c>
      <c r="AF35" s="475">
        <f>P35-M35</f>
        <v>0</v>
      </c>
      <c r="AG35" s="1281"/>
      <c r="AH35" s="72" t="e">
        <f>+E35-#REF!</f>
        <v>#REF!</v>
      </c>
      <c r="AI35" s="79"/>
      <c r="AJ35" s="929"/>
      <c r="AK35" s="929"/>
      <c r="AL35" s="929"/>
      <c r="AM35" s="930">
        <f t="shared" si="4"/>
        <v>0</v>
      </c>
      <c r="AN35" s="929"/>
      <c r="AO35" s="929"/>
      <c r="AP35" s="929"/>
      <c r="AQ35" s="930">
        <f t="shared" si="5"/>
        <v>0</v>
      </c>
      <c r="AR35" s="929"/>
      <c r="AS35" s="929"/>
      <c r="AT35" s="929"/>
      <c r="AU35" s="930">
        <f t="shared" si="6"/>
        <v>0</v>
      </c>
      <c r="AV35" s="929"/>
      <c r="AW35" s="929"/>
      <c r="AX35" s="929"/>
      <c r="AY35" s="930">
        <f t="shared" si="7"/>
        <v>0</v>
      </c>
      <c r="AZ35" s="929">
        <f t="shared" si="8"/>
        <v>0</v>
      </c>
      <c r="BA35" s="1661">
        <f t="shared" si="24"/>
        <v>0</v>
      </c>
      <c r="BB35" s="2067" t="s">
        <v>4180</v>
      </c>
      <c r="BC35" s="2068" t="s">
        <v>4181</v>
      </c>
      <c r="BD35" s="27" t="s">
        <v>214</v>
      </c>
      <c r="BE35" s="2060">
        <v>58623200</v>
      </c>
    </row>
    <row r="36" spans="1:57" s="50" customFormat="1" ht="71.25" customHeight="1">
      <c r="A36" s="66">
        <v>4</v>
      </c>
      <c r="B36" s="334">
        <v>72</v>
      </c>
      <c r="C36" s="2055" t="s">
        <v>2518</v>
      </c>
      <c r="D36" s="13"/>
      <c r="E36" s="1332">
        <v>84085700</v>
      </c>
      <c r="F36" s="82"/>
      <c r="G36" s="73"/>
      <c r="H36" s="67"/>
      <c r="I36" s="67"/>
      <c r="J36" s="69"/>
      <c r="K36" s="82">
        <v>12612900</v>
      </c>
      <c r="L36" s="82">
        <f t="shared" si="22"/>
        <v>12612900</v>
      </c>
      <c r="M36" s="1718">
        <v>19028600</v>
      </c>
      <c r="N36" s="1662">
        <v>0</v>
      </c>
      <c r="O36" s="66">
        <v>1</v>
      </c>
      <c r="P36" s="598">
        <v>19028600</v>
      </c>
      <c r="Q36" s="480">
        <v>52444200</v>
      </c>
      <c r="R36" s="500"/>
      <c r="S36" s="500"/>
      <c r="T36" s="38"/>
      <c r="U36" s="71" t="s">
        <v>1100</v>
      </c>
      <c r="V36" s="14" t="s">
        <v>965</v>
      </c>
      <c r="W36" s="16"/>
      <c r="X36" s="16" t="s">
        <v>1433</v>
      </c>
      <c r="Y36" s="16"/>
      <c r="Z36" s="16"/>
      <c r="AA36" s="16" t="s">
        <v>341</v>
      </c>
      <c r="AB36" s="537" t="s">
        <v>368</v>
      </c>
      <c r="AC36" s="543"/>
      <c r="AD36" s="1314">
        <f t="shared" si="23"/>
        <v>0</v>
      </c>
      <c r="AF36" s="475">
        <f>P36-M36</f>
        <v>0</v>
      </c>
      <c r="AG36" s="475"/>
      <c r="AH36" s="72" t="e">
        <f>+E36-#REF!</f>
        <v>#REF!</v>
      </c>
      <c r="AI36" s="53"/>
      <c r="AJ36" s="929"/>
      <c r="AK36" s="929"/>
      <c r="AL36" s="929"/>
      <c r="AM36" s="930">
        <f t="shared" si="4"/>
        <v>0</v>
      </c>
      <c r="AN36" s="929"/>
      <c r="AO36" s="929"/>
      <c r="AP36" s="929"/>
      <c r="AQ36" s="930">
        <f t="shared" si="5"/>
        <v>0</v>
      </c>
      <c r="AR36" s="929"/>
      <c r="AS36" s="929"/>
      <c r="AT36" s="929"/>
      <c r="AU36" s="930">
        <f t="shared" si="6"/>
        <v>0</v>
      </c>
      <c r="AV36" s="929"/>
      <c r="AW36" s="929"/>
      <c r="AX36" s="929"/>
      <c r="AY36" s="930">
        <f t="shared" si="7"/>
        <v>0</v>
      </c>
      <c r="AZ36" s="929">
        <f t="shared" si="8"/>
        <v>0</v>
      </c>
      <c r="BA36" s="1661">
        <f t="shared" si="24"/>
        <v>19028600</v>
      </c>
      <c r="BB36" s="37"/>
      <c r="BC36" s="37"/>
      <c r="BD36" s="21"/>
      <c r="BE36" s="37"/>
    </row>
    <row r="37" spans="1:57" s="79" customFormat="1" ht="71.25" customHeight="1">
      <c r="A37" s="66">
        <v>4</v>
      </c>
      <c r="B37" s="334">
        <v>73</v>
      </c>
      <c r="C37" s="2055" t="s">
        <v>2521</v>
      </c>
      <c r="D37" s="13"/>
      <c r="E37" s="84">
        <v>179640900</v>
      </c>
      <c r="F37" s="82"/>
      <c r="G37" s="73"/>
      <c r="H37" s="67"/>
      <c r="I37" s="67"/>
      <c r="J37" s="69"/>
      <c r="K37" s="82">
        <v>26946200</v>
      </c>
      <c r="L37" s="82">
        <f t="shared" si="22"/>
        <v>26946200</v>
      </c>
      <c r="M37" s="1703">
        <v>40491000</v>
      </c>
      <c r="N37" s="1704">
        <v>7113700</v>
      </c>
      <c r="O37" s="66">
        <v>1</v>
      </c>
      <c r="P37" s="1705">
        <f>M37-N37</f>
        <v>33377300</v>
      </c>
      <c r="Q37" s="480">
        <v>112203700</v>
      </c>
      <c r="R37" s="500"/>
      <c r="S37" s="500"/>
      <c r="T37" s="38"/>
      <c r="U37" s="71" t="s">
        <v>1101</v>
      </c>
      <c r="V37" s="14" t="s">
        <v>965</v>
      </c>
      <c r="W37" s="16"/>
      <c r="X37" s="16" t="s">
        <v>1433</v>
      </c>
      <c r="Y37" s="16"/>
      <c r="Z37" s="16"/>
      <c r="AA37" s="16" t="s">
        <v>341</v>
      </c>
      <c r="AB37" s="537" t="s">
        <v>369</v>
      </c>
      <c r="AC37" s="543"/>
      <c r="AD37" s="1314">
        <f t="shared" si="23"/>
        <v>7113700</v>
      </c>
      <c r="AF37" s="475"/>
      <c r="AG37" s="475"/>
      <c r="AH37" s="72" t="e">
        <f>+E37-#REF!</f>
        <v>#REF!</v>
      </c>
      <c r="AI37" s="53"/>
      <c r="AJ37" s="929"/>
      <c r="AK37" s="929"/>
      <c r="AL37" s="929"/>
      <c r="AM37" s="930">
        <f t="shared" si="4"/>
        <v>0</v>
      </c>
      <c r="AN37" s="929"/>
      <c r="AO37" s="929"/>
      <c r="AP37" s="929"/>
      <c r="AQ37" s="930">
        <f t="shared" si="5"/>
        <v>0</v>
      </c>
      <c r="AR37" s="929"/>
      <c r="AS37" s="929"/>
      <c r="AT37" s="929"/>
      <c r="AU37" s="930">
        <f t="shared" si="6"/>
        <v>0</v>
      </c>
      <c r="AV37" s="929"/>
      <c r="AW37" s="929"/>
      <c r="AX37" s="929"/>
      <c r="AY37" s="930">
        <f t="shared" si="7"/>
        <v>0</v>
      </c>
      <c r="AZ37" s="929">
        <f t="shared" si="8"/>
        <v>0</v>
      </c>
      <c r="BA37" s="1661">
        <f t="shared" si="24"/>
        <v>33377300</v>
      </c>
      <c r="BB37" s="2061"/>
      <c r="BC37" s="2061"/>
      <c r="BD37" s="27"/>
      <c r="BE37" s="2061"/>
    </row>
    <row r="38" spans="1:57" ht="71.25" customHeight="1">
      <c r="A38" s="66">
        <v>4</v>
      </c>
      <c r="B38" s="334">
        <v>15</v>
      </c>
      <c r="C38" s="2055" t="s">
        <v>2442</v>
      </c>
      <c r="D38" s="13">
        <v>10527</v>
      </c>
      <c r="E38" s="67">
        <v>190949300</v>
      </c>
      <c r="F38" s="67">
        <v>36966200</v>
      </c>
      <c r="G38" s="67">
        <v>441500</v>
      </c>
      <c r="H38" s="67">
        <v>8054700</v>
      </c>
      <c r="I38" s="67">
        <v>132683800</v>
      </c>
      <c r="J38" s="69">
        <v>0</v>
      </c>
      <c r="K38" s="67">
        <v>132683800</v>
      </c>
      <c r="L38" s="67">
        <f t="shared" si="22"/>
        <v>178146200</v>
      </c>
      <c r="M38" s="1718">
        <v>6217300</v>
      </c>
      <c r="N38" s="1662">
        <v>0</v>
      </c>
      <c r="O38" s="66">
        <v>1</v>
      </c>
      <c r="P38" s="598">
        <v>6217300</v>
      </c>
      <c r="Q38" s="480">
        <v>6585800</v>
      </c>
      <c r="R38" s="480"/>
      <c r="S38" s="480"/>
      <c r="T38" s="38"/>
      <c r="U38" s="71" t="s">
        <v>1388</v>
      </c>
      <c r="V38" s="16" t="s">
        <v>965</v>
      </c>
      <c r="W38" s="16"/>
      <c r="X38" s="16" t="s">
        <v>1433</v>
      </c>
      <c r="Y38" s="16" t="s">
        <v>705</v>
      </c>
      <c r="Z38" s="16" t="s">
        <v>1080</v>
      </c>
      <c r="AA38" s="363" t="s">
        <v>341</v>
      </c>
      <c r="AB38" s="538" t="s">
        <v>344</v>
      </c>
      <c r="AD38" s="1314">
        <f t="shared" si="23"/>
        <v>0</v>
      </c>
      <c r="AF38" s="475">
        <f>P38-M38</f>
        <v>0</v>
      </c>
      <c r="AH38" s="72" t="e">
        <f>+E38-#REF!</f>
        <v>#REF!</v>
      </c>
      <c r="AJ38" s="929"/>
      <c r="AK38" s="929"/>
      <c r="AL38" s="929"/>
      <c r="AM38" s="930">
        <f t="shared" si="4"/>
        <v>0</v>
      </c>
      <c r="AN38" s="929"/>
      <c r="AO38" s="929"/>
      <c r="AP38" s="929"/>
      <c r="AQ38" s="930">
        <f t="shared" si="5"/>
        <v>0</v>
      </c>
      <c r="AR38" s="929"/>
      <c r="AS38" s="929"/>
      <c r="AT38" s="929"/>
      <c r="AU38" s="930">
        <f t="shared" si="6"/>
        <v>0</v>
      </c>
      <c r="AV38" s="929"/>
      <c r="AW38" s="929"/>
      <c r="AX38" s="929"/>
      <c r="AY38" s="930">
        <f t="shared" si="7"/>
        <v>0</v>
      </c>
      <c r="AZ38" s="929">
        <f t="shared" si="8"/>
        <v>0</v>
      </c>
      <c r="BA38" s="1661">
        <f t="shared" si="24"/>
        <v>6217300</v>
      </c>
      <c r="BB38" s="2061"/>
      <c r="BC38" s="2061"/>
      <c r="BD38" s="27"/>
      <c r="BE38" s="2061"/>
    </row>
    <row r="39" spans="1:57" ht="71.25" customHeight="1">
      <c r="A39" s="66">
        <v>4</v>
      </c>
      <c r="B39" s="334">
        <v>16</v>
      </c>
      <c r="C39" s="2055" t="s">
        <v>2468</v>
      </c>
      <c r="D39" s="13">
        <v>10706</v>
      </c>
      <c r="E39" s="67">
        <v>708440000</v>
      </c>
      <c r="F39" s="73"/>
      <c r="G39" s="73"/>
      <c r="H39" s="67">
        <v>150000000</v>
      </c>
      <c r="I39" s="67">
        <v>75337500</v>
      </c>
      <c r="J39" s="69">
        <v>0</v>
      </c>
      <c r="K39" s="67">
        <v>75337500</v>
      </c>
      <c r="L39" s="67">
        <f t="shared" si="22"/>
        <v>225337500</v>
      </c>
      <c r="M39" s="1703">
        <v>136471800</v>
      </c>
      <c r="N39" s="1704">
        <v>25796300</v>
      </c>
      <c r="O39" s="66">
        <v>1</v>
      </c>
      <c r="P39" s="1705">
        <f>M39-N39</f>
        <v>110675500</v>
      </c>
      <c r="Q39" s="480">
        <v>299882700</v>
      </c>
      <c r="R39" s="484">
        <v>0</v>
      </c>
      <c r="S39" s="484"/>
      <c r="T39" s="67"/>
      <c r="U39" s="71" t="s">
        <v>1389</v>
      </c>
      <c r="V39" s="16" t="s">
        <v>965</v>
      </c>
      <c r="W39" s="16"/>
      <c r="X39" s="16" t="s">
        <v>1433</v>
      </c>
      <c r="Y39" s="16" t="s">
        <v>705</v>
      </c>
      <c r="Z39" s="16" t="s">
        <v>1009</v>
      </c>
      <c r="AA39" s="16" t="s">
        <v>348</v>
      </c>
      <c r="AB39" s="537" t="s">
        <v>347</v>
      </c>
      <c r="AD39" s="1314">
        <f t="shared" si="23"/>
        <v>25796300</v>
      </c>
      <c r="AH39" s="72" t="e">
        <f>+E39-#REF!</f>
        <v>#REF!</v>
      </c>
      <c r="AJ39" s="929"/>
      <c r="AK39" s="929"/>
      <c r="AL39" s="929"/>
      <c r="AM39" s="930">
        <f t="shared" si="4"/>
        <v>0</v>
      </c>
      <c r="AN39" s="929"/>
      <c r="AO39" s="929"/>
      <c r="AP39" s="929"/>
      <c r="AQ39" s="930">
        <f t="shared" si="5"/>
        <v>0</v>
      </c>
      <c r="AR39" s="929"/>
      <c r="AS39" s="929"/>
      <c r="AT39" s="929"/>
      <c r="AU39" s="930">
        <f t="shared" si="6"/>
        <v>0</v>
      </c>
      <c r="AV39" s="929"/>
      <c r="AW39" s="929"/>
      <c r="AX39" s="929"/>
      <c r="AY39" s="930">
        <f t="shared" si="7"/>
        <v>0</v>
      </c>
      <c r="AZ39" s="929">
        <f t="shared" si="8"/>
        <v>0</v>
      </c>
      <c r="BA39" s="1661">
        <f t="shared" si="24"/>
        <v>110675500</v>
      </c>
      <c r="BB39" s="2067" t="s">
        <v>4180</v>
      </c>
      <c r="BC39" s="2068" t="s">
        <v>4182</v>
      </c>
      <c r="BD39" s="2062" t="s">
        <v>1389</v>
      </c>
      <c r="BE39" s="2060">
        <v>110675500</v>
      </c>
    </row>
    <row r="40" spans="1:57" ht="71.25" customHeight="1">
      <c r="A40" s="66">
        <v>4</v>
      </c>
      <c r="B40" s="334">
        <v>17</v>
      </c>
      <c r="C40" s="2055" t="s">
        <v>2494</v>
      </c>
      <c r="D40" s="13" t="s">
        <v>1390</v>
      </c>
      <c r="E40" s="67">
        <v>203788000</v>
      </c>
      <c r="F40" s="73"/>
      <c r="G40" s="73"/>
      <c r="H40" s="67">
        <v>42400000</v>
      </c>
      <c r="I40" s="67">
        <v>44180800</v>
      </c>
      <c r="J40" s="69">
        <v>0</v>
      </c>
      <c r="K40" s="67">
        <v>44180800</v>
      </c>
      <c r="L40" s="67">
        <f t="shared" si="22"/>
        <v>86580800</v>
      </c>
      <c r="M40" s="1703">
        <v>37872000</v>
      </c>
      <c r="N40" s="1704">
        <v>19399800</v>
      </c>
      <c r="O40" s="66">
        <v>1</v>
      </c>
      <c r="P40" s="1705">
        <f>M40-N40</f>
        <v>18472200</v>
      </c>
      <c r="Q40" s="480">
        <v>79335200</v>
      </c>
      <c r="R40" s="480"/>
      <c r="S40" s="480"/>
      <c r="T40" s="38"/>
      <c r="U40" s="71" t="s">
        <v>853</v>
      </c>
      <c r="V40" s="16" t="s">
        <v>978</v>
      </c>
      <c r="W40" s="16"/>
      <c r="X40" s="16" t="s">
        <v>1433</v>
      </c>
      <c r="Y40" s="16" t="s">
        <v>705</v>
      </c>
      <c r="Z40" s="16" t="s">
        <v>1391</v>
      </c>
      <c r="AA40" s="16" t="s">
        <v>339</v>
      </c>
      <c r="AB40" s="537" t="s">
        <v>347</v>
      </c>
      <c r="AD40" s="1314">
        <f t="shared" si="23"/>
        <v>19399800</v>
      </c>
      <c r="AH40" s="72" t="e">
        <f>+E40-#REF!</f>
        <v>#REF!</v>
      </c>
      <c r="AJ40" s="929"/>
      <c r="AK40" s="929"/>
      <c r="AL40" s="929"/>
      <c r="AM40" s="930">
        <f t="shared" si="4"/>
        <v>0</v>
      </c>
      <c r="AN40" s="929"/>
      <c r="AO40" s="929"/>
      <c r="AP40" s="929"/>
      <c r="AQ40" s="930">
        <f t="shared" si="5"/>
        <v>0</v>
      </c>
      <c r="AR40" s="929"/>
      <c r="AS40" s="929"/>
      <c r="AT40" s="929"/>
      <c r="AU40" s="930">
        <f t="shared" si="6"/>
        <v>0</v>
      </c>
      <c r="AV40" s="929"/>
      <c r="AW40" s="929"/>
      <c r="AX40" s="929"/>
      <c r="AY40" s="930">
        <f t="shared" si="7"/>
        <v>0</v>
      </c>
      <c r="AZ40" s="929">
        <f t="shared" si="8"/>
        <v>0</v>
      </c>
      <c r="BA40" s="1661">
        <f t="shared" si="24"/>
        <v>18472200</v>
      </c>
      <c r="BB40" s="2067" t="s">
        <v>4183</v>
      </c>
      <c r="BC40" s="2068" t="s">
        <v>4184</v>
      </c>
      <c r="BD40" s="2062" t="s">
        <v>853</v>
      </c>
      <c r="BE40" s="2060">
        <v>18472200</v>
      </c>
    </row>
    <row r="41" spans="1:57" ht="71.25" customHeight="1">
      <c r="A41" s="66">
        <v>4</v>
      </c>
      <c r="B41" s="334">
        <v>74</v>
      </c>
      <c r="C41" s="2055" t="s">
        <v>2520</v>
      </c>
      <c r="D41" s="13"/>
      <c r="E41" s="84">
        <v>43340400</v>
      </c>
      <c r="F41" s="82"/>
      <c r="G41" s="73"/>
      <c r="H41" s="67"/>
      <c r="I41" s="67"/>
      <c r="J41" s="69"/>
      <c r="K41" s="82">
        <v>6526800</v>
      </c>
      <c r="L41" s="82">
        <f t="shared" si="22"/>
        <v>6526800</v>
      </c>
      <c r="M41" s="1718">
        <v>36813600</v>
      </c>
      <c r="N41" s="1662">
        <v>0</v>
      </c>
      <c r="O41" s="66">
        <v>1</v>
      </c>
      <c r="P41" s="598">
        <v>36813600</v>
      </c>
      <c r="Q41" s="480">
        <v>0</v>
      </c>
      <c r="R41" s="500"/>
      <c r="S41" s="500"/>
      <c r="T41" s="38"/>
      <c r="U41" s="71" t="s">
        <v>1102</v>
      </c>
      <c r="V41" s="14" t="s">
        <v>978</v>
      </c>
      <c r="W41" s="16"/>
      <c r="X41" s="16" t="s">
        <v>1433</v>
      </c>
      <c r="Y41" s="16"/>
      <c r="Z41" s="16"/>
      <c r="AA41" s="16" t="s">
        <v>335</v>
      </c>
      <c r="AB41" s="537" t="s">
        <v>359</v>
      </c>
      <c r="AD41" s="1314">
        <f t="shared" si="23"/>
        <v>0</v>
      </c>
      <c r="AF41" s="475">
        <f>P41-M41</f>
        <v>0</v>
      </c>
      <c r="AH41" s="72" t="e">
        <f>+E41-#REF!</f>
        <v>#REF!</v>
      </c>
      <c r="AJ41" s="929"/>
      <c r="AK41" s="929"/>
      <c r="AL41" s="929"/>
      <c r="AM41" s="930">
        <f t="shared" si="4"/>
        <v>0</v>
      </c>
      <c r="AN41" s="929"/>
      <c r="AO41" s="929"/>
      <c r="AP41" s="929"/>
      <c r="AQ41" s="930">
        <f t="shared" si="5"/>
        <v>0</v>
      </c>
      <c r="AR41" s="929"/>
      <c r="AS41" s="929"/>
      <c r="AT41" s="929"/>
      <c r="AU41" s="930">
        <f t="shared" si="6"/>
        <v>0</v>
      </c>
      <c r="AV41" s="929"/>
      <c r="AW41" s="929"/>
      <c r="AX41" s="929"/>
      <c r="AY41" s="930">
        <f t="shared" si="7"/>
        <v>0</v>
      </c>
      <c r="AZ41" s="929">
        <f t="shared" si="8"/>
        <v>0</v>
      </c>
      <c r="BA41" s="1661">
        <f t="shared" si="24"/>
        <v>36813600</v>
      </c>
      <c r="BB41" s="2067" t="s">
        <v>4183</v>
      </c>
      <c r="BC41" s="2068" t="s">
        <v>4185</v>
      </c>
      <c r="BD41" s="27" t="s">
        <v>209</v>
      </c>
      <c r="BE41" s="2060">
        <v>36813600</v>
      </c>
    </row>
    <row r="42" spans="1:57" ht="71.25" customHeight="1">
      <c r="A42" s="66">
        <v>4</v>
      </c>
      <c r="B42" s="334">
        <v>18</v>
      </c>
      <c r="C42" s="2055" t="s">
        <v>2452</v>
      </c>
      <c r="D42" s="13">
        <v>10127</v>
      </c>
      <c r="E42" s="67">
        <v>376888900</v>
      </c>
      <c r="F42" s="78"/>
      <c r="G42" s="67">
        <v>62550000</v>
      </c>
      <c r="H42" s="67">
        <v>10887600</v>
      </c>
      <c r="I42" s="67">
        <v>54327700</v>
      </c>
      <c r="J42" s="69">
        <v>0</v>
      </c>
      <c r="K42" s="67">
        <v>54327700</v>
      </c>
      <c r="L42" s="67">
        <f t="shared" si="22"/>
        <v>127765300</v>
      </c>
      <c r="M42" s="1718">
        <v>53518300</v>
      </c>
      <c r="N42" s="1662">
        <v>0</v>
      </c>
      <c r="O42" s="66">
        <v>1</v>
      </c>
      <c r="P42" s="598">
        <v>53518300</v>
      </c>
      <c r="Q42" s="485">
        <v>195605300</v>
      </c>
      <c r="R42" s="480">
        <v>0</v>
      </c>
      <c r="S42" s="480"/>
      <c r="T42" s="67"/>
      <c r="U42" s="71" t="s">
        <v>1392</v>
      </c>
      <c r="V42" s="16" t="s">
        <v>818</v>
      </c>
      <c r="W42" s="16"/>
      <c r="X42" s="16" t="s">
        <v>1433</v>
      </c>
      <c r="Y42" s="16" t="s">
        <v>705</v>
      </c>
      <c r="Z42" s="16" t="s">
        <v>556</v>
      </c>
      <c r="AA42" s="16" t="s">
        <v>348</v>
      </c>
      <c r="AB42" s="538" t="s">
        <v>349</v>
      </c>
      <c r="AD42" s="1314">
        <f t="shared" si="23"/>
        <v>0</v>
      </c>
      <c r="AF42" s="475">
        <f>P42-M42</f>
        <v>0</v>
      </c>
      <c r="AH42" s="72" t="e">
        <f>+E42-#REF!</f>
        <v>#REF!</v>
      </c>
      <c r="AJ42" s="929"/>
      <c r="AK42" s="929"/>
      <c r="AL42" s="929"/>
      <c r="AM42" s="930">
        <f t="shared" ref="AM42:AM73" si="25">AJ42+AK42+AL42</f>
        <v>0</v>
      </c>
      <c r="AN42" s="929"/>
      <c r="AO42" s="929"/>
      <c r="AP42" s="929"/>
      <c r="AQ42" s="930">
        <f t="shared" ref="AQ42:AQ73" si="26">AN42+AO42+AP42</f>
        <v>0</v>
      </c>
      <c r="AR42" s="929"/>
      <c r="AS42" s="929"/>
      <c r="AT42" s="929"/>
      <c r="AU42" s="930">
        <f t="shared" ref="AU42:AU73" si="27">AR42+AS42+AT42</f>
        <v>0</v>
      </c>
      <c r="AV42" s="929"/>
      <c r="AW42" s="929"/>
      <c r="AX42" s="929"/>
      <c r="AY42" s="930">
        <f t="shared" ref="AY42:AY73" si="28">AV42+AW42+AX42</f>
        <v>0</v>
      </c>
      <c r="AZ42" s="929">
        <f t="shared" ref="AZ42:AZ73" si="29">AM42+AQ42+AU42+AY42</f>
        <v>0</v>
      </c>
      <c r="BA42" s="1661">
        <f t="shared" si="24"/>
        <v>53518300</v>
      </c>
      <c r="BB42" s="2067" t="s">
        <v>4186</v>
      </c>
      <c r="BC42" s="2068" t="s">
        <v>4187</v>
      </c>
      <c r="BD42" s="2062" t="s">
        <v>1392</v>
      </c>
      <c r="BE42" s="2060">
        <v>53518300</v>
      </c>
    </row>
    <row r="43" spans="1:57" ht="71.25" customHeight="1">
      <c r="A43" s="66">
        <v>4</v>
      </c>
      <c r="B43" s="334">
        <v>19</v>
      </c>
      <c r="C43" s="2055" t="s">
        <v>2495</v>
      </c>
      <c r="D43" s="13">
        <v>8605</v>
      </c>
      <c r="E43" s="67">
        <v>56368000</v>
      </c>
      <c r="F43" s="73"/>
      <c r="G43" s="73"/>
      <c r="H43" s="67">
        <v>11438500</v>
      </c>
      <c r="I43" s="67">
        <v>21068900</v>
      </c>
      <c r="J43" s="69">
        <v>0</v>
      </c>
      <c r="K43" s="67">
        <v>21068900</v>
      </c>
      <c r="L43" s="67">
        <f t="shared" si="22"/>
        <v>32507400</v>
      </c>
      <c r="M43" s="1718">
        <v>23860600</v>
      </c>
      <c r="N43" s="1662">
        <v>0</v>
      </c>
      <c r="O43" s="66">
        <v>1</v>
      </c>
      <c r="P43" s="598">
        <v>23860600</v>
      </c>
      <c r="Q43" s="480">
        <v>0</v>
      </c>
      <c r="R43" s="480"/>
      <c r="S43" s="480"/>
      <c r="T43" s="38"/>
      <c r="U43" s="71" t="s">
        <v>1393</v>
      </c>
      <c r="V43" s="16" t="s">
        <v>847</v>
      </c>
      <c r="W43" s="16"/>
      <c r="X43" s="16" t="s">
        <v>1433</v>
      </c>
      <c r="Y43" s="16" t="s">
        <v>705</v>
      </c>
      <c r="Z43" s="16" t="s">
        <v>1394</v>
      </c>
      <c r="AA43" s="16" t="s">
        <v>335</v>
      </c>
      <c r="AB43" s="537" t="s">
        <v>343</v>
      </c>
      <c r="AD43" s="1314">
        <f t="shared" si="23"/>
        <v>0</v>
      </c>
      <c r="AF43" s="475">
        <f>P43-M43</f>
        <v>0</v>
      </c>
      <c r="AH43" s="72" t="e">
        <f>+E43-#REF!</f>
        <v>#REF!</v>
      </c>
      <c r="AJ43" s="929"/>
      <c r="AK43" s="929"/>
      <c r="AL43" s="929"/>
      <c r="AM43" s="930">
        <f t="shared" si="25"/>
        <v>0</v>
      </c>
      <c r="AN43" s="929"/>
      <c r="AO43" s="929"/>
      <c r="AP43" s="929"/>
      <c r="AQ43" s="930">
        <f t="shared" si="26"/>
        <v>0</v>
      </c>
      <c r="AR43" s="929"/>
      <c r="AS43" s="929"/>
      <c r="AT43" s="929"/>
      <c r="AU43" s="930">
        <f t="shared" si="27"/>
        <v>0</v>
      </c>
      <c r="AV43" s="929"/>
      <c r="AW43" s="929"/>
      <c r="AX43" s="929"/>
      <c r="AY43" s="930">
        <f t="shared" si="28"/>
        <v>0</v>
      </c>
      <c r="AZ43" s="929">
        <f t="shared" si="29"/>
        <v>0</v>
      </c>
      <c r="BA43" s="1661">
        <f t="shared" si="24"/>
        <v>23860600</v>
      </c>
      <c r="BB43" s="2067" t="s">
        <v>4188</v>
      </c>
      <c r="BC43" s="2068" t="s">
        <v>4189</v>
      </c>
      <c r="BD43" s="27" t="s">
        <v>3877</v>
      </c>
      <c r="BE43" s="2060">
        <v>23860600</v>
      </c>
    </row>
    <row r="44" spans="1:57" s="50" customFormat="1" ht="21" customHeight="1">
      <c r="A44" s="1665"/>
      <c r="B44" s="1666"/>
      <c r="C44" s="1667" t="s">
        <v>386</v>
      </c>
      <c r="D44" s="1668"/>
      <c r="E44" s="1669">
        <f>SUM(E45:E55)</f>
        <v>1936133300</v>
      </c>
      <c r="F44" s="1669">
        <f t="shared" ref="F44:T44" si="30">SUM(F45:F55)</f>
        <v>61231300</v>
      </c>
      <c r="G44" s="1669">
        <f t="shared" si="30"/>
        <v>3594200</v>
      </c>
      <c r="H44" s="1669">
        <f t="shared" si="30"/>
        <v>180510600</v>
      </c>
      <c r="I44" s="1669">
        <f t="shared" si="30"/>
        <v>307183200</v>
      </c>
      <c r="J44" s="1669">
        <f t="shared" ref="J44:O44" si="31">SUM(J45:J55)</f>
        <v>83832000</v>
      </c>
      <c r="K44" s="1669">
        <f t="shared" si="31"/>
        <v>340102000</v>
      </c>
      <c r="L44" s="1669">
        <f t="shared" si="31"/>
        <v>585438100</v>
      </c>
      <c r="M44" s="1669">
        <f t="shared" si="31"/>
        <v>490773800</v>
      </c>
      <c r="N44" s="1669">
        <f t="shared" si="31"/>
        <v>0</v>
      </c>
      <c r="O44" s="1669">
        <f t="shared" si="31"/>
        <v>11</v>
      </c>
      <c r="P44" s="1669">
        <f t="shared" si="30"/>
        <v>490773800</v>
      </c>
      <c r="Q44" s="1669">
        <f t="shared" si="30"/>
        <v>542366300</v>
      </c>
      <c r="R44" s="1669">
        <f t="shared" si="30"/>
        <v>317555100</v>
      </c>
      <c r="S44" s="1669">
        <f t="shared" si="30"/>
        <v>0</v>
      </c>
      <c r="T44" s="1669">
        <f t="shared" si="30"/>
        <v>3508500</v>
      </c>
      <c r="U44" s="1669"/>
      <c r="V44" s="1669"/>
      <c r="W44" s="505">
        <f t="shared" ref="W44:AB44" si="32">SUM(W45:W55)</f>
        <v>0</v>
      </c>
      <c r="X44" s="505">
        <f t="shared" si="32"/>
        <v>0</v>
      </c>
      <c r="Y44" s="505">
        <f t="shared" si="32"/>
        <v>0</v>
      </c>
      <c r="Z44" s="505">
        <f t="shared" si="32"/>
        <v>0</v>
      </c>
      <c r="AA44" s="505">
        <f t="shared" si="32"/>
        <v>0</v>
      </c>
      <c r="AB44" s="536">
        <f t="shared" si="32"/>
        <v>0</v>
      </c>
      <c r="AC44" s="544"/>
      <c r="AE44" s="1681">
        <f>M44-N44-P44</f>
        <v>0</v>
      </c>
      <c r="AF44" s="475"/>
      <c r="AG44" s="1280"/>
      <c r="AH44" s="65"/>
      <c r="AI44" s="65"/>
      <c r="AJ44" s="929"/>
      <c r="AK44" s="929"/>
      <c r="AL44" s="929"/>
      <c r="AM44" s="930">
        <f t="shared" si="25"/>
        <v>0</v>
      </c>
      <c r="AN44" s="929"/>
      <c r="AO44" s="929"/>
      <c r="AP44" s="929"/>
      <c r="AQ44" s="930">
        <f t="shared" si="26"/>
        <v>0</v>
      </c>
      <c r="AR44" s="929"/>
      <c r="AS44" s="929"/>
      <c r="AT44" s="929"/>
      <c r="AU44" s="930">
        <f t="shared" si="27"/>
        <v>0</v>
      </c>
      <c r="AV44" s="929"/>
      <c r="AW44" s="929"/>
      <c r="AX44" s="929"/>
      <c r="AY44" s="930">
        <f t="shared" si="28"/>
        <v>0</v>
      </c>
      <c r="AZ44" s="929">
        <f t="shared" si="29"/>
        <v>0</v>
      </c>
      <c r="BA44" s="1669">
        <f>SUM(BA45:BA55)</f>
        <v>490773800</v>
      </c>
      <c r="BB44" s="1669">
        <f>SUM(BB45:BB55)</f>
        <v>0</v>
      </c>
      <c r="BC44" s="1669">
        <f>SUM(BC45:BC55)</f>
        <v>0</v>
      </c>
      <c r="BD44" s="1669">
        <f>SUM(BD45:BD55)</f>
        <v>0</v>
      </c>
      <c r="BE44" s="1669">
        <f>SUM(BE45:BE55)</f>
        <v>490773800</v>
      </c>
    </row>
    <row r="45" spans="1:57" ht="121.5" customHeight="1">
      <c r="A45" s="66">
        <v>5</v>
      </c>
      <c r="B45" s="334">
        <v>20</v>
      </c>
      <c r="C45" s="2055" t="s">
        <v>2481</v>
      </c>
      <c r="D45" s="13" t="s">
        <v>1212</v>
      </c>
      <c r="E45" s="67">
        <f>128700000+4400000</f>
        <v>133100000</v>
      </c>
      <c r="F45" s="73"/>
      <c r="G45" s="73"/>
      <c r="H45" s="67">
        <v>26000000</v>
      </c>
      <c r="I45" s="67">
        <v>27887600</v>
      </c>
      <c r="J45" s="69">
        <v>0</v>
      </c>
      <c r="K45" s="67">
        <v>27887600</v>
      </c>
      <c r="L45" s="67">
        <f t="shared" ref="L45:L55" si="33">+F45+G45+H45+K45</f>
        <v>53887600</v>
      </c>
      <c r="M45" s="67">
        <v>49500800</v>
      </c>
      <c r="N45" s="1662">
        <v>0</v>
      </c>
      <c r="O45" s="66">
        <v>1</v>
      </c>
      <c r="P45" s="598">
        <v>49500800</v>
      </c>
      <c r="Q45" s="480">
        <v>29711600</v>
      </c>
      <c r="R45" s="480"/>
      <c r="S45" s="480"/>
      <c r="T45" s="38"/>
      <c r="U45" s="71" t="s">
        <v>1213</v>
      </c>
      <c r="V45" s="16" t="s">
        <v>863</v>
      </c>
      <c r="W45" s="16"/>
      <c r="X45" s="16" t="s">
        <v>1433</v>
      </c>
      <c r="Y45" s="16" t="s">
        <v>705</v>
      </c>
      <c r="Z45" s="16" t="s">
        <v>1394</v>
      </c>
      <c r="AA45" s="16" t="s">
        <v>350</v>
      </c>
      <c r="AB45" s="537" t="s">
        <v>343</v>
      </c>
      <c r="AD45" s="1314">
        <f t="shared" ref="AD45:AD55" si="34">M45-P45</f>
        <v>0</v>
      </c>
      <c r="AF45" s="475">
        <f t="shared" ref="AF45:AF55" si="35">P45-M45</f>
        <v>0</v>
      </c>
      <c r="AH45" s="72" t="e">
        <f>+E45-#REF!</f>
        <v>#REF!</v>
      </c>
      <c r="AJ45" s="929"/>
      <c r="AK45" s="929"/>
      <c r="AL45" s="929"/>
      <c r="AM45" s="930">
        <f t="shared" si="25"/>
        <v>0</v>
      </c>
      <c r="AN45" s="929"/>
      <c r="AO45" s="929"/>
      <c r="AP45" s="929"/>
      <c r="AQ45" s="930">
        <f t="shared" si="26"/>
        <v>0</v>
      </c>
      <c r="AR45" s="929"/>
      <c r="AS45" s="929"/>
      <c r="AT45" s="929"/>
      <c r="AU45" s="930">
        <f t="shared" si="27"/>
        <v>0</v>
      </c>
      <c r="AV45" s="929"/>
      <c r="AW45" s="929"/>
      <c r="AX45" s="929"/>
      <c r="AY45" s="930">
        <f t="shared" si="28"/>
        <v>0</v>
      </c>
      <c r="AZ45" s="929">
        <f t="shared" si="29"/>
        <v>0</v>
      </c>
      <c r="BA45" s="1661">
        <f t="shared" ref="BA45:BA55" si="36">P45</f>
        <v>49500800</v>
      </c>
      <c r="BB45" s="61" t="s">
        <v>4190</v>
      </c>
      <c r="BC45" s="61" t="s">
        <v>4191</v>
      </c>
      <c r="BD45" s="2062" t="s">
        <v>1213</v>
      </c>
      <c r="BE45" s="2060">
        <v>49500800</v>
      </c>
    </row>
    <row r="46" spans="1:57" ht="71.25" customHeight="1">
      <c r="A46" s="66">
        <v>5</v>
      </c>
      <c r="B46" s="334">
        <v>75</v>
      </c>
      <c r="C46" s="2055" t="s">
        <v>2531</v>
      </c>
      <c r="D46" s="13"/>
      <c r="E46" s="82">
        <v>293982500</v>
      </c>
      <c r="F46" s="82"/>
      <c r="G46" s="73"/>
      <c r="H46" s="67"/>
      <c r="I46" s="67"/>
      <c r="J46" s="69"/>
      <c r="K46" s="82">
        <v>42181200</v>
      </c>
      <c r="L46" s="82">
        <f t="shared" si="33"/>
        <v>42181200</v>
      </c>
      <c r="M46" s="67">
        <v>32540400</v>
      </c>
      <c r="N46" s="1662">
        <v>0</v>
      </c>
      <c r="O46" s="66">
        <v>1</v>
      </c>
      <c r="P46" s="598">
        <v>32540400</v>
      </c>
      <c r="Q46" s="487">
        <v>51885000</v>
      </c>
      <c r="R46" s="501">
        <v>167375900</v>
      </c>
      <c r="S46" s="501"/>
      <c r="T46" s="38"/>
      <c r="U46" s="71" t="s">
        <v>657</v>
      </c>
      <c r="V46" s="14" t="s">
        <v>863</v>
      </c>
      <c r="W46" s="16"/>
      <c r="X46" s="16" t="s">
        <v>1433</v>
      </c>
      <c r="Y46" s="16"/>
      <c r="Z46" s="16"/>
      <c r="AA46" s="16" t="s">
        <v>360</v>
      </c>
      <c r="AB46" s="538" t="s">
        <v>362</v>
      </c>
      <c r="AD46" s="1314">
        <f t="shared" si="34"/>
        <v>0</v>
      </c>
      <c r="AF46" s="475">
        <f t="shared" si="35"/>
        <v>0</v>
      </c>
      <c r="AH46" s="72" t="e">
        <f>+E46-#REF!</f>
        <v>#REF!</v>
      </c>
      <c r="AJ46" s="929"/>
      <c r="AK46" s="929"/>
      <c r="AL46" s="929"/>
      <c r="AM46" s="930">
        <f t="shared" si="25"/>
        <v>0</v>
      </c>
      <c r="AN46" s="929"/>
      <c r="AO46" s="929"/>
      <c r="AP46" s="929"/>
      <c r="AQ46" s="930">
        <f t="shared" si="26"/>
        <v>0</v>
      </c>
      <c r="AR46" s="929"/>
      <c r="AS46" s="929"/>
      <c r="AT46" s="929"/>
      <c r="AU46" s="930">
        <f t="shared" si="27"/>
        <v>0</v>
      </c>
      <c r="AV46" s="929"/>
      <c r="AW46" s="929"/>
      <c r="AX46" s="929"/>
      <c r="AY46" s="930">
        <f t="shared" si="28"/>
        <v>0</v>
      </c>
      <c r="AZ46" s="929">
        <f t="shared" si="29"/>
        <v>0</v>
      </c>
      <c r="BA46" s="1661">
        <f t="shared" si="36"/>
        <v>32540400</v>
      </c>
      <c r="BB46" s="61" t="s">
        <v>4190</v>
      </c>
      <c r="BC46" s="61" t="s">
        <v>4192</v>
      </c>
      <c r="BD46" s="2062" t="s">
        <v>657</v>
      </c>
      <c r="BE46" s="2060">
        <v>32540400</v>
      </c>
    </row>
    <row r="47" spans="1:57" ht="71.25" customHeight="1">
      <c r="A47" s="66">
        <v>5</v>
      </c>
      <c r="B47" s="334">
        <v>76</v>
      </c>
      <c r="C47" s="2055" t="s">
        <v>2522</v>
      </c>
      <c r="D47" s="13"/>
      <c r="E47" s="84">
        <v>88700000</v>
      </c>
      <c r="F47" s="82"/>
      <c r="G47" s="73"/>
      <c r="H47" s="67"/>
      <c r="I47" s="67"/>
      <c r="J47" s="69"/>
      <c r="K47" s="82">
        <v>13653200</v>
      </c>
      <c r="L47" s="82">
        <f t="shared" si="33"/>
        <v>13653200</v>
      </c>
      <c r="M47" s="67">
        <v>31539500</v>
      </c>
      <c r="N47" s="1662">
        <v>0</v>
      </c>
      <c r="O47" s="66">
        <v>1</v>
      </c>
      <c r="P47" s="598">
        <v>31539500</v>
      </c>
      <c r="Q47" s="481">
        <v>43507300</v>
      </c>
      <c r="R47" s="500"/>
      <c r="S47" s="500"/>
      <c r="T47" s="38"/>
      <c r="U47" s="71" t="s">
        <v>784</v>
      </c>
      <c r="V47" s="14" t="s">
        <v>1251</v>
      </c>
      <c r="W47" s="16"/>
      <c r="X47" s="16" t="s">
        <v>1433</v>
      </c>
      <c r="Y47" s="16"/>
      <c r="Z47" s="16"/>
      <c r="AA47" s="16" t="s">
        <v>341</v>
      </c>
      <c r="AB47" s="537" t="s">
        <v>364</v>
      </c>
      <c r="AD47" s="1314">
        <f t="shared" si="34"/>
        <v>0</v>
      </c>
      <c r="AF47" s="475">
        <f t="shared" si="35"/>
        <v>0</v>
      </c>
      <c r="AH47" s="72" t="e">
        <f>+E47-#REF!</f>
        <v>#REF!</v>
      </c>
      <c r="AJ47" s="929"/>
      <c r="AK47" s="929"/>
      <c r="AL47" s="929"/>
      <c r="AM47" s="930">
        <f t="shared" si="25"/>
        <v>0</v>
      </c>
      <c r="AN47" s="929"/>
      <c r="AO47" s="929"/>
      <c r="AP47" s="929"/>
      <c r="AQ47" s="930">
        <f t="shared" si="26"/>
        <v>0</v>
      </c>
      <c r="AR47" s="929"/>
      <c r="AS47" s="929"/>
      <c r="AT47" s="929"/>
      <c r="AU47" s="930">
        <f t="shared" si="27"/>
        <v>0</v>
      </c>
      <c r="AV47" s="929"/>
      <c r="AW47" s="929"/>
      <c r="AX47" s="929"/>
      <c r="AY47" s="930">
        <f t="shared" si="28"/>
        <v>0</v>
      </c>
      <c r="AZ47" s="929">
        <f t="shared" si="29"/>
        <v>0</v>
      </c>
      <c r="BA47" s="1661">
        <f t="shared" si="36"/>
        <v>31539500</v>
      </c>
      <c r="BB47" s="61" t="s">
        <v>4193</v>
      </c>
      <c r="BC47" s="61" t="s">
        <v>4194</v>
      </c>
      <c r="BD47" s="2062" t="s">
        <v>784</v>
      </c>
      <c r="BE47" s="2060">
        <v>31539500</v>
      </c>
    </row>
    <row r="48" spans="1:57" s="611" customFormat="1" ht="71.25" customHeight="1">
      <c r="A48" s="66">
        <v>5</v>
      </c>
      <c r="B48" s="334">
        <v>21</v>
      </c>
      <c r="C48" s="2055" t="s">
        <v>2489</v>
      </c>
      <c r="D48" s="13" t="s">
        <v>1159</v>
      </c>
      <c r="E48" s="67">
        <v>88700000</v>
      </c>
      <c r="F48" s="73"/>
      <c r="G48" s="73"/>
      <c r="H48" s="67">
        <v>17833900</v>
      </c>
      <c r="I48" s="67">
        <v>34299500</v>
      </c>
      <c r="J48" s="74">
        <v>9000000</v>
      </c>
      <c r="K48" s="67">
        <v>25299500</v>
      </c>
      <c r="L48" s="67">
        <f t="shared" si="33"/>
        <v>43133400</v>
      </c>
      <c r="M48" s="67">
        <v>45566600</v>
      </c>
      <c r="N48" s="1662">
        <v>0</v>
      </c>
      <c r="O48" s="66">
        <v>1</v>
      </c>
      <c r="P48" s="1661">
        <v>45566600</v>
      </c>
      <c r="Q48" s="480">
        <v>0</v>
      </c>
      <c r="R48" s="480"/>
      <c r="S48" s="480"/>
      <c r="T48" s="38"/>
      <c r="U48" s="71" t="s">
        <v>1214</v>
      </c>
      <c r="V48" s="16" t="s">
        <v>1251</v>
      </c>
      <c r="W48" s="16"/>
      <c r="X48" s="16" t="s">
        <v>1433</v>
      </c>
      <c r="Y48" s="622" t="s">
        <v>705</v>
      </c>
      <c r="Z48" s="16" t="s">
        <v>1394</v>
      </c>
      <c r="AA48" s="16" t="s">
        <v>346</v>
      </c>
      <c r="AB48" s="537" t="s">
        <v>343</v>
      </c>
      <c r="AC48" s="543"/>
      <c r="AD48" s="1314">
        <f t="shared" si="34"/>
        <v>0</v>
      </c>
      <c r="AF48" s="475">
        <f t="shared" si="35"/>
        <v>0</v>
      </c>
      <c r="AG48" s="1280"/>
      <c r="AH48" s="72" t="e">
        <f>+E48-#REF!</f>
        <v>#REF!</v>
      </c>
      <c r="AI48" s="53"/>
      <c r="AJ48" s="929"/>
      <c r="AK48" s="929"/>
      <c r="AL48" s="929"/>
      <c r="AM48" s="930">
        <f t="shared" si="25"/>
        <v>0</v>
      </c>
      <c r="AN48" s="929"/>
      <c r="AO48" s="929"/>
      <c r="AP48" s="929"/>
      <c r="AQ48" s="930">
        <f t="shared" si="26"/>
        <v>0</v>
      </c>
      <c r="AR48" s="929"/>
      <c r="AS48" s="929"/>
      <c r="AT48" s="929"/>
      <c r="AU48" s="930">
        <f t="shared" si="27"/>
        <v>0</v>
      </c>
      <c r="AV48" s="929"/>
      <c r="AW48" s="929"/>
      <c r="AX48" s="929"/>
      <c r="AY48" s="930">
        <f t="shared" si="28"/>
        <v>0</v>
      </c>
      <c r="AZ48" s="929">
        <f t="shared" si="29"/>
        <v>0</v>
      </c>
      <c r="BA48" s="1661">
        <f t="shared" si="36"/>
        <v>45566600</v>
      </c>
      <c r="BB48" s="61" t="s">
        <v>4193</v>
      </c>
      <c r="BC48" s="61" t="s">
        <v>4194</v>
      </c>
      <c r="BD48" s="21" t="s">
        <v>3894</v>
      </c>
      <c r="BE48" s="2064">
        <v>71688800</v>
      </c>
    </row>
    <row r="49" spans="1:57" ht="71.25" customHeight="1">
      <c r="A49" s="66">
        <v>5</v>
      </c>
      <c r="B49" s="334">
        <v>77</v>
      </c>
      <c r="C49" s="2055" t="s">
        <v>2523</v>
      </c>
      <c r="D49" s="13"/>
      <c r="E49" s="81">
        <v>71000000</v>
      </c>
      <c r="F49" s="82"/>
      <c r="G49" s="73"/>
      <c r="H49" s="67"/>
      <c r="I49" s="67"/>
      <c r="J49" s="69"/>
      <c r="K49" s="82">
        <v>10653000</v>
      </c>
      <c r="L49" s="82">
        <f t="shared" si="33"/>
        <v>10653000</v>
      </c>
      <c r="M49" s="67">
        <v>26122200</v>
      </c>
      <c r="N49" s="1662">
        <v>0</v>
      </c>
      <c r="O49" s="66">
        <v>1</v>
      </c>
      <c r="P49" s="598">
        <v>26122200</v>
      </c>
      <c r="Q49" s="480">
        <v>34224800</v>
      </c>
      <c r="R49" s="500"/>
      <c r="S49" s="500"/>
      <c r="T49" s="38"/>
      <c r="U49" s="71" t="s">
        <v>728</v>
      </c>
      <c r="V49" s="14" t="s">
        <v>1251</v>
      </c>
      <c r="W49" s="16"/>
      <c r="X49" s="16" t="s">
        <v>1433</v>
      </c>
      <c r="Y49" s="16"/>
      <c r="Z49" s="16"/>
      <c r="AA49" s="16" t="s">
        <v>341</v>
      </c>
      <c r="AB49" s="537" t="s">
        <v>364</v>
      </c>
      <c r="AD49" s="1314">
        <f t="shared" si="34"/>
        <v>0</v>
      </c>
      <c r="AF49" s="475">
        <f t="shared" si="35"/>
        <v>0</v>
      </c>
      <c r="AH49" s="72" t="e">
        <f>+E49-#REF!</f>
        <v>#REF!</v>
      </c>
      <c r="AJ49" s="929"/>
      <c r="AK49" s="929"/>
      <c r="AL49" s="929"/>
      <c r="AM49" s="930">
        <f t="shared" si="25"/>
        <v>0</v>
      </c>
      <c r="AN49" s="929"/>
      <c r="AO49" s="929"/>
      <c r="AP49" s="929"/>
      <c r="AQ49" s="930">
        <f t="shared" si="26"/>
        <v>0</v>
      </c>
      <c r="AR49" s="929"/>
      <c r="AS49" s="929"/>
      <c r="AT49" s="929"/>
      <c r="AU49" s="930">
        <f t="shared" si="27"/>
        <v>0</v>
      </c>
      <c r="AV49" s="929"/>
      <c r="AW49" s="929"/>
      <c r="AX49" s="929"/>
      <c r="AY49" s="930">
        <f t="shared" si="28"/>
        <v>0</v>
      </c>
      <c r="AZ49" s="929">
        <f t="shared" si="29"/>
        <v>0</v>
      </c>
      <c r="BA49" s="1661">
        <f t="shared" si="36"/>
        <v>26122200</v>
      </c>
      <c r="BB49" s="2061"/>
      <c r="BC49" s="2061"/>
      <c r="BD49" s="27"/>
      <c r="BE49" s="2061"/>
    </row>
    <row r="50" spans="1:57" ht="71.25" customHeight="1">
      <c r="A50" s="601">
        <v>5</v>
      </c>
      <c r="B50" s="602">
        <v>23</v>
      </c>
      <c r="C50" s="2055" t="s">
        <v>2440</v>
      </c>
      <c r="D50" s="603">
        <v>8908</v>
      </c>
      <c r="E50" s="612">
        <v>380891300</v>
      </c>
      <c r="F50" s="604">
        <v>47873000</v>
      </c>
      <c r="G50" s="604"/>
      <c r="H50" s="604">
        <v>13098400</v>
      </c>
      <c r="I50" s="604">
        <v>204838200</v>
      </c>
      <c r="J50" s="605">
        <v>53800000</v>
      </c>
      <c r="K50" s="604">
        <v>151038200</v>
      </c>
      <c r="L50" s="604">
        <f t="shared" si="33"/>
        <v>212009600</v>
      </c>
      <c r="M50" s="67">
        <v>168881700</v>
      </c>
      <c r="N50" s="1662">
        <v>0</v>
      </c>
      <c r="O50" s="601">
        <v>1</v>
      </c>
      <c r="P50" s="1661">
        <v>168881700</v>
      </c>
      <c r="Q50" s="604">
        <v>0</v>
      </c>
      <c r="R50" s="604"/>
      <c r="S50" s="604"/>
      <c r="T50" s="606"/>
      <c r="U50" s="607" t="s">
        <v>1216</v>
      </c>
      <c r="V50" s="608" t="s">
        <v>824</v>
      </c>
      <c r="W50" s="608"/>
      <c r="X50" s="608" t="s">
        <v>1433</v>
      </c>
      <c r="Y50" s="608" t="s">
        <v>705</v>
      </c>
      <c r="Z50" s="608" t="s">
        <v>1217</v>
      </c>
      <c r="AA50" s="608" t="s">
        <v>346</v>
      </c>
      <c r="AB50" s="609" t="s">
        <v>351</v>
      </c>
      <c r="AC50" s="613" t="s">
        <v>188</v>
      </c>
      <c r="AD50" s="1314">
        <f t="shared" si="34"/>
        <v>0</v>
      </c>
      <c r="AF50" s="475">
        <f t="shared" si="35"/>
        <v>0</v>
      </c>
      <c r="AG50" s="1280"/>
      <c r="AH50" s="610" t="e">
        <f>+E50-#REF!</f>
        <v>#REF!</v>
      </c>
      <c r="AI50" s="600"/>
      <c r="AJ50" s="929"/>
      <c r="AK50" s="929"/>
      <c r="AL50" s="929"/>
      <c r="AM50" s="930">
        <f t="shared" si="25"/>
        <v>0</v>
      </c>
      <c r="AN50" s="929"/>
      <c r="AO50" s="929"/>
      <c r="AP50" s="929"/>
      <c r="AQ50" s="930">
        <f t="shared" si="26"/>
        <v>0</v>
      </c>
      <c r="AR50" s="929"/>
      <c r="AS50" s="929"/>
      <c r="AT50" s="929"/>
      <c r="AU50" s="930">
        <f t="shared" si="27"/>
        <v>0</v>
      </c>
      <c r="AV50" s="929"/>
      <c r="AW50" s="929"/>
      <c r="AX50" s="929"/>
      <c r="AY50" s="930">
        <f t="shared" si="28"/>
        <v>0</v>
      </c>
      <c r="AZ50" s="929">
        <f t="shared" si="29"/>
        <v>0</v>
      </c>
      <c r="BA50" s="1661">
        <f t="shared" si="36"/>
        <v>168881700</v>
      </c>
      <c r="BB50" s="61" t="s">
        <v>4195</v>
      </c>
      <c r="BC50" s="61" t="s">
        <v>4196</v>
      </c>
      <c r="BD50" s="2062" t="s">
        <v>1216</v>
      </c>
      <c r="BE50" s="2060">
        <v>168881700</v>
      </c>
    </row>
    <row r="51" spans="1:57" ht="71.25" customHeight="1">
      <c r="A51" s="66">
        <v>5</v>
      </c>
      <c r="B51" s="334">
        <v>24</v>
      </c>
      <c r="C51" s="2055" t="s">
        <v>2443</v>
      </c>
      <c r="D51" s="13" t="s">
        <v>1010</v>
      </c>
      <c r="E51" s="249">
        <v>65430500</v>
      </c>
      <c r="F51" s="67">
        <v>13358300</v>
      </c>
      <c r="G51" s="67"/>
      <c r="H51" s="67">
        <v>8883300</v>
      </c>
      <c r="I51" s="67">
        <v>5830800</v>
      </c>
      <c r="J51" s="69">
        <v>0</v>
      </c>
      <c r="K51" s="67">
        <v>5830800</v>
      </c>
      <c r="L51" s="67">
        <f t="shared" si="33"/>
        <v>28072400</v>
      </c>
      <c r="M51" s="67">
        <v>22666800</v>
      </c>
      <c r="N51" s="1662">
        <v>0</v>
      </c>
      <c r="O51" s="66">
        <v>1</v>
      </c>
      <c r="P51" s="598">
        <v>22666800</v>
      </c>
      <c r="Q51" s="480">
        <v>14691300</v>
      </c>
      <c r="R51" s="480"/>
      <c r="S51" s="480"/>
      <c r="T51" s="67">
        <v>3508500</v>
      </c>
      <c r="U51" s="486" t="s">
        <v>1131</v>
      </c>
      <c r="V51" s="7" t="s">
        <v>824</v>
      </c>
      <c r="W51" s="7" t="s">
        <v>1218</v>
      </c>
      <c r="X51" s="7" t="s">
        <v>1433</v>
      </c>
      <c r="Y51" s="16" t="s">
        <v>705</v>
      </c>
      <c r="Z51" s="46" t="s">
        <v>1252</v>
      </c>
      <c r="AA51" s="16" t="s">
        <v>339</v>
      </c>
      <c r="AB51" s="537" t="s">
        <v>352</v>
      </c>
      <c r="AD51" s="1314">
        <f t="shared" si="34"/>
        <v>0</v>
      </c>
      <c r="AF51" s="475">
        <f t="shared" si="35"/>
        <v>0</v>
      </c>
      <c r="AH51" s="72" t="e">
        <f>+E51-#REF!</f>
        <v>#REF!</v>
      </c>
      <c r="AJ51" s="929"/>
      <c r="AK51" s="929"/>
      <c r="AL51" s="929"/>
      <c r="AM51" s="930">
        <f t="shared" si="25"/>
        <v>0</v>
      </c>
      <c r="AN51" s="929"/>
      <c r="AO51" s="929"/>
      <c r="AP51" s="929"/>
      <c r="AQ51" s="930">
        <f t="shared" si="26"/>
        <v>0</v>
      </c>
      <c r="AR51" s="929"/>
      <c r="AS51" s="929"/>
      <c r="AT51" s="929"/>
      <c r="AU51" s="930">
        <f t="shared" si="27"/>
        <v>0</v>
      </c>
      <c r="AV51" s="929"/>
      <c r="AW51" s="929"/>
      <c r="AX51" s="929"/>
      <c r="AY51" s="930">
        <f t="shared" si="28"/>
        <v>0</v>
      </c>
      <c r="AZ51" s="929">
        <f t="shared" si="29"/>
        <v>0</v>
      </c>
      <c r="BA51" s="1661">
        <f t="shared" si="36"/>
        <v>22666800</v>
      </c>
      <c r="BB51" s="61" t="s">
        <v>4197</v>
      </c>
      <c r="BC51" s="61" t="s">
        <v>4198</v>
      </c>
      <c r="BD51" s="27" t="s">
        <v>4199</v>
      </c>
      <c r="BE51" s="2060">
        <v>80047000</v>
      </c>
    </row>
    <row r="52" spans="1:57" ht="71.25" customHeight="1">
      <c r="A52" s="66">
        <v>5</v>
      </c>
      <c r="B52" s="334">
        <v>78</v>
      </c>
      <c r="C52" s="2055" t="s">
        <v>2530</v>
      </c>
      <c r="D52" s="13"/>
      <c r="E52" s="81">
        <v>62688999.999999993</v>
      </c>
      <c r="F52" s="82"/>
      <c r="G52" s="73"/>
      <c r="H52" s="67"/>
      <c r="I52" s="67"/>
      <c r="J52" s="69"/>
      <c r="K52" s="82">
        <v>10263400</v>
      </c>
      <c r="L52" s="82">
        <f t="shared" si="33"/>
        <v>10263400</v>
      </c>
      <c r="M52" s="67">
        <v>25524500</v>
      </c>
      <c r="N52" s="1662">
        <v>0</v>
      </c>
      <c r="O52" s="66">
        <v>1</v>
      </c>
      <c r="P52" s="598">
        <v>25524500</v>
      </c>
      <c r="Q52" s="481">
        <v>26901100</v>
      </c>
      <c r="R52" s="500"/>
      <c r="S52" s="500"/>
      <c r="T52" s="38"/>
      <c r="U52" s="71" t="s">
        <v>729</v>
      </c>
      <c r="V52" s="14" t="s">
        <v>867</v>
      </c>
      <c r="W52" s="16"/>
      <c r="X52" s="16" t="s">
        <v>1433</v>
      </c>
      <c r="Y52" s="16"/>
      <c r="Z52" s="16"/>
      <c r="AA52" s="16" t="s">
        <v>341</v>
      </c>
      <c r="AB52" s="538" t="s">
        <v>364</v>
      </c>
      <c r="AD52" s="1314">
        <f t="shared" si="34"/>
        <v>0</v>
      </c>
      <c r="AF52" s="475">
        <f t="shared" si="35"/>
        <v>0</v>
      </c>
      <c r="AH52" s="72" t="e">
        <f>+E52-#REF!</f>
        <v>#REF!</v>
      </c>
      <c r="AJ52" s="929"/>
      <c r="AK52" s="929"/>
      <c r="AL52" s="929"/>
      <c r="AM52" s="930">
        <f t="shared" si="25"/>
        <v>0</v>
      </c>
      <c r="AN52" s="929"/>
      <c r="AO52" s="929"/>
      <c r="AP52" s="929"/>
      <c r="AQ52" s="930">
        <f t="shared" si="26"/>
        <v>0</v>
      </c>
      <c r="AR52" s="929"/>
      <c r="AS52" s="929"/>
      <c r="AT52" s="929"/>
      <c r="AU52" s="930">
        <f t="shared" si="27"/>
        <v>0</v>
      </c>
      <c r="AV52" s="929"/>
      <c r="AW52" s="929"/>
      <c r="AX52" s="929"/>
      <c r="AY52" s="930">
        <f t="shared" si="28"/>
        <v>0</v>
      </c>
      <c r="AZ52" s="929">
        <f t="shared" si="29"/>
        <v>0</v>
      </c>
      <c r="BA52" s="1661">
        <f t="shared" si="36"/>
        <v>25524500</v>
      </c>
      <c r="BB52" s="2061"/>
      <c r="BC52" s="2061"/>
      <c r="BD52" s="27"/>
      <c r="BE52" s="2061"/>
    </row>
    <row r="53" spans="1:57" ht="71.25" customHeight="1">
      <c r="A53" s="66">
        <v>5</v>
      </c>
      <c r="B53" s="334">
        <v>25</v>
      </c>
      <c r="C53" s="2055" t="s">
        <v>2465</v>
      </c>
      <c r="D53" s="482">
        <v>8708</v>
      </c>
      <c r="E53" s="67">
        <v>67840000</v>
      </c>
      <c r="F53" s="73"/>
      <c r="G53" s="67">
        <v>3594200</v>
      </c>
      <c r="H53" s="67">
        <v>19095000</v>
      </c>
      <c r="I53" s="67">
        <v>13295100</v>
      </c>
      <c r="J53" s="69">
        <v>0</v>
      </c>
      <c r="K53" s="67">
        <v>13295100</v>
      </c>
      <c r="L53" s="67">
        <f t="shared" si="33"/>
        <v>35984300</v>
      </c>
      <c r="M53" s="67">
        <v>31855700</v>
      </c>
      <c r="N53" s="1662">
        <v>0</v>
      </c>
      <c r="O53" s="66">
        <v>1</v>
      </c>
      <c r="P53" s="598">
        <v>31855700</v>
      </c>
      <c r="Q53" s="480"/>
      <c r="R53" s="480"/>
      <c r="S53" s="480"/>
      <c r="T53" s="38"/>
      <c r="U53" s="71" t="s">
        <v>1219</v>
      </c>
      <c r="V53" s="16" t="s">
        <v>867</v>
      </c>
      <c r="W53" s="16"/>
      <c r="X53" s="16" t="s">
        <v>1433</v>
      </c>
      <c r="Y53" s="16" t="s">
        <v>705</v>
      </c>
      <c r="Z53" s="16" t="s">
        <v>1220</v>
      </c>
      <c r="AA53" s="16" t="s">
        <v>335</v>
      </c>
      <c r="AB53" s="537" t="s">
        <v>336</v>
      </c>
      <c r="AD53" s="1314">
        <f t="shared" si="34"/>
        <v>0</v>
      </c>
      <c r="AF53" s="475">
        <f t="shared" si="35"/>
        <v>0</v>
      </c>
      <c r="AH53" s="72" t="e">
        <f>+E53-#REF!</f>
        <v>#REF!</v>
      </c>
      <c r="AJ53" s="929"/>
      <c r="AK53" s="929"/>
      <c r="AL53" s="929"/>
      <c r="AM53" s="930">
        <f t="shared" si="25"/>
        <v>0</v>
      </c>
      <c r="AN53" s="929"/>
      <c r="AO53" s="929"/>
      <c r="AP53" s="929"/>
      <c r="AQ53" s="930">
        <f t="shared" si="26"/>
        <v>0</v>
      </c>
      <c r="AR53" s="929"/>
      <c r="AS53" s="929"/>
      <c r="AT53" s="929"/>
      <c r="AU53" s="930">
        <f t="shared" si="27"/>
        <v>0</v>
      </c>
      <c r="AV53" s="929"/>
      <c r="AW53" s="929"/>
      <c r="AX53" s="929"/>
      <c r="AY53" s="930">
        <f t="shared" si="28"/>
        <v>0</v>
      </c>
      <c r="AZ53" s="929">
        <f t="shared" si="29"/>
        <v>0</v>
      </c>
      <c r="BA53" s="1661">
        <f t="shared" si="36"/>
        <v>31855700</v>
      </c>
      <c r="BB53" s="2061"/>
      <c r="BC53" s="2061"/>
      <c r="BD53" s="27"/>
      <c r="BE53" s="2061"/>
    </row>
    <row r="54" spans="1:57" ht="71.25" customHeight="1">
      <c r="A54" s="66">
        <v>5</v>
      </c>
      <c r="B54" s="334">
        <v>22</v>
      </c>
      <c r="C54" s="2055" t="s">
        <v>2470</v>
      </c>
      <c r="D54" s="482">
        <v>10561</v>
      </c>
      <c r="E54" s="67">
        <v>419400000</v>
      </c>
      <c r="F54" s="73"/>
      <c r="G54" s="73"/>
      <c r="H54" s="67">
        <v>95600000</v>
      </c>
      <c r="I54" s="67">
        <v>21032000</v>
      </c>
      <c r="J54" s="74">
        <v>21032000</v>
      </c>
      <c r="K54" s="67">
        <v>0</v>
      </c>
      <c r="L54" s="67">
        <f t="shared" si="33"/>
        <v>95600000</v>
      </c>
      <c r="M54" s="67">
        <v>49512400</v>
      </c>
      <c r="N54" s="1662">
        <v>0</v>
      </c>
      <c r="O54" s="66">
        <v>1</v>
      </c>
      <c r="P54" s="1661">
        <v>49512400</v>
      </c>
      <c r="Q54" s="480">
        <v>274287600</v>
      </c>
      <c r="R54" s="480">
        <v>0</v>
      </c>
      <c r="S54" s="480"/>
      <c r="T54" s="67"/>
      <c r="U54" s="71" t="s">
        <v>1215</v>
      </c>
      <c r="V54" s="16" t="s">
        <v>861</v>
      </c>
      <c r="W54" s="16"/>
      <c r="X54" s="16" t="s">
        <v>1433</v>
      </c>
      <c r="Y54" s="16" t="s">
        <v>705</v>
      </c>
      <c r="Z54" s="16" t="s">
        <v>1009</v>
      </c>
      <c r="AA54" s="16" t="s">
        <v>348</v>
      </c>
      <c r="AB54" s="537" t="s">
        <v>347</v>
      </c>
      <c r="AD54" s="1314">
        <f t="shared" si="34"/>
        <v>0</v>
      </c>
      <c r="AF54" s="475">
        <f t="shared" si="35"/>
        <v>0</v>
      </c>
      <c r="AG54" s="1280"/>
      <c r="AH54" s="72" t="e">
        <f>+E54-#REF!</f>
        <v>#REF!</v>
      </c>
      <c r="AJ54" s="929"/>
      <c r="AK54" s="929"/>
      <c r="AL54" s="929"/>
      <c r="AM54" s="930">
        <f t="shared" si="25"/>
        <v>0</v>
      </c>
      <c r="AN54" s="929"/>
      <c r="AO54" s="929"/>
      <c r="AP54" s="929"/>
      <c r="AQ54" s="930">
        <f t="shared" si="26"/>
        <v>0</v>
      </c>
      <c r="AR54" s="929"/>
      <c r="AS54" s="929"/>
      <c r="AT54" s="929"/>
      <c r="AU54" s="930">
        <f t="shared" si="27"/>
        <v>0</v>
      </c>
      <c r="AV54" s="929"/>
      <c r="AW54" s="929"/>
      <c r="AX54" s="929"/>
      <c r="AY54" s="930">
        <f t="shared" si="28"/>
        <v>0</v>
      </c>
      <c r="AZ54" s="929">
        <f t="shared" si="29"/>
        <v>0</v>
      </c>
      <c r="BA54" s="1661">
        <f t="shared" si="36"/>
        <v>49512400</v>
      </c>
      <c r="BB54" s="61" t="s">
        <v>4200</v>
      </c>
      <c r="BC54" s="61" t="s">
        <v>4201</v>
      </c>
      <c r="BD54" s="2062" t="s">
        <v>1215</v>
      </c>
      <c r="BE54" s="2060">
        <v>49512400</v>
      </c>
    </row>
    <row r="55" spans="1:57" ht="71.25" customHeight="1">
      <c r="A55" s="66">
        <v>5</v>
      </c>
      <c r="B55" s="334">
        <v>79</v>
      </c>
      <c r="C55" s="2055" t="s">
        <v>2532</v>
      </c>
      <c r="D55" s="13"/>
      <c r="E55" s="82">
        <v>264400000</v>
      </c>
      <c r="F55" s="82"/>
      <c r="G55" s="73"/>
      <c r="H55" s="67"/>
      <c r="I55" s="67"/>
      <c r="J55" s="69"/>
      <c r="K55" s="82">
        <v>40000000</v>
      </c>
      <c r="L55" s="82">
        <f t="shared" si="33"/>
        <v>40000000</v>
      </c>
      <c r="M55" s="67">
        <v>7063200</v>
      </c>
      <c r="N55" s="1662">
        <v>0</v>
      </c>
      <c r="O55" s="66">
        <v>1</v>
      </c>
      <c r="P55" s="598">
        <v>7063200</v>
      </c>
      <c r="Q55" s="487">
        <v>67157600</v>
      </c>
      <c r="R55" s="501">
        <v>150179200</v>
      </c>
      <c r="S55" s="501"/>
      <c r="T55" s="38"/>
      <c r="U55" s="71" t="s">
        <v>730</v>
      </c>
      <c r="V55" s="14" t="s">
        <v>1071</v>
      </c>
      <c r="W55" s="16"/>
      <c r="X55" s="16" t="s">
        <v>1433</v>
      </c>
      <c r="Y55" s="16"/>
      <c r="Z55" s="16"/>
      <c r="AA55" s="16" t="s">
        <v>360</v>
      </c>
      <c r="AB55" s="537" t="s">
        <v>362</v>
      </c>
      <c r="AD55" s="1314">
        <f t="shared" si="34"/>
        <v>0</v>
      </c>
      <c r="AF55" s="475">
        <f t="shared" si="35"/>
        <v>0</v>
      </c>
      <c r="AH55" s="72" t="e">
        <f>+E55-#REF!</f>
        <v>#REF!</v>
      </c>
      <c r="AJ55" s="929"/>
      <c r="AK55" s="929"/>
      <c r="AL55" s="929"/>
      <c r="AM55" s="930">
        <f t="shared" si="25"/>
        <v>0</v>
      </c>
      <c r="AN55" s="929"/>
      <c r="AO55" s="929"/>
      <c r="AP55" s="929"/>
      <c r="AQ55" s="930">
        <f t="shared" si="26"/>
        <v>0</v>
      </c>
      <c r="AR55" s="929"/>
      <c r="AS55" s="929"/>
      <c r="AT55" s="929"/>
      <c r="AU55" s="930">
        <f t="shared" si="27"/>
        <v>0</v>
      </c>
      <c r="AV55" s="929"/>
      <c r="AW55" s="929"/>
      <c r="AX55" s="929"/>
      <c r="AY55" s="930">
        <f t="shared" si="28"/>
        <v>0</v>
      </c>
      <c r="AZ55" s="929">
        <f t="shared" si="29"/>
        <v>0</v>
      </c>
      <c r="BA55" s="1661">
        <f t="shared" si="36"/>
        <v>7063200</v>
      </c>
      <c r="BB55" s="61" t="s">
        <v>4202</v>
      </c>
      <c r="BC55" s="61" t="s">
        <v>4203</v>
      </c>
      <c r="BD55" s="2062" t="s">
        <v>730</v>
      </c>
      <c r="BE55" s="2060">
        <v>7063200</v>
      </c>
    </row>
    <row r="56" spans="1:57" s="50" customFormat="1" ht="21" customHeight="1">
      <c r="A56" s="1665"/>
      <c r="B56" s="1666"/>
      <c r="C56" s="1667" t="s">
        <v>385</v>
      </c>
      <c r="D56" s="1668"/>
      <c r="E56" s="1669">
        <f>SUM(E57:E68)</f>
        <v>1678095300</v>
      </c>
      <c r="F56" s="1669">
        <f t="shared" ref="F56:T56" si="37">SUM(F57:F68)</f>
        <v>31346000</v>
      </c>
      <c r="G56" s="1669">
        <f t="shared" si="37"/>
        <v>39644200</v>
      </c>
      <c r="H56" s="1669">
        <f t="shared" si="37"/>
        <v>243228300</v>
      </c>
      <c r="I56" s="1669">
        <f t="shared" si="37"/>
        <v>155197400</v>
      </c>
      <c r="J56" s="1669">
        <f t="shared" ref="J56:O56" si="38">SUM(J57:J68)</f>
        <v>3900000</v>
      </c>
      <c r="K56" s="1669">
        <f t="shared" si="38"/>
        <v>241996600</v>
      </c>
      <c r="L56" s="1669">
        <f t="shared" si="38"/>
        <v>556215100</v>
      </c>
      <c r="M56" s="1669">
        <f t="shared" si="38"/>
        <v>514504300</v>
      </c>
      <c r="N56" s="1669">
        <f t="shared" si="38"/>
        <v>35148700</v>
      </c>
      <c r="O56" s="1669">
        <f t="shared" si="38"/>
        <v>12</v>
      </c>
      <c r="P56" s="1669">
        <f t="shared" si="37"/>
        <v>479355600</v>
      </c>
      <c r="Q56" s="1669">
        <f t="shared" si="37"/>
        <v>362753000</v>
      </c>
      <c r="R56" s="1669">
        <f t="shared" si="37"/>
        <v>227568000</v>
      </c>
      <c r="S56" s="1669">
        <f t="shared" si="37"/>
        <v>0</v>
      </c>
      <c r="T56" s="1669">
        <f t="shared" si="37"/>
        <v>0</v>
      </c>
      <c r="U56" s="1669"/>
      <c r="V56" s="1669"/>
      <c r="W56" s="505">
        <f t="shared" ref="W56:AB56" si="39">SUM(W57:W68)</f>
        <v>0</v>
      </c>
      <c r="X56" s="505">
        <f t="shared" si="39"/>
        <v>0</v>
      </c>
      <c r="Y56" s="505">
        <f t="shared" si="39"/>
        <v>0</v>
      </c>
      <c r="Z56" s="505">
        <f t="shared" si="39"/>
        <v>0</v>
      </c>
      <c r="AA56" s="505">
        <f t="shared" si="39"/>
        <v>0</v>
      </c>
      <c r="AB56" s="536">
        <f t="shared" si="39"/>
        <v>0</v>
      </c>
      <c r="AC56" s="544"/>
      <c r="AE56" s="1681">
        <f>M56-N56-P56</f>
        <v>0</v>
      </c>
      <c r="AF56" s="475"/>
      <c r="AG56" s="1280"/>
      <c r="AH56" s="65"/>
      <c r="AI56" s="65"/>
      <c r="AJ56" s="929"/>
      <c r="AK56" s="929"/>
      <c r="AL56" s="929"/>
      <c r="AM56" s="930">
        <f t="shared" si="25"/>
        <v>0</v>
      </c>
      <c r="AN56" s="929"/>
      <c r="AO56" s="929"/>
      <c r="AP56" s="929"/>
      <c r="AQ56" s="930">
        <f t="shared" si="26"/>
        <v>0</v>
      </c>
      <c r="AR56" s="929"/>
      <c r="AS56" s="929"/>
      <c r="AT56" s="929"/>
      <c r="AU56" s="930">
        <f t="shared" si="27"/>
        <v>0</v>
      </c>
      <c r="AV56" s="929"/>
      <c r="AW56" s="929"/>
      <c r="AX56" s="929"/>
      <c r="AY56" s="930">
        <f t="shared" si="28"/>
        <v>0</v>
      </c>
      <c r="AZ56" s="929">
        <f t="shared" si="29"/>
        <v>0</v>
      </c>
      <c r="BA56" s="1669">
        <f>SUM(BA57:BA68)</f>
        <v>479355600</v>
      </c>
      <c r="BB56" s="1669">
        <f>SUM(BB57:BB68)</f>
        <v>0</v>
      </c>
      <c r="BC56" s="1669">
        <f>SUM(BC57:BC68)</f>
        <v>0</v>
      </c>
      <c r="BD56" s="1669">
        <f>SUM(BD57:BD68)</f>
        <v>0</v>
      </c>
      <c r="BE56" s="1669">
        <f>SUM(BE57:BE68)</f>
        <v>479355600</v>
      </c>
    </row>
    <row r="57" spans="1:57" ht="117">
      <c r="A57" s="66">
        <v>6</v>
      </c>
      <c r="B57" s="334">
        <v>30</v>
      </c>
      <c r="C57" s="2055" t="s">
        <v>2476</v>
      </c>
      <c r="D57" s="13">
        <v>9448</v>
      </c>
      <c r="E57" s="67">
        <v>247000000</v>
      </c>
      <c r="F57" s="73"/>
      <c r="G57" s="73"/>
      <c r="H57" s="67">
        <v>56789600</v>
      </c>
      <c r="I57" s="67">
        <v>12802700</v>
      </c>
      <c r="J57" s="69">
        <v>0</v>
      </c>
      <c r="K57" s="67">
        <f>12802700+17054900</f>
        <v>29857600</v>
      </c>
      <c r="L57" s="67">
        <f t="shared" ref="L57:L68" si="40">+F57+G57+H57+K57</f>
        <v>86647200</v>
      </c>
      <c r="M57" s="1718">
        <v>49993200</v>
      </c>
      <c r="N57" s="1662">
        <v>0</v>
      </c>
      <c r="O57" s="66">
        <v>1</v>
      </c>
      <c r="P57" s="598">
        <f>M57-N57</f>
        <v>49993200</v>
      </c>
      <c r="Q57" s="480">
        <v>93304700</v>
      </c>
      <c r="R57" s="480"/>
      <c r="S57" s="480"/>
      <c r="T57" s="67"/>
      <c r="U57" s="71" t="s">
        <v>1227</v>
      </c>
      <c r="V57" s="16" t="s">
        <v>1166</v>
      </c>
      <c r="W57" s="16"/>
      <c r="X57" s="16" t="s">
        <v>1433</v>
      </c>
      <c r="Y57" s="16" t="s">
        <v>705</v>
      </c>
      <c r="Z57" s="16" t="s">
        <v>1009</v>
      </c>
      <c r="AA57" s="16" t="s">
        <v>341</v>
      </c>
      <c r="AB57" s="537" t="s">
        <v>347</v>
      </c>
      <c r="AD57" s="1314">
        <f t="shared" ref="AD57:AD68" si="41">M57-P57</f>
        <v>0</v>
      </c>
      <c r="AH57" s="72" t="e">
        <f>+E57-#REF!</f>
        <v>#REF!</v>
      </c>
      <c r="AJ57" s="929"/>
      <c r="AK57" s="929"/>
      <c r="AL57" s="929"/>
      <c r="AM57" s="930">
        <f t="shared" si="25"/>
        <v>0</v>
      </c>
      <c r="AN57" s="929"/>
      <c r="AO57" s="929"/>
      <c r="AP57" s="929"/>
      <c r="AQ57" s="930">
        <f t="shared" si="26"/>
        <v>0</v>
      </c>
      <c r="AR57" s="929"/>
      <c r="AS57" s="929"/>
      <c r="AT57" s="929"/>
      <c r="AU57" s="930">
        <f t="shared" si="27"/>
        <v>0</v>
      </c>
      <c r="AV57" s="929"/>
      <c r="AW57" s="929"/>
      <c r="AX57" s="929"/>
      <c r="AY57" s="930">
        <f t="shared" si="28"/>
        <v>0</v>
      </c>
      <c r="AZ57" s="929">
        <f t="shared" si="29"/>
        <v>0</v>
      </c>
      <c r="BA57" s="1661">
        <f t="shared" ref="BA57:BA68" si="42">P57</f>
        <v>49993200</v>
      </c>
      <c r="BB57" s="2067" t="s">
        <v>4204</v>
      </c>
      <c r="BC57" s="2068" t="s">
        <v>4205</v>
      </c>
      <c r="BD57" s="2062" t="s">
        <v>1227</v>
      </c>
      <c r="BE57" s="2060">
        <v>49993200</v>
      </c>
    </row>
    <row r="58" spans="1:57" ht="96" customHeight="1">
      <c r="A58" s="66">
        <v>6</v>
      </c>
      <c r="B58" s="334">
        <v>31</v>
      </c>
      <c r="C58" s="2055" t="s">
        <v>2485</v>
      </c>
      <c r="D58" s="13">
        <v>10129</v>
      </c>
      <c r="E58" s="67">
        <v>226120000</v>
      </c>
      <c r="F58" s="73"/>
      <c r="G58" s="73"/>
      <c r="H58" s="67">
        <v>50000000</v>
      </c>
      <c r="I58" s="67">
        <v>30227400</v>
      </c>
      <c r="J58" s="69">
        <v>0</v>
      </c>
      <c r="K58" s="67">
        <v>30227400</v>
      </c>
      <c r="L58" s="67">
        <f t="shared" si="40"/>
        <v>80227400</v>
      </c>
      <c r="M58" s="67">
        <v>145892600</v>
      </c>
      <c r="N58" s="1662">
        <v>0</v>
      </c>
      <c r="O58" s="66">
        <v>1</v>
      </c>
      <c r="P58" s="598">
        <v>145892600</v>
      </c>
      <c r="Q58" s="480">
        <v>0</v>
      </c>
      <c r="R58" s="480"/>
      <c r="S58" s="480"/>
      <c r="T58" s="38"/>
      <c r="U58" s="71" t="s">
        <v>1228</v>
      </c>
      <c r="V58" s="16" t="s">
        <v>1163</v>
      </c>
      <c r="W58" s="16"/>
      <c r="X58" s="16" t="s">
        <v>1433</v>
      </c>
      <c r="Y58" s="16" t="s">
        <v>705</v>
      </c>
      <c r="Z58" s="16" t="s">
        <v>1009</v>
      </c>
      <c r="AA58" s="16" t="s">
        <v>335</v>
      </c>
      <c r="AB58" s="537" t="s">
        <v>343</v>
      </c>
      <c r="AD58" s="1314">
        <f t="shared" si="41"/>
        <v>0</v>
      </c>
      <c r="AF58" s="475">
        <f>P58-M58</f>
        <v>0</v>
      </c>
      <c r="AH58" s="72" t="e">
        <f>+E58-#REF!</f>
        <v>#REF!</v>
      </c>
      <c r="AJ58" s="929"/>
      <c r="AK58" s="929"/>
      <c r="AL58" s="929"/>
      <c r="AM58" s="930">
        <f t="shared" si="25"/>
        <v>0</v>
      </c>
      <c r="AN58" s="929"/>
      <c r="AO58" s="929"/>
      <c r="AP58" s="929"/>
      <c r="AQ58" s="930">
        <f t="shared" si="26"/>
        <v>0</v>
      </c>
      <c r="AR58" s="929"/>
      <c r="AS58" s="929"/>
      <c r="AT58" s="929"/>
      <c r="AU58" s="930">
        <f t="shared" si="27"/>
        <v>0</v>
      </c>
      <c r="AV58" s="929"/>
      <c r="AW58" s="929"/>
      <c r="AX58" s="929"/>
      <c r="AY58" s="930">
        <f t="shared" si="28"/>
        <v>0</v>
      </c>
      <c r="AZ58" s="929">
        <f t="shared" si="29"/>
        <v>0</v>
      </c>
      <c r="BA58" s="1661">
        <f t="shared" si="42"/>
        <v>145892600</v>
      </c>
      <c r="BB58" s="2067" t="s">
        <v>4206</v>
      </c>
      <c r="BC58" s="2068" t="s">
        <v>4207</v>
      </c>
      <c r="BD58" s="27" t="s">
        <v>226</v>
      </c>
      <c r="BE58" s="2060">
        <v>168189100</v>
      </c>
    </row>
    <row r="59" spans="1:57" ht="96.75" customHeight="1">
      <c r="A59" s="66">
        <v>6</v>
      </c>
      <c r="B59" s="334">
        <v>80</v>
      </c>
      <c r="C59" s="2055" t="s">
        <v>2533</v>
      </c>
      <c r="D59" s="13"/>
      <c r="E59" s="84">
        <v>85000000</v>
      </c>
      <c r="F59" s="82"/>
      <c r="G59" s="73"/>
      <c r="H59" s="67"/>
      <c r="I59" s="67"/>
      <c r="J59" s="69"/>
      <c r="K59" s="82">
        <v>12902000</v>
      </c>
      <c r="L59" s="82">
        <f t="shared" si="40"/>
        <v>12902000</v>
      </c>
      <c r="M59" s="67">
        <v>22296500</v>
      </c>
      <c r="N59" s="1662">
        <v>0</v>
      </c>
      <c r="O59" s="66">
        <v>1</v>
      </c>
      <c r="P59" s="598">
        <v>22296500</v>
      </c>
      <c r="Q59" s="481">
        <v>49801500</v>
      </c>
      <c r="R59" s="500"/>
      <c r="S59" s="500"/>
      <c r="T59" s="38"/>
      <c r="U59" s="71" t="s">
        <v>731</v>
      </c>
      <c r="V59" s="14" t="s">
        <v>1163</v>
      </c>
      <c r="W59" s="16"/>
      <c r="X59" s="16" t="s">
        <v>1433</v>
      </c>
      <c r="Y59" s="16"/>
      <c r="Z59" s="16"/>
      <c r="AA59" s="16" t="s">
        <v>341</v>
      </c>
      <c r="AB59" s="537" t="s">
        <v>364</v>
      </c>
      <c r="AD59" s="1314">
        <f t="shared" si="41"/>
        <v>0</v>
      </c>
      <c r="AF59" s="475">
        <f>P59-M59</f>
        <v>0</v>
      </c>
      <c r="AH59" s="72" t="e">
        <f>+E59-#REF!</f>
        <v>#REF!</v>
      </c>
      <c r="AJ59" s="929"/>
      <c r="AK59" s="929"/>
      <c r="AL59" s="929"/>
      <c r="AM59" s="930">
        <f t="shared" si="25"/>
        <v>0</v>
      </c>
      <c r="AN59" s="929"/>
      <c r="AO59" s="929"/>
      <c r="AP59" s="929"/>
      <c r="AQ59" s="930">
        <f t="shared" si="26"/>
        <v>0</v>
      </c>
      <c r="AR59" s="929"/>
      <c r="AS59" s="929"/>
      <c r="AT59" s="929"/>
      <c r="AU59" s="930">
        <f t="shared" si="27"/>
        <v>0</v>
      </c>
      <c r="AV59" s="929"/>
      <c r="AW59" s="929"/>
      <c r="AX59" s="929"/>
      <c r="AY59" s="930">
        <f t="shared" si="28"/>
        <v>0</v>
      </c>
      <c r="AZ59" s="929">
        <f t="shared" si="29"/>
        <v>0</v>
      </c>
      <c r="BA59" s="1661">
        <f t="shared" si="42"/>
        <v>22296500</v>
      </c>
      <c r="BB59" s="2061"/>
      <c r="BC59" s="2061"/>
      <c r="BD59" s="27"/>
      <c r="BE59" s="2061"/>
    </row>
    <row r="60" spans="1:57" ht="90" customHeight="1">
      <c r="A60" s="66">
        <v>6</v>
      </c>
      <c r="B60" s="334">
        <v>81</v>
      </c>
      <c r="C60" s="2055" t="s">
        <v>2534</v>
      </c>
      <c r="D60" s="13"/>
      <c r="E60" s="84">
        <v>40200000</v>
      </c>
      <c r="F60" s="82"/>
      <c r="G60" s="73"/>
      <c r="H60" s="67"/>
      <c r="I60" s="67"/>
      <c r="J60" s="69"/>
      <c r="K60" s="82">
        <v>6205300</v>
      </c>
      <c r="L60" s="82">
        <f t="shared" si="40"/>
        <v>6205300</v>
      </c>
      <c r="M60" s="67">
        <v>33994700</v>
      </c>
      <c r="N60" s="1662">
        <v>0</v>
      </c>
      <c r="O60" s="66">
        <v>1</v>
      </c>
      <c r="P60" s="598">
        <v>33994700</v>
      </c>
      <c r="Q60" s="480">
        <v>0</v>
      </c>
      <c r="R60" s="500"/>
      <c r="S60" s="500"/>
      <c r="T60" s="38"/>
      <c r="U60" s="71" t="s">
        <v>732</v>
      </c>
      <c r="V60" s="14" t="s">
        <v>875</v>
      </c>
      <c r="W60" s="16"/>
      <c r="X60" s="16" t="s">
        <v>1433</v>
      </c>
      <c r="Y60" s="16"/>
      <c r="Z60" s="16"/>
      <c r="AA60" s="16" t="s">
        <v>335</v>
      </c>
      <c r="AB60" s="537" t="s">
        <v>359</v>
      </c>
      <c r="AD60" s="1314">
        <f t="shared" si="41"/>
        <v>0</v>
      </c>
      <c r="AF60" s="475">
        <f>P60-M60</f>
        <v>0</v>
      </c>
      <c r="AH60" s="72" t="e">
        <f>+E60-#REF!</f>
        <v>#REF!</v>
      </c>
      <c r="AJ60" s="929"/>
      <c r="AK60" s="929"/>
      <c r="AL60" s="929"/>
      <c r="AM60" s="930">
        <f t="shared" si="25"/>
        <v>0</v>
      </c>
      <c r="AN60" s="929"/>
      <c r="AO60" s="929"/>
      <c r="AP60" s="929"/>
      <c r="AQ60" s="930">
        <f t="shared" si="26"/>
        <v>0</v>
      </c>
      <c r="AR60" s="929"/>
      <c r="AS60" s="929"/>
      <c r="AT60" s="929"/>
      <c r="AU60" s="930">
        <f t="shared" si="27"/>
        <v>0</v>
      </c>
      <c r="AV60" s="929"/>
      <c r="AW60" s="929"/>
      <c r="AX60" s="929"/>
      <c r="AY60" s="930">
        <f t="shared" si="28"/>
        <v>0</v>
      </c>
      <c r="AZ60" s="929">
        <f t="shared" si="29"/>
        <v>0</v>
      </c>
      <c r="BA60" s="1661">
        <f t="shared" si="42"/>
        <v>33994700</v>
      </c>
      <c r="BB60" s="2067" t="s">
        <v>4208</v>
      </c>
      <c r="BC60" s="2068" t="s">
        <v>4209</v>
      </c>
      <c r="BD60" s="2062" t="s">
        <v>732</v>
      </c>
      <c r="BE60" s="2060">
        <v>33994700</v>
      </c>
    </row>
    <row r="61" spans="1:57" s="50" customFormat="1" ht="71.25" customHeight="1">
      <c r="A61" s="488">
        <v>6</v>
      </c>
      <c r="B61" s="334">
        <v>32</v>
      </c>
      <c r="C61" s="2055" t="s">
        <v>2445</v>
      </c>
      <c r="D61" s="354" t="s">
        <v>1229</v>
      </c>
      <c r="E61" s="67">
        <v>208900000</v>
      </c>
      <c r="F61" s="67">
        <v>31346000</v>
      </c>
      <c r="G61" s="67">
        <v>32368500</v>
      </c>
      <c r="H61" s="67">
        <v>22906100</v>
      </c>
      <c r="I61" s="67">
        <v>50000000</v>
      </c>
      <c r="J61" s="69">
        <v>0</v>
      </c>
      <c r="K61" s="67">
        <v>50000000</v>
      </c>
      <c r="L61" s="67">
        <f t="shared" si="40"/>
        <v>136620600</v>
      </c>
      <c r="M61" s="1718">
        <v>72279400</v>
      </c>
      <c r="N61" s="1662">
        <v>0</v>
      </c>
      <c r="O61" s="488">
        <v>1</v>
      </c>
      <c r="P61" s="598">
        <v>72279400</v>
      </c>
      <c r="Q61" s="480">
        <v>0</v>
      </c>
      <c r="R61" s="480"/>
      <c r="S61" s="480"/>
      <c r="T61" s="38"/>
      <c r="U61" s="71" t="s">
        <v>1230</v>
      </c>
      <c r="V61" s="16" t="s">
        <v>1105</v>
      </c>
      <c r="W61" s="75"/>
      <c r="X61" s="16" t="s">
        <v>1433</v>
      </c>
      <c r="Y61" s="16" t="s">
        <v>705</v>
      </c>
      <c r="Z61" s="16" t="s">
        <v>1217</v>
      </c>
      <c r="AA61" s="16" t="s">
        <v>346</v>
      </c>
      <c r="AB61" s="537" t="s">
        <v>344</v>
      </c>
      <c r="AC61" s="543"/>
      <c r="AD61" s="1314">
        <f t="shared" si="41"/>
        <v>0</v>
      </c>
      <c r="AF61" s="475">
        <f>P61-M61</f>
        <v>0</v>
      </c>
      <c r="AG61" s="475"/>
      <c r="AH61" s="489">
        <v>21033</v>
      </c>
      <c r="AI61" s="489">
        <f>+AH61-55</f>
        <v>20978</v>
      </c>
      <c r="AJ61" s="929"/>
      <c r="AK61" s="929"/>
      <c r="AL61" s="929"/>
      <c r="AM61" s="930">
        <f t="shared" si="25"/>
        <v>0</v>
      </c>
      <c r="AN61" s="929"/>
      <c r="AO61" s="929"/>
      <c r="AP61" s="929"/>
      <c r="AQ61" s="930">
        <f t="shared" si="26"/>
        <v>0</v>
      </c>
      <c r="AR61" s="929"/>
      <c r="AS61" s="929"/>
      <c r="AT61" s="929"/>
      <c r="AU61" s="930">
        <f t="shared" si="27"/>
        <v>0</v>
      </c>
      <c r="AV61" s="929"/>
      <c r="AW61" s="929"/>
      <c r="AX61" s="929"/>
      <c r="AY61" s="930">
        <f t="shared" si="28"/>
        <v>0</v>
      </c>
      <c r="AZ61" s="929">
        <f t="shared" si="29"/>
        <v>0</v>
      </c>
      <c r="BA61" s="1661">
        <f t="shared" si="42"/>
        <v>72279400</v>
      </c>
      <c r="BB61" s="2067" t="s">
        <v>4210</v>
      </c>
      <c r="BC61" s="2068" t="s">
        <v>4211</v>
      </c>
      <c r="BD61" s="2062" t="s">
        <v>1230</v>
      </c>
      <c r="BE61" s="2064">
        <v>72279400</v>
      </c>
    </row>
    <row r="62" spans="1:57" ht="71.25" customHeight="1">
      <c r="A62" s="66">
        <v>6</v>
      </c>
      <c r="B62" s="334">
        <v>26</v>
      </c>
      <c r="C62" s="2055" t="s">
        <v>2464</v>
      </c>
      <c r="D62" s="13">
        <v>9073</v>
      </c>
      <c r="E62" s="67">
        <v>63999900</v>
      </c>
      <c r="F62" s="78"/>
      <c r="G62" s="67">
        <v>7275700</v>
      </c>
      <c r="H62" s="67">
        <v>12615500</v>
      </c>
      <c r="I62" s="67">
        <v>1804800</v>
      </c>
      <c r="J62" s="69">
        <v>0</v>
      </c>
      <c r="K62" s="67">
        <v>1804800</v>
      </c>
      <c r="L62" s="67">
        <f t="shared" si="40"/>
        <v>21696000</v>
      </c>
      <c r="M62" s="1703">
        <v>40319900</v>
      </c>
      <c r="N62" s="1704">
        <v>22143900</v>
      </c>
      <c r="O62" s="66">
        <v>1</v>
      </c>
      <c r="P62" s="1705">
        <f>M62-N62</f>
        <v>18176000</v>
      </c>
      <c r="Q62" s="480">
        <v>1984000</v>
      </c>
      <c r="R62" s="480"/>
      <c r="S62" s="480"/>
      <c r="T62" s="38"/>
      <c r="U62" s="71" t="s">
        <v>1221</v>
      </c>
      <c r="V62" s="16" t="s">
        <v>877</v>
      </c>
      <c r="W62" s="16"/>
      <c r="X62" s="16" t="s">
        <v>1433</v>
      </c>
      <c r="Y62" s="16" t="s">
        <v>705</v>
      </c>
      <c r="Z62" s="16" t="s">
        <v>1220</v>
      </c>
      <c r="AA62" s="16" t="s">
        <v>339</v>
      </c>
      <c r="AB62" s="537" t="s">
        <v>342</v>
      </c>
      <c r="AD62" s="1314">
        <f t="shared" si="41"/>
        <v>22143900</v>
      </c>
      <c r="AH62" s="72" t="e">
        <f>+E62-#REF!</f>
        <v>#REF!</v>
      </c>
      <c r="AJ62" s="929"/>
      <c r="AK62" s="929"/>
      <c r="AL62" s="929"/>
      <c r="AM62" s="930">
        <f t="shared" si="25"/>
        <v>0</v>
      </c>
      <c r="AN62" s="929"/>
      <c r="AO62" s="929"/>
      <c r="AP62" s="929"/>
      <c r="AQ62" s="930">
        <f t="shared" si="26"/>
        <v>0</v>
      </c>
      <c r="AR62" s="929"/>
      <c r="AS62" s="929"/>
      <c r="AT62" s="929"/>
      <c r="AU62" s="930">
        <f t="shared" si="27"/>
        <v>0</v>
      </c>
      <c r="AV62" s="929"/>
      <c r="AW62" s="929"/>
      <c r="AX62" s="929"/>
      <c r="AY62" s="930">
        <f t="shared" si="28"/>
        <v>0</v>
      </c>
      <c r="AZ62" s="929">
        <f t="shared" si="29"/>
        <v>0</v>
      </c>
      <c r="BA62" s="1661">
        <f t="shared" si="42"/>
        <v>18176000</v>
      </c>
      <c r="BB62" s="2067" t="s">
        <v>4212</v>
      </c>
      <c r="BC62" s="2068" t="s">
        <v>4213</v>
      </c>
      <c r="BD62" s="27" t="s">
        <v>3901</v>
      </c>
      <c r="BE62" s="2060">
        <v>65022500</v>
      </c>
    </row>
    <row r="63" spans="1:57" ht="71.25" customHeight="1">
      <c r="A63" s="66">
        <v>6</v>
      </c>
      <c r="B63" s="334">
        <v>82</v>
      </c>
      <c r="C63" s="2055" t="s">
        <v>2535</v>
      </c>
      <c r="D63" s="13"/>
      <c r="E63" s="84">
        <v>168734100</v>
      </c>
      <c r="F63" s="82"/>
      <c r="G63" s="73"/>
      <c r="H63" s="67"/>
      <c r="I63" s="67"/>
      <c r="J63" s="69"/>
      <c r="K63" s="82">
        <v>25310200</v>
      </c>
      <c r="L63" s="82">
        <f t="shared" si="40"/>
        <v>25310200</v>
      </c>
      <c r="M63" s="67">
        <v>19657500</v>
      </c>
      <c r="N63" s="1662">
        <v>0</v>
      </c>
      <c r="O63" s="66">
        <v>1</v>
      </c>
      <c r="P63" s="598">
        <v>19657500</v>
      </c>
      <c r="Q63" s="480">
        <v>49658400</v>
      </c>
      <c r="R63" s="500">
        <v>74108000</v>
      </c>
      <c r="S63" s="500"/>
      <c r="T63" s="38"/>
      <c r="U63" s="71" t="s">
        <v>1059</v>
      </c>
      <c r="V63" s="14" t="s">
        <v>877</v>
      </c>
      <c r="W63" s="16"/>
      <c r="X63" s="16" t="s">
        <v>1433</v>
      </c>
      <c r="Y63" s="16"/>
      <c r="Z63" s="16"/>
      <c r="AA63" s="16" t="s">
        <v>360</v>
      </c>
      <c r="AB63" s="537" t="s">
        <v>370</v>
      </c>
      <c r="AD63" s="1314">
        <f t="shared" si="41"/>
        <v>0</v>
      </c>
      <c r="AF63" s="475">
        <f>P63-M63</f>
        <v>0</v>
      </c>
      <c r="AH63" s="72" t="e">
        <f>+E63-#REF!</f>
        <v>#REF!</v>
      </c>
      <c r="AJ63" s="929"/>
      <c r="AK63" s="929"/>
      <c r="AL63" s="929"/>
      <c r="AM63" s="930">
        <f t="shared" si="25"/>
        <v>0</v>
      </c>
      <c r="AN63" s="929"/>
      <c r="AO63" s="929"/>
      <c r="AP63" s="929"/>
      <c r="AQ63" s="930">
        <f t="shared" si="26"/>
        <v>0</v>
      </c>
      <c r="AR63" s="929"/>
      <c r="AS63" s="929"/>
      <c r="AT63" s="929"/>
      <c r="AU63" s="930">
        <f t="shared" si="27"/>
        <v>0</v>
      </c>
      <c r="AV63" s="929"/>
      <c r="AW63" s="929"/>
      <c r="AX63" s="929"/>
      <c r="AY63" s="930">
        <f t="shared" si="28"/>
        <v>0</v>
      </c>
      <c r="AZ63" s="929">
        <f t="shared" si="29"/>
        <v>0</v>
      </c>
      <c r="BA63" s="1661">
        <f t="shared" si="42"/>
        <v>19657500</v>
      </c>
      <c r="BB63" s="2061"/>
      <c r="BC63" s="2061"/>
      <c r="BD63" s="27"/>
      <c r="BE63" s="2061"/>
    </row>
    <row r="64" spans="1:57" ht="71.25" customHeight="1">
      <c r="A64" s="66">
        <v>6</v>
      </c>
      <c r="B64" s="334">
        <v>27</v>
      </c>
      <c r="C64" s="2055" t="s">
        <v>2429</v>
      </c>
      <c r="D64" s="13">
        <v>10535</v>
      </c>
      <c r="E64" s="67">
        <v>50880000</v>
      </c>
      <c r="F64" s="73"/>
      <c r="G64" s="73"/>
      <c r="H64" s="67">
        <v>10200000</v>
      </c>
      <c r="I64" s="67">
        <v>17391000</v>
      </c>
      <c r="J64" s="74">
        <v>3900000</v>
      </c>
      <c r="K64" s="67">
        <v>13491000</v>
      </c>
      <c r="L64" s="67">
        <f t="shared" si="40"/>
        <v>23691000</v>
      </c>
      <c r="M64" s="1718">
        <v>27189000</v>
      </c>
      <c r="N64" s="1662">
        <v>0</v>
      </c>
      <c r="O64" s="66">
        <v>1</v>
      </c>
      <c r="P64" s="598">
        <v>27189000</v>
      </c>
      <c r="Q64" s="480">
        <v>0</v>
      </c>
      <c r="R64" s="480"/>
      <c r="S64" s="498"/>
      <c r="T64" s="38"/>
      <c r="U64" s="71" t="s">
        <v>1222</v>
      </c>
      <c r="V64" s="16" t="s">
        <v>877</v>
      </c>
      <c r="W64" s="16"/>
      <c r="X64" s="16" t="s">
        <v>1433</v>
      </c>
      <c r="Y64" s="16" t="s">
        <v>705</v>
      </c>
      <c r="Z64" s="16" t="s">
        <v>1394</v>
      </c>
      <c r="AA64" s="16" t="s">
        <v>335</v>
      </c>
      <c r="AB64" s="537" t="s">
        <v>343</v>
      </c>
      <c r="AD64" s="1314">
        <f t="shared" si="41"/>
        <v>0</v>
      </c>
      <c r="AF64" s="475">
        <f>P64-M64</f>
        <v>0</v>
      </c>
      <c r="AG64" s="1280"/>
      <c r="AH64" s="72" t="e">
        <f>+E64-#REF!</f>
        <v>#REF!</v>
      </c>
      <c r="AJ64" s="929"/>
      <c r="AK64" s="929"/>
      <c r="AL64" s="929"/>
      <c r="AM64" s="930">
        <f t="shared" si="25"/>
        <v>0</v>
      </c>
      <c r="AN64" s="929"/>
      <c r="AO64" s="929"/>
      <c r="AP64" s="929"/>
      <c r="AQ64" s="930">
        <f t="shared" si="26"/>
        <v>0</v>
      </c>
      <c r="AR64" s="929"/>
      <c r="AS64" s="929"/>
      <c r="AT64" s="929"/>
      <c r="AU64" s="930">
        <f t="shared" si="27"/>
        <v>0</v>
      </c>
      <c r="AV64" s="929"/>
      <c r="AW64" s="929"/>
      <c r="AX64" s="929"/>
      <c r="AY64" s="930">
        <f t="shared" si="28"/>
        <v>0</v>
      </c>
      <c r="AZ64" s="929">
        <f t="shared" si="29"/>
        <v>0</v>
      </c>
      <c r="BA64" s="1661">
        <f t="shared" si="42"/>
        <v>27189000</v>
      </c>
      <c r="BB64" s="2061"/>
      <c r="BC64" s="2061"/>
      <c r="BD64" s="27"/>
      <c r="BE64" s="2061"/>
    </row>
    <row r="65" spans="1:57" ht="71.25" customHeight="1">
      <c r="A65" s="66">
        <v>6</v>
      </c>
      <c r="B65" s="334">
        <v>28</v>
      </c>
      <c r="C65" s="2055" t="s">
        <v>2475</v>
      </c>
      <c r="D65" s="13" t="s">
        <v>1223</v>
      </c>
      <c r="E65" s="67">
        <v>343888000</v>
      </c>
      <c r="F65" s="73"/>
      <c r="G65" s="73"/>
      <c r="H65" s="67">
        <v>76717100</v>
      </c>
      <c r="I65" s="67">
        <v>15055500</v>
      </c>
      <c r="J65" s="69">
        <v>0</v>
      </c>
      <c r="K65" s="67">
        <v>15055500</v>
      </c>
      <c r="L65" s="67">
        <f t="shared" si="40"/>
        <v>91772600</v>
      </c>
      <c r="M65" s="1703">
        <v>55830200</v>
      </c>
      <c r="N65" s="1704">
        <v>13004800</v>
      </c>
      <c r="O65" s="66">
        <v>1</v>
      </c>
      <c r="P65" s="1705">
        <f>M65-N65</f>
        <v>42825400</v>
      </c>
      <c r="Q65" s="487">
        <v>42825200</v>
      </c>
      <c r="R65" s="487">
        <v>153460000</v>
      </c>
      <c r="S65" s="487"/>
      <c r="T65" s="67"/>
      <c r="U65" s="71" t="s">
        <v>1224</v>
      </c>
      <c r="V65" s="16" t="s">
        <v>877</v>
      </c>
      <c r="W65" s="16"/>
      <c r="X65" s="16" t="s">
        <v>1433</v>
      </c>
      <c r="Y65" s="16" t="s">
        <v>705</v>
      </c>
      <c r="Z65" s="16" t="s">
        <v>1009</v>
      </c>
      <c r="AA65" s="16" t="s">
        <v>337</v>
      </c>
      <c r="AB65" s="537" t="s">
        <v>338</v>
      </c>
      <c r="AD65" s="1314">
        <f t="shared" si="41"/>
        <v>13004800</v>
      </c>
      <c r="AH65" s="72" t="e">
        <f>+E65-#REF!</f>
        <v>#REF!</v>
      </c>
      <c r="AJ65" s="929"/>
      <c r="AK65" s="929"/>
      <c r="AL65" s="929"/>
      <c r="AM65" s="930">
        <f t="shared" si="25"/>
        <v>0</v>
      </c>
      <c r="AN65" s="929"/>
      <c r="AO65" s="929"/>
      <c r="AP65" s="929"/>
      <c r="AQ65" s="930">
        <f t="shared" si="26"/>
        <v>0</v>
      </c>
      <c r="AR65" s="929"/>
      <c r="AS65" s="929"/>
      <c r="AT65" s="929"/>
      <c r="AU65" s="930">
        <f t="shared" si="27"/>
        <v>0</v>
      </c>
      <c r="AV65" s="929"/>
      <c r="AW65" s="929"/>
      <c r="AX65" s="929"/>
      <c r="AY65" s="930">
        <f t="shared" si="28"/>
        <v>0</v>
      </c>
      <c r="AZ65" s="929">
        <f t="shared" si="29"/>
        <v>0</v>
      </c>
      <c r="BA65" s="1661">
        <f t="shared" si="42"/>
        <v>42825400</v>
      </c>
      <c r="BB65" s="2068" t="s">
        <v>4212</v>
      </c>
      <c r="BC65" s="2068" t="s">
        <v>4214</v>
      </c>
      <c r="BD65" s="2062" t="s">
        <v>1224</v>
      </c>
      <c r="BE65" s="2060">
        <v>64956600</v>
      </c>
    </row>
    <row r="66" spans="1:57" ht="100.5" customHeight="1">
      <c r="A66" s="66">
        <v>6</v>
      </c>
      <c r="B66" s="334">
        <v>83</v>
      </c>
      <c r="C66" s="2055" t="s">
        <v>2536</v>
      </c>
      <c r="D66" s="13"/>
      <c r="E66" s="84">
        <v>120085800</v>
      </c>
      <c r="F66" s="82"/>
      <c r="G66" s="73"/>
      <c r="H66" s="67"/>
      <c r="I66" s="67"/>
      <c r="J66" s="69"/>
      <c r="K66" s="82">
        <v>19478600</v>
      </c>
      <c r="L66" s="82">
        <f t="shared" si="40"/>
        <v>19478600</v>
      </c>
      <c r="M66" s="67">
        <v>22131200</v>
      </c>
      <c r="N66" s="1662">
        <v>0</v>
      </c>
      <c r="O66" s="66">
        <v>1</v>
      </c>
      <c r="P66" s="598">
        <v>22131200</v>
      </c>
      <c r="Q66" s="480">
        <v>78476000</v>
      </c>
      <c r="R66" s="500"/>
      <c r="S66" s="500"/>
      <c r="T66" s="38"/>
      <c r="U66" s="71" t="s">
        <v>1224</v>
      </c>
      <c r="V66" s="14" t="s">
        <v>877</v>
      </c>
      <c r="W66" s="16"/>
      <c r="X66" s="16" t="s">
        <v>1433</v>
      </c>
      <c r="Y66" s="16"/>
      <c r="Z66" s="16"/>
      <c r="AA66" s="16" t="s">
        <v>341</v>
      </c>
      <c r="AB66" s="537" t="s">
        <v>362</v>
      </c>
      <c r="AD66" s="1314">
        <f t="shared" si="41"/>
        <v>0</v>
      </c>
      <c r="AF66" s="475">
        <f>P66-M66</f>
        <v>0</v>
      </c>
      <c r="AH66" s="72" t="e">
        <f>+E66-#REF!</f>
        <v>#REF!</v>
      </c>
      <c r="AJ66" s="929"/>
      <c r="AK66" s="929"/>
      <c r="AL66" s="929"/>
      <c r="AM66" s="930">
        <f t="shared" si="25"/>
        <v>0</v>
      </c>
      <c r="AN66" s="929"/>
      <c r="AO66" s="929"/>
      <c r="AP66" s="929"/>
      <c r="AQ66" s="930">
        <f t="shared" si="26"/>
        <v>0</v>
      </c>
      <c r="AR66" s="929"/>
      <c r="AS66" s="929"/>
      <c r="AT66" s="929"/>
      <c r="AU66" s="930">
        <f t="shared" si="27"/>
        <v>0</v>
      </c>
      <c r="AV66" s="929"/>
      <c r="AW66" s="929"/>
      <c r="AX66" s="929"/>
      <c r="AY66" s="930">
        <f t="shared" si="28"/>
        <v>0</v>
      </c>
      <c r="AZ66" s="929">
        <f t="shared" si="29"/>
        <v>0</v>
      </c>
      <c r="BA66" s="1661">
        <f t="shared" si="42"/>
        <v>22131200</v>
      </c>
      <c r="BB66" s="2061"/>
      <c r="BC66" s="2061"/>
      <c r="BD66" s="27"/>
      <c r="BE66" s="2061"/>
    </row>
    <row r="67" spans="1:57" ht="92.25" customHeight="1">
      <c r="A67" s="66">
        <v>6</v>
      </c>
      <c r="B67" s="334">
        <v>29</v>
      </c>
      <c r="C67" s="2055" t="s">
        <v>2492</v>
      </c>
      <c r="D67" s="13" t="s">
        <v>1225</v>
      </c>
      <c r="E67" s="67">
        <v>58300000</v>
      </c>
      <c r="F67" s="73"/>
      <c r="G67" s="73"/>
      <c r="H67" s="67">
        <v>14000000</v>
      </c>
      <c r="I67" s="67">
        <v>27916000</v>
      </c>
      <c r="J67" s="69">
        <v>0</v>
      </c>
      <c r="K67" s="67">
        <v>27916000</v>
      </c>
      <c r="L67" s="67">
        <f t="shared" si="40"/>
        <v>41916000</v>
      </c>
      <c r="M67" s="67">
        <v>16384000</v>
      </c>
      <c r="N67" s="1662">
        <v>0</v>
      </c>
      <c r="O67" s="66">
        <v>1</v>
      </c>
      <c r="P67" s="598">
        <v>16384000</v>
      </c>
      <c r="Q67" s="480">
        <v>0</v>
      </c>
      <c r="R67" s="480"/>
      <c r="S67" s="480"/>
      <c r="T67" s="38"/>
      <c r="U67" s="71" t="s">
        <v>1226</v>
      </c>
      <c r="V67" s="16" t="s">
        <v>1406</v>
      </c>
      <c r="W67" s="16"/>
      <c r="X67" s="16" t="s">
        <v>1433</v>
      </c>
      <c r="Y67" s="16" t="s">
        <v>705</v>
      </c>
      <c r="Z67" s="16" t="s">
        <v>1394</v>
      </c>
      <c r="AA67" s="16" t="s">
        <v>346</v>
      </c>
      <c r="AB67" s="537" t="s">
        <v>343</v>
      </c>
      <c r="AD67" s="1314">
        <f t="shared" si="41"/>
        <v>0</v>
      </c>
      <c r="AF67" s="475">
        <f>P67-M67</f>
        <v>0</v>
      </c>
      <c r="AH67" s="72" t="e">
        <f>+E67-#REF!</f>
        <v>#REF!</v>
      </c>
      <c r="AJ67" s="929"/>
      <c r="AK67" s="929"/>
      <c r="AL67" s="929"/>
      <c r="AM67" s="930">
        <f t="shared" si="25"/>
        <v>0</v>
      </c>
      <c r="AN67" s="929"/>
      <c r="AO67" s="929"/>
      <c r="AP67" s="929"/>
      <c r="AQ67" s="930">
        <f t="shared" si="26"/>
        <v>0</v>
      </c>
      <c r="AR67" s="929"/>
      <c r="AS67" s="929"/>
      <c r="AT67" s="929"/>
      <c r="AU67" s="930">
        <f t="shared" si="27"/>
        <v>0</v>
      </c>
      <c r="AV67" s="929"/>
      <c r="AW67" s="929"/>
      <c r="AX67" s="929"/>
      <c r="AY67" s="930">
        <f t="shared" si="28"/>
        <v>0</v>
      </c>
      <c r="AZ67" s="929">
        <f t="shared" si="29"/>
        <v>0</v>
      </c>
      <c r="BA67" s="1661">
        <f t="shared" si="42"/>
        <v>16384000</v>
      </c>
      <c r="BB67" s="2067" t="s">
        <v>4215</v>
      </c>
      <c r="BC67" s="2068" t="s">
        <v>4216</v>
      </c>
      <c r="BD67" s="2062" t="s">
        <v>1226</v>
      </c>
      <c r="BE67" s="2060">
        <v>24920100</v>
      </c>
    </row>
    <row r="68" spans="1:57" ht="93" customHeight="1">
      <c r="A68" s="66">
        <v>6</v>
      </c>
      <c r="B68" s="334">
        <v>84</v>
      </c>
      <c r="C68" s="2055" t="s">
        <v>2436</v>
      </c>
      <c r="D68" s="13"/>
      <c r="E68" s="81">
        <v>64987500</v>
      </c>
      <c r="F68" s="82"/>
      <c r="G68" s="73"/>
      <c r="H68" s="67"/>
      <c r="I68" s="67"/>
      <c r="J68" s="69"/>
      <c r="K68" s="82">
        <v>9748200</v>
      </c>
      <c r="L68" s="82">
        <f t="shared" si="40"/>
        <v>9748200</v>
      </c>
      <c r="M68" s="1718">
        <v>8536100</v>
      </c>
      <c r="N68" s="1662">
        <v>0</v>
      </c>
      <c r="O68" s="66">
        <v>1</v>
      </c>
      <c r="P68" s="598">
        <v>8536100</v>
      </c>
      <c r="Q68" s="480">
        <v>46703200</v>
      </c>
      <c r="R68" s="500"/>
      <c r="S68" s="500"/>
      <c r="T68" s="38"/>
      <c r="U68" s="71" t="s">
        <v>1226</v>
      </c>
      <c r="V68" s="14" t="s">
        <v>1406</v>
      </c>
      <c r="W68" s="16"/>
      <c r="X68" s="16" t="s">
        <v>1433</v>
      </c>
      <c r="Y68" s="16"/>
      <c r="Z68" s="16"/>
      <c r="AA68" s="16" t="s">
        <v>341</v>
      </c>
      <c r="AB68" s="537" t="s">
        <v>370</v>
      </c>
      <c r="AD68" s="1314">
        <f t="shared" si="41"/>
        <v>0</v>
      </c>
      <c r="AF68" s="475">
        <f>P68-M68</f>
        <v>0</v>
      </c>
      <c r="AH68" s="72" t="e">
        <f>+E68-#REF!</f>
        <v>#REF!</v>
      </c>
      <c r="AJ68" s="929"/>
      <c r="AK68" s="929"/>
      <c r="AL68" s="929"/>
      <c r="AM68" s="930">
        <f t="shared" si="25"/>
        <v>0</v>
      </c>
      <c r="AN68" s="929"/>
      <c r="AO68" s="929"/>
      <c r="AP68" s="929"/>
      <c r="AQ68" s="930">
        <f t="shared" si="26"/>
        <v>0</v>
      </c>
      <c r="AR68" s="929"/>
      <c r="AS68" s="929"/>
      <c r="AT68" s="929"/>
      <c r="AU68" s="930">
        <f t="shared" si="27"/>
        <v>0</v>
      </c>
      <c r="AV68" s="929"/>
      <c r="AW68" s="929"/>
      <c r="AX68" s="929"/>
      <c r="AY68" s="930">
        <f t="shared" si="28"/>
        <v>0</v>
      </c>
      <c r="AZ68" s="929">
        <f t="shared" si="29"/>
        <v>0</v>
      </c>
      <c r="BA68" s="1661">
        <f t="shared" si="42"/>
        <v>8536100</v>
      </c>
      <c r="BB68" s="2061"/>
      <c r="BC68" s="2061"/>
      <c r="BD68" s="27"/>
      <c r="BE68" s="2061"/>
    </row>
    <row r="69" spans="1:57" s="50" customFormat="1" ht="21" customHeight="1">
      <c r="A69" s="1665"/>
      <c r="B69" s="1666"/>
      <c r="C69" s="1667" t="s">
        <v>384</v>
      </c>
      <c r="D69" s="1668"/>
      <c r="E69" s="1669">
        <f>SUM(E70:E81)</f>
        <v>1867925130.8700001</v>
      </c>
      <c r="F69" s="1669">
        <f t="shared" ref="F69:T69" si="43">SUM(F70:F81)</f>
        <v>0</v>
      </c>
      <c r="G69" s="1669">
        <f t="shared" si="43"/>
        <v>29607700</v>
      </c>
      <c r="H69" s="1669">
        <f t="shared" si="43"/>
        <v>295146900</v>
      </c>
      <c r="I69" s="1669">
        <f t="shared" si="43"/>
        <v>353739500</v>
      </c>
      <c r="J69" s="1669">
        <f t="shared" ref="J69:O69" si="44">SUM(J70:J81)</f>
        <v>9327400</v>
      </c>
      <c r="K69" s="1669">
        <f t="shared" si="44"/>
        <v>376532900</v>
      </c>
      <c r="L69" s="1669">
        <f t="shared" si="44"/>
        <v>701287500</v>
      </c>
      <c r="M69" s="1669">
        <f t="shared" si="44"/>
        <v>398788300</v>
      </c>
      <c r="N69" s="1669">
        <f t="shared" si="44"/>
        <v>23058100</v>
      </c>
      <c r="O69" s="1669">
        <f t="shared" si="44"/>
        <v>12</v>
      </c>
      <c r="P69" s="1669">
        <f t="shared" si="43"/>
        <v>375730200</v>
      </c>
      <c r="Q69" s="1669">
        <f t="shared" si="43"/>
        <v>540485300</v>
      </c>
      <c r="R69" s="1669">
        <f t="shared" si="43"/>
        <v>227364200</v>
      </c>
      <c r="S69" s="1669">
        <f t="shared" si="43"/>
        <v>0</v>
      </c>
      <c r="T69" s="1669">
        <f t="shared" si="43"/>
        <v>0</v>
      </c>
      <c r="U69" s="1669"/>
      <c r="V69" s="1669"/>
      <c r="W69" s="505">
        <f t="shared" ref="W69:AB69" si="45">SUM(W70:W81)</f>
        <v>0</v>
      </c>
      <c r="X69" s="505">
        <f t="shared" si="45"/>
        <v>0</v>
      </c>
      <c r="Y69" s="505">
        <f t="shared" si="45"/>
        <v>0</v>
      </c>
      <c r="Z69" s="505">
        <f t="shared" si="45"/>
        <v>0</v>
      </c>
      <c r="AA69" s="505">
        <f t="shared" si="45"/>
        <v>0</v>
      </c>
      <c r="AB69" s="536">
        <f t="shared" si="45"/>
        <v>0</v>
      </c>
      <c r="AC69" s="544"/>
      <c r="AE69" s="1681">
        <f>M69-N69-P69</f>
        <v>0</v>
      </c>
      <c r="AF69" s="475"/>
      <c r="AG69" s="1280"/>
      <c r="AH69" s="65"/>
      <c r="AI69" s="65"/>
      <c r="AJ69" s="929"/>
      <c r="AK69" s="929"/>
      <c r="AL69" s="929"/>
      <c r="AM69" s="930">
        <f t="shared" si="25"/>
        <v>0</v>
      </c>
      <c r="AN69" s="929"/>
      <c r="AO69" s="929"/>
      <c r="AP69" s="929"/>
      <c r="AQ69" s="930">
        <f t="shared" si="26"/>
        <v>0</v>
      </c>
      <c r="AR69" s="929"/>
      <c r="AS69" s="929"/>
      <c r="AT69" s="929"/>
      <c r="AU69" s="930">
        <f t="shared" si="27"/>
        <v>0</v>
      </c>
      <c r="AV69" s="929"/>
      <c r="AW69" s="929"/>
      <c r="AX69" s="929"/>
      <c r="AY69" s="930">
        <f t="shared" si="28"/>
        <v>0</v>
      </c>
      <c r="AZ69" s="929">
        <f t="shared" si="29"/>
        <v>0</v>
      </c>
      <c r="BA69" s="1669">
        <f>SUM(BA70:BA81)</f>
        <v>375730200</v>
      </c>
      <c r="BB69" s="1669">
        <f>SUM(BB70:BB81)</f>
        <v>0</v>
      </c>
      <c r="BC69" s="1669">
        <f>SUM(BC70:BC81)</f>
        <v>0</v>
      </c>
      <c r="BD69" s="1669">
        <f>SUM(BD70:BD81)</f>
        <v>0</v>
      </c>
      <c r="BE69" s="1669">
        <f>SUM(BE70:BE81)</f>
        <v>375730200</v>
      </c>
    </row>
    <row r="70" spans="1:57" ht="71.25" customHeight="1">
      <c r="A70" s="66">
        <v>7</v>
      </c>
      <c r="B70" s="334">
        <v>33</v>
      </c>
      <c r="C70" s="2055" t="s">
        <v>2454</v>
      </c>
      <c r="D70" s="13">
        <v>8605</v>
      </c>
      <c r="E70" s="67">
        <v>53780000</v>
      </c>
      <c r="F70" s="73"/>
      <c r="G70" s="67">
        <v>3579000</v>
      </c>
      <c r="H70" s="67">
        <v>19731500</v>
      </c>
      <c r="I70" s="67">
        <v>2127400</v>
      </c>
      <c r="J70" s="74">
        <v>2127400</v>
      </c>
      <c r="K70" s="490">
        <v>0</v>
      </c>
      <c r="L70" s="67">
        <f t="shared" ref="L70:L81" si="46">+F70+G70+H70+K70</f>
        <v>23310500</v>
      </c>
      <c r="M70" s="67">
        <v>30469500</v>
      </c>
      <c r="N70" s="1662">
        <v>0</v>
      </c>
      <c r="O70" s="66">
        <v>1</v>
      </c>
      <c r="P70" s="1661">
        <v>30469500</v>
      </c>
      <c r="Q70" s="480">
        <v>0</v>
      </c>
      <c r="R70" s="480"/>
      <c r="S70" s="480"/>
      <c r="T70" s="38"/>
      <c r="U70" s="71" t="s">
        <v>1231</v>
      </c>
      <c r="V70" s="16" t="s">
        <v>1417</v>
      </c>
      <c r="W70" s="16"/>
      <c r="X70" s="16" t="s">
        <v>1433</v>
      </c>
      <c r="Y70" s="16" t="s">
        <v>705</v>
      </c>
      <c r="Z70" s="16" t="s">
        <v>1220</v>
      </c>
      <c r="AA70" s="16" t="s">
        <v>346</v>
      </c>
      <c r="AB70" s="537" t="s">
        <v>336</v>
      </c>
      <c r="AD70" s="1314">
        <f t="shared" ref="AD70:AD81" si="47">M70-P70</f>
        <v>0</v>
      </c>
      <c r="AF70" s="475">
        <f>P70-M70</f>
        <v>0</v>
      </c>
      <c r="AG70" s="1280"/>
      <c r="AH70" s="72" t="e">
        <f>+E70-#REF!</f>
        <v>#REF!</v>
      </c>
      <c r="AJ70" s="929"/>
      <c r="AK70" s="929"/>
      <c r="AL70" s="929"/>
      <c r="AM70" s="930">
        <f t="shared" si="25"/>
        <v>0</v>
      </c>
      <c r="AN70" s="929"/>
      <c r="AO70" s="929"/>
      <c r="AP70" s="929"/>
      <c r="AQ70" s="930">
        <f t="shared" si="26"/>
        <v>0</v>
      </c>
      <c r="AR70" s="929"/>
      <c r="AS70" s="929"/>
      <c r="AT70" s="929"/>
      <c r="AU70" s="930">
        <f t="shared" si="27"/>
        <v>0</v>
      </c>
      <c r="AV70" s="929"/>
      <c r="AW70" s="929"/>
      <c r="AX70" s="929"/>
      <c r="AY70" s="930">
        <f t="shared" si="28"/>
        <v>0</v>
      </c>
      <c r="AZ70" s="929">
        <f t="shared" si="29"/>
        <v>0</v>
      </c>
      <c r="BA70" s="1661">
        <f t="shared" ref="BA70:BA81" si="48">P70</f>
        <v>30469500</v>
      </c>
      <c r="BB70" s="2067" t="s">
        <v>4217</v>
      </c>
      <c r="BC70" s="2068" t="s">
        <v>4218</v>
      </c>
      <c r="BD70" s="2062" t="s">
        <v>1416</v>
      </c>
      <c r="BE70" s="2060">
        <v>32571100</v>
      </c>
    </row>
    <row r="71" spans="1:57" ht="71.25" customHeight="1">
      <c r="A71" s="66">
        <v>7</v>
      </c>
      <c r="B71" s="334">
        <v>85</v>
      </c>
      <c r="C71" s="2055" t="s">
        <v>2539</v>
      </c>
      <c r="D71" s="13"/>
      <c r="E71" s="84">
        <v>188300000</v>
      </c>
      <c r="F71" s="82"/>
      <c r="G71" s="73"/>
      <c r="H71" s="67"/>
      <c r="I71" s="67"/>
      <c r="J71" s="69"/>
      <c r="K71" s="82">
        <v>28643400</v>
      </c>
      <c r="L71" s="82">
        <f t="shared" si="46"/>
        <v>28643400</v>
      </c>
      <c r="M71" s="67">
        <v>32571100</v>
      </c>
      <c r="N71" s="1662">
        <v>0</v>
      </c>
      <c r="O71" s="66">
        <v>1</v>
      </c>
      <c r="P71" s="598">
        <v>32571100</v>
      </c>
      <c r="Q71" s="487">
        <v>37961300</v>
      </c>
      <c r="R71" s="1333">
        <v>89124200</v>
      </c>
      <c r="S71" s="1333"/>
      <c r="T71" s="38"/>
      <c r="U71" s="71" t="s">
        <v>1416</v>
      </c>
      <c r="V71" s="14" t="s">
        <v>1417</v>
      </c>
      <c r="W71" s="16"/>
      <c r="X71" s="16" t="s">
        <v>1433</v>
      </c>
      <c r="Y71" s="16"/>
      <c r="Z71" s="16"/>
      <c r="AA71" s="16" t="s">
        <v>360</v>
      </c>
      <c r="AB71" s="537" t="s">
        <v>371</v>
      </c>
      <c r="AD71" s="1314">
        <f t="shared" si="47"/>
        <v>0</v>
      </c>
      <c r="AF71" s="475">
        <f>P71-M71</f>
        <v>0</v>
      </c>
      <c r="AH71" s="72" t="e">
        <f>+E71-#REF!</f>
        <v>#REF!</v>
      </c>
      <c r="AJ71" s="929"/>
      <c r="AK71" s="929"/>
      <c r="AL71" s="929"/>
      <c r="AM71" s="930">
        <f t="shared" si="25"/>
        <v>0</v>
      </c>
      <c r="AN71" s="929"/>
      <c r="AO71" s="929"/>
      <c r="AP71" s="929"/>
      <c r="AQ71" s="930">
        <f t="shared" si="26"/>
        <v>0</v>
      </c>
      <c r="AR71" s="929"/>
      <c r="AS71" s="929"/>
      <c r="AT71" s="929"/>
      <c r="AU71" s="930">
        <f t="shared" si="27"/>
        <v>0</v>
      </c>
      <c r="AV71" s="929"/>
      <c r="AW71" s="929"/>
      <c r="AX71" s="929"/>
      <c r="AY71" s="930">
        <f t="shared" si="28"/>
        <v>0</v>
      </c>
      <c r="AZ71" s="929">
        <f t="shared" si="29"/>
        <v>0</v>
      </c>
      <c r="BA71" s="1661">
        <f t="shared" si="48"/>
        <v>32571100</v>
      </c>
      <c r="BB71" s="2067" t="s">
        <v>4217</v>
      </c>
      <c r="BC71" s="2068" t="s">
        <v>4219</v>
      </c>
      <c r="BD71" s="27" t="s">
        <v>2255</v>
      </c>
      <c r="BE71" s="2060">
        <v>82914300</v>
      </c>
    </row>
    <row r="72" spans="1:57" ht="71.25" customHeight="1">
      <c r="A72" s="66">
        <v>7</v>
      </c>
      <c r="B72" s="334">
        <v>34</v>
      </c>
      <c r="C72" s="2055" t="s">
        <v>2482</v>
      </c>
      <c r="D72" s="13">
        <v>8605</v>
      </c>
      <c r="E72" s="67">
        <v>55600000</v>
      </c>
      <c r="F72" s="73"/>
      <c r="G72" s="67"/>
      <c r="H72" s="67">
        <v>11438600</v>
      </c>
      <c r="I72" s="67">
        <v>20193400</v>
      </c>
      <c r="J72" s="74">
        <v>7200000</v>
      </c>
      <c r="K72" s="67">
        <v>12993400</v>
      </c>
      <c r="L72" s="67">
        <f t="shared" si="46"/>
        <v>24432000</v>
      </c>
      <c r="M72" s="67">
        <v>31168000</v>
      </c>
      <c r="N72" s="1662">
        <v>0</v>
      </c>
      <c r="O72" s="66">
        <v>1</v>
      </c>
      <c r="P72" s="1661">
        <v>31168000</v>
      </c>
      <c r="Q72" s="480">
        <v>0</v>
      </c>
      <c r="R72" s="480"/>
      <c r="S72" s="480"/>
      <c r="T72" s="38"/>
      <c r="U72" s="71" t="s">
        <v>1232</v>
      </c>
      <c r="V72" s="16" t="s">
        <v>1417</v>
      </c>
      <c r="W72" s="16"/>
      <c r="X72" s="16" t="s">
        <v>1433</v>
      </c>
      <c r="Y72" s="16" t="s">
        <v>705</v>
      </c>
      <c r="Z72" s="16" t="s">
        <v>1394</v>
      </c>
      <c r="AA72" s="16" t="s">
        <v>346</v>
      </c>
      <c r="AB72" s="537" t="s">
        <v>347</v>
      </c>
      <c r="AD72" s="1314">
        <f t="shared" si="47"/>
        <v>0</v>
      </c>
      <c r="AF72" s="475">
        <f>P72-M72</f>
        <v>0</v>
      </c>
      <c r="AG72" s="1280"/>
      <c r="AH72" s="72" t="e">
        <f>+E72-#REF!</f>
        <v>#REF!</v>
      </c>
      <c r="AJ72" s="929"/>
      <c r="AK72" s="929"/>
      <c r="AL72" s="929"/>
      <c r="AM72" s="930">
        <f t="shared" si="25"/>
        <v>0</v>
      </c>
      <c r="AN72" s="929"/>
      <c r="AO72" s="929"/>
      <c r="AP72" s="929"/>
      <c r="AQ72" s="930">
        <f t="shared" si="26"/>
        <v>0</v>
      </c>
      <c r="AR72" s="929"/>
      <c r="AS72" s="929"/>
      <c r="AT72" s="929"/>
      <c r="AU72" s="930">
        <f t="shared" si="27"/>
        <v>0</v>
      </c>
      <c r="AV72" s="929"/>
      <c r="AW72" s="929"/>
      <c r="AX72" s="929"/>
      <c r="AY72" s="930">
        <f t="shared" si="28"/>
        <v>0</v>
      </c>
      <c r="AZ72" s="929">
        <f t="shared" si="29"/>
        <v>0</v>
      </c>
      <c r="BA72" s="1661">
        <f t="shared" si="48"/>
        <v>31168000</v>
      </c>
      <c r="BB72" s="2061"/>
      <c r="BC72" s="2061"/>
      <c r="BD72" s="27"/>
      <c r="BE72" s="2060"/>
    </row>
    <row r="73" spans="1:57" ht="71.25" customHeight="1">
      <c r="A73" s="66">
        <v>7</v>
      </c>
      <c r="B73" s="334">
        <v>86</v>
      </c>
      <c r="C73" s="2055" t="s">
        <v>2538</v>
      </c>
      <c r="D73" s="13"/>
      <c r="E73" s="82">
        <v>73050000</v>
      </c>
      <c r="F73" s="82"/>
      <c r="G73" s="73"/>
      <c r="H73" s="67"/>
      <c r="I73" s="67"/>
      <c r="J73" s="69"/>
      <c r="K73" s="82">
        <v>10500000</v>
      </c>
      <c r="L73" s="82">
        <f t="shared" si="46"/>
        <v>10500000</v>
      </c>
      <c r="M73" s="67">
        <v>21276800</v>
      </c>
      <c r="N73" s="1662">
        <v>0</v>
      </c>
      <c r="O73" s="66">
        <v>1</v>
      </c>
      <c r="P73" s="598">
        <v>21276800</v>
      </c>
      <c r="Q73" s="487">
        <v>41273200</v>
      </c>
      <c r="R73" s="500"/>
      <c r="S73" s="500"/>
      <c r="T73" s="38"/>
      <c r="U73" s="71" t="s">
        <v>1232</v>
      </c>
      <c r="V73" s="14" t="s">
        <v>1417</v>
      </c>
      <c r="W73" s="16"/>
      <c r="X73" s="16" t="s">
        <v>1433</v>
      </c>
      <c r="Y73" s="16"/>
      <c r="Z73" s="16"/>
      <c r="AA73" s="16" t="s">
        <v>341</v>
      </c>
      <c r="AB73" s="537" t="s">
        <v>364</v>
      </c>
      <c r="AD73" s="1314">
        <f t="shared" si="47"/>
        <v>0</v>
      </c>
      <c r="AF73" s="475">
        <f>P73-M73</f>
        <v>0</v>
      </c>
      <c r="AH73" s="72" t="e">
        <f>+E73-#REF!</f>
        <v>#REF!</v>
      </c>
      <c r="AJ73" s="929"/>
      <c r="AK73" s="929"/>
      <c r="AL73" s="929"/>
      <c r="AM73" s="930">
        <f t="shared" si="25"/>
        <v>0</v>
      </c>
      <c r="AN73" s="929"/>
      <c r="AO73" s="929"/>
      <c r="AP73" s="929"/>
      <c r="AQ73" s="930">
        <f t="shared" si="26"/>
        <v>0</v>
      </c>
      <c r="AR73" s="929"/>
      <c r="AS73" s="929"/>
      <c r="AT73" s="929"/>
      <c r="AU73" s="930">
        <f t="shared" si="27"/>
        <v>0</v>
      </c>
      <c r="AV73" s="929"/>
      <c r="AW73" s="929"/>
      <c r="AX73" s="929"/>
      <c r="AY73" s="930">
        <f t="shared" si="28"/>
        <v>0</v>
      </c>
      <c r="AZ73" s="929">
        <f t="shared" si="29"/>
        <v>0</v>
      </c>
      <c r="BA73" s="1661">
        <f t="shared" si="48"/>
        <v>21276800</v>
      </c>
      <c r="BB73" s="2061"/>
      <c r="BC73" s="2061"/>
      <c r="BD73" s="27"/>
      <c r="BE73" s="2061"/>
    </row>
    <row r="74" spans="1:57" ht="71.25" customHeight="1">
      <c r="A74" s="66">
        <v>7</v>
      </c>
      <c r="B74" s="334">
        <v>35</v>
      </c>
      <c r="C74" s="2055" t="s">
        <v>2490</v>
      </c>
      <c r="D74" s="13">
        <v>10690</v>
      </c>
      <c r="E74" s="67">
        <f>156318000-2776579.85</f>
        <v>153541420.15000001</v>
      </c>
      <c r="F74" s="73"/>
      <c r="G74" s="73"/>
      <c r="H74" s="67">
        <v>35580000</v>
      </c>
      <c r="I74" s="67">
        <v>29987600</v>
      </c>
      <c r="J74" s="69">
        <v>0</v>
      </c>
      <c r="K74" s="67">
        <v>29987600</v>
      </c>
      <c r="L74" s="67">
        <f t="shared" si="46"/>
        <v>65567600</v>
      </c>
      <c r="M74" s="1703">
        <v>79722200</v>
      </c>
      <c r="N74" s="1704">
        <v>10098100</v>
      </c>
      <c r="O74" s="66">
        <v>1</v>
      </c>
      <c r="P74" s="1705">
        <f>M74-N74</f>
        <v>69624100</v>
      </c>
      <c r="Q74" s="480">
        <v>8251700</v>
      </c>
      <c r="R74" s="480"/>
      <c r="S74" s="480"/>
      <c r="T74" s="67"/>
      <c r="U74" s="71" t="s">
        <v>1233</v>
      </c>
      <c r="V74" s="16" t="s">
        <v>1410</v>
      </c>
      <c r="W74" s="16"/>
      <c r="X74" s="16" t="s">
        <v>1433</v>
      </c>
      <c r="Y74" s="16" t="s">
        <v>705</v>
      </c>
      <c r="Z74" s="16" t="s">
        <v>1009</v>
      </c>
      <c r="AA74" s="16" t="s">
        <v>339</v>
      </c>
      <c r="AB74" s="537" t="s">
        <v>347</v>
      </c>
      <c r="AC74" s="547"/>
      <c r="AD74" s="1314">
        <f t="shared" si="47"/>
        <v>10098100</v>
      </c>
      <c r="AG74" s="1281"/>
      <c r="AH74" s="72" t="e">
        <f>+E74-#REF!</f>
        <v>#REF!</v>
      </c>
      <c r="AI74" s="79"/>
      <c r="AJ74" s="929"/>
      <c r="AK74" s="929"/>
      <c r="AL74" s="929"/>
      <c r="AM74" s="930">
        <f t="shared" ref="AM74:AM105" si="49">AJ74+AK74+AL74</f>
        <v>0</v>
      </c>
      <c r="AN74" s="929"/>
      <c r="AO74" s="929"/>
      <c r="AP74" s="929"/>
      <c r="AQ74" s="930">
        <f t="shared" ref="AQ74:AQ105" si="50">AN74+AO74+AP74</f>
        <v>0</v>
      </c>
      <c r="AR74" s="929"/>
      <c r="AS74" s="929"/>
      <c r="AT74" s="929"/>
      <c r="AU74" s="930">
        <f t="shared" ref="AU74:AU105" si="51">AR74+AS74+AT74</f>
        <v>0</v>
      </c>
      <c r="AV74" s="929"/>
      <c r="AW74" s="929"/>
      <c r="AX74" s="929"/>
      <c r="AY74" s="930">
        <f t="shared" ref="AY74:AY105" si="52">AV74+AW74+AX74</f>
        <v>0</v>
      </c>
      <c r="AZ74" s="929">
        <f t="shared" ref="AZ74:AZ105" si="53">AM74+AQ74+AU74+AY74</f>
        <v>0</v>
      </c>
      <c r="BA74" s="1661">
        <f t="shared" si="48"/>
        <v>69624100</v>
      </c>
      <c r="BB74" s="2067" t="s">
        <v>4220</v>
      </c>
      <c r="BC74" s="2068" t="s">
        <v>4221</v>
      </c>
      <c r="BD74" s="27" t="s">
        <v>4222</v>
      </c>
      <c r="BE74" s="2060">
        <v>69624100</v>
      </c>
    </row>
    <row r="75" spans="1:57" s="50" customFormat="1" ht="71.25" customHeight="1">
      <c r="A75" s="66">
        <v>7</v>
      </c>
      <c r="B75" s="334">
        <v>36</v>
      </c>
      <c r="C75" s="2055" t="s">
        <v>2487</v>
      </c>
      <c r="D75" s="13">
        <v>10127</v>
      </c>
      <c r="E75" s="67">
        <v>432000000</v>
      </c>
      <c r="F75" s="73"/>
      <c r="G75" s="73"/>
      <c r="H75" s="67">
        <v>84375000</v>
      </c>
      <c r="I75" s="67">
        <v>48473400</v>
      </c>
      <c r="J75" s="69">
        <v>0</v>
      </c>
      <c r="K75" s="67">
        <f>48473400-17054900</f>
        <v>31418500</v>
      </c>
      <c r="L75" s="67">
        <f t="shared" si="46"/>
        <v>115793500</v>
      </c>
      <c r="M75" s="1703">
        <v>55710500</v>
      </c>
      <c r="N75" s="1704">
        <v>12960000</v>
      </c>
      <c r="O75" s="66">
        <v>1</v>
      </c>
      <c r="P75" s="1705">
        <f>M75-N75</f>
        <v>42750500</v>
      </c>
      <c r="Q75" s="481">
        <v>122256000</v>
      </c>
      <c r="R75" s="480">
        <v>138240000</v>
      </c>
      <c r="S75" s="480"/>
      <c r="T75" s="38"/>
      <c r="U75" s="71" t="s">
        <v>524</v>
      </c>
      <c r="V75" s="16" t="s">
        <v>1410</v>
      </c>
      <c r="W75" s="16"/>
      <c r="X75" s="16" t="s">
        <v>1433</v>
      </c>
      <c r="Y75" s="16" t="s">
        <v>705</v>
      </c>
      <c r="Z75" s="16" t="s">
        <v>1009</v>
      </c>
      <c r="AA75" s="16" t="s">
        <v>337</v>
      </c>
      <c r="AB75" s="537" t="s">
        <v>338</v>
      </c>
      <c r="AC75" s="543"/>
      <c r="AD75" s="1314">
        <f t="shared" si="47"/>
        <v>12960000</v>
      </c>
      <c r="AF75" s="475"/>
      <c r="AG75" s="475"/>
      <c r="AH75" s="72" t="e">
        <f>+E75-#REF!</f>
        <v>#REF!</v>
      </c>
      <c r="AI75" s="53"/>
      <c r="AJ75" s="929"/>
      <c r="AK75" s="929"/>
      <c r="AL75" s="929"/>
      <c r="AM75" s="930">
        <f t="shared" si="49"/>
        <v>0</v>
      </c>
      <c r="AN75" s="929"/>
      <c r="AO75" s="929"/>
      <c r="AP75" s="929"/>
      <c r="AQ75" s="930">
        <f t="shared" si="50"/>
        <v>0</v>
      </c>
      <c r="AR75" s="929"/>
      <c r="AS75" s="929"/>
      <c r="AT75" s="929"/>
      <c r="AU75" s="930">
        <f t="shared" si="51"/>
        <v>0</v>
      </c>
      <c r="AV75" s="929"/>
      <c r="AW75" s="929"/>
      <c r="AX75" s="929"/>
      <c r="AY75" s="930">
        <f t="shared" si="52"/>
        <v>0</v>
      </c>
      <c r="AZ75" s="929">
        <f t="shared" si="53"/>
        <v>0</v>
      </c>
      <c r="BA75" s="1661">
        <f t="shared" si="48"/>
        <v>42750500</v>
      </c>
      <c r="BB75" s="2067" t="s">
        <v>4220</v>
      </c>
      <c r="BC75" s="2068" t="s">
        <v>4223</v>
      </c>
      <c r="BD75" s="2062" t="s">
        <v>524</v>
      </c>
      <c r="BE75" s="2064">
        <v>42750500</v>
      </c>
    </row>
    <row r="76" spans="1:57" ht="71.25" customHeight="1">
      <c r="A76" s="66">
        <v>7</v>
      </c>
      <c r="B76" s="334">
        <v>37</v>
      </c>
      <c r="C76" s="2055" t="s">
        <v>2488</v>
      </c>
      <c r="D76" s="13">
        <v>10775</v>
      </c>
      <c r="E76" s="67">
        <v>327779999</v>
      </c>
      <c r="F76" s="73"/>
      <c r="G76" s="73"/>
      <c r="H76" s="67">
        <v>63736400</v>
      </c>
      <c r="I76" s="67">
        <v>41492400</v>
      </c>
      <c r="J76" s="69">
        <v>0</v>
      </c>
      <c r="K76" s="67">
        <v>41492400</v>
      </c>
      <c r="L76" s="67">
        <f t="shared" si="46"/>
        <v>105228800</v>
      </c>
      <c r="M76" s="67">
        <v>36437800</v>
      </c>
      <c r="N76" s="1662">
        <v>0</v>
      </c>
      <c r="O76" s="66">
        <v>1</v>
      </c>
      <c r="P76" s="598">
        <v>36437800</v>
      </c>
      <c r="Q76" s="480">
        <v>186113400</v>
      </c>
      <c r="R76" s="480">
        <v>0</v>
      </c>
      <c r="S76" s="480"/>
      <c r="T76" s="67"/>
      <c r="U76" s="71" t="s">
        <v>1234</v>
      </c>
      <c r="V76" s="16" t="s">
        <v>526</v>
      </c>
      <c r="W76" s="16"/>
      <c r="X76" s="16" t="s">
        <v>1433</v>
      </c>
      <c r="Y76" s="16" t="s">
        <v>705</v>
      </c>
      <c r="Z76" s="16" t="s">
        <v>1009</v>
      </c>
      <c r="AA76" s="16" t="s">
        <v>348</v>
      </c>
      <c r="AB76" s="537" t="s">
        <v>347</v>
      </c>
      <c r="AD76" s="1314">
        <f t="shared" si="47"/>
        <v>0</v>
      </c>
      <c r="AF76" s="475">
        <f t="shared" ref="AF76:AF81" si="54">P76-M76</f>
        <v>0</v>
      </c>
      <c r="AH76" s="72" t="e">
        <f>+E76-#REF!</f>
        <v>#REF!</v>
      </c>
      <c r="AJ76" s="929"/>
      <c r="AK76" s="929"/>
      <c r="AL76" s="929"/>
      <c r="AM76" s="930">
        <f t="shared" si="49"/>
        <v>0</v>
      </c>
      <c r="AN76" s="929"/>
      <c r="AO76" s="929"/>
      <c r="AP76" s="929"/>
      <c r="AQ76" s="930">
        <f t="shared" si="50"/>
        <v>0</v>
      </c>
      <c r="AR76" s="929"/>
      <c r="AS76" s="929"/>
      <c r="AT76" s="929"/>
      <c r="AU76" s="930">
        <f t="shared" si="51"/>
        <v>0</v>
      </c>
      <c r="AV76" s="929"/>
      <c r="AW76" s="929"/>
      <c r="AX76" s="929"/>
      <c r="AY76" s="930">
        <f t="shared" si="52"/>
        <v>0</v>
      </c>
      <c r="AZ76" s="929">
        <f t="shared" si="53"/>
        <v>0</v>
      </c>
      <c r="BA76" s="1661">
        <f t="shared" si="48"/>
        <v>36437800</v>
      </c>
      <c r="BB76" s="2067" t="s">
        <v>4224</v>
      </c>
      <c r="BC76" s="2068" t="s">
        <v>4225</v>
      </c>
      <c r="BD76" s="2062" t="s">
        <v>1234</v>
      </c>
      <c r="BE76" s="2060">
        <v>36437800</v>
      </c>
    </row>
    <row r="77" spans="1:57" ht="71.25" customHeight="1">
      <c r="A77" s="66">
        <v>7</v>
      </c>
      <c r="B77" s="334">
        <v>38</v>
      </c>
      <c r="C77" s="2055" t="s">
        <v>2472</v>
      </c>
      <c r="D77" s="13">
        <v>8883</v>
      </c>
      <c r="E77" s="67">
        <f>61325000-491288.28</f>
        <v>60833711.719999999</v>
      </c>
      <c r="F77" s="73"/>
      <c r="G77" s="73"/>
      <c r="H77" s="67">
        <v>12485200</v>
      </c>
      <c r="I77" s="67">
        <v>11940500</v>
      </c>
      <c r="J77" s="69">
        <v>0</v>
      </c>
      <c r="K77" s="67">
        <v>11940500</v>
      </c>
      <c r="L77" s="67">
        <f t="shared" si="46"/>
        <v>24425700</v>
      </c>
      <c r="M77" s="67">
        <v>36408100</v>
      </c>
      <c r="N77" s="1662">
        <v>0</v>
      </c>
      <c r="O77" s="66">
        <v>1</v>
      </c>
      <c r="P77" s="598">
        <v>36408100</v>
      </c>
      <c r="Q77" s="480"/>
      <c r="R77" s="480"/>
      <c r="S77" s="480"/>
      <c r="T77" s="38"/>
      <c r="U77" s="71" t="s">
        <v>1235</v>
      </c>
      <c r="V77" s="16" t="s">
        <v>825</v>
      </c>
      <c r="W77" s="16"/>
      <c r="X77" s="16" t="s">
        <v>1433</v>
      </c>
      <c r="Y77" s="16" t="s">
        <v>705</v>
      </c>
      <c r="Z77" s="16" t="s">
        <v>1394</v>
      </c>
      <c r="AA77" s="16" t="s">
        <v>335</v>
      </c>
      <c r="AB77" s="537" t="s">
        <v>343</v>
      </c>
      <c r="AD77" s="1314">
        <f t="shared" si="47"/>
        <v>0</v>
      </c>
      <c r="AF77" s="475">
        <f t="shared" si="54"/>
        <v>0</v>
      </c>
      <c r="AH77" s="72" t="e">
        <f>+E77-#REF!</f>
        <v>#REF!</v>
      </c>
      <c r="AJ77" s="929"/>
      <c r="AK77" s="929"/>
      <c r="AL77" s="929"/>
      <c r="AM77" s="930">
        <f t="shared" si="49"/>
        <v>0</v>
      </c>
      <c r="AN77" s="929"/>
      <c r="AO77" s="929"/>
      <c r="AP77" s="929"/>
      <c r="AQ77" s="930">
        <f t="shared" si="50"/>
        <v>0</v>
      </c>
      <c r="AR77" s="929"/>
      <c r="AS77" s="929"/>
      <c r="AT77" s="929"/>
      <c r="AU77" s="930">
        <f t="shared" si="51"/>
        <v>0</v>
      </c>
      <c r="AV77" s="929"/>
      <c r="AW77" s="929"/>
      <c r="AX77" s="929"/>
      <c r="AY77" s="930">
        <f t="shared" si="52"/>
        <v>0</v>
      </c>
      <c r="AZ77" s="929">
        <f t="shared" si="53"/>
        <v>0</v>
      </c>
      <c r="BA77" s="1661">
        <f t="shared" si="48"/>
        <v>36408100</v>
      </c>
      <c r="BB77" s="2067" t="s">
        <v>4226</v>
      </c>
      <c r="BC77" s="2068" t="s">
        <v>4227</v>
      </c>
      <c r="BD77" s="27" t="s">
        <v>2253</v>
      </c>
      <c r="BE77" s="2060">
        <v>36408100</v>
      </c>
    </row>
    <row r="78" spans="1:57" s="79" customFormat="1" ht="71.25" customHeight="1">
      <c r="A78" s="66">
        <v>7</v>
      </c>
      <c r="B78" s="334">
        <v>39</v>
      </c>
      <c r="C78" s="2055" t="s">
        <v>2544</v>
      </c>
      <c r="D78" s="13" t="s">
        <v>1236</v>
      </c>
      <c r="E78" s="67">
        <v>88300000</v>
      </c>
      <c r="F78" s="78"/>
      <c r="G78" s="67"/>
      <c r="H78" s="67">
        <v>18856500</v>
      </c>
      <c r="I78" s="67">
        <v>50547300</v>
      </c>
      <c r="J78" s="69">
        <v>0</v>
      </c>
      <c r="K78" s="67">
        <v>50547300</v>
      </c>
      <c r="L78" s="67">
        <f t="shared" si="46"/>
        <v>69403800</v>
      </c>
      <c r="M78" s="67">
        <v>18896200</v>
      </c>
      <c r="N78" s="1662">
        <v>0</v>
      </c>
      <c r="O78" s="66">
        <v>1</v>
      </c>
      <c r="P78" s="598">
        <v>18896200</v>
      </c>
      <c r="Q78" s="480">
        <v>0</v>
      </c>
      <c r="R78" s="480"/>
      <c r="S78" s="480"/>
      <c r="T78" s="38"/>
      <c r="U78" s="83" t="s">
        <v>523</v>
      </c>
      <c r="V78" s="16" t="s">
        <v>825</v>
      </c>
      <c r="W78" s="16"/>
      <c r="X78" s="16" t="s">
        <v>1433</v>
      </c>
      <c r="Y78" s="16" t="s">
        <v>705</v>
      </c>
      <c r="Z78" s="16" t="s">
        <v>1009</v>
      </c>
      <c r="AA78" s="16" t="s">
        <v>335</v>
      </c>
      <c r="AB78" s="537" t="s">
        <v>343</v>
      </c>
      <c r="AC78" s="543"/>
      <c r="AD78" s="1314">
        <f t="shared" si="47"/>
        <v>0</v>
      </c>
      <c r="AF78" s="475">
        <f t="shared" si="54"/>
        <v>0</v>
      </c>
      <c r="AG78" s="475"/>
      <c r="AH78" s="72" t="e">
        <f>+E78-#REF!</f>
        <v>#REF!</v>
      </c>
      <c r="AI78" s="53"/>
      <c r="AJ78" s="929"/>
      <c r="AK78" s="929"/>
      <c r="AL78" s="929"/>
      <c r="AM78" s="930">
        <f t="shared" si="49"/>
        <v>0</v>
      </c>
      <c r="AN78" s="929"/>
      <c r="AO78" s="929"/>
      <c r="AP78" s="929"/>
      <c r="AQ78" s="930">
        <f t="shared" si="50"/>
        <v>0</v>
      </c>
      <c r="AR78" s="929"/>
      <c r="AS78" s="929"/>
      <c r="AT78" s="929"/>
      <c r="AU78" s="930">
        <f t="shared" si="51"/>
        <v>0</v>
      </c>
      <c r="AV78" s="929"/>
      <c r="AW78" s="929"/>
      <c r="AX78" s="929"/>
      <c r="AY78" s="930">
        <f t="shared" si="52"/>
        <v>0</v>
      </c>
      <c r="AZ78" s="929">
        <f t="shared" si="53"/>
        <v>0</v>
      </c>
      <c r="BA78" s="1661">
        <f t="shared" si="48"/>
        <v>18896200</v>
      </c>
      <c r="BB78" s="2067" t="s">
        <v>4226</v>
      </c>
      <c r="BC78" s="2068" t="s">
        <v>4227</v>
      </c>
      <c r="BD78" s="2062" t="s">
        <v>523</v>
      </c>
      <c r="BE78" s="2060">
        <v>75024300</v>
      </c>
    </row>
    <row r="79" spans="1:57" ht="71.25" customHeight="1">
      <c r="A79" s="66">
        <v>7</v>
      </c>
      <c r="B79" s="334">
        <v>40</v>
      </c>
      <c r="C79" s="2055" t="s">
        <v>2455</v>
      </c>
      <c r="D79" s="13">
        <v>10225</v>
      </c>
      <c r="E79" s="67">
        <v>296000000</v>
      </c>
      <c r="F79" s="73"/>
      <c r="G79" s="67">
        <v>26028700</v>
      </c>
      <c r="H79" s="67">
        <v>34704900</v>
      </c>
      <c r="I79" s="67">
        <v>137586400</v>
      </c>
      <c r="J79" s="69">
        <v>0</v>
      </c>
      <c r="K79" s="67">
        <v>137586400</v>
      </c>
      <c r="L79" s="67">
        <f t="shared" si="46"/>
        <v>198320000</v>
      </c>
      <c r="M79" s="67">
        <v>0</v>
      </c>
      <c r="N79" s="1662">
        <v>0</v>
      </c>
      <c r="O79" s="66">
        <v>1</v>
      </c>
      <c r="P79" s="598">
        <v>0</v>
      </c>
      <c r="Q79" s="480">
        <v>97680000</v>
      </c>
      <c r="R79" s="480"/>
      <c r="S79" s="480"/>
      <c r="T79" s="38"/>
      <c r="U79" s="83" t="s">
        <v>523</v>
      </c>
      <c r="V79" s="16" t="s">
        <v>825</v>
      </c>
      <c r="W79" s="16"/>
      <c r="X79" s="16" t="s">
        <v>1433</v>
      </c>
      <c r="Y79" s="16" t="s">
        <v>705</v>
      </c>
      <c r="Z79" s="16" t="s">
        <v>1220</v>
      </c>
      <c r="AA79" s="16" t="s">
        <v>339</v>
      </c>
      <c r="AB79" s="537" t="s">
        <v>342</v>
      </c>
      <c r="AD79" s="1314">
        <f t="shared" si="47"/>
        <v>0</v>
      </c>
      <c r="AF79" s="475">
        <f t="shared" si="54"/>
        <v>0</v>
      </c>
      <c r="AH79" s="72" t="e">
        <f>+E79-#REF!</f>
        <v>#REF!</v>
      </c>
      <c r="AJ79" s="929"/>
      <c r="AK79" s="929"/>
      <c r="AL79" s="929"/>
      <c r="AM79" s="930">
        <f t="shared" si="49"/>
        <v>0</v>
      </c>
      <c r="AN79" s="929"/>
      <c r="AO79" s="929"/>
      <c r="AP79" s="929"/>
      <c r="AQ79" s="930">
        <f t="shared" si="50"/>
        <v>0</v>
      </c>
      <c r="AR79" s="929"/>
      <c r="AS79" s="929"/>
      <c r="AT79" s="929"/>
      <c r="AU79" s="930">
        <f t="shared" si="51"/>
        <v>0</v>
      </c>
      <c r="AV79" s="929"/>
      <c r="AW79" s="929"/>
      <c r="AX79" s="929"/>
      <c r="AY79" s="930">
        <f t="shared" si="52"/>
        <v>0</v>
      </c>
      <c r="AZ79" s="929">
        <f t="shared" si="53"/>
        <v>0</v>
      </c>
      <c r="BA79" s="1661">
        <f t="shared" si="48"/>
        <v>0</v>
      </c>
      <c r="BB79" s="2061"/>
      <c r="BC79" s="2061"/>
      <c r="BD79" s="27"/>
      <c r="BE79" s="2061"/>
    </row>
    <row r="80" spans="1:57" ht="71.25" customHeight="1">
      <c r="A80" s="66">
        <v>7</v>
      </c>
      <c r="B80" s="334">
        <v>41</v>
      </c>
      <c r="C80" s="2055" t="s">
        <v>2543</v>
      </c>
      <c r="D80" s="13" t="s">
        <v>1237</v>
      </c>
      <c r="E80" s="67">
        <v>71860000</v>
      </c>
      <c r="F80" s="73"/>
      <c r="G80" s="73"/>
      <c r="H80" s="67">
        <v>14238800</v>
      </c>
      <c r="I80" s="67">
        <v>11391100</v>
      </c>
      <c r="J80" s="69">
        <v>0</v>
      </c>
      <c r="K80" s="67">
        <v>11391100</v>
      </c>
      <c r="L80" s="67">
        <f t="shared" si="46"/>
        <v>25629900</v>
      </c>
      <c r="M80" s="67">
        <v>46230100</v>
      </c>
      <c r="N80" s="1662">
        <v>0</v>
      </c>
      <c r="O80" s="66">
        <v>1</v>
      </c>
      <c r="P80" s="598">
        <v>46230100</v>
      </c>
      <c r="Q80" s="480">
        <v>0</v>
      </c>
      <c r="R80" s="480"/>
      <c r="S80" s="480"/>
      <c r="T80" s="38"/>
      <c r="U80" s="83" t="s">
        <v>523</v>
      </c>
      <c r="V80" s="16" t="s">
        <v>825</v>
      </c>
      <c r="W80" s="16"/>
      <c r="X80" s="16" t="s">
        <v>1433</v>
      </c>
      <c r="Y80" s="16" t="s">
        <v>705</v>
      </c>
      <c r="Z80" s="16" t="s">
        <v>1394</v>
      </c>
      <c r="AA80" s="16" t="s">
        <v>346</v>
      </c>
      <c r="AB80" s="537" t="s">
        <v>347</v>
      </c>
      <c r="AD80" s="1314">
        <f t="shared" si="47"/>
        <v>0</v>
      </c>
      <c r="AF80" s="475">
        <f t="shared" si="54"/>
        <v>0</v>
      </c>
      <c r="AH80" s="72" t="e">
        <f>+E80-#REF!</f>
        <v>#REF!</v>
      </c>
      <c r="AJ80" s="929"/>
      <c r="AK80" s="929"/>
      <c r="AL80" s="929"/>
      <c r="AM80" s="930">
        <f t="shared" si="49"/>
        <v>0</v>
      </c>
      <c r="AN80" s="929"/>
      <c r="AO80" s="929"/>
      <c r="AP80" s="929"/>
      <c r="AQ80" s="930">
        <f t="shared" si="50"/>
        <v>0</v>
      </c>
      <c r="AR80" s="929"/>
      <c r="AS80" s="929"/>
      <c r="AT80" s="929"/>
      <c r="AU80" s="930">
        <f t="shared" si="51"/>
        <v>0</v>
      </c>
      <c r="AV80" s="929"/>
      <c r="AW80" s="929"/>
      <c r="AX80" s="929"/>
      <c r="AY80" s="930">
        <f t="shared" si="52"/>
        <v>0</v>
      </c>
      <c r="AZ80" s="929">
        <f t="shared" si="53"/>
        <v>0</v>
      </c>
      <c r="BA80" s="1661">
        <f t="shared" si="48"/>
        <v>46230100</v>
      </c>
      <c r="BB80" s="2061"/>
      <c r="BC80" s="2061"/>
      <c r="BD80" s="27"/>
      <c r="BE80" s="2061"/>
    </row>
    <row r="81" spans="1:57" ht="71.25" customHeight="1">
      <c r="A81" s="66">
        <v>7</v>
      </c>
      <c r="B81" s="334">
        <v>87</v>
      </c>
      <c r="C81" s="2055" t="s">
        <v>2537</v>
      </c>
      <c r="D81" s="13"/>
      <c r="E81" s="81">
        <v>66880000</v>
      </c>
      <c r="F81" s="82"/>
      <c r="G81" s="73"/>
      <c r="H81" s="67"/>
      <c r="I81" s="67"/>
      <c r="J81" s="69"/>
      <c r="K81" s="82">
        <v>10032300</v>
      </c>
      <c r="L81" s="82">
        <f t="shared" si="46"/>
        <v>10032300</v>
      </c>
      <c r="M81" s="67">
        <v>9898000</v>
      </c>
      <c r="N81" s="1662">
        <v>0</v>
      </c>
      <c r="O81" s="66">
        <v>1</v>
      </c>
      <c r="P81" s="598">
        <v>9898000</v>
      </c>
      <c r="Q81" s="487">
        <v>46949700</v>
      </c>
      <c r="R81" s="500"/>
      <c r="S81" s="500"/>
      <c r="T81" s="38"/>
      <c r="U81" s="83" t="s">
        <v>523</v>
      </c>
      <c r="V81" s="14" t="s">
        <v>825</v>
      </c>
      <c r="W81" s="16"/>
      <c r="X81" s="16" t="s">
        <v>1433</v>
      </c>
      <c r="Y81" s="16"/>
      <c r="Z81" s="16"/>
      <c r="AA81" s="16" t="s">
        <v>341</v>
      </c>
      <c r="AB81" s="537" t="s">
        <v>362</v>
      </c>
      <c r="AD81" s="1314">
        <f t="shared" si="47"/>
        <v>0</v>
      </c>
      <c r="AF81" s="475">
        <f t="shared" si="54"/>
        <v>0</v>
      </c>
      <c r="AH81" s="72" t="e">
        <f>+E81-#REF!</f>
        <v>#REF!</v>
      </c>
      <c r="AJ81" s="929"/>
      <c r="AK81" s="929"/>
      <c r="AL81" s="929"/>
      <c r="AM81" s="930">
        <f t="shared" si="49"/>
        <v>0</v>
      </c>
      <c r="AN81" s="929"/>
      <c r="AO81" s="929"/>
      <c r="AP81" s="929"/>
      <c r="AQ81" s="930">
        <f t="shared" si="50"/>
        <v>0</v>
      </c>
      <c r="AR81" s="929"/>
      <c r="AS81" s="929"/>
      <c r="AT81" s="929"/>
      <c r="AU81" s="930">
        <f t="shared" si="51"/>
        <v>0</v>
      </c>
      <c r="AV81" s="929"/>
      <c r="AW81" s="929"/>
      <c r="AX81" s="929"/>
      <c r="AY81" s="930">
        <f t="shared" si="52"/>
        <v>0</v>
      </c>
      <c r="AZ81" s="929">
        <f t="shared" si="53"/>
        <v>0</v>
      </c>
      <c r="BA81" s="1661">
        <f t="shared" si="48"/>
        <v>9898000</v>
      </c>
      <c r="BB81" s="2061"/>
      <c r="BC81" s="2061"/>
      <c r="BD81" s="27"/>
      <c r="BE81" s="2061"/>
    </row>
    <row r="82" spans="1:57" s="50" customFormat="1" ht="21" customHeight="1">
      <c r="A82" s="1665"/>
      <c r="B82" s="1666"/>
      <c r="C82" s="1667" t="s">
        <v>383</v>
      </c>
      <c r="D82" s="1668"/>
      <c r="E82" s="1669">
        <f>SUM(E83:E93)</f>
        <v>1369494500</v>
      </c>
      <c r="F82" s="1669">
        <f t="shared" ref="F82:T82" si="55">SUM(F83:F93)</f>
        <v>38303000</v>
      </c>
      <c r="G82" s="1669">
        <f t="shared" si="55"/>
        <v>38760000</v>
      </c>
      <c r="H82" s="1669">
        <f t="shared" si="55"/>
        <v>112606900</v>
      </c>
      <c r="I82" s="1669">
        <f t="shared" si="55"/>
        <v>256292700</v>
      </c>
      <c r="J82" s="1669">
        <f t="shared" ref="J82:O82" si="56">SUM(J83:J93)</f>
        <v>29100000</v>
      </c>
      <c r="K82" s="1669">
        <f t="shared" si="56"/>
        <v>315518000</v>
      </c>
      <c r="L82" s="1669">
        <f t="shared" si="56"/>
        <v>505187900</v>
      </c>
      <c r="M82" s="1669">
        <f t="shared" si="56"/>
        <v>382771000</v>
      </c>
      <c r="N82" s="1669">
        <f t="shared" si="56"/>
        <v>0</v>
      </c>
      <c r="O82" s="1669">
        <f t="shared" si="56"/>
        <v>11</v>
      </c>
      <c r="P82" s="1669">
        <f t="shared" si="55"/>
        <v>382771000</v>
      </c>
      <c r="Q82" s="1669">
        <f t="shared" si="55"/>
        <v>471778300</v>
      </c>
      <c r="R82" s="1669">
        <f t="shared" si="55"/>
        <v>9757300</v>
      </c>
      <c r="S82" s="1669">
        <f t="shared" si="55"/>
        <v>0</v>
      </c>
      <c r="T82" s="1669">
        <f t="shared" si="55"/>
        <v>0</v>
      </c>
      <c r="U82" s="1669"/>
      <c r="V82" s="1669"/>
      <c r="W82" s="505">
        <f t="shared" ref="W82:AB82" si="57">SUM(W83:W93)</f>
        <v>0</v>
      </c>
      <c r="X82" s="505">
        <f t="shared" si="57"/>
        <v>0</v>
      </c>
      <c r="Y82" s="505">
        <f t="shared" si="57"/>
        <v>0</v>
      </c>
      <c r="Z82" s="505">
        <f t="shared" si="57"/>
        <v>0</v>
      </c>
      <c r="AA82" s="505">
        <f t="shared" si="57"/>
        <v>0</v>
      </c>
      <c r="AB82" s="536">
        <f t="shared" si="57"/>
        <v>0</v>
      </c>
      <c r="AC82" s="544"/>
      <c r="AE82" s="1681">
        <f>M82-N82-P82</f>
        <v>0</v>
      </c>
      <c r="AF82" s="475"/>
      <c r="AG82" s="1280"/>
      <c r="AH82" s="65"/>
      <c r="AI82" s="65"/>
      <c r="AJ82" s="929"/>
      <c r="AK82" s="929"/>
      <c r="AL82" s="929"/>
      <c r="AM82" s="930">
        <f t="shared" si="49"/>
        <v>0</v>
      </c>
      <c r="AN82" s="929"/>
      <c r="AO82" s="929"/>
      <c r="AP82" s="929"/>
      <c r="AQ82" s="930">
        <f t="shared" si="50"/>
        <v>0</v>
      </c>
      <c r="AR82" s="929"/>
      <c r="AS82" s="929"/>
      <c r="AT82" s="929"/>
      <c r="AU82" s="930">
        <f t="shared" si="51"/>
        <v>0</v>
      </c>
      <c r="AV82" s="929"/>
      <c r="AW82" s="929"/>
      <c r="AX82" s="929"/>
      <c r="AY82" s="930">
        <f t="shared" si="52"/>
        <v>0</v>
      </c>
      <c r="AZ82" s="929">
        <f t="shared" si="53"/>
        <v>0</v>
      </c>
      <c r="BA82" s="1669">
        <f>SUM(BA83:BA93)</f>
        <v>382771000</v>
      </c>
      <c r="BB82" s="1669">
        <f>SUM(BB83:BB93)</f>
        <v>0</v>
      </c>
      <c r="BC82" s="1669">
        <f>SUM(BC83:BC93)</f>
        <v>0</v>
      </c>
      <c r="BD82" s="1669">
        <f>SUM(BD83:BD93)</f>
        <v>0</v>
      </c>
      <c r="BE82" s="1669">
        <f>SUM(BE83:BE93)</f>
        <v>382771000</v>
      </c>
    </row>
    <row r="83" spans="1:57" ht="71.25" customHeight="1">
      <c r="A83" s="66">
        <v>8</v>
      </c>
      <c r="B83" s="334">
        <v>43</v>
      </c>
      <c r="C83" s="2055" t="s">
        <v>2473</v>
      </c>
      <c r="D83" s="13">
        <v>9045</v>
      </c>
      <c r="E83" s="67">
        <v>149900000</v>
      </c>
      <c r="F83" s="73"/>
      <c r="G83" s="73"/>
      <c r="H83" s="67">
        <v>30000000</v>
      </c>
      <c r="I83" s="67">
        <v>27524100</v>
      </c>
      <c r="J83" s="69">
        <v>0</v>
      </c>
      <c r="K83" s="67">
        <v>27524100</v>
      </c>
      <c r="L83" s="67">
        <f t="shared" ref="L83:L93" si="58">+F83+G83+H83+K83</f>
        <v>57524100</v>
      </c>
      <c r="M83" s="67">
        <v>92375900</v>
      </c>
      <c r="N83" s="1662">
        <v>0</v>
      </c>
      <c r="O83" s="66">
        <v>1</v>
      </c>
      <c r="P83" s="598">
        <v>92375900</v>
      </c>
      <c r="Q83" s="480">
        <v>0</v>
      </c>
      <c r="R83" s="480"/>
      <c r="S83" s="480"/>
      <c r="T83" s="38"/>
      <c r="U83" s="83" t="s">
        <v>911</v>
      </c>
      <c r="V83" s="16" t="s">
        <v>912</v>
      </c>
      <c r="W83" s="16"/>
      <c r="X83" s="16" t="s">
        <v>1433</v>
      </c>
      <c r="Y83" s="16" t="s">
        <v>705</v>
      </c>
      <c r="Z83" s="16" t="s">
        <v>1394</v>
      </c>
      <c r="AA83" s="16" t="s">
        <v>346</v>
      </c>
      <c r="AB83" s="537" t="s">
        <v>347</v>
      </c>
      <c r="AD83" s="1314">
        <f t="shared" ref="AD83:AD93" si="59">M83-P83</f>
        <v>0</v>
      </c>
      <c r="AF83" s="475">
        <f t="shared" ref="AF83:AF93" si="60">P83-M83</f>
        <v>0</v>
      </c>
      <c r="AH83" s="72" t="e">
        <f>+E83-#REF!</f>
        <v>#REF!</v>
      </c>
      <c r="AJ83" s="929"/>
      <c r="AK83" s="929"/>
      <c r="AL83" s="929"/>
      <c r="AM83" s="930">
        <f t="shared" si="49"/>
        <v>0</v>
      </c>
      <c r="AN83" s="929"/>
      <c r="AO83" s="929"/>
      <c r="AP83" s="929"/>
      <c r="AQ83" s="930">
        <f t="shared" si="50"/>
        <v>0</v>
      </c>
      <c r="AR83" s="929"/>
      <c r="AS83" s="929"/>
      <c r="AT83" s="929"/>
      <c r="AU83" s="930">
        <f t="shared" si="51"/>
        <v>0</v>
      </c>
      <c r="AV83" s="929"/>
      <c r="AW83" s="929"/>
      <c r="AX83" s="929"/>
      <c r="AY83" s="930">
        <f t="shared" si="52"/>
        <v>0</v>
      </c>
      <c r="AZ83" s="929">
        <f t="shared" si="53"/>
        <v>0</v>
      </c>
      <c r="BA83" s="1661">
        <f t="shared" ref="BA83:BA93" si="61">P83</f>
        <v>92375900</v>
      </c>
      <c r="BB83" s="2067" t="s">
        <v>4228</v>
      </c>
      <c r="BC83" s="2068" t="s">
        <v>4229</v>
      </c>
      <c r="BD83" s="2062" t="s">
        <v>911</v>
      </c>
      <c r="BE83" s="2060">
        <v>92375900</v>
      </c>
    </row>
    <row r="84" spans="1:57" ht="71.25" customHeight="1">
      <c r="A84" s="66">
        <v>8</v>
      </c>
      <c r="B84" s="334">
        <v>88</v>
      </c>
      <c r="C84" s="2055" t="s">
        <v>2501</v>
      </c>
      <c r="D84" s="13"/>
      <c r="E84" s="84">
        <v>77439300</v>
      </c>
      <c r="F84" s="82"/>
      <c r="G84" s="73"/>
      <c r="H84" s="67"/>
      <c r="I84" s="67"/>
      <c r="J84" s="69"/>
      <c r="K84" s="82">
        <v>11615900</v>
      </c>
      <c r="L84" s="82">
        <f t="shared" si="58"/>
        <v>11615900</v>
      </c>
      <c r="M84" s="67">
        <v>13551900</v>
      </c>
      <c r="N84" s="1662">
        <v>0</v>
      </c>
      <c r="O84" s="66">
        <v>1</v>
      </c>
      <c r="P84" s="598">
        <v>13551900</v>
      </c>
      <c r="Q84" s="487">
        <v>42514200</v>
      </c>
      <c r="R84" s="500">
        <v>9757300</v>
      </c>
      <c r="S84" s="500"/>
      <c r="T84" s="38"/>
      <c r="U84" s="83" t="s">
        <v>1384</v>
      </c>
      <c r="V84" s="14" t="s">
        <v>1298</v>
      </c>
      <c r="W84" s="16"/>
      <c r="X84" s="16" t="s">
        <v>1433</v>
      </c>
      <c r="Y84" s="16"/>
      <c r="Z84" s="16"/>
      <c r="AA84" s="16" t="s">
        <v>341</v>
      </c>
      <c r="AB84" s="537" t="s">
        <v>372</v>
      </c>
      <c r="AD84" s="1314">
        <f t="shared" si="59"/>
        <v>0</v>
      </c>
      <c r="AF84" s="475">
        <f t="shared" si="60"/>
        <v>0</v>
      </c>
      <c r="AH84" s="72" t="e">
        <f>+E84-#REF!</f>
        <v>#REF!</v>
      </c>
      <c r="AJ84" s="929"/>
      <c r="AK84" s="929"/>
      <c r="AL84" s="929"/>
      <c r="AM84" s="930">
        <f t="shared" si="49"/>
        <v>0</v>
      </c>
      <c r="AN84" s="929"/>
      <c r="AO84" s="929"/>
      <c r="AP84" s="929"/>
      <c r="AQ84" s="930">
        <f t="shared" si="50"/>
        <v>0</v>
      </c>
      <c r="AR84" s="929"/>
      <c r="AS84" s="929"/>
      <c r="AT84" s="929"/>
      <c r="AU84" s="930">
        <f t="shared" si="51"/>
        <v>0</v>
      </c>
      <c r="AV84" s="929"/>
      <c r="AW84" s="929"/>
      <c r="AX84" s="929"/>
      <c r="AY84" s="930">
        <f t="shared" si="52"/>
        <v>0</v>
      </c>
      <c r="AZ84" s="929">
        <f t="shared" si="53"/>
        <v>0</v>
      </c>
      <c r="BA84" s="1661">
        <f t="shared" si="61"/>
        <v>13551900</v>
      </c>
      <c r="BB84" s="2067" t="s">
        <v>4230</v>
      </c>
      <c r="BC84" s="2068" t="s">
        <v>4231</v>
      </c>
      <c r="BD84" s="27" t="s">
        <v>2267</v>
      </c>
      <c r="BE84" s="2060">
        <v>13551900</v>
      </c>
    </row>
    <row r="85" spans="1:57" ht="71.25" customHeight="1">
      <c r="A85" s="66">
        <v>8</v>
      </c>
      <c r="B85" s="334">
        <v>89</v>
      </c>
      <c r="C85" s="2055" t="s">
        <v>2432</v>
      </c>
      <c r="D85" s="13"/>
      <c r="E85" s="84">
        <v>62462900</v>
      </c>
      <c r="F85" s="82"/>
      <c r="G85" s="73"/>
      <c r="H85" s="67"/>
      <c r="I85" s="67"/>
      <c r="J85" s="69"/>
      <c r="K85" s="82">
        <v>9369500</v>
      </c>
      <c r="L85" s="82">
        <f t="shared" si="58"/>
        <v>9369500</v>
      </c>
      <c r="M85" s="67">
        <v>15428300</v>
      </c>
      <c r="N85" s="1662">
        <v>0</v>
      </c>
      <c r="O85" s="66">
        <v>1</v>
      </c>
      <c r="P85" s="598">
        <v>15428300</v>
      </c>
      <c r="Q85" s="487">
        <v>37665100</v>
      </c>
      <c r="R85" s="500"/>
      <c r="S85" s="500"/>
      <c r="T85" s="38"/>
      <c r="U85" s="83" t="s">
        <v>1385</v>
      </c>
      <c r="V85" s="14" t="s">
        <v>1298</v>
      </c>
      <c r="W85" s="16"/>
      <c r="X85" s="16" t="s">
        <v>1433</v>
      </c>
      <c r="Y85" s="16"/>
      <c r="Z85" s="16"/>
      <c r="AA85" s="16" t="s">
        <v>341</v>
      </c>
      <c r="AB85" s="537" t="s">
        <v>364</v>
      </c>
      <c r="AD85" s="1314">
        <f t="shared" si="59"/>
        <v>0</v>
      </c>
      <c r="AF85" s="475">
        <f t="shared" si="60"/>
        <v>0</v>
      </c>
      <c r="AH85" s="72" t="e">
        <f>+E85-#REF!</f>
        <v>#REF!</v>
      </c>
      <c r="AJ85" s="929"/>
      <c r="AK85" s="929"/>
      <c r="AL85" s="929"/>
      <c r="AM85" s="930">
        <f t="shared" si="49"/>
        <v>0</v>
      </c>
      <c r="AN85" s="929"/>
      <c r="AO85" s="929"/>
      <c r="AP85" s="929"/>
      <c r="AQ85" s="930">
        <f t="shared" si="50"/>
        <v>0</v>
      </c>
      <c r="AR85" s="929"/>
      <c r="AS85" s="929"/>
      <c r="AT85" s="929"/>
      <c r="AU85" s="930">
        <f t="shared" si="51"/>
        <v>0</v>
      </c>
      <c r="AV85" s="929"/>
      <c r="AW85" s="929"/>
      <c r="AX85" s="929"/>
      <c r="AY85" s="930">
        <f t="shared" si="52"/>
        <v>0</v>
      </c>
      <c r="AZ85" s="929">
        <f t="shared" si="53"/>
        <v>0</v>
      </c>
      <c r="BA85" s="1661">
        <f t="shared" si="61"/>
        <v>15428300</v>
      </c>
      <c r="BB85" s="2067" t="s">
        <v>4230</v>
      </c>
      <c r="BC85" s="2068" t="s">
        <v>4232</v>
      </c>
      <c r="BD85" s="2062" t="s">
        <v>1385</v>
      </c>
      <c r="BE85" s="2060">
        <v>15428300</v>
      </c>
    </row>
    <row r="86" spans="1:57" ht="71.25" customHeight="1">
      <c r="A86" s="66">
        <v>8</v>
      </c>
      <c r="B86" s="334">
        <v>90</v>
      </c>
      <c r="C86" s="2055" t="s">
        <v>2503</v>
      </c>
      <c r="D86" s="13"/>
      <c r="E86" s="84">
        <v>139390000</v>
      </c>
      <c r="F86" s="82"/>
      <c r="G86" s="73"/>
      <c r="H86" s="67"/>
      <c r="I86" s="67"/>
      <c r="J86" s="69"/>
      <c r="K86" s="82">
        <v>21621600</v>
      </c>
      <c r="L86" s="82">
        <f t="shared" si="58"/>
        <v>21621600</v>
      </c>
      <c r="M86" s="67">
        <v>12477400</v>
      </c>
      <c r="N86" s="1662">
        <v>0</v>
      </c>
      <c r="O86" s="66">
        <v>1</v>
      </c>
      <c r="P86" s="598">
        <v>12477400</v>
      </c>
      <c r="Q86" s="480">
        <v>105291000</v>
      </c>
      <c r="R86" s="500"/>
      <c r="S86" s="500"/>
      <c r="T86" s="38"/>
      <c r="U86" s="83" t="s">
        <v>1386</v>
      </c>
      <c r="V86" s="14" t="s">
        <v>1308</v>
      </c>
      <c r="W86" s="16"/>
      <c r="X86" s="16" t="s">
        <v>1433</v>
      </c>
      <c r="Y86" s="16"/>
      <c r="Z86" s="16"/>
      <c r="AA86" s="16" t="s">
        <v>341</v>
      </c>
      <c r="AB86" s="537" t="s">
        <v>362</v>
      </c>
      <c r="AD86" s="1314">
        <f t="shared" si="59"/>
        <v>0</v>
      </c>
      <c r="AF86" s="475">
        <f t="shared" si="60"/>
        <v>0</v>
      </c>
      <c r="AH86" s="72" t="e">
        <f>+E86-#REF!</f>
        <v>#REF!</v>
      </c>
      <c r="AJ86" s="929"/>
      <c r="AK86" s="929"/>
      <c r="AL86" s="929"/>
      <c r="AM86" s="930">
        <f t="shared" si="49"/>
        <v>0</v>
      </c>
      <c r="AN86" s="929"/>
      <c r="AO86" s="929"/>
      <c r="AP86" s="929"/>
      <c r="AQ86" s="930">
        <f t="shared" si="50"/>
        <v>0</v>
      </c>
      <c r="AR86" s="929"/>
      <c r="AS86" s="929"/>
      <c r="AT86" s="929"/>
      <c r="AU86" s="930">
        <f t="shared" si="51"/>
        <v>0</v>
      </c>
      <c r="AV86" s="929"/>
      <c r="AW86" s="929"/>
      <c r="AX86" s="929"/>
      <c r="AY86" s="930">
        <f t="shared" si="52"/>
        <v>0</v>
      </c>
      <c r="AZ86" s="929">
        <f t="shared" si="53"/>
        <v>0</v>
      </c>
      <c r="BA86" s="1661">
        <f t="shared" si="61"/>
        <v>12477400</v>
      </c>
      <c r="BB86" s="2067" t="s">
        <v>4233</v>
      </c>
      <c r="BC86" s="2068" t="s">
        <v>4234</v>
      </c>
      <c r="BD86" s="2062" t="s">
        <v>1386</v>
      </c>
      <c r="BE86" s="2060">
        <v>12477400</v>
      </c>
    </row>
    <row r="87" spans="1:57" ht="71.25" customHeight="1">
      <c r="A87" s="66">
        <v>8</v>
      </c>
      <c r="B87" s="334">
        <v>91</v>
      </c>
      <c r="C87" s="2055" t="s">
        <v>2504</v>
      </c>
      <c r="D87" s="13"/>
      <c r="E87" s="81">
        <v>56630000</v>
      </c>
      <c r="F87" s="82"/>
      <c r="G87" s="73"/>
      <c r="H87" s="67"/>
      <c r="I87" s="67"/>
      <c r="J87" s="69"/>
      <c r="K87" s="82">
        <v>8899000</v>
      </c>
      <c r="L87" s="82">
        <f t="shared" si="58"/>
        <v>8899000</v>
      </c>
      <c r="M87" s="67">
        <v>23878500</v>
      </c>
      <c r="N87" s="1662">
        <v>0</v>
      </c>
      <c r="O87" s="66">
        <v>1</v>
      </c>
      <c r="P87" s="598">
        <v>23878500</v>
      </c>
      <c r="Q87" s="480">
        <v>23852500</v>
      </c>
      <c r="R87" s="500"/>
      <c r="S87" s="500"/>
      <c r="T87" s="38"/>
      <c r="U87" s="83" t="s">
        <v>1311</v>
      </c>
      <c r="V87" s="14" t="s">
        <v>914</v>
      </c>
      <c r="W87" s="16"/>
      <c r="X87" s="16" t="s">
        <v>1433</v>
      </c>
      <c r="Y87" s="16"/>
      <c r="Z87" s="16"/>
      <c r="AA87" s="16" t="s">
        <v>341</v>
      </c>
      <c r="AB87" s="537" t="s">
        <v>366</v>
      </c>
      <c r="AD87" s="1314">
        <f t="shared" si="59"/>
        <v>0</v>
      </c>
      <c r="AF87" s="475">
        <f t="shared" si="60"/>
        <v>0</v>
      </c>
      <c r="AH87" s="72" t="e">
        <f>+E87-#REF!</f>
        <v>#REF!</v>
      </c>
      <c r="AJ87" s="929"/>
      <c r="AK87" s="929"/>
      <c r="AL87" s="929"/>
      <c r="AM87" s="930">
        <f t="shared" si="49"/>
        <v>0</v>
      </c>
      <c r="AN87" s="929"/>
      <c r="AO87" s="929"/>
      <c r="AP87" s="929"/>
      <c r="AQ87" s="930">
        <f t="shared" si="50"/>
        <v>0</v>
      </c>
      <c r="AR87" s="929"/>
      <c r="AS87" s="929"/>
      <c r="AT87" s="929"/>
      <c r="AU87" s="930">
        <f t="shared" si="51"/>
        <v>0</v>
      </c>
      <c r="AV87" s="929"/>
      <c r="AW87" s="929"/>
      <c r="AX87" s="929"/>
      <c r="AY87" s="930">
        <f t="shared" si="52"/>
        <v>0</v>
      </c>
      <c r="AZ87" s="929">
        <f t="shared" si="53"/>
        <v>0</v>
      </c>
      <c r="BA87" s="1661">
        <f t="shared" si="61"/>
        <v>23878500</v>
      </c>
      <c r="BB87" s="2067" t="s">
        <v>4235</v>
      </c>
      <c r="BC87" s="2068" t="s">
        <v>4236</v>
      </c>
      <c r="BD87" s="2062" t="s">
        <v>1001</v>
      </c>
      <c r="BE87" s="2060">
        <v>166357300</v>
      </c>
    </row>
    <row r="88" spans="1:57" ht="71.25" customHeight="1">
      <c r="A88" s="66">
        <v>8</v>
      </c>
      <c r="B88" s="334">
        <v>44</v>
      </c>
      <c r="C88" s="2055" t="s">
        <v>2446</v>
      </c>
      <c r="D88" s="13">
        <v>9448</v>
      </c>
      <c r="E88" s="67">
        <v>222031200</v>
      </c>
      <c r="F88" s="67">
        <v>38303000</v>
      </c>
      <c r="G88" s="67"/>
      <c r="H88" s="67">
        <v>14526900</v>
      </c>
      <c r="I88" s="67">
        <v>78699600</v>
      </c>
      <c r="J88" s="67">
        <v>0</v>
      </c>
      <c r="K88" s="67">
        <v>78699600</v>
      </c>
      <c r="L88" s="67">
        <f t="shared" si="58"/>
        <v>131529500</v>
      </c>
      <c r="M88" s="67">
        <v>90501700</v>
      </c>
      <c r="N88" s="1662">
        <v>0</v>
      </c>
      <c r="O88" s="66">
        <v>1</v>
      </c>
      <c r="P88" s="598">
        <v>90501700</v>
      </c>
      <c r="Q88" s="480"/>
      <c r="R88" s="480"/>
      <c r="S88" s="480"/>
      <c r="T88" s="38"/>
      <c r="U88" s="83" t="s">
        <v>1001</v>
      </c>
      <c r="V88" s="16" t="s">
        <v>914</v>
      </c>
      <c r="W88" s="46" t="s">
        <v>1002</v>
      </c>
      <c r="X88" s="16" t="s">
        <v>1433</v>
      </c>
      <c r="Y88" s="16" t="s">
        <v>705</v>
      </c>
      <c r="Z88" s="16" t="s">
        <v>1080</v>
      </c>
      <c r="AA88" s="16" t="s">
        <v>335</v>
      </c>
      <c r="AB88" s="537" t="s">
        <v>351</v>
      </c>
      <c r="AD88" s="1314">
        <f t="shared" si="59"/>
        <v>0</v>
      </c>
      <c r="AF88" s="475">
        <f t="shared" si="60"/>
        <v>0</v>
      </c>
      <c r="AH88" s="72" t="e">
        <f>+E88-#REF!</f>
        <v>#REF!</v>
      </c>
      <c r="AJ88" s="929"/>
      <c r="AK88" s="929"/>
      <c r="AL88" s="929"/>
      <c r="AM88" s="930">
        <f t="shared" si="49"/>
        <v>0</v>
      </c>
      <c r="AN88" s="929"/>
      <c r="AO88" s="929"/>
      <c r="AP88" s="929"/>
      <c r="AQ88" s="930">
        <f t="shared" si="50"/>
        <v>0</v>
      </c>
      <c r="AR88" s="929"/>
      <c r="AS88" s="929"/>
      <c r="AT88" s="929"/>
      <c r="AU88" s="930">
        <f t="shared" si="51"/>
        <v>0</v>
      </c>
      <c r="AV88" s="929"/>
      <c r="AW88" s="929"/>
      <c r="AX88" s="929"/>
      <c r="AY88" s="930">
        <f t="shared" si="52"/>
        <v>0</v>
      </c>
      <c r="AZ88" s="929">
        <f t="shared" si="53"/>
        <v>0</v>
      </c>
      <c r="BA88" s="1661">
        <f t="shared" si="61"/>
        <v>90501700</v>
      </c>
      <c r="BB88" s="37"/>
      <c r="BC88" s="37"/>
      <c r="BD88" s="37"/>
      <c r="BE88" s="2064"/>
    </row>
    <row r="89" spans="1:57" s="50" customFormat="1" ht="71.25" customHeight="1">
      <c r="A89" s="66">
        <v>8</v>
      </c>
      <c r="B89" s="334">
        <v>45</v>
      </c>
      <c r="C89" s="2055" t="s">
        <v>2453</v>
      </c>
      <c r="D89" s="13">
        <v>10716</v>
      </c>
      <c r="E89" s="67">
        <v>356950000</v>
      </c>
      <c r="F89" s="78"/>
      <c r="G89" s="67">
        <v>38760000</v>
      </c>
      <c r="H89" s="67">
        <v>56680000</v>
      </c>
      <c r="I89" s="67">
        <v>129081600</v>
      </c>
      <c r="J89" s="74">
        <v>22800000</v>
      </c>
      <c r="K89" s="67">
        <v>106281600</v>
      </c>
      <c r="L89" s="67">
        <f t="shared" si="58"/>
        <v>201721600</v>
      </c>
      <c r="M89" s="67">
        <v>11377600</v>
      </c>
      <c r="N89" s="1662">
        <v>0</v>
      </c>
      <c r="O89" s="66">
        <v>1</v>
      </c>
      <c r="P89" s="1661">
        <v>11377600</v>
      </c>
      <c r="Q89" s="480">
        <v>143850800</v>
      </c>
      <c r="R89" s="480"/>
      <c r="S89" s="480"/>
      <c r="T89" s="38"/>
      <c r="U89" s="83" t="s">
        <v>1001</v>
      </c>
      <c r="V89" s="16" t="s">
        <v>914</v>
      </c>
      <c r="W89" s="16"/>
      <c r="X89" s="16" t="s">
        <v>1433</v>
      </c>
      <c r="Y89" s="16" t="s">
        <v>705</v>
      </c>
      <c r="Z89" s="16" t="s">
        <v>706</v>
      </c>
      <c r="AA89" s="16" t="s">
        <v>341</v>
      </c>
      <c r="AB89" s="537" t="s">
        <v>342</v>
      </c>
      <c r="AC89" s="543"/>
      <c r="AD89" s="1314">
        <f t="shared" si="59"/>
        <v>0</v>
      </c>
      <c r="AF89" s="475">
        <f t="shared" si="60"/>
        <v>0</v>
      </c>
      <c r="AG89" s="1280"/>
      <c r="AH89" s="72" t="e">
        <f>+E89-#REF!</f>
        <v>#REF!</v>
      </c>
      <c r="AI89" s="53"/>
      <c r="AJ89" s="929"/>
      <c r="AK89" s="929"/>
      <c r="AL89" s="929"/>
      <c r="AM89" s="930">
        <f t="shared" si="49"/>
        <v>0</v>
      </c>
      <c r="AN89" s="929"/>
      <c r="AO89" s="929"/>
      <c r="AP89" s="929"/>
      <c r="AQ89" s="930">
        <f t="shared" si="50"/>
        <v>0</v>
      </c>
      <c r="AR89" s="929"/>
      <c r="AS89" s="929"/>
      <c r="AT89" s="929"/>
      <c r="AU89" s="930">
        <f t="shared" si="51"/>
        <v>0</v>
      </c>
      <c r="AV89" s="929"/>
      <c r="AW89" s="929"/>
      <c r="AX89" s="929"/>
      <c r="AY89" s="930">
        <f t="shared" si="52"/>
        <v>0</v>
      </c>
      <c r="AZ89" s="929">
        <f t="shared" si="53"/>
        <v>0</v>
      </c>
      <c r="BA89" s="1661">
        <f t="shared" si="61"/>
        <v>11377600</v>
      </c>
      <c r="BB89" s="2061"/>
      <c r="BC89" s="2061"/>
      <c r="BD89" s="27"/>
      <c r="BE89" s="2061"/>
    </row>
    <row r="90" spans="1:57" ht="71.25" customHeight="1">
      <c r="A90" s="66">
        <v>8</v>
      </c>
      <c r="B90" s="334">
        <v>92</v>
      </c>
      <c r="C90" s="2055" t="s">
        <v>2505</v>
      </c>
      <c r="D90" s="13"/>
      <c r="E90" s="504">
        <v>146000000</v>
      </c>
      <c r="F90" s="82"/>
      <c r="G90" s="73"/>
      <c r="H90" s="67"/>
      <c r="I90" s="67"/>
      <c r="J90" s="69"/>
      <c r="K90" s="82">
        <v>20932000</v>
      </c>
      <c r="L90" s="82">
        <f t="shared" si="58"/>
        <v>20932000</v>
      </c>
      <c r="M90" s="67">
        <v>64478000</v>
      </c>
      <c r="N90" s="1662">
        <v>0</v>
      </c>
      <c r="O90" s="66">
        <v>1</v>
      </c>
      <c r="P90" s="598">
        <v>64478000</v>
      </c>
      <c r="Q90" s="480">
        <v>60590000</v>
      </c>
      <c r="R90" s="502"/>
      <c r="S90" s="502"/>
      <c r="T90" s="38"/>
      <c r="U90" s="83" t="s">
        <v>1001</v>
      </c>
      <c r="V90" s="14" t="s">
        <v>914</v>
      </c>
      <c r="W90" s="16" t="s">
        <v>1312</v>
      </c>
      <c r="X90" s="16" t="s">
        <v>1433</v>
      </c>
      <c r="Y90" s="16"/>
      <c r="Z90" s="16"/>
      <c r="AA90" s="16" t="s">
        <v>341</v>
      </c>
      <c r="AB90" s="537" t="s">
        <v>347</v>
      </c>
      <c r="AD90" s="1314">
        <f t="shared" si="59"/>
        <v>0</v>
      </c>
      <c r="AF90" s="475">
        <f t="shared" si="60"/>
        <v>0</v>
      </c>
      <c r="AH90" s="72" t="e">
        <f>+E90-#REF!</f>
        <v>#REF!</v>
      </c>
      <c r="AJ90" s="929"/>
      <c r="AK90" s="929"/>
      <c r="AL90" s="929"/>
      <c r="AM90" s="930">
        <f t="shared" si="49"/>
        <v>0</v>
      </c>
      <c r="AN90" s="929"/>
      <c r="AO90" s="929"/>
      <c r="AP90" s="929"/>
      <c r="AQ90" s="930">
        <f t="shared" si="50"/>
        <v>0</v>
      </c>
      <c r="AR90" s="929"/>
      <c r="AS90" s="929"/>
      <c r="AT90" s="929"/>
      <c r="AU90" s="930">
        <f t="shared" si="51"/>
        <v>0</v>
      </c>
      <c r="AV90" s="929"/>
      <c r="AW90" s="929"/>
      <c r="AX90" s="929"/>
      <c r="AY90" s="930">
        <f t="shared" si="52"/>
        <v>0</v>
      </c>
      <c r="AZ90" s="929">
        <f t="shared" si="53"/>
        <v>0</v>
      </c>
      <c r="BA90" s="1661">
        <f t="shared" si="61"/>
        <v>64478000</v>
      </c>
      <c r="BB90" s="2067" t="s">
        <v>4235</v>
      </c>
      <c r="BC90" s="2068" t="s">
        <v>4237</v>
      </c>
      <c r="BD90" s="27" t="s">
        <v>765</v>
      </c>
      <c r="BE90" s="2060">
        <v>61877600</v>
      </c>
    </row>
    <row r="91" spans="1:57" ht="71.25" customHeight="1">
      <c r="A91" s="66">
        <v>8</v>
      </c>
      <c r="B91" s="334">
        <v>93</v>
      </c>
      <c r="C91" s="2055" t="s">
        <v>2506</v>
      </c>
      <c r="D91" s="13"/>
      <c r="E91" s="81">
        <v>45070000</v>
      </c>
      <c r="F91" s="82"/>
      <c r="G91" s="73"/>
      <c r="H91" s="67"/>
      <c r="I91" s="67"/>
      <c r="J91" s="69"/>
      <c r="K91" s="82">
        <v>7070900</v>
      </c>
      <c r="L91" s="82">
        <f t="shared" si="58"/>
        <v>7070900</v>
      </c>
      <c r="M91" s="67">
        <v>37999100</v>
      </c>
      <c r="N91" s="1662">
        <v>0</v>
      </c>
      <c r="O91" s="66">
        <v>1</v>
      </c>
      <c r="P91" s="598">
        <v>37999100</v>
      </c>
      <c r="Q91" s="480">
        <v>0</v>
      </c>
      <c r="R91" s="500"/>
      <c r="S91" s="500"/>
      <c r="T91" s="38"/>
      <c r="U91" s="83" t="s">
        <v>1313</v>
      </c>
      <c r="V91" s="14" t="s">
        <v>914</v>
      </c>
      <c r="W91" s="16"/>
      <c r="X91" s="16" t="s">
        <v>1433</v>
      </c>
      <c r="Y91" s="16"/>
      <c r="Z91" s="16"/>
      <c r="AA91" s="16" t="s">
        <v>373</v>
      </c>
      <c r="AB91" s="537" t="s">
        <v>374</v>
      </c>
      <c r="AD91" s="1314">
        <f t="shared" si="59"/>
        <v>0</v>
      </c>
      <c r="AF91" s="475">
        <f t="shared" si="60"/>
        <v>0</v>
      </c>
      <c r="AH91" s="72" t="e">
        <f>+E91-#REF!</f>
        <v>#REF!</v>
      </c>
      <c r="AJ91" s="929"/>
      <c r="AK91" s="929"/>
      <c r="AL91" s="929"/>
      <c r="AM91" s="930">
        <f t="shared" si="49"/>
        <v>0</v>
      </c>
      <c r="AN91" s="929"/>
      <c r="AO91" s="929"/>
      <c r="AP91" s="929"/>
      <c r="AQ91" s="930">
        <f t="shared" si="50"/>
        <v>0</v>
      </c>
      <c r="AR91" s="929"/>
      <c r="AS91" s="929"/>
      <c r="AT91" s="929"/>
      <c r="AU91" s="930">
        <f t="shared" si="51"/>
        <v>0</v>
      </c>
      <c r="AV91" s="929"/>
      <c r="AW91" s="929"/>
      <c r="AX91" s="929"/>
      <c r="AY91" s="930">
        <f t="shared" si="52"/>
        <v>0</v>
      </c>
      <c r="AZ91" s="929">
        <f t="shared" si="53"/>
        <v>0</v>
      </c>
      <c r="BA91" s="1661">
        <f t="shared" si="61"/>
        <v>37999100</v>
      </c>
      <c r="BB91" s="2061"/>
      <c r="BC91" s="2061"/>
      <c r="BD91" s="2061"/>
      <c r="BE91" s="2060"/>
    </row>
    <row r="92" spans="1:57" ht="71.25" customHeight="1">
      <c r="A92" s="66">
        <v>8</v>
      </c>
      <c r="B92" s="334">
        <v>94</v>
      </c>
      <c r="C92" s="2055" t="s">
        <v>2509</v>
      </c>
      <c r="D92" s="13"/>
      <c r="E92" s="81">
        <v>59622100</v>
      </c>
      <c r="F92" s="82"/>
      <c r="G92" s="73"/>
      <c r="H92" s="67"/>
      <c r="I92" s="67"/>
      <c r="J92" s="69"/>
      <c r="K92" s="82">
        <v>8816400</v>
      </c>
      <c r="L92" s="82">
        <f t="shared" si="58"/>
        <v>8816400</v>
      </c>
      <c r="M92" s="67">
        <v>20702600</v>
      </c>
      <c r="N92" s="1662">
        <v>0</v>
      </c>
      <c r="O92" s="66">
        <v>1</v>
      </c>
      <c r="P92" s="598">
        <v>20702600</v>
      </c>
      <c r="Q92" s="480">
        <v>30103100</v>
      </c>
      <c r="R92" s="500"/>
      <c r="S92" s="500"/>
      <c r="T92" s="38"/>
      <c r="U92" s="83" t="s">
        <v>1314</v>
      </c>
      <c r="V92" s="14" t="s">
        <v>827</v>
      </c>
      <c r="W92" s="16"/>
      <c r="X92" s="16" t="s">
        <v>1433</v>
      </c>
      <c r="Y92" s="16"/>
      <c r="Z92" s="16"/>
      <c r="AA92" s="16" t="s">
        <v>341</v>
      </c>
      <c r="AB92" s="537" t="s">
        <v>364</v>
      </c>
      <c r="AD92" s="1314">
        <f t="shared" si="59"/>
        <v>0</v>
      </c>
      <c r="AF92" s="475">
        <f t="shared" si="60"/>
        <v>0</v>
      </c>
      <c r="AH92" s="72" t="e">
        <f>+E92-#REF!</f>
        <v>#REF!</v>
      </c>
      <c r="AJ92" s="929"/>
      <c r="AK92" s="929"/>
      <c r="AL92" s="929"/>
      <c r="AM92" s="930">
        <f t="shared" si="49"/>
        <v>0</v>
      </c>
      <c r="AN92" s="929"/>
      <c r="AO92" s="929"/>
      <c r="AP92" s="929"/>
      <c r="AQ92" s="930">
        <f t="shared" si="50"/>
        <v>0</v>
      </c>
      <c r="AR92" s="929"/>
      <c r="AS92" s="929"/>
      <c r="AT92" s="929"/>
      <c r="AU92" s="930">
        <f t="shared" si="51"/>
        <v>0</v>
      </c>
      <c r="AV92" s="929"/>
      <c r="AW92" s="929"/>
      <c r="AX92" s="929"/>
      <c r="AY92" s="930">
        <f t="shared" si="52"/>
        <v>0</v>
      </c>
      <c r="AZ92" s="929">
        <f t="shared" si="53"/>
        <v>0</v>
      </c>
      <c r="BA92" s="1661">
        <f t="shared" si="61"/>
        <v>20702600</v>
      </c>
      <c r="BB92" s="2067" t="s">
        <v>4238</v>
      </c>
      <c r="BC92" s="2068" t="s">
        <v>4239</v>
      </c>
      <c r="BD92" s="27" t="s">
        <v>509</v>
      </c>
      <c r="BE92" s="2060">
        <v>20702600</v>
      </c>
    </row>
    <row r="93" spans="1:57" ht="71.25" customHeight="1">
      <c r="A93" s="66">
        <v>8</v>
      </c>
      <c r="B93" s="334">
        <v>42</v>
      </c>
      <c r="C93" s="2055" t="s">
        <v>2486</v>
      </c>
      <c r="D93" s="13">
        <v>8605</v>
      </c>
      <c r="E93" s="67">
        <v>53999000</v>
      </c>
      <c r="F93" s="73"/>
      <c r="G93" s="73"/>
      <c r="H93" s="67">
        <v>11400000</v>
      </c>
      <c r="I93" s="67">
        <v>20987400</v>
      </c>
      <c r="J93" s="74">
        <v>6300000</v>
      </c>
      <c r="K93" s="67">
        <v>14687400</v>
      </c>
      <c r="L93" s="67">
        <f t="shared" si="58"/>
        <v>26087400</v>
      </c>
      <c r="M93" s="67">
        <v>0</v>
      </c>
      <c r="N93" s="1662">
        <v>0</v>
      </c>
      <c r="O93" s="66">
        <v>1</v>
      </c>
      <c r="P93" s="1661">
        <v>0</v>
      </c>
      <c r="Q93" s="480">
        <v>27911600</v>
      </c>
      <c r="R93" s="480"/>
      <c r="S93" s="480"/>
      <c r="T93" s="38"/>
      <c r="U93" s="83" t="s">
        <v>1238</v>
      </c>
      <c r="V93" s="16" t="s">
        <v>827</v>
      </c>
      <c r="W93" s="16"/>
      <c r="X93" s="16" t="s">
        <v>1433</v>
      </c>
      <c r="Y93" s="16" t="s">
        <v>705</v>
      </c>
      <c r="Z93" s="16" t="s">
        <v>1394</v>
      </c>
      <c r="AA93" s="16" t="s">
        <v>353</v>
      </c>
      <c r="AB93" s="537" t="s">
        <v>354</v>
      </c>
      <c r="AD93" s="1314">
        <f t="shared" si="59"/>
        <v>0</v>
      </c>
      <c r="AF93" s="475">
        <f t="shared" si="60"/>
        <v>0</v>
      </c>
      <c r="AG93" s="1280"/>
      <c r="AH93" s="72" t="e">
        <f>+E93-#REF!</f>
        <v>#REF!</v>
      </c>
      <c r="AJ93" s="929"/>
      <c r="AK93" s="929"/>
      <c r="AL93" s="929"/>
      <c r="AM93" s="930">
        <f t="shared" si="49"/>
        <v>0</v>
      </c>
      <c r="AN93" s="929"/>
      <c r="AO93" s="929"/>
      <c r="AP93" s="929"/>
      <c r="AQ93" s="930">
        <f t="shared" si="50"/>
        <v>0</v>
      </c>
      <c r="AR93" s="929"/>
      <c r="AS93" s="929"/>
      <c r="AT93" s="929"/>
      <c r="AU93" s="930">
        <f t="shared" si="51"/>
        <v>0</v>
      </c>
      <c r="AV93" s="929"/>
      <c r="AW93" s="929"/>
      <c r="AX93" s="929"/>
      <c r="AY93" s="930">
        <f t="shared" si="52"/>
        <v>0</v>
      </c>
      <c r="AZ93" s="929">
        <f t="shared" si="53"/>
        <v>0</v>
      </c>
      <c r="BA93" s="1661">
        <f t="shared" si="61"/>
        <v>0</v>
      </c>
      <c r="BB93" s="2061"/>
      <c r="BC93" s="2061"/>
      <c r="BD93" s="27"/>
      <c r="BE93" s="2061"/>
    </row>
    <row r="94" spans="1:57" s="50" customFormat="1" ht="21" customHeight="1">
      <c r="A94" s="1665"/>
      <c r="B94" s="1666"/>
      <c r="C94" s="1667" t="s">
        <v>382</v>
      </c>
      <c r="D94" s="1668"/>
      <c r="E94" s="1669">
        <f>SUM(E95:E107)</f>
        <v>2369359300</v>
      </c>
      <c r="F94" s="1669">
        <f t="shared" ref="F94:T94" si="62">SUM(F95:F107)</f>
        <v>107850000</v>
      </c>
      <c r="G94" s="1669">
        <f t="shared" si="62"/>
        <v>79387500</v>
      </c>
      <c r="H94" s="1669">
        <f t="shared" si="62"/>
        <v>133729100</v>
      </c>
      <c r="I94" s="1669">
        <f t="shared" si="62"/>
        <v>250246200</v>
      </c>
      <c r="J94" s="1669">
        <f t="shared" ref="J94:O94" si="63">SUM(J95:J107)</f>
        <v>44600000</v>
      </c>
      <c r="K94" s="1669">
        <f t="shared" si="63"/>
        <v>371064300</v>
      </c>
      <c r="L94" s="1669">
        <f t="shared" si="63"/>
        <v>692030900</v>
      </c>
      <c r="M94" s="1669">
        <f t="shared" si="63"/>
        <v>655488800</v>
      </c>
      <c r="N94" s="1669">
        <f t="shared" si="63"/>
        <v>0</v>
      </c>
      <c r="O94" s="1669">
        <f t="shared" si="63"/>
        <v>13</v>
      </c>
      <c r="P94" s="1669">
        <f t="shared" si="62"/>
        <v>655488800</v>
      </c>
      <c r="Q94" s="1669">
        <f t="shared" si="62"/>
        <v>602900400</v>
      </c>
      <c r="R94" s="1669">
        <f t="shared" si="62"/>
        <v>342446900</v>
      </c>
      <c r="S94" s="1669">
        <f t="shared" si="62"/>
        <v>76492300</v>
      </c>
      <c r="T94" s="1669">
        <f t="shared" si="62"/>
        <v>0</v>
      </c>
      <c r="U94" s="1669"/>
      <c r="V94" s="1669"/>
      <c r="W94" s="505">
        <f t="shared" ref="W94:AB94" si="64">SUM(W95:W107)</f>
        <v>0</v>
      </c>
      <c r="X94" s="505">
        <f t="shared" si="64"/>
        <v>0</v>
      </c>
      <c r="Y94" s="505">
        <f t="shared" si="64"/>
        <v>0</v>
      </c>
      <c r="Z94" s="505">
        <f t="shared" si="64"/>
        <v>0</v>
      </c>
      <c r="AA94" s="505">
        <f t="shared" si="64"/>
        <v>0</v>
      </c>
      <c r="AB94" s="536">
        <f t="shared" si="64"/>
        <v>0</v>
      </c>
      <c r="AC94" s="544"/>
      <c r="AE94" s="1681">
        <f>M94-N94-P94</f>
        <v>0</v>
      </c>
      <c r="AF94" s="475"/>
      <c r="AG94" s="1280"/>
      <c r="AH94" s="65"/>
      <c r="AI94" s="65"/>
      <c r="AJ94" s="929"/>
      <c r="AK94" s="929"/>
      <c r="AL94" s="929"/>
      <c r="AM94" s="930">
        <f t="shared" si="49"/>
        <v>0</v>
      </c>
      <c r="AN94" s="929"/>
      <c r="AO94" s="929"/>
      <c r="AP94" s="929"/>
      <c r="AQ94" s="930">
        <f t="shared" si="50"/>
        <v>0</v>
      </c>
      <c r="AR94" s="929"/>
      <c r="AS94" s="929"/>
      <c r="AT94" s="929"/>
      <c r="AU94" s="930">
        <f t="shared" si="51"/>
        <v>0</v>
      </c>
      <c r="AV94" s="929"/>
      <c r="AW94" s="929"/>
      <c r="AX94" s="929"/>
      <c r="AY94" s="930">
        <f t="shared" si="52"/>
        <v>0</v>
      </c>
      <c r="AZ94" s="929">
        <f t="shared" si="53"/>
        <v>0</v>
      </c>
      <c r="BA94" s="1669">
        <f>SUM(BA95:BA107)</f>
        <v>655488800</v>
      </c>
      <c r="BB94" s="1669">
        <f>SUM(BB95:BB107)</f>
        <v>0</v>
      </c>
      <c r="BC94" s="1669">
        <f>SUM(BC95:BC107)</f>
        <v>0</v>
      </c>
      <c r="BD94" s="1669">
        <f>SUM(BD95:BD107)</f>
        <v>0</v>
      </c>
      <c r="BE94" s="1669">
        <f>SUM(BE95:BE107)</f>
        <v>655488800</v>
      </c>
    </row>
    <row r="95" spans="1:57" ht="71.25" customHeight="1">
      <c r="A95" s="66">
        <v>9</v>
      </c>
      <c r="B95" s="334">
        <v>95</v>
      </c>
      <c r="C95" s="2055" t="s">
        <v>2512</v>
      </c>
      <c r="D95" s="13"/>
      <c r="E95" s="81">
        <v>55220000</v>
      </c>
      <c r="F95" s="82"/>
      <c r="G95" s="73"/>
      <c r="H95" s="67"/>
      <c r="I95" s="67"/>
      <c r="J95" s="69"/>
      <c r="K95" s="82">
        <v>8373700</v>
      </c>
      <c r="L95" s="82">
        <f t="shared" ref="L95:L107" si="65">+F95+G95+H95+K95</f>
        <v>8373700</v>
      </c>
      <c r="M95" s="67">
        <v>12168200</v>
      </c>
      <c r="N95" s="1662">
        <v>0</v>
      </c>
      <c r="O95" s="66">
        <v>1</v>
      </c>
      <c r="P95" s="598">
        <v>12168200</v>
      </c>
      <c r="Q95" s="487">
        <v>34678100</v>
      </c>
      <c r="R95" s="500"/>
      <c r="S95" s="500"/>
      <c r="T95" s="38"/>
      <c r="U95" s="83" t="s">
        <v>1315</v>
      </c>
      <c r="V95" s="14" t="s">
        <v>856</v>
      </c>
      <c r="W95" s="16"/>
      <c r="X95" s="16" t="s">
        <v>1433</v>
      </c>
      <c r="Y95" s="16"/>
      <c r="Z95" s="16"/>
      <c r="AA95" s="16" t="s">
        <v>341</v>
      </c>
      <c r="AB95" s="537" t="s">
        <v>375</v>
      </c>
      <c r="AD95" s="1314">
        <f t="shared" ref="AD95:AD107" si="66">M95-P95</f>
        <v>0</v>
      </c>
      <c r="AF95" s="475">
        <f t="shared" ref="AF95:AF107" si="67">P95-M95</f>
        <v>0</v>
      </c>
      <c r="AH95" s="72" t="e">
        <f>+E95-#REF!</f>
        <v>#REF!</v>
      </c>
      <c r="AJ95" s="929"/>
      <c r="AK95" s="929"/>
      <c r="AL95" s="929"/>
      <c r="AM95" s="930">
        <f t="shared" si="49"/>
        <v>0</v>
      </c>
      <c r="AN95" s="929"/>
      <c r="AO95" s="929"/>
      <c r="AP95" s="929"/>
      <c r="AQ95" s="930">
        <f t="shared" si="50"/>
        <v>0</v>
      </c>
      <c r="AR95" s="929"/>
      <c r="AS95" s="929"/>
      <c r="AT95" s="929"/>
      <c r="AU95" s="930">
        <f t="shared" si="51"/>
        <v>0</v>
      </c>
      <c r="AV95" s="929"/>
      <c r="AW95" s="929"/>
      <c r="AX95" s="929"/>
      <c r="AY95" s="930">
        <f t="shared" si="52"/>
        <v>0</v>
      </c>
      <c r="AZ95" s="929">
        <f t="shared" si="53"/>
        <v>0</v>
      </c>
      <c r="BA95" s="1661">
        <f t="shared" ref="BA95:BA107" si="68">P95</f>
        <v>12168200</v>
      </c>
      <c r="BB95" s="2067" t="s">
        <v>4240</v>
      </c>
      <c r="BC95" s="2068" t="s">
        <v>4241</v>
      </c>
      <c r="BD95" s="27" t="s">
        <v>4242</v>
      </c>
      <c r="BE95" s="2060">
        <v>12168200</v>
      </c>
    </row>
    <row r="96" spans="1:57" ht="71.25" customHeight="1">
      <c r="A96" s="66">
        <v>9</v>
      </c>
      <c r="B96" s="334">
        <v>46</v>
      </c>
      <c r="C96" s="2055" t="s">
        <v>2456</v>
      </c>
      <c r="D96" s="13">
        <v>9035</v>
      </c>
      <c r="E96" s="67">
        <v>181626600</v>
      </c>
      <c r="F96" s="78"/>
      <c r="G96" s="67">
        <v>11359100</v>
      </c>
      <c r="H96" s="67">
        <v>26635200</v>
      </c>
      <c r="I96" s="67">
        <v>30992900</v>
      </c>
      <c r="J96" s="69">
        <v>0</v>
      </c>
      <c r="K96" s="67">
        <v>30992900</v>
      </c>
      <c r="L96" s="67">
        <f t="shared" si="65"/>
        <v>68987200</v>
      </c>
      <c r="M96" s="67">
        <v>112639400</v>
      </c>
      <c r="N96" s="1662">
        <v>0</v>
      </c>
      <c r="O96" s="66">
        <v>1</v>
      </c>
      <c r="P96" s="598">
        <v>112639400</v>
      </c>
      <c r="Q96" s="480"/>
      <c r="R96" s="480"/>
      <c r="S96" s="480"/>
      <c r="T96" s="38"/>
      <c r="U96" s="83" t="s">
        <v>855</v>
      </c>
      <c r="V96" s="16" t="s">
        <v>856</v>
      </c>
      <c r="W96" s="16"/>
      <c r="X96" s="16" t="s">
        <v>1433</v>
      </c>
      <c r="Y96" s="16" t="s">
        <v>705</v>
      </c>
      <c r="Z96" s="16" t="s">
        <v>1220</v>
      </c>
      <c r="AA96" s="16" t="s">
        <v>335</v>
      </c>
      <c r="AB96" s="537" t="s">
        <v>336</v>
      </c>
      <c r="AD96" s="1314">
        <f t="shared" si="66"/>
        <v>0</v>
      </c>
      <c r="AF96" s="475">
        <f t="shared" si="67"/>
        <v>0</v>
      </c>
      <c r="AH96" s="72" t="e">
        <f>+E96-#REF!</f>
        <v>#REF!</v>
      </c>
      <c r="AJ96" s="929"/>
      <c r="AK96" s="929"/>
      <c r="AL96" s="929"/>
      <c r="AM96" s="930">
        <f t="shared" si="49"/>
        <v>0</v>
      </c>
      <c r="AN96" s="929"/>
      <c r="AO96" s="929"/>
      <c r="AP96" s="929"/>
      <c r="AQ96" s="930">
        <f t="shared" si="50"/>
        <v>0</v>
      </c>
      <c r="AR96" s="929"/>
      <c r="AS96" s="929"/>
      <c r="AT96" s="929"/>
      <c r="AU96" s="930">
        <f t="shared" si="51"/>
        <v>0</v>
      </c>
      <c r="AV96" s="929"/>
      <c r="AW96" s="929"/>
      <c r="AX96" s="929"/>
      <c r="AY96" s="930">
        <f t="shared" si="52"/>
        <v>0</v>
      </c>
      <c r="AZ96" s="929">
        <f t="shared" si="53"/>
        <v>0</v>
      </c>
      <c r="BA96" s="1661">
        <f t="shared" si="68"/>
        <v>112639400</v>
      </c>
      <c r="BB96" s="2067" t="s">
        <v>4240</v>
      </c>
      <c r="BC96" s="2068" t="s">
        <v>4243</v>
      </c>
      <c r="BD96" s="2062" t="s">
        <v>855</v>
      </c>
      <c r="BE96" s="2060">
        <v>154701000</v>
      </c>
    </row>
    <row r="97" spans="1:57" ht="71.25" customHeight="1">
      <c r="A97" s="66">
        <v>9</v>
      </c>
      <c r="B97" s="334">
        <v>47</v>
      </c>
      <c r="C97" s="2055" t="s">
        <v>2466</v>
      </c>
      <c r="D97" s="13">
        <v>8998</v>
      </c>
      <c r="E97" s="67">
        <v>133348500</v>
      </c>
      <c r="F97" s="73"/>
      <c r="G97" s="73"/>
      <c r="H97" s="67">
        <v>27069800</v>
      </c>
      <c r="I97" s="67">
        <v>25893600</v>
      </c>
      <c r="J97" s="69">
        <v>0</v>
      </c>
      <c r="K97" s="67">
        <v>25893600</v>
      </c>
      <c r="L97" s="67">
        <f t="shared" si="65"/>
        <v>52963400</v>
      </c>
      <c r="M97" s="67">
        <v>17931400</v>
      </c>
      <c r="N97" s="1662">
        <v>0</v>
      </c>
      <c r="O97" s="66">
        <v>1</v>
      </c>
      <c r="P97" s="598">
        <v>17931400</v>
      </c>
      <c r="Q97" s="480">
        <v>62453700</v>
      </c>
      <c r="R97" s="480"/>
      <c r="S97" s="480"/>
      <c r="T97" s="67"/>
      <c r="U97" s="83" t="s">
        <v>855</v>
      </c>
      <c r="V97" s="16" t="s">
        <v>856</v>
      </c>
      <c r="W97" s="16"/>
      <c r="X97" s="16" t="s">
        <v>1433</v>
      </c>
      <c r="Y97" s="16" t="s">
        <v>705</v>
      </c>
      <c r="Z97" s="16" t="s">
        <v>1009</v>
      </c>
      <c r="AA97" s="16" t="s">
        <v>341</v>
      </c>
      <c r="AB97" s="537" t="s">
        <v>347</v>
      </c>
      <c r="AD97" s="1314">
        <f t="shared" si="66"/>
        <v>0</v>
      </c>
      <c r="AF97" s="475">
        <f t="shared" si="67"/>
        <v>0</v>
      </c>
      <c r="AH97" s="72" t="e">
        <f>+E97-#REF!</f>
        <v>#REF!</v>
      </c>
      <c r="AJ97" s="929"/>
      <c r="AK97" s="929"/>
      <c r="AL97" s="929"/>
      <c r="AM97" s="930">
        <f t="shared" si="49"/>
        <v>0</v>
      </c>
      <c r="AN97" s="929"/>
      <c r="AO97" s="929"/>
      <c r="AP97" s="929"/>
      <c r="AQ97" s="930">
        <f t="shared" si="50"/>
        <v>0</v>
      </c>
      <c r="AR97" s="929"/>
      <c r="AS97" s="929"/>
      <c r="AT97" s="929"/>
      <c r="AU97" s="930">
        <f t="shared" si="51"/>
        <v>0</v>
      </c>
      <c r="AV97" s="929"/>
      <c r="AW97" s="929"/>
      <c r="AX97" s="929"/>
      <c r="AY97" s="930">
        <f t="shared" si="52"/>
        <v>0</v>
      </c>
      <c r="AZ97" s="929">
        <f t="shared" si="53"/>
        <v>0</v>
      </c>
      <c r="BA97" s="1661">
        <f t="shared" si="68"/>
        <v>17931400</v>
      </c>
      <c r="BB97" s="2061"/>
      <c r="BC97" s="2061"/>
      <c r="BD97" s="2061"/>
      <c r="BE97" s="2061"/>
    </row>
    <row r="98" spans="1:57" ht="71.25" customHeight="1">
      <c r="A98" s="66">
        <v>9</v>
      </c>
      <c r="B98" s="334">
        <v>96</v>
      </c>
      <c r="C98" s="2055" t="s">
        <v>2513</v>
      </c>
      <c r="D98" s="13"/>
      <c r="E98" s="84">
        <v>66195800</v>
      </c>
      <c r="F98" s="82"/>
      <c r="G98" s="73"/>
      <c r="H98" s="67"/>
      <c r="I98" s="67"/>
      <c r="J98" s="69"/>
      <c r="K98" s="82">
        <v>10669000</v>
      </c>
      <c r="L98" s="82">
        <f t="shared" si="65"/>
        <v>10669000</v>
      </c>
      <c r="M98" s="67">
        <v>24130200</v>
      </c>
      <c r="N98" s="1662">
        <v>0</v>
      </c>
      <c r="O98" s="66">
        <v>1</v>
      </c>
      <c r="P98" s="598">
        <v>24130200</v>
      </c>
      <c r="Q98" s="480">
        <v>31396600</v>
      </c>
      <c r="R98" s="500"/>
      <c r="S98" s="500"/>
      <c r="T98" s="38"/>
      <c r="U98" s="83" t="s">
        <v>855</v>
      </c>
      <c r="V98" s="14" t="s">
        <v>856</v>
      </c>
      <c r="W98" s="16"/>
      <c r="X98" s="16" t="s">
        <v>1433</v>
      </c>
      <c r="Y98" s="16"/>
      <c r="Z98" s="16"/>
      <c r="AA98" s="16" t="s">
        <v>341</v>
      </c>
      <c r="AB98" s="537" t="s">
        <v>364</v>
      </c>
      <c r="AD98" s="1314">
        <f t="shared" si="66"/>
        <v>0</v>
      </c>
      <c r="AF98" s="475">
        <f t="shared" si="67"/>
        <v>0</v>
      </c>
      <c r="AH98" s="72" t="e">
        <f>+E98-#REF!</f>
        <v>#REF!</v>
      </c>
      <c r="AJ98" s="929"/>
      <c r="AK98" s="929"/>
      <c r="AL98" s="929"/>
      <c r="AM98" s="930">
        <f t="shared" si="49"/>
        <v>0</v>
      </c>
      <c r="AN98" s="929"/>
      <c r="AO98" s="929"/>
      <c r="AP98" s="929"/>
      <c r="AQ98" s="930">
        <f t="shared" si="50"/>
        <v>0</v>
      </c>
      <c r="AR98" s="929"/>
      <c r="AS98" s="929"/>
      <c r="AT98" s="929"/>
      <c r="AU98" s="930">
        <f t="shared" si="51"/>
        <v>0</v>
      </c>
      <c r="AV98" s="929"/>
      <c r="AW98" s="929"/>
      <c r="AX98" s="929"/>
      <c r="AY98" s="930">
        <f t="shared" si="52"/>
        <v>0</v>
      </c>
      <c r="AZ98" s="929">
        <f t="shared" si="53"/>
        <v>0</v>
      </c>
      <c r="BA98" s="1661">
        <f t="shared" si="68"/>
        <v>24130200</v>
      </c>
      <c r="BB98" s="2061"/>
      <c r="BC98" s="2061"/>
      <c r="BD98" s="27"/>
      <c r="BE98" s="2061"/>
    </row>
    <row r="99" spans="1:57" ht="71.25" customHeight="1">
      <c r="A99" s="66">
        <v>9</v>
      </c>
      <c r="B99" s="334">
        <v>97</v>
      </c>
      <c r="C99" s="2055" t="s">
        <v>2540</v>
      </c>
      <c r="D99" s="13"/>
      <c r="E99" s="81">
        <v>55824200</v>
      </c>
      <c r="F99" s="82"/>
      <c r="G99" s="73"/>
      <c r="H99" s="67"/>
      <c r="I99" s="67"/>
      <c r="J99" s="69"/>
      <c r="K99" s="82">
        <v>8373700</v>
      </c>
      <c r="L99" s="82">
        <f t="shared" si="65"/>
        <v>8373700</v>
      </c>
      <c r="M99" s="67">
        <v>9467800</v>
      </c>
      <c r="N99" s="1662">
        <v>0</v>
      </c>
      <c r="O99" s="66">
        <v>1</v>
      </c>
      <c r="P99" s="598">
        <v>9467800</v>
      </c>
      <c r="Q99" s="487">
        <v>32556600</v>
      </c>
      <c r="R99" s="500">
        <v>5426100</v>
      </c>
      <c r="S99" s="500"/>
      <c r="T99" s="38"/>
      <c r="U99" s="83" t="s">
        <v>1316</v>
      </c>
      <c r="V99" s="14" t="s">
        <v>856</v>
      </c>
      <c r="W99" s="16"/>
      <c r="X99" s="16" t="s">
        <v>1433</v>
      </c>
      <c r="Y99" s="16"/>
      <c r="Z99" s="16"/>
      <c r="AA99" s="16" t="s">
        <v>360</v>
      </c>
      <c r="AB99" s="537" t="s">
        <v>365</v>
      </c>
      <c r="AD99" s="1314">
        <f t="shared" si="66"/>
        <v>0</v>
      </c>
      <c r="AF99" s="475">
        <f t="shared" si="67"/>
        <v>0</v>
      </c>
      <c r="AH99" s="72" t="e">
        <f>+E99-#REF!</f>
        <v>#REF!</v>
      </c>
      <c r="AJ99" s="929"/>
      <c r="AK99" s="929"/>
      <c r="AL99" s="929"/>
      <c r="AM99" s="930">
        <f t="shared" si="49"/>
        <v>0</v>
      </c>
      <c r="AN99" s="929"/>
      <c r="AO99" s="929"/>
      <c r="AP99" s="929"/>
      <c r="AQ99" s="930">
        <f t="shared" si="50"/>
        <v>0</v>
      </c>
      <c r="AR99" s="929"/>
      <c r="AS99" s="929"/>
      <c r="AT99" s="929"/>
      <c r="AU99" s="930">
        <f t="shared" si="51"/>
        <v>0</v>
      </c>
      <c r="AV99" s="929"/>
      <c r="AW99" s="929"/>
      <c r="AX99" s="929"/>
      <c r="AY99" s="930">
        <f t="shared" si="52"/>
        <v>0</v>
      </c>
      <c r="AZ99" s="929">
        <f t="shared" si="53"/>
        <v>0</v>
      </c>
      <c r="BA99" s="1661">
        <f t="shared" si="68"/>
        <v>9467800</v>
      </c>
      <c r="BB99" s="2067" t="s">
        <v>4240</v>
      </c>
      <c r="BC99" s="2068" t="s">
        <v>4244</v>
      </c>
      <c r="BD99" s="2062" t="s">
        <v>1316</v>
      </c>
      <c r="BE99" s="2060">
        <v>9467800</v>
      </c>
    </row>
    <row r="100" spans="1:57" ht="71.25" customHeight="1">
      <c r="A100" s="491">
        <v>9</v>
      </c>
      <c r="B100" s="492">
        <v>48</v>
      </c>
      <c r="C100" s="2055" t="s">
        <v>2439</v>
      </c>
      <c r="D100" s="493" t="s">
        <v>998</v>
      </c>
      <c r="E100" s="483">
        <v>718300000</v>
      </c>
      <c r="F100" s="483">
        <v>107850000</v>
      </c>
      <c r="G100" s="483">
        <v>60232200</v>
      </c>
      <c r="H100" s="483">
        <v>17914300</v>
      </c>
      <c r="I100" s="483">
        <v>141393500</v>
      </c>
      <c r="J100" s="494">
        <v>36400000</v>
      </c>
      <c r="K100" s="483">
        <v>104993500</v>
      </c>
      <c r="L100" s="483">
        <f t="shared" si="65"/>
        <v>290990000</v>
      </c>
      <c r="M100" s="67">
        <v>251326500</v>
      </c>
      <c r="N100" s="1662">
        <v>0</v>
      </c>
      <c r="O100" s="491">
        <v>1</v>
      </c>
      <c r="P100" s="1661">
        <v>251326500</v>
      </c>
      <c r="Q100" s="483">
        <v>175983500</v>
      </c>
      <c r="R100" s="483">
        <v>0</v>
      </c>
      <c r="S100" s="483"/>
      <c r="T100" s="495"/>
      <c r="U100" s="507" t="s">
        <v>979</v>
      </c>
      <c r="V100" s="496" t="s">
        <v>980</v>
      </c>
      <c r="W100" s="496"/>
      <c r="X100" s="496" t="s">
        <v>1433</v>
      </c>
      <c r="Y100" s="496" t="s">
        <v>705</v>
      </c>
      <c r="Z100" s="496" t="s">
        <v>1217</v>
      </c>
      <c r="AA100" s="16" t="s">
        <v>355</v>
      </c>
      <c r="AB100" s="537" t="s">
        <v>356</v>
      </c>
      <c r="AC100" s="548"/>
      <c r="AD100" s="1314">
        <f t="shared" si="66"/>
        <v>0</v>
      </c>
      <c r="AF100" s="475">
        <f t="shared" si="67"/>
        <v>0</v>
      </c>
      <c r="AG100" s="1280"/>
      <c r="AH100" s="72" t="e">
        <f>+E100-#REF!</f>
        <v>#REF!</v>
      </c>
      <c r="AI100" s="497"/>
      <c r="AJ100" s="929"/>
      <c r="AK100" s="929"/>
      <c r="AL100" s="929"/>
      <c r="AM100" s="930">
        <f t="shared" si="49"/>
        <v>0</v>
      </c>
      <c r="AN100" s="929"/>
      <c r="AO100" s="929"/>
      <c r="AP100" s="929"/>
      <c r="AQ100" s="930">
        <f t="shared" si="50"/>
        <v>0</v>
      </c>
      <c r="AR100" s="929"/>
      <c r="AS100" s="929"/>
      <c r="AT100" s="929"/>
      <c r="AU100" s="930">
        <f t="shared" si="51"/>
        <v>0</v>
      </c>
      <c r="AV100" s="929"/>
      <c r="AW100" s="929"/>
      <c r="AX100" s="929"/>
      <c r="AY100" s="930">
        <f t="shared" si="52"/>
        <v>0</v>
      </c>
      <c r="AZ100" s="929">
        <f t="shared" si="53"/>
        <v>0</v>
      </c>
      <c r="BA100" s="1661">
        <f t="shared" si="68"/>
        <v>251326500</v>
      </c>
      <c r="BB100" s="2067" t="s">
        <v>4245</v>
      </c>
      <c r="BC100" s="2068" t="s">
        <v>4246</v>
      </c>
      <c r="BD100" s="27" t="s">
        <v>979</v>
      </c>
      <c r="BE100" s="2060">
        <v>251326500</v>
      </c>
    </row>
    <row r="101" spans="1:57" ht="71.25" customHeight="1">
      <c r="A101" s="66">
        <v>9</v>
      </c>
      <c r="B101" s="334">
        <v>49</v>
      </c>
      <c r="C101" s="2055" t="s">
        <v>2491</v>
      </c>
      <c r="D101" s="13" t="s">
        <v>1390</v>
      </c>
      <c r="E101" s="67">
        <v>70210000</v>
      </c>
      <c r="F101" s="73"/>
      <c r="G101" s="73"/>
      <c r="H101" s="67">
        <v>14315000</v>
      </c>
      <c r="I101" s="67">
        <v>20684700</v>
      </c>
      <c r="J101" s="69">
        <v>0</v>
      </c>
      <c r="K101" s="67">
        <v>20684700</v>
      </c>
      <c r="L101" s="67">
        <f t="shared" si="65"/>
        <v>34999700</v>
      </c>
      <c r="M101" s="67">
        <v>35210300</v>
      </c>
      <c r="N101" s="1662">
        <v>0</v>
      </c>
      <c r="O101" s="66">
        <v>1</v>
      </c>
      <c r="P101" s="598">
        <v>35210300</v>
      </c>
      <c r="Q101" s="480">
        <v>0</v>
      </c>
      <c r="R101" s="480"/>
      <c r="S101" s="480"/>
      <c r="T101" s="38"/>
      <c r="U101" s="83" t="s">
        <v>1107</v>
      </c>
      <c r="V101" s="16" t="s">
        <v>980</v>
      </c>
      <c r="W101" s="16"/>
      <c r="X101" s="16" t="s">
        <v>1433</v>
      </c>
      <c r="Y101" s="16" t="s">
        <v>705</v>
      </c>
      <c r="Z101" s="16" t="s">
        <v>1394</v>
      </c>
      <c r="AA101" s="16" t="s">
        <v>335</v>
      </c>
      <c r="AB101" s="537" t="s">
        <v>343</v>
      </c>
      <c r="AD101" s="1314">
        <f t="shared" si="66"/>
        <v>0</v>
      </c>
      <c r="AF101" s="475">
        <f t="shared" si="67"/>
        <v>0</v>
      </c>
      <c r="AH101" s="72" t="e">
        <f>+E101-#REF!</f>
        <v>#REF!</v>
      </c>
      <c r="AJ101" s="929"/>
      <c r="AK101" s="929"/>
      <c r="AL101" s="929"/>
      <c r="AM101" s="930">
        <f t="shared" si="49"/>
        <v>0</v>
      </c>
      <c r="AN101" s="929"/>
      <c r="AO101" s="929"/>
      <c r="AP101" s="929"/>
      <c r="AQ101" s="930">
        <f t="shared" si="50"/>
        <v>0</v>
      </c>
      <c r="AR101" s="929"/>
      <c r="AS101" s="929"/>
      <c r="AT101" s="929"/>
      <c r="AU101" s="930">
        <f t="shared" si="51"/>
        <v>0</v>
      </c>
      <c r="AV101" s="929"/>
      <c r="AW101" s="929"/>
      <c r="AX101" s="929"/>
      <c r="AY101" s="930">
        <f t="shared" si="52"/>
        <v>0</v>
      </c>
      <c r="AZ101" s="929">
        <f t="shared" si="53"/>
        <v>0</v>
      </c>
      <c r="BA101" s="1661">
        <f t="shared" si="68"/>
        <v>35210300</v>
      </c>
      <c r="BB101" s="2067" t="s">
        <v>4245</v>
      </c>
      <c r="BC101" s="2068" t="s">
        <v>4247</v>
      </c>
      <c r="BD101" s="27" t="s">
        <v>3920</v>
      </c>
      <c r="BE101" s="2060">
        <v>35210300</v>
      </c>
    </row>
    <row r="102" spans="1:57" s="50" customFormat="1" ht="71.25" customHeight="1">
      <c r="A102" s="66">
        <v>9</v>
      </c>
      <c r="B102" s="334">
        <v>98</v>
      </c>
      <c r="C102" s="2055" t="s">
        <v>2514</v>
      </c>
      <c r="D102" s="13"/>
      <c r="E102" s="81">
        <v>46370000</v>
      </c>
      <c r="F102" s="82"/>
      <c r="G102" s="73"/>
      <c r="H102" s="67"/>
      <c r="I102" s="67"/>
      <c r="J102" s="69"/>
      <c r="K102" s="82">
        <v>7066300</v>
      </c>
      <c r="L102" s="82">
        <f t="shared" si="65"/>
        <v>7066300</v>
      </c>
      <c r="M102" s="67">
        <v>10090600</v>
      </c>
      <c r="N102" s="1662">
        <v>0</v>
      </c>
      <c r="O102" s="66">
        <v>1</v>
      </c>
      <c r="P102" s="598">
        <v>10090600</v>
      </c>
      <c r="Q102" s="480">
        <v>29213100</v>
      </c>
      <c r="R102" s="500"/>
      <c r="S102" s="500"/>
      <c r="T102" s="38"/>
      <c r="U102" s="83" t="s">
        <v>1317</v>
      </c>
      <c r="V102" s="14" t="s">
        <v>873</v>
      </c>
      <c r="W102" s="16"/>
      <c r="X102" s="16" t="s">
        <v>1433</v>
      </c>
      <c r="Y102" s="16"/>
      <c r="Z102" s="16"/>
      <c r="AA102" s="16" t="s">
        <v>341</v>
      </c>
      <c r="AB102" s="537" t="s">
        <v>364</v>
      </c>
      <c r="AC102" s="543"/>
      <c r="AD102" s="1314">
        <f t="shared" si="66"/>
        <v>0</v>
      </c>
      <c r="AF102" s="475">
        <f t="shared" si="67"/>
        <v>0</v>
      </c>
      <c r="AG102" s="475"/>
      <c r="AH102" s="72" t="e">
        <f>+E102-#REF!</f>
        <v>#REF!</v>
      </c>
      <c r="AI102" s="53"/>
      <c r="AJ102" s="929"/>
      <c r="AK102" s="929"/>
      <c r="AL102" s="929"/>
      <c r="AM102" s="930">
        <f t="shared" si="49"/>
        <v>0</v>
      </c>
      <c r="AN102" s="929"/>
      <c r="AO102" s="929"/>
      <c r="AP102" s="929"/>
      <c r="AQ102" s="930">
        <f t="shared" si="50"/>
        <v>0</v>
      </c>
      <c r="AR102" s="929"/>
      <c r="AS102" s="929"/>
      <c r="AT102" s="929"/>
      <c r="AU102" s="930">
        <f t="shared" si="51"/>
        <v>0</v>
      </c>
      <c r="AV102" s="929"/>
      <c r="AW102" s="929"/>
      <c r="AX102" s="929"/>
      <c r="AY102" s="930">
        <f t="shared" si="52"/>
        <v>0</v>
      </c>
      <c r="AZ102" s="929">
        <f t="shared" si="53"/>
        <v>0</v>
      </c>
      <c r="BA102" s="1661">
        <f t="shared" si="68"/>
        <v>10090600</v>
      </c>
      <c r="BB102" s="2067" t="s">
        <v>4248</v>
      </c>
      <c r="BC102" s="2068" t="s">
        <v>4249</v>
      </c>
      <c r="BD102" s="21" t="s">
        <v>3922</v>
      </c>
      <c r="BE102" s="2064">
        <v>10090600</v>
      </c>
    </row>
    <row r="103" spans="1:57" ht="71.25" customHeight="1">
      <c r="A103" s="66">
        <v>9</v>
      </c>
      <c r="B103" s="334">
        <v>99</v>
      </c>
      <c r="C103" s="2055" t="s">
        <v>2516</v>
      </c>
      <c r="D103" s="13"/>
      <c r="E103" s="84">
        <v>423500000</v>
      </c>
      <c r="F103" s="82"/>
      <c r="G103" s="73"/>
      <c r="H103" s="67"/>
      <c r="I103" s="67"/>
      <c r="J103" s="69"/>
      <c r="K103" s="82">
        <v>65467700</v>
      </c>
      <c r="L103" s="82">
        <f t="shared" si="65"/>
        <v>65467700</v>
      </c>
      <c r="M103" s="67">
        <v>38628600</v>
      </c>
      <c r="N103" s="1662">
        <v>0</v>
      </c>
      <c r="O103" s="66">
        <v>1</v>
      </c>
      <c r="P103" s="598">
        <v>38628600</v>
      </c>
      <c r="Q103" s="487">
        <v>111295800</v>
      </c>
      <c r="R103" s="501">
        <v>169611800</v>
      </c>
      <c r="S103" s="501">
        <v>38496100</v>
      </c>
      <c r="T103" s="38"/>
      <c r="U103" s="83" t="s">
        <v>1318</v>
      </c>
      <c r="V103" s="14" t="s">
        <v>873</v>
      </c>
      <c r="W103" s="16"/>
      <c r="X103" s="16" t="s">
        <v>1433</v>
      </c>
      <c r="Y103" s="16"/>
      <c r="Z103" s="16"/>
      <c r="AA103" s="16" t="s">
        <v>376</v>
      </c>
      <c r="AB103" s="537" t="s">
        <v>366</v>
      </c>
      <c r="AD103" s="1314">
        <f t="shared" si="66"/>
        <v>0</v>
      </c>
      <c r="AF103" s="475">
        <f t="shared" si="67"/>
        <v>0</v>
      </c>
      <c r="AH103" s="72" t="e">
        <f>+E103-#REF!</f>
        <v>#REF!</v>
      </c>
      <c r="AJ103" s="929"/>
      <c r="AK103" s="929"/>
      <c r="AL103" s="929"/>
      <c r="AM103" s="930">
        <f t="shared" si="49"/>
        <v>0</v>
      </c>
      <c r="AN103" s="929"/>
      <c r="AO103" s="929"/>
      <c r="AP103" s="929"/>
      <c r="AQ103" s="930">
        <f t="shared" si="50"/>
        <v>0</v>
      </c>
      <c r="AR103" s="929"/>
      <c r="AS103" s="929"/>
      <c r="AT103" s="929"/>
      <c r="AU103" s="930">
        <f t="shared" si="51"/>
        <v>0</v>
      </c>
      <c r="AV103" s="929"/>
      <c r="AW103" s="929"/>
      <c r="AX103" s="929"/>
      <c r="AY103" s="930">
        <f t="shared" si="52"/>
        <v>0</v>
      </c>
      <c r="AZ103" s="929">
        <f t="shared" si="53"/>
        <v>0</v>
      </c>
      <c r="BA103" s="1661">
        <f t="shared" si="68"/>
        <v>38628600</v>
      </c>
      <c r="BB103" s="2067" t="s">
        <v>4248</v>
      </c>
      <c r="BC103" s="2068" t="s">
        <v>4250</v>
      </c>
      <c r="BD103" s="2062" t="s">
        <v>1318</v>
      </c>
      <c r="BE103" s="2060">
        <v>38628600</v>
      </c>
    </row>
    <row r="104" spans="1:57" ht="71.25" customHeight="1">
      <c r="A104" s="66">
        <v>9</v>
      </c>
      <c r="B104" s="334">
        <v>50</v>
      </c>
      <c r="C104" s="2055" t="s">
        <v>2458</v>
      </c>
      <c r="D104" s="13" t="s">
        <v>1108</v>
      </c>
      <c r="E104" s="67">
        <v>74747000</v>
      </c>
      <c r="F104" s="73"/>
      <c r="G104" s="67">
        <v>4125000</v>
      </c>
      <c r="H104" s="67">
        <v>18225000</v>
      </c>
      <c r="I104" s="67">
        <v>2058000</v>
      </c>
      <c r="J104" s="69">
        <v>0</v>
      </c>
      <c r="K104" s="67">
        <v>2058000</v>
      </c>
      <c r="L104" s="67">
        <f t="shared" si="65"/>
        <v>24408000</v>
      </c>
      <c r="M104" s="67">
        <v>34866400</v>
      </c>
      <c r="N104" s="1662">
        <v>0</v>
      </c>
      <c r="O104" s="66">
        <v>1</v>
      </c>
      <c r="P104" s="598">
        <v>34866400</v>
      </c>
      <c r="Q104" s="480">
        <v>15472600</v>
      </c>
      <c r="R104" s="480"/>
      <c r="S104" s="480"/>
      <c r="T104" s="38"/>
      <c r="U104" s="83" t="s">
        <v>1109</v>
      </c>
      <c r="V104" s="16" t="s">
        <v>968</v>
      </c>
      <c r="W104" s="16"/>
      <c r="X104" s="16" t="s">
        <v>1433</v>
      </c>
      <c r="Y104" s="16" t="s">
        <v>705</v>
      </c>
      <c r="Z104" s="16" t="s">
        <v>1220</v>
      </c>
      <c r="AA104" s="16" t="s">
        <v>341</v>
      </c>
      <c r="AB104" s="538" t="s">
        <v>342</v>
      </c>
      <c r="AD104" s="1314">
        <f t="shared" si="66"/>
        <v>0</v>
      </c>
      <c r="AF104" s="475">
        <f t="shared" si="67"/>
        <v>0</v>
      </c>
      <c r="AH104" s="72" t="e">
        <f>+E104-#REF!</f>
        <v>#REF!</v>
      </c>
      <c r="AJ104" s="929"/>
      <c r="AK104" s="929"/>
      <c r="AL104" s="929"/>
      <c r="AM104" s="930">
        <f t="shared" si="49"/>
        <v>0</v>
      </c>
      <c r="AN104" s="929"/>
      <c r="AO104" s="929"/>
      <c r="AP104" s="929"/>
      <c r="AQ104" s="930">
        <f t="shared" si="50"/>
        <v>0</v>
      </c>
      <c r="AR104" s="929"/>
      <c r="AS104" s="929"/>
      <c r="AT104" s="929"/>
      <c r="AU104" s="930">
        <f t="shared" si="51"/>
        <v>0</v>
      </c>
      <c r="AV104" s="929"/>
      <c r="AW104" s="929"/>
      <c r="AX104" s="929"/>
      <c r="AY104" s="930">
        <f t="shared" si="52"/>
        <v>0</v>
      </c>
      <c r="AZ104" s="929">
        <f t="shared" si="53"/>
        <v>0</v>
      </c>
      <c r="BA104" s="1661">
        <f t="shared" si="68"/>
        <v>34866400</v>
      </c>
      <c r="BB104" s="2067" t="s">
        <v>4251</v>
      </c>
      <c r="BC104" s="2068" t="s">
        <v>4252</v>
      </c>
      <c r="BD104" s="27" t="s">
        <v>647</v>
      </c>
      <c r="BE104" s="2060">
        <v>106619100</v>
      </c>
    </row>
    <row r="105" spans="1:57" ht="71.25" customHeight="1">
      <c r="A105" s="66">
        <v>9</v>
      </c>
      <c r="B105" s="334">
        <v>51</v>
      </c>
      <c r="C105" s="2055" t="s">
        <v>2477</v>
      </c>
      <c r="D105" s="13">
        <v>9073</v>
      </c>
      <c r="E105" s="67">
        <v>62500000</v>
      </c>
      <c r="F105" s="78"/>
      <c r="G105" s="73"/>
      <c r="H105" s="67">
        <v>13349800</v>
      </c>
      <c r="I105" s="67">
        <v>22322100</v>
      </c>
      <c r="J105" s="74">
        <v>8200000</v>
      </c>
      <c r="K105" s="67">
        <v>14122100</v>
      </c>
      <c r="L105" s="67">
        <f t="shared" si="65"/>
        <v>27471900</v>
      </c>
      <c r="M105" s="67">
        <v>35028100</v>
      </c>
      <c r="N105" s="1662">
        <v>0</v>
      </c>
      <c r="O105" s="66">
        <v>1</v>
      </c>
      <c r="P105" s="1661">
        <v>35028100</v>
      </c>
      <c r="Q105" s="480">
        <v>0</v>
      </c>
      <c r="R105" s="480"/>
      <c r="S105" s="480"/>
      <c r="T105" s="38"/>
      <c r="U105" s="83" t="s">
        <v>966</v>
      </c>
      <c r="V105" s="16" t="s">
        <v>968</v>
      </c>
      <c r="W105" s="16"/>
      <c r="X105" s="16" t="s">
        <v>1433</v>
      </c>
      <c r="Y105" s="16" t="s">
        <v>705</v>
      </c>
      <c r="Z105" s="16" t="s">
        <v>1394</v>
      </c>
      <c r="AA105" s="16" t="s">
        <v>335</v>
      </c>
      <c r="AB105" s="537" t="s">
        <v>357</v>
      </c>
      <c r="AD105" s="1314">
        <f t="shared" si="66"/>
        <v>0</v>
      </c>
      <c r="AF105" s="475">
        <f t="shared" si="67"/>
        <v>0</v>
      </c>
      <c r="AG105" s="1280"/>
      <c r="AH105" s="72" t="e">
        <f>+E105-#REF!</f>
        <v>#REF!</v>
      </c>
      <c r="AJ105" s="929"/>
      <c r="AK105" s="929"/>
      <c r="AL105" s="929"/>
      <c r="AM105" s="930">
        <f t="shared" si="49"/>
        <v>0</v>
      </c>
      <c r="AN105" s="929"/>
      <c r="AO105" s="929"/>
      <c r="AP105" s="929"/>
      <c r="AQ105" s="930">
        <f t="shared" si="50"/>
        <v>0</v>
      </c>
      <c r="AR105" s="929"/>
      <c r="AS105" s="929"/>
      <c r="AT105" s="929"/>
      <c r="AU105" s="930">
        <f t="shared" si="51"/>
        <v>0</v>
      </c>
      <c r="AV105" s="929"/>
      <c r="AW105" s="929"/>
      <c r="AX105" s="929"/>
      <c r="AY105" s="930">
        <f t="shared" si="52"/>
        <v>0</v>
      </c>
      <c r="AZ105" s="929">
        <f t="shared" si="53"/>
        <v>0</v>
      </c>
      <c r="BA105" s="1661">
        <f t="shared" si="68"/>
        <v>35028100</v>
      </c>
      <c r="BB105" s="2061"/>
      <c r="BC105" s="2061"/>
      <c r="BD105" s="27"/>
      <c r="BE105" s="2061"/>
    </row>
    <row r="106" spans="1:57" ht="71.25" customHeight="1">
      <c r="A106" s="66">
        <v>9</v>
      </c>
      <c r="B106" s="334">
        <v>52</v>
      </c>
      <c r="C106" s="2055" t="s">
        <v>2457</v>
      </c>
      <c r="D106" s="13">
        <v>9073</v>
      </c>
      <c r="E106" s="67">
        <f>64000000-482800</f>
        <v>63517200</v>
      </c>
      <c r="F106" s="78"/>
      <c r="G106" s="67">
        <v>3671200</v>
      </c>
      <c r="H106" s="67">
        <v>16220000</v>
      </c>
      <c r="I106" s="67">
        <v>6901400</v>
      </c>
      <c r="J106" s="69">
        <v>0</v>
      </c>
      <c r="K106" s="67">
        <v>6901400</v>
      </c>
      <c r="L106" s="67">
        <f t="shared" si="65"/>
        <v>26792600</v>
      </c>
      <c r="M106" s="67">
        <v>36724600</v>
      </c>
      <c r="N106" s="1662">
        <v>0</v>
      </c>
      <c r="O106" s="66">
        <v>1</v>
      </c>
      <c r="P106" s="598">
        <v>36724600</v>
      </c>
      <c r="Q106" s="480"/>
      <c r="R106" s="480"/>
      <c r="S106" s="480"/>
      <c r="T106" s="38"/>
      <c r="U106" s="83" t="s">
        <v>1270</v>
      </c>
      <c r="V106" s="16" t="s">
        <v>968</v>
      </c>
      <c r="W106" s="16"/>
      <c r="X106" s="16" t="s">
        <v>1433</v>
      </c>
      <c r="Y106" s="16" t="s">
        <v>705</v>
      </c>
      <c r="Z106" s="16" t="s">
        <v>1220</v>
      </c>
      <c r="AA106" s="16" t="s">
        <v>335</v>
      </c>
      <c r="AB106" s="537" t="s">
        <v>336</v>
      </c>
      <c r="AD106" s="1314">
        <f t="shared" si="66"/>
        <v>0</v>
      </c>
      <c r="AF106" s="475">
        <f t="shared" si="67"/>
        <v>0</v>
      </c>
      <c r="AH106" s="72" t="e">
        <f>+E106-#REF!</f>
        <v>#REF!</v>
      </c>
      <c r="AJ106" s="929"/>
      <c r="AK106" s="929"/>
      <c r="AL106" s="929"/>
      <c r="AM106" s="930">
        <f t="shared" ref="AM106:AM131" si="69">AJ106+AK106+AL106</f>
        <v>0</v>
      </c>
      <c r="AN106" s="929"/>
      <c r="AO106" s="929"/>
      <c r="AP106" s="929"/>
      <c r="AQ106" s="930">
        <f t="shared" ref="AQ106:AQ131" si="70">AN106+AO106+AP106</f>
        <v>0</v>
      </c>
      <c r="AR106" s="929"/>
      <c r="AS106" s="929"/>
      <c r="AT106" s="929"/>
      <c r="AU106" s="930">
        <f t="shared" ref="AU106:AU131" si="71">AR106+AS106+AT106</f>
        <v>0</v>
      </c>
      <c r="AV106" s="929"/>
      <c r="AW106" s="929"/>
      <c r="AX106" s="929"/>
      <c r="AY106" s="930">
        <f t="shared" ref="AY106:AY131" si="72">AV106+AW106+AX106</f>
        <v>0</v>
      </c>
      <c r="AZ106" s="929">
        <f t="shared" ref="AZ106:AZ131" si="73">AM106+AQ106+AU106+AY106</f>
        <v>0</v>
      </c>
      <c r="BA106" s="1661">
        <f t="shared" si="68"/>
        <v>36724600</v>
      </c>
      <c r="BB106" s="2061"/>
      <c r="BC106" s="2061"/>
      <c r="BD106" s="27"/>
      <c r="BE106" s="2061"/>
    </row>
    <row r="107" spans="1:57" ht="71.25" customHeight="1">
      <c r="A107" s="66">
        <v>9</v>
      </c>
      <c r="B107" s="334">
        <v>100</v>
      </c>
      <c r="C107" s="2055" t="s">
        <v>2541</v>
      </c>
      <c r="D107" s="13"/>
      <c r="E107" s="84">
        <v>418000000</v>
      </c>
      <c r="F107" s="82"/>
      <c r="G107" s="73"/>
      <c r="H107" s="67"/>
      <c r="I107" s="67"/>
      <c r="J107" s="69"/>
      <c r="K107" s="82">
        <v>65467700</v>
      </c>
      <c r="L107" s="82">
        <f t="shared" si="65"/>
        <v>65467700</v>
      </c>
      <c r="M107" s="67">
        <v>37276700</v>
      </c>
      <c r="N107" s="1662">
        <v>0</v>
      </c>
      <c r="O107" s="66">
        <v>1</v>
      </c>
      <c r="P107" s="598">
        <v>37276700</v>
      </c>
      <c r="Q107" s="487">
        <v>109850400</v>
      </c>
      <c r="R107" s="501">
        <v>167409000</v>
      </c>
      <c r="S107" s="501">
        <v>37996200</v>
      </c>
      <c r="T107" s="38"/>
      <c r="U107" s="83" t="s">
        <v>795</v>
      </c>
      <c r="V107" s="14" t="s">
        <v>968</v>
      </c>
      <c r="W107" s="16"/>
      <c r="X107" s="16" t="s">
        <v>1433</v>
      </c>
      <c r="Y107" s="16"/>
      <c r="Z107" s="16"/>
      <c r="AA107" s="16" t="s">
        <v>376</v>
      </c>
      <c r="AB107" s="537" t="s">
        <v>362</v>
      </c>
      <c r="AD107" s="1314">
        <f t="shared" si="66"/>
        <v>0</v>
      </c>
      <c r="AF107" s="475">
        <f t="shared" si="67"/>
        <v>0</v>
      </c>
      <c r="AH107" s="72" t="e">
        <f>+E107-#REF!</f>
        <v>#REF!</v>
      </c>
      <c r="AJ107" s="929"/>
      <c r="AK107" s="929"/>
      <c r="AL107" s="929"/>
      <c r="AM107" s="930">
        <f t="shared" si="69"/>
        <v>0</v>
      </c>
      <c r="AN107" s="929"/>
      <c r="AO107" s="929"/>
      <c r="AP107" s="929"/>
      <c r="AQ107" s="930">
        <f t="shared" si="70"/>
        <v>0</v>
      </c>
      <c r="AR107" s="929"/>
      <c r="AS107" s="929"/>
      <c r="AT107" s="929"/>
      <c r="AU107" s="930">
        <f t="shared" si="71"/>
        <v>0</v>
      </c>
      <c r="AV107" s="929"/>
      <c r="AW107" s="929"/>
      <c r="AX107" s="929"/>
      <c r="AY107" s="930">
        <f t="shared" si="72"/>
        <v>0</v>
      </c>
      <c r="AZ107" s="929">
        <f t="shared" si="73"/>
        <v>0</v>
      </c>
      <c r="BA107" s="1661">
        <f t="shared" si="68"/>
        <v>37276700</v>
      </c>
      <c r="BB107" s="2067" t="s">
        <v>4251</v>
      </c>
      <c r="BC107" s="2068" t="s">
        <v>4253</v>
      </c>
      <c r="BD107" s="2062" t="s">
        <v>795</v>
      </c>
      <c r="BE107" s="2060">
        <v>37276700</v>
      </c>
    </row>
    <row r="108" spans="1:57" s="50" customFormat="1" ht="21" customHeight="1">
      <c r="A108" s="1665"/>
      <c r="B108" s="1666"/>
      <c r="C108" s="1667" t="s">
        <v>381</v>
      </c>
      <c r="D108" s="1668"/>
      <c r="E108" s="1669">
        <f>SUM(E109:E118)</f>
        <v>1292235700</v>
      </c>
      <c r="F108" s="1669">
        <f t="shared" ref="F108:T108" si="74">SUM(F109:F118)</f>
        <v>27070000</v>
      </c>
      <c r="G108" s="1669">
        <f t="shared" si="74"/>
        <v>0</v>
      </c>
      <c r="H108" s="1669">
        <f t="shared" si="74"/>
        <v>123536200</v>
      </c>
      <c r="I108" s="1669">
        <f t="shared" si="74"/>
        <v>135705300</v>
      </c>
      <c r="J108" s="1669">
        <f t="shared" ref="J108:O108" si="75">SUM(J109:J118)</f>
        <v>0</v>
      </c>
      <c r="K108" s="1669">
        <f t="shared" si="75"/>
        <v>225872600</v>
      </c>
      <c r="L108" s="1669">
        <f t="shared" si="75"/>
        <v>376478800</v>
      </c>
      <c r="M108" s="1669">
        <f t="shared" si="75"/>
        <v>263727600</v>
      </c>
      <c r="N108" s="1669">
        <f t="shared" si="75"/>
        <v>27055600</v>
      </c>
      <c r="O108" s="1669">
        <f t="shared" si="75"/>
        <v>10</v>
      </c>
      <c r="P108" s="1669">
        <f t="shared" si="74"/>
        <v>236672000</v>
      </c>
      <c r="Q108" s="1669">
        <f t="shared" si="74"/>
        <v>469838300</v>
      </c>
      <c r="R108" s="1669">
        <f t="shared" si="74"/>
        <v>182191000</v>
      </c>
      <c r="S108" s="1669">
        <f t="shared" si="74"/>
        <v>0</v>
      </c>
      <c r="T108" s="1669">
        <f t="shared" si="74"/>
        <v>0</v>
      </c>
      <c r="U108" s="1669"/>
      <c r="V108" s="1669"/>
      <c r="W108" s="505">
        <f t="shared" ref="W108:AB108" si="76">SUM(W109:W118)</f>
        <v>0</v>
      </c>
      <c r="X108" s="505">
        <f t="shared" si="76"/>
        <v>0</v>
      </c>
      <c r="Y108" s="505">
        <f t="shared" si="76"/>
        <v>0</v>
      </c>
      <c r="Z108" s="505">
        <f t="shared" si="76"/>
        <v>0</v>
      </c>
      <c r="AA108" s="505">
        <f t="shared" si="76"/>
        <v>0</v>
      </c>
      <c r="AB108" s="536">
        <f t="shared" si="76"/>
        <v>0</v>
      </c>
      <c r="AC108" s="544"/>
      <c r="AE108" s="1681">
        <f>M108-N108-P108</f>
        <v>0</v>
      </c>
      <c r="AF108" s="475"/>
      <c r="AG108" s="1280"/>
      <c r="AH108" s="65"/>
      <c r="AI108" s="65"/>
      <c r="AJ108" s="929"/>
      <c r="AK108" s="929"/>
      <c r="AL108" s="929"/>
      <c r="AM108" s="930">
        <f t="shared" si="69"/>
        <v>0</v>
      </c>
      <c r="AN108" s="929"/>
      <c r="AO108" s="929"/>
      <c r="AP108" s="929"/>
      <c r="AQ108" s="930">
        <f t="shared" si="70"/>
        <v>0</v>
      </c>
      <c r="AR108" s="929"/>
      <c r="AS108" s="929"/>
      <c r="AT108" s="929"/>
      <c r="AU108" s="930">
        <f t="shared" si="71"/>
        <v>0</v>
      </c>
      <c r="AV108" s="929"/>
      <c r="AW108" s="929"/>
      <c r="AX108" s="929"/>
      <c r="AY108" s="930">
        <f t="shared" si="72"/>
        <v>0</v>
      </c>
      <c r="AZ108" s="929">
        <f t="shared" si="73"/>
        <v>0</v>
      </c>
      <c r="BA108" s="1669">
        <f>SUM(BA109:BA118)</f>
        <v>236672000</v>
      </c>
      <c r="BB108" s="1669">
        <f>SUM(BB109:BB118)</f>
        <v>0</v>
      </c>
      <c r="BC108" s="1669">
        <f>SUM(BC109:BC118)</f>
        <v>0</v>
      </c>
      <c r="BD108" s="1669">
        <f>SUM(BD109:BD118)</f>
        <v>0</v>
      </c>
      <c r="BE108" s="1669">
        <f>SUM(BE109:BE118)</f>
        <v>236672000</v>
      </c>
    </row>
    <row r="109" spans="1:57" ht="107.25" customHeight="1">
      <c r="A109" s="66">
        <v>10</v>
      </c>
      <c r="B109" s="334">
        <v>53</v>
      </c>
      <c r="C109" s="2055" t="s">
        <v>2449</v>
      </c>
      <c r="D109" s="13">
        <v>8998</v>
      </c>
      <c r="E109" s="67">
        <v>134580000</v>
      </c>
      <c r="F109" s="67">
        <v>27070000</v>
      </c>
      <c r="G109" s="73"/>
      <c r="H109" s="67">
        <v>12185700</v>
      </c>
      <c r="I109" s="67">
        <v>38733400</v>
      </c>
      <c r="J109" s="69">
        <v>0</v>
      </c>
      <c r="K109" s="67">
        <v>38733400</v>
      </c>
      <c r="L109" s="67">
        <f t="shared" ref="L109:L118" si="77">+F109+G109+H109+K109</f>
        <v>77989100</v>
      </c>
      <c r="M109" s="67">
        <v>56590900</v>
      </c>
      <c r="N109" s="1662">
        <v>0</v>
      </c>
      <c r="O109" s="66">
        <v>1</v>
      </c>
      <c r="P109" s="598">
        <v>56590900</v>
      </c>
      <c r="Q109" s="480">
        <v>0</v>
      </c>
      <c r="R109" s="480"/>
      <c r="S109" s="480"/>
      <c r="T109" s="38"/>
      <c r="U109" s="83" t="s">
        <v>936</v>
      </c>
      <c r="V109" s="16" t="s">
        <v>1285</v>
      </c>
      <c r="W109" s="16"/>
      <c r="X109" s="16" t="s">
        <v>1433</v>
      </c>
      <c r="Y109" s="16" t="s">
        <v>705</v>
      </c>
      <c r="Z109" s="16" t="s">
        <v>1217</v>
      </c>
      <c r="AA109" s="16" t="s">
        <v>335</v>
      </c>
      <c r="AB109" s="537" t="s">
        <v>351</v>
      </c>
      <c r="AD109" s="1314">
        <f t="shared" ref="AD109:AD118" si="78">M109-P109</f>
        <v>0</v>
      </c>
      <c r="AF109" s="475">
        <f t="shared" ref="AF109:AF115" si="79">P109-M109</f>
        <v>0</v>
      </c>
      <c r="AH109" s="72" t="e">
        <f>+E109-#REF!</f>
        <v>#REF!</v>
      </c>
      <c r="AJ109" s="929"/>
      <c r="AK109" s="929"/>
      <c r="AL109" s="929"/>
      <c r="AM109" s="930">
        <f t="shared" si="69"/>
        <v>0</v>
      </c>
      <c r="AN109" s="929"/>
      <c r="AO109" s="929"/>
      <c r="AP109" s="929"/>
      <c r="AQ109" s="930">
        <f t="shared" si="70"/>
        <v>0</v>
      </c>
      <c r="AR109" s="929"/>
      <c r="AS109" s="929"/>
      <c r="AT109" s="929"/>
      <c r="AU109" s="930">
        <f t="shared" si="71"/>
        <v>0</v>
      </c>
      <c r="AV109" s="929"/>
      <c r="AW109" s="929"/>
      <c r="AX109" s="929"/>
      <c r="AY109" s="930">
        <f t="shared" si="72"/>
        <v>0</v>
      </c>
      <c r="AZ109" s="929">
        <f t="shared" si="73"/>
        <v>0</v>
      </c>
      <c r="BA109" s="1661">
        <f t="shared" ref="BA109:BA118" si="80">P109</f>
        <v>56590900</v>
      </c>
      <c r="BB109" s="2067" t="s">
        <v>4254</v>
      </c>
      <c r="BC109" s="2068" t="s">
        <v>4255</v>
      </c>
      <c r="BD109" s="2062" t="s">
        <v>936</v>
      </c>
      <c r="BE109" s="2060">
        <v>76787900</v>
      </c>
    </row>
    <row r="110" spans="1:57" ht="94.5" customHeight="1">
      <c r="A110" s="66">
        <v>10</v>
      </c>
      <c r="B110" s="334">
        <v>101</v>
      </c>
      <c r="C110" s="2055" t="s">
        <v>2519</v>
      </c>
      <c r="D110" s="13"/>
      <c r="E110" s="84">
        <v>118900000</v>
      </c>
      <c r="F110" s="82"/>
      <c r="G110" s="73"/>
      <c r="H110" s="67"/>
      <c r="I110" s="67"/>
      <c r="J110" s="69"/>
      <c r="K110" s="82">
        <v>17910500</v>
      </c>
      <c r="L110" s="82">
        <f t="shared" si="77"/>
        <v>17910500</v>
      </c>
      <c r="M110" s="67">
        <v>20197000</v>
      </c>
      <c r="N110" s="1662">
        <v>0</v>
      </c>
      <c r="O110" s="66">
        <v>1</v>
      </c>
      <c r="P110" s="598">
        <v>20197000</v>
      </c>
      <c r="Q110" s="480">
        <v>80792500</v>
      </c>
      <c r="R110" s="500">
        <v>0</v>
      </c>
      <c r="S110" s="500"/>
      <c r="T110" s="38"/>
      <c r="U110" s="83" t="s">
        <v>936</v>
      </c>
      <c r="V110" s="14" t="s">
        <v>1285</v>
      </c>
      <c r="W110" s="16"/>
      <c r="X110" s="16" t="s">
        <v>1433</v>
      </c>
      <c r="Y110" s="16"/>
      <c r="Z110" s="16"/>
      <c r="AA110" s="16" t="s">
        <v>360</v>
      </c>
      <c r="AB110" s="537" t="s">
        <v>366</v>
      </c>
      <c r="AD110" s="1314">
        <f t="shared" si="78"/>
        <v>0</v>
      </c>
      <c r="AF110" s="475">
        <f t="shared" si="79"/>
        <v>0</v>
      </c>
      <c r="AH110" s="72" t="e">
        <f>+E110-#REF!</f>
        <v>#REF!</v>
      </c>
      <c r="AJ110" s="929"/>
      <c r="AK110" s="929"/>
      <c r="AL110" s="929"/>
      <c r="AM110" s="930">
        <f t="shared" si="69"/>
        <v>0</v>
      </c>
      <c r="AN110" s="929"/>
      <c r="AO110" s="929"/>
      <c r="AP110" s="929"/>
      <c r="AQ110" s="930">
        <f t="shared" si="70"/>
        <v>0</v>
      </c>
      <c r="AR110" s="929"/>
      <c r="AS110" s="929"/>
      <c r="AT110" s="929"/>
      <c r="AU110" s="930">
        <f t="shared" si="71"/>
        <v>0</v>
      </c>
      <c r="AV110" s="929"/>
      <c r="AW110" s="929"/>
      <c r="AX110" s="929"/>
      <c r="AY110" s="930">
        <f t="shared" si="72"/>
        <v>0</v>
      </c>
      <c r="AZ110" s="929">
        <f t="shared" si="73"/>
        <v>0</v>
      </c>
      <c r="BA110" s="1661">
        <f t="shared" si="80"/>
        <v>20197000</v>
      </c>
      <c r="BB110" s="2061"/>
      <c r="BC110" s="2061"/>
      <c r="BD110" s="27"/>
      <c r="BE110" s="2061"/>
    </row>
    <row r="111" spans="1:57" ht="97.5" customHeight="1">
      <c r="A111" s="66">
        <v>10</v>
      </c>
      <c r="B111" s="334">
        <v>54</v>
      </c>
      <c r="C111" s="2055" t="s">
        <v>2483</v>
      </c>
      <c r="D111" s="13">
        <v>8816</v>
      </c>
      <c r="E111" s="67">
        <v>104500000</v>
      </c>
      <c r="F111" s="73"/>
      <c r="G111" s="73"/>
      <c r="H111" s="67">
        <v>21350500</v>
      </c>
      <c r="I111" s="67">
        <v>33730600</v>
      </c>
      <c r="J111" s="69">
        <v>0</v>
      </c>
      <c r="K111" s="67">
        <v>33730600</v>
      </c>
      <c r="L111" s="67">
        <f t="shared" si="77"/>
        <v>55081100</v>
      </c>
      <c r="M111" s="67">
        <v>49418900</v>
      </c>
      <c r="N111" s="1662">
        <v>0</v>
      </c>
      <c r="O111" s="66">
        <v>1</v>
      </c>
      <c r="P111" s="598">
        <v>49418900</v>
      </c>
      <c r="Q111" s="480">
        <v>0</v>
      </c>
      <c r="R111" s="480"/>
      <c r="S111" s="480"/>
      <c r="T111" s="38"/>
      <c r="U111" s="83" t="s">
        <v>1273</v>
      </c>
      <c r="V111" s="16" t="s">
        <v>1274</v>
      </c>
      <c r="W111" s="16"/>
      <c r="X111" s="16" t="s">
        <v>1433</v>
      </c>
      <c r="Y111" s="16" t="s">
        <v>705</v>
      </c>
      <c r="Z111" s="16" t="s">
        <v>1394</v>
      </c>
      <c r="AA111" s="16" t="s">
        <v>335</v>
      </c>
      <c r="AB111" s="537" t="s">
        <v>343</v>
      </c>
      <c r="AD111" s="1314">
        <f t="shared" si="78"/>
        <v>0</v>
      </c>
      <c r="AF111" s="475">
        <f t="shared" si="79"/>
        <v>0</v>
      </c>
      <c r="AH111" s="72" t="e">
        <f>+E111-#REF!</f>
        <v>#REF!</v>
      </c>
      <c r="AJ111" s="929"/>
      <c r="AK111" s="929"/>
      <c r="AL111" s="929"/>
      <c r="AM111" s="930">
        <f t="shared" si="69"/>
        <v>0</v>
      </c>
      <c r="AN111" s="929"/>
      <c r="AO111" s="929"/>
      <c r="AP111" s="929"/>
      <c r="AQ111" s="930">
        <f t="shared" si="70"/>
        <v>0</v>
      </c>
      <c r="AR111" s="929"/>
      <c r="AS111" s="929"/>
      <c r="AT111" s="929"/>
      <c r="AU111" s="930">
        <f t="shared" si="71"/>
        <v>0</v>
      </c>
      <c r="AV111" s="929"/>
      <c r="AW111" s="929"/>
      <c r="AX111" s="929"/>
      <c r="AY111" s="930">
        <f t="shared" si="72"/>
        <v>0</v>
      </c>
      <c r="AZ111" s="929">
        <f t="shared" si="73"/>
        <v>0</v>
      </c>
      <c r="BA111" s="1661">
        <f t="shared" si="80"/>
        <v>49418900</v>
      </c>
      <c r="BB111" s="2067" t="s">
        <v>4256</v>
      </c>
      <c r="BC111" s="2068" t="s">
        <v>4257</v>
      </c>
      <c r="BD111" s="2062" t="s">
        <v>1273</v>
      </c>
      <c r="BE111" s="2060">
        <v>49418900</v>
      </c>
    </row>
    <row r="112" spans="1:57" ht="90" customHeight="1">
      <c r="A112" s="66">
        <v>10</v>
      </c>
      <c r="B112" s="334">
        <v>102</v>
      </c>
      <c r="C112" s="2055" t="s">
        <v>2542</v>
      </c>
      <c r="D112" s="13"/>
      <c r="E112" s="84">
        <v>68133600</v>
      </c>
      <c r="F112" s="82"/>
      <c r="G112" s="73"/>
      <c r="H112" s="67"/>
      <c r="I112" s="67"/>
      <c r="J112" s="69"/>
      <c r="K112" s="82">
        <v>10220100</v>
      </c>
      <c r="L112" s="82">
        <f t="shared" si="77"/>
        <v>10220100</v>
      </c>
      <c r="M112" s="67">
        <v>6404500</v>
      </c>
      <c r="N112" s="1662">
        <v>0</v>
      </c>
      <c r="O112" s="66">
        <v>1</v>
      </c>
      <c r="P112" s="598">
        <v>6404500</v>
      </c>
      <c r="Q112" s="480">
        <v>26674400</v>
      </c>
      <c r="R112" s="500">
        <v>24834600</v>
      </c>
      <c r="S112" s="500"/>
      <c r="T112" s="38"/>
      <c r="U112" s="83" t="s">
        <v>1239</v>
      </c>
      <c r="V112" s="14" t="s">
        <v>1275</v>
      </c>
      <c r="W112" s="16"/>
      <c r="X112" s="16" t="s">
        <v>1433</v>
      </c>
      <c r="Y112" s="16"/>
      <c r="Z112" s="16"/>
      <c r="AA112" s="16" t="s">
        <v>360</v>
      </c>
      <c r="AB112" s="537" t="s">
        <v>377</v>
      </c>
      <c r="AD112" s="1314">
        <f t="shared" si="78"/>
        <v>0</v>
      </c>
      <c r="AF112" s="475">
        <f t="shared" si="79"/>
        <v>0</v>
      </c>
      <c r="AH112" s="72" t="e">
        <f>+E112-#REF!</f>
        <v>#REF!</v>
      </c>
      <c r="AJ112" s="929"/>
      <c r="AK112" s="929"/>
      <c r="AL112" s="929"/>
      <c r="AM112" s="930">
        <f t="shared" si="69"/>
        <v>0</v>
      </c>
      <c r="AN112" s="929"/>
      <c r="AO112" s="929"/>
      <c r="AP112" s="929"/>
      <c r="AQ112" s="930">
        <f t="shared" si="70"/>
        <v>0</v>
      </c>
      <c r="AR112" s="929"/>
      <c r="AS112" s="929"/>
      <c r="AT112" s="929"/>
      <c r="AU112" s="930">
        <f t="shared" si="71"/>
        <v>0</v>
      </c>
      <c r="AV112" s="929"/>
      <c r="AW112" s="929"/>
      <c r="AX112" s="929"/>
      <c r="AY112" s="930">
        <f t="shared" si="72"/>
        <v>0</v>
      </c>
      <c r="AZ112" s="929">
        <f t="shared" si="73"/>
        <v>0</v>
      </c>
      <c r="BA112" s="1661">
        <f t="shared" si="80"/>
        <v>6404500</v>
      </c>
      <c r="BB112" s="2067" t="s">
        <v>4258</v>
      </c>
      <c r="BC112" s="2068" t="s">
        <v>4259</v>
      </c>
      <c r="BD112" s="27" t="s">
        <v>267</v>
      </c>
      <c r="BE112" s="2060">
        <v>43623700</v>
      </c>
    </row>
    <row r="113" spans="1:57" ht="90.75" customHeight="1">
      <c r="A113" s="66">
        <v>10</v>
      </c>
      <c r="B113" s="334">
        <v>103</v>
      </c>
      <c r="C113" s="2055" t="s">
        <v>2433</v>
      </c>
      <c r="D113" s="13"/>
      <c r="E113" s="84">
        <v>64590000</v>
      </c>
      <c r="F113" s="82"/>
      <c r="G113" s="73"/>
      <c r="H113" s="67"/>
      <c r="I113" s="67"/>
      <c r="J113" s="69"/>
      <c r="K113" s="82">
        <v>9369500</v>
      </c>
      <c r="L113" s="82">
        <f t="shared" si="77"/>
        <v>9369500</v>
      </c>
      <c r="M113" s="67">
        <v>6971800</v>
      </c>
      <c r="N113" s="1662">
        <v>0</v>
      </c>
      <c r="O113" s="66">
        <v>1</v>
      </c>
      <c r="P113" s="598">
        <v>6971800</v>
      </c>
      <c r="Q113" s="487">
        <v>48248700</v>
      </c>
      <c r="R113" s="500"/>
      <c r="S113" s="500"/>
      <c r="T113" s="38"/>
      <c r="U113" s="83" t="s">
        <v>1240</v>
      </c>
      <c r="V113" s="14" t="s">
        <v>1275</v>
      </c>
      <c r="W113" s="16"/>
      <c r="X113" s="16" t="s">
        <v>1433</v>
      </c>
      <c r="Y113" s="16"/>
      <c r="Z113" s="16"/>
      <c r="AA113" s="16" t="s">
        <v>341</v>
      </c>
      <c r="AB113" s="537" t="s">
        <v>362</v>
      </c>
      <c r="AD113" s="1314">
        <f t="shared" si="78"/>
        <v>0</v>
      </c>
      <c r="AF113" s="475">
        <f t="shared" si="79"/>
        <v>0</v>
      </c>
      <c r="AH113" s="72" t="e">
        <f>+E113-#REF!</f>
        <v>#REF!</v>
      </c>
      <c r="AJ113" s="929"/>
      <c r="AK113" s="929"/>
      <c r="AL113" s="929"/>
      <c r="AM113" s="930">
        <f t="shared" si="69"/>
        <v>0</v>
      </c>
      <c r="AN113" s="929"/>
      <c r="AO113" s="929"/>
      <c r="AP113" s="929"/>
      <c r="AQ113" s="930">
        <f t="shared" si="70"/>
        <v>0</v>
      </c>
      <c r="AR113" s="929"/>
      <c r="AS113" s="929"/>
      <c r="AT113" s="929"/>
      <c r="AU113" s="930">
        <f t="shared" si="71"/>
        <v>0</v>
      </c>
      <c r="AV113" s="929"/>
      <c r="AW113" s="929"/>
      <c r="AX113" s="929"/>
      <c r="AY113" s="930">
        <f t="shared" si="72"/>
        <v>0</v>
      </c>
      <c r="AZ113" s="929">
        <f t="shared" si="73"/>
        <v>0</v>
      </c>
      <c r="BA113" s="1661">
        <f t="shared" si="80"/>
        <v>6971800</v>
      </c>
      <c r="BB113" s="2061"/>
      <c r="BC113" s="2061"/>
      <c r="BD113" s="27"/>
      <c r="BE113" s="2061"/>
    </row>
    <row r="114" spans="1:57" ht="71.25" customHeight="1">
      <c r="A114" s="66">
        <v>10</v>
      </c>
      <c r="B114" s="334">
        <v>104</v>
      </c>
      <c r="C114" s="2055" t="s">
        <v>2525</v>
      </c>
      <c r="D114" s="13"/>
      <c r="E114" s="81">
        <v>71019600</v>
      </c>
      <c r="F114" s="82"/>
      <c r="G114" s="73"/>
      <c r="H114" s="67"/>
      <c r="I114" s="67"/>
      <c r="J114" s="69"/>
      <c r="K114" s="82">
        <v>10653000</v>
      </c>
      <c r="L114" s="82">
        <f t="shared" si="77"/>
        <v>10653000</v>
      </c>
      <c r="M114" s="67">
        <v>6349900</v>
      </c>
      <c r="N114" s="1662">
        <v>0</v>
      </c>
      <c r="O114" s="66">
        <v>1</v>
      </c>
      <c r="P114" s="598">
        <v>6349900</v>
      </c>
      <c r="Q114" s="480">
        <v>23540800</v>
      </c>
      <c r="R114" s="500">
        <v>30475900</v>
      </c>
      <c r="S114" s="500"/>
      <c r="T114" s="38"/>
      <c r="U114" s="83" t="s">
        <v>1241</v>
      </c>
      <c r="V114" s="14" t="s">
        <v>1275</v>
      </c>
      <c r="W114" s="16"/>
      <c r="X114" s="16" t="s">
        <v>1433</v>
      </c>
      <c r="Y114" s="16"/>
      <c r="Z114" s="16"/>
      <c r="AA114" s="16" t="s">
        <v>360</v>
      </c>
      <c r="AB114" s="537" t="s">
        <v>378</v>
      </c>
      <c r="AD114" s="1314">
        <f t="shared" si="78"/>
        <v>0</v>
      </c>
      <c r="AF114" s="475">
        <f t="shared" si="79"/>
        <v>0</v>
      </c>
      <c r="AH114" s="72" t="e">
        <f>+E114-#REF!</f>
        <v>#REF!</v>
      </c>
      <c r="AJ114" s="929"/>
      <c r="AK114" s="929"/>
      <c r="AL114" s="929"/>
      <c r="AM114" s="930">
        <f t="shared" si="69"/>
        <v>0</v>
      </c>
      <c r="AN114" s="929"/>
      <c r="AO114" s="929"/>
      <c r="AP114" s="929"/>
      <c r="AQ114" s="930">
        <f t="shared" si="70"/>
        <v>0</v>
      </c>
      <c r="AR114" s="929"/>
      <c r="AS114" s="929"/>
      <c r="AT114" s="929"/>
      <c r="AU114" s="930">
        <f t="shared" si="71"/>
        <v>0</v>
      </c>
      <c r="AV114" s="929"/>
      <c r="AW114" s="929"/>
      <c r="AX114" s="929"/>
      <c r="AY114" s="930">
        <f t="shared" si="72"/>
        <v>0</v>
      </c>
      <c r="AZ114" s="929">
        <f t="shared" si="73"/>
        <v>0</v>
      </c>
      <c r="BA114" s="1661">
        <f t="shared" si="80"/>
        <v>6349900</v>
      </c>
      <c r="BB114" s="2061"/>
      <c r="BC114" s="2061"/>
      <c r="BD114" s="27"/>
      <c r="BE114" s="2061"/>
    </row>
    <row r="115" spans="1:57" ht="71.25" customHeight="1">
      <c r="A115" s="66">
        <v>10</v>
      </c>
      <c r="B115" s="334">
        <v>105</v>
      </c>
      <c r="C115" s="2055" t="s">
        <v>2524</v>
      </c>
      <c r="D115" s="13"/>
      <c r="E115" s="84">
        <v>110990000</v>
      </c>
      <c r="F115" s="82"/>
      <c r="G115" s="73"/>
      <c r="H115" s="67"/>
      <c r="I115" s="67"/>
      <c r="J115" s="69"/>
      <c r="K115" s="82">
        <v>16133000</v>
      </c>
      <c r="L115" s="82">
        <f t="shared" si="77"/>
        <v>16133000</v>
      </c>
      <c r="M115" s="67">
        <v>11947500</v>
      </c>
      <c r="N115" s="1662">
        <v>0</v>
      </c>
      <c r="O115" s="66">
        <v>1</v>
      </c>
      <c r="P115" s="598">
        <v>11947500</v>
      </c>
      <c r="Q115" s="480">
        <v>82909500</v>
      </c>
      <c r="R115" s="500"/>
      <c r="S115" s="500"/>
      <c r="T115" s="38"/>
      <c r="U115" s="83" t="s">
        <v>1242</v>
      </c>
      <c r="V115" s="14" t="s">
        <v>1275</v>
      </c>
      <c r="W115" s="16"/>
      <c r="X115" s="16" t="s">
        <v>1433</v>
      </c>
      <c r="Y115" s="16"/>
      <c r="Z115" s="16"/>
      <c r="AA115" s="16" t="s">
        <v>341</v>
      </c>
      <c r="AB115" s="537" t="s">
        <v>366</v>
      </c>
      <c r="AD115" s="1314">
        <f t="shared" si="78"/>
        <v>0</v>
      </c>
      <c r="AF115" s="475">
        <f t="shared" si="79"/>
        <v>0</v>
      </c>
      <c r="AH115" s="72" t="e">
        <f>+E115-#REF!</f>
        <v>#REF!</v>
      </c>
      <c r="AJ115" s="929"/>
      <c r="AK115" s="929"/>
      <c r="AL115" s="929"/>
      <c r="AM115" s="930">
        <f t="shared" si="69"/>
        <v>0</v>
      </c>
      <c r="AN115" s="929"/>
      <c r="AO115" s="929"/>
      <c r="AP115" s="929"/>
      <c r="AQ115" s="930">
        <f t="shared" si="70"/>
        <v>0</v>
      </c>
      <c r="AR115" s="929"/>
      <c r="AS115" s="929"/>
      <c r="AT115" s="929"/>
      <c r="AU115" s="930">
        <f t="shared" si="71"/>
        <v>0</v>
      </c>
      <c r="AV115" s="929"/>
      <c r="AW115" s="929"/>
      <c r="AX115" s="929"/>
      <c r="AY115" s="930">
        <f t="shared" si="72"/>
        <v>0</v>
      </c>
      <c r="AZ115" s="929">
        <f t="shared" si="73"/>
        <v>0</v>
      </c>
      <c r="BA115" s="1661">
        <f t="shared" si="80"/>
        <v>11947500</v>
      </c>
      <c r="BB115" s="2061"/>
      <c r="BC115" s="2061"/>
      <c r="BD115" s="27"/>
      <c r="BE115" s="2061"/>
    </row>
    <row r="116" spans="1:57" ht="86.25" customHeight="1">
      <c r="A116" s="66">
        <v>10</v>
      </c>
      <c r="B116" s="334">
        <v>55</v>
      </c>
      <c r="C116" s="2055" t="s">
        <v>2469</v>
      </c>
      <c r="D116" s="13">
        <v>10506</v>
      </c>
      <c r="E116" s="67">
        <v>443535000</v>
      </c>
      <c r="F116" s="73"/>
      <c r="G116" s="73"/>
      <c r="H116" s="67">
        <v>90000000</v>
      </c>
      <c r="I116" s="67">
        <v>63241300</v>
      </c>
      <c r="J116" s="69">
        <v>0</v>
      </c>
      <c r="K116" s="67">
        <v>63241300</v>
      </c>
      <c r="L116" s="67">
        <f t="shared" si="77"/>
        <v>153241300</v>
      </c>
      <c r="M116" s="1703">
        <v>86267600</v>
      </c>
      <c r="N116" s="1704">
        <v>27055600</v>
      </c>
      <c r="O116" s="66">
        <v>1</v>
      </c>
      <c r="P116" s="1705">
        <f>M116-N116</f>
        <v>59212000</v>
      </c>
      <c r="Q116" s="481">
        <v>106448400</v>
      </c>
      <c r="R116" s="480">
        <v>97577700</v>
      </c>
      <c r="S116" s="480"/>
      <c r="T116" s="67"/>
      <c r="U116" s="83" t="s">
        <v>937</v>
      </c>
      <c r="V116" s="16" t="s">
        <v>1275</v>
      </c>
      <c r="W116" s="16"/>
      <c r="X116" s="16" t="s">
        <v>1433</v>
      </c>
      <c r="Y116" s="16" t="s">
        <v>705</v>
      </c>
      <c r="Z116" s="16" t="s">
        <v>857</v>
      </c>
      <c r="AA116" s="16" t="s">
        <v>337</v>
      </c>
      <c r="AB116" s="537" t="s">
        <v>338</v>
      </c>
      <c r="AD116" s="1314">
        <f t="shared" si="78"/>
        <v>27055600</v>
      </c>
      <c r="AH116" s="72" t="e">
        <f>+E116-#REF!</f>
        <v>#REF!</v>
      </c>
      <c r="AJ116" s="929"/>
      <c r="AK116" s="929"/>
      <c r="AL116" s="929"/>
      <c r="AM116" s="930">
        <f t="shared" si="69"/>
        <v>0</v>
      </c>
      <c r="AN116" s="929"/>
      <c r="AO116" s="929"/>
      <c r="AP116" s="929"/>
      <c r="AQ116" s="930">
        <f t="shared" si="70"/>
        <v>0</v>
      </c>
      <c r="AR116" s="929"/>
      <c r="AS116" s="929"/>
      <c r="AT116" s="929"/>
      <c r="AU116" s="930">
        <f t="shared" si="71"/>
        <v>0</v>
      </c>
      <c r="AV116" s="929"/>
      <c r="AW116" s="929"/>
      <c r="AX116" s="929"/>
      <c r="AY116" s="930">
        <f t="shared" si="72"/>
        <v>0</v>
      </c>
      <c r="AZ116" s="929">
        <f t="shared" si="73"/>
        <v>0</v>
      </c>
      <c r="BA116" s="1661">
        <f t="shared" si="80"/>
        <v>59212000</v>
      </c>
      <c r="BB116" s="2061"/>
      <c r="BC116" s="2061"/>
      <c r="BD116" s="27"/>
      <c r="BE116" s="2061"/>
    </row>
    <row r="117" spans="1:57" s="50" customFormat="1" ht="90.75" customHeight="1">
      <c r="A117" s="66">
        <v>10</v>
      </c>
      <c r="B117" s="334">
        <v>106</v>
      </c>
      <c r="C117" s="2055" t="s">
        <v>2435</v>
      </c>
      <c r="D117" s="13"/>
      <c r="E117" s="81">
        <v>64987500</v>
      </c>
      <c r="F117" s="82"/>
      <c r="G117" s="73"/>
      <c r="H117" s="67"/>
      <c r="I117" s="67"/>
      <c r="J117" s="69"/>
      <c r="K117" s="82">
        <v>9748200</v>
      </c>
      <c r="L117" s="82">
        <f t="shared" si="77"/>
        <v>9748200</v>
      </c>
      <c r="M117" s="67">
        <v>7629500</v>
      </c>
      <c r="N117" s="1662">
        <v>0</v>
      </c>
      <c r="O117" s="66">
        <v>1</v>
      </c>
      <c r="P117" s="598">
        <v>7629500</v>
      </c>
      <c r="Q117" s="487">
        <v>18307000</v>
      </c>
      <c r="R117" s="500">
        <v>29302800</v>
      </c>
      <c r="S117" s="500"/>
      <c r="T117" s="38"/>
      <c r="U117" s="83" t="s">
        <v>937</v>
      </c>
      <c r="V117" s="14" t="s">
        <v>1275</v>
      </c>
      <c r="W117" s="16"/>
      <c r="X117" s="16" t="s">
        <v>1433</v>
      </c>
      <c r="Y117" s="16"/>
      <c r="Z117" s="16"/>
      <c r="AA117" s="16" t="s">
        <v>360</v>
      </c>
      <c r="AB117" s="537" t="s">
        <v>369</v>
      </c>
      <c r="AC117" s="543"/>
      <c r="AD117" s="1314">
        <f t="shared" si="78"/>
        <v>0</v>
      </c>
      <c r="AF117" s="475">
        <f>P117-M117</f>
        <v>0</v>
      </c>
      <c r="AG117" s="475"/>
      <c r="AH117" s="72" t="e">
        <f>+E117-#REF!</f>
        <v>#REF!</v>
      </c>
      <c r="AI117" s="53"/>
      <c r="AJ117" s="929"/>
      <c r="AK117" s="929"/>
      <c r="AL117" s="929"/>
      <c r="AM117" s="930">
        <f t="shared" si="69"/>
        <v>0</v>
      </c>
      <c r="AN117" s="929"/>
      <c r="AO117" s="929"/>
      <c r="AP117" s="929"/>
      <c r="AQ117" s="930">
        <f t="shared" si="70"/>
        <v>0</v>
      </c>
      <c r="AR117" s="929"/>
      <c r="AS117" s="929"/>
      <c r="AT117" s="929"/>
      <c r="AU117" s="930">
        <f t="shared" si="71"/>
        <v>0</v>
      </c>
      <c r="AV117" s="929"/>
      <c r="AW117" s="929"/>
      <c r="AX117" s="929"/>
      <c r="AY117" s="930">
        <f t="shared" si="72"/>
        <v>0</v>
      </c>
      <c r="AZ117" s="929">
        <f t="shared" si="73"/>
        <v>0</v>
      </c>
      <c r="BA117" s="1661">
        <f t="shared" si="80"/>
        <v>7629500</v>
      </c>
      <c r="BB117" s="2067" t="s">
        <v>4258</v>
      </c>
      <c r="BC117" s="2068" t="s">
        <v>4260</v>
      </c>
      <c r="BD117" s="2062" t="s">
        <v>937</v>
      </c>
      <c r="BE117" s="2060">
        <v>66841500</v>
      </c>
    </row>
    <row r="118" spans="1:57" ht="106.5" customHeight="1">
      <c r="A118" s="66">
        <v>10</v>
      </c>
      <c r="B118" s="334">
        <v>107</v>
      </c>
      <c r="C118" s="2055" t="s">
        <v>2529</v>
      </c>
      <c r="D118" s="13"/>
      <c r="E118" s="84">
        <v>111000000</v>
      </c>
      <c r="F118" s="82"/>
      <c r="G118" s="73"/>
      <c r="H118" s="67"/>
      <c r="I118" s="67"/>
      <c r="J118" s="69"/>
      <c r="K118" s="82">
        <v>16133000</v>
      </c>
      <c r="L118" s="82">
        <f t="shared" si="77"/>
        <v>16133000</v>
      </c>
      <c r="M118" s="67">
        <v>11950000</v>
      </c>
      <c r="N118" s="1662">
        <v>0</v>
      </c>
      <c r="O118" s="66">
        <v>1</v>
      </c>
      <c r="P118" s="598">
        <v>11950000</v>
      </c>
      <c r="Q118" s="480">
        <v>82917000</v>
      </c>
      <c r="R118" s="500"/>
      <c r="S118" s="500"/>
      <c r="T118" s="38"/>
      <c r="U118" s="83" t="s">
        <v>940</v>
      </c>
      <c r="V118" s="14" t="s">
        <v>1275</v>
      </c>
      <c r="W118" s="16"/>
      <c r="X118" s="16" t="s">
        <v>1433</v>
      </c>
      <c r="Y118" s="16"/>
      <c r="Z118" s="16"/>
      <c r="AA118" s="16" t="s">
        <v>341</v>
      </c>
      <c r="AB118" s="537" t="s">
        <v>362</v>
      </c>
      <c r="AD118" s="1314">
        <f t="shared" si="78"/>
        <v>0</v>
      </c>
      <c r="AF118" s="475">
        <f>P118-M118</f>
        <v>0</v>
      </c>
      <c r="AH118" s="72" t="e">
        <f>+E118-#REF!</f>
        <v>#REF!</v>
      </c>
      <c r="AJ118" s="929"/>
      <c r="AK118" s="929"/>
      <c r="AL118" s="929"/>
      <c r="AM118" s="930">
        <f t="shared" si="69"/>
        <v>0</v>
      </c>
      <c r="AN118" s="929"/>
      <c r="AO118" s="929"/>
      <c r="AP118" s="929"/>
      <c r="AQ118" s="930">
        <f t="shared" si="70"/>
        <v>0</v>
      </c>
      <c r="AR118" s="929"/>
      <c r="AS118" s="929"/>
      <c r="AT118" s="929"/>
      <c r="AU118" s="930">
        <f t="shared" si="71"/>
        <v>0</v>
      </c>
      <c r="AV118" s="929"/>
      <c r="AW118" s="929"/>
      <c r="AX118" s="929"/>
      <c r="AY118" s="930">
        <f t="shared" si="72"/>
        <v>0</v>
      </c>
      <c r="AZ118" s="929">
        <f t="shared" si="73"/>
        <v>0</v>
      </c>
      <c r="BA118" s="1661">
        <f t="shared" si="80"/>
        <v>11950000</v>
      </c>
      <c r="BB118" s="37"/>
      <c r="BC118" s="37"/>
      <c r="BD118" s="21"/>
      <c r="BE118" s="37"/>
    </row>
    <row r="119" spans="1:57" s="50" customFormat="1" ht="21" customHeight="1">
      <c r="A119" s="1665"/>
      <c r="B119" s="1666"/>
      <c r="C119" s="1667" t="s">
        <v>380</v>
      </c>
      <c r="D119" s="1668"/>
      <c r="E119" s="1669">
        <f>SUM(E120:E127)</f>
        <v>2053596000</v>
      </c>
      <c r="F119" s="1669">
        <f t="shared" ref="F119:T119" si="81">SUM(F120:F127)</f>
        <v>38303000</v>
      </c>
      <c r="G119" s="1669">
        <f t="shared" si="81"/>
        <v>81000000</v>
      </c>
      <c r="H119" s="1669">
        <f t="shared" si="81"/>
        <v>153318000</v>
      </c>
      <c r="I119" s="1669">
        <f t="shared" si="81"/>
        <v>280301000</v>
      </c>
      <c r="J119" s="1669">
        <f t="shared" ref="J119:O119" si="82">SUM(J120:J127)</f>
        <v>71500000</v>
      </c>
      <c r="K119" s="1669">
        <f t="shared" si="82"/>
        <v>317032000</v>
      </c>
      <c r="L119" s="1669">
        <f t="shared" si="82"/>
        <v>589653000</v>
      </c>
      <c r="M119" s="1669">
        <f t="shared" si="82"/>
        <v>279359200</v>
      </c>
      <c r="N119" s="1669">
        <f t="shared" si="82"/>
        <v>7838000</v>
      </c>
      <c r="O119" s="1669">
        <f t="shared" si="82"/>
        <v>8</v>
      </c>
      <c r="P119" s="1669">
        <f t="shared" si="81"/>
        <v>271521200</v>
      </c>
      <c r="Q119" s="1669">
        <f t="shared" si="81"/>
        <v>759062900</v>
      </c>
      <c r="R119" s="1669">
        <f t="shared" si="81"/>
        <v>135053200</v>
      </c>
      <c r="S119" s="1669">
        <f t="shared" si="81"/>
        <v>290467700</v>
      </c>
      <c r="T119" s="1669">
        <f t="shared" si="81"/>
        <v>0</v>
      </c>
      <c r="U119" s="1669"/>
      <c r="V119" s="1669"/>
      <c r="W119" s="505">
        <f t="shared" ref="W119:AB119" si="83">SUM(W120:W127)</f>
        <v>0</v>
      </c>
      <c r="X119" s="505">
        <f t="shared" si="83"/>
        <v>0</v>
      </c>
      <c r="Y119" s="505">
        <f t="shared" si="83"/>
        <v>0</v>
      </c>
      <c r="Z119" s="505">
        <f t="shared" si="83"/>
        <v>0</v>
      </c>
      <c r="AA119" s="505">
        <f t="shared" si="83"/>
        <v>0</v>
      </c>
      <c r="AB119" s="536">
        <f t="shared" si="83"/>
        <v>0</v>
      </c>
      <c r="AC119" s="544"/>
      <c r="AE119" s="1681">
        <f>M119-N119-P119</f>
        <v>0</v>
      </c>
      <c r="AF119" s="475"/>
      <c r="AG119" s="1280"/>
      <c r="AH119" s="65"/>
      <c r="AI119" s="65"/>
      <c r="AJ119" s="929"/>
      <c r="AK119" s="929"/>
      <c r="AL119" s="929"/>
      <c r="AM119" s="930">
        <f t="shared" si="69"/>
        <v>0</v>
      </c>
      <c r="AN119" s="929"/>
      <c r="AO119" s="929"/>
      <c r="AP119" s="929"/>
      <c r="AQ119" s="930">
        <f t="shared" si="70"/>
        <v>0</v>
      </c>
      <c r="AR119" s="929"/>
      <c r="AS119" s="929"/>
      <c r="AT119" s="929"/>
      <c r="AU119" s="930">
        <f t="shared" si="71"/>
        <v>0</v>
      </c>
      <c r="AV119" s="929"/>
      <c r="AW119" s="929"/>
      <c r="AX119" s="929"/>
      <c r="AY119" s="930">
        <f t="shared" si="72"/>
        <v>0</v>
      </c>
      <c r="AZ119" s="929">
        <f t="shared" si="73"/>
        <v>0</v>
      </c>
      <c r="BA119" s="1669">
        <f>SUM(BA120:BA127)</f>
        <v>271521200</v>
      </c>
      <c r="BB119" s="1669">
        <f>SUM(BB120:BB127)</f>
        <v>0</v>
      </c>
      <c r="BC119" s="1669">
        <f>SUM(BC120:BC127)</f>
        <v>0</v>
      </c>
      <c r="BD119" s="1669">
        <f>SUM(BD120:BD127)</f>
        <v>0</v>
      </c>
      <c r="BE119" s="1669">
        <f>SUM(BE120:BE127)</f>
        <v>271521200</v>
      </c>
    </row>
    <row r="120" spans="1:57" ht="71.25" customHeight="1">
      <c r="A120" s="66">
        <v>11</v>
      </c>
      <c r="B120" s="334">
        <v>56</v>
      </c>
      <c r="C120" s="2055" t="s">
        <v>2479</v>
      </c>
      <c r="D120" s="13" t="s">
        <v>938</v>
      </c>
      <c r="E120" s="67">
        <v>263200000</v>
      </c>
      <c r="F120" s="73"/>
      <c r="G120" s="73"/>
      <c r="H120" s="67">
        <v>50388000</v>
      </c>
      <c r="I120" s="67">
        <v>48221300</v>
      </c>
      <c r="J120" s="69">
        <v>0</v>
      </c>
      <c r="K120" s="67">
        <v>48221300</v>
      </c>
      <c r="L120" s="67">
        <f t="shared" ref="L120:L127" si="84">+F120+G120+H120+K120</f>
        <v>98609300</v>
      </c>
      <c r="M120" s="67">
        <v>28620400</v>
      </c>
      <c r="N120" s="1662">
        <v>0</v>
      </c>
      <c r="O120" s="66">
        <v>1</v>
      </c>
      <c r="P120" s="598">
        <v>28620400</v>
      </c>
      <c r="Q120" s="480">
        <v>135970300</v>
      </c>
      <c r="R120" s="480"/>
      <c r="S120" s="480"/>
      <c r="T120" s="67"/>
      <c r="U120" s="83" t="s">
        <v>939</v>
      </c>
      <c r="V120" s="16" t="s">
        <v>1425</v>
      </c>
      <c r="W120" s="16"/>
      <c r="X120" s="16" t="s">
        <v>1433</v>
      </c>
      <c r="Y120" s="16" t="s">
        <v>705</v>
      </c>
      <c r="Z120" s="80" t="s">
        <v>1009</v>
      </c>
      <c r="AA120" s="16" t="s">
        <v>341</v>
      </c>
      <c r="AB120" s="537" t="s">
        <v>347</v>
      </c>
      <c r="AD120" s="1314">
        <f t="shared" ref="AD120:AD127" si="85">M120-P120</f>
        <v>0</v>
      </c>
      <c r="AF120" s="475">
        <f>P120-M120</f>
        <v>0</v>
      </c>
      <c r="AH120" s="72" t="e">
        <f>+E120-#REF!</f>
        <v>#REF!</v>
      </c>
      <c r="AJ120" s="929"/>
      <c r="AK120" s="929"/>
      <c r="AL120" s="929"/>
      <c r="AM120" s="930">
        <f t="shared" si="69"/>
        <v>0</v>
      </c>
      <c r="AN120" s="929"/>
      <c r="AO120" s="929"/>
      <c r="AP120" s="929"/>
      <c r="AQ120" s="930">
        <f t="shared" si="70"/>
        <v>0</v>
      </c>
      <c r="AR120" s="929"/>
      <c r="AS120" s="929"/>
      <c r="AT120" s="929"/>
      <c r="AU120" s="930">
        <f t="shared" si="71"/>
        <v>0</v>
      </c>
      <c r="AV120" s="929"/>
      <c r="AW120" s="929"/>
      <c r="AX120" s="929"/>
      <c r="AY120" s="930">
        <f t="shared" si="72"/>
        <v>0</v>
      </c>
      <c r="AZ120" s="929">
        <f t="shared" si="73"/>
        <v>0</v>
      </c>
      <c r="BA120" s="1661">
        <f t="shared" ref="BA120:BA127" si="86">P120</f>
        <v>28620400</v>
      </c>
      <c r="BB120" s="61" t="s">
        <v>4261</v>
      </c>
      <c r="BC120" s="61" t="s">
        <v>4262</v>
      </c>
      <c r="BD120" s="2063" t="s">
        <v>4263</v>
      </c>
      <c r="BE120" s="2060">
        <v>28620400</v>
      </c>
    </row>
    <row r="121" spans="1:57" ht="71.25" customHeight="1">
      <c r="A121" s="66">
        <v>11</v>
      </c>
      <c r="B121" s="334">
        <v>57</v>
      </c>
      <c r="C121" s="2055" t="s">
        <v>2448</v>
      </c>
      <c r="D121" s="13">
        <v>9448</v>
      </c>
      <c r="E121" s="67">
        <v>277000000</v>
      </c>
      <c r="F121" s="67">
        <v>38303000</v>
      </c>
      <c r="G121" s="38"/>
      <c r="H121" s="67">
        <v>41750000</v>
      </c>
      <c r="I121" s="67">
        <v>67588000</v>
      </c>
      <c r="J121" s="74">
        <v>43200000</v>
      </c>
      <c r="K121" s="67">
        <v>24388000</v>
      </c>
      <c r="L121" s="67">
        <f t="shared" si="84"/>
        <v>104441000</v>
      </c>
      <c r="M121" s="67">
        <v>172559000</v>
      </c>
      <c r="N121" s="1662">
        <v>0</v>
      </c>
      <c r="O121" s="66">
        <v>1</v>
      </c>
      <c r="P121" s="1661">
        <v>172559000</v>
      </c>
      <c r="Q121" s="499"/>
      <c r="R121" s="499"/>
      <c r="S121" s="499"/>
      <c r="T121" s="38"/>
      <c r="U121" s="83" t="s">
        <v>660</v>
      </c>
      <c r="V121" s="16" t="s">
        <v>662</v>
      </c>
      <c r="W121" s="16"/>
      <c r="X121" s="16" t="s">
        <v>1433</v>
      </c>
      <c r="Y121" s="16" t="s">
        <v>705</v>
      </c>
      <c r="Z121" s="16" t="s">
        <v>1217</v>
      </c>
      <c r="AA121" s="16" t="s">
        <v>335</v>
      </c>
      <c r="AB121" s="539" t="s">
        <v>351</v>
      </c>
      <c r="AD121" s="1314">
        <f t="shared" si="85"/>
        <v>0</v>
      </c>
      <c r="AF121" s="475">
        <f>P121-M121</f>
        <v>0</v>
      </c>
      <c r="AG121" s="1280"/>
      <c r="AH121" s="72" t="e">
        <f>+E121-#REF!</f>
        <v>#REF!</v>
      </c>
      <c r="AJ121" s="929"/>
      <c r="AK121" s="929"/>
      <c r="AL121" s="929"/>
      <c r="AM121" s="930">
        <f t="shared" si="69"/>
        <v>0</v>
      </c>
      <c r="AN121" s="929"/>
      <c r="AO121" s="929"/>
      <c r="AP121" s="929"/>
      <c r="AQ121" s="930">
        <f t="shared" si="70"/>
        <v>0</v>
      </c>
      <c r="AR121" s="929"/>
      <c r="AS121" s="929"/>
      <c r="AT121" s="929"/>
      <c r="AU121" s="930">
        <f t="shared" si="71"/>
        <v>0</v>
      </c>
      <c r="AV121" s="929"/>
      <c r="AW121" s="929"/>
      <c r="AX121" s="929"/>
      <c r="AY121" s="930">
        <f t="shared" si="72"/>
        <v>0</v>
      </c>
      <c r="AZ121" s="929">
        <f t="shared" si="73"/>
        <v>0</v>
      </c>
      <c r="BA121" s="1661">
        <f t="shared" si="86"/>
        <v>172559000</v>
      </c>
      <c r="BB121" s="61" t="s">
        <v>4264</v>
      </c>
      <c r="BC121" s="61" t="s">
        <v>4265</v>
      </c>
      <c r="BD121" s="2062" t="s">
        <v>660</v>
      </c>
      <c r="BE121" s="2060">
        <v>172559000</v>
      </c>
    </row>
    <row r="122" spans="1:57" ht="71.25" customHeight="1">
      <c r="A122" s="66">
        <v>11</v>
      </c>
      <c r="B122" s="334">
        <v>58</v>
      </c>
      <c r="C122" s="2055" t="s">
        <v>2463</v>
      </c>
      <c r="D122" s="13" t="s">
        <v>1091</v>
      </c>
      <c r="E122" s="67">
        <v>488000000</v>
      </c>
      <c r="F122" s="73"/>
      <c r="G122" s="67">
        <v>81000000</v>
      </c>
      <c r="H122" s="67">
        <v>16180000</v>
      </c>
      <c r="I122" s="67">
        <v>96556000</v>
      </c>
      <c r="J122" s="74">
        <v>28300000</v>
      </c>
      <c r="K122" s="67">
        <v>68256000</v>
      </c>
      <c r="L122" s="67">
        <f t="shared" si="84"/>
        <v>165436000</v>
      </c>
      <c r="M122" s="67">
        <v>0</v>
      </c>
      <c r="N122" s="1662">
        <v>0</v>
      </c>
      <c r="O122" s="66">
        <v>1</v>
      </c>
      <c r="P122" s="1661">
        <v>0</v>
      </c>
      <c r="Q122" s="480">
        <v>322564000</v>
      </c>
      <c r="R122" s="480"/>
      <c r="S122" s="480">
        <v>0</v>
      </c>
      <c r="T122" s="67"/>
      <c r="U122" s="83" t="s">
        <v>658</v>
      </c>
      <c r="V122" s="16" t="s">
        <v>659</v>
      </c>
      <c r="W122" s="16"/>
      <c r="X122" s="16" t="s">
        <v>1433</v>
      </c>
      <c r="Y122" s="16" t="s">
        <v>705</v>
      </c>
      <c r="Z122" s="16" t="s">
        <v>556</v>
      </c>
      <c r="AA122" s="16" t="s">
        <v>341</v>
      </c>
      <c r="AB122" s="538" t="s">
        <v>342</v>
      </c>
      <c r="AD122" s="1314">
        <f t="shared" si="85"/>
        <v>0</v>
      </c>
      <c r="AF122" s="475">
        <f>P122-M122</f>
        <v>0</v>
      </c>
      <c r="AG122" s="1280"/>
      <c r="AH122" s="72" t="e">
        <f>+E122-#REF!</f>
        <v>#REF!</v>
      </c>
      <c r="AJ122" s="929"/>
      <c r="AK122" s="929"/>
      <c r="AL122" s="929"/>
      <c r="AM122" s="930">
        <f t="shared" si="69"/>
        <v>0</v>
      </c>
      <c r="AN122" s="929"/>
      <c r="AO122" s="929"/>
      <c r="AP122" s="929"/>
      <c r="AQ122" s="930">
        <f t="shared" si="70"/>
        <v>0</v>
      </c>
      <c r="AR122" s="929"/>
      <c r="AS122" s="929"/>
      <c r="AT122" s="929"/>
      <c r="AU122" s="930">
        <f t="shared" si="71"/>
        <v>0</v>
      </c>
      <c r="AV122" s="929"/>
      <c r="AW122" s="929"/>
      <c r="AX122" s="929"/>
      <c r="AY122" s="930">
        <f t="shared" si="72"/>
        <v>0</v>
      </c>
      <c r="AZ122" s="929">
        <f t="shared" si="73"/>
        <v>0</v>
      </c>
      <c r="BA122" s="1661">
        <f t="shared" si="86"/>
        <v>0</v>
      </c>
      <c r="BB122" s="61" t="s">
        <v>4266</v>
      </c>
      <c r="BC122" s="61" t="s">
        <v>4267</v>
      </c>
      <c r="BD122" s="2062" t="s">
        <v>658</v>
      </c>
      <c r="BE122" s="2060">
        <v>0</v>
      </c>
    </row>
    <row r="123" spans="1:57" ht="71.25" customHeight="1">
      <c r="A123" s="66">
        <v>11</v>
      </c>
      <c r="B123" s="334">
        <v>59</v>
      </c>
      <c r="C123" s="2055" t="s">
        <v>2493</v>
      </c>
      <c r="D123" s="13" t="s">
        <v>1092</v>
      </c>
      <c r="E123" s="67">
        <v>222738700</v>
      </c>
      <c r="F123" s="73"/>
      <c r="G123" s="73"/>
      <c r="H123" s="67">
        <v>45000000</v>
      </c>
      <c r="I123" s="67">
        <v>47430000</v>
      </c>
      <c r="J123" s="69">
        <v>0</v>
      </c>
      <c r="K123" s="67">
        <v>47430000</v>
      </c>
      <c r="L123" s="67">
        <f t="shared" si="84"/>
        <v>92430000</v>
      </c>
      <c r="M123" s="67">
        <v>26656500</v>
      </c>
      <c r="N123" s="1662">
        <v>0</v>
      </c>
      <c r="O123" s="66">
        <v>1</v>
      </c>
      <c r="P123" s="598">
        <v>26656500</v>
      </c>
      <c r="Q123" s="480">
        <v>103652200</v>
      </c>
      <c r="R123" s="480">
        <v>0</v>
      </c>
      <c r="S123" s="480"/>
      <c r="T123" s="67"/>
      <c r="U123" s="83" t="s">
        <v>1093</v>
      </c>
      <c r="V123" s="16" t="s">
        <v>671</v>
      </c>
      <c r="W123" s="16"/>
      <c r="X123" s="16" t="s">
        <v>1433</v>
      </c>
      <c r="Y123" s="16" t="s">
        <v>705</v>
      </c>
      <c r="Z123" s="16" t="s">
        <v>1009</v>
      </c>
      <c r="AA123" s="16" t="s">
        <v>348</v>
      </c>
      <c r="AB123" s="537" t="s">
        <v>347</v>
      </c>
      <c r="AD123" s="1314">
        <f t="shared" si="85"/>
        <v>0</v>
      </c>
      <c r="AF123" s="475">
        <f>P123-M123</f>
        <v>0</v>
      </c>
      <c r="AH123" s="72" t="e">
        <f>+E123-#REF!</f>
        <v>#REF!</v>
      </c>
      <c r="AJ123" s="929"/>
      <c r="AK123" s="929"/>
      <c r="AL123" s="929"/>
      <c r="AM123" s="930">
        <f t="shared" si="69"/>
        <v>0</v>
      </c>
      <c r="AN123" s="929"/>
      <c r="AO123" s="929"/>
      <c r="AP123" s="929"/>
      <c r="AQ123" s="930">
        <f t="shared" si="70"/>
        <v>0</v>
      </c>
      <c r="AR123" s="929"/>
      <c r="AS123" s="929"/>
      <c r="AT123" s="929"/>
      <c r="AU123" s="930">
        <f t="shared" si="71"/>
        <v>0</v>
      </c>
      <c r="AV123" s="929"/>
      <c r="AW123" s="929"/>
      <c r="AX123" s="929"/>
      <c r="AY123" s="930">
        <f t="shared" si="72"/>
        <v>0</v>
      </c>
      <c r="AZ123" s="929">
        <f t="shared" si="73"/>
        <v>0</v>
      </c>
      <c r="BA123" s="1661">
        <f t="shared" si="86"/>
        <v>26656500</v>
      </c>
      <c r="BB123" s="61" t="s">
        <v>4268</v>
      </c>
      <c r="BC123" s="61" t="s">
        <v>4269</v>
      </c>
      <c r="BD123" s="2062" t="s">
        <v>1093</v>
      </c>
      <c r="BE123" s="2060">
        <v>26656500</v>
      </c>
    </row>
    <row r="124" spans="1:57" ht="71.25" customHeight="1">
      <c r="A124" s="66">
        <v>11</v>
      </c>
      <c r="B124" s="334">
        <v>108</v>
      </c>
      <c r="C124" s="2055" t="s">
        <v>2434</v>
      </c>
      <c r="D124" s="13"/>
      <c r="E124" s="81">
        <v>64370000</v>
      </c>
      <c r="F124" s="82"/>
      <c r="G124" s="73"/>
      <c r="H124" s="67"/>
      <c r="I124" s="67"/>
      <c r="J124" s="69"/>
      <c r="K124" s="82">
        <v>9567700</v>
      </c>
      <c r="L124" s="82">
        <f t="shared" si="84"/>
        <v>9567700</v>
      </c>
      <c r="M124" s="67">
        <v>15987200</v>
      </c>
      <c r="N124" s="1662">
        <v>0</v>
      </c>
      <c r="O124" s="66">
        <v>1</v>
      </c>
      <c r="P124" s="598">
        <v>15987200</v>
      </c>
      <c r="Q124" s="480">
        <v>38815100</v>
      </c>
      <c r="R124" s="500"/>
      <c r="S124" s="500"/>
      <c r="T124" s="38"/>
      <c r="U124" s="83" t="s">
        <v>941</v>
      </c>
      <c r="V124" s="14" t="s">
        <v>671</v>
      </c>
      <c r="W124" s="16"/>
      <c r="X124" s="16" t="s">
        <v>1433</v>
      </c>
      <c r="Y124" s="16"/>
      <c r="Z124" s="16"/>
      <c r="AA124" s="16" t="s">
        <v>341</v>
      </c>
      <c r="AB124" s="537" t="s">
        <v>362</v>
      </c>
      <c r="AD124" s="1314">
        <f t="shared" si="85"/>
        <v>0</v>
      </c>
      <c r="AF124" s="475">
        <f>P124-M124</f>
        <v>0</v>
      </c>
      <c r="AH124" s="72" t="e">
        <f>+E124-#REF!</f>
        <v>#REF!</v>
      </c>
      <c r="AJ124" s="929"/>
      <c r="AK124" s="929"/>
      <c r="AL124" s="929"/>
      <c r="AM124" s="930">
        <f t="shared" si="69"/>
        <v>0</v>
      </c>
      <c r="AN124" s="929"/>
      <c r="AO124" s="929"/>
      <c r="AP124" s="929"/>
      <c r="AQ124" s="930">
        <f t="shared" si="70"/>
        <v>0</v>
      </c>
      <c r="AR124" s="929"/>
      <c r="AS124" s="929"/>
      <c r="AT124" s="929"/>
      <c r="AU124" s="930">
        <f t="shared" si="71"/>
        <v>0</v>
      </c>
      <c r="AV124" s="929"/>
      <c r="AW124" s="929"/>
      <c r="AX124" s="929"/>
      <c r="AY124" s="930">
        <f t="shared" si="72"/>
        <v>0</v>
      </c>
      <c r="AZ124" s="929">
        <f t="shared" si="73"/>
        <v>0</v>
      </c>
      <c r="BA124" s="1661">
        <f t="shared" si="86"/>
        <v>15987200</v>
      </c>
      <c r="BB124" s="61" t="s">
        <v>4268</v>
      </c>
      <c r="BC124" s="61" t="s">
        <v>4270</v>
      </c>
      <c r="BD124" s="27" t="s">
        <v>439</v>
      </c>
      <c r="BE124" s="2060">
        <v>15987200</v>
      </c>
    </row>
    <row r="125" spans="1:57" ht="71.25" customHeight="1">
      <c r="A125" s="66">
        <v>11</v>
      </c>
      <c r="B125" s="334">
        <v>109</v>
      </c>
      <c r="C125" s="2055" t="s">
        <v>2527</v>
      </c>
      <c r="D125" s="13"/>
      <c r="E125" s="84">
        <v>136081900</v>
      </c>
      <c r="F125" s="82"/>
      <c r="G125" s="73"/>
      <c r="H125" s="67"/>
      <c r="I125" s="67">
        <v>20505700</v>
      </c>
      <c r="J125" s="69"/>
      <c r="K125" s="82">
        <v>20505700</v>
      </c>
      <c r="L125" s="82">
        <f t="shared" si="84"/>
        <v>20505700</v>
      </c>
      <c r="M125" s="1703">
        <v>29232300</v>
      </c>
      <c r="N125" s="1704">
        <v>7838000</v>
      </c>
      <c r="O125" s="66">
        <v>1</v>
      </c>
      <c r="P125" s="1705">
        <f>M125-N125</f>
        <v>21394300</v>
      </c>
      <c r="Q125" s="480">
        <v>86343900</v>
      </c>
      <c r="R125" s="500"/>
      <c r="S125" s="500"/>
      <c r="T125" s="38"/>
      <c r="U125" s="83" t="s">
        <v>942</v>
      </c>
      <c r="V125" s="14" t="s">
        <v>659</v>
      </c>
      <c r="W125" s="16"/>
      <c r="X125" s="16" t="s">
        <v>1433</v>
      </c>
      <c r="Y125" s="16"/>
      <c r="Z125" s="16"/>
      <c r="AA125" s="16" t="s">
        <v>341</v>
      </c>
      <c r="AB125" s="537" t="s">
        <v>362</v>
      </c>
      <c r="AD125" s="1314">
        <f t="shared" si="85"/>
        <v>7838000</v>
      </c>
      <c r="AH125" s="72" t="e">
        <f>+E125-#REF!</f>
        <v>#REF!</v>
      </c>
      <c r="AJ125" s="929"/>
      <c r="AK125" s="929"/>
      <c r="AL125" s="929"/>
      <c r="AM125" s="930">
        <f t="shared" si="69"/>
        <v>0</v>
      </c>
      <c r="AN125" s="929"/>
      <c r="AO125" s="929"/>
      <c r="AP125" s="929"/>
      <c r="AQ125" s="930">
        <f t="shared" si="70"/>
        <v>0</v>
      </c>
      <c r="AR125" s="929"/>
      <c r="AS125" s="929"/>
      <c r="AT125" s="929"/>
      <c r="AU125" s="930">
        <f t="shared" si="71"/>
        <v>0</v>
      </c>
      <c r="AV125" s="929"/>
      <c r="AW125" s="929"/>
      <c r="AX125" s="929"/>
      <c r="AY125" s="930">
        <f t="shared" si="72"/>
        <v>0</v>
      </c>
      <c r="AZ125" s="929">
        <f t="shared" si="73"/>
        <v>0</v>
      </c>
      <c r="BA125" s="1661">
        <f t="shared" si="86"/>
        <v>21394300</v>
      </c>
      <c r="BB125" s="61" t="s">
        <v>4266</v>
      </c>
      <c r="BC125" s="61" t="s">
        <v>4271</v>
      </c>
      <c r="BD125" s="27" t="s">
        <v>4272</v>
      </c>
      <c r="BE125" s="2060">
        <v>27698100</v>
      </c>
    </row>
    <row r="126" spans="1:57" ht="71.25" customHeight="1">
      <c r="A126" s="66">
        <v>11</v>
      </c>
      <c r="B126" s="334">
        <v>110</v>
      </c>
      <c r="C126" s="2055" t="s">
        <v>2526</v>
      </c>
      <c r="D126" s="13"/>
      <c r="E126" s="81">
        <v>70505400</v>
      </c>
      <c r="F126" s="82"/>
      <c r="G126" s="73"/>
      <c r="H126" s="67"/>
      <c r="I126" s="67"/>
      <c r="J126" s="69"/>
      <c r="K126" s="82">
        <v>10575900</v>
      </c>
      <c r="L126" s="82">
        <f t="shared" si="84"/>
        <v>10575900</v>
      </c>
      <c r="M126" s="67">
        <v>6303800</v>
      </c>
      <c r="N126" s="1662">
        <v>0</v>
      </c>
      <c r="O126" s="66">
        <v>1</v>
      </c>
      <c r="P126" s="598">
        <v>6303800</v>
      </c>
      <c r="Q126" s="480">
        <v>23370500</v>
      </c>
      <c r="R126" s="500">
        <v>30255200</v>
      </c>
      <c r="S126" s="500"/>
      <c r="T126" s="38"/>
      <c r="U126" s="83" t="s">
        <v>943</v>
      </c>
      <c r="V126" s="14" t="s">
        <v>659</v>
      </c>
      <c r="W126" s="16"/>
      <c r="X126" s="16" t="s">
        <v>1433</v>
      </c>
      <c r="Y126" s="16"/>
      <c r="Z126" s="16"/>
      <c r="AA126" s="16" t="s">
        <v>360</v>
      </c>
      <c r="AB126" s="537" t="s">
        <v>370</v>
      </c>
      <c r="AD126" s="1314">
        <f t="shared" si="85"/>
        <v>0</v>
      </c>
      <c r="AF126" s="475">
        <f>P126-M126</f>
        <v>0</v>
      </c>
      <c r="AH126" s="72" t="e">
        <f>+E126-#REF!</f>
        <v>#REF!</v>
      </c>
      <c r="AJ126" s="929"/>
      <c r="AK126" s="929"/>
      <c r="AL126" s="929"/>
      <c r="AM126" s="930">
        <f t="shared" si="69"/>
        <v>0</v>
      </c>
      <c r="AN126" s="929"/>
      <c r="AO126" s="929"/>
      <c r="AP126" s="929"/>
      <c r="AQ126" s="930">
        <f t="shared" si="70"/>
        <v>0</v>
      </c>
      <c r="AR126" s="929"/>
      <c r="AS126" s="929"/>
      <c r="AT126" s="929"/>
      <c r="AU126" s="930">
        <f t="shared" si="71"/>
        <v>0</v>
      </c>
      <c r="AV126" s="929"/>
      <c r="AW126" s="929"/>
      <c r="AX126" s="929"/>
      <c r="AY126" s="930">
        <f t="shared" si="72"/>
        <v>0</v>
      </c>
      <c r="AZ126" s="929">
        <f t="shared" si="73"/>
        <v>0</v>
      </c>
      <c r="BA126" s="1661">
        <f t="shared" si="86"/>
        <v>6303800</v>
      </c>
      <c r="BB126" s="2061"/>
      <c r="BC126" s="2061"/>
      <c r="BD126" s="27"/>
      <c r="BE126" s="2061"/>
    </row>
    <row r="127" spans="1:57" ht="71.25" customHeight="1">
      <c r="A127" s="66">
        <v>11</v>
      </c>
      <c r="B127" s="334">
        <v>111</v>
      </c>
      <c r="C127" s="2055" t="s">
        <v>2528</v>
      </c>
      <c r="D127" s="13"/>
      <c r="E127" s="84">
        <v>531700000</v>
      </c>
      <c r="F127" s="82"/>
      <c r="G127" s="73"/>
      <c r="H127" s="67"/>
      <c r="I127" s="67"/>
      <c r="J127" s="69"/>
      <c r="K127" s="82">
        <v>88087400</v>
      </c>
      <c r="L127" s="82">
        <f t="shared" si="84"/>
        <v>88087400</v>
      </c>
      <c r="M127" s="67">
        <v>0</v>
      </c>
      <c r="N127" s="1662">
        <v>0</v>
      </c>
      <c r="O127" s="66">
        <v>1</v>
      </c>
      <c r="P127" s="598">
        <v>0</v>
      </c>
      <c r="Q127" s="487">
        <v>48346900</v>
      </c>
      <c r="R127" s="503">
        <v>104798000</v>
      </c>
      <c r="S127" s="503">
        <v>290467700</v>
      </c>
      <c r="T127" s="38"/>
      <c r="U127" s="83" t="s">
        <v>658</v>
      </c>
      <c r="V127" s="14" t="s">
        <v>659</v>
      </c>
      <c r="W127" s="16"/>
      <c r="X127" s="16" t="s">
        <v>1433</v>
      </c>
      <c r="Y127" s="16"/>
      <c r="Z127" s="16"/>
      <c r="AA127" s="16" t="s">
        <v>376</v>
      </c>
      <c r="AB127" s="537" t="s">
        <v>362</v>
      </c>
      <c r="AD127" s="1314">
        <f t="shared" si="85"/>
        <v>0</v>
      </c>
      <c r="AF127" s="475">
        <f>P127-M127</f>
        <v>0</v>
      </c>
      <c r="AH127" s="72" t="e">
        <f>+E127-#REF!</f>
        <v>#REF!</v>
      </c>
      <c r="AJ127" s="929"/>
      <c r="AK127" s="929"/>
      <c r="AL127" s="929"/>
      <c r="AM127" s="930">
        <f t="shared" si="69"/>
        <v>0</v>
      </c>
      <c r="AN127" s="929"/>
      <c r="AO127" s="929"/>
      <c r="AP127" s="929"/>
      <c r="AQ127" s="930">
        <f t="shared" si="70"/>
        <v>0</v>
      </c>
      <c r="AR127" s="929"/>
      <c r="AS127" s="929"/>
      <c r="AT127" s="929"/>
      <c r="AU127" s="930">
        <f t="shared" si="71"/>
        <v>0</v>
      </c>
      <c r="AV127" s="929"/>
      <c r="AW127" s="929"/>
      <c r="AX127" s="929"/>
      <c r="AY127" s="930">
        <f t="shared" si="72"/>
        <v>0</v>
      </c>
      <c r="AZ127" s="929">
        <f t="shared" si="73"/>
        <v>0</v>
      </c>
      <c r="BA127" s="1661">
        <f t="shared" si="86"/>
        <v>0</v>
      </c>
      <c r="BB127" s="61" t="s">
        <v>4266</v>
      </c>
      <c r="BC127" s="61" t="s">
        <v>4267</v>
      </c>
      <c r="BD127" s="2062" t="s">
        <v>658</v>
      </c>
      <c r="BE127" s="2060">
        <v>0</v>
      </c>
    </row>
    <row r="128" spans="1:57" s="50" customFormat="1" ht="21" customHeight="1">
      <c r="A128" s="1665"/>
      <c r="B128" s="1666"/>
      <c r="C128" s="1667" t="s">
        <v>379</v>
      </c>
      <c r="D128" s="1668"/>
      <c r="E128" s="1669">
        <f>SUM(E129:E131)</f>
        <v>1090558000</v>
      </c>
      <c r="F128" s="1669">
        <f t="shared" ref="F128:T128" si="87">SUM(F129:F131)</f>
        <v>131903600</v>
      </c>
      <c r="G128" s="1669">
        <f t="shared" si="87"/>
        <v>0</v>
      </c>
      <c r="H128" s="1669">
        <f t="shared" si="87"/>
        <v>156783200</v>
      </c>
      <c r="I128" s="1669">
        <f t="shared" si="87"/>
        <v>318535400</v>
      </c>
      <c r="J128" s="1669">
        <f t="shared" ref="J128:O128" si="88">SUM(J129:J131)</f>
        <v>35177700</v>
      </c>
      <c r="K128" s="1669">
        <f t="shared" si="88"/>
        <v>283357700</v>
      </c>
      <c r="L128" s="1669">
        <f t="shared" si="88"/>
        <v>572044500</v>
      </c>
      <c r="M128" s="1669">
        <f t="shared" si="88"/>
        <v>143408000</v>
      </c>
      <c r="N128" s="1669">
        <f t="shared" si="88"/>
        <v>0</v>
      </c>
      <c r="O128" s="1669">
        <f t="shared" si="88"/>
        <v>3</v>
      </c>
      <c r="P128" s="1669">
        <f t="shared" si="87"/>
        <v>143408000</v>
      </c>
      <c r="Q128" s="1669">
        <f t="shared" si="87"/>
        <v>375105500</v>
      </c>
      <c r="R128" s="1669">
        <f t="shared" si="87"/>
        <v>0</v>
      </c>
      <c r="S128" s="1669">
        <f t="shared" si="87"/>
        <v>0</v>
      </c>
      <c r="T128" s="1669">
        <f t="shared" si="87"/>
        <v>0</v>
      </c>
      <c r="U128" s="1669"/>
      <c r="V128" s="1669"/>
      <c r="W128" s="505">
        <f t="shared" ref="W128:AB128" si="89">SUM(W129:W131)</f>
        <v>0</v>
      </c>
      <c r="X128" s="505">
        <f t="shared" si="89"/>
        <v>0</v>
      </c>
      <c r="Y128" s="505">
        <f t="shared" si="89"/>
        <v>0</v>
      </c>
      <c r="Z128" s="505">
        <f t="shared" si="89"/>
        <v>0</v>
      </c>
      <c r="AA128" s="505">
        <f t="shared" si="89"/>
        <v>0</v>
      </c>
      <c r="AB128" s="536">
        <f t="shared" si="89"/>
        <v>0</v>
      </c>
      <c r="AC128" s="544"/>
      <c r="AE128" s="1681">
        <f>M128-N128-P128</f>
        <v>0</v>
      </c>
      <c r="AF128" s="475"/>
      <c r="AG128" s="1280"/>
      <c r="AH128" s="65"/>
      <c r="AI128" s="65"/>
      <c r="AJ128" s="929"/>
      <c r="AK128" s="929"/>
      <c r="AL128" s="929"/>
      <c r="AM128" s="930">
        <f t="shared" si="69"/>
        <v>0</v>
      </c>
      <c r="AN128" s="929"/>
      <c r="AO128" s="929"/>
      <c r="AP128" s="929"/>
      <c r="AQ128" s="930">
        <f t="shared" si="70"/>
        <v>0</v>
      </c>
      <c r="AR128" s="929"/>
      <c r="AS128" s="929"/>
      <c r="AT128" s="929"/>
      <c r="AU128" s="930">
        <f t="shared" si="71"/>
        <v>0</v>
      </c>
      <c r="AV128" s="929"/>
      <c r="AW128" s="929"/>
      <c r="AX128" s="929"/>
      <c r="AY128" s="930">
        <f t="shared" si="72"/>
        <v>0</v>
      </c>
      <c r="AZ128" s="929">
        <f t="shared" si="73"/>
        <v>0</v>
      </c>
      <c r="BA128" s="1669">
        <f>SUM(BA129:BA131)</f>
        <v>143408000</v>
      </c>
      <c r="BB128" s="1669">
        <f>SUM(BB129:BB131)</f>
        <v>0</v>
      </c>
      <c r="BC128" s="1669">
        <f>SUM(BC129:BC131)</f>
        <v>0</v>
      </c>
      <c r="BD128" s="1669">
        <f>SUM(BD129:BD131)</f>
        <v>0</v>
      </c>
      <c r="BE128" s="1669">
        <f>SUM(BE129:BE131)</f>
        <v>143408000</v>
      </c>
    </row>
    <row r="129" spans="1:57" ht="90" customHeight="1">
      <c r="A129" s="66">
        <v>12</v>
      </c>
      <c r="B129" s="334">
        <v>60</v>
      </c>
      <c r="C129" s="2055" t="s">
        <v>2441</v>
      </c>
      <c r="D129" s="13" t="s">
        <v>1094</v>
      </c>
      <c r="E129" s="67">
        <v>418158000</v>
      </c>
      <c r="F129" s="67">
        <v>63244000</v>
      </c>
      <c r="G129" s="67"/>
      <c r="H129" s="67">
        <v>4216000</v>
      </c>
      <c r="I129" s="67">
        <v>155074300</v>
      </c>
      <c r="J129" s="74">
        <v>35177700</v>
      </c>
      <c r="K129" s="67">
        <v>119896600</v>
      </c>
      <c r="L129" s="67">
        <f>+F129+G129+H129+K129</f>
        <v>187356600</v>
      </c>
      <c r="M129" s="67">
        <v>0</v>
      </c>
      <c r="N129" s="1662">
        <v>0</v>
      </c>
      <c r="O129" s="66">
        <v>1</v>
      </c>
      <c r="P129" s="1661">
        <v>0</v>
      </c>
      <c r="Q129" s="480">
        <v>230801400</v>
      </c>
      <c r="R129" s="480"/>
      <c r="S129" s="480"/>
      <c r="T129" s="38"/>
      <c r="U129" s="83" t="s">
        <v>1095</v>
      </c>
      <c r="V129" s="16" t="s">
        <v>932</v>
      </c>
      <c r="W129" s="16"/>
      <c r="X129" s="16" t="s">
        <v>1433</v>
      </c>
      <c r="Y129" s="16" t="s">
        <v>705</v>
      </c>
      <c r="Z129" s="16" t="s">
        <v>1080</v>
      </c>
      <c r="AA129" s="16" t="s">
        <v>339</v>
      </c>
      <c r="AB129" s="537" t="s">
        <v>358</v>
      </c>
      <c r="AD129" s="1314">
        <f>M129-P129</f>
        <v>0</v>
      </c>
      <c r="AF129" s="475">
        <f>P129-M129</f>
        <v>0</v>
      </c>
      <c r="AG129" s="1280"/>
      <c r="AH129" s="72" t="e">
        <f>+E129-#REF!</f>
        <v>#REF!</v>
      </c>
      <c r="AJ129" s="929"/>
      <c r="AK129" s="929"/>
      <c r="AL129" s="929"/>
      <c r="AM129" s="930">
        <f t="shared" si="69"/>
        <v>0</v>
      </c>
      <c r="AN129" s="929"/>
      <c r="AO129" s="929"/>
      <c r="AP129" s="929"/>
      <c r="AQ129" s="930">
        <f t="shared" si="70"/>
        <v>0</v>
      </c>
      <c r="AR129" s="929"/>
      <c r="AS129" s="929"/>
      <c r="AT129" s="929"/>
      <c r="AU129" s="930">
        <f t="shared" si="71"/>
        <v>0</v>
      </c>
      <c r="AV129" s="929"/>
      <c r="AW129" s="929"/>
      <c r="AX129" s="929"/>
      <c r="AY129" s="930">
        <f t="shared" si="72"/>
        <v>0</v>
      </c>
      <c r="AZ129" s="929">
        <f t="shared" si="73"/>
        <v>0</v>
      </c>
      <c r="BA129" s="1661">
        <f>P129</f>
        <v>0</v>
      </c>
      <c r="BB129" s="61" t="s">
        <v>4273</v>
      </c>
      <c r="BC129" s="61" t="s">
        <v>4274</v>
      </c>
      <c r="BD129" s="2062" t="s">
        <v>1095</v>
      </c>
      <c r="BE129" s="2060">
        <v>0</v>
      </c>
    </row>
    <row r="130" spans="1:57" s="50" customFormat="1" ht="71.25" customHeight="1">
      <c r="A130" s="66">
        <v>12</v>
      </c>
      <c r="B130" s="334">
        <v>61</v>
      </c>
      <c r="C130" s="2055" t="s">
        <v>2496</v>
      </c>
      <c r="D130" s="13">
        <v>10672</v>
      </c>
      <c r="E130" s="67">
        <v>233200000</v>
      </c>
      <c r="F130" s="73"/>
      <c r="G130" s="73"/>
      <c r="H130" s="67">
        <v>44672800</v>
      </c>
      <c r="I130" s="67">
        <v>10399900</v>
      </c>
      <c r="J130" s="69">
        <v>0</v>
      </c>
      <c r="K130" s="67">
        <v>10399900</v>
      </c>
      <c r="L130" s="67">
        <f>+F130+G130+H130+K130</f>
        <v>55072700</v>
      </c>
      <c r="M130" s="67">
        <v>33823200</v>
      </c>
      <c r="N130" s="1662">
        <v>0</v>
      </c>
      <c r="O130" s="66">
        <v>1</v>
      </c>
      <c r="P130" s="598">
        <v>33823200</v>
      </c>
      <c r="Q130" s="480">
        <v>144304100</v>
      </c>
      <c r="R130" s="480"/>
      <c r="S130" s="480"/>
      <c r="T130" s="67"/>
      <c r="U130" s="83" t="s">
        <v>1096</v>
      </c>
      <c r="V130" s="16" t="s">
        <v>724</v>
      </c>
      <c r="W130" s="16"/>
      <c r="X130" s="16" t="s">
        <v>1433</v>
      </c>
      <c r="Y130" s="16" t="s">
        <v>705</v>
      </c>
      <c r="Z130" s="16" t="s">
        <v>1009</v>
      </c>
      <c r="AA130" s="16" t="s">
        <v>348</v>
      </c>
      <c r="AB130" s="537" t="s">
        <v>338</v>
      </c>
      <c r="AC130" s="543"/>
      <c r="AD130" s="1314">
        <f>M130-P130</f>
        <v>0</v>
      </c>
      <c r="AF130" s="475">
        <f>P130-M130</f>
        <v>0</v>
      </c>
      <c r="AG130" s="475"/>
      <c r="AH130" s="72" t="e">
        <f>+E130-#REF!</f>
        <v>#REF!</v>
      </c>
      <c r="AI130" s="53"/>
      <c r="AJ130" s="929"/>
      <c r="AK130" s="929"/>
      <c r="AL130" s="929"/>
      <c r="AM130" s="930">
        <f t="shared" si="69"/>
        <v>0</v>
      </c>
      <c r="AN130" s="929"/>
      <c r="AO130" s="929"/>
      <c r="AP130" s="929"/>
      <c r="AQ130" s="930">
        <f t="shared" si="70"/>
        <v>0</v>
      </c>
      <c r="AR130" s="929"/>
      <c r="AS130" s="929"/>
      <c r="AT130" s="929"/>
      <c r="AU130" s="930">
        <f t="shared" si="71"/>
        <v>0</v>
      </c>
      <c r="AV130" s="929"/>
      <c r="AW130" s="929"/>
      <c r="AX130" s="929"/>
      <c r="AY130" s="930">
        <f t="shared" si="72"/>
        <v>0</v>
      </c>
      <c r="AZ130" s="929">
        <f t="shared" si="73"/>
        <v>0</v>
      </c>
      <c r="BA130" s="1661">
        <f>P130</f>
        <v>33823200</v>
      </c>
      <c r="BB130" s="61" t="s">
        <v>4275</v>
      </c>
      <c r="BC130" s="61" t="s">
        <v>4276</v>
      </c>
      <c r="BD130" s="2062" t="s">
        <v>1096</v>
      </c>
      <c r="BE130" s="2064">
        <v>143408000</v>
      </c>
    </row>
    <row r="131" spans="1:57" ht="96.75" customHeight="1">
      <c r="A131" s="66">
        <v>12</v>
      </c>
      <c r="B131" s="334">
        <v>62</v>
      </c>
      <c r="C131" s="2055" t="s">
        <v>2444</v>
      </c>
      <c r="D131" s="13">
        <v>10230</v>
      </c>
      <c r="E131" s="67">
        <v>439200000</v>
      </c>
      <c r="F131" s="67">
        <v>68659600</v>
      </c>
      <c r="G131" s="73"/>
      <c r="H131" s="67">
        <v>107894400</v>
      </c>
      <c r="I131" s="67">
        <v>153061200</v>
      </c>
      <c r="J131" s="69">
        <v>0</v>
      </c>
      <c r="K131" s="67">
        <v>153061200</v>
      </c>
      <c r="L131" s="67">
        <f>+F131+G131+H131+K131</f>
        <v>329615200</v>
      </c>
      <c r="M131" s="67">
        <v>109584800</v>
      </c>
      <c r="N131" s="1662">
        <v>0</v>
      </c>
      <c r="O131" s="66">
        <v>1</v>
      </c>
      <c r="P131" s="598">
        <v>109584800</v>
      </c>
      <c r="Q131" s="480"/>
      <c r="R131" s="480"/>
      <c r="S131" s="480"/>
      <c r="T131" s="38"/>
      <c r="U131" s="83" t="s">
        <v>1096</v>
      </c>
      <c r="V131" s="16" t="s">
        <v>724</v>
      </c>
      <c r="W131" s="16"/>
      <c r="X131" s="16" t="s">
        <v>1433</v>
      </c>
      <c r="Y131" s="16" t="s">
        <v>705</v>
      </c>
      <c r="Z131" s="16" t="s">
        <v>1080</v>
      </c>
      <c r="AA131" s="16" t="s">
        <v>335</v>
      </c>
      <c r="AB131" s="537" t="s">
        <v>351</v>
      </c>
      <c r="AD131" s="1314">
        <f>M131-P131</f>
        <v>0</v>
      </c>
      <c r="AF131" s="475">
        <f>P131-M131</f>
        <v>0</v>
      </c>
      <c r="AH131" s="72" t="e">
        <f>+E131-#REF!</f>
        <v>#REF!</v>
      </c>
      <c r="AJ131" s="929"/>
      <c r="AK131" s="929"/>
      <c r="AL131" s="929"/>
      <c r="AM131" s="930">
        <f t="shared" si="69"/>
        <v>0</v>
      </c>
      <c r="AN131" s="929"/>
      <c r="AO131" s="929"/>
      <c r="AP131" s="929"/>
      <c r="AQ131" s="930">
        <f t="shared" si="70"/>
        <v>0</v>
      </c>
      <c r="AR131" s="929"/>
      <c r="AS131" s="929"/>
      <c r="AT131" s="929"/>
      <c r="AU131" s="930">
        <f t="shared" si="71"/>
        <v>0</v>
      </c>
      <c r="AV131" s="929"/>
      <c r="AW131" s="929"/>
      <c r="AX131" s="929"/>
      <c r="AY131" s="930">
        <f t="shared" si="72"/>
        <v>0</v>
      </c>
      <c r="AZ131" s="929">
        <f t="shared" si="73"/>
        <v>0</v>
      </c>
      <c r="BA131" s="1661">
        <f>P131</f>
        <v>109584800</v>
      </c>
      <c r="BB131" s="2061"/>
      <c r="BC131" s="2061"/>
      <c r="BD131" s="27"/>
      <c r="BE131" s="2061"/>
    </row>
    <row r="132" spans="1:57">
      <c r="F132" s="86"/>
      <c r="G132" s="53"/>
      <c r="H132" s="53"/>
      <c r="I132" s="53"/>
      <c r="J132" s="53"/>
      <c r="K132" s="53"/>
      <c r="O132" s="51"/>
    </row>
    <row r="133" spans="1:57">
      <c r="F133" s="86"/>
      <c r="G133" s="53"/>
      <c r="H133" s="53"/>
      <c r="I133" s="53"/>
      <c r="J133" s="53"/>
      <c r="K133" s="53"/>
      <c r="O133" s="51"/>
    </row>
    <row r="134" spans="1:57" ht="84" customHeight="1">
      <c r="A134" s="66">
        <v>1</v>
      </c>
      <c r="B134" s="334">
        <v>3</v>
      </c>
      <c r="C134" s="1292" t="s">
        <v>858</v>
      </c>
      <c r="D134" s="111" t="s">
        <v>1079</v>
      </c>
      <c r="E134" s="67">
        <v>76001800</v>
      </c>
      <c r="F134" s="67">
        <v>14315000</v>
      </c>
      <c r="G134" s="67">
        <v>1574800</v>
      </c>
      <c r="H134" s="67">
        <v>57110200</v>
      </c>
      <c r="I134" s="67">
        <v>3001800</v>
      </c>
      <c r="J134" s="74">
        <v>3001800</v>
      </c>
      <c r="K134" s="67">
        <v>0</v>
      </c>
      <c r="L134" s="67">
        <f>+F134+G134+H134+K134</f>
        <v>73000000</v>
      </c>
      <c r="M134" s="67">
        <v>0</v>
      </c>
      <c r="N134" s="67"/>
      <c r="O134" s="66">
        <v>1</v>
      </c>
      <c r="P134" s="598">
        <f>M134-N134</f>
        <v>0</v>
      </c>
      <c r="Q134" s="480">
        <v>3001800</v>
      </c>
      <c r="R134" s="480"/>
      <c r="S134" s="480"/>
      <c r="T134" s="38"/>
      <c r="U134" s="71" t="s">
        <v>1309</v>
      </c>
      <c r="V134" s="16" t="s">
        <v>1296</v>
      </c>
      <c r="W134" s="75"/>
      <c r="X134" s="16" t="s">
        <v>1433</v>
      </c>
      <c r="Y134" s="16" t="s">
        <v>705</v>
      </c>
      <c r="Z134" s="16" t="s">
        <v>1080</v>
      </c>
      <c r="AA134" s="16" t="s">
        <v>339</v>
      </c>
      <c r="AB134" s="537" t="s">
        <v>340</v>
      </c>
      <c r="AC134" s="546" t="s">
        <v>362</v>
      </c>
      <c r="AD134" s="1314">
        <f>M134-P134</f>
        <v>0</v>
      </c>
      <c r="AE134" s="1674"/>
      <c r="AF134" s="1280"/>
      <c r="AG134" s="1280"/>
      <c r="AH134" s="72" t="e">
        <f>+E134-#REF!</f>
        <v>#REF!</v>
      </c>
      <c r="AJ134" s="929"/>
      <c r="AK134" s="929"/>
      <c r="AL134" s="929"/>
      <c r="AM134" s="930">
        <f>AJ134+AK134+AL134</f>
        <v>0</v>
      </c>
      <c r="AN134" s="929"/>
      <c r="AO134" s="929"/>
      <c r="AP134" s="929"/>
      <c r="AQ134" s="930">
        <f>AN134+AO134+AP134</f>
        <v>0</v>
      </c>
      <c r="AR134" s="929"/>
      <c r="AS134" s="929"/>
      <c r="AT134" s="929"/>
      <c r="AU134" s="930">
        <f>AR134+AS134+AT134</f>
        <v>0</v>
      </c>
      <c r="AV134" s="929"/>
      <c r="AW134" s="929"/>
      <c r="AX134" s="929"/>
      <c r="AY134" s="930">
        <f>AV134+AW134+AX134</f>
        <v>0</v>
      </c>
      <c r="AZ134" s="929">
        <f>AM134+AQ134+AU134+AY134</f>
        <v>0</v>
      </c>
      <c r="BA134" s="598">
        <f>AX134-AY134</f>
        <v>0</v>
      </c>
      <c r="BB134" s="598">
        <f>AY134-AZ134</f>
        <v>0</v>
      </c>
      <c r="BC134" s="598">
        <f>AZ134-BA134</f>
        <v>0</v>
      </c>
      <c r="BD134" s="598">
        <f>BA134-BB134</f>
        <v>0</v>
      </c>
    </row>
    <row r="135" spans="1:57">
      <c r="F135" s="86"/>
      <c r="K135" s="56"/>
      <c r="L135" s="55"/>
      <c r="O135" s="51"/>
    </row>
    <row r="136" spans="1:57">
      <c r="F136" s="86"/>
      <c r="K136" s="56"/>
      <c r="L136" s="55"/>
      <c r="O136" s="51"/>
    </row>
    <row r="137" spans="1:57">
      <c r="F137" s="86"/>
      <c r="K137" s="56"/>
      <c r="L137" s="55"/>
      <c r="O137" s="51"/>
    </row>
    <row r="138" spans="1:57">
      <c r="F138" s="86"/>
      <c r="K138" s="56"/>
      <c r="L138" s="55"/>
      <c r="O138" s="51"/>
    </row>
    <row r="139" spans="1:57">
      <c r="F139" s="86"/>
      <c r="K139" s="56"/>
      <c r="L139" s="55"/>
      <c r="O139" s="51"/>
    </row>
    <row r="140" spans="1:57">
      <c r="F140" s="86"/>
      <c r="K140" s="56"/>
      <c r="L140" s="55"/>
      <c r="O140" s="51"/>
    </row>
    <row r="141" spans="1:57">
      <c r="F141" s="86"/>
      <c r="K141" s="56"/>
      <c r="L141" s="55"/>
      <c r="O141" s="51"/>
    </row>
    <row r="142" spans="1:57">
      <c r="F142" s="86"/>
      <c r="K142" s="56"/>
      <c r="L142" s="55"/>
      <c r="O142" s="51"/>
    </row>
    <row r="143" spans="1:57">
      <c r="F143" s="86"/>
      <c r="K143" s="56"/>
      <c r="L143" s="55"/>
      <c r="O143" s="51"/>
    </row>
    <row r="144" spans="1:57">
      <c r="F144" s="86"/>
      <c r="K144" s="56"/>
      <c r="L144" s="55"/>
      <c r="O144" s="51"/>
    </row>
    <row r="145" spans="6:15">
      <c r="F145" s="86"/>
      <c r="K145" s="56"/>
      <c r="L145" s="55"/>
      <c r="O145" s="51"/>
    </row>
    <row r="146" spans="6:15">
      <c r="F146" s="86"/>
      <c r="K146" s="56"/>
      <c r="L146" s="55"/>
      <c r="O146" s="51"/>
    </row>
    <row r="147" spans="6:15">
      <c r="F147" s="86"/>
      <c r="K147" s="56"/>
      <c r="L147" s="55"/>
      <c r="O147" s="51"/>
    </row>
    <row r="148" spans="6:15">
      <c r="F148" s="86"/>
      <c r="K148" s="56"/>
      <c r="L148" s="55"/>
      <c r="O148" s="51"/>
    </row>
    <row r="149" spans="6:15">
      <c r="F149" s="86"/>
      <c r="K149" s="56"/>
      <c r="L149" s="55"/>
      <c r="O149" s="51"/>
    </row>
    <row r="150" spans="6:15">
      <c r="F150" s="86"/>
      <c r="K150" s="56"/>
      <c r="L150" s="55"/>
      <c r="O150" s="51"/>
    </row>
  </sheetData>
  <autoFilter ref="A9:BE131"/>
  <mergeCells count="4">
    <mergeCell ref="AV7:AY7"/>
    <mergeCell ref="AR7:AU7"/>
    <mergeCell ref="AJ7:AM7"/>
    <mergeCell ref="AN7:AQ7"/>
  </mergeCells>
  <phoneticPr fontId="28" type="noConversion"/>
  <printOptions horizontalCentered="1"/>
  <pageMargins left="0" right="0" top="0.59055118110236227" bottom="0.31496062992125984" header="0.19685039370078741" footer="0.15748031496062992"/>
  <pageSetup scale="90" orientation="landscape" r:id="rId1"/>
  <headerFooter>
    <oddHeader>&amp;R&amp;D</oddHeader>
    <oddFooter>&amp;C&amp;"TH SarabunPSK,ธรรมดา"หน้า &amp;P จาก &amp;N&amp;R&amp;"TH SarabunPSK,ธรรมดา"&amp;A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F0"/>
  </sheetPr>
  <dimension ref="A1:BG21"/>
  <sheetViews>
    <sheetView workbookViewId="0">
      <pane xSplit="5" ySplit="9" topLeftCell="AI10" activePane="bottomRight" state="frozen"/>
      <selection activeCell="E7" sqref="E7"/>
      <selection pane="topRight" activeCell="E7" sqref="E7"/>
      <selection pane="bottomLeft" activeCell="E7" sqref="E7"/>
      <selection pane="bottomRight" activeCell="AE7" sqref="AE7"/>
    </sheetView>
  </sheetViews>
  <sheetFormatPr defaultColWidth="8.09765625" defaultRowHeight="24.6"/>
  <cols>
    <col min="1" max="1" width="4.796875" style="51" customWidth="1"/>
    <col min="2" max="2" width="4.69921875" style="51" customWidth="1"/>
    <col min="3" max="3" width="29.796875" style="53" customWidth="1"/>
    <col min="4" max="4" width="13.3984375" style="51" hidden="1" customWidth="1"/>
    <col min="5" max="5" width="13.3984375" style="53" customWidth="1"/>
    <col min="6" max="6" width="5.8984375" style="86" bestFit="1" customWidth="1"/>
    <col min="7" max="7" width="12.3984375" style="56" hidden="1" customWidth="1"/>
    <col min="8" max="9" width="9.8984375" style="56" hidden="1" customWidth="1"/>
    <col min="10" max="10" width="10.3984375" style="56" hidden="1" customWidth="1"/>
    <col min="11" max="11" width="13.3984375" style="56" hidden="1" customWidth="1"/>
    <col min="12" max="12" width="13.3984375" style="92" hidden="1" customWidth="1"/>
    <col min="13" max="15" width="13.3984375" style="56" hidden="1" customWidth="1"/>
    <col min="16" max="16" width="13" style="53" hidden="1" customWidth="1"/>
    <col min="17" max="17" width="10.796875" style="51" bestFit="1" customWidth="1"/>
    <col min="18" max="18" width="9.8984375" style="43" hidden="1" customWidth="1"/>
    <col min="19" max="19" width="9.8984375" style="52" hidden="1" customWidth="1"/>
    <col min="20" max="20" width="9.8984375" style="53" hidden="1" customWidth="1"/>
    <col min="21" max="21" width="10.796875" style="53" hidden="1" customWidth="1"/>
    <col min="22" max="22" width="13.3984375" style="53" hidden="1" customWidth="1"/>
    <col min="23" max="23" width="10.796875" style="53" hidden="1" customWidth="1"/>
    <col min="24" max="29" width="13.3984375" style="53" hidden="1" customWidth="1"/>
    <col min="30" max="30" width="16.3984375" style="53" customWidth="1"/>
    <col min="31" max="31" width="18.19921875" style="53" customWidth="1"/>
    <col min="32" max="34" width="13.3984375" style="53" hidden="1" customWidth="1"/>
    <col min="35" max="36" width="8.09765625" style="53"/>
    <col min="37" max="54" width="0" style="53" hidden="1" customWidth="1"/>
    <col min="55" max="55" width="15.09765625" style="53" bestFit="1" customWidth="1"/>
    <col min="56" max="56" width="6.09765625" style="53" bestFit="1" customWidth="1"/>
    <col min="57" max="57" width="9" style="53" bestFit="1" customWidth="1"/>
    <col min="58" max="58" width="9.19921875" style="53" bestFit="1" customWidth="1"/>
    <col min="59" max="59" width="13.796875" style="53" bestFit="1" customWidth="1"/>
    <col min="60" max="16384" width="8.09765625" style="53"/>
  </cols>
  <sheetData>
    <row r="1" spans="1:59" s="47" customFormat="1" ht="26.25" customHeight="1" thickBot="1">
      <c r="A1" s="3372" t="s">
        <v>8</v>
      </c>
      <c r="B1" s="3372"/>
      <c r="C1" s="3372"/>
      <c r="D1" s="3372"/>
      <c r="E1" s="3372"/>
      <c r="F1" s="3372"/>
      <c r="G1" s="3372"/>
      <c r="H1" s="3372"/>
      <c r="I1" s="3372"/>
      <c r="J1" s="3372"/>
      <c r="K1" s="3372"/>
      <c r="L1" s="3372"/>
      <c r="M1" s="3372"/>
      <c r="N1" s="3372"/>
      <c r="O1" s="3372"/>
      <c r="P1" s="3372"/>
      <c r="Q1" s="3372"/>
      <c r="R1" s="3372"/>
      <c r="S1" s="3372"/>
      <c r="T1" s="3372"/>
      <c r="U1" s="3372"/>
      <c r="W1" s="1688"/>
      <c r="X1" s="1689"/>
      <c r="Y1" s="1689"/>
    </row>
    <row r="2" spans="1:59" s="47" customFormat="1" ht="26.25" hidden="1" customHeight="1">
      <c r="A2" s="3372" t="s">
        <v>682</v>
      </c>
      <c r="B2" s="3372"/>
      <c r="C2" s="3372"/>
      <c r="D2" s="3372"/>
      <c r="E2" s="3372"/>
      <c r="F2" s="3372"/>
      <c r="G2" s="3372"/>
      <c r="H2" s="3372"/>
      <c r="I2" s="3372"/>
      <c r="J2" s="3372"/>
      <c r="K2" s="3372"/>
      <c r="L2" s="3372"/>
      <c r="M2" s="3372"/>
      <c r="N2" s="3372"/>
      <c r="O2" s="3372"/>
      <c r="P2" s="3372"/>
      <c r="Q2" s="3372"/>
      <c r="R2" s="3372"/>
      <c r="S2" s="3372"/>
      <c r="T2" s="3372"/>
      <c r="U2" s="3372"/>
      <c r="W2" s="48"/>
      <c r="X2" s="49"/>
      <c r="Y2" s="49"/>
    </row>
    <row r="3" spans="1:59" ht="20.25" hidden="1" customHeight="1">
      <c r="A3" s="238" t="s">
        <v>681</v>
      </c>
      <c r="B3" s="203"/>
      <c r="C3" s="244"/>
      <c r="D3" s="244"/>
      <c r="E3" s="244"/>
      <c r="F3" s="244"/>
      <c r="G3" s="244"/>
      <c r="H3" s="244"/>
      <c r="I3" s="244"/>
      <c r="J3" s="244"/>
      <c r="K3" s="244"/>
      <c r="L3" s="245"/>
      <c r="P3" s="244"/>
      <c r="U3" s="79"/>
    </row>
    <row r="4" spans="1:59" hidden="1">
      <c r="A4" s="238" t="s">
        <v>200</v>
      </c>
      <c r="B4" s="50"/>
      <c r="D4" s="50"/>
      <c r="E4" s="246"/>
      <c r="F4" s="57"/>
      <c r="G4" s="57"/>
      <c r="H4" s="57"/>
      <c r="I4" s="57"/>
      <c r="J4" s="57"/>
      <c r="K4" s="57"/>
      <c r="L4" s="57"/>
      <c r="M4" s="247"/>
      <c r="N4" s="57"/>
      <c r="O4" s="57"/>
      <c r="P4" s="58"/>
    </row>
    <row r="5" spans="1:59" ht="21" customHeight="1">
      <c r="A5" s="238" t="s">
        <v>945</v>
      </c>
      <c r="B5" s="50"/>
      <c r="D5" s="50"/>
      <c r="E5" s="1636"/>
      <c r="F5" s="1637"/>
      <c r="G5" s="1637"/>
      <c r="H5" s="1637"/>
      <c r="I5" s="1637"/>
      <c r="J5" s="1638"/>
      <c r="K5" s="57"/>
      <c r="L5" s="57"/>
      <c r="M5" s="247"/>
      <c r="N5" s="57"/>
      <c r="O5" s="57"/>
      <c r="P5" s="58"/>
    </row>
    <row r="6" spans="1:59" ht="21" customHeight="1">
      <c r="A6" s="650" t="s">
        <v>1738</v>
      </c>
      <c r="B6" s="674"/>
      <c r="C6" s="675"/>
      <c r="D6" s="674"/>
      <c r="E6" s="1639"/>
      <c r="F6" s="1632"/>
      <c r="G6" s="1632"/>
      <c r="H6" s="1632"/>
      <c r="I6" s="1632"/>
      <c r="J6" s="1640"/>
      <c r="K6" s="57"/>
      <c r="L6" s="57"/>
      <c r="M6" s="247"/>
      <c r="N6" s="57"/>
      <c r="O6" s="57"/>
      <c r="P6" s="58"/>
    </row>
    <row r="7" spans="1:59" ht="27" customHeight="1" thickBot="1">
      <c r="A7" s="511"/>
      <c r="E7" s="1641"/>
      <c r="F7" s="1632"/>
      <c r="G7" s="1632"/>
      <c r="H7" s="1632"/>
      <c r="I7" s="1632"/>
      <c r="J7" s="1640"/>
      <c r="K7" s="57"/>
      <c r="L7" s="57"/>
      <c r="M7" s="247"/>
      <c r="N7" s="57"/>
      <c r="O7" s="57"/>
      <c r="P7" s="58"/>
      <c r="AD7" s="477"/>
      <c r="AE7" s="43"/>
      <c r="AL7" s="3342" t="s">
        <v>1739</v>
      </c>
      <c r="AM7" s="3342"/>
      <c r="AN7" s="3342"/>
      <c r="AO7" s="3342"/>
      <c r="AP7" s="3343" t="s">
        <v>1740</v>
      </c>
      <c r="AQ7" s="3343"/>
      <c r="AR7" s="3343"/>
      <c r="AS7" s="3343"/>
      <c r="AT7" s="3344" t="s">
        <v>1741</v>
      </c>
      <c r="AU7" s="3344"/>
      <c r="AV7" s="3344"/>
      <c r="AW7" s="3344"/>
      <c r="AX7" s="3345" t="s">
        <v>1742</v>
      </c>
      <c r="AY7" s="3345"/>
      <c r="AZ7" s="3345"/>
      <c r="BA7" s="3345"/>
      <c r="BB7" s="922" t="s">
        <v>712</v>
      </c>
      <c r="BC7" s="2069" t="s">
        <v>4278</v>
      </c>
      <c r="BD7" s="2074"/>
      <c r="BE7" s="2074"/>
      <c r="BF7" s="2074"/>
      <c r="BG7" s="2074"/>
    </row>
    <row r="8" spans="1:59" s="50" customFormat="1" ht="45" customHeight="1">
      <c r="A8" s="59" t="s">
        <v>1446</v>
      </c>
      <c r="B8" s="478" t="s">
        <v>946</v>
      </c>
      <c r="C8" s="60" t="s">
        <v>685</v>
      </c>
      <c r="D8" s="60" t="s">
        <v>709</v>
      </c>
      <c r="E8" s="10" t="s">
        <v>686</v>
      </c>
      <c r="F8" s="510" t="s">
        <v>1078</v>
      </c>
      <c r="G8" s="10" t="s">
        <v>687</v>
      </c>
      <c r="H8" s="61" t="s">
        <v>688</v>
      </c>
      <c r="I8" s="61" t="s">
        <v>689</v>
      </c>
      <c r="J8" s="10" t="s">
        <v>690</v>
      </c>
      <c r="K8" s="62" t="s">
        <v>691</v>
      </c>
      <c r="L8" s="506" t="s">
        <v>692</v>
      </c>
      <c r="M8" s="10" t="s">
        <v>392</v>
      </c>
      <c r="N8" s="21" t="s">
        <v>25</v>
      </c>
      <c r="O8" s="21" t="s">
        <v>393</v>
      </c>
      <c r="P8" s="21" t="s">
        <v>394</v>
      </c>
      <c r="Q8" s="534" t="s">
        <v>693</v>
      </c>
      <c r="R8" s="512" t="s">
        <v>395</v>
      </c>
      <c r="S8" s="512" t="s">
        <v>396</v>
      </c>
      <c r="T8" s="512" t="s">
        <v>327</v>
      </c>
      <c r="U8" s="513" t="s">
        <v>328</v>
      </c>
      <c r="V8" s="479" t="s">
        <v>329</v>
      </c>
      <c r="W8" s="534" t="s">
        <v>694</v>
      </c>
      <c r="X8" s="534" t="s">
        <v>695</v>
      </c>
      <c r="Y8" s="534" t="s">
        <v>404</v>
      </c>
      <c r="Z8" s="21" t="s">
        <v>399</v>
      </c>
      <c r="AA8" s="21" t="s">
        <v>694</v>
      </c>
      <c r="AB8" s="21" t="s">
        <v>695</v>
      </c>
      <c r="AC8" s="21" t="s">
        <v>697</v>
      </c>
      <c r="AD8" s="63" t="s">
        <v>698</v>
      </c>
      <c r="AE8" s="63" t="s">
        <v>715</v>
      </c>
      <c r="AF8" s="63" t="s">
        <v>700</v>
      </c>
      <c r="AG8" s="59" t="s">
        <v>701</v>
      </c>
      <c r="AH8" s="59" t="s">
        <v>702</v>
      </c>
      <c r="AJ8" s="64"/>
      <c r="AK8" s="64"/>
      <c r="AL8" s="923" t="s">
        <v>1743</v>
      </c>
      <c r="AM8" s="923" t="s">
        <v>1744</v>
      </c>
      <c r="AN8" s="923" t="s">
        <v>1745</v>
      </c>
      <c r="AO8" s="923" t="s">
        <v>1746</v>
      </c>
      <c r="AP8" s="924" t="s">
        <v>1747</v>
      </c>
      <c r="AQ8" s="924" t="s">
        <v>1748</v>
      </c>
      <c r="AR8" s="924" t="s">
        <v>1749</v>
      </c>
      <c r="AS8" s="924" t="s">
        <v>1750</v>
      </c>
      <c r="AT8" s="925" t="s">
        <v>1751</v>
      </c>
      <c r="AU8" s="925" t="s">
        <v>1752</v>
      </c>
      <c r="AV8" s="925" t="s">
        <v>1753</v>
      </c>
      <c r="AW8" s="925" t="s">
        <v>1754</v>
      </c>
      <c r="AX8" s="926" t="s">
        <v>1755</v>
      </c>
      <c r="AY8" s="926" t="s">
        <v>1756</v>
      </c>
      <c r="AZ8" s="926" t="s">
        <v>1757</v>
      </c>
      <c r="BA8" s="926" t="s">
        <v>1758</v>
      </c>
      <c r="BB8" s="927" t="s">
        <v>1759</v>
      </c>
      <c r="BC8" s="2075" t="s">
        <v>4280</v>
      </c>
      <c r="BD8" s="2078" t="s">
        <v>4142</v>
      </c>
      <c r="BE8" s="2079" t="s">
        <v>4143</v>
      </c>
      <c r="BF8" s="2078" t="s">
        <v>4144</v>
      </c>
      <c r="BG8" s="2080" t="s">
        <v>4145</v>
      </c>
    </row>
    <row r="9" spans="1:59" s="50" customFormat="1" ht="26.25" customHeight="1">
      <c r="A9" s="525"/>
      <c r="B9" s="364"/>
      <c r="C9" s="526" t="s">
        <v>712</v>
      </c>
      <c r="D9" s="527"/>
      <c r="E9" s="528">
        <f t="shared" ref="E9:AC9" si="0">SUM(E10:E13)</f>
        <v>666200000</v>
      </c>
      <c r="F9" s="528">
        <f>SUM(F10:F13)</f>
        <v>4</v>
      </c>
      <c r="G9" s="529">
        <f t="shared" si="0"/>
        <v>0</v>
      </c>
      <c r="H9" s="529">
        <f t="shared" si="0"/>
        <v>0</v>
      </c>
      <c r="I9" s="529">
        <f t="shared" si="0"/>
        <v>29220500</v>
      </c>
      <c r="J9" s="529">
        <f t="shared" si="0"/>
        <v>36914700</v>
      </c>
      <c r="K9" s="530">
        <f t="shared" si="0"/>
        <v>12900000</v>
      </c>
      <c r="L9" s="529">
        <f t="shared" si="0"/>
        <v>105781700</v>
      </c>
      <c r="M9" s="529">
        <f t="shared" si="0"/>
        <v>135002200</v>
      </c>
      <c r="N9" s="529">
        <f t="shared" si="0"/>
        <v>283221400</v>
      </c>
      <c r="O9" s="529">
        <f t="shared" si="0"/>
        <v>302348432</v>
      </c>
      <c r="P9" s="529"/>
      <c r="Q9" s="529">
        <f t="shared" si="0"/>
        <v>167346300</v>
      </c>
      <c r="R9" s="529">
        <f t="shared" si="0"/>
        <v>46443000</v>
      </c>
      <c r="S9" s="529">
        <f t="shared" si="0"/>
        <v>66040900</v>
      </c>
      <c r="T9" s="529">
        <f t="shared" si="0"/>
        <v>54862400</v>
      </c>
      <c r="U9" s="529">
        <f t="shared" si="0"/>
        <v>218836300</v>
      </c>
      <c r="V9" s="529">
        <f t="shared" si="0"/>
        <v>-51490000</v>
      </c>
      <c r="W9" s="529">
        <f t="shared" si="0"/>
        <v>122816600</v>
      </c>
      <c r="X9" s="529">
        <f t="shared" si="0"/>
        <v>41116600</v>
      </c>
      <c r="Y9" s="529">
        <f t="shared" si="0"/>
        <v>199918300</v>
      </c>
      <c r="Z9" s="529">
        <f t="shared" si="0"/>
        <v>666200000</v>
      </c>
      <c r="AA9" s="529">
        <f t="shared" si="0"/>
        <v>276589000</v>
      </c>
      <c r="AB9" s="529">
        <f t="shared" si="0"/>
        <v>0</v>
      </c>
      <c r="AC9" s="529">
        <f t="shared" si="0"/>
        <v>146101700</v>
      </c>
      <c r="AD9" s="531"/>
      <c r="AE9" s="531"/>
      <c r="AF9" s="525"/>
      <c r="AG9" s="532"/>
      <c r="AH9" s="533"/>
      <c r="AI9" s="57"/>
      <c r="AJ9" s="932"/>
      <c r="AK9" s="932"/>
      <c r="AL9" s="928">
        <f>SUM(AL10:AL13)</f>
        <v>0</v>
      </c>
      <c r="AM9" s="928">
        <f t="shared" ref="AM9:BB9" si="1">SUM(AM10:AM13)</f>
        <v>0</v>
      </c>
      <c r="AN9" s="928">
        <f t="shared" si="1"/>
        <v>0</v>
      </c>
      <c r="AO9" s="928">
        <f t="shared" si="1"/>
        <v>0</v>
      </c>
      <c r="AP9" s="928">
        <f t="shared" si="1"/>
        <v>0</v>
      </c>
      <c r="AQ9" s="928">
        <f t="shared" si="1"/>
        <v>0</v>
      </c>
      <c r="AR9" s="928">
        <f t="shared" si="1"/>
        <v>0</v>
      </c>
      <c r="AS9" s="928">
        <f t="shared" si="1"/>
        <v>0</v>
      </c>
      <c r="AT9" s="928">
        <f t="shared" si="1"/>
        <v>0</v>
      </c>
      <c r="AU9" s="928">
        <f t="shared" si="1"/>
        <v>0</v>
      </c>
      <c r="AV9" s="928">
        <f t="shared" si="1"/>
        <v>0</v>
      </c>
      <c r="AW9" s="928">
        <f t="shared" si="1"/>
        <v>0</v>
      </c>
      <c r="AX9" s="928">
        <f t="shared" si="1"/>
        <v>0</v>
      </c>
      <c r="AY9" s="928">
        <f t="shared" si="1"/>
        <v>0</v>
      </c>
      <c r="AZ9" s="928">
        <f t="shared" si="1"/>
        <v>0</v>
      </c>
      <c r="BA9" s="928">
        <f t="shared" si="1"/>
        <v>0</v>
      </c>
      <c r="BB9" s="928">
        <f t="shared" si="1"/>
        <v>0</v>
      </c>
      <c r="BC9" s="2072"/>
      <c r="BD9" s="2072"/>
      <c r="BE9" s="2072"/>
      <c r="BF9" s="2072"/>
      <c r="BG9" s="2076">
        <f>SUM(BG10:BG13)</f>
        <v>167346300</v>
      </c>
    </row>
    <row r="10" spans="1:59" ht="101.25" customHeight="1">
      <c r="A10" s="66">
        <v>12</v>
      </c>
      <c r="B10" s="334">
        <v>1</v>
      </c>
      <c r="C10" s="1316" t="s">
        <v>947</v>
      </c>
      <c r="D10" s="13">
        <v>10535</v>
      </c>
      <c r="E10" s="67">
        <v>66000000</v>
      </c>
      <c r="F10" s="66">
        <v>1</v>
      </c>
      <c r="G10" s="73"/>
      <c r="H10" s="73"/>
      <c r="I10" s="67">
        <v>13200000</v>
      </c>
      <c r="J10" s="67">
        <v>11847000</v>
      </c>
      <c r="K10" s="74">
        <v>4400000</v>
      </c>
      <c r="L10" s="67">
        <v>7447000</v>
      </c>
      <c r="M10" s="67">
        <f>+G10+H10+I10+L10</f>
        <v>20647000</v>
      </c>
      <c r="N10" s="480">
        <v>45353000</v>
      </c>
      <c r="O10" s="480">
        <v>66000000</v>
      </c>
      <c r="P10" s="480">
        <v>17193000</v>
      </c>
      <c r="Q10" s="67">
        <f>+ROUNDUP((O10-M10)/100,0)*100</f>
        <v>45353000</v>
      </c>
      <c r="R10" s="67">
        <v>0</v>
      </c>
      <c r="S10" s="67">
        <f>24420000-M10-R10</f>
        <v>3773000</v>
      </c>
      <c r="T10" s="67">
        <f>+Q10-R10-S10</f>
        <v>41580000</v>
      </c>
      <c r="U10" s="67">
        <v>45353000</v>
      </c>
      <c r="V10" s="67">
        <f>+Q10-U10</f>
        <v>0</v>
      </c>
      <c r="W10" s="67">
        <f>+E10-M10-Q10</f>
        <v>0</v>
      </c>
      <c r="X10" s="67"/>
      <c r="Y10" s="67"/>
      <c r="Z10" s="480">
        <f>+M10+Q10+W10</f>
        <v>66000000</v>
      </c>
      <c r="AA10" s="67">
        <v>0</v>
      </c>
      <c r="AB10" s="67"/>
      <c r="AC10" s="70">
        <v>66000000</v>
      </c>
      <c r="AD10" s="71" t="s">
        <v>948</v>
      </c>
      <c r="AE10" s="16" t="s">
        <v>930</v>
      </c>
      <c r="AF10" s="16" t="s">
        <v>949</v>
      </c>
      <c r="AG10" s="16" t="s">
        <v>705</v>
      </c>
      <c r="AH10" s="16" t="s">
        <v>1009</v>
      </c>
      <c r="AI10" s="79"/>
      <c r="AK10" s="72"/>
      <c r="AL10" s="929"/>
      <c r="AM10" s="929"/>
      <c r="AN10" s="929"/>
      <c r="AO10" s="930">
        <f>AL10+AM10+AN10</f>
        <v>0</v>
      </c>
      <c r="AP10" s="929"/>
      <c r="AQ10" s="929"/>
      <c r="AR10" s="929"/>
      <c r="AS10" s="930">
        <f>AP10+AQ10+AR10</f>
        <v>0</v>
      </c>
      <c r="AT10" s="929"/>
      <c r="AU10" s="929"/>
      <c r="AV10" s="929"/>
      <c r="AW10" s="930">
        <f>AT10+AU10+AV10</f>
        <v>0</v>
      </c>
      <c r="AX10" s="929"/>
      <c r="AY10" s="929"/>
      <c r="AZ10" s="929"/>
      <c r="BA10" s="930">
        <f>AX10+AY10+AZ10</f>
        <v>0</v>
      </c>
      <c r="BB10" s="929">
        <f>AO10+AS10+AW10+BA10</f>
        <v>0</v>
      </c>
      <c r="BC10" s="2073" t="s">
        <v>4290</v>
      </c>
      <c r="BD10" s="2059" t="s">
        <v>4294</v>
      </c>
      <c r="BE10" s="2059" t="s">
        <v>4295</v>
      </c>
      <c r="BF10" s="2062" t="s">
        <v>948</v>
      </c>
      <c r="BG10" s="2077">
        <v>45353000</v>
      </c>
    </row>
    <row r="11" spans="1:59" ht="75.75" customHeight="1">
      <c r="A11" s="66">
        <v>12</v>
      </c>
      <c r="B11" s="334">
        <v>3</v>
      </c>
      <c r="C11" s="1317" t="s">
        <v>953</v>
      </c>
      <c r="D11" s="13"/>
      <c r="E11" s="88">
        <v>374400000</v>
      </c>
      <c r="F11" s="66">
        <v>1</v>
      </c>
      <c r="G11" s="73"/>
      <c r="H11" s="73"/>
      <c r="I11" s="67"/>
      <c r="J11" s="67"/>
      <c r="K11" s="74"/>
      <c r="L11" s="89">
        <v>60096600</v>
      </c>
      <c r="M11" s="89">
        <f>+G11+H11+I11+L11</f>
        <v>60096600</v>
      </c>
      <c r="N11" s="514">
        <v>105305100</v>
      </c>
      <c r="O11" s="514">
        <v>94444272</v>
      </c>
      <c r="P11" s="514">
        <v>0</v>
      </c>
      <c r="Q11" s="1687">
        <f>+ROUNDUP((O11-M11)/100,0)*100</f>
        <v>34347700</v>
      </c>
      <c r="R11" s="67">
        <v>0</v>
      </c>
      <c r="S11" s="1687">
        <f>83442100-M11-R11</f>
        <v>23345500</v>
      </c>
      <c r="T11" s="67">
        <f>+Q11-R11-S11</f>
        <v>11002200</v>
      </c>
      <c r="U11" s="67">
        <v>67444400</v>
      </c>
      <c r="V11" s="67">
        <f>+Q11-U11</f>
        <v>-33096700</v>
      </c>
      <c r="W11" s="1687">
        <f>+ROUNDUP((133365024-L11-Q11)/100,0)*100</f>
        <v>38920800</v>
      </c>
      <c r="X11" s="1687">
        <f>+ROUNDUP((174481632-M11-Q11-W11)/100,0)*100</f>
        <v>41116600</v>
      </c>
      <c r="Y11" s="1687">
        <f>+E11-M11-Q11-W11-X11</f>
        <v>199918300</v>
      </c>
      <c r="Z11" s="514">
        <f>+M11+Q11+W11+X11+Y11</f>
        <v>374400000</v>
      </c>
      <c r="AA11" s="90">
        <v>235242000</v>
      </c>
      <c r="AB11" s="67"/>
      <c r="AC11" s="70"/>
      <c r="AD11" s="71" t="s">
        <v>954</v>
      </c>
      <c r="AE11" s="14" t="s">
        <v>997</v>
      </c>
      <c r="AF11" s="14" t="s">
        <v>949</v>
      </c>
      <c r="AG11" s="16"/>
      <c r="AH11" s="16"/>
      <c r="AI11" s="79"/>
      <c r="AK11" s="72"/>
      <c r="AL11" s="929"/>
      <c r="AM11" s="929"/>
      <c r="AN11" s="929"/>
      <c r="AO11" s="930">
        <f>AL11+AM11+AN11</f>
        <v>0</v>
      </c>
      <c r="AP11" s="929"/>
      <c r="AQ11" s="929"/>
      <c r="AR11" s="929"/>
      <c r="AS11" s="930">
        <f>AP11+AQ11+AR11</f>
        <v>0</v>
      </c>
      <c r="AT11" s="929"/>
      <c r="AU11" s="929"/>
      <c r="AV11" s="929"/>
      <c r="AW11" s="930">
        <f>AT11+AU11+AV11</f>
        <v>0</v>
      </c>
      <c r="AX11" s="929"/>
      <c r="AY11" s="929"/>
      <c r="AZ11" s="929"/>
      <c r="BA11" s="930">
        <f>AX11+AY11+AZ11</f>
        <v>0</v>
      </c>
      <c r="BB11" s="929">
        <f>AO11+AS11+AW11+BA11</f>
        <v>0</v>
      </c>
      <c r="BC11" s="2073" t="s">
        <v>4291</v>
      </c>
      <c r="BD11" s="2059" t="s">
        <v>4296</v>
      </c>
      <c r="BE11" s="2059" t="s">
        <v>4297</v>
      </c>
      <c r="BF11" s="2062" t="s">
        <v>954</v>
      </c>
      <c r="BG11" s="2077">
        <v>34347700</v>
      </c>
    </row>
    <row r="12" spans="1:59" ht="111" customHeight="1">
      <c r="A12" s="66">
        <v>12</v>
      </c>
      <c r="B12" s="334">
        <v>2</v>
      </c>
      <c r="C12" s="1316" t="s">
        <v>950</v>
      </c>
      <c r="D12" s="13" t="s">
        <v>951</v>
      </c>
      <c r="E12" s="67">
        <v>83700000</v>
      </c>
      <c r="F12" s="66">
        <v>1</v>
      </c>
      <c r="G12" s="73"/>
      <c r="H12" s="73"/>
      <c r="I12" s="67">
        <v>16020500</v>
      </c>
      <c r="J12" s="67">
        <v>25067700</v>
      </c>
      <c r="K12" s="74">
        <v>8500000</v>
      </c>
      <c r="L12" s="67">
        <v>16567700</v>
      </c>
      <c r="M12" s="67">
        <f>+G12+H12+I12+L12</f>
        <v>32588200</v>
      </c>
      <c r="N12" s="480">
        <v>51111800</v>
      </c>
      <c r="O12" s="480">
        <v>83700000</v>
      </c>
      <c r="P12" s="480">
        <v>53879146</v>
      </c>
      <c r="Q12" s="67">
        <f>+ROUNDUP((O12-M12)/100,0)*100</f>
        <v>51111800</v>
      </c>
      <c r="R12" s="67">
        <f>+ROUNDUP((P12-M12)/100,0)*100</f>
        <v>21291000</v>
      </c>
      <c r="S12" s="67">
        <f>+Q12-R12</f>
        <v>29820800</v>
      </c>
      <c r="T12" s="67">
        <f>+Q12-R12-S12</f>
        <v>0</v>
      </c>
      <c r="U12" s="67">
        <v>51111800</v>
      </c>
      <c r="V12" s="67">
        <f>+Q12-U12</f>
        <v>0</v>
      </c>
      <c r="W12" s="67"/>
      <c r="X12" s="67"/>
      <c r="Y12" s="67"/>
      <c r="Z12" s="480">
        <f>+M12+Q12+W12</f>
        <v>83700000</v>
      </c>
      <c r="AA12" s="67">
        <v>0</v>
      </c>
      <c r="AB12" s="67"/>
      <c r="AC12" s="70">
        <v>80101700</v>
      </c>
      <c r="AD12" s="71" t="s">
        <v>952</v>
      </c>
      <c r="AE12" s="16" t="s">
        <v>724</v>
      </c>
      <c r="AF12" s="16" t="s">
        <v>949</v>
      </c>
      <c r="AG12" s="16" t="s">
        <v>705</v>
      </c>
      <c r="AH12" s="16" t="s">
        <v>1009</v>
      </c>
      <c r="AI12" s="79"/>
      <c r="AK12" s="72"/>
      <c r="AL12" s="929"/>
      <c r="AM12" s="929"/>
      <c r="AN12" s="929"/>
      <c r="AO12" s="930">
        <f>AL12+AM12+AN12</f>
        <v>0</v>
      </c>
      <c r="AP12" s="929"/>
      <c r="AQ12" s="929"/>
      <c r="AR12" s="929"/>
      <c r="AS12" s="930">
        <f>AP12+AQ12+AR12</f>
        <v>0</v>
      </c>
      <c r="AT12" s="929"/>
      <c r="AU12" s="929"/>
      <c r="AV12" s="929"/>
      <c r="AW12" s="930">
        <f>AT12+AU12+AV12</f>
        <v>0</v>
      </c>
      <c r="AX12" s="929"/>
      <c r="AY12" s="929"/>
      <c r="AZ12" s="929"/>
      <c r="BA12" s="930">
        <f>AX12+AY12+AZ12</f>
        <v>0</v>
      </c>
      <c r="BB12" s="929">
        <f>AO12+AS12+AW12+BA12</f>
        <v>0</v>
      </c>
      <c r="BC12" s="2073" t="s">
        <v>4292</v>
      </c>
      <c r="BD12" s="2059" t="s">
        <v>4275</v>
      </c>
      <c r="BE12" s="2059" t="s">
        <v>4298</v>
      </c>
      <c r="BF12" s="2062" t="s">
        <v>4299</v>
      </c>
      <c r="BG12" s="2077">
        <v>51111800</v>
      </c>
    </row>
    <row r="13" spans="1:59" ht="105.75" customHeight="1">
      <c r="A13" s="66">
        <v>12</v>
      </c>
      <c r="B13" s="334">
        <v>4</v>
      </c>
      <c r="C13" s="1317" t="s">
        <v>1255</v>
      </c>
      <c r="D13" s="13"/>
      <c r="E13" s="88">
        <v>142100000</v>
      </c>
      <c r="F13" s="66">
        <v>1</v>
      </c>
      <c r="G13" s="73"/>
      <c r="H13" s="73"/>
      <c r="I13" s="67"/>
      <c r="J13" s="67"/>
      <c r="K13" s="74"/>
      <c r="L13" s="89">
        <v>21670400</v>
      </c>
      <c r="M13" s="89">
        <f>+G13+H13+I13+L13</f>
        <v>21670400</v>
      </c>
      <c r="N13" s="514">
        <v>81451500</v>
      </c>
      <c r="O13" s="515">
        <v>58204160</v>
      </c>
      <c r="P13" s="515">
        <v>46822370</v>
      </c>
      <c r="Q13" s="1687">
        <f>+ROUNDUP((O13-M13)/100,0)*100</f>
        <v>36533800</v>
      </c>
      <c r="R13" s="67">
        <f>+ROUNDUP((P13-M13)/100,0)*100</f>
        <v>25152000</v>
      </c>
      <c r="S13" s="1687">
        <f>55924000-M13-R13</f>
        <v>9101600</v>
      </c>
      <c r="T13" s="67">
        <f>+Q13-R13-S13</f>
        <v>2280200</v>
      </c>
      <c r="U13" s="67">
        <v>54927100</v>
      </c>
      <c r="V13" s="67">
        <f>+Q13-U13</f>
        <v>-18393300</v>
      </c>
      <c r="W13" s="1687">
        <f>+E13-M13-Q13</f>
        <v>83895800</v>
      </c>
      <c r="X13" s="1687"/>
      <c r="Y13" s="1687"/>
      <c r="Z13" s="514">
        <f>+M13+Q13+W13+X13</f>
        <v>142100000</v>
      </c>
      <c r="AA13" s="90">
        <v>41347000</v>
      </c>
      <c r="AB13" s="67"/>
      <c r="AC13" s="70"/>
      <c r="AD13" s="71" t="s">
        <v>1096</v>
      </c>
      <c r="AE13" s="14" t="s">
        <v>724</v>
      </c>
      <c r="AF13" s="14" t="s">
        <v>949</v>
      </c>
      <c r="AG13" s="16"/>
      <c r="AH13" s="16"/>
      <c r="AI13" s="79"/>
      <c r="AK13" s="72"/>
      <c r="AL13" s="929"/>
      <c r="AM13" s="929"/>
      <c r="AN13" s="929"/>
      <c r="AO13" s="930">
        <f>AL13+AM13+AN13</f>
        <v>0</v>
      </c>
      <c r="AP13" s="929"/>
      <c r="AQ13" s="929"/>
      <c r="AR13" s="929"/>
      <c r="AS13" s="930">
        <f>AP13+AQ13+AR13</f>
        <v>0</v>
      </c>
      <c r="AT13" s="929"/>
      <c r="AU13" s="929"/>
      <c r="AV13" s="929"/>
      <c r="AW13" s="930">
        <f>AT13+AU13+AV13</f>
        <v>0</v>
      </c>
      <c r="AX13" s="929"/>
      <c r="AY13" s="929"/>
      <c r="AZ13" s="929"/>
      <c r="BA13" s="930">
        <f>AX13+AY13+AZ13</f>
        <v>0</v>
      </c>
      <c r="BB13" s="929">
        <f>AO13+AS13+AW13+BA13</f>
        <v>0</v>
      </c>
      <c r="BC13" s="2073" t="s">
        <v>4293</v>
      </c>
      <c r="BD13" s="2059" t="s">
        <v>4275</v>
      </c>
      <c r="BE13" s="2059" t="s">
        <v>4276</v>
      </c>
      <c r="BF13" s="2062" t="s">
        <v>1096</v>
      </c>
      <c r="BG13" s="2077">
        <v>36533800</v>
      </c>
    </row>
    <row r="14" spans="1:59" hidden="1">
      <c r="A14" s="91"/>
      <c r="B14" s="91"/>
      <c r="C14" s="53" t="s">
        <v>400</v>
      </c>
      <c r="D14" s="42"/>
      <c r="F14" s="562">
        <f>SUBTOTAL(9,F12:F13)</f>
        <v>2</v>
      </c>
      <c r="G14" s="92">
        <f t="shared" ref="G14:Z14" si="2">SUBTOTAL(9,G12:G13)</f>
        <v>0</v>
      </c>
      <c r="H14" s="92">
        <f t="shared" si="2"/>
        <v>0</v>
      </c>
      <c r="I14" s="92">
        <f t="shared" si="2"/>
        <v>16020500</v>
      </c>
      <c r="J14" s="92">
        <f t="shared" si="2"/>
        <v>25067700</v>
      </c>
      <c r="K14" s="92">
        <f t="shared" si="2"/>
        <v>8500000</v>
      </c>
      <c r="L14" s="516">
        <f t="shared" si="2"/>
        <v>38238100</v>
      </c>
      <c r="M14" s="516">
        <f t="shared" si="2"/>
        <v>54258600</v>
      </c>
      <c r="N14" s="516">
        <f t="shared" si="2"/>
        <v>132563300</v>
      </c>
      <c r="O14" s="516">
        <f t="shared" si="2"/>
        <v>141904160</v>
      </c>
      <c r="P14" s="516"/>
      <c r="Q14" s="516">
        <f t="shared" si="2"/>
        <v>87645600</v>
      </c>
      <c r="R14" s="516"/>
      <c r="S14" s="516"/>
      <c r="T14" s="516"/>
      <c r="U14" s="517"/>
      <c r="V14" s="517"/>
      <c r="W14" s="516">
        <f t="shared" si="2"/>
        <v>83895800</v>
      </c>
      <c r="X14" s="516">
        <f t="shared" si="2"/>
        <v>0</v>
      </c>
      <c r="Y14" s="516"/>
      <c r="Z14" s="516">
        <f t="shared" si="2"/>
        <v>225800000</v>
      </c>
      <c r="AA14" s="56"/>
      <c r="AB14" s="56"/>
      <c r="AD14" s="42"/>
      <c r="AE14" s="42"/>
      <c r="AF14" s="52"/>
      <c r="AI14" s="57"/>
    </row>
    <row r="15" spans="1:59" hidden="1">
      <c r="C15" s="53" t="s">
        <v>401</v>
      </c>
      <c r="F15" s="86">
        <f>+F9-F14</f>
        <v>2</v>
      </c>
      <c r="G15" s="86">
        <f t="shared" ref="G15:Z15" si="3">+G9-G14</f>
        <v>0</v>
      </c>
      <c r="H15" s="86">
        <f t="shared" si="3"/>
        <v>0</v>
      </c>
      <c r="I15" s="86">
        <f t="shared" si="3"/>
        <v>13200000</v>
      </c>
      <c r="J15" s="86">
        <f t="shared" si="3"/>
        <v>11847000</v>
      </c>
      <c r="K15" s="86">
        <f t="shared" si="3"/>
        <v>4400000</v>
      </c>
      <c r="L15" s="86">
        <f t="shared" si="3"/>
        <v>67543600</v>
      </c>
      <c r="M15" s="86">
        <f t="shared" si="3"/>
        <v>80743600</v>
      </c>
      <c r="N15" s="86">
        <f t="shared" si="3"/>
        <v>150658100</v>
      </c>
      <c r="O15" s="86">
        <f t="shared" si="3"/>
        <v>160444272</v>
      </c>
      <c r="P15" s="86"/>
      <c r="Q15" s="86">
        <f t="shared" si="3"/>
        <v>79700700</v>
      </c>
      <c r="R15" s="86"/>
      <c r="S15" s="86"/>
      <c r="T15" s="86"/>
      <c r="U15" s="518"/>
      <c r="V15" s="518"/>
      <c r="W15" s="86">
        <f t="shared" si="3"/>
        <v>38920800</v>
      </c>
      <c r="X15" s="86">
        <f t="shared" si="3"/>
        <v>41116600</v>
      </c>
      <c r="Y15" s="86"/>
      <c r="Z15" s="86">
        <f t="shared" si="3"/>
        <v>440400000</v>
      </c>
      <c r="AA15" s="56"/>
      <c r="AB15" s="56"/>
      <c r="AD15" s="51"/>
      <c r="AE15" s="43"/>
      <c r="AF15" s="52"/>
    </row>
    <row r="16" spans="1:59" hidden="1">
      <c r="C16" s="50" t="s">
        <v>402</v>
      </c>
      <c r="E16" s="519">
        <f>SUBTOTAL(9,E10:E11)</f>
        <v>440400000</v>
      </c>
      <c r="F16" s="519">
        <f>SUBTOTAL(9,F10:F11)</f>
        <v>2</v>
      </c>
      <c r="G16" s="519">
        <f t="shared" ref="G16:Z16" si="4">SUBTOTAL(9,G10:G11)</f>
        <v>0</v>
      </c>
      <c r="H16" s="519">
        <f t="shared" si="4"/>
        <v>0</v>
      </c>
      <c r="I16" s="519">
        <f t="shared" si="4"/>
        <v>13200000</v>
      </c>
      <c r="J16" s="86">
        <f t="shared" si="4"/>
        <v>11847000</v>
      </c>
      <c r="K16" s="86">
        <f t="shared" si="4"/>
        <v>4400000</v>
      </c>
      <c r="L16" s="519">
        <f t="shared" si="4"/>
        <v>67543600</v>
      </c>
      <c r="M16" s="519">
        <f t="shared" si="4"/>
        <v>80743600</v>
      </c>
      <c r="N16" s="519">
        <f t="shared" si="4"/>
        <v>150658100</v>
      </c>
      <c r="O16" s="519">
        <f t="shared" si="4"/>
        <v>160444272</v>
      </c>
      <c r="P16" s="519"/>
      <c r="Q16" s="519">
        <f t="shared" si="4"/>
        <v>79700700</v>
      </c>
      <c r="R16" s="519"/>
      <c r="S16" s="519"/>
      <c r="T16" s="519"/>
      <c r="U16" s="520"/>
      <c r="V16" s="520"/>
      <c r="W16" s="519">
        <f t="shared" si="4"/>
        <v>38920800</v>
      </c>
      <c r="X16" s="86">
        <f t="shared" si="4"/>
        <v>41116600</v>
      </c>
      <c r="Y16" s="86"/>
      <c r="Z16" s="519">
        <f t="shared" si="4"/>
        <v>440400000</v>
      </c>
      <c r="AA16" s="56"/>
      <c r="AB16" s="56"/>
      <c r="AD16" s="521"/>
      <c r="AE16" s="522"/>
      <c r="AF16" s="52"/>
    </row>
    <row r="17" spans="3:32" hidden="1">
      <c r="C17" s="53" t="s">
        <v>403</v>
      </c>
      <c r="E17" s="76">
        <f>+E12+E13</f>
        <v>225800000</v>
      </c>
      <c r="F17" s="563">
        <f>+F12+F13</f>
        <v>2</v>
      </c>
      <c r="G17" s="76">
        <f t="shared" ref="G17:Z17" si="5">+G12+G13</f>
        <v>0</v>
      </c>
      <c r="H17" s="76">
        <f t="shared" si="5"/>
        <v>0</v>
      </c>
      <c r="I17" s="76">
        <f t="shared" si="5"/>
        <v>16020500</v>
      </c>
      <c r="J17" s="76">
        <f t="shared" si="5"/>
        <v>25067700</v>
      </c>
      <c r="K17" s="76">
        <f t="shared" si="5"/>
        <v>8500000</v>
      </c>
      <c r="L17" s="76">
        <f t="shared" si="5"/>
        <v>38238100</v>
      </c>
      <c r="M17" s="76">
        <f t="shared" si="5"/>
        <v>54258600</v>
      </c>
      <c r="N17" s="76">
        <f t="shared" si="5"/>
        <v>132563300</v>
      </c>
      <c r="O17" s="76">
        <f t="shared" si="5"/>
        <v>141904160</v>
      </c>
      <c r="P17" s="76">
        <f t="shared" si="5"/>
        <v>100701516</v>
      </c>
      <c r="Q17" s="76">
        <f t="shared" si="5"/>
        <v>87645600</v>
      </c>
      <c r="R17" s="76">
        <f t="shared" si="5"/>
        <v>46443000</v>
      </c>
      <c r="S17" s="76">
        <f t="shared" si="5"/>
        <v>38922400</v>
      </c>
      <c r="T17" s="76">
        <f t="shared" si="5"/>
        <v>2280200</v>
      </c>
      <c r="U17" s="76">
        <f t="shared" si="5"/>
        <v>106038900</v>
      </c>
      <c r="V17" s="76">
        <f t="shared" si="5"/>
        <v>-18393300</v>
      </c>
      <c r="W17" s="76">
        <f t="shared" si="5"/>
        <v>83895800</v>
      </c>
      <c r="X17" s="76">
        <f t="shared" si="5"/>
        <v>0</v>
      </c>
      <c r="Y17" s="76"/>
      <c r="Z17" s="76">
        <f t="shared" si="5"/>
        <v>225800000</v>
      </c>
      <c r="AA17" s="56"/>
      <c r="AB17" s="56"/>
      <c r="AD17" s="51"/>
      <c r="AE17" s="43"/>
      <c r="AF17" s="52"/>
    </row>
    <row r="18" spans="3:32" hidden="1">
      <c r="C18" s="53" t="s">
        <v>334</v>
      </c>
      <c r="E18" s="85">
        <f>+E10+E11</f>
        <v>440400000</v>
      </c>
      <c r="F18" s="564">
        <f>+F10+F11</f>
        <v>2</v>
      </c>
      <c r="G18" s="85">
        <f t="shared" ref="G18:Z18" si="6">+G10+G11</f>
        <v>0</v>
      </c>
      <c r="H18" s="85">
        <f t="shared" si="6"/>
        <v>0</v>
      </c>
      <c r="I18" s="85">
        <f t="shared" si="6"/>
        <v>13200000</v>
      </c>
      <c r="J18" s="85">
        <f t="shared" si="6"/>
        <v>11847000</v>
      </c>
      <c r="K18" s="85">
        <f t="shared" si="6"/>
        <v>4400000</v>
      </c>
      <c r="L18" s="85">
        <f t="shared" si="6"/>
        <v>67543600</v>
      </c>
      <c r="M18" s="85">
        <f t="shared" si="6"/>
        <v>80743600</v>
      </c>
      <c r="N18" s="85">
        <f t="shared" si="6"/>
        <v>150658100</v>
      </c>
      <c r="O18" s="85">
        <f t="shared" si="6"/>
        <v>160444272</v>
      </c>
      <c r="P18" s="85">
        <f t="shared" si="6"/>
        <v>17193000</v>
      </c>
      <c r="Q18" s="85">
        <f t="shared" si="6"/>
        <v>79700700</v>
      </c>
      <c r="R18" s="85">
        <f t="shared" si="6"/>
        <v>0</v>
      </c>
      <c r="S18" s="85">
        <f t="shared" si="6"/>
        <v>27118500</v>
      </c>
      <c r="T18" s="85">
        <f t="shared" si="6"/>
        <v>52582200</v>
      </c>
      <c r="U18" s="85">
        <f t="shared" si="6"/>
        <v>112797400</v>
      </c>
      <c r="V18" s="85">
        <f t="shared" si="6"/>
        <v>-33096700</v>
      </c>
      <c r="W18" s="85">
        <f t="shared" si="6"/>
        <v>38920800</v>
      </c>
      <c r="X18" s="85">
        <f t="shared" si="6"/>
        <v>41116600</v>
      </c>
      <c r="Y18" s="85"/>
      <c r="Z18" s="85">
        <f t="shared" si="6"/>
        <v>440400000</v>
      </c>
      <c r="AA18" s="56"/>
      <c r="AB18" s="56"/>
      <c r="AD18" s="51"/>
      <c r="AE18" s="43"/>
      <c r="AF18" s="52"/>
    </row>
    <row r="19" spans="3:32" hidden="1">
      <c r="M19" s="92"/>
      <c r="P19" s="56"/>
      <c r="Q19" s="523"/>
      <c r="R19" s="523"/>
      <c r="S19" s="523"/>
      <c r="T19" s="523"/>
      <c r="U19" s="524"/>
      <c r="V19" s="524"/>
      <c r="W19" s="56"/>
      <c r="X19" s="56"/>
      <c r="Y19" s="56"/>
      <c r="Z19" s="56"/>
      <c r="AA19" s="56"/>
      <c r="AB19" s="56"/>
      <c r="AD19" s="51"/>
      <c r="AE19" s="43"/>
      <c r="AF19" s="52"/>
    </row>
    <row r="20" spans="3:32">
      <c r="F20" s="51"/>
      <c r="G20" s="86"/>
      <c r="L20" s="56"/>
      <c r="M20" s="92"/>
      <c r="P20" s="56"/>
    </row>
    <row r="21" spans="3:32">
      <c r="F21" s="51"/>
      <c r="G21" s="86"/>
      <c r="L21" s="56"/>
      <c r="M21" s="92"/>
      <c r="P21" s="56"/>
    </row>
  </sheetData>
  <mergeCells count="6">
    <mergeCell ref="AX7:BA7"/>
    <mergeCell ref="A1:U1"/>
    <mergeCell ref="A2:U2"/>
    <mergeCell ref="AL7:AO7"/>
    <mergeCell ref="AP7:AS7"/>
    <mergeCell ref="AT7:AW7"/>
  </mergeCells>
  <phoneticPr fontId="28" type="noConversion"/>
  <printOptions horizontalCentered="1"/>
  <pageMargins left="0" right="0" top="0.59055118110236227" bottom="0.31496062992125984" header="0.19685039370078741" footer="0.15748031496062992"/>
  <pageSetup scale="90" orientation="landscape" r:id="rId1"/>
  <headerFooter>
    <oddHeader>&amp;R&amp;D</oddHeader>
    <oddFooter>&amp;C&amp;"TH SarabunPSK,ธรรมดา"หน้า &amp;P จาก &amp;N&amp;R&amp;"TH SarabunPSK,ธรรมดา"&amp;A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F0"/>
  </sheetPr>
  <dimension ref="A1:AV28"/>
  <sheetViews>
    <sheetView workbookViewId="0">
      <pane xSplit="5" ySplit="9" topLeftCell="F10" activePane="bottomRight" state="frozen"/>
      <selection activeCell="E7" sqref="E7"/>
      <selection pane="topRight" activeCell="E7" sqref="E7"/>
      <selection pane="bottomLeft" activeCell="E7" sqref="E7"/>
      <selection pane="bottomRight" activeCell="E7" sqref="E7"/>
    </sheetView>
  </sheetViews>
  <sheetFormatPr defaultColWidth="8.09765625" defaultRowHeight="24.6"/>
  <cols>
    <col min="1" max="1" width="4.3984375" style="53" customWidth="1"/>
    <col min="2" max="2" width="3.69921875" style="53" bestFit="1" customWidth="1"/>
    <col min="3" max="3" width="32.796875" style="42" customWidth="1"/>
    <col min="4" max="4" width="12.3984375" style="43" customWidth="1"/>
    <col min="5" max="5" width="11.19921875" style="96" customWidth="1"/>
    <col min="6" max="6" width="6.796875" style="22" customWidth="1"/>
    <col min="7" max="7" width="10.3984375" style="96" hidden="1" customWidth="1"/>
    <col min="8" max="8" width="11.796875" style="43" hidden="1" customWidth="1"/>
    <col min="9" max="9" width="10.796875" style="43" hidden="1" customWidth="1"/>
    <col min="10" max="10" width="9.69921875" style="103" hidden="1" customWidth="1"/>
    <col min="11" max="11" width="9.8984375" style="53" hidden="1" customWidth="1"/>
    <col min="12" max="12" width="9.796875" style="53" hidden="1" customWidth="1"/>
    <col min="13" max="13" width="13.09765625" style="53" bestFit="1" customWidth="1"/>
    <col min="14" max="14" width="11" style="79" hidden="1" customWidth="1"/>
    <col min="15" max="15" width="10.796875" style="79" hidden="1" customWidth="1"/>
    <col min="16" max="16" width="14.296875" style="53" customWidth="1"/>
    <col min="17" max="17" width="12.59765625" style="53" customWidth="1"/>
    <col min="18" max="20" width="0" style="53" hidden="1" customWidth="1"/>
    <col min="21" max="21" width="6.69921875" style="53" hidden="1" customWidth="1"/>
    <col min="22" max="24" width="0" style="53" hidden="1" customWidth="1"/>
    <col min="25" max="25" width="8.09765625" style="53"/>
    <col min="26" max="42" width="0" style="53" hidden="1" customWidth="1"/>
    <col min="43" max="43" width="8.09765625" style="53"/>
    <col min="44" max="44" width="16.09765625" style="53" customWidth="1"/>
    <col min="45" max="45" width="6.59765625" style="53" bestFit="1" customWidth="1"/>
    <col min="46" max="46" width="10.09765625" style="53" bestFit="1" customWidth="1"/>
    <col min="47" max="47" width="10.3984375" style="53" bestFit="1" customWidth="1"/>
    <col min="48" max="48" width="14.3984375" style="53" bestFit="1" customWidth="1"/>
    <col min="49" max="16384" width="8.09765625" style="53"/>
  </cols>
  <sheetData>
    <row r="1" spans="1:48" s="47" customFormat="1" ht="23.25" customHeight="1">
      <c r="A1" s="3373" t="s">
        <v>1056</v>
      </c>
      <c r="B1" s="3373"/>
      <c r="C1" s="3373"/>
      <c r="D1" s="3373"/>
      <c r="E1" s="3373"/>
      <c r="F1" s="3373"/>
      <c r="G1" s="3373"/>
      <c r="H1" s="3373"/>
      <c r="I1" s="3373"/>
      <c r="J1" s="3373"/>
      <c r="K1" s="3373"/>
      <c r="L1" s="1635"/>
      <c r="M1" s="1635"/>
      <c r="N1" s="1632"/>
      <c r="O1" s="1632"/>
      <c r="P1" s="1632"/>
    </row>
    <row r="2" spans="1:48" s="47" customFormat="1" ht="24" customHeight="1">
      <c r="A2" s="3373" t="s">
        <v>202</v>
      </c>
      <c r="B2" s="3373"/>
      <c r="C2" s="3373"/>
      <c r="D2" s="3373"/>
      <c r="E2" s="3373"/>
      <c r="F2" s="3373"/>
      <c r="G2" s="3373"/>
      <c r="H2" s="3373"/>
      <c r="I2" s="3373"/>
      <c r="J2" s="3373"/>
      <c r="K2" s="3373"/>
      <c r="L2" s="1635"/>
      <c r="M2" s="1635"/>
      <c r="N2" s="1632"/>
      <c r="O2" s="1632"/>
      <c r="P2" s="1632"/>
    </row>
    <row r="3" spans="1:48" ht="24" hidden="1" customHeight="1">
      <c r="A3" s="223" t="s">
        <v>203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1632"/>
      <c r="O3" s="1632"/>
      <c r="P3" s="1632"/>
    </row>
    <row r="4" spans="1:48" ht="24" hidden="1" customHeight="1">
      <c r="A4" s="223" t="s">
        <v>204</v>
      </c>
      <c r="B4" s="79"/>
      <c r="D4" s="30"/>
      <c r="E4" s="94"/>
      <c r="F4" s="41"/>
      <c r="G4" s="94"/>
      <c r="H4" s="30"/>
      <c r="I4" s="30"/>
      <c r="J4" s="79"/>
      <c r="K4" s="79"/>
      <c r="L4" s="79"/>
      <c r="M4" s="79"/>
    </row>
    <row r="5" spans="1:48">
      <c r="A5" s="223" t="s">
        <v>205</v>
      </c>
      <c r="B5" s="79"/>
      <c r="D5" s="30"/>
      <c r="E5" s="94"/>
      <c r="F5" s="41"/>
      <c r="G5" s="94"/>
      <c r="H5" s="30"/>
      <c r="I5" s="30"/>
      <c r="J5" s="79"/>
      <c r="K5" s="79"/>
      <c r="L5" s="79"/>
      <c r="M5" s="79"/>
    </row>
    <row r="6" spans="1:48" hidden="1">
      <c r="A6" s="223"/>
      <c r="B6" s="79"/>
      <c r="D6" s="30"/>
      <c r="E6" s="94"/>
      <c r="F6" s="41"/>
      <c r="G6" s="94"/>
      <c r="H6" s="95"/>
      <c r="I6" s="30"/>
      <c r="J6" s="79"/>
      <c r="K6" s="79"/>
      <c r="L6" s="79"/>
      <c r="M6" s="79"/>
    </row>
    <row r="7" spans="1:48" ht="23.25" customHeight="1">
      <c r="A7" s="650" t="s">
        <v>1738</v>
      </c>
      <c r="B7" s="674"/>
      <c r="C7" s="675"/>
      <c r="D7" s="674"/>
      <c r="F7" s="97"/>
      <c r="G7" s="549"/>
      <c r="H7" s="549"/>
      <c r="I7" s="549"/>
      <c r="J7" s="549"/>
      <c r="K7" s="549"/>
      <c r="L7" s="549"/>
      <c r="M7" s="549"/>
      <c r="N7" s="549"/>
      <c r="O7" s="549"/>
      <c r="P7" s="549"/>
      <c r="Q7" s="549"/>
      <c r="R7" s="98"/>
      <c r="S7" s="98"/>
      <c r="T7" s="98"/>
      <c r="X7" s="79"/>
      <c r="Y7" s="79"/>
      <c r="Z7" s="3342" t="s">
        <v>1739</v>
      </c>
      <c r="AA7" s="3342"/>
      <c r="AB7" s="3342"/>
      <c r="AC7" s="3342"/>
      <c r="AD7" s="3343" t="s">
        <v>1740</v>
      </c>
      <c r="AE7" s="3343"/>
      <c r="AF7" s="3343"/>
      <c r="AG7" s="3343"/>
      <c r="AH7" s="3344" t="s">
        <v>1741</v>
      </c>
      <c r="AI7" s="3344"/>
      <c r="AJ7" s="3344"/>
      <c r="AK7" s="3344"/>
      <c r="AL7" s="3345" t="s">
        <v>1742</v>
      </c>
      <c r="AM7" s="3345"/>
      <c r="AN7" s="3345"/>
      <c r="AO7" s="3345"/>
      <c r="AP7" s="922" t="s">
        <v>712</v>
      </c>
      <c r="AR7" s="2069" t="s">
        <v>4278</v>
      </c>
      <c r="AS7" s="2074"/>
      <c r="AT7" s="2074"/>
      <c r="AU7" s="2074"/>
      <c r="AV7" s="2074"/>
    </row>
    <row r="8" spans="1:48" s="50" customFormat="1" ht="46.5" customHeight="1">
      <c r="A8" s="59" t="s">
        <v>1446</v>
      </c>
      <c r="B8" s="478"/>
      <c r="C8" s="550" t="s">
        <v>685</v>
      </c>
      <c r="D8" s="550" t="s">
        <v>709</v>
      </c>
      <c r="E8" s="551" t="s">
        <v>1257</v>
      </c>
      <c r="F8" s="552" t="s">
        <v>1271</v>
      </c>
      <c r="G8" s="555" t="s">
        <v>1258</v>
      </c>
      <c r="H8" s="554">
        <v>58</v>
      </c>
      <c r="I8" s="553" t="s">
        <v>393</v>
      </c>
      <c r="J8" s="553" t="s">
        <v>405</v>
      </c>
      <c r="K8" s="1682" t="s">
        <v>4023</v>
      </c>
      <c r="L8" s="1706" t="s">
        <v>4024</v>
      </c>
      <c r="M8" s="1683" t="s">
        <v>4025</v>
      </c>
      <c r="N8" s="555" t="s">
        <v>397</v>
      </c>
      <c r="O8" s="555" t="s">
        <v>398</v>
      </c>
      <c r="P8" s="60" t="s">
        <v>698</v>
      </c>
      <c r="Q8" s="63" t="s">
        <v>715</v>
      </c>
      <c r="R8" s="59" t="s">
        <v>716</v>
      </c>
      <c r="S8" s="63" t="s">
        <v>700</v>
      </c>
      <c r="T8" s="59" t="s">
        <v>699</v>
      </c>
      <c r="U8" s="37" t="s">
        <v>333</v>
      </c>
      <c r="V8" s="57"/>
      <c r="W8" s="57"/>
      <c r="Z8" s="923" t="s">
        <v>1743</v>
      </c>
      <c r="AA8" s="923" t="s">
        <v>1744</v>
      </c>
      <c r="AB8" s="923" t="s">
        <v>1745</v>
      </c>
      <c r="AC8" s="923" t="s">
        <v>1746</v>
      </c>
      <c r="AD8" s="924" t="s">
        <v>1747</v>
      </c>
      <c r="AE8" s="924" t="s">
        <v>1748</v>
      </c>
      <c r="AF8" s="924" t="s">
        <v>1749</v>
      </c>
      <c r="AG8" s="924" t="s">
        <v>1750</v>
      </c>
      <c r="AH8" s="925" t="s">
        <v>1751</v>
      </c>
      <c r="AI8" s="925" t="s">
        <v>1752</v>
      </c>
      <c r="AJ8" s="925" t="s">
        <v>1753</v>
      </c>
      <c r="AK8" s="925" t="s">
        <v>1754</v>
      </c>
      <c r="AL8" s="926" t="s">
        <v>1755</v>
      </c>
      <c r="AM8" s="926" t="s">
        <v>1756</v>
      </c>
      <c r="AN8" s="926" t="s">
        <v>1757</v>
      </c>
      <c r="AO8" s="926" t="s">
        <v>1758</v>
      </c>
      <c r="AP8" s="927" t="s">
        <v>1759</v>
      </c>
      <c r="AR8" s="2075" t="s">
        <v>4280</v>
      </c>
      <c r="AS8" s="2075" t="s">
        <v>4142</v>
      </c>
      <c r="AT8" s="2075" t="s">
        <v>4143</v>
      </c>
      <c r="AU8" s="2075" t="s">
        <v>4144</v>
      </c>
      <c r="AV8" s="2075" t="s">
        <v>4145</v>
      </c>
    </row>
    <row r="9" spans="1:48" s="50" customFormat="1">
      <c r="A9" s="525" t="s">
        <v>1259</v>
      </c>
      <c r="B9" s="364"/>
      <c r="C9" s="527" t="s">
        <v>679</v>
      </c>
      <c r="D9" s="528"/>
      <c r="E9" s="531"/>
      <c r="F9" s="531">
        <f>SUM(F10:F14)</f>
        <v>5</v>
      </c>
      <c r="G9" s="531">
        <f t="shared" ref="G9:M9" si="0">SUM(G10:G14)</f>
        <v>71704000</v>
      </c>
      <c r="H9" s="531">
        <f t="shared" si="0"/>
        <v>238190100</v>
      </c>
      <c r="I9" s="531">
        <f t="shared" si="0"/>
        <v>171305470</v>
      </c>
      <c r="J9" s="531">
        <f t="shared" si="0"/>
        <v>84312114</v>
      </c>
      <c r="K9" s="531">
        <f t="shared" si="0"/>
        <v>99601500</v>
      </c>
      <c r="L9" s="531">
        <f t="shared" si="0"/>
        <v>2504100</v>
      </c>
      <c r="M9" s="531">
        <f t="shared" si="0"/>
        <v>97097400</v>
      </c>
      <c r="N9" s="531">
        <v>138440500</v>
      </c>
      <c r="O9" s="531">
        <v>165627600</v>
      </c>
      <c r="P9" s="556"/>
      <c r="Q9" s="525"/>
      <c r="R9" s="525"/>
      <c r="S9" s="525"/>
      <c r="T9" s="525"/>
      <c r="U9" s="37"/>
      <c r="V9" s="87">
        <f>SUM(V11:V14)</f>
        <v>0</v>
      </c>
      <c r="W9" s="99" t="s">
        <v>1260</v>
      </c>
      <c r="X9" s="100"/>
      <c r="Y9" s="100"/>
      <c r="Z9" s="928">
        <f t="shared" ref="Z9:AP9" si="1">SUM(Z11:Z14)</f>
        <v>0</v>
      </c>
      <c r="AA9" s="928">
        <f t="shared" si="1"/>
        <v>0</v>
      </c>
      <c r="AB9" s="928">
        <f t="shared" si="1"/>
        <v>0</v>
      </c>
      <c r="AC9" s="928">
        <f t="shared" si="1"/>
        <v>0</v>
      </c>
      <c r="AD9" s="928">
        <f t="shared" si="1"/>
        <v>0</v>
      </c>
      <c r="AE9" s="928">
        <f t="shared" si="1"/>
        <v>0</v>
      </c>
      <c r="AF9" s="928">
        <f t="shared" si="1"/>
        <v>0</v>
      </c>
      <c r="AG9" s="928">
        <f t="shared" si="1"/>
        <v>0</v>
      </c>
      <c r="AH9" s="928">
        <f t="shared" si="1"/>
        <v>0</v>
      </c>
      <c r="AI9" s="928">
        <f t="shared" si="1"/>
        <v>0</v>
      </c>
      <c r="AJ9" s="928">
        <f t="shared" si="1"/>
        <v>0</v>
      </c>
      <c r="AK9" s="928">
        <f t="shared" si="1"/>
        <v>0</v>
      </c>
      <c r="AL9" s="928">
        <f t="shared" si="1"/>
        <v>0</v>
      </c>
      <c r="AM9" s="928">
        <f t="shared" si="1"/>
        <v>0</v>
      </c>
      <c r="AN9" s="928">
        <f t="shared" si="1"/>
        <v>0</v>
      </c>
      <c r="AO9" s="928">
        <f t="shared" si="1"/>
        <v>0</v>
      </c>
      <c r="AP9" s="928">
        <f t="shared" si="1"/>
        <v>0</v>
      </c>
      <c r="AR9" s="531">
        <f>SUM(AR10:AR14)</f>
        <v>0</v>
      </c>
      <c r="AS9" s="531">
        <f>SUM(AS10:AS14)</f>
        <v>0</v>
      </c>
      <c r="AT9" s="531">
        <f>SUM(AT10:AT14)</f>
        <v>0</v>
      </c>
      <c r="AU9" s="531">
        <f>SUM(AU10:AU14)</f>
        <v>0</v>
      </c>
      <c r="AV9" s="531">
        <f>SUM(AV10:AV14)</f>
        <v>97097400</v>
      </c>
    </row>
    <row r="10" spans="1:48" ht="92.25" customHeight="1">
      <c r="A10" s="66"/>
      <c r="B10" s="334">
        <v>1</v>
      </c>
      <c r="C10" s="39" t="s">
        <v>1261</v>
      </c>
      <c r="D10" s="295" t="s">
        <v>1262</v>
      </c>
      <c r="E10" s="88">
        <v>357727200</v>
      </c>
      <c r="F10" s="66">
        <v>1</v>
      </c>
      <c r="G10" s="101">
        <v>53659100</v>
      </c>
      <c r="H10" s="557">
        <v>135936300</v>
      </c>
      <c r="I10" s="558">
        <v>56163170</v>
      </c>
      <c r="J10" s="558">
        <v>0</v>
      </c>
      <c r="K10" s="101">
        <v>2504100</v>
      </c>
      <c r="L10" s="101">
        <v>2504100</v>
      </c>
      <c r="M10" s="1692">
        <f>K10-L10</f>
        <v>0</v>
      </c>
      <c r="N10" s="558">
        <v>138440500</v>
      </c>
      <c r="O10" s="558">
        <v>165627600</v>
      </c>
      <c r="P10" s="71" t="s">
        <v>1256</v>
      </c>
      <c r="Q10" s="14" t="s">
        <v>1263</v>
      </c>
      <c r="R10" s="13"/>
      <c r="S10" s="14" t="s">
        <v>1264</v>
      </c>
      <c r="T10" s="71"/>
      <c r="U10" s="363" t="s">
        <v>377</v>
      </c>
      <c r="X10" s="79"/>
      <c r="Y10" s="79"/>
      <c r="Z10" s="929"/>
      <c r="AA10" s="929"/>
      <c r="AB10" s="929"/>
      <c r="AC10" s="930">
        <f>Z10+AA10+AB10</f>
        <v>0</v>
      </c>
      <c r="AD10" s="929"/>
      <c r="AE10" s="929"/>
      <c r="AF10" s="929"/>
      <c r="AG10" s="930">
        <f>AD10+AE10+AF10</f>
        <v>0</v>
      </c>
      <c r="AH10" s="929"/>
      <c r="AI10" s="929"/>
      <c r="AJ10" s="929"/>
      <c r="AK10" s="930">
        <f>AH10+AI10+AJ10</f>
        <v>0</v>
      </c>
      <c r="AL10" s="929"/>
      <c r="AM10" s="929"/>
      <c r="AN10" s="929"/>
      <c r="AO10" s="930">
        <f>AL10+AM10+AN10</f>
        <v>0</v>
      </c>
      <c r="AP10" s="929">
        <f>AC10+AG10+AK10+AO10</f>
        <v>0</v>
      </c>
      <c r="AR10" s="2061"/>
      <c r="AS10" s="363"/>
      <c r="AT10" s="363"/>
      <c r="AU10" s="363"/>
      <c r="AV10" s="363">
        <v>0</v>
      </c>
    </row>
    <row r="11" spans="1:48" ht="87" customHeight="1">
      <c r="A11" s="66">
        <v>1</v>
      </c>
      <c r="B11" s="334">
        <f>B9+1</f>
        <v>1</v>
      </c>
      <c r="C11" s="39" t="s">
        <v>640</v>
      </c>
      <c r="D11" s="295">
        <v>8491</v>
      </c>
      <c r="E11" s="102">
        <v>27498700</v>
      </c>
      <c r="F11" s="66">
        <v>1</v>
      </c>
      <c r="G11" s="101">
        <v>4124900</v>
      </c>
      <c r="H11" s="557">
        <v>23373800</v>
      </c>
      <c r="I11" s="101">
        <f>+E11</f>
        <v>27498700</v>
      </c>
      <c r="J11" s="101">
        <v>16302604</v>
      </c>
      <c r="K11" s="101">
        <f>+I11-G11</f>
        <v>23373800</v>
      </c>
      <c r="L11" s="101"/>
      <c r="M11" s="1692">
        <f>K11-L11</f>
        <v>23373800</v>
      </c>
      <c r="N11" s="101"/>
      <c r="O11" s="101"/>
      <c r="P11" s="14" t="s">
        <v>641</v>
      </c>
      <c r="Q11" s="14" t="s">
        <v>1411</v>
      </c>
      <c r="R11" s="13"/>
      <c r="S11" s="14" t="s">
        <v>1264</v>
      </c>
      <c r="T11" s="71"/>
      <c r="U11" s="363" t="s">
        <v>354</v>
      </c>
      <c r="X11" s="79"/>
      <c r="Y11" s="79"/>
      <c r="Z11" s="929"/>
      <c r="AA11" s="929"/>
      <c r="AB11" s="929"/>
      <c r="AC11" s="930">
        <f>Z11+AA11+AB11</f>
        <v>0</v>
      </c>
      <c r="AD11" s="929"/>
      <c r="AE11" s="929"/>
      <c r="AF11" s="929"/>
      <c r="AG11" s="930">
        <f>AD11+AE11+AF11</f>
        <v>0</v>
      </c>
      <c r="AH11" s="929"/>
      <c r="AI11" s="929"/>
      <c r="AJ11" s="929"/>
      <c r="AK11" s="930">
        <f>AH11+AI11+AJ11</f>
        <v>0</v>
      </c>
      <c r="AL11" s="929"/>
      <c r="AM11" s="929"/>
      <c r="AN11" s="929"/>
      <c r="AO11" s="930">
        <f>AL11+AM11+AN11</f>
        <v>0</v>
      </c>
      <c r="AP11" s="929">
        <f>AC11+AG11+AK11+AO11</f>
        <v>0</v>
      </c>
      <c r="AR11" s="2073" t="s">
        <v>4281</v>
      </c>
      <c r="AS11" s="363" t="s">
        <v>4285</v>
      </c>
      <c r="AT11" s="363" t="s">
        <v>4286</v>
      </c>
      <c r="AU11" s="363" t="s">
        <v>641</v>
      </c>
      <c r="AV11" s="363">
        <v>23373800</v>
      </c>
    </row>
    <row r="12" spans="1:48" ht="87" customHeight="1">
      <c r="A12" s="66">
        <v>6</v>
      </c>
      <c r="B12" s="334">
        <f>B11+1</f>
        <v>2</v>
      </c>
      <c r="C12" s="39" t="s">
        <v>642</v>
      </c>
      <c r="D12" s="295">
        <v>8491</v>
      </c>
      <c r="E12" s="102">
        <v>26143600</v>
      </c>
      <c r="F12" s="66">
        <v>1</v>
      </c>
      <c r="G12" s="101">
        <v>3975000</v>
      </c>
      <c r="H12" s="557">
        <v>22525000</v>
      </c>
      <c r="I12" s="101">
        <f>+E12</f>
        <v>26143600</v>
      </c>
      <c r="J12" s="101">
        <v>17743661</v>
      </c>
      <c r="K12" s="101">
        <f>+I12-G12</f>
        <v>22168600</v>
      </c>
      <c r="L12" s="101"/>
      <c r="M12" s="1692">
        <f>K12-L12</f>
        <v>22168600</v>
      </c>
      <c r="N12" s="101"/>
      <c r="O12" s="101"/>
      <c r="P12" s="71" t="s">
        <v>643</v>
      </c>
      <c r="Q12" s="14" t="s">
        <v>1405</v>
      </c>
      <c r="R12" s="13"/>
      <c r="S12" s="14" t="s">
        <v>1264</v>
      </c>
      <c r="T12" s="71"/>
      <c r="U12" s="363" t="s">
        <v>354</v>
      </c>
      <c r="X12" s="79"/>
      <c r="Y12" s="79"/>
      <c r="Z12" s="929"/>
      <c r="AA12" s="929"/>
      <c r="AB12" s="929"/>
      <c r="AC12" s="930">
        <f>Z12+AA12+AB12</f>
        <v>0</v>
      </c>
      <c r="AD12" s="929"/>
      <c r="AE12" s="929"/>
      <c r="AF12" s="929"/>
      <c r="AG12" s="930">
        <f>AD12+AE12+AF12</f>
        <v>0</v>
      </c>
      <c r="AH12" s="929"/>
      <c r="AI12" s="929"/>
      <c r="AJ12" s="929"/>
      <c r="AK12" s="930">
        <f>AH12+AI12+AJ12</f>
        <v>0</v>
      </c>
      <c r="AL12" s="929"/>
      <c r="AM12" s="929"/>
      <c r="AN12" s="929"/>
      <c r="AO12" s="930">
        <f>AL12+AM12+AN12</f>
        <v>0</v>
      </c>
      <c r="AP12" s="929">
        <f>AC12+AG12+AK12+AO12</f>
        <v>0</v>
      </c>
      <c r="AR12" s="2073" t="s">
        <v>4282</v>
      </c>
      <c r="AS12" s="363" t="s">
        <v>4287</v>
      </c>
      <c r="AT12" s="363" t="s">
        <v>4288</v>
      </c>
      <c r="AU12" s="363" t="s">
        <v>643</v>
      </c>
      <c r="AV12" s="363">
        <v>22168600</v>
      </c>
    </row>
    <row r="13" spans="1:48" ht="87" customHeight="1">
      <c r="A13" s="66">
        <v>8</v>
      </c>
      <c r="B13" s="334">
        <f>B12+1</f>
        <v>3</v>
      </c>
      <c r="C13" s="39" t="s">
        <v>644</v>
      </c>
      <c r="D13" s="295">
        <v>8491</v>
      </c>
      <c r="E13" s="559">
        <v>26500000</v>
      </c>
      <c r="F13" s="66">
        <v>1</v>
      </c>
      <c r="G13" s="101">
        <v>3975000</v>
      </c>
      <c r="H13" s="557">
        <v>22525000</v>
      </c>
      <c r="I13" s="101">
        <f>+E13</f>
        <v>26500000</v>
      </c>
      <c r="J13" s="101">
        <v>22230850</v>
      </c>
      <c r="K13" s="101">
        <f>+I13-G13</f>
        <v>22525000</v>
      </c>
      <c r="L13" s="101"/>
      <c r="M13" s="1692">
        <f>K13-L13</f>
        <v>22525000</v>
      </c>
      <c r="N13" s="101"/>
      <c r="O13" s="101"/>
      <c r="P13" s="71" t="s">
        <v>645</v>
      </c>
      <c r="Q13" s="14" t="s">
        <v>914</v>
      </c>
      <c r="R13" s="13"/>
      <c r="S13" s="14" t="s">
        <v>1264</v>
      </c>
      <c r="T13" s="71"/>
      <c r="U13" s="363" t="s">
        <v>354</v>
      </c>
      <c r="X13" s="79"/>
      <c r="Y13" s="79"/>
      <c r="Z13" s="929"/>
      <c r="AA13" s="929"/>
      <c r="AB13" s="929"/>
      <c r="AC13" s="930">
        <f>Z13+AA13+AB13</f>
        <v>0</v>
      </c>
      <c r="AD13" s="929"/>
      <c r="AE13" s="929"/>
      <c r="AF13" s="929"/>
      <c r="AG13" s="930">
        <f>AD13+AE13+AF13</f>
        <v>0</v>
      </c>
      <c r="AH13" s="929"/>
      <c r="AI13" s="929"/>
      <c r="AJ13" s="929"/>
      <c r="AK13" s="930">
        <f>AH13+AI13+AJ13</f>
        <v>0</v>
      </c>
      <c r="AL13" s="929"/>
      <c r="AM13" s="929"/>
      <c r="AN13" s="929"/>
      <c r="AO13" s="930">
        <f>AL13+AM13+AN13</f>
        <v>0</v>
      </c>
      <c r="AP13" s="929">
        <f>AC13+AG13+AK13+AO13</f>
        <v>0</v>
      </c>
      <c r="AR13" s="2073" t="s">
        <v>4283</v>
      </c>
      <c r="AS13" s="363" t="s">
        <v>4235</v>
      </c>
      <c r="AT13" s="363" t="s">
        <v>4237</v>
      </c>
      <c r="AU13" s="363" t="s">
        <v>765</v>
      </c>
      <c r="AV13" s="363">
        <v>22525000</v>
      </c>
    </row>
    <row r="14" spans="1:48" ht="87" customHeight="1">
      <c r="A14" s="66">
        <v>9</v>
      </c>
      <c r="B14" s="334">
        <f>B13+1</f>
        <v>4</v>
      </c>
      <c r="C14" s="39" t="s">
        <v>646</v>
      </c>
      <c r="D14" s="295">
        <v>10628</v>
      </c>
      <c r="E14" s="102">
        <f>34999999+1</f>
        <v>35000000</v>
      </c>
      <c r="F14" s="66">
        <v>1</v>
      </c>
      <c r="G14" s="101">
        <v>5970000</v>
      </c>
      <c r="H14" s="557">
        <v>33830000</v>
      </c>
      <c r="I14" s="101">
        <f>+E14</f>
        <v>35000000</v>
      </c>
      <c r="J14" s="101">
        <v>28034999</v>
      </c>
      <c r="K14" s="101">
        <f>ROUNDUP((+I14-G14)/100,0)*100</f>
        <v>29030000</v>
      </c>
      <c r="L14" s="101"/>
      <c r="M14" s="1692">
        <f>K14-L14</f>
        <v>29030000</v>
      </c>
      <c r="N14" s="101"/>
      <c r="O14" s="101"/>
      <c r="P14" s="71" t="s">
        <v>647</v>
      </c>
      <c r="Q14" s="14" t="s">
        <v>968</v>
      </c>
      <c r="R14" s="13"/>
      <c r="S14" s="14" t="s">
        <v>1264</v>
      </c>
      <c r="T14" s="71"/>
      <c r="U14" s="363" t="s">
        <v>354</v>
      </c>
      <c r="X14" s="79"/>
      <c r="Y14" s="79"/>
      <c r="Z14" s="929"/>
      <c r="AA14" s="929"/>
      <c r="AB14" s="929"/>
      <c r="AC14" s="930">
        <f>Z14+AA14+AB14</f>
        <v>0</v>
      </c>
      <c r="AD14" s="929"/>
      <c r="AE14" s="929"/>
      <c r="AF14" s="929"/>
      <c r="AG14" s="930">
        <f>AD14+AE14+AF14</f>
        <v>0</v>
      </c>
      <c r="AH14" s="929"/>
      <c r="AI14" s="929"/>
      <c r="AJ14" s="929"/>
      <c r="AK14" s="930">
        <f>AH14+AI14+AJ14</f>
        <v>0</v>
      </c>
      <c r="AL14" s="929"/>
      <c r="AM14" s="929"/>
      <c r="AN14" s="929"/>
      <c r="AO14" s="930">
        <f>AL14+AM14+AN14</f>
        <v>0</v>
      </c>
      <c r="AP14" s="929">
        <f>AC14+AG14+AK14+AO14</f>
        <v>0</v>
      </c>
      <c r="AR14" s="2073" t="s">
        <v>4284</v>
      </c>
      <c r="AS14" s="363" t="s">
        <v>4251</v>
      </c>
      <c r="AT14" s="363" t="s">
        <v>4252</v>
      </c>
      <c r="AU14" s="363" t="s">
        <v>647</v>
      </c>
      <c r="AV14" s="363">
        <v>29030000</v>
      </c>
    </row>
    <row r="15" spans="1:48" ht="49.2" hidden="1">
      <c r="C15" s="42" t="s">
        <v>402</v>
      </c>
      <c r="E15" s="560">
        <f>SUBTOTAL(9,E12:E14)</f>
        <v>87643600</v>
      </c>
      <c r="F15" s="560">
        <f>SUBTOTAL(9,F12:F14)</f>
        <v>3</v>
      </c>
      <c r="G15" s="560">
        <f>SUBTOTAL(9,G12:G14)</f>
        <v>13920000</v>
      </c>
      <c r="H15" s="560">
        <f>SUBTOTAL(9,H12:H14)</f>
        <v>78880000</v>
      </c>
      <c r="I15" s="560">
        <f>SUBTOTAL(9,I12:I14)</f>
        <v>87643600</v>
      </c>
      <c r="J15" s="560"/>
      <c r="K15" s="560">
        <f>SUBTOTAL(9,K12:K14)</f>
        <v>73723600</v>
      </c>
      <c r="L15" s="560"/>
      <c r="M15" s="560"/>
      <c r="N15" s="560">
        <v>138440500</v>
      </c>
      <c r="O15" s="560">
        <v>165627600</v>
      </c>
      <c r="P15" s="103"/>
      <c r="S15" s="51"/>
      <c r="T15" s="43"/>
      <c r="X15" s="79"/>
      <c r="Y15" s="79"/>
      <c r="Z15" s="51"/>
      <c r="AR15" s="2073" t="s">
        <v>4284</v>
      </c>
    </row>
    <row r="16" spans="1:48">
      <c r="H16" s="561"/>
      <c r="I16" s="96"/>
      <c r="J16" s="96"/>
      <c r="K16" s="96"/>
      <c r="L16" s="96"/>
      <c r="M16" s="96"/>
      <c r="N16" s="96"/>
      <c r="O16" s="96"/>
      <c r="P16" s="103"/>
      <c r="S16" s="51"/>
      <c r="T16" s="43"/>
      <c r="X16" s="79"/>
      <c r="Y16" s="79"/>
      <c r="Z16" s="51"/>
    </row>
    <row r="17" spans="8:26">
      <c r="H17" s="561"/>
      <c r="I17" s="96"/>
      <c r="J17" s="96"/>
      <c r="K17" s="96"/>
      <c r="L17" s="96"/>
      <c r="M17" s="96"/>
      <c r="N17" s="96"/>
      <c r="O17" s="96"/>
      <c r="P17" s="103"/>
      <c r="S17" s="51"/>
      <c r="T17" s="43"/>
      <c r="X17" s="79"/>
      <c r="Y17" s="79"/>
      <c r="Z17" s="51"/>
    </row>
    <row r="18" spans="8:26">
      <c r="H18" s="561"/>
      <c r="I18" s="96"/>
      <c r="J18" s="96"/>
      <c r="K18" s="96"/>
      <c r="L18" s="96"/>
      <c r="M18" s="96"/>
      <c r="N18" s="96"/>
      <c r="O18" s="96"/>
      <c r="P18" s="103"/>
      <c r="S18" s="51"/>
      <c r="T18" s="43"/>
      <c r="X18" s="79"/>
      <c r="Y18" s="79"/>
      <c r="Z18" s="51"/>
    </row>
    <row r="19" spans="8:26">
      <c r="H19" s="561"/>
      <c r="I19" s="96"/>
      <c r="J19" s="96"/>
      <c r="K19" s="96"/>
      <c r="L19" s="96"/>
      <c r="M19" s="96"/>
      <c r="N19" s="96"/>
      <c r="O19" s="96"/>
      <c r="P19" s="104"/>
      <c r="S19" s="51"/>
      <c r="T19" s="43"/>
      <c r="X19" s="79"/>
      <c r="Y19" s="79"/>
      <c r="Z19" s="51"/>
    </row>
    <row r="20" spans="8:26">
      <c r="H20" s="561"/>
      <c r="I20" s="96"/>
      <c r="J20" s="96"/>
      <c r="K20" s="96"/>
      <c r="L20" s="96"/>
      <c r="M20" s="96"/>
      <c r="N20" s="96"/>
      <c r="O20" s="96"/>
      <c r="P20" s="103"/>
      <c r="S20" s="51"/>
      <c r="T20" s="43"/>
      <c r="X20" s="79"/>
      <c r="Y20" s="79"/>
      <c r="Z20" s="51"/>
    </row>
    <row r="21" spans="8:26">
      <c r="H21" s="561"/>
      <c r="I21" s="96"/>
      <c r="J21" s="96"/>
      <c r="K21" s="96"/>
      <c r="L21" s="96"/>
      <c r="M21" s="96"/>
      <c r="N21" s="96"/>
      <c r="O21" s="96"/>
      <c r="P21" s="103"/>
      <c r="S21" s="51"/>
      <c r="T21" s="43"/>
      <c r="X21" s="79"/>
      <c r="Y21" s="79"/>
      <c r="Z21" s="51"/>
    </row>
    <row r="22" spans="8:26">
      <c r="H22" s="561"/>
      <c r="I22" s="96"/>
      <c r="J22" s="96"/>
      <c r="K22" s="96"/>
      <c r="L22" s="96"/>
      <c r="M22" s="96"/>
      <c r="N22" s="96"/>
      <c r="O22" s="96"/>
      <c r="P22" s="103"/>
      <c r="S22" s="51"/>
      <c r="T22" s="43"/>
      <c r="X22" s="79"/>
      <c r="Y22" s="79"/>
      <c r="Z22" s="51"/>
    </row>
    <row r="23" spans="8:26">
      <c r="H23" s="561"/>
      <c r="I23" s="96"/>
      <c r="J23" s="96"/>
      <c r="K23" s="96"/>
      <c r="L23" s="96"/>
      <c r="M23" s="96"/>
      <c r="N23" s="96"/>
      <c r="O23" s="96"/>
      <c r="P23" s="103"/>
      <c r="S23" s="51"/>
      <c r="T23" s="43"/>
      <c r="X23" s="79"/>
      <c r="Y23" s="79"/>
      <c r="Z23" s="51"/>
    </row>
    <row r="24" spans="8:26">
      <c r="H24" s="561"/>
      <c r="I24" s="96"/>
      <c r="J24" s="96"/>
      <c r="K24" s="96"/>
      <c r="L24" s="96"/>
      <c r="M24" s="96"/>
      <c r="N24" s="96"/>
      <c r="O24" s="96"/>
      <c r="P24" s="103"/>
      <c r="S24" s="51"/>
      <c r="T24" s="43"/>
      <c r="X24" s="79"/>
      <c r="Y24" s="79"/>
      <c r="Z24" s="51"/>
    </row>
    <row r="25" spans="8:26">
      <c r="H25" s="561"/>
      <c r="I25" s="96"/>
      <c r="J25" s="96"/>
      <c r="K25" s="96"/>
      <c r="L25" s="96"/>
      <c r="M25" s="96"/>
      <c r="N25" s="96"/>
      <c r="O25" s="96"/>
      <c r="P25" s="103"/>
      <c r="S25" s="51"/>
      <c r="T25" s="43"/>
      <c r="X25" s="79"/>
      <c r="Y25" s="79"/>
      <c r="Z25" s="51"/>
    </row>
    <row r="26" spans="8:26">
      <c r="H26" s="561"/>
      <c r="I26" s="96"/>
      <c r="J26" s="96"/>
      <c r="K26" s="96"/>
      <c r="L26" s="96"/>
      <c r="M26" s="96"/>
      <c r="N26" s="96"/>
      <c r="O26" s="96"/>
      <c r="P26" s="103"/>
      <c r="S26" s="51"/>
      <c r="T26" s="43"/>
      <c r="X26" s="79"/>
      <c r="Y26" s="79"/>
      <c r="Z26" s="51"/>
    </row>
    <row r="27" spans="8:26">
      <c r="H27" s="561"/>
      <c r="I27" s="96"/>
      <c r="J27" s="96"/>
      <c r="K27" s="96"/>
      <c r="L27" s="96"/>
      <c r="M27" s="96"/>
      <c r="N27" s="96"/>
      <c r="O27" s="96"/>
      <c r="P27" s="103"/>
      <c r="S27" s="51"/>
      <c r="T27" s="43"/>
      <c r="X27" s="79"/>
      <c r="Y27" s="79"/>
      <c r="Z27" s="51"/>
    </row>
    <row r="28" spans="8:26">
      <c r="H28" s="561"/>
      <c r="I28" s="96"/>
      <c r="J28" s="96"/>
      <c r="K28" s="96"/>
      <c r="L28" s="96"/>
      <c r="M28" s="96"/>
      <c r="N28" s="96"/>
      <c r="O28" s="96"/>
      <c r="P28" s="103"/>
      <c r="S28" s="51"/>
      <c r="T28" s="43"/>
      <c r="X28" s="79"/>
      <c r="Y28" s="79"/>
      <c r="Z28" s="51"/>
    </row>
  </sheetData>
  <mergeCells count="6">
    <mergeCell ref="AL7:AO7"/>
    <mergeCell ref="A1:K1"/>
    <mergeCell ref="A2:K2"/>
    <mergeCell ref="Z7:AC7"/>
    <mergeCell ref="AD7:AG7"/>
    <mergeCell ref="AH7:AK7"/>
  </mergeCells>
  <phoneticPr fontId="28" type="noConversion"/>
  <printOptions horizontalCentered="1"/>
  <pageMargins left="0" right="0" top="0.59055118110236227" bottom="0.31496062992125984" header="0.11811023622047245" footer="0.15748031496062992"/>
  <pageSetup scale="90" orientation="landscape" r:id="rId1"/>
  <headerFooter>
    <oddHeader>&amp;R&amp;D</oddHeader>
    <oddFooter>&amp;C&amp;"TH SarabunPSK,ธรรมดา"หน้า &amp;P จาก &amp;N&amp;R&amp;"TH SarabunPSK,ธรรมดา"&amp;A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AX102"/>
  <sheetViews>
    <sheetView workbookViewId="0">
      <pane xSplit="2" ySplit="7" topLeftCell="C8" activePane="bottomRight" state="frozen"/>
      <selection activeCell="E7" sqref="E7"/>
      <selection pane="topRight" activeCell="E7" sqref="E7"/>
      <selection pane="bottomLeft" activeCell="E7" sqref="E7"/>
      <selection pane="bottomRight" activeCell="AV14" sqref="AV14"/>
    </sheetView>
  </sheetViews>
  <sheetFormatPr defaultColWidth="8" defaultRowHeight="21"/>
  <cols>
    <col min="1" max="1" width="3.59765625" style="2084" customWidth="1"/>
    <col min="2" max="2" width="12" style="2128" bestFit="1" customWidth="1"/>
    <col min="3" max="3" width="5.09765625" style="2084" bestFit="1" customWidth="1"/>
    <col min="4" max="4" width="9.69921875" style="2088" bestFit="1" customWidth="1"/>
    <col min="5" max="5" width="5.09765625" style="2084" bestFit="1" customWidth="1"/>
    <col min="6" max="6" width="9.69921875" style="2088" bestFit="1" customWidth="1"/>
    <col min="7" max="7" width="4.796875" style="2084" bestFit="1" customWidth="1"/>
    <col min="8" max="8" width="8.3984375" style="2084" bestFit="1" customWidth="1"/>
    <col min="9" max="9" width="4.796875" style="2084" bestFit="1" customWidth="1"/>
    <col min="10" max="10" width="8.796875" style="2084" bestFit="1" customWidth="1"/>
    <col min="11" max="11" width="7.796875" style="2084" customWidth="1"/>
    <col min="12" max="12" width="8.3984375" style="2084" bestFit="1" customWidth="1"/>
    <col min="13" max="13" width="9.8984375" style="2088" bestFit="1" customWidth="1"/>
    <col min="14" max="14" width="4.796875" style="2084" bestFit="1" customWidth="1"/>
    <col min="15" max="15" width="10.3984375" style="2088" bestFit="1" customWidth="1"/>
    <col min="16" max="16" width="4.796875" style="2084" bestFit="1" customWidth="1"/>
    <col min="17" max="17" width="10.3984375" style="2088" bestFit="1" customWidth="1"/>
    <col min="18" max="18" width="6" style="2084" customWidth="1"/>
    <col min="19" max="19" width="9.19921875" style="2088" customWidth="1"/>
    <col min="20" max="20" width="4.69921875" style="2088" customWidth="1"/>
    <col min="21" max="21" width="9.69921875" style="2088" bestFit="1" customWidth="1"/>
    <col min="22" max="22" width="9.69921875" style="2084" customWidth="1"/>
    <col min="23" max="23" width="5.69921875" style="2084" customWidth="1"/>
    <col min="24" max="24" width="9.09765625" style="2088" customWidth="1"/>
    <col min="25" max="25" width="4.796875" style="2084" bestFit="1" customWidth="1"/>
    <col min="26" max="26" width="9.69921875" style="2088" bestFit="1" customWidth="1"/>
    <col min="27" max="27" width="8.796875" style="2088" customWidth="1"/>
    <col min="28" max="28" width="4.796875" style="2084" bestFit="1" customWidth="1"/>
    <col min="29" max="29" width="11.19921875" style="2084" bestFit="1" customWidth="1"/>
    <col min="30" max="30" width="4.796875" style="2084" bestFit="1" customWidth="1"/>
    <col min="31" max="31" width="11.19921875" style="2084" bestFit="1" customWidth="1"/>
    <col min="32" max="32" width="4.796875" style="2084" customWidth="1"/>
    <col min="33" max="33" width="9.69921875" style="2084" customWidth="1"/>
    <col min="34" max="34" width="11" style="2084" customWidth="1"/>
    <col min="35" max="35" width="7" style="2084" customWidth="1"/>
    <col min="36" max="36" width="9.69921875" style="2088" bestFit="1" customWidth="1"/>
    <col min="37" max="37" width="4.8984375" style="2084" bestFit="1" customWidth="1"/>
    <col min="38" max="38" width="9.59765625" style="2084" bestFit="1" customWidth="1"/>
    <col min="39" max="39" width="4.796875" style="2084" customWidth="1"/>
    <col min="40" max="40" width="9.3984375" style="2084" customWidth="1"/>
    <col min="41" max="41" width="4.796875" style="2084" customWidth="1"/>
    <col min="42" max="42" width="9.59765625" style="2088" bestFit="1" customWidth="1"/>
    <col min="43" max="43" width="12.296875" style="2088" bestFit="1" customWidth="1"/>
    <col min="44" max="44" width="1.59765625" style="2084" bestFit="1" customWidth="1"/>
    <col min="45" max="45" width="12" style="2084" customWidth="1"/>
    <col min="46" max="46" width="13.59765625" style="2084" customWidth="1"/>
    <col min="47" max="47" width="1.59765625" style="2084" bestFit="1" customWidth="1"/>
    <col min="48" max="48" width="8.3984375" style="2084" bestFit="1" customWidth="1"/>
    <col min="49" max="49" width="2.296875" style="2084" bestFit="1" customWidth="1"/>
    <col min="50" max="50" width="6.8984375" style="2084" bestFit="1" customWidth="1"/>
    <col min="51" max="51" width="7.796875" style="2084" bestFit="1" customWidth="1"/>
    <col min="52" max="53" width="1.59765625" style="2084" bestFit="1" customWidth="1"/>
    <col min="54" max="54" width="3.09765625" style="2084" bestFit="1" customWidth="1"/>
    <col min="55" max="56" width="7.796875" style="2084" bestFit="1" customWidth="1"/>
    <col min="57" max="57" width="8.59765625" style="2084" bestFit="1" customWidth="1"/>
    <col min="58" max="16384" width="8" style="2084"/>
  </cols>
  <sheetData>
    <row r="1" spans="1:50" ht="33.6">
      <c r="A1" s="2081" t="s">
        <v>4099</v>
      </c>
      <c r="B1" s="2081"/>
      <c r="C1" s="2081"/>
      <c r="D1" s="2081"/>
      <c r="E1" s="2081"/>
      <c r="F1" s="2081"/>
      <c r="G1" s="2081"/>
      <c r="H1" s="2081"/>
      <c r="I1" s="2081"/>
      <c r="J1" s="2081"/>
      <c r="K1" s="2081"/>
      <c r="L1" s="2081"/>
      <c r="M1" s="2081"/>
      <c r="N1" s="2081"/>
      <c r="O1" s="2081"/>
      <c r="P1" s="2081"/>
      <c r="Q1" s="2081"/>
      <c r="R1" s="2081"/>
      <c r="S1" s="2081"/>
      <c r="T1" s="2081"/>
      <c r="U1" s="2081"/>
      <c r="V1" s="2082"/>
      <c r="W1" s="2081"/>
      <c r="X1" s="2081"/>
      <c r="Y1" s="2081"/>
      <c r="Z1" s="2081"/>
      <c r="AA1" s="2081"/>
      <c r="AB1" s="2081"/>
      <c r="AC1" s="2081"/>
      <c r="AD1" s="2081"/>
      <c r="AE1" s="2081"/>
      <c r="AF1" s="2081"/>
      <c r="AG1" s="2081"/>
      <c r="AH1" s="2081"/>
      <c r="AI1" s="2081"/>
      <c r="AJ1" s="2083"/>
      <c r="AK1" s="2081"/>
      <c r="AL1" s="2081"/>
      <c r="AM1" s="2081"/>
      <c r="AN1" s="2081"/>
      <c r="AO1" s="2081"/>
      <c r="AP1" s="2083"/>
      <c r="AQ1" s="2083"/>
    </row>
    <row r="2" spans="1:50" ht="27">
      <c r="A2" s="2085" t="s">
        <v>4085</v>
      </c>
      <c r="B2" s="2085"/>
      <c r="C2" s="2085"/>
      <c r="D2" s="2085"/>
      <c r="E2" s="2085"/>
      <c r="F2" s="2085"/>
      <c r="G2" s="2085"/>
      <c r="H2" s="2085"/>
      <c r="I2" s="2085"/>
      <c r="J2" s="2085"/>
      <c r="K2" s="2085"/>
      <c r="L2" s="2085"/>
      <c r="M2" s="2085"/>
      <c r="N2" s="2085"/>
      <c r="O2" s="2085"/>
      <c r="P2" s="2085"/>
      <c r="Q2" s="2085"/>
      <c r="R2" s="2085"/>
      <c r="S2" s="2085"/>
      <c r="T2" s="2085"/>
      <c r="U2" s="2085"/>
      <c r="V2" s="2086" t="e">
        <f>V7-สรุปภาพรวมรายผลผลิต!P14</f>
        <v>#REF!</v>
      </c>
      <c r="W2" s="2085"/>
      <c r="X2" s="2085"/>
      <c r="Y2" s="2085"/>
      <c r="Z2" s="2085"/>
      <c r="AA2" s="2087"/>
      <c r="AB2" s="2085"/>
      <c r="AD2" s="2085"/>
    </row>
    <row r="3" spans="1:50" ht="21.75" customHeight="1">
      <c r="A3" s="3053" t="s">
        <v>1446</v>
      </c>
      <c r="B3" s="3054" t="s">
        <v>715</v>
      </c>
      <c r="C3" s="3070" t="s">
        <v>4100</v>
      </c>
      <c r="D3" s="3071"/>
      <c r="E3" s="3071"/>
      <c r="F3" s="3071"/>
      <c r="G3" s="3071"/>
      <c r="H3" s="3071"/>
      <c r="I3" s="3071"/>
      <c r="J3" s="3071"/>
      <c r="K3" s="3071"/>
      <c r="L3" s="3071"/>
      <c r="M3" s="3072"/>
      <c r="N3" s="3074" t="s">
        <v>4084</v>
      </c>
      <c r="O3" s="3075"/>
      <c r="P3" s="3075"/>
      <c r="Q3" s="3075"/>
      <c r="R3" s="3075"/>
      <c r="S3" s="3075"/>
      <c r="T3" s="3075"/>
      <c r="U3" s="3075"/>
      <c r="V3" s="3075"/>
      <c r="W3" s="2089"/>
      <c r="X3" s="2089"/>
      <c r="Y3" s="2089"/>
      <c r="Z3" s="2089"/>
      <c r="AA3" s="2090"/>
      <c r="AB3" s="3066" t="s">
        <v>4101</v>
      </c>
      <c r="AC3" s="3067"/>
      <c r="AD3" s="3067"/>
      <c r="AE3" s="3067"/>
      <c r="AF3" s="3067"/>
      <c r="AG3" s="3067"/>
      <c r="AH3" s="3068"/>
      <c r="AI3" s="3045" t="s">
        <v>4138</v>
      </c>
      <c r="AJ3" s="3046"/>
      <c r="AK3" s="3045" t="s">
        <v>4140</v>
      </c>
      <c r="AL3" s="3046"/>
      <c r="AM3" s="3049" t="s">
        <v>4139</v>
      </c>
      <c r="AN3" s="3050"/>
      <c r="AO3" s="3050"/>
      <c r="AP3" s="3050"/>
      <c r="AQ3" s="3065" t="s">
        <v>656</v>
      </c>
    </row>
    <row r="4" spans="1:50" ht="18.75" customHeight="1">
      <c r="A4" s="3053"/>
      <c r="B4" s="3054"/>
      <c r="C4" s="3060" t="s">
        <v>680</v>
      </c>
      <c r="D4" s="3073"/>
      <c r="E4" s="3073"/>
      <c r="F4" s="3073"/>
      <c r="G4" s="3073"/>
      <c r="H4" s="3073"/>
      <c r="I4" s="3073"/>
      <c r="J4" s="3073"/>
      <c r="K4" s="3073"/>
      <c r="L4" s="3073"/>
      <c r="M4" s="3061"/>
      <c r="N4" s="3062" t="s">
        <v>204</v>
      </c>
      <c r="O4" s="3063"/>
      <c r="P4" s="3063"/>
      <c r="Q4" s="3063"/>
      <c r="R4" s="3063"/>
      <c r="S4" s="3063"/>
      <c r="T4" s="3063"/>
      <c r="U4" s="3063"/>
      <c r="V4" s="3064"/>
      <c r="W4" s="3058" t="s">
        <v>193</v>
      </c>
      <c r="X4" s="3069"/>
      <c r="Y4" s="3069"/>
      <c r="Z4" s="3069"/>
      <c r="AA4" s="3059"/>
      <c r="AB4" s="3055" t="s">
        <v>4102</v>
      </c>
      <c r="AC4" s="3056"/>
      <c r="AD4" s="3056"/>
      <c r="AE4" s="3056"/>
      <c r="AF4" s="3056"/>
      <c r="AG4" s="3056"/>
      <c r="AH4" s="3057"/>
      <c r="AI4" s="3047"/>
      <c r="AJ4" s="3048"/>
      <c r="AK4" s="3047"/>
      <c r="AL4" s="3048"/>
      <c r="AM4" s="3051" t="s">
        <v>4300</v>
      </c>
      <c r="AN4" s="3052"/>
      <c r="AO4" s="3051" t="s">
        <v>4020</v>
      </c>
      <c r="AP4" s="3052"/>
      <c r="AQ4" s="3065"/>
    </row>
    <row r="5" spans="1:50" ht="21.75" customHeight="1">
      <c r="A5" s="3053"/>
      <c r="B5" s="3054"/>
      <c r="C5" s="3060" t="s">
        <v>4135</v>
      </c>
      <c r="D5" s="3061"/>
      <c r="E5" s="3060" t="s">
        <v>4134</v>
      </c>
      <c r="F5" s="3061"/>
      <c r="G5" s="3060" t="s">
        <v>4103</v>
      </c>
      <c r="H5" s="3061"/>
      <c r="I5" s="3060" t="s">
        <v>750</v>
      </c>
      <c r="J5" s="3061"/>
      <c r="K5" s="3060" t="s">
        <v>991</v>
      </c>
      <c r="L5" s="3061"/>
      <c r="M5" s="2091" t="s">
        <v>712</v>
      </c>
      <c r="N5" s="3062" t="s">
        <v>4135</v>
      </c>
      <c r="O5" s="3064"/>
      <c r="P5" s="3062" t="s">
        <v>4136</v>
      </c>
      <c r="Q5" s="3064"/>
      <c r="R5" s="3062" t="s">
        <v>750</v>
      </c>
      <c r="S5" s="3064"/>
      <c r="T5" s="3062" t="s">
        <v>4086</v>
      </c>
      <c r="U5" s="3064"/>
      <c r="V5" s="2092" t="s">
        <v>712</v>
      </c>
      <c r="W5" s="3058" t="s">
        <v>749</v>
      </c>
      <c r="X5" s="3059"/>
      <c r="Y5" s="3058" t="s">
        <v>750</v>
      </c>
      <c r="Z5" s="3059"/>
      <c r="AA5" s="2093" t="s">
        <v>712</v>
      </c>
      <c r="AB5" s="3055" t="s">
        <v>4135</v>
      </c>
      <c r="AC5" s="3057"/>
      <c r="AD5" s="3055" t="s">
        <v>4136</v>
      </c>
      <c r="AE5" s="3057"/>
      <c r="AF5" s="3055" t="s">
        <v>750</v>
      </c>
      <c r="AG5" s="3057"/>
      <c r="AH5" s="2094" t="s">
        <v>712</v>
      </c>
      <c r="AI5" s="2095" t="s">
        <v>1078</v>
      </c>
      <c r="AJ5" s="2096" t="s">
        <v>1077</v>
      </c>
      <c r="AK5" s="2097" t="s">
        <v>1078</v>
      </c>
      <c r="AL5" s="2098" t="s">
        <v>1077</v>
      </c>
      <c r="AM5" s="2097" t="s">
        <v>1078</v>
      </c>
      <c r="AN5" s="2098" t="s">
        <v>1077</v>
      </c>
      <c r="AO5" s="2097" t="s">
        <v>1078</v>
      </c>
      <c r="AP5" s="2098" t="s">
        <v>1077</v>
      </c>
      <c r="AQ5" s="3065"/>
      <c r="AR5" s="2099"/>
      <c r="AS5" s="2099"/>
      <c r="AT5" s="2099"/>
      <c r="AU5" s="2099"/>
      <c r="AV5" s="2099"/>
    </row>
    <row r="6" spans="1:50" ht="19.5" customHeight="1">
      <c r="A6" s="3053"/>
      <c r="B6" s="3054"/>
      <c r="C6" s="2100" t="s">
        <v>1078</v>
      </c>
      <c r="D6" s="2101" t="s">
        <v>1077</v>
      </c>
      <c r="E6" s="2100" t="s">
        <v>1078</v>
      </c>
      <c r="F6" s="2101" t="s">
        <v>1077</v>
      </c>
      <c r="G6" s="2100" t="s">
        <v>1078</v>
      </c>
      <c r="H6" s="2100" t="s">
        <v>1077</v>
      </c>
      <c r="I6" s="2100" t="s">
        <v>1078</v>
      </c>
      <c r="J6" s="2100" t="s">
        <v>1077</v>
      </c>
      <c r="K6" s="2100" t="s">
        <v>1078</v>
      </c>
      <c r="L6" s="2100" t="s">
        <v>1077</v>
      </c>
      <c r="M6" s="2101" t="s">
        <v>700</v>
      </c>
      <c r="N6" s="2102" t="s">
        <v>1078</v>
      </c>
      <c r="O6" s="2103" t="s">
        <v>1077</v>
      </c>
      <c r="P6" s="2102" t="s">
        <v>1078</v>
      </c>
      <c r="Q6" s="2103" t="s">
        <v>1077</v>
      </c>
      <c r="R6" s="2102" t="s">
        <v>1078</v>
      </c>
      <c r="S6" s="2103" t="s">
        <v>1077</v>
      </c>
      <c r="T6" s="2102" t="s">
        <v>1078</v>
      </c>
      <c r="U6" s="2103" t="s">
        <v>1077</v>
      </c>
      <c r="V6" s="2103" t="s">
        <v>700</v>
      </c>
      <c r="W6" s="2104" t="s">
        <v>1078</v>
      </c>
      <c r="X6" s="2105" t="s">
        <v>1077</v>
      </c>
      <c r="Y6" s="2104" t="s">
        <v>1078</v>
      </c>
      <c r="Z6" s="2105" t="s">
        <v>1077</v>
      </c>
      <c r="AA6" s="2104" t="s">
        <v>700</v>
      </c>
      <c r="AB6" s="2106" t="s">
        <v>1078</v>
      </c>
      <c r="AC6" s="2107" t="s">
        <v>1077</v>
      </c>
      <c r="AD6" s="2106" t="s">
        <v>1078</v>
      </c>
      <c r="AE6" s="2107" t="s">
        <v>1077</v>
      </c>
      <c r="AF6" s="2106" t="s">
        <v>1078</v>
      </c>
      <c r="AG6" s="2107" t="s">
        <v>1077</v>
      </c>
      <c r="AH6" s="2107" t="s">
        <v>700</v>
      </c>
      <c r="AI6" s="2108"/>
      <c r="AJ6" s="2109"/>
      <c r="AK6" s="2097"/>
      <c r="AL6" s="2098"/>
      <c r="AM6" s="2097"/>
      <c r="AN6" s="2098"/>
      <c r="AO6" s="2097"/>
      <c r="AP6" s="2098"/>
      <c r="AQ6" s="3065"/>
      <c r="AS6" s="2129" t="s">
        <v>1157</v>
      </c>
    </row>
    <row r="7" spans="1:50" ht="21.75" customHeight="1">
      <c r="A7" s="2110"/>
      <c r="B7" s="2110" t="s">
        <v>679</v>
      </c>
      <c r="C7" s="2111">
        <f>C8+C9+C18+C24+C30+C48+C39+C57+C62+C70+C75+C81+C89</f>
        <v>110</v>
      </c>
      <c r="D7" s="2111">
        <f t="shared" ref="D7:AQ7" si="0">D8+D9+D18+D24+D30+D48+D39+D57+D62+D70+D75+D81+D89</f>
        <v>4156611500</v>
      </c>
      <c r="E7" s="2111" t="e">
        <f t="shared" si="0"/>
        <v>#REF!</v>
      </c>
      <c r="F7" s="2111" t="e">
        <f t="shared" si="0"/>
        <v>#REF!</v>
      </c>
      <c r="G7" s="2111">
        <f t="shared" si="0"/>
        <v>76</v>
      </c>
      <c r="H7" s="2111">
        <f t="shared" si="0"/>
        <v>235600000</v>
      </c>
      <c r="I7" s="2111">
        <f t="shared" si="0"/>
        <v>516</v>
      </c>
      <c r="J7" s="2111">
        <f t="shared" si="0"/>
        <v>916171000</v>
      </c>
      <c r="K7" s="2111">
        <f t="shared" si="0"/>
        <v>524</v>
      </c>
      <c r="L7" s="2111">
        <f t="shared" si="0"/>
        <v>288200000</v>
      </c>
      <c r="M7" s="2111" t="e">
        <f t="shared" si="0"/>
        <v>#REF!</v>
      </c>
      <c r="N7" s="2111">
        <f t="shared" si="0"/>
        <v>5</v>
      </c>
      <c r="O7" s="2111">
        <f t="shared" si="0"/>
        <v>97097400</v>
      </c>
      <c r="P7" s="2111">
        <f t="shared" si="0"/>
        <v>41</v>
      </c>
      <c r="Q7" s="2111">
        <f t="shared" si="0"/>
        <v>174979000</v>
      </c>
      <c r="R7" s="2111">
        <f t="shared" si="0"/>
        <v>64</v>
      </c>
      <c r="S7" s="2111">
        <f t="shared" si="0"/>
        <v>62347000</v>
      </c>
      <c r="T7" s="2111">
        <f t="shared" si="0"/>
        <v>92</v>
      </c>
      <c r="U7" s="2111">
        <f t="shared" si="0"/>
        <v>53042800</v>
      </c>
      <c r="V7" s="2111">
        <f t="shared" si="0"/>
        <v>387466200</v>
      </c>
      <c r="W7" s="2111" t="e">
        <f t="shared" si="0"/>
        <v>#REF!</v>
      </c>
      <c r="X7" s="2111" t="e">
        <f t="shared" si="0"/>
        <v>#REF!</v>
      </c>
      <c r="Y7" s="2111" t="e">
        <f t="shared" si="0"/>
        <v>#REF!</v>
      </c>
      <c r="Z7" s="2111" t="e">
        <f t="shared" si="0"/>
        <v>#REF!</v>
      </c>
      <c r="AA7" s="2111" t="e">
        <f t="shared" si="0"/>
        <v>#REF!</v>
      </c>
      <c r="AB7" s="2111">
        <f t="shared" si="0"/>
        <v>4</v>
      </c>
      <c r="AC7" s="2111">
        <f t="shared" si="0"/>
        <v>167346300</v>
      </c>
      <c r="AD7" s="2111" t="e">
        <f t="shared" si="0"/>
        <v>#REF!</v>
      </c>
      <c r="AE7" s="2111" t="e">
        <f t="shared" si="0"/>
        <v>#REF!</v>
      </c>
      <c r="AF7" s="2111">
        <f t="shared" si="0"/>
        <v>65</v>
      </c>
      <c r="AG7" s="2111">
        <f t="shared" si="0"/>
        <v>92414000</v>
      </c>
      <c r="AH7" s="2111" t="e">
        <f t="shared" si="0"/>
        <v>#REF!</v>
      </c>
      <c r="AI7" s="2111">
        <f t="shared" si="0"/>
        <v>119</v>
      </c>
      <c r="AJ7" s="2111">
        <f t="shared" si="0"/>
        <v>4421055200</v>
      </c>
      <c r="AK7" s="2111" t="e">
        <f t="shared" si="0"/>
        <v>#REF!</v>
      </c>
      <c r="AL7" s="2111" t="e">
        <f t="shared" si="0"/>
        <v>#REF!</v>
      </c>
      <c r="AM7" s="2111" t="e">
        <f t="shared" si="0"/>
        <v>#REF!</v>
      </c>
      <c r="AN7" s="2111" t="e">
        <f t="shared" si="0"/>
        <v>#REF!</v>
      </c>
      <c r="AO7" s="2111" t="e">
        <f t="shared" si="0"/>
        <v>#REF!</v>
      </c>
      <c r="AP7" s="2111" t="e">
        <f t="shared" si="0"/>
        <v>#REF!</v>
      </c>
      <c r="AQ7" s="2111" t="e">
        <f t="shared" si="0"/>
        <v>#REF!</v>
      </c>
      <c r="AR7" s="2099"/>
      <c r="AS7" s="2130" t="e">
        <f>AQ7-สรุปภาพรวมรายผลผลิต!P8</f>
        <v>#REF!</v>
      </c>
      <c r="AT7" s="2099"/>
      <c r="AU7" s="2099"/>
      <c r="AV7" s="2099"/>
      <c r="AW7" s="2099"/>
      <c r="AX7" s="2099"/>
    </row>
    <row r="8" spans="1:50" ht="18.75" customHeight="1">
      <c r="A8" s="2112"/>
      <c r="B8" s="2131" t="s">
        <v>1263</v>
      </c>
      <c r="C8" s="2114"/>
      <c r="D8" s="2114"/>
      <c r="E8" s="2114"/>
      <c r="F8" s="2114"/>
      <c r="G8" s="2114"/>
      <c r="H8" s="2114"/>
      <c r="I8" s="2114"/>
      <c r="J8" s="2114"/>
      <c r="K8" s="2114"/>
      <c r="L8" s="2114"/>
      <c r="M8" s="2115">
        <f>D8+F8+H8+J8+L8</f>
        <v>0</v>
      </c>
      <c r="N8" s="2114">
        <f>'13.ผูกพันเดิม  ปี 58 ผ.บริหาร'!F10</f>
        <v>1</v>
      </c>
      <c r="O8" s="2114">
        <f>'13.ผูกพันเดิม  ปี 58 ผ.บริหาร'!M10</f>
        <v>0</v>
      </c>
      <c r="P8" s="2116"/>
      <c r="Q8" s="2115"/>
      <c r="R8" s="2117"/>
      <c r="S8" s="2117"/>
      <c r="T8" s="2116"/>
      <c r="U8" s="2115"/>
      <c r="V8" s="2115">
        <f>O8+Q8+S8+U8</f>
        <v>0</v>
      </c>
      <c r="W8" s="2118"/>
      <c r="X8" s="2119"/>
      <c r="Y8" s="2118"/>
      <c r="Z8" s="2119"/>
      <c r="AA8" s="2118"/>
      <c r="AB8" s="2114"/>
      <c r="AC8" s="2114"/>
      <c r="AD8" s="2116"/>
      <c r="AE8" s="2115"/>
      <c r="AF8" s="2116"/>
      <c r="AG8" s="2115"/>
      <c r="AH8" s="2115">
        <f>AC8+AE8+AG8</f>
        <v>0</v>
      </c>
      <c r="AI8" s="2117">
        <f>C8+N8+AB8</f>
        <v>1</v>
      </c>
      <c r="AJ8" s="2115">
        <f>D8+O8+AC8</f>
        <v>0</v>
      </c>
      <c r="AK8" s="2117">
        <f>E8+G8+P8+T8+AD8</f>
        <v>0</v>
      </c>
      <c r="AL8" s="2117">
        <f>F8+H8+Q8+U8+AE8</f>
        <v>0</v>
      </c>
      <c r="AM8" s="2116">
        <f>AI8+AK8</f>
        <v>1</v>
      </c>
      <c r="AN8" s="2115">
        <f>AJ8+AL8</f>
        <v>0</v>
      </c>
      <c r="AO8" s="2120">
        <f>I8+K8+R8+Y8+AF8</f>
        <v>0</v>
      </c>
      <c r="AP8" s="2115">
        <f>J8+L8+S8+Z8+AG8</f>
        <v>0</v>
      </c>
      <c r="AQ8" s="2115">
        <f>AN8+AP8</f>
        <v>0</v>
      </c>
    </row>
    <row r="9" spans="1:50" ht="21.9" customHeight="1">
      <c r="A9" s="2121"/>
      <c r="B9" s="2122" t="s">
        <v>4087</v>
      </c>
      <c r="C9" s="2123">
        <f>SUM(C10:C17)</f>
        <v>13</v>
      </c>
      <c r="D9" s="2123">
        <f>SUM(D10:D17)</f>
        <v>509779800</v>
      </c>
      <c r="E9" s="2123" t="e">
        <f t="shared" ref="E9:AQ9" si="1">SUM(E10:E17)</f>
        <v>#REF!</v>
      </c>
      <c r="F9" s="2123" t="e">
        <f t="shared" si="1"/>
        <v>#REF!</v>
      </c>
      <c r="G9" s="2123">
        <f t="shared" si="1"/>
        <v>9</v>
      </c>
      <c r="H9" s="2123">
        <f t="shared" si="1"/>
        <v>27900000</v>
      </c>
      <c r="I9" s="2123">
        <f t="shared" si="1"/>
        <v>69</v>
      </c>
      <c r="J9" s="2123">
        <f t="shared" si="1"/>
        <v>104811000</v>
      </c>
      <c r="K9" s="2123">
        <f>SUM(K10:K17)</f>
        <v>62</v>
      </c>
      <c r="L9" s="2123">
        <f>SUM(L10:L17)</f>
        <v>34100000</v>
      </c>
      <c r="M9" s="2123" t="e">
        <f t="shared" si="1"/>
        <v>#REF!</v>
      </c>
      <c r="N9" s="2123">
        <f t="shared" si="1"/>
        <v>1</v>
      </c>
      <c r="O9" s="2123">
        <f t="shared" si="1"/>
        <v>23373800</v>
      </c>
      <c r="P9" s="2123">
        <f t="shared" si="1"/>
        <v>2</v>
      </c>
      <c r="Q9" s="2123">
        <f t="shared" si="1"/>
        <v>9805500</v>
      </c>
      <c r="R9" s="2123">
        <f>SUM(R10:R17)</f>
        <v>5</v>
      </c>
      <c r="S9" s="2123">
        <f>SUM(S10:S17)</f>
        <v>5378000</v>
      </c>
      <c r="T9" s="2123">
        <f>SUM(T10:T17)</f>
        <v>12</v>
      </c>
      <c r="U9" s="2124">
        <f>SUM(U10:U17)</f>
        <v>5857500</v>
      </c>
      <c r="V9" s="2123">
        <f>SUM(V10:V17)</f>
        <v>44414800</v>
      </c>
      <c r="W9" s="2123">
        <f t="shared" si="1"/>
        <v>0</v>
      </c>
      <c r="X9" s="2123">
        <f t="shared" si="1"/>
        <v>0</v>
      </c>
      <c r="Y9" s="2123">
        <f t="shared" si="1"/>
        <v>0</v>
      </c>
      <c r="Z9" s="2123">
        <f t="shared" si="1"/>
        <v>0</v>
      </c>
      <c r="AA9" s="2123">
        <f t="shared" si="1"/>
        <v>0</v>
      </c>
      <c r="AB9" s="2123">
        <f>SUM(AB10:AB17)</f>
        <v>0</v>
      </c>
      <c r="AC9" s="2123">
        <f>SUM(AC10:AC17)</f>
        <v>0</v>
      </c>
      <c r="AD9" s="2123">
        <f t="shared" si="1"/>
        <v>0</v>
      </c>
      <c r="AE9" s="2123">
        <f t="shared" si="1"/>
        <v>0</v>
      </c>
      <c r="AF9" s="2123">
        <f t="shared" si="1"/>
        <v>0</v>
      </c>
      <c r="AG9" s="2123">
        <f t="shared" si="1"/>
        <v>0</v>
      </c>
      <c r="AH9" s="2123">
        <f t="shared" si="1"/>
        <v>0</v>
      </c>
      <c r="AI9" s="2123">
        <f t="shared" ref="AI9:AP9" si="2">SUM(AI10:AI17)</f>
        <v>14</v>
      </c>
      <c r="AJ9" s="2124">
        <f t="shared" si="2"/>
        <v>533153600</v>
      </c>
      <c r="AK9" s="2123" t="e">
        <f t="shared" si="2"/>
        <v>#REF!</v>
      </c>
      <c r="AL9" s="2123" t="e">
        <f t="shared" si="2"/>
        <v>#REF!</v>
      </c>
      <c r="AM9" s="2123" t="e">
        <f t="shared" si="2"/>
        <v>#REF!</v>
      </c>
      <c r="AN9" s="2123" t="e">
        <f t="shared" si="2"/>
        <v>#REF!</v>
      </c>
      <c r="AO9" s="2123">
        <f t="shared" si="2"/>
        <v>136</v>
      </c>
      <c r="AP9" s="2124">
        <f t="shared" si="2"/>
        <v>144289000</v>
      </c>
      <c r="AQ9" s="2124" t="e">
        <f t="shared" si="1"/>
        <v>#REF!</v>
      </c>
    </row>
    <row r="10" spans="1:50" ht="18.75" customHeight="1">
      <c r="A10" s="2112">
        <v>1</v>
      </c>
      <c r="B10" s="2113" t="s">
        <v>1152</v>
      </c>
      <c r="C10" s="2114">
        <f>'11.งบผูกพันเดิม ปี58 ผ.บริการ'!O14+'11.งบผูกพันเดิม ปี58 ผ.บริการ'!O15</f>
        <v>2</v>
      </c>
      <c r="D10" s="2114">
        <f>'11.งบผูกพันเดิม ปี58 ผ.บริการ'!P14+'11.งบผูกพันเดิม ปี58 ผ.บริการ'!P15</f>
        <v>94600000</v>
      </c>
      <c r="E10" s="2114" t="e">
        <f>'ก่อสร้าง ผ.บริการรายจังหวัด'!#REF!</f>
        <v>#REF!</v>
      </c>
      <c r="F10" s="2114" t="e">
        <f>'ก่อสร้าง ผ.บริการรายจังหวัด'!#REF!</f>
        <v>#REF!</v>
      </c>
      <c r="G10" s="2114">
        <f>รพ.สต.รายจังหวัด!AM5</f>
        <v>4</v>
      </c>
      <c r="H10" s="2114">
        <f>รพ.สต.รายจังหวัด!AN5</f>
        <v>12400000</v>
      </c>
      <c r="I10" s="2114">
        <f>สรุปภาพรวมครุภัณฑ์!AN42</f>
        <v>17</v>
      </c>
      <c r="J10" s="2114">
        <f>สรุปภาพรวมครุภัณฑ์!AO42</f>
        <v>24190000</v>
      </c>
      <c r="K10" s="2114">
        <f>'6.ยูนิตทำฟันรายจังหวัด'!D7</f>
        <v>11</v>
      </c>
      <c r="L10" s="2114">
        <f>'6.ยูนิตทำฟันรายจังหวัด'!E7</f>
        <v>6050000</v>
      </c>
      <c r="M10" s="2115" t="e">
        <f>D10+F10+H10+J10+L10</f>
        <v>#REF!</v>
      </c>
      <c r="N10" s="2114"/>
      <c r="O10" s="2114"/>
      <c r="P10" s="2116">
        <f>'ก่อสร้างผ.บริหาร รายจังหวัด'!DD11</f>
        <v>1</v>
      </c>
      <c r="Q10" s="2115">
        <f>'ก่อสร้างผ.บริหาร รายจังหวัด'!DE11</f>
        <v>3641100</v>
      </c>
      <c r="R10" s="2117">
        <f>สรุปภาพรวมครุภัณฑ์!AN567</f>
        <v>1</v>
      </c>
      <c r="S10" s="2117">
        <f>สรุปภาพรวมครุภัณฑ์!AO567</f>
        <v>930000</v>
      </c>
      <c r="T10" s="2116">
        <f>'8.ค่า Siteสสจ.สสอ.'!O8</f>
        <v>3</v>
      </c>
      <c r="U10" s="2115">
        <f>'8.ค่า Siteสสจ.สสอ.'!P8</f>
        <v>1765000</v>
      </c>
      <c r="V10" s="2115">
        <f>O10+Q10+S10+U10</f>
        <v>6336100</v>
      </c>
      <c r="W10" s="2118"/>
      <c r="X10" s="2119"/>
      <c r="Y10" s="2118"/>
      <c r="Z10" s="2119"/>
      <c r="AA10" s="2118"/>
      <c r="AB10" s="2114"/>
      <c r="AC10" s="2114"/>
      <c r="AD10" s="2116"/>
      <c r="AE10" s="2115"/>
      <c r="AF10" s="2116"/>
      <c r="AG10" s="2115"/>
      <c r="AH10" s="2115">
        <f>AC10+AE10+AG10</f>
        <v>0</v>
      </c>
      <c r="AI10" s="2117">
        <f>C10+N10+AB10</f>
        <v>2</v>
      </c>
      <c r="AJ10" s="2115">
        <f>D10+O10+AC10</f>
        <v>94600000</v>
      </c>
      <c r="AK10" s="2117" t="e">
        <f>E10+G10+P10+T10+W10+AD10</f>
        <v>#REF!</v>
      </c>
      <c r="AL10" s="2117" t="e">
        <f>F10+H10+Q10+U10+X10+AE10</f>
        <v>#REF!</v>
      </c>
      <c r="AM10" s="2116" t="e">
        <f>AI10+AK10</f>
        <v>#REF!</v>
      </c>
      <c r="AN10" s="2115" t="e">
        <f>AJ10+AL10</f>
        <v>#REF!</v>
      </c>
      <c r="AO10" s="2120">
        <f>I10+K10+R10+Y10+AF10</f>
        <v>29</v>
      </c>
      <c r="AP10" s="2115">
        <f>J10+L10+S10+Z10+AG10</f>
        <v>31170000</v>
      </c>
      <c r="AQ10" s="2115" t="e">
        <f>AN10+AP10</f>
        <v>#REF!</v>
      </c>
    </row>
    <row r="11" spans="1:50" ht="18.75" customHeight="1">
      <c r="A11" s="2112">
        <v>1</v>
      </c>
      <c r="B11" s="2125" t="s">
        <v>1154</v>
      </c>
      <c r="C11" s="2114">
        <f>'11.งบผูกพันเดิม ปี58 ผ.บริการ'!O11+'11.งบผูกพันเดิม ปี58 ผ.บริการ'!O12+'11.งบผูกพันเดิม ปี58 ผ.บริการ'!O13</f>
        <v>3</v>
      </c>
      <c r="D11" s="2114">
        <f>'11.งบผูกพันเดิม ปี58 ผ.บริการ'!P11+'11.งบผูกพันเดิม ปี58 ผ.บริการ'!P12+'11.งบผูกพันเดิม ปี58 ผ.บริการ'!P13</f>
        <v>227825300</v>
      </c>
      <c r="E11" s="2114" t="e">
        <f>'ก่อสร้าง ผ.บริการรายจังหวัด'!#REF!</f>
        <v>#REF!</v>
      </c>
      <c r="F11" s="2114" t="e">
        <f>'ก่อสร้าง ผ.บริการรายจังหวัด'!#REF!</f>
        <v>#REF!</v>
      </c>
      <c r="G11" s="2114">
        <v>0</v>
      </c>
      <c r="H11" s="2117">
        <v>0</v>
      </c>
      <c r="I11" s="2114">
        <f>สรุปภาพรวมครุภัณฑ์!AL42</f>
        <v>12</v>
      </c>
      <c r="J11" s="2114">
        <f>สรุปภาพรวมครุภัณฑ์!AM42</f>
        <v>14940000</v>
      </c>
      <c r="K11" s="2114">
        <f>'6.ยูนิตทำฟันรายจังหวัด'!D6</f>
        <v>10</v>
      </c>
      <c r="L11" s="2114">
        <f>'6.ยูนิตทำฟันรายจังหวัด'!E6</f>
        <v>5500000</v>
      </c>
      <c r="M11" s="2115" t="e">
        <f t="shared" ref="M11:M17" si="3">D11+F11+H11+J11+L11</f>
        <v>#REF!</v>
      </c>
      <c r="N11" s="2114"/>
      <c r="O11" s="2114"/>
      <c r="P11" s="2116">
        <v>0</v>
      </c>
      <c r="Q11" s="2115">
        <v>0</v>
      </c>
      <c r="R11" s="2117">
        <f>สรุปภาพรวมครุภัณฑ์!AL567</f>
        <v>1</v>
      </c>
      <c r="S11" s="2117">
        <f>สรุปภาพรวมครุภัณฑ์!AM567</f>
        <v>1294000</v>
      </c>
      <c r="T11" s="2116">
        <f>'8.ค่า Siteสสจ.สสอ.'!O6</f>
        <v>2</v>
      </c>
      <c r="U11" s="2115">
        <f>'8.ค่า Siteสสจ.สสอ.'!P6</f>
        <v>545300</v>
      </c>
      <c r="V11" s="2115">
        <f t="shared" ref="V11:V17" si="4">O11+Q11+S11+U11</f>
        <v>1839300</v>
      </c>
      <c r="W11" s="2118"/>
      <c r="X11" s="2119"/>
      <c r="Y11" s="2118"/>
      <c r="Z11" s="2119"/>
      <c r="AA11" s="2118"/>
      <c r="AB11" s="2114"/>
      <c r="AC11" s="2114"/>
      <c r="AD11" s="2116"/>
      <c r="AE11" s="2115"/>
      <c r="AF11" s="2116"/>
      <c r="AG11" s="2115"/>
      <c r="AH11" s="2115">
        <f t="shared" ref="AH11:AH17" si="5">AC11+AE11+AG11</f>
        <v>0</v>
      </c>
      <c r="AI11" s="2117">
        <f t="shared" ref="AI11:AI17" si="6">C11+N11+AB11</f>
        <v>3</v>
      </c>
      <c r="AJ11" s="2115">
        <f t="shared" ref="AJ11:AJ17" si="7">D11+O11+AC11</f>
        <v>227825300</v>
      </c>
      <c r="AK11" s="2117" t="e">
        <f t="shared" ref="AK11:AK17" si="8">E11+G11+P11+T11+W11+AD11</f>
        <v>#REF!</v>
      </c>
      <c r="AL11" s="2117" t="e">
        <f t="shared" ref="AL11:AL17" si="9">F11+H11+Q11+U11+X11+AE11</f>
        <v>#REF!</v>
      </c>
      <c r="AM11" s="2116" t="e">
        <f t="shared" ref="AM11:AM17" si="10">AI11+AK11</f>
        <v>#REF!</v>
      </c>
      <c r="AN11" s="2115" t="e">
        <f t="shared" ref="AN11:AN17" si="11">AJ11+AL11</f>
        <v>#REF!</v>
      </c>
      <c r="AO11" s="2120">
        <f t="shared" ref="AO11:AO17" si="12">I11+K11+R11+Y11+AF11</f>
        <v>23</v>
      </c>
      <c r="AP11" s="2115">
        <f t="shared" ref="AP11:AP17" si="13">J11+L11+S11+Z11+AG11</f>
        <v>21734000</v>
      </c>
      <c r="AQ11" s="2115" t="e">
        <f t="shared" ref="AQ11:AQ17" si="14">AN11+AP11</f>
        <v>#REF!</v>
      </c>
    </row>
    <row r="12" spans="1:50" ht="18.75" customHeight="1">
      <c r="A12" s="2112">
        <v>1</v>
      </c>
      <c r="B12" s="2125" t="s">
        <v>1411</v>
      </c>
      <c r="C12" s="2114"/>
      <c r="D12" s="2114"/>
      <c r="E12" s="2114" t="e">
        <f>'ก่อสร้าง ผ.บริการรายจังหวัด'!#REF!</f>
        <v>#REF!</v>
      </c>
      <c r="F12" s="2114" t="e">
        <f>'ก่อสร้าง ผ.บริการรายจังหวัด'!#REF!</f>
        <v>#REF!</v>
      </c>
      <c r="G12" s="2114">
        <v>0</v>
      </c>
      <c r="H12" s="2117">
        <v>0</v>
      </c>
      <c r="I12" s="2114">
        <f>สรุปภาพรวมครุภัณฑ์!AP42</f>
        <v>15</v>
      </c>
      <c r="J12" s="2114">
        <f>สรุปภาพรวมครุภัณฑ์!AQ42</f>
        <v>25559000</v>
      </c>
      <c r="K12" s="2114">
        <f>'6.ยูนิตทำฟันรายจังหวัด'!D8</f>
        <v>9</v>
      </c>
      <c r="L12" s="2114">
        <f>'6.ยูนิตทำฟันรายจังหวัด'!E8</f>
        <v>4950000</v>
      </c>
      <c r="M12" s="2115" t="e">
        <f t="shared" si="3"/>
        <v>#REF!</v>
      </c>
      <c r="N12" s="2114">
        <f>'13.ผูกพันเดิม  ปี 58 ผ.บริหาร'!F11</f>
        <v>1</v>
      </c>
      <c r="O12" s="2114">
        <f>'13.ผูกพันเดิม  ปี 58 ผ.บริหาร'!M11</f>
        <v>23373800</v>
      </c>
      <c r="P12" s="2116">
        <v>0</v>
      </c>
      <c r="Q12" s="2115">
        <v>0</v>
      </c>
      <c r="R12" s="2117">
        <f>สรุปภาพรวมครุภัณฑ์!AP567</f>
        <v>1</v>
      </c>
      <c r="S12" s="2117">
        <f>สรุปภาพรวมครุภัณฑ์!AQ567</f>
        <v>930000</v>
      </c>
      <c r="T12" s="2116">
        <f>'8.ค่า Siteสสจ.สสอ.'!O11</f>
        <v>2</v>
      </c>
      <c r="U12" s="2115">
        <f>'8.ค่า Siteสสจ.สสอ.'!P11</f>
        <v>512800</v>
      </c>
      <c r="V12" s="2115">
        <f t="shared" si="4"/>
        <v>24816600</v>
      </c>
      <c r="W12" s="2118"/>
      <c r="X12" s="2119"/>
      <c r="Y12" s="2118"/>
      <c r="Z12" s="2119"/>
      <c r="AA12" s="2118"/>
      <c r="AB12" s="2114"/>
      <c r="AC12" s="2114"/>
      <c r="AD12" s="2116"/>
      <c r="AE12" s="2115"/>
      <c r="AF12" s="2116"/>
      <c r="AG12" s="2115"/>
      <c r="AH12" s="2115">
        <f t="shared" si="5"/>
        <v>0</v>
      </c>
      <c r="AI12" s="2117">
        <f t="shared" si="6"/>
        <v>1</v>
      </c>
      <c r="AJ12" s="2115">
        <f t="shared" si="7"/>
        <v>23373800</v>
      </c>
      <c r="AK12" s="2117" t="e">
        <f t="shared" si="8"/>
        <v>#REF!</v>
      </c>
      <c r="AL12" s="2117" t="e">
        <f t="shared" si="9"/>
        <v>#REF!</v>
      </c>
      <c r="AM12" s="2116" t="e">
        <f t="shared" si="10"/>
        <v>#REF!</v>
      </c>
      <c r="AN12" s="2115" t="e">
        <f t="shared" si="11"/>
        <v>#REF!</v>
      </c>
      <c r="AO12" s="2120">
        <f t="shared" si="12"/>
        <v>25</v>
      </c>
      <c r="AP12" s="2115">
        <f t="shared" si="13"/>
        <v>31439000</v>
      </c>
      <c r="AQ12" s="2115" t="e">
        <f t="shared" si="14"/>
        <v>#REF!</v>
      </c>
    </row>
    <row r="13" spans="1:50" ht="18.75" customHeight="1">
      <c r="A13" s="2112">
        <v>1</v>
      </c>
      <c r="B13" s="2125" t="s">
        <v>1294</v>
      </c>
      <c r="C13" s="2114">
        <f>'11.งบผูกพันเดิม ปี58 ผ.บริการ'!O16+'11.งบผูกพันเดิม ปี58 ผ.บริการ'!O17+'11.งบผูกพันเดิม ปี58 ผ.บริการ'!O18</f>
        <v>3</v>
      </c>
      <c r="D13" s="2114">
        <f>'11.งบผูกพันเดิม ปี58 ผ.บริการ'!P16+'11.งบผูกพันเดิม ปี58 ผ.บริการ'!P17+'11.งบผูกพันเดิม ปี58 ผ.บริการ'!P18</f>
        <v>107798800</v>
      </c>
      <c r="E13" s="2114" t="e">
        <f>'ก่อสร้าง ผ.บริการรายจังหวัด'!#REF!</f>
        <v>#REF!</v>
      </c>
      <c r="F13" s="2114" t="e">
        <f>'ก่อสร้าง ผ.บริการรายจังหวัด'!#REF!</f>
        <v>#REF!</v>
      </c>
      <c r="G13" s="2114">
        <f>รพ.สต.รายจังหวัด!AO5</f>
        <v>2</v>
      </c>
      <c r="H13" s="2114">
        <f>รพ.สต.รายจังหวัด!AP5</f>
        <v>6200000</v>
      </c>
      <c r="I13" s="2114">
        <f>สรุปภาพรวมครุภัณฑ์!AR42</f>
        <v>7</v>
      </c>
      <c r="J13" s="2114">
        <f>สรุปภาพรวมครุภัณฑ์!AS42</f>
        <v>9300000</v>
      </c>
      <c r="K13" s="2114">
        <f>'6.ยูนิตทำฟันรายจังหวัด'!D9</f>
        <v>11</v>
      </c>
      <c r="L13" s="2114">
        <f>'6.ยูนิตทำฟันรายจังหวัด'!E9</f>
        <v>6050000</v>
      </c>
      <c r="M13" s="2115" t="e">
        <f t="shared" si="3"/>
        <v>#REF!</v>
      </c>
      <c r="N13" s="2114"/>
      <c r="O13" s="2114"/>
      <c r="P13" s="2116">
        <v>0</v>
      </c>
      <c r="Q13" s="2115">
        <v>0</v>
      </c>
      <c r="R13" s="2117">
        <f>สรุปภาพรวมครุภัณฑ์!AR567</f>
        <v>1</v>
      </c>
      <c r="S13" s="2117">
        <f>สรุปภาพรวมครุภัณฑ์!AS567</f>
        <v>1294000</v>
      </c>
      <c r="T13" s="2116">
        <f>'8.ค่า Siteสสจ.สสอ.'!O13</f>
        <v>1</v>
      </c>
      <c r="U13" s="2115">
        <f>'8.ค่า Siteสสจ.สสอ.'!P13</f>
        <v>900000</v>
      </c>
      <c r="V13" s="2115">
        <f t="shared" si="4"/>
        <v>2194000</v>
      </c>
      <c r="W13" s="2118"/>
      <c r="X13" s="2119"/>
      <c r="Y13" s="2118"/>
      <c r="Z13" s="2119"/>
      <c r="AA13" s="2118"/>
      <c r="AB13" s="2114"/>
      <c r="AC13" s="2114"/>
      <c r="AD13" s="2116"/>
      <c r="AE13" s="2115"/>
      <c r="AF13" s="2116"/>
      <c r="AG13" s="2115"/>
      <c r="AH13" s="2115">
        <f t="shared" si="5"/>
        <v>0</v>
      </c>
      <c r="AI13" s="2117">
        <f t="shared" si="6"/>
        <v>3</v>
      </c>
      <c r="AJ13" s="2115">
        <f t="shared" si="7"/>
        <v>107798800</v>
      </c>
      <c r="AK13" s="2117" t="e">
        <f t="shared" si="8"/>
        <v>#REF!</v>
      </c>
      <c r="AL13" s="2117" t="e">
        <f t="shared" si="9"/>
        <v>#REF!</v>
      </c>
      <c r="AM13" s="2116" t="e">
        <f t="shared" si="10"/>
        <v>#REF!</v>
      </c>
      <c r="AN13" s="2115" t="e">
        <f t="shared" si="11"/>
        <v>#REF!</v>
      </c>
      <c r="AO13" s="2120">
        <f t="shared" si="12"/>
        <v>19</v>
      </c>
      <c r="AP13" s="2115">
        <f t="shared" si="13"/>
        <v>16644000</v>
      </c>
      <c r="AQ13" s="2115" t="e">
        <f t="shared" si="14"/>
        <v>#REF!</v>
      </c>
    </row>
    <row r="14" spans="1:50" ht="18.75" customHeight="1">
      <c r="A14" s="2112">
        <v>1</v>
      </c>
      <c r="B14" s="2125" t="s">
        <v>1297</v>
      </c>
      <c r="C14" s="2114">
        <f>'11.งบผูกพันเดิม ปี58 ผ.บริการ'!O19</f>
        <v>1</v>
      </c>
      <c r="D14" s="2114">
        <f>'11.งบผูกพันเดิม ปี58 ผ.บริการ'!P19</f>
        <v>36313300</v>
      </c>
      <c r="E14" s="2114" t="e">
        <f>'ก่อสร้าง ผ.บริการรายจังหวัด'!#REF!</f>
        <v>#REF!</v>
      </c>
      <c r="F14" s="2114" t="e">
        <f>'ก่อสร้าง ผ.บริการรายจังหวัด'!#REF!</f>
        <v>#REF!</v>
      </c>
      <c r="G14" s="2114">
        <v>0</v>
      </c>
      <c r="H14" s="2117">
        <v>0</v>
      </c>
      <c r="I14" s="2114">
        <f>สรุปภาพรวมครุภัณฑ์!AT42</f>
        <v>7</v>
      </c>
      <c r="J14" s="2114">
        <f>สรุปภาพรวมครุภัณฑ์!AU42</f>
        <v>9500000</v>
      </c>
      <c r="K14" s="2114">
        <f>'6.ยูนิตทำฟันรายจังหวัด'!D10</f>
        <v>9</v>
      </c>
      <c r="L14" s="2114">
        <f>'6.ยูนิตทำฟันรายจังหวัด'!E10</f>
        <v>4950000</v>
      </c>
      <c r="M14" s="2115" t="e">
        <f t="shared" si="3"/>
        <v>#REF!</v>
      </c>
      <c r="N14" s="2114"/>
      <c r="O14" s="2114"/>
      <c r="P14" s="2116">
        <v>0</v>
      </c>
      <c r="Q14" s="2115">
        <v>0</v>
      </c>
      <c r="R14" s="2116">
        <v>0</v>
      </c>
      <c r="S14" s="2115">
        <v>0</v>
      </c>
      <c r="T14" s="2116">
        <f>'8.ค่า Siteสสจ.สสอ.'!O14</f>
        <v>2</v>
      </c>
      <c r="U14" s="2115">
        <f>'8.ค่า Siteสสจ.สสอ.'!P14</f>
        <v>634400</v>
      </c>
      <c r="V14" s="2115">
        <f t="shared" si="4"/>
        <v>634400</v>
      </c>
      <c r="W14" s="2118"/>
      <c r="X14" s="2119"/>
      <c r="Y14" s="2118"/>
      <c r="Z14" s="2119"/>
      <c r="AA14" s="2118"/>
      <c r="AB14" s="2114"/>
      <c r="AC14" s="2114"/>
      <c r="AD14" s="2116"/>
      <c r="AE14" s="2115"/>
      <c r="AF14" s="2116"/>
      <c r="AG14" s="2115"/>
      <c r="AH14" s="2115">
        <f t="shared" si="5"/>
        <v>0</v>
      </c>
      <c r="AI14" s="2117">
        <f t="shared" si="6"/>
        <v>1</v>
      </c>
      <c r="AJ14" s="2115">
        <f t="shared" si="7"/>
        <v>36313300</v>
      </c>
      <c r="AK14" s="2117" t="e">
        <f t="shared" si="8"/>
        <v>#REF!</v>
      </c>
      <c r="AL14" s="2117" t="e">
        <f t="shared" si="9"/>
        <v>#REF!</v>
      </c>
      <c r="AM14" s="2116" t="e">
        <f t="shared" si="10"/>
        <v>#REF!</v>
      </c>
      <c r="AN14" s="2115" t="e">
        <f t="shared" si="11"/>
        <v>#REF!</v>
      </c>
      <c r="AO14" s="2120">
        <f t="shared" si="12"/>
        <v>16</v>
      </c>
      <c r="AP14" s="2115">
        <f t="shared" si="13"/>
        <v>14450000</v>
      </c>
      <c r="AQ14" s="2115" t="e">
        <f t="shared" si="14"/>
        <v>#REF!</v>
      </c>
    </row>
    <row r="15" spans="1:50" ht="18.75" customHeight="1">
      <c r="A15" s="2112">
        <v>1</v>
      </c>
      <c r="B15" s="2125" t="s">
        <v>1296</v>
      </c>
      <c r="C15" s="2114">
        <f>'11.งบผูกพันเดิม ปี58 ผ.บริการ'!O20</f>
        <v>1</v>
      </c>
      <c r="D15" s="2114">
        <f>'11.งบผูกพันเดิม ปี58 ผ.บริการ'!P20</f>
        <v>0</v>
      </c>
      <c r="E15" s="2114">
        <v>0</v>
      </c>
      <c r="F15" s="2119">
        <v>0</v>
      </c>
      <c r="G15" s="2114">
        <v>0</v>
      </c>
      <c r="H15" s="2117">
        <v>0</v>
      </c>
      <c r="I15" s="2114">
        <f>สรุปภาพรวมครุภัณฑ์!AV42</f>
        <v>4</v>
      </c>
      <c r="J15" s="2114">
        <f>สรุปภาพรวมครุภัณฑ์!AW42</f>
        <v>9732000</v>
      </c>
      <c r="K15" s="2114">
        <f>'6.ยูนิตทำฟันรายจังหวัด'!D11</f>
        <v>4</v>
      </c>
      <c r="L15" s="2114">
        <f>'6.ยูนิตทำฟันรายจังหวัด'!E11</f>
        <v>2200000</v>
      </c>
      <c r="M15" s="2115">
        <f t="shared" si="3"/>
        <v>11932000</v>
      </c>
      <c r="N15" s="2114"/>
      <c r="O15" s="2119"/>
      <c r="P15" s="2116">
        <v>0</v>
      </c>
      <c r="Q15" s="2115">
        <v>0</v>
      </c>
      <c r="R15" s="2117">
        <f>สรุปภาพรวมครุภัณฑ์!AT567</f>
        <v>1</v>
      </c>
      <c r="S15" s="2117">
        <f>สรุปภาพรวมครุภัณฑ์!AU567</f>
        <v>930000</v>
      </c>
      <c r="T15" s="2116">
        <f>'8.ค่า Siteสสจ.สสอ.'!O16</f>
        <v>1</v>
      </c>
      <c r="U15" s="2115">
        <f>'8.ค่า Siteสสจ.สสอ.'!P16</f>
        <v>1100000</v>
      </c>
      <c r="V15" s="2115">
        <f t="shared" si="4"/>
        <v>2030000</v>
      </c>
      <c r="W15" s="2118"/>
      <c r="X15" s="2119"/>
      <c r="Y15" s="2118"/>
      <c r="Z15" s="2119"/>
      <c r="AA15" s="2118"/>
      <c r="AB15" s="2114"/>
      <c r="AC15" s="2119"/>
      <c r="AD15" s="2116"/>
      <c r="AE15" s="2115"/>
      <c r="AF15" s="2116"/>
      <c r="AG15" s="2115"/>
      <c r="AH15" s="2115">
        <f t="shared" si="5"/>
        <v>0</v>
      </c>
      <c r="AI15" s="2117">
        <f t="shared" si="6"/>
        <v>1</v>
      </c>
      <c r="AJ15" s="2115">
        <f t="shared" si="7"/>
        <v>0</v>
      </c>
      <c r="AK15" s="2117">
        <f t="shared" si="8"/>
        <v>1</v>
      </c>
      <c r="AL15" s="2117">
        <f t="shared" si="9"/>
        <v>1100000</v>
      </c>
      <c r="AM15" s="2116">
        <f t="shared" si="10"/>
        <v>2</v>
      </c>
      <c r="AN15" s="2115">
        <f t="shared" si="11"/>
        <v>1100000</v>
      </c>
      <c r="AO15" s="2120">
        <f t="shared" si="12"/>
        <v>9</v>
      </c>
      <c r="AP15" s="2115">
        <f t="shared" si="13"/>
        <v>12862000</v>
      </c>
      <c r="AQ15" s="2115">
        <f t="shared" si="14"/>
        <v>13962000</v>
      </c>
    </row>
    <row r="16" spans="1:50" ht="18.75" customHeight="1">
      <c r="A16" s="2112">
        <v>1</v>
      </c>
      <c r="B16" s="2113" t="s">
        <v>1156</v>
      </c>
      <c r="C16" s="2114">
        <f>'11.งบผูกพันเดิม ปี58 ผ.บริการ'!O21+'11.งบผูกพันเดิม ปี58 ผ.บริการ'!O22</f>
        <v>2</v>
      </c>
      <c r="D16" s="2114">
        <f>'11.งบผูกพันเดิม ปี58 ผ.บริการ'!P21+'11.งบผูกพันเดิม ปี58 ผ.บริการ'!P22</f>
        <v>28189200</v>
      </c>
      <c r="E16" s="2114" t="e">
        <f>'ก่อสร้าง ผ.บริการรายจังหวัด'!#REF!</f>
        <v>#REF!</v>
      </c>
      <c r="F16" s="2114" t="e">
        <f>'ก่อสร้าง ผ.บริการรายจังหวัด'!#REF!</f>
        <v>#REF!</v>
      </c>
      <c r="G16" s="2114">
        <f>รพ.สต.รายจังหวัด!AQ5</f>
        <v>3</v>
      </c>
      <c r="H16" s="2114">
        <f>รพ.สต.รายจังหวัด!AR5</f>
        <v>9300000</v>
      </c>
      <c r="I16" s="2114">
        <f>สรุปภาพรวมครุภัณฑ์!AX42</f>
        <v>1</v>
      </c>
      <c r="J16" s="2114">
        <f>สรุปภาพรวมครุภัณฑ์!AY42</f>
        <v>3090000</v>
      </c>
      <c r="K16" s="2114">
        <f>'6.ยูนิตทำฟันรายจังหวัด'!D12</f>
        <v>4</v>
      </c>
      <c r="L16" s="2114">
        <f>'6.ยูนิตทำฟันรายจังหวัด'!E12</f>
        <v>2200000</v>
      </c>
      <c r="M16" s="2115" t="e">
        <f t="shared" si="3"/>
        <v>#REF!</v>
      </c>
      <c r="N16" s="2114"/>
      <c r="O16" s="2114"/>
      <c r="P16" s="2116">
        <v>0</v>
      </c>
      <c r="Q16" s="2115">
        <v>0</v>
      </c>
      <c r="R16" s="2116">
        <v>0</v>
      </c>
      <c r="S16" s="2115">
        <v>0</v>
      </c>
      <c r="T16" s="2116">
        <f>'8.ค่า Siteสสจ.สสอ.'!O17</f>
        <v>1</v>
      </c>
      <c r="U16" s="2115">
        <f>'8.ค่า Siteสสจ.สสอ.'!P17</f>
        <v>400000</v>
      </c>
      <c r="V16" s="2115">
        <f t="shared" si="4"/>
        <v>400000</v>
      </c>
      <c r="W16" s="2118"/>
      <c r="X16" s="2119"/>
      <c r="Y16" s="2118"/>
      <c r="Z16" s="2119"/>
      <c r="AA16" s="2118"/>
      <c r="AB16" s="2114"/>
      <c r="AC16" s="2114"/>
      <c r="AD16" s="2116"/>
      <c r="AE16" s="2115"/>
      <c r="AF16" s="2116"/>
      <c r="AG16" s="2115"/>
      <c r="AH16" s="2115">
        <f t="shared" si="5"/>
        <v>0</v>
      </c>
      <c r="AI16" s="2117">
        <f t="shared" si="6"/>
        <v>2</v>
      </c>
      <c r="AJ16" s="2115">
        <f t="shared" si="7"/>
        <v>28189200</v>
      </c>
      <c r="AK16" s="2117" t="e">
        <f t="shared" si="8"/>
        <v>#REF!</v>
      </c>
      <c r="AL16" s="2117" t="e">
        <f t="shared" si="9"/>
        <v>#REF!</v>
      </c>
      <c r="AM16" s="2116" t="e">
        <f t="shared" si="10"/>
        <v>#REF!</v>
      </c>
      <c r="AN16" s="2115" t="e">
        <f t="shared" si="11"/>
        <v>#REF!</v>
      </c>
      <c r="AO16" s="2120">
        <f t="shared" si="12"/>
        <v>5</v>
      </c>
      <c r="AP16" s="2115">
        <f t="shared" si="13"/>
        <v>5290000</v>
      </c>
      <c r="AQ16" s="2115" t="e">
        <f t="shared" si="14"/>
        <v>#REF!</v>
      </c>
    </row>
    <row r="17" spans="1:43" ht="18.75" customHeight="1">
      <c r="A17" s="2112">
        <v>1</v>
      </c>
      <c r="B17" s="2113" t="s">
        <v>1074</v>
      </c>
      <c r="C17" s="2114">
        <f>'11.งบผูกพันเดิม ปี58 ผ.บริการ'!O23</f>
        <v>1</v>
      </c>
      <c r="D17" s="2114">
        <f>'11.งบผูกพันเดิม ปี58 ผ.บริการ'!P23</f>
        <v>15053200</v>
      </c>
      <c r="E17" s="2114" t="e">
        <f>'ก่อสร้าง ผ.บริการรายจังหวัด'!#REF!</f>
        <v>#REF!</v>
      </c>
      <c r="F17" s="2114" t="e">
        <f>'ก่อสร้าง ผ.บริการรายจังหวัด'!#REF!</f>
        <v>#REF!</v>
      </c>
      <c r="G17" s="2114">
        <v>0</v>
      </c>
      <c r="H17" s="2117">
        <v>0</v>
      </c>
      <c r="I17" s="2114">
        <f>สรุปภาพรวมครุภัณฑ์!AZ42</f>
        <v>6</v>
      </c>
      <c r="J17" s="2114">
        <f>สรุปภาพรวมครุภัณฑ์!BA42</f>
        <v>8500000</v>
      </c>
      <c r="K17" s="2114">
        <f>'6.ยูนิตทำฟันรายจังหวัด'!D13</f>
        <v>4</v>
      </c>
      <c r="L17" s="2114">
        <f>'6.ยูนิตทำฟันรายจังหวัด'!E13</f>
        <v>2200000</v>
      </c>
      <c r="M17" s="2115" t="e">
        <f t="shared" si="3"/>
        <v>#REF!</v>
      </c>
      <c r="N17" s="2114"/>
      <c r="O17" s="2114"/>
      <c r="P17" s="2116">
        <f>'ก่อสร้างผ.บริหาร รายจังหวัด'!DD12</f>
        <v>1</v>
      </c>
      <c r="Q17" s="2115">
        <f>'ก่อสร้างผ.บริหาร รายจังหวัด'!DE12</f>
        <v>6164400</v>
      </c>
      <c r="R17" s="2116">
        <v>0</v>
      </c>
      <c r="S17" s="2115">
        <v>0</v>
      </c>
      <c r="T17" s="2116">
        <v>0</v>
      </c>
      <c r="U17" s="2115">
        <v>0</v>
      </c>
      <c r="V17" s="2115">
        <f t="shared" si="4"/>
        <v>6164400</v>
      </c>
      <c r="W17" s="2118"/>
      <c r="X17" s="2119"/>
      <c r="Y17" s="2118"/>
      <c r="Z17" s="2119"/>
      <c r="AA17" s="2118"/>
      <c r="AB17" s="2114"/>
      <c r="AC17" s="2114"/>
      <c r="AD17" s="2116"/>
      <c r="AE17" s="2115"/>
      <c r="AF17" s="2116"/>
      <c r="AG17" s="2115"/>
      <c r="AH17" s="2115">
        <f t="shared" si="5"/>
        <v>0</v>
      </c>
      <c r="AI17" s="2117">
        <f t="shared" si="6"/>
        <v>1</v>
      </c>
      <c r="AJ17" s="2115">
        <f t="shared" si="7"/>
        <v>15053200</v>
      </c>
      <c r="AK17" s="2117" t="e">
        <f t="shared" si="8"/>
        <v>#REF!</v>
      </c>
      <c r="AL17" s="2117" t="e">
        <f t="shared" si="9"/>
        <v>#REF!</v>
      </c>
      <c r="AM17" s="2116" t="e">
        <f t="shared" si="10"/>
        <v>#REF!</v>
      </c>
      <c r="AN17" s="2115" t="e">
        <f t="shared" si="11"/>
        <v>#REF!</v>
      </c>
      <c r="AO17" s="2120">
        <f t="shared" si="12"/>
        <v>10</v>
      </c>
      <c r="AP17" s="2115">
        <f t="shared" si="13"/>
        <v>10700000</v>
      </c>
      <c r="AQ17" s="2115" t="e">
        <f t="shared" si="14"/>
        <v>#REF!</v>
      </c>
    </row>
    <row r="18" spans="1:43" ht="21.9" customHeight="1">
      <c r="A18" s="2121"/>
      <c r="B18" s="2122" t="s">
        <v>4088</v>
      </c>
      <c r="C18" s="2123">
        <f>SUM(C19:C23)</f>
        <v>4</v>
      </c>
      <c r="D18" s="2123">
        <f>SUM(D19:D23)</f>
        <v>214992700</v>
      </c>
      <c r="E18" s="2123" t="e">
        <f>SUM(E19:E23)</f>
        <v>#REF!</v>
      </c>
      <c r="F18" s="2123" t="e">
        <f t="shared" ref="F18:AQ18" si="15">SUM(F19:F23)</f>
        <v>#REF!</v>
      </c>
      <c r="G18" s="2123">
        <f t="shared" si="15"/>
        <v>5</v>
      </c>
      <c r="H18" s="2123">
        <f t="shared" si="15"/>
        <v>15500000</v>
      </c>
      <c r="I18" s="2123">
        <f t="shared" si="15"/>
        <v>52</v>
      </c>
      <c r="J18" s="2123">
        <f t="shared" si="15"/>
        <v>57085000</v>
      </c>
      <c r="K18" s="2123">
        <f>SUM(K19:K23)</f>
        <v>28</v>
      </c>
      <c r="L18" s="2123">
        <f>SUM(L19:L23)</f>
        <v>15400000</v>
      </c>
      <c r="M18" s="2123" t="e">
        <f t="shared" si="15"/>
        <v>#REF!</v>
      </c>
      <c r="N18" s="2123">
        <f>SUM(N19:N23)</f>
        <v>0</v>
      </c>
      <c r="O18" s="2123">
        <f>SUM(O19:O23)</f>
        <v>0</v>
      </c>
      <c r="P18" s="2123">
        <f t="shared" si="15"/>
        <v>2</v>
      </c>
      <c r="Q18" s="2123">
        <f t="shared" si="15"/>
        <v>2234600</v>
      </c>
      <c r="R18" s="2123">
        <f>SUM(R19:R23)</f>
        <v>5</v>
      </c>
      <c r="S18" s="2123">
        <f>SUM(S19:S23)</f>
        <v>5167000</v>
      </c>
      <c r="T18" s="2123">
        <f>SUM(T19:T23)</f>
        <v>8</v>
      </c>
      <c r="U18" s="2124">
        <f>SUM(U19:U23)</f>
        <v>3859800</v>
      </c>
      <c r="V18" s="2123">
        <f>SUM(V19:V23)</f>
        <v>11261400</v>
      </c>
      <c r="W18" s="2123">
        <f t="shared" si="15"/>
        <v>0</v>
      </c>
      <c r="X18" s="2123">
        <f t="shared" si="15"/>
        <v>0</v>
      </c>
      <c r="Y18" s="2123">
        <f t="shared" si="15"/>
        <v>0</v>
      </c>
      <c r="Z18" s="2123">
        <f t="shared" si="15"/>
        <v>0</v>
      </c>
      <c r="AA18" s="2123">
        <f t="shared" si="15"/>
        <v>0</v>
      </c>
      <c r="AB18" s="2123">
        <f>SUM(AB19:AB23)</f>
        <v>0</v>
      </c>
      <c r="AC18" s="2123">
        <f>SUM(AC19:AC23)</f>
        <v>0</v>
      </c>
      <c r="AD18" s="2123">
        <f t="shared" si="15"/>
        <v>0</v>
      </c>
      <c r="AE18" s="2123">
        <f t="shared" si="15"/>
        <v>0</v>
      </c>
      <c r="AF18" s="2123">
        <f t="shared" si="15"/>
        <v>0</v>
      </c>
      <c r="AG18" s="2123">
        <f t="shared" si="15"/>
        <v>0</v>
      </c>
      <c r="AH18" s="2123">
        <f t="shared" si="15"/>
        <v>0</v>
      </c>
      <c r="AI18" s="2123">
        <f t="shared" ref="AI18:AP18" si="16">SUM(AI19:AI23)</f>
        <v>4</v>
      </c>
      <c r="AJ18" s="2124">
        <f t="shared" si="16"/>
        <v>214992700</v>
      </c>
      <c r="AK18" s="2123" t="e">
        <f t="shared" si="16"/>
        <v>#REF!</v>
      </c>
      <c r="AL18" s="2123" t="e">
        <f t="shared" si="16"/>
        <v>#REF!</v>
      </c>
      <c r="AM18" s="2123" t="e">
        <f t="shared" si="16"/>
        <v>#REF!</v>
      </c>
      <c r="AN18" s="2123" t="e">
        <f t="shared" si="16"/>
        <v>#REF!</v>
      </c>
      <c r="AO18" s="2123">
        <f t="shared" si="16"/>
        <v>85</v>
      </c>
      <c r="AP18" s="2124">
        <f t="shared" si="16"/>
        <v>77652000</v>
      </c>
      <c r="AQ18" s="2124" t="e">
        <f t="shared" si="15"/>
        <v>#REF!</v>
      </c>
    </row>
    <row r="19" spans="1:43" ht="18.75" customHeight="1">
      <c r="A19" s="2112">
        <v>2</v>
      </c>
      <c r="B19" s="2125" t="s">
        <v>879</v>
      </c>
      <c r="C19" s="2114">
        <f>'11.งบผูกพันเดิม ปี58 ผ.บริการ'!O25</f>
        <v>1</v>
      </c>
      <c r="D19" s="2114">
        <f>'11.งบผูกพันเดิม ปี58 ผ.บริการ'!P25</f>
        <v>55401000</v>
      </c>
      <c r="E19" s="2114" t="e">
        <f>'ก่อสร้าง ผ.บริการรายจังหวัด'!#REF!</f>
        <v>#REF!</v>
      </c>
      <c r="F19" s="2114" t="e">
        <f>'ก่อสร้าง ผ.บริการรายจังหวัด'!#REF!</f>
        <v>#REF!</v>
      </c>
      <c r="G19" s="2114">
        <f>รพ.สต.รายจังหวัด!AM17</f>
        <v>1</v>
      </c>
      <c r="H19" s="2114">
        <f>รพ.สต.รายจังหวัด!AN17</f>
        <v>3100000</v>
      </c>
      <c r="I19" s="2114">
        <f>สรุปภาพรวมครุภัณฑ์!AL111</f>
        <v>14</v>
      </c>
      <c r="J19" s="2114">
        <f>สรุปภาพรวมครุภัณฑ์!AM111</f>
        <v>14940000</v>
      </c>
      <c r="K19" s="2114">
        <f>'6.ยูนิตทำฟันรายจังหวัด'!D15</f>
        <v>3</v>
      </c>
      <c r="L19" s="2114">
        <f>'6.ยูนิตทำฟันรายจังหวัด'!E15</f>
        <v>1650000</v>
      </c>
      <c r="M19" s="2115" t="e">
        <f>D19+F19+H19+J19+L19</f>
        <v>#REF!</v>
      </c>
      <c r="N19" s="2114"/>
      <c r="O19" s="2114"/>
      <c r="P19" s="2116">
        <v>0</v>
      </c>
      <c r="Q19" s="2115">
        <v>0</v>
      </c>
      <c r="R19" s="2117">
        <f>สรุปภาพรวมครุภัณฑ์!AL575</f>
        <v>1</v>
      </c>
      <c r="S19" s="2117">
        <f>สรุปภาพรวมครุภัณฑ์!AM575</f>
        <v>1294000</v>
      </c>
      <c r="T19" s="2116">
        <f>'8.ค่า Siteสสจ.สสอ.'!O18</f>
        <v>3</v>
      </c>
      <c r="U19" s="2115">
        <f>'8.ค่า Siteสสจ.สสอ.'!P18</f>
        <v>1549800</v>
      </c>
      <c r="V19" s="2115">
        <f>O19+Q19+S19+U19</f>
        <v>2843800</v>
      </c>
      <c r="W19" s="2118"/>
      <c r="X19" s="2119"/>
      <c r="Y19" s="2118"/>
      <c r="Z19" s="2119"/>
      <c r="AA19" s="2118"/>
      <c r="AB19" s="2114"/>
      <c r="AC19" s="2114"/>
      <c r="AD19" s="2116"/>
      <c r="AE19" s="2115"/>
      <c r="AF19" s="2116"/>
      <c r="AG19" s="2115"/>
      <c r="AH19" s="2115">
        <f>AC19+AE19+AG19</f>
        <v>0</v>
      </c>
      <c r="AI19" s="2117">
        <f t="shared" ref="AI19:AJ23" si="17">C19+N19+AB19</f>
        <v>1</v>
      </c>
      <c r="AJ19" s="2115">
        <f t="shared" si="17"/>
        <v>55401000</v>
      </c>
      <c r="AK19" s="2117" t="e">
        <f t="shared" ref="AK19:AL23" si="18">E19+G19+P19+T19+W19+AD19</f>
        <v>#REF!</v>
      </c>
      <c r="AL19" s="2117" t="e">
        <f t="shared" si="18"/>
        <v>#REF!</v>
      </c>
      <c r="AM19" s="2116" t="e">
        <f t="shared" ref="AM19:AN23" si="19">AI19+AK19</f>
        <v>#REF!</v>
      </c>
      <c r="AN19" s="2115" t="e">
        <f t="shared" si="19"/>
        <v>#REF!</v>
      </c>
      <c r="AO19" s="2120">
        <f t="shared" ref="AO19:AP23" si="20">I19+K19+R19+Y19+AF19</f>
        <v>18</v>
      </c>
      <c r="AP19" s="2115">
        <f t="shared" si="20"/>
        <v>17884000</v>
      </c>
      <c r="AQ19" s="2115" t="e">
        <f>AN19+AP19</f>
        <v>#REF!</v>
      </c>
    </row>
    <row r="20" spans="1:43" ht="18.75" customHeight="1">
      <c r="A20" s="2112">
        <v>2</v>
      </c>
      <c r="B20" s="2125" t="s">
        <v>883</v>
      </c>
      <c r="C20" s="2114">
        <f>'11.งบผูกพันเดิม ปี58 ผ.บริการ'!O26</f>
        <v>1</v>
      </c>
      <c r="D20" s="2114">
        <f>'11.งบผูกพันเดิม ปี58 ผ.บริการ'!P26</f>
        <v>116698700</v>
      </c>
      <c r="E20" s="2114" t="e">
        <f>'ก่อสร้าง ผ.บริการรายจังหวัด'!#REF!</f>
        <v>#REF!</v>
      </c>
      <c r="F20" s="2114" t="e">
        <f>'ก่อสร้าง ผ.บริการรายจังหวัด'!#REF!</f>
        <v>#REF!</v>
      </c>
      <c r="G20" s="2114">
        <f>รพ.สต.รายจังหวัด!AO17</f>
        <v>1</v>
      </c>
      <c r="H20" s="2114">
        <f>รพ.สต.รายจังหวัด!AP17</f>
        <v>3100000</v>
      </c>
      <c r="I20" s="2114">
        <f>สรุปภาพรวมครุภัณฑ์!AN111</f>
        <v>10</v>
      </c>
      <c r="J20" s="2114">
        <f>สรุปภาพรวมครุภัณฑ์!AO111</f>
        <v>12805000</v>
      </c>
      <c r="K20" s="2114">
        <f>'6.ยูนิตทำฟันรายจังหวัด'!D16</f>
        <v>8</v>
      </c>
      <c r="L20" s="2114">
        <f>'6.ยูนิตทำฟันรายจังหวัด'!E16</f>
        <v>4400000</v>
      </c>
      <c r="M20" s="2115" t="e">
        <f>D20+F20+H20+J20+L20</f>
        <v>#REF!</v>
      </c>
      <c r="N20" s="2114"/>
      <c r="O20" s="2114"/>
      <c r="P20" s="2116">
        <f>'ก่อสร้างผ.บริหาร รายจังหวัด'!DD14</f>
        <v>1</v>
      </c>
      <c r="Q20" s="2115">
        <f>'ก่อสร้างผ.บริหาร รายจังหวัด'!DE14</f>
        <v>1090800</v>
      </c>
      <c r="R20" s="2117">
        <f>สรุปภาพรวมครุภัณฑ์!AN575</f>
        <v>1</v>
      </c>
      <c r="S20" s="2117">
        <f>สรุปภาพรวมครุภัณฑ์!AO575</f>
        <v>896000</v>
      </c>
      <c r="T20" s="2116">
        <f>'8.ค่า Siteสสจ.สสอ.'!O21</f>
        <v>2</v>
      </c>
      <c r="U20" s="2115">
        <f>'8.ค่า Siteสสจ.สสอ.'!P21</f>
        <v>1200000</v>
      </c>
      <c r="V20" s="2115">
        <f>O20+Q20+S20+U20</f>
        <v>3186800</v>
      </c>
      <c r="W20" s="2118"/>
      <c r="X20" s="2119"/>
      <c r="Y20" s="2118"/>
      <c r="Z20" s="2119"/>
      <c r="AA20" s="2118"/>
      <c r="AB20" s="2114"/>
      <c r="AC20" s="2114"/>
      <c r="AD20" s="2116"/>
      <c r="AE20" s="2115"/>
      <c r="AF20" s="2116"/>
      <c r="AG20" s="2115"/>
      <c r="AH20" s="2115">
        <f>AC20+AE20+AG20</f>
        <v>0</v>
      </c>
      <c r="AI20" s="2117">
        <f t="shared" si="17"/>
        <v>1</v>
      </c>
      <c r="AJ20" s="2115">
        <f t="shared" si="17"/>
        <v>116698700</v>
      </c>
      <c r="AK20" s="2117" t="e">
        <f t="shared" si="18"/>
        <v>#REF!</v>
      </c>
      <c r="AL20" s="2117" t="e">
        <f t="shared" si="18"/>
        <v>#REF!</v>
      </c>
      <c r="AM20" s="2116" t="e">
        <f t="shared" si="19"/>
        <v>#REF!</v>
      </c>
      <c r="AN20" s="2115" t="e">
        <f t="shared" si="19"/>
        <v>#REF!</v>
      </c>
      <c r="AO20" s="2120">
        <f t="shared" si="20"/>
        <v>19</v>
      </c>
      <c r="AP20" s="2115">
        <f t="shared" si="20"/>
        <v>18101000</v>
      </c>
      <c r="AQ20" s="2115" t="e">
        <f>AN20+AP20</f>
        <v>#REF!</v>
      </c>
    </row>
    <row r="21" spans="1:43" ht="18.75" customHeight="1">
      <c r="A21" s="2112">
        <v>2</v>
      </c>
      <c r="B21" s="2125" t="s">
        <v>1382</v>
      </c>
      <c r="C21" s="2114">
        <f>'11.งบผูกพันเดิม ปี58 ผ.บริการ'!O27</f>
        <v>1</v>
      </c>
      <c r="D21" s="2114">
        <f>'11.งบผูกพันเดิม ปี58 ผ.บริการ'!P27</f>
        <v>21081200</v>
      </c>
      <c r="E21" s="2114" t="e">
        <f>'ก่อสร้าง ผ.บริการรายจังหวัด'!#REF!</f>
        <v>#REF!</v>
      </c>
      <c r="F21" s="2114" t="e">
        <f>'ก่อสร้าง ผ.บริการรายจังหวัด'!#REF!</f>
        <v>#REF!</v>
      </c>
      <c r="G21" s="2114">
        <f>รพ.สต.รายจังหวัด!AQ17</f>
        <v>1</v>
      </c>
      <c r="H21" s="2114">
        <f>รพ.สต.รายจังหวัด!AR17</f>
        <v>3100000</v>
      </c>
      <c r="I21" s="2114">
        <f>สรุปภาพรวมครุภัณฑ์!AP111</f>
        <v>12</v>
      </c>
      <c r="J21" s="2114">
        <f>สรุปภาพรวมครุภัณฑ์!AQ111</f>
        <v>7960000</v>
      </c>
      <c r="K21" s="2114">
        <f>'6.ยูนิตทำฟันรายจังหวัด'!D17</f>
        <v>7</v>
      </c>
      <c r="L21" s="2114">
        <f>'6.ยูนิตทำฟันรายจังหวัด'!E17</f>
        <v>3850000</v>
      </c>
      <c r="M21" s="2115" t="e">
        <f>D21+F21+H21+J21+L21</f>
        <v>#REF!</v>
      </c>
      <c r="N21" s="2114"/>
      <c r="O21" s="2114"/>
      <c r="P21" s="2116">
        <f>'ก่อสร้างผ.บริหาร รายจังหวัด'!DD15</f>
        <v>1</v>
      </c>
      <c r="Q21" s="2115">
        <f>'ก่อสร้างผ.บริหาร รายจังหวัด'!DE15</f>
        <v>1143800</v>
      </c>
      <c r="R21" s="2117">
        <f>สรุปภาพรวมครุภัณฑ์!AP575</f>
        <v>1</v>
      </c>
      <c r="S21" s="2117">
        <f>สรุปภาพรวมครุภัณฑ์!AQ575</f>
        <v>1294000</v>
      </c>
      <c r="T21" s="2116">
        <v>0</v>
      </c>
      <c r="U21" s="2115">
        <v>0</v>
      </c>
      <c r="V21" s="2115">
        <f>O21+Q21+S21+U21</f>
        <v>2437800</v>
      </c>
      <c r="W21" s="2118"/>
      <c r="X21" s="2119"/>
      <c r="Y21" s="2118"/>
      <c r="Z21" s="2119"/>
      <c r="AA21" s="2118"/>
      <c r="AB21" s="2114"/>
      <c r="AC21" s="2114"/>
      <c r="AD21" s="2116"/>
      <c r="AE21" s="2115"/>
      <c r="AF21" s="2116"/>
      <c r="AG21" s="2115"/>
      <c r="AH21" s="2115">
        <f>AC21+AE21+AG21</f>
        <v>0</v>
      </c>
      <c r="AI21" s="2117">
        <f t="shared" si="17"/>
        <v>1</v>
      </c>
      <c r="AJ21" s="2115">
        <f t="shared" si="17"/>
        <v>21081200</v>
      </c>
      <c r="AK21" s="2117" t="e">
        <f t="shared" si="18"/>
        <v>#REF!</v>
      </c>
      <c r="AL21" s="2117" t="e">
        <f t="shared" si="18"/>
        <v>#REF!</v>
      </c>
      <c r="AM21" s="2116" t="e">
        <f t="shared" si="19"/>
        <v>#REF!</v>
      </c>
      <c r="AN21" s="2115" t="e">
        <f t="shared" si="19"/>
        <v>#REF!</v>
      </c>
      <c r="AO21" s="2120">
        <f t="shared" si="20"/>
        <v>20</v>
      </c>
      <c r="AP21" s="2115">
        <f t="shared" si="20"/>
        <v>13104000</v>
      </c>
      <c r="AQ21" s="2115" t="e">
        <f>AN21+AP21</f>
        <v>#REF!</v>
      </c>
    </row>
    <row r="22" spans="1:43" ht="18.75" customHeight="1">
      <c r="A22" s="2112">
        <v>2</v>
      </c>
      <c r="B22" s="2125" t="s">
        <v>1083</v>
      </c>
      <c r="C22" s="2114">
        <f>'11.งบผูกพันเดิม ปี58 ผ.บริการ'!O28</f>
        <v>1</v>
      </c>
      <c r="D22" s="2114">
        <f>'11.งบผูกพันเดิม ปี58 ผ.บริการ'!P28</f>
        <v>21811800</v>
      </c>
      <c r="E22" s="2114">
        <v>0</v>
      </c>
      <c r="F22" s="2119">
        <v>0</v>
      </c>
      <c r="G22" s="2114">
        <f>รพ.สต.รายจังหวัด!AS17</f>
        <v>1</v>
      </c>
      <c r="H22" s="2114">
        <f>รพ.สต.รายจังหวัด!AT17</f>
        <v>3100000</v>
      </c>
      <c r="I22" s="2114">
        <f>สรุปภาพรวมครุภัณฑ์!AR111</f>
        <v>10</v>
      </c>
      <c r="J22" s="2114">
        <f>สรุปภาพรวมครุภัณฑ์!AS111</f>
        <v>13035000</v>
      </c>
      <c r="K22" s="2114">
        <f>'6.ยูนิตทำฟันรายจังหวัด'!D18</f>
        <v>6</v>
      </c>
      <c r="L22" s="2114">
        <f>'6.ยูนิตทำฟันรายจังหวัด'!E18</f>
        <v>3300000</v>
      </c>
      <c r="M22" s="2115">
        <f>D22+F22+H22+J22+L22</f>
        <v>41246800</v>
      </c>
      <c r="N22" s="2114"/>
      <c r="O22" s="2119"/>
      <c r="P22" s="2116">
        <v>0</v>
      </c>
      <c r="Q22" s="2115">
        <v>0</v>
      </c>
      <c r="R22" s="2117">
        <f>สรุปภาพรวมครุภัณฑ์!AR575</f>
        <v>1</v>
      </c>
      <c r="S22" s="2117">
        <f>สรุปภาพรวมครุภัณฑ์!AS575</f>
        <v>787000</v>
      </c>
      <c r="T22" s="2116">
        <v>0</v>
      </c>
      <c r="U22" s="2115">
        <v>0</v>
      </c>
      <c r="V22" s="2115">
        <f>O22+Q22+S22+U22</f>
        <v>787000</v>
      </c>
      <c r="W22" s="2118"/>
      <c r="X22" s="2119"/>
      <c r="Y22" s="2118"/>
      <c r="Z22" s="2119"/>
      <c r="AA22" s="2118"/>
      <c r="AB22" s="2114"/>
      <c r="AC22" s="2119"/>
      <c r="AD22" s="2116"/>
      <c r="AE22" s="2115"/>
      <c r="AF22" s="2116"/>
      <c r="AG22" s="2115"/>
      <c r="AH22" s="2115">
        <f>AC22+AE22+AG22</f>
        <v>0</v>
      </c>
      <c r="AI22" s="2117">
        <f t="shared" si="17"/>
        <v>1</v>
      </c>
      <c r="AJ22" s="2115">
        <f t="shared" si="17"/>
        <v>21811800</v>
      </c>
      <c r="AK22" s="2117">
        <f t="shared" si="18"/>
        <v>1</v>
      </c>
      <c r="AL22" s="2117">
        <f t="shared" si="18"/>
        <v>3100000</v>
      </c>
      <c r="AM22" s="2116">
        <f t="shared" si="19"/>
        <v>2</v>
      </c>
      <c r="AN22" s="2115">
        <f t="shared" si="19"/>
        <v>24911800</v>
      </c>
      <c r="AO22" s="2120">
        <f t="shared" si="20"/>
        <v>17</v>
      </c>
      <c r="AP22" s="2115">
        <f t="shared" si="20"/>
        <v>17122000</v>
      </c>
      <c r="AQ22" s="2115">
        <f>AN22+AP22</f>
        <v>42033800</v>
      </c>
    </row>
    <row r="23" spans="1:43" s="2126" customFormat="1" ht="21.9" customHeight="1">
      <c r="A23" s="2112">
        <v>2</v>
      </c>
      <c r="B23" s="2125" t="s">
        <v>1145</v>
      </c>
      <c r="C23" s="2114"/>
      <c r="D23" s="2114"/>
      <c r="E23" s="2114" t="e">
        <f>'ก่อสร้าง ผ.บริการรายจังหวัด'!#REF!</f>
        <v>#REF!</v>
      </c>
      <c r="F23" s="2114" t="e">
        <f>'ก่อสร้าง ผ.บริการรายจังหวัด'!#REF!</f>
        <v>#REF!</v>
      </c>
      <c r="G23" s="2114">
        <f>รพ.สต.รายจังหวัด!AU17</f>
        <v>1</v>
      </c>
      <c r="H23" s="2114">
        <f>รพ.สต.รายจังหวัด!AV17</f>
        <v>3100000</v>
      </c>
      <c r="I23" s="2114">
        <f>สรุปภาพรวมครุภัณฑ์!AT111</f>
        <v>6</v>
      </c>
      <c r="J23" s="2114">
        <f>สรุปภาพรวมครุภัณฑ์!AU111</f>
        <v>8345000</v>
      </c>
      <c r="K23" s="2114">
        <f>'6.ยูนิตทำฟันรายจังหวัด'!D19</f>
        <v>4</v>
      </c>
      <c r="L23" s="2114">
        <f>'6.ยูนิตทำฟันรายจังหวัด'!E19</f>
        <v>2200000</v>
      </c>
      <c r="M23" s="2115" t="e">
        <f>D23+F23+H23+J23+L23</f>
        <v>#REF!</v>
      </c>
      <c r="N23" s="2114"/>
      <c r="O23" s="2114"/>
      <c r="P23" s="2116">
        <v>0</v>
      </c>
      <c r="Q23" s="2115">
        <v>0</v>
      </c>
      <c r="R23" s="2117">
        <f>สรุปภาพรวมครุภัณฑ์!AT575</f>
        <v>1</v>
      </c>
      <c r="S23" s="2117">
        <f>สรุปภาพรวมครุภัณฑ์!AU575</f>
        <v>896000</v>
      </c>
      <c r="T23" s="2116">
        <f>'8.ค่า Siteสสจ.สสอ.'!O23</f>
        <v>3</v>
      </c>
      <c r="U23" s="2115">
        <f>'8.ค่า Siteสสจ.สสอ.'!P23</f>
        <v>1110000</v>
      </c>
      <c r="V23" s="2115">
        <f>O23+Q23+S23+U23</f>
        <v>2006000</v>
      </c>
      <c r="W23" s="2118"/>
      <c r="X23" s="2119"/>
      <c r="Y23" s="2118"/>
      <c r="Z23" s="2119"/>
      <c r="AA23" s="2118"/>
      <c r="AB23" s="2114"/>
      <c r="AC23" s="2114"/>
      <c r="AD23" s="2116"/>
      <c r="AE23" s="2115"/>
      <c r="AF23" s="2116"/>
      <c r="AG23" s="2115"/>
      <c r="AH23" s="2115">
        <f>AC23+AE23+AG23</f>
        <v>0</v>
      </c>
      <c r="AI23" s="2117">
        <f t="shared" si="17"/>
        <v>0</v>
      </c>
      <c r="AJ23" s="2115">
        <f t="shared" si="17"/>
        <v>0</v>
      </c>
      <c r="AK23" s="2117" t="e">
        <f t="shared" si="18"/>
        <v>#REF!</v>
      </c>
      <c r="AL23" s="2117" t="e">
        <f t="shared" si="18"/>
        <v>#REF!</v>
      </c>
      <c r="AM23" s="2116" t="e">
        <f t="shared" si="19"/>
        <v>#REF!</v>
      </c>
      <c r="AN23" s="2115" t="e">
        <f t="shared" si="19"/>
        <v>#REF!</v>
      </c>
      <c r="AO23" s="2120">
        <f t="shared" si="20"/>
        <v>11</v>
      </c>
      <c r="AP23" s="2115">
        <f t="shared" si="20"/>
        <v>11441000</v>
      </c>
      <c r="AQ23" s="2115" t="e">
        <f>AN23+AP23</f>
        <v>#REF!</v>
      </c>
    </row>
    <row r="24" spans="1:43" ht="21.9" customHeight="1">
      <c r="A24" s="2121"/>
      <c r="B24" s="2122" t="s">
        <v>4089</v>
      </c>
      <c r="C24" s="2123">
        <f>SUM(C25:C29)</f>
        <v>3</v>
      </c>
      <c r="D24" s="2123">
        <f>SUM(D25:D29)</f>
        <v>62782400</v>
      </c>
      <c r="E24" s="2123" t="e">
        <f>SUM(E25:E29)</f>
        <v>#REF!</v>
      </c>
      <c r="F24" s="2123" t="e">
        <f t="shared" ref="F24:AQ24" si="21">SUM(F25:F29)</f>
        <v>#REF!</v>
      </c>
      <c r="G24" s="2123">
        <f t="shared" si="21"/>
        <v>5</v>
      </c>
      <c r="H24" s="2123">
        <f t="shared" si="21"/>
        <v>15500000</v>
      </c>
      <c r="I24" s="2123">
        <f t="shared" si="21"/>
        <v>24</v>
      </c>
      <c r="J24" s="2123">
        <f t="shared" si="21"/>
        <v>50650000</v>
      </c>
      <c r="K24" s="2123">
        <f>SUM(K25:K29)</f>
        <v>31</v>
      </c>
      <c r="L24" s="2123">
        <f>SUM(L25:L29)</f>
        <v>17050000</v>
      </c>
      <c r="M24" s="2123" t="e">
        <f t="shared" si="21"/>
        <v>#REF!</v>
      </c>
      <c r="N24" s="2123">
        <f>SUM(N25:N29)</f>
        <v>0</v>
      </c>
      <c r="O24" s="2123">
        <f>SUM(O25:O29)</f>
        <v>0</v>
      </c>
      <c r="P24" s="2123">
        <f t="shared" si="21"/>
        <v>2</v>
      </c>
      <c r="Q24" s="2123">
        <f t="shared" si="21"/>
        <v>7115400</v>
      </c>
      <c r="R24" s="2123">
        <f t="shared" si="21"/>
        <v>6</v>
      </c>
      <c r="S24" s="2123">
        <f t="shared" si="21"/>
        <v>5263000</v>
      </c>
      <c r="T24" s="2123">
        <f>SUM(T25:T29)</f>
        <v>7</v>
      </c>
      <c r="U24" s="2124">
        <f>SUM(U25:U29)</f>
        <v>3267800</v>
      </c>
      <c r="V24" s="2123">
        <f t="shared" si="21"/>
        <v>15646200</v>
      </c>
      <c r="W24" s="2123">
        <f t="shared" si="21"/>
        <v>0</v>
      </c>
      <c r="X24" s="2123">
        <f t="shared" si="21"/>
        <v>0</v>
      </c>
      <c r="Y24" s="2123">
        <f t="shared" si="21"/>
        <v>0</v>
      </c>
      <c r="Z24" s="2123">
        <f t="shared" si="21"/>
        <v>0</v>
      </c>
      <c r="AA24" s="2123">
        <f t="shared" si="21"/>
        <v>0</v>
      </c>
      <c r="AB24" s="2123">
        <f>SUM(AB25:AB29)</f>
        <v>0</v>
      </c>
      <c r="AC24" s="2123">
        <f>SUM(AC25:AC29)</f>
        <v>0</v>
      </c>
      <c r="AD24" s="2123">
        <f t="shared" si="21"/>
        <v>0</v>
      </c>
      <c r="AE24" s="2123">
        <f t="shared" si="21"/>
        <v>0</v>
      </c>
      <c r="AF24" s="2123">
        <f t="shared" si="21"/>
        <v>0</v>
      </c>
      <c r="AG24" s="2123">
        <f t="shared" si="21"/>
        <v>0</v>
      </c>
      <c r="AH24" s="2123">
        <f t="shared" si="21"/>
        <v>0</v>
      </c>
      <c r="AI24" s="2123">
        <f>SUM(AI25:AI29)</f>
        <v>3</v>
      </c>
      <c r="AJ24" s="2124">
        <f>SUM(AJ25:AJ29)</f>
        <v>62782400</v>
      </c>
      <c r="AK24" s="2123" t="e">
        <f>SUM(AK25:AK29)</f>
        <v>#REF!</v>
      </c>
      <c r="AL24" s="2123" t="e">
        <f>SUM(AL25:AL29)</f>
        <v>#REF!</v>
      </c>
      <c r="AM24" s="2123" t="e">
        <f t="shared" si="21"/>
        <v>#REF!</v>
      </c>
      <c r="AN24" s="2123" t="e">
        <f t="shared" si="21"/>
        <v>#REF!</v>
      </c>
      <c r="AO24" s="2123">
        <f t="shared" si="21"/>
        <v>61</v>
      </c>
      <c r="AP24" s="2124">
        <f t="shared" si="21"/>
        <v>72963000</v>
      </c>
      <c r="AQ24" s="2124" t="e">
        <f t="shared" si="21"/>
        <v>#REF!</v>
      </c>
    </row>
    <row r="25" spans="1:43" ht="20.25" customHeight="1">
      <c r="A25" s="2112">
        <v>3</v>
      </c>
      <c r="B25" s="2125" t="s">
        <v>1090</v>
      </c>
      <c r="C25" s="2114">
        <f>'11.งบผูกพันเดิม ปี58 ผ.บริการ'!O31</f>
        <v>1</v>
      </c>
      <c r="D25" s="2114">
        <f>'11.งบผูกพันเดิม ปี58 ผ.บริการ'!P31</f>
        <v>30251500</v>
      </c>
      <c r="E25" s="2114" t="e">
        <f>'ก่อสร้าง ผ.บริการรายจังหวัด'!#REF!</f>
        <v>#REF!</v>
      </c>
      <c r="F25" s="2114" t="e">
        <f>'ก่อสร้าง ผ.บริการรายจังหวัด'!#REF!</f>
        <v>#REF!</v>
      </c>
      <c r="G25" s="2114">
        <f>รพ.สต.รายจังหวัด!AM25</f>
        <v>2</v>
      </c>
      <c r="H25" s="2114">
        <f>รพ.สต.รายจังหวัด!AN25</f>
        <v>6200000</v>
      </c>
      <c r="I25" s="2114">
        <f>สรุปภาพรวมครุภัณฑ์!AN165</f>
        <v>8</v>
      </c>
      <c r="J25" s="2114">
        <f>สรุปภาพรวมครุภัณฑ์!AO165</f>
        <v>13080000</v>
      </c>
      <c r="K25" s="2114">
        <f>'6.ยูนิตทำฟันรายจังหวัด'!D22</f>
        <v>3</v>
      </c>
      <c r="L25" s="2114">
        <f>'6.ยูนิตทำฟันรายจังหวัด'!E22</f>
        <v>1650000</v>
      </c>
      <c r="M25" s="2115" t="e">
        <f>D25+F25+H25+J25+L25</f>
        <v>#REF!</v>
      </c>
      <c r="N25" s="2114"/>
      <c r="O25" s="2114"/>
      <c r="P25" s="2116">
        <v>0</v>
      </c>
      <c r="Q25" s="2115">
        <v>0</v>
      </c>
      <c r="R25" s="2117">
        <f>สรุปภาพรวมครุภัณฑ์!AN583</f>
        <v>1</v>
      </c>
      <c r="S25" s="2117">
        <f>สรุปภาพรวมครุภัณฑ์!AO583</f>
        <v>1294000</v>
      </c>
      <c r="T25" s="2116">
        <f>'8.ค่า Siteสสจ.สสอ.'!O29</f>
        <v>2</v>
      </c>
      <c r="U25" s="2115">
        <f>'8.ค่า Siteสสจ.สสอ.'!P29</f>
        <v>1429400</v>
      </c>
      <c r="V25" s="2115">
        <f>O25+Q25+S25+U25</f>
        <v>2723400</v>
      </c>
      <c r="W25" s="2118"/>
      <c r="X25" s="2119"/>
      <c r="Y25" s="2118"/>
      <c r="Z25" s="2119"/>
      <c r="AA25" s="2118"/>
      <c r="AB25" s="2114"/>
      <c r="AC25" s="2114"/>
      <c r="AD25" s="2116"/>
      <c r="AE25" s="2115"/>
      <c r="AF25" s="2116"/>
      <c r="AG25" s="2115"/>
      <c r="AH25" s="2115">
        <f>AC25+AE25+AG25</f>
        <v>0</v>
      </c>
      <c r="AI25" s="2117">
        <f t="shared" ref="AI25:AJ29" si="22">C25+N25+AB25</f>
        <v>1</v>
      </c>
      <c r="AJ25" s="2115">
        <f t="shared" si="22"/>
        <v>30251500</v>
      </c>
      <c r="AK25" s="2117" t="e">
        <f t="shared" ref="AK25:AL29" si="23">E25+G25+P25+T25+W25+AD25</f>
        <v>#REF!</v>
      </c>
      <c r="AL25" s="2117" t="e">
        <f t="shared" si="23"/>
        <v>#REF!</v>
      </c>
      <c r="AM25" s="2116" t="e">
        <f t="shared" ref="AM25:AN29" si="24">AI25+AK25</f>
        <v>#REF!</v>
      </c>
      <c r="AN25" s="2115" t="e">
        <f t="shared" si="24"/>
        <v>#REF!</v>
      </c>
      <c r="AO25" s="2120">
        <f t="shared" ref="AO25:AP29" si="25">I25+K25+R25+Y25+AF25</f>
        <v>12</v>
      </c>
      <c r="AP25" s="2115">
        <f t="shared" si="25"/>
        <v>16024000</v>
      </c>
      <c r="AQ25" s="2115" t="e">
        <f>AN25+AP25</f>
        <v>#REF!</v>
      </c>
    </row>
    <row r="26" spans="1:43" ht="21.9" customHeight="1">
      <c r="A26" s="2112">
        <v>3</v>
      </c>
      <c r="B26" s="2125" t="s">
        <v>1037</v>
      </c>
      <c r="C26" s="2114">
        <f>'11.งบผูกพันเดิม ปี58 ผ.บริการ'!O30</f>
        <v>1</v>
      </c>
      <c r="D26" s="2114">
        <f>'11.งบผูกพันเดิม ปี58 ผ.บริการ'!P30</f>
        <v>6209900</v>
      </c>
      <c r="E26" s="2114" t="e">
        <f>'ก่อสร้าง ผ.บริการรายจังหวัด'!#REF!</f>
        <v>#REF!</v>
      </c>
      <c r="F26" s="2114" t="e">
        <f>'ก่อสร้าง ผ.บริการรายจังหวัด'!#REF!</f>
        <v>#REF!</v>
      </c>
      <c r="G26" s="2114">
        <v>0</v>
      </c>
      <c r="H26" s="2117">
        <v>0</v>
      </c>
      <c r="I26" s="2114">
        <f>สรุปภาพรวมครุภัณฑ์!AL165</f>
        <v>4</v>
      </c>
      <c r="J26" s="2114">
        <f>สรุปภาพรวมครุภัณฑ์!AM165</f>
        <v>4470000</v>
      </c>
      <c r="K26" s="2114">
        <f>'6.ยูนิตทำฟันรายจังหวัด'!D21</f>
        <v>4</v>
      </c>
      <c r="L26" s="2114">
        <f>'6.ยูนิตทำฟันรายจังหวัด'!E21</f>
        <v>2200000</v>
      </c>
      <c r="M26" s="2115" t="e">
        <f>D26+F26+H26+J26+L26</f>
        <v>#REF!</v>
      </c>
      <c r="N26" s="2114"/>
      <c r="O26" s="2114"/>
      <c r="P26" s="2116">
        <f>'ก่อสร้างผ.บริหาร รายจังหวัด'!DD18</f>
        <v>1</v>
      </c>
      <c r="Q26" s="2115">
        <f>'ก่อสร้างผ.บริหาร รายจังหวัด'!DE18</f>
        <v>3557700</v>
      </c>
      <c r="R26" s="2117">
        <f>สรุปภาพรวมครุภัณฑ์!AL583</f>
        <v>1</v>
      </c>
      <c r="S26" s="2117">
        <f>สรุปภาพรวมครุภัณฑ์!AM583</f>
        <v>821000</v>
      </c>
      <c r="T26" s="2116">
        <f>'8.ค่า Siteสสจ.สสอ.'!O28</f>
        <v>1</v>
      </c>
      <c r="U26" s="2115">
        <f>'8.ค่า Siteสสจ.สสอ.'!P28</f>
        <v>254400</v>
      </c>
      <c r="V26" s="2115">
        <f>O26+Q26+S26+U26</f>
        <v>4633100</v>
      </c>
      <c r="W26" s="2118"/>
      <c r="X26" s="2119"/>
      <c r="Y26" s="2118"/>
      <c r="Z26" s="2119"/>
      <c r="AA26" s="2118"/>
      <c r="AB26" s="2114"/>
      <c r="AC26" s="2114"/>
      <c r="AD26" s="2116"/>
      <c r="AE26" s="2115"/>
      <c r="AF26" s="2116"/>
      <c r="AG26" s="2115"/>
      <c r="AH26" s="2115">
        <f>AC26+AE26+AG26</f>
        <v>0</v>
      </c>
      <c r="AI26" s="2117">
        <f t="shared" si="22"/>
        <v>1</v>
      </c>
      <c r="AJ26" s="2115">
        <f t="shared" si="22"/>
        <v>6209900</v>
      </c>
      <c r="AK26" s="2117" t="e">
        <f t="shared" si="23"/>
        <v>#REF!</v>
      </c>
      <c r="AL26" s="2117" t="e">
        <f t="shared" si="23"/>
        <v>#REF!</v>
      </c>
      <c r="AM26" s="2116" t="e">
        <f t="shared" si="24"/>
        <v>#REF!</v>
      </c>
      <c r="AN26" s="2115" t="e">
        <f t="shared" si="24"/>
        <v>#REF!</v>
      </c>
      <c r="AO26" s="2120">
        <f t="shared" si="25"/>
        <v>9</v>
      </c>
      <c r="AP26" s="2115">
        <f t="shared" si="25"/>
        <v>7491000</v>
      </c>
      <c r="AQ26" s="2115" t="e">
        <f>AN26+AP26</f>
        <v>#REF!</v>
      </c>
    </row>
    <row r="27" spans="1:43" ht="21.9" customHeight="1">
      <c r="A27" s="2112">
        <v>3</v>
      </c>
      <c r="B27" s="2125" t="s">
        <v>830</v>
      </c>
      <c r="C27" s="2114"/>
      <c r="D27" s="2114"/>
      <c r="E27" s="2114" t="e">
        <f>'ก่อสร้าง ผ.บริการรายจังหวัด'!#REF!</f>
        <v>#REF!</v>
      </c>
      <c r="F27" s="2114" t="e">
        <f>'ก่อสร้าง ผ.บริการรายจังหวัด'!#REF!</f>
        <v>#REF!</v>
      </c>
      <c r="G27" s="2114">
        <f>รพ.สต.รายจังหวัด!AQ25</f>
        <v>2</v>
      </c>
      <c r="H27" s="2114">
        <f>รพ.สต.รายจังหวัด!AR25</f>
        <v>6200000</v>
      </c>
      <c r="I27" s="2114">
        <f>สรุปภาพรวมครุภัณฑ์!AR165</f>
        <v>3</v>
      </c>
      <c r="J27" s="2114">
        <f>สรุปภาพรวมครุภัณฑ์!AS165</f>
        <v>11340000</v>
      </c>
      <c r="K27" s="2114">
        <f>'6.ยูนิตทำฟันรายจังหวัด'!D24</f>
        <v>5</v>
      </c>
      <c r="L27" s="2114">
        <f>'6.ยูนิตทำฟันรายจังหวัด'!E24</f>
        <v>2750000</v>
      </c>
      <c r="M27" s="2115" t="e">
        <f>D27+F27+H27+J27+L27</f>
        <v>#REF!</v>
      </c>
      <c r="N27" s="2114"/>
      <c r="O27" s="2114"/>
      <c r="P27" s="2116">
        <v>0</v>
      </c>
      <c r="Q27" s="2115">
        <v>0</v>
      </c>
      <c r="R27" s="2117">
        <f>สรุปภาพรวมครุภัณฑ์!AR583</f>
        <v>1</v>
      </c>
      <c r="S27" s="2117">
        <f>สรุปภาพรวมครุภัณฑ์!AS583</f>
        <v>787000</v>
      </c>
      <c r="T27" s="2116">
        <f>'8.ค่า Siteสสจ.สสอ.'!O31</f>
        <v>1</v>
      </c>
      <c r="U27" s="2115">
        <f>'8.ค่า Siteสสจ.สสอ.'!P31</f>
        <v>250000</v>
      </c>
      <c r="V27" s="2115">
        <f>O27+Q27+S27+U27</f>
        <v>1037000</v>
      </c>
      <c r="W27" s="2118"/>
      <c r="X27" s="2119"/>
      <c r="Y27" s="2118"/>
      <c r="Z27" s="2119"/>
      <c r="AA27" s="2118"/>
      <c r="AB27" s="2114"/>
      <c r="AC27" s="2114"/>
      <c r="AD27" s="2116"/>
      <c r="AE27" s="2115"/>
      <c r="AF27" s="2116"/>
      <c r="AG27" s="2115"/>
      <c r="AH27" s="2115">
        <f>AC27+AE27+AG27</f>
        <v>0</v>
      </c>
      <c r="AI27" s="2117">
        <f t="shared" si="22"/>
        <v>0</v>
      </c>
      <c r="AJ27" s="2115">
        <f t="shared" si="22"/>
        <v>0</v>
      </c>
      <c r="AK27" s="2117" t="e">
        <f t="shared" si="23"/>
        <v>#REF!</v>
      </c>
      <c r="AL27" s="2117" t="e">
        <f t="shared" si="23"/>
        <v>#REF!</v>
      </c>
      <c r="AM27" s="2116" t="e">
        <f t="shared" si="24"/>
        <v>#REF!</v>
      </c>
      <c r="AN27" s="2115" t="e">
        <f t="shared" si="24"/>
        <v>#REF!</v>
      </c>
      <c r="AO27" s="2120">
        <f t="shared" si="25"/>
        <v>9</v>
      </c>
      <c r="AP27" s="2115">
        <f t="shared" si="25"/>
        <v>14877000</v>
      </c>
      <c r="AQ27" s="2115" t="e">
        <f>AN27+AP27</f>
        <v>#REF!</v>
      </c>
    </row>
    <row r="28" spans="1:43" ht="21.9" customHeight="1">
      <c r="A28" s="2112">
        <v>3</v>
      </c>
      <c r="B28" s="2125" t="s">
        <v>1044</v>
      </c>
      <c r="C28" s="2114">
        <f>'11.งบผูกพันเดิม ปี58 ผ.บริการ'!O32</f>
        <v>1</v>
      </c>
      <c r="D28" s="2114">
        <f>'11.งบผูกพันเดิม ปี58 ผ.บริการ'!P32</f>
        <v>26321000</v>
      </c>
      <c r="E28" s="2114" t="e">
        <f>'ก่อสร้าง ผ.บริการรายจังหวัด'!#REF!</f>
        <v>#REF!</v>
      </c>
      <c r="F28" s="2114" t="e">
        <f>'ก่อสร้าง ผ.บริการรายจังหวัด'!#REF!</f>
        <v>#REF!</v>
      </c>
      <c r="G28" s="2114">
        <f>รพ.สต.รายจังหวัด!AO25</f>
        <v>1</v>
      </c>
      <c r="H28" s="2114">
        <f>รพ.สต.รายจังหวัด!AP25</f>
        <v>3100000</v>
      </c>
      <c r="I28" s="2114">
        <f>สรุปภาพรวมครุภัณฑ์!AP165</f>
        <v>4</v>
      </c>
      <c r="J28" s="2114">
        <f>สรุปภาพรวมครุภัณฑ์!AQ165</f>
        <v>14130000</v>
      </c>
      <c r="K28" s="2114">
        <f>'6.ยูนิตทำฟันรายจังหวัด'!D23</f>
        <v>12</v>
      </c>
      <c r="L28" s="2114">
        <f>'6.ยูนิตทำฟันรายจังหวัด'!E23</f>
        <v>6600000</v>
      </c>
      <c r="M28" s="2115" t="e">
        <f>D28+F28+H28+J28+L28</f>
        <v>#REF!</v>
      </c>
      <c r="N28" s="2114"/>
      <c r="O28" s="2114"/>
      <c r="P28" s="2116">
        <f>'ก่อสร้างผ.บริหาร รายจังหวัด'!DD17</f>
        <v>1</v>
      </c>
      <c r="Q28" s="2115">
        <f>'ก่อสร้างผ.บริหาร รายจังหวัด'!DE17</f>
        <v>3557700</v>
      </c>
      <c r="R28" s="2117">
        <f>สรุปภาพรวมครุภัณฑ์!AP583</f>
        <v>2</v>
      </c>
      <c r="S28" s="2117">
        <f>สรุปภาพรวมครุภัณฑ์!AQ583</f>
        <v>1574000</v>
      </c>
      <c r="T28" s="2116">
        <f>'8.ค่า Siteสสจ.สสอ.'!O26</f>
        <v>2</v>
      </c>
      <c r="U28" s="2115">
        <f>'8.ค่า Siteสสจ.สสอ.'!P26</f>
        <v>572000</v>
      </c>
      <c r="V28" s="2115">
        <f>O28+Q28+S28+U28</f>
        <v>5703700</v>
      </c>
      <c r="W28" s="2118"/>
      <c r="X28" s="2119"/>
      <c r="Y28" s="2118"/>
      <c r="Z28" s="2119"/>
      <c r="AA28" s="2118"/>
      <c r="AB28" s="2114"/>
      <c r="AC28" s="2114"/>
      <c r="AD28" s="2116"/>
      <c r="AE28" s="2115"/>
      <c r="AF28" s="2116"/>
      <c r="AG28" s="2115"/>
      <c r="AH28" s="2115">
        <f>AC28+AE28+AG28</f>
        <v>0</v>
      </c>
      <c r="AI28" s="2117">
        <f t="shared" si="22"/>
        <v>1</v>
      </c>
      <c r="AJ28" s="2115">
        <f t="shared" si="22"/>
        <v>26321000</v>
      </c>
      <c r="AK28" s="2117" t="e">
        <f t="shared" si="23"/>
        <v>#REF!</v>
      </c>
      <c r="AL28" s="2117" t="e">
        <f t="shared" si="23"/>
        <v>#REF!</v>
      </c>
      <c r="AM28" s="2116" t="e">
        <f t="shared" si="24"/>
        <v>#REF!</v>
      </c>
      <c r="AN28" s="2115" t="e">
        <f t="shared" si="24"/>
        <v>#REF!</v>
      </c>
      <c r="AO28" s="2120">
        <f t="shared" si="25"/>
        <v>18</v>
      </c>
      <c r="AP28" s="2115">
        <f t="shared" si="25"/>
        <v>22304000</v>
      </c>
      <c r="AQ28" s="2115" t="e">
        <f>AN28+AP28</f>
        <v>#REF!</v>
      </c>
    </row>
    <row r="29" spans="1:43" ht="21.9" customHeight="1">
      <c r="A29" s="2112">
        <v>3</v>
      </c>
      <c r="B29" s="2125" t="s">
        <v>1142</v>
      </c>
      <c r="C29" s="2114"/>
      <c r="D29" s="2114"/>
      <c r="E29" s="2114" t="e">
        <f>'ก่อสร้าง ผ.บริการรายจังหวัด'!#REF!</f>
        <v>#REF!</v>
      </c>
      <c r="F29" s="2114" t="e">
        <f>'ก่อสร้าง ผ.บริการรายจังหวัด'!#REF!</f>
        <v>#REF!</v>
      </c>
      <c r="G29" s="2114">
        <v>0</v>
      </c>
      <c r="H29" s="2117">
        <v>0</v>
      </c>
      <c r="I29" s="2114">
        <f>สรุปภาพรวมครุภัณฑ์!AT165</f>
        <v>5</v>
      </c>
      <c r="J29" s="2114">
        <f>สรุปภาพรวมครุภัณฑ์!AU165</f>
        <v>7630000</v>
      </c>
      <c r="K29" s="2114">
        <f>'6.ยูนิตทำฟันรายจังหวัด'!D25</f>
        <v>7</v>
      </c>
      <c r="L29" s="2114">
        <f>'6.ยูนิตทำฟันรายจังหวัด'!E25</f>
        <v>3850000</v>
      </c>
      <c r="M29" s="2115" t="e">
        <f>D29+F29+H29+J29+L29</f>
        <v>#REF!</v>
      </c>
      <c r="N29" s="2114"/>
      <c r="O29" s="2114"/>
      <c r="P29" s="2116">
        <v>0</v>
      </c>
      <c r="Q29" s="2115">
        <v>0</v>
      </c>
      <c r="R29" s="2117">
        <f>สรุปภาพรวมครุภัณฑ์!AT583</f>
        <v>1</v>
      </c>
      <c r="S29" s="2117">
        <f>สรุปภาพรวมครุภัณฑ์!AU583</f>
        <v>787000</v>
      </c>
      <c r="T29" s="2116">
        <f>'8.ค่า Siteสสจ.สสอ.'!O32</f>
        <v>1</v>
      </c>
      <c r="U29" s="2115">
        <f>'8.ค่า Siteสสจ.สสอ.'!P32</f>
        <v>762000</v>
      </c>
      <c r="V29" s="2115">
        <f>O29+Q29+S29+U29</f>
        <v>1549000</v>
      </c>
      <c r="W29" s="2118"/>
      <c r="X29" s="2119"/>
      <c r="Y29" s="2118"/>
      <c r="Z29" s="2119"/>
      <c r="AA29" s="2118"/>
      <c r="AB29" s="2114"/>
      <c r="AC29" s="2114"/>
      <c r="AD29" s="2116"/>
      <c r="AE29" s="2115"/>
      <c r="AF29" s="2116"/>
      <c r="AG29" s="2115"/>
      <c r="AH29" s="2115">
        <f>AC29+AE29+AG29</f>
        <v>0</v>
      </c>
      <c r="AI29" s="2117">
        <f t="shared" si="22"/>
        <v>0</v>
      </c>
      <c r="AJ29" s="2115">
        <f t="shared" si="22"/>
        <v>0</v>
      </c>
      <c r="AK29" s="2117" t="e">
        <f t="shared" si="23"/>
        <v>#REF!</v>
      </c>
      <c r="AL29" s="2117" t="e">
        <f t="shared" si="23"/>
        <v>#REF!</v>
      </c>
      <c r="AM29" s="2116" t="e">
        <f t="shared" si="24"/>
        <v>#REF!</v>
      </c>
      <c r="AN29" s="2115" t="e">
        <f t="shared" si="24"/>
        <v>#REF!</v>
      </c>
      <c r="AO29" s="2120">
        <f t="shared" si="25"/>
        <v>13</v>
      </c>
      <c r="AP29" s="2115">
        <f t="shared" si="25"/>
        <v>12267000</v>
      </c>
      <c r="AQ29" s="2115" t="e">
        <f>AN29+AP29</f>
        <v>#REF!</v>
      </c>
    </row>
    <row r="30" spans="1:43" s="2126" customFormat="1" ht="20.25" customHeight="1">
      <c r="A30" s="2121"/>
      <c r="B30" s="2122" t="s">
        <v>4090</v>
      </c>
      <c r="C30" s="2123">
        <f>SUM(C31:C38)</f>
        <v>10</v>
      </c>
      <c r="D30" s="2123">
        <f>SUM(D31:D38)</f>
        <v>333336000</v>
      </c>
      <c r="E30" s="2123" t="e">
        <f>SUM(E31:E38)</f>
        <v>#REF!</v>
      </c>
      <c r="F30" s="2123" t="e">
        <f t="shared" ref="F30:AQ30" si="26">SUM(F31:F38)</f>
        <v>#REF!</v>
      </c>
      <c r="G30" s="2123">
        <f t="shared" si="26"/>
        <v>6</v>
      </c>
      <c r="H30" s="2123">
        <f t="shared" si="26"/>
        <v>18600000</v>
      </c>
      <c r="I30" s="2123">
        <f t="shared" si="26"/>
        <v>43</v>
      </c>
      <c r="J30" s="2123">
        <f t="shared" si="26"/>
        <v>86210000</v>
      </c>
      <c r="K30" s="2123">
        <f>SUM(K31:K38)</f>
        <v>54</v>
      </c>
      <c r="L30" s="2123">
        <f>SUM(L31:L38)</f>
        <v>29700000</v>
      </c>
      <c r="M30" s="2123" t="e">
        <f t="shared" si="26"/>
        <v>#REF!</v>
      </c>
      <c r="N30" s="2123">
        <f>SUM(N31:N38)</f>
        <v>0</v>
      </c>
      <c r="O30" s="2123">
        <f>SUM(O31:O38)</f>
        <v>0</v>
      </c>
      <c r="P30" s="2123">
        <f t="shared" si="26"/>
        <v>4</v>
      </c>
      <c r="Q30" s="2123">
        <f t="shared" si="26"/>
        <v>15929800</v>
      </c>
      <c r="R30" s="2123">
        <f>SUM(R31:R38)</f>
        <v>5</v>
      </c>
      <c r="S30" s="2123">
        <f>SUM(S31:S38)</f>
        <v>5058000</v>
      </c>
      <c r="T30" s="2123">
        <f>SUM(T31:T38)</f>
        <v>8</v>
      </c>
      <c r="U30" s="2124">
        <f>SUM(U31:U38)</f>
        <v>4841300</v>
      </c>
      <c r="V30" s="2123">
        <f>SUM(V31:V38)</f>
        <v>25829100</v>
      </c>
      <c r="W30" s="2123">
        <f t="shared" si="26"/>
        <v>0</v>
      </c>
      <c r="X30" s="2123">
        <f t="shared" si="26"/>
        <v>0</v>
      </c>
      <c r="Y30" s="2123">
        <f t="shared" si="26"/>
        <v>0</v>
      </c>
      <c r="Z30" s="2123">
        <f t="shared" si="26"/>
        <v>0</v>
      </c>
      <c r="AA30" s="2123">
        <f t="shared" si="26"/>
        <v>0</v>
      </c>
      <c r="AB30" s="2123">
        <f>SUM(AB31:AB38)</f>
        <v>0</v>
      </c>
      <c r="AC30" s="2123">
        <f>SUM(AC31:AC38)</f>
        <v>0</v>
      </c>
      <c r="AD30" s="2123">
        <f t="shared" si="26"/>
        <v>0</v>
      </c>
      <c r="AE30" s="2123">
        <f t="shared" si="26"/>
        <v>0</v>
      </c>
      <c r="AF30" s="2123">
        <f t="shared" si="26"/>
        <v>0</v>
      </c>
      <c r="AG30" s="2123">
        <f t="shared" si="26"/>
        <v>0</v>
      </c>
      <c r="AH30" s="2123">
        <f t="shared" si="26"/>
        <v>0</v>
      </c>
      <c r="AI30" s="2123">
        <f t="shared" ref="AI30:AP30" si="27">SUM(AI31:AI38)</f>
        <v>10</v>
      </c>
      <c r="AJ30" s="2124">
        <f t="shared" si="27"/>
        <v>333336000</v>
      </c>
      <c r="AK30" s="2123" t="e">
        <f t="shared" si="27"/>
        <v>#REF!</v>
      </c>
      <c r="AL30" s="2123" t="e">
        <f t="shared" si="27"/>
        <v>#REF!</v>
      </c>
      <c r="AM30" s="2123" t="e">
        <f t="shared" si="27"/>
        <v>#REF!</v>
      </c>
      <c r="AN30" s="2123" t="e">
        <f t="shared" si="27"/>
        <v>#REF!</v>
      </c>
      <c r="AO30" s="2123">
        <f t="shared" si="27"/>
        <v>102</v>
      </c>
      <c r="AP30" s="2124">
        <f t="shared" si="27"/>
        <v>120968000</v>
      </c>
      <c r="AQ30" s="2124" t="e">
        <f t="shared" si="26"/>
        <v>#REF!</v>
      </c>
    </row>
    <row r="31" spans="1:43">
      <c r="A31" s="2112">
        <v>4</v>
      </c>
      <c r="B31" s="2125" t="s">
        <v>965</v>
      </c>
      <c r="C31" s="2114">
        <f>'11.งบผูกพันเดิม ปี58 ผ.บริการ'!O35+'11.งบผูกพันเดิม ปี58 ผ.บริการ'!O36+'11.งบผูกพันเดิม ปี58 ผ.บริการ'!O37+'11.งบผูกพันเดิม ปี58 ผ.บริการ'!O38+'11.งบผูกพันเดิม ปี58 ผ.บริการ'!O39</f>
        <v>5</v>
      </c>
      <c r="D31" s="2114">
        <f>'11.งบผูกพันเดิม ปี58 ผ.บริการ'!P35+'11.งบผูกพันเดิม ปี58 ผ.บริการ'!P36+'11.งบผูกพันเดิม ปี58 ผ.บริการ'!P37+'11.งบผูกพันเดิม ปี58 ผ.บริการ'!P38+'11.งบผูกพันเดิม ปี58 ผ.บริการ'!P39</f>
        <v>169298700</v>
      </c>
      <c r="E31" s="2114" t="e">
        <f>'ก่อสร้าง ผ.บริการรายจังหวัด'!#REF!</f>
        <v>#REF!</v>
      </c>
      <c r="F31" s="2114" t="e">
        <f>'ก่อสร้าง ผ.บริการรายจังหวัด'!#REF!</f>
        <v>#REF!</v>
      </c>
      <c r="G31" s="2114"/>
      <c r="H31" s="2117"/>
      <c r="I31" s="2114">
        <f>สรุปภาพรวมครุภัณฑ์!AN190</f>
        <v>5</v>
      </c>
      <c r="J31" s="2114">
        <f>สรุปภาพรวมครุภัณฑ์!AO190</f>
        <v>12065000</v>
      </c>
      <c r="K31" s="2114">
        <f>'6.ยูนิตทำฟันรายจังหวัด'!D28</f>
        <v>5</v>
      </c>
      <c r="L31" s="2114">
        <f>'6.ยูนิตทำฟันรายจังหวัด'!E28</f>
        <v>2750000</v>
      </c>
      <c r="M31" s="2115" t="e">
        <f t="shared" ref="M31:M38" si="28">D31+F31+H31+J31+L31</f>
        <v>#REF!</v>
      </c>
      <c r="N31" s="2114"/>
      <c r="O31" s="2114"/>
      <c r="P31" s="2116">
        <v>0</v>
      </c>
      <c r="Q31" s="2115">
        <v>0</v>
      </c>
      <c r="R31" s="2117">
        <f>สรุปภาพรวมครุภัณฑ์!AL592</f>
        <v>1</v>
      </c>
      <c r="S31" s="2117">
        <f>สรุปภาพรวมครุภัณฑ์!AM592</f>
        <v>1294000</v>
      </c>
      <c r="T31" s="2116">
        <f>'8.ค่า Siteสสจ.สสอ.'!O34</f>
        <v>1</v>
      </c>
      <c r="U31" s="2115">
        <f>'8.ค่า Siteสสจ.สสอ.'!P34</f>
        <v>2000000</v>
      </c>
      <c r="V31" s="2115">
        <f t="shared" ref="V31:V38" si="29">O31+Q31+S31+U31</f>
        <v>3294000</v>
      </c>
      <c r="W31" s="2118"/>
      <c r="X31" s="2119"/>
      <c r="Y31" s="2118"/>
      <c r="Z31" s="2119"/>
      <c r="AA31" s="2118"/>
      <c r="AB31" s="2114"/>
      <c r="AC31" s="2114"/>
      <c r="AD31" s="2116"/>
      <c r="AE31" s="2115"/>
      <c r="AF31" s="2116"/>
      <c r="AG31" s="2115"/>
      <c r="AH31" s="2115">
        <f t="shared" ref="AH31:AH38" si="30">AC31+AE31+AG31</f>
        <v>0</v>
      </c>
      <c r="AI31" s="2117">
        <f t="shared" ref="AI31:AI38" si="31">C31+N31+AB31</f>
        <v>5</v>
      </c>
      <c r="AJ31" s="2115">
        <f t="shared" ref="AJ31:AJ38" si="32">D31+O31+AC31</f>
        <v>169298700</v>
      </c>
      <c r="AK31" s="2117" t="e">
        <f t="shared" ref="AK31:AK38" si="33">E31+G31+P31+T31+W31+AD31</f>
        <v>#REF!</v>
      </c>
      <c r="AL31" s="2117" t="e">
        <f t="shared" ref="AL31:AL38" si="34">F31+H31+Q31+U31+X31+AE31</f>
        <v>#REF!</v>
      </c>
      <c r="AM31" s="2116" t="e">
        <f t="shared" ref="AM31:AM38" si="35">AI31+AK31</f>
        <v>#REF!</v>
      </c>
      <c r="AN31" s="2115" t="e">
        <f t="shared" ref="AN31:AN38" si="36">AJ31+AL31</f>
        <v>#REF!</v>
      </c>
      <c r="AO31" s="2120">
        <f t="shared" ref="AO31:AO38" si="37">I31+K31+R31+Y31+AF31</f>
        <v>11</v>
      </c>
      <c r="AP31" s="2115">
        <f t="shared" ref="AP31:AP38" si="38">J31+L31+S31+Z31+AG31</f>
        <v>16109000</v>
      </c>
      <c r="AQ31" s="2115" t="e">
        <f t="shared" ref="AQ31:AQ38" si="39">AN31+AP31</f>
        <v>#REF!</v>
      </c>
    </row>
    <row r="32" spans="1:43" ht="20.25" customHeight="1">
      <c r="A32" s="2112">
        <v>4</v>
      </c>
      <c r="B32" s="2125" t="s">
        <v>815</v>
      </c>
      <c r="C32" s="2114"/>
      <c r="D32" s="2114"/>
      <c r="E32" s="2114" t="e">
        <f>'ก่อสร้าง ผ.บริการรายจังหวัด'!#REF!</f>
        <v>#REF!</v>
      </c>
      <c r="F32" s="2114" t="e">
        <f>'ก่อสร้าง ผ.บริการรายจังหวัด'!#REF!</f>
        <v>#REF!</v>
      </c>
      <c r="G32" s="2114">
        <f>รพ.สต.รายจังหวัด!AM33</f>
        <v>1</v>
      </c>
      <c r="H32" s="2114">
        <f>รพ.สต.รายจังหวัด!AN33</f>
        <v>3100000</v>
      </c>
      <c r="I32" s="2114">
        <f>สรุปภาพรวมครุภัณฑ์!AP190</f>
        <v>4</v>
      </c>
      <c r="J32" s="2114">
        <f>สรุปภาพรวมครุภัณฑ์!AQ190</f>
        <v>6870000</v>
      </c>
      <c r="K32" s="2114">
        <f>'6.ยูนิตทำฟันรายจังหวัด'!D29</f>
        <v>3</v>
      </c>
      <c r="L32" s="2114">
        <f>'6.ยูนิตทำฟันรายจังหวัด'!E29</f>
        <v>1650000</v>
      </c>
      <c r="M32" s="2115" t="e">
        <f t="shared" si="28"/>
        <v>#REF!</v>
      </c>
      <c r="N32" s="2114"/>
      <c r="O32" s="2114"/>
      <c r="P32" s="2116">
        <v>0</v>
      </c>
      <c r="Q32" s="2115">
        <v>0</v>
      </c>
      <c r="R32" s="2116">
        <v>0</v>
      </c>
      <c r="S32" s="2115">
        <v>0</v>
      </c>
      <c r="T32" s="2116">
        <f>'8.ค่า Siteสสจ.สสอ.'!O35</f>
        <v>1</v>
      </c>
      <c r="U32" s="2115">
        <f>'8.ค่า Siteสสจ.สสอ.'!P35</f>
        <v>700000</v>
      </c>
      <c r="V32" s="2115">
        <f t="shared" si="29"/>
        <v>700000</v>
      </c>
      <c r="W32" s="2118"/>
      <c r="X32" s="2119"/>
      <c r="Y32" s="2118"/>
      <c r="Z32" s="2119"/>
      <c r="AA32" s="2115">
        <f>X32+Z32</f>
        <v>0</v>
      </c>
      <c r="AB32" s="2114"/>
      <c r="AC32" s="2114"/>
      <c r="AD32" s="2116"/>
      <c r="AE32" s="2115"/>
      <c r="AF32" s="2116"/>
      <c r="AG32" s="2115"/>
      <c r="AH32" s="2115">
        <f t="shared" si="30"/>
        <v>0</v>
      </c>
      <c r="AI32" s="2117">
        <f t="shared" si="31"/>
        <v>0</v>
      </c>
      <c r="AJ32" s="2115">
        <f t="shared" si="32"/>
        <v>0</v>
      </c>
      <c r="AK32" s="2117" t="e">
        <f t="shared" si="33"/>
        <v>#REF!</v>
      </c>
      <c r="AL32" s="2117" t="e">
        <f t="shared" si="34"/>
        <v>#REF!</v>
      </c>
      <c r="AM32" s="2116" t="e">
        <f t="shared" si="35"/>
        <v>#REF!</v>
      </c>
      <c r="AN32" s="2115" t="e">
        <f t="shared" si="36"/>
        <v>#REF!</v>
      </c>
      <c r="AO32" s="2120">
        <f t="shared" si="37"/>
        <v>7</v>
      </c>
      <c r="AP32" s="2115">
        <f t="shared" si="38"/>
        <v>8520000</v>
      </c>
      <c r="AQ32" s="2115" t="e">
        <f t="shared" si="39"/>
        <v>#REF!</v>
      </c>
    </row>
    <row r="33" spans="1:43" ht="20.25" customHeight="1">
      <c r="A33" s="2112">
        <v>4</v>
      </c>
      <c r="B33" s="2125" t="s">
        <v>978</v>
      </c>
      <c r="C33" s="2114">
        <f>'11.งบผูกพันเดิม ปี58 ผ.บริการ'!O40+'11.งบผูกพันเดิม ปี58 ผ.บริการ'!O41</f>
        <v>2</v>
      </c>
      <c r="D33" s="2114">
        <f>'11.งบผูกพันเดิม ปี58 ผ.บริการ'!P40+'11.งบผูกพันเดิม ปี58 ผ.บริการ'!P41</f>
        <v>55285800</v>
      </c>
      <c r="E33" s="2114" t="e">
        <f>'ก่อสร้าง ผ.บริการรายจังหวัด'!#REF!</f>
        <v>#REF!</v>
      </c>
      <c r="F33" s="2114" t="e">
        <f>'ก่อสร้าง ผ.บริการรายจังหวัด'!#REF!</f>
        <v>#REF!</v>
      </c>
      <c r="G33" s="2114">
        <f>รพ.สต.รายจังหวัด!AO33</f>
        <v>2</v>
      </c>
      <c r="H33" s="2114">
        <f>รพ.สต.รายจังหวัด!AP33</f>
        <v>6200000</v>
      </c>
      <c r="I33" s="2114">
        <f>สรุปภาพรวมครุภัณฑ์!AR190</f>
        <v>8</v>
      </c>
      <c r="J33" s="2114">
        <f>สรุปภาพรวมครุภัณฑ์!AS190</f>
        <v>15345000</v>
      </c>
      <c r="K33" s="2114">
        <f>'6.ยูนิตทำฟันรายจังหวัด'!D30</f>
        <v>9</v>
      </c>
      <c r="L33" s="2114">
        <f>'6.ยูนิตทำฟันรายจังหวัด'!E30</f>
        <v>4950000</v>
      </c>
      <c r="M33" s="2115" t="e">
        <f t="shared" si="28"/>
        <v>#REF!</v>
      </c>
      <c r="N33" s="2114"/>
      <c r="O33" s="2114"/>
      <c r="P33" s="2117">
        <f>'ก่อสร้างผ.บริหาร รายจังหวัด'!DD20</f>
        <v>2</v>
      </c>
      <c r="Q33" s="2117">
        <f>'ก่อสร้างผ.บริหาร รายจังหวัด'!DE20</f>
        <v>8814400</v>
      </c>
      <c r="R33" s="2117">
        <f>สรุปภาพรวมครุภัณฑ์!AN592</f>
        <v>2</v>
      </c>
      <c r="S33" s="2117">
        <f>สรุปภาพรวมครุภัณฑ์!AO592</f>
        <v>1574000</v>
      </c>
      <c r="T33" s="2116">
        <f>'8.ค่า Siteสสจ.สสอ.'!O36</f>
        <v>1</v>
      </c>
      <c r="U33" s="2115">
        <f>'8.ค่า Siteสสจ.สสอ.'!P36</f>
        <v>300000</v>
      </c>
      <c r="V33" s="2115">
        <f t="shared" si="29"/>
        <v>10688400</v>
      </c>
      <c r="W33" s="2118"/>
      <c r="X33" s="2119"/>
      <c r="Y33" s="2118"/>
      <c r="Z33" s="2119"/>
      <c r="AA33" s="2118"/>
      <c r="AB33" s="2114"/>
      <c r="AC33" s="2114"/>
      <c r="AD33" s="2116"/>
      <c r="AE33" s="2115"/>
      <c r="AF33" s="2116"/>
      <c r="AG33" s="2115"/>
      <c r="AH33" s="2115">
        <f t="shared" si="30"/>
        <v>0</v>
      </c>
      <c r="AI33" s="2117">
        <f t="shared" si="31"/>
        <v>2</v>
      </c>
      <c r="AJ33" s="2115">
        <f t="shared" si="32"/>
        <v>55285800</v>
      </c>
      <c r="AK33" s="2117" t="e">
        <f t="shared" si="33"/>
        <v>#REF!</v>
      </c>
      <c r="AL33" s="2117" t="e">
        <f t="shared" si="34"/>
        <v>#REF!</v>
      </c>
      <c r="AM33" s="2116" t="e">
        <f t="shared" si="35"/>
        <v>#REF!</v>
      </c>
      <c r="AN33" s="2115" t="e">
        <f t="shared" si="36"/>
        <v>#REF!</v>
      </c>
      <c r="AO33" s="2120">
        <f t="shared" si="37"/>
        <v>19</v>
      </c>
      <c r="AP33" s="2115">
        <f t="shared" si="38"/>
        <v>21869000</v>
      </c>
      <c r="AQ33" s="2115" t="e">
        <f t="shared" si="39"/>
        <v>#REF!</v>
      </c>
    </row>
    <row r="34" spans="1:43" ht="20.25" customHeight="1">
      <c r="A34" s="2112">
        <v>4</v>
      </c>
      <c r="B34" s="2125" t="s">
        <v>843</v>
      </c>
      <c r="C34" s="2114"/>
      <c r="D34" s="2114"/>
      <c r="E34" s="2114" t="e">
        <f>'ก่อสร้าง ผ.บริการรายจังหวัด'!#REF!</f>
        <v>#REF!</v>
      </c>
      <c r="F34" s="2114" t="e">
        <f>'ก่อสร้าง ผ.บริการรายจังหวัด'!#REF!</f>
        <v>#REF!</v>
      </c>
      <c r="G34" s="2114">
        <f>รพ.สต.รายจังหวัด!AQ33</f>
        <v>1</v>
      </c>
      <c r="H34" s="2114">
        <f>รพ.สต.รายจังหวัด!AR33</f>
        <v>3100000</v>
      </c>
      <c r="I34" s="2114">
        <f>สรุปภาพรวมครุภัณฑ์!AT190</f>
        <v>5</v>
      </c>
      <c r="J34" s="2114">
        <f>สรุปภาพรวมครุภัณฑ์!AU190</f>
        <v>11280000</v>
      </c>
      <c r="K34" s="2114">
        <f>'6.ยูนิตทำฟันรายจังหวัด'!D31</f>
        <v>13</v>
      </c>
      <c r="L34" s="2114">
        <f>'6.ยูนิตทำฟันรายจังหวัด'!E31</f>
        <v>7150000</v>
      </c>
      <c r="M34" s="2115" t="e">
        <f t="shared" si="28"/>
        <v>#REF!</v>
      </c>
      <c r="N34" s="2114"/>
      <c r="O34" s="2114"/>
      <c r="P34" s="2116">
        <f>'ก่อสร้างผ.บริหาร รายจังหวัด'!DD22</f>
        <v>1</v>
      </c>
      <c r="Q34" s="2115">
        <f>'ก่อสร้างผ.บริหาร รายจังหวัด'!DE22</f>
        <v>3557700</v>
      </c>
      <c r="R34" s="2117">
        <f>สรุปภาพรวมครุภัณฑ์!AP592</f>
        <v>1</v>
      </c>
      <c r="S34" s="2117">
        <f>สรุปภาพรวมครุภัณฑ์!AQ592</f>
        <v>896000</v>
      </c>
      <c r="T34" s="2116">
        <f>'8.ค่า Siteสสจ.สสอ.'!O37</f>
        <v>1</v>
      </c>
      <c r="U34" s="2115">
        <f>'8.ค่า Siteสสจ.สสอ.'!P37</f>
        <v>250000</v>
      </c>
      <c r="V34" s="2115">
        <f t="shared" si="29"/>
        <v>4703700</v>
      </c>
      <c r="W34" s="2118"/>
      <c r="X34" s="2119"/>
      <c r="Y34" s="2118"/>
      <c r="Z34" s="2119"/>
      <c r="AA34" s="2118"/>
      <c r="AB34" s="2114"/>
      <c r="AC34" s="2114"/>
      <c r="AD34" s="2116"/>
      <c r="AE34" s="2115"/>
      <c r="AF34" s="2116"/>
      <c r="AG34" s="2115"/>
      <c r="AH34" s="2115">
        <f t="shared" si="30"/>
        <v>0</v>
      </c>
      <c r="AI34" s="2117">
        <f t="shared" si="31"/>
        <v>0</v>
      </c>
      <c r="AJ34" s="2115">
        <f t="shared" si="32"/>
        <v>0</v>
      </c>
      <c r="AK34" s="2117" t="e">
        <f t="shared" si="33"/>
        <v>#REF!</v>
      </c>
      <c r="AL34" s="2117" t="e">
        <f t="shared" si="34"/>
        <v>#REF!</v>
      </c>
      <c r="AM34" s="2116" t="e">
        <f t="shared" si="35"/>
        <v>#REF!</v>
      </c>
      <c r="AN34" s="2115" t="e">
        <f t="shared" si="36"/>
        <v>#REF!</v>
      </c>
      <c r="AO34" s="2120">
        <f t="shared" si="37"/>
        <v>19</v>
      </c>
      <c r="AP34" s="2115">
        <f t="shared" si="38"/>
        <v>19326000</v>
      </c>
      <c r="AQ34" s="2115" t="e">
        <f t="shared" si="39"/>
        <v>#REF!</v>
      </c>
    </row>
    <row r="35" spans="1:43" ht="20.25" customHeight="1">
      <c r="A35" s="2112">
        <v>4</v>
      </c>
      <c r="B35" s="2125" t="s">
        <v>845</v>
      </c>
      <c r="C35" s="2114"/>
      <c r="D35" s="2114"/>
      <c r="E35" s="2114" t="e">
        <f>'ก่อสร้าง ผ.บริการรายจังหวัด'!#REF!</f>
        <v>#REF!</v>
      </c>
      <c r="F35" s="2114" t="e">
        <f>'ก่อสร้าง ผ.บริการรายจังหวัด'!#REF!</f>
        <v>#REF!</v>
      </c>
      <c r="G35" s="2114"/>
      <c r="H35" s="2117"/>
      <c r="I35" s="2114">
        <f>สรุปภาพรวมครุภัณฑ์!AX190</f>
        <v>6</v>
      </c>
      <c r="J35" s="2114">
        <f>สรุปภาพรวมครุภัณฑ์!AY190</f>
        <v>8270000</v>
      </c>
      <c r="K35" s="2114">
        <f>'6.ยูนิตทำฟันรายจังหวัด'!D33</f>
        <v>7</v>
      </c>
      <c r="L35" s="2114">
        <f>'6.ยูนิตทำฟันรายจังหวัด'!E33</f>
        <v>3850000</v>
      </c>
      <c r="M35" s="2115" t="e">
        <f t="shared" si="28"/>
        <v>#REF!</v>
      </c>
      <c r="N35" s="2114"/>
      <c r="O35" s="2114"/>
      <c r="P35" s="2116">
        <v>0</v>
      </c>
      <c r="Q35" s="2115">
        <v>0</v>
      </c>
      <c r="R35" s="2116">
        <v>0</v>
      </c>
      <c r="S35" s="2115">
        <v>0</v>
      </c>
      <c r="T35" s="2116">
        <f>'8.ค่า Siteสสจ.สสอ.'!O39</f>
        <v>1</v>
      </c>
      <c r="U35" s="2115">
        <f>'8.ค่า Siteสสจ.สสอ.'!P39</f>
        <v>700000</v>
      </c>
      <c r="V35" s="2115">
        <f t="shared" si="29"/>
        <v>700000</v>
      </c>
      <c r="W35" s="2118"/>
      <c r="X35" s="2119"/>
      <c r="Y35" s="2118"/>
      <c r="Z35" s="2119"/>
      <c r="AA35" s="2118"/>
      <c r="AB35" s="2114"/>
      <c r="AC35" s="2114"/>
      <c r="AD35" s="2116"/>
      <c r="AE35" s="2115"/>
      <c r="AF35" s="2116"/>
      <c r="AG35" s="2115"/>
      <c r="AH35" s="2115">
        <f t="shared" si="30"/>
        <v>0</v>
      </c>
      <c r="AI35" s="2117">
        <f t="shared" si="31"/>
        <v>0</v>
      </c>
      <c r="AJ35" s="2115">
        <f t="shared" si="32"/>
        <v>0</v>
      </c>
      <c r="AK35" s="2117" t="e">
        <f t="shared" si="33"/>
        <v>#REF!</v>
      </c>
      <c r="AL35" s="2117" t="e">
        <f t="shared" si="34"/>
        <v>#REF!</v>
      </c>
      <c r="AM35" s="2116" t="e">
        <f t="shared" si="35"/>
        <v>#REF!</v>
      </c>
      <c r="AN35" s="2115" t="e">
        <f t="shared" si="36"/>
        <v>#REF!</v>
      </c>
      <c r="AO35" s="2120">
        <f t="shared" si="37"/>
        <v>13</v>
      </c>
      <c r="AP35" s="2115">
        <f t="shared" si="38"/>
        <v>12120000</v>
      </c>
      <c r="AQ35" s="2115" t="e">
        <f t="shared" si="39"/>
        <v>#REF!</v>
      </c>
    </row>
    <row r="36" spans="1:43" ht="20.25" customHeight="1">
      <c r="A36" s="2112">
        <v>4</v>
      </c>
      <c r="B36" s="2125" t="s">
        <v>847</v>
      </c>
      <c r="C36" s="2114">
        <f>'11.งบผูกพันเดิม ปี58 ผ.บริการ'!O43</f>
        <v>1</v>
      </c>
      <c r="D36" s="2114">
        <f>'11.งบผูกพันเดิม ปี58 ผ.บริการ'!P43</f>
        <v>23860600</v>
      </c>
      <c r="E36" s="2114" t="e">
        <f>'ก่อสร้าง ผ.บริการรายจังหวัด'!#REF!</f>
        <v>#REF!</v>
      </c>
      <c r="F36" s="2114" t="e">
        <f>'ก่อสร้าง ผ.บริการรายจังหวัด'!#REF!</f>
        <v>#REF!</v>
      </c>
      <c r="G36" s="2114">
        <f>รพ.สต.รายจังหวัด!AU33</f>
        <v>1</v>
      </c>
      <c r="H36" s="2114">
        <f>รพ.สต.รายจังหวัด!AV33</f>
        <v>3100000</v>
      </c>
      <c r="I36" s="2114">
        <f>สรุปภาพรวมครุภัณฑ์!AZ190</f>
        <v>4</v>
      </c>
      <c r="J36" s="2114">
        <f>สรุปภาพรวมครุภัณฑ์!BA190</f>
        <v>10495000</v>
      </c>
      <c r="K36" s="2114">
        <f>'6.ยูนิตทำฟันรายจังหวัด'!D34</f>
        <v>6</v>
      </c>
      <c r="L36" s="2114">
        <f>'6.ยูนิตทำฟันรายจังหวัด'!E34</f>
        <v>3300000</v>
      </c>
      <c r="M36" s="2115" t="e">
        <f t="shared" si="28"/>
        <v>#REF!</v>
      </c>
      <c r="N36" s="2114"/>
      <c r="O36" s="2114"/>
      <c r="P36" s="2116">
        <v>0</v>
      </c>
      <c r="Q36" s="2115">
        <v>0</v>
      </c>
      <c r="R36" s="2117">
        <f>สรุปภาพรวมครุภัณฑ์!AR592</f>
        <v>1</v>
      </c>
      <c r="S36" s="2117">
        <f>สรุปภาพรวมครุภัณฑ์!AS592</f>
        <v>1294000</v>
      </c>
      <c r="T36" s="2116">
        <f>'8.ค่า Siteสสจ.สสอ.'!O40</f>
        <v>1</v>
      </c>
      <c r="U36" s="2115">
        <f>'8.ค่า Siteสสจ.สสอ.'!P40</f>
        <v>250000</v>
      </c>
      <c r="V36" s="2115">
        <f t="shared" si="29"/>
        <v>1544000</v>
      </c>
      <c r="W36" s="2118"/>
      <c r="X36" s="2119"/>
      <c r="Y36" s="2118"/>
      <c r="Z36" s="2119"/>
      <c r="AA36" s="2118"/>
      <c r="AB36" s="2114"/>
      <c r="AC36" s="2114"/>
      <c r="AD36" s="2116"/>
      <c r="AE36" s="2115"/>
      <c r="AF36" s="2116"/>
      <c r="AG36" s="2115"/>
      <c r="AH36" s="2115">
        <f t="shared" si="30"/>
        <v>0</v>
      </c>
      <c r="AI36" s="2117">
        <f t="shared" si="31"/>
        <v>1</v>
      </c>
      <c r="AJ36" s="2115">
        <f t="shared" si="32"/>
        <v>23860600</v>
      </c>
      <c r="AK36" s="2117" t="e">
        <f t="shared" si="33"/>
        <v>#REF!</v>
      </c>
      <c r="AL36" s="2117" t="e">
        <f t="shared" si="34"/>
        <v>#REF!</v>
      </c>
      <c r="AM36" s="2116" t="e">
        <f t="shared" si="35"/>
        <v>#REF!</v>
      </c>
      <c r="AN36" s="2115" t="e">
        <f t="shared" si="36"/>
        <v>#REF!</v>
      </c>
      <c r="AO36" s="2120">
        <f t="shared" si="37"/>
        <v>11</v>
      </c>
      <c r="AP36" s="2115">
        <f t="shared" si="38"/>
        <v>15089000</v>
      </c>
      <c r="AQ36" s="2115" t="e">
        <f t="shared" si="39"/>
        <v>#REF!</v>
      </c>
    </row>
    <row r="37" spans="1:43" s="2126" customFormat="1" ht="20.25" customHeight="1">
      <c r="A37" s="2112">
        <v>4</v>
      </c>
      <c r="B37" s="2125" t="s">
        <v>1303</v>
      </c>
      <c r="C37" s="2114">
        <f>'11.งบผูกพันเดิม ปี58 ผ.บริการ'!O34</f>
        <v>1</v>
      </c>
      <c r="D37" s="2114">
        <f>'11.งบผูกพันเดิม ปี58 ผ.บริการ'!P34</f>
        <v>31372600</v>
      </c>
      <c r="E37" s="2114" t="e">
        <f>'ก่อสร้าง ผ.บริการรายจังหวัด'!#REF!</f>
        <v>#REF!</v>
      </c>
      <c r="F37" s="2114" t="e">
        <f>'ก่อสร้าง ผ.บริการรายจังหวัด'!#REF!</f>
        <v>#REF!</v>
      </c>
      <c r="G37" s="2114"/>
      <c r="H37" s="2117"/>
      <c r="I37" s="2114">
        <f>สรุปภาพรวมครุภัณฑ์!AL190</f>
        <v>5</v>
      </c>
      <c r="J37" s="2114">
        <f>สรุปภาพรวมครุภัณฑ์!AM190</f>
        <v>8855000</v>
      </c>
      <c r="K37" s="2114">
        <f>'6.ยูนิตทำฟันรายจังหวัด'!D27</f>
        <v>2</v>
      </c>
      <c r="L37" s="2114">
        <f>'6.ยูนิตทำฟันรายจังหวัด'!E27</f>
        <v>1100000</v>
      </c>
      <c r="M37" s="2115" t="e">
        <f t="shared" si="28"/>
        <v>#REF!</v>
      </c>
      <c r="N37" s="2114"/>
      <c r="O37" s="2114"/>
      <c r="P37" s="2116">
        <v>0</v>
      </c>
      <c r="Q37" s="2115">
        <v>0</v>
      </c>
      <c r="R37" s="2116">
        <v>0</v>
      </c>
      <c r="S37" s="2115">
        <v>0</v>
      </c>
      <c r="T37" s="2116">
        <f>'8.ค่า Siteสสจ.สสอ.'!O33</f>
        <v>1</v>
      </c>
      <c r="U37" s="2115">
        <f>'8.ค่า Siteสสจ.สสอ.'!P33</f>
        <v>501300</v>
      </c>
      <c r="V37" s="2115">
        <f t="shared" si="29"/>
        <v>501300</v>
      </c>
      <c r="W37" s="2118"/>
      <c r="X37" s="2119"/>
      <c r="Y37" s="2118"/>
      <c r="Z37" s="2119"/>
      <c r="AA37" s="2118"/>
      <c r="AB37" s="2114"/>
      <c r="AC37" s="2114"/>
      <c r="AD37" s="2116"/>
      <c r="AE37" s="2115"/>
      <c r="AF37" s="2116"/>
      <c r="AG37" s="2115"/>
      <c r="AH37" s="2115">
        <f t="shared" si="30"/>
        <v>0</v>
      </c>
      <c r="AI37" s="2117">
        <f t="shared" si="31"/>
        <v>1</v>
      </c>
      <c r="AJ37" s="2115">
        <f t="shared" si="32"/>
        <v>31372600</v>
      </c>
      <c r="AK37" s="2117" t="e">
        <f t="shared" si="33"/>
        <v>#REF!</v>
      </c>
      <c r="AL37" s="2117" t="e">
        <f t="shared" si="34"/>
        <v>#REF!</v>
      </c>
      <c r="AM37" s="2116" t="e">
        <f t="shared" si="35"/>
        <v>#REF!</v>
      </c>
      <c r="AN37" s="2115" t="e">
        <f t="shared" si="36"/>
        <v>#REF!</v>
      </c>
      <c r="AO37" s="2120">
        <f t="shared" si="37"/>
        <v>7</v>
      </c>
      <c r="AP37" s="2115">
        <f t="shared" si="38"/>
        <v>9955000</v>
      </c>
      <c r="AQ37" s="2115" t="e">
        <f t="shared" si="39"/>
        <v>#REF!</v>
      </c>
    </row>
    <row r="38" spans="1:43" ht="20.25" customHeight="1">
      <c r="A38" s="2112">
        <v>4</v>
      </c>
      <c r="B38" s="2125" t="s">
        <v>818</v>
      </c>
      <c r="C38" s="2114">
        <f>'11.งบผูกพันเดิม ปี58 ผ.บริการ'!O42</f>
        <v>1</v>
      </c>
      <c r="D38" s="2114">
        <f>'11.งบผูกพันเดิม ปี58 ผ.บริการ'!P42</f>
        <v>53518300</v>
      </c>
      <c r="E38" s="2114" t="e">
        <f>'ก่อสร้าง ผ.บริการรายจังหวัด'!#REF!</f>
        <v>#REF!</v>
      </c>
      <c r="F38" s="2114" t="e">
        <f>'ก่อสร้าง ผ.บริการรายจังหวัด'!#REF!</f>
        <v>#REF!</v>
      </c>
      <c r="G38" s="2114">
        <f>รพ.สต.รายจังหวัด!AS33</f>
        <v>1</v>
      </c>
      <c r="H38" s="2114">
        <f>รพ.สต.รายจังหวัด!AT33</f>
        <v>3100000</v>
      </c>
      <c r="I38" s="2114">
        <f>สรุปภาพรวมครุภัณฑ์!AV190</f>
        <v>6</v>
      </c>
      <c r="J38" s="2114">
        <f>สรุปภาพรวมครุภัณฑ์!AW190</f>
        <v>13030000</v>
      </c>
      <c r="K38" s="2114">
        <f>'6.ยูนิตทำฟันรายจังหวัด'!D32</f>
        <v>9</v>
      </c>
      <c r="L38" s="2114">
        <f>'6.ยูนิตทำฟันรายจังหวัด'!E32</f>
        <v>4950000</v>
      </c>
      <c r="M38" s="2115" t="e">
        <f t="shared" si="28"/>
        <v>#REF!</v>
      </c>
      <c r="N38" s="2114"/>
      <c r="O38" s="2114"/>
      <c r="P38" s="2116">
        <f>'ก่อสร้างผ.บริหาร รายจังหวัด'!DD23</f>
        <v>1</v>
      </c>
      <c r="Q38" s="2115">
        <f>'ก่อสร้างผ.บริหาร รายจังหวัด'!DE23</f>
        <v>3557700</v>
      </c>
      <c r="R38" s="2116">
        <v>0</v>
      </c>
      <c r="S38" s="2115">
        <v>0</v>
      </c>
      <c r="T38" s="2116">
        <f>'8.ค่า Siteสสจ.สสอ.'!O38</f>
        <v>1</v>
      </c>
      <c r="U38" s="2115">
        <f>'8.ค่า Siteสสจ.สสอ.'!P38</f>
        <v>140000</v>
      </c>
      <c r="V38" s="2115">
        <f t="shared" si="29"/>
        <v>3697700</v>
      </c>
      <c r="W38" s="2118"/>
      <c r="X38" s="2119"/>
      <c r="Y38" s="2118"/>
      <c r="Z38" s="2119"/>
      <c r="AA38" s="2115">
        <f>X38+Z38</f>
        <v>0</v>
      </c>
      <c r="AB38" s="2114"/>
      <c r="AC38" s="2114"/>
      <c r="AD38" s="2116"/>
      <c r="AE38" s="2115"/>
      <c r="AF38" s="2116"/>
      <c r="AG38" s="2115"/>
      <c r="AH38" s="2115">
        <f t="shared" si="30"/>
        <v>0</v>
      </c>
      <c r="AI38" s="2117">
        <f t="shared" si="31"/>
        <v>1</v>
      </c>
      <c r="AJ38" s="2115">
        <f t="shared" si="32"/>
        <v>53518300</v>
      </c>
      <c r="AK38" s="2117" t="e">
        <f t="shared" si="33"/>
        <v>#REF!</v>
      </c>
      <c r="AL38" s="2117" t="e">
        <f t="shared" si="34"/>
        <v>#REF!</v>
      </c>
      <c r="AM38" s="2116" t="e">
        <f t="shared" si="35"/>
        <v>#REF!</v>
      </c>
      <c r="AN38" s="2115" t="e">
        <f t="shared" si="36"/>
        <v>#REF!</v>
      </c>
      <c r="AO38" s="2120">
        <f t="shared" si="37"/>
        <v>15</v>
      </c>
      <c r="AP38" s="2115">
        <f t="shared" si="38"/>
        <v>17980000</v>
      </c>
      <c r="AQ38" s="2115" t="e">
        <f t="shared" si="39"/>
        <v>#REF!</v>
      </c>
    </row>
    <row r="39" spans="1:43" ht="21.9" customHeight="1">
      <c r="A39" s="2121"/>
      <c r="B39" s="2122" t="s">
        <v>4091</v>
      </c>
      <c r="C39" s="2123">
        <f>SUM(C40:C47)</f>
        <v>11</v>
      </c>
      <c r="D39" s="2123">
        <f>SUM(D40:D47)</f>
        <v>490773800</v>
      </c>
      <c r="E39" s="2123" t="e">
        <f>SUM(E40:E47)</f>
        <v>#REF!</v>
      </c>
      <c r="F39" s="2123" t="e">
        <f t="shared" ref="F39:AQ39" si="40">SUM(F40:F47)</f>
        <v>#REF!</v>
      </c>
      <c r="G39" s="2123">
        <f t="shared" si="40"/>
        <v>7</v>
      </c>
      <c r="H39" s="2123">
        <f t="shared" si="40"/>
        <v>21700000</v>
      </c>
      <c r="I39" s="2123">
        <f t="shared" si="40"/>
        <v>33</v>
      </c>
      <c r="J39" s="2123">
        <f t="shared" si="40"/>
        <v>94580000</v>
      </c>
      <c r="K39" s="2123">
        <f>SUM(K40:K47)</f>
        <v>41</v>
      </c>
      <c r="L39" s="2123">
        <f>SUM(L40:L47)</f>
        <v>22550000</v>
      </c>
      <c r="M39" s="2123" t="e">
        <f t="shared" si="40"/>
        <v>#REF!</v>
      </c>
      <c r="N39" s="2123">
        <f>SUM(N40:N47)</f>
        <v>0</v>
      </c>
      <c r="O39" s="2123">
        <f>SUM(O40:O47)</f>
        <v>0</v>
      </c>
      <c r="P39" s="2123">
        <f t="shared" si="40"/>
        <v>3</v>
      </c>
      <c r="Q39" s="2123">
        <f t="shared" si="40"/>
        <v>17598800</v>
      </c>
      <c r="R39" s="2123">
        <f t="shared" si="40"/>
        <v>9</v>
      </c>
      <c r="S39" s="2123">
        <f t="shared" si="40"/>
        <v>8642000</v>
      </c>
      <c r="T39" s="2123">
        <f>SUM(T40:T47)</f>
        <v>3</v>
      </c>
      <c r="U39" s="2124">
        <f>SUM(U40:U47)</f>
        <v>1428500</v>
      </c>
      <c r="V39" s="2123">
        <f t="shared" si="40"/>
        <v>27669300</v>
      </c>
      <c r="W39" s="2123">
        <f t="shared" si="40"/>
        <v>0</v>
      </c>
      <c r="X39" s="2123">
        <f t="shared" si="40"/>
        <v>0</v>
      </c>
      <c r="Y39" s="2123">
        <f t="shared" si="40"/>
        <v>0</v>
      </c>
      <c r="Z39" s="2123">
        <f t="shared" si="40"/>
        <v>0</v>
      </c>
      <c r="AA39" s="2123">
        <f t="shared" si="40"/>
        <v>0</v>
      </c>
      <c r="AB39" s="2123">
        <f>SUM(AB40:AB47)</f>
        <v>0</v>
      </c>
      <c r="AC39" s="2123">
        <f>SUM(AC40:AC47)</f>
        <v>0</v>
      </c>
      <c r="AD39" s="2123">
        <f t="shared" si="40"/>
        <v>0</v>
      </c>
      <c r="AE39" s="2123">
        <f t="shared" si="40"/>
        <v>0</v>
      </c>
      <c r="AF39" s="2123">
        <f t="shared" si="40"/>
        <v>0</v>
      </c>
      <c r="AG39" s="2123">
        <f t="shared" si="40"/>
        <v>0</v>
      </c>
      <c r="AH39" s="2123">
        <f t="shared" si="40"/>
        <v>0</v>
      </c>
      <c r="AI39" s="2123">
        <f>SUM(AI40:AI47)</f>
        <v>11</v>
      </c>
      <c r="AJ39" s="2124">
        <f>SUM(AJ40:AJ47)</f>
        <v>490773800</v>
      </c>
      <c r="AK39" s="2123" t="e">
        <f>SUM(AK40:AK47)</f>
        <v>#REF!</v>
      </c>
      <c r="AL39" s="2123" t="e">
        <f>SUM(AL40:AL47)</f>
        <v>#REF!</v>
      </c>
      <c r="AM39" s="2123" t="e">
        <f t="shared" si="40"/>
        <v>#REF!</v>
      </c>
      <c r="AN39" s="2123" t="e">
        <f t="shared" si="40"/>
        <v>#REF!</v>
      </c>
      <c r="AO39" s="2123">
        <f t="shared" si="40"/>
        <v>83</v>
      </c>
      <c r="AP39" s="2124">
        <f t="shared" si="40"/>
        <v>125772000</v>
      </c>
      <c r="AQ39" s="2124" t="e">
        <f t="shared" si="40"/>
        <v>#REF!</v>
      </c>
    </row>
    <row r="40" spans="1:43" ht="20.25" customHeight="1">
      <c r="A40" s="2112">
        <v>5</v>
      </c>
      <c r="B40" s="2125" t="s">
        <v>863</v>
      </c>
      <c r="C40" s="2114">
        <f>'11.งบผูกพันเดิม ปี58 ผ.บริการ'!O45+'11.งบผูกพันเดิม ปี58 ผ.บริการ'!O46</f>
        <v>2</v>
      </c>
      <c r="D40" s="2114">
        <f>'11.งบผูกพันเดิม ปี58 ผ.บริการ'!P45+'11.งบผูกพันเดิม ปี58 ผ.บริการ'!P46</f>
        <v>82041200</v>
      </c>
      <c r="E40" s="2114" t="e">
        <f>'ก่อสร้าง ผ.บริการรายจังหวัด'!#REF!</f>
        <v>#REF!</v>
      </c>
      <c r="F40" s="2114" t="e">
        <f>'ก่อสร้าง ผ.บริการรายจังหวัด'!#REF!</f>
        <v>#REF!</v>
      </c>
      <c r="G40" s="2114">
        <f>รพ.สต.รายจังหวัด!AM42</f>
        <v>1</v>
      </c>
      <c r="H40" s="2114">
        <f>รพ.สต.รายจังหวัด!AN42</f>
        <v>3100000</v>
      </c>
      <c r="I40" s="2114">
        <f>สรุปภาพรวมครุภัณฑ์!AL234</f>
        <v>9</v>
      </c>
      <c r="J40" s="2114">
        <f>สรุปภาพรวมครุภัณฑ์!AM234</f>
        <v>16500000</v>
      </c>
      <c r="K40" s="2114">
        <f>'6.ยูนิตทำฟันรายจังหวัด'!D36</f>
        <v>8</v>
      </c>
      <c r="L40" s="2114">
        <f>'6.ยูนิตทำฟันรายจังหวัด'!E36</f>
        <v>4400000</v>
      </c>
      <c r="M40" s="2115" t="e">
        <f t="shared" ref="M40:M47" si="41">D40+F40+H40+J40+L40</f>
        <v>#REF!</v>
      </c>
      <c r="N40" s="2114"/>
      <c r="O40" s="2114"/>
      <c r="P40" s="2116">
        <f>'ก่อสร้างผ.บริหาร รายจังหวัด'!DD25</f>
        <v>1</v>
      </c>
      <c r="Q40" s="2115">
        <f>'ก่อสร้างผ.บริหาร รายจังหวัด'!DE25</f>
        <v>3641100</v>
      </c>
      <c r="R40" s="2117">
        <f>สรุปภาพรวมครุภัณฑ์!AL600</f>
        <v>3</v>
      </c>
      <c r="S40" s="2117">
        <f>สรุปภาพรวมครุภัณฑ์!AM600</f>
        <v>2688000</v>
      </c>
      <c r="T40" s="2116">
        <v>0</v>
      </c>
      <c r="U40" s="2115">
        <v>0</v>
      </c>
      <c r="V40" s="2115">
        <f t="shared" ref="V40:V47" si="42">O40+Q40+S40+U40</f>
        <v>6329100</v>
      </c>
      <c r="W40" s="2118"/>
      <c r="X40" s="2119"/>
      <c r="Y40" s="2118"/>
      <c r="Z40" s="2119"/>
      <c r="AA40" s="2118"/>
      <c r="AB40" s="2114"/>
      <c r="AC40" s="2114"/>
      <c r="AD40" s="2116"/>
      <c r="AE40" s="2115"/>
      <c r="AF40" s="2116"/>
      <c r="AG40" s="2115"/>
      <c r="AH40" s="2115">
        <f t="shared" ref="AH40:AH47" si="43">AC40+AE40+AG40</f>
        <v>0</v>
      </c>
      <c r="AI40" s="2117">
        <f t="shared" ref="AI40:AI47" si="44">C40+N40+AB40</f>
        <v>2</v>
      </c>
      <c r="AJ40" s="2115">
        <f t="shared" ref="AJ40:AJ47" si="45">D40+O40+AC40</f>
        <v>82041200</v>
      </c>
      <c r="AK40" s="2117" t="e">
        <f t="shared" ref="AK40:AK47" si="46">E40+G40+P40+T40+W40+AD40</f>
        <v>#REF!</v>
      </c>
      <c r="AL40" s="2117" t="e">
        <f t="shared" ref="AL40:AL47" si="47">F40+H40+Q40+U40+X40+AE40</f>
        <v>#REF!</v>
      </c>
      <c r="AM40" s="2116" t="e">
        <f t="shared" ref="AM40:AM47" si="48">AI40+AK40</f>
        <v>#REF!</v>
      </c>
      <c r="AN40" s="2115" t="e">
        <f t="shared" ref="AN40:AN47" si="49">AJ40+AL40</f>
        <v>#REF!</v>
      </c>
      <c r="AO40" s="2120">
        <f t="shared" ref="AO40:AO47" si="50">I40+K40+R40+Y40+AF40</f>
        <v>20</v>
      </c>
      <c r="AP40" s="2115">
        <f t="shared" ref="AP40:AP47" si="51">J40+L40+S40+Z40+AG40</f>
        <v>23588000</v>
      </c>
      <c r="AQ40" s="2115" t="e">
        <f t="shared" ref="AQ40:AQ47" si="52">AN40+AP40</f>
        <v>#REF!</v>
      </c>
    </row>
    <row r="41" spans="1:43" s="2126" customFormat="1" ht="20.25" customHeight="1">
      <c r="A41" s="2112">
        <v>5</v>
      </c>
      <c r="B41" s="2125" t="s">
        <v>1251</v>
      </c>
      <c r="C41" s="2114">
        <f>'11.งบผูกพันเดิม ปี58 ผ.บริการ'!O47+'11.งบผูกพันเดิม ปี58 ผ.บริการ'!O48+'11.งบผูกพันเดิม ปี58 ผ.บริการ'!O49</f>
        <v>3</v>
      </c>
      <c r="D41" s="2114">
        <f>'11.งบผูกพันเดิม ปี58 ผ.บริการ'!P47+'11.งบผูกพันเดิม ปี58 ผ.บริการ'!P48+'11.งบผูกพันเดิม ปี58 ผ.บริการ'!P49</f>
        <v>103228300</v>
      </c>
      <c r="E41" s="2114">
        <v>0</v>
      </c>
      <c r="F41" s="2119">
        <v>0</v>
      </c>
      <c r="G41" s="2114">
        <f>รพ.สต.รายจังหวัด!AO42</f>
        <v>2</v>
      </c>
      <c r="H41" s="2114">
        <f>รพ.สต.รายจังหวัด!AP42</f>
        <v>6200000</v>
      </c>
      <c r="I41" s="2114">
        <f>สรุปภาพรวมครุภัณฑ์!AN234</f>
        <v>5</v>
      </c>
      <c r="J41" s="2114">
        <f>สรุปภาพรวมครุภัณฑ์!AO234</f>
        <v>18500000</v>
      </c>
      <c r="K41" s="2114">
        <f>'6.ยูนิตทำฟันรายจังหวัด'!D37</f>
        <v>4</v>
      </c>
      <c r="L41" s="2114">
        <f>'6.ยูนิตทำฟันรายจังหวัด'!E37</f>
        <v>2200000</v>
      </c>
      <c r="M41" s="2115">
        <f t="shared" si="41"/>
        <v>130128300</v>
      </c>
      <c r="N41" s="2114"/>
      <c r="O41" s="2119"/>
      <c r="P41" s="2116">
        <v>0</v>
      </c>
      <c r="Q41" s="2115">
        <v>0</v>
      </c>
      <c r="R41" s="2117">
        <f>สรุปภาพรวมครุภัณฑ์!AN600</f>
        <v>1</v>
      </c>
      <c r="S41" s="2117">
        <f>สรุปภาพรวมครุภัณฑ์!AO600</f>
        <v>896000</v>
      </c>
      <c r="T41" s="2116">
        <f>'8.ค่า Siteสสจ.สสอ.'!O41</f>
        <v>2</v>
      </c>
      <c r="U41" s="2115">
        <f>'8.ค่า Siteสสจ.สสอ.'!P41</f>
        <v>828500</v>
      </c>
      <c r="V41" s="2115">
        <f t="shared" si="42"/>
        <v>1724500</v>
      </c>
      <c r="W41" s="2118"/>
      <c r="X41" s="2119"/>
      <c r="Y41" s="2118"/>
      <c r="Z41" s="2119"/>
      <c r="AA41" s="2118"/>
      <c r="AB41" s="2114"/>
      <c r="AC41" s="2119"/>
      <c r="AD41" s="2116"/>
      <c r="AE41" s="2115"/>
      <c r="AF41" s="2116"/>
      <c r="AG41" s="2115"/>
      <c r="AH41" s="2115">
        <f t="shared" si="43"/>
        <v>0</v>
      </c>
      <c r="AI41" s="2117">
        <f t="shared" si="44"/>
        <v>3</v>
      </c>
      <c r="AJ41" s="2115">
        <f t="shared" si="45"/>
        <v>103228300</v>
      </c>
      <c r="AK41" s="2117">
        <f t="shared" si="46"/>
        <v>4</v>
      </c>
      <c r="AL41" s="2117">
        <f t="shared" si="47"/>
        <v>7028500</v>
      </c>
      <c r="AM41" s="2116">
        <f t="shared" si="48"/>
        <v>7</v>
      </c>
      <c r="AN41" s="2115">
        <f t="shared" si="49"/>
        <v>110256800</v>
      </c>
      <c r="AO41" s="2120">
        <f t="shared" si="50"/>
        <v>10</v>
      </c>
      <c r="AP41" s="2115">
        <f t="shared" si="51"/>
        <v>21596000</v>
      </c>
      <c r="AQ41" s="2115">
        <f t="shared" si="52"/>
        <v>131852800</v>
      </c>
    </row>
    <row r="42" spans="1:43" ht="20.25" customHeight="1">
      <c r="A42" s="2112">
        <v>5</v>
      </c>
      <c r="B42" s="2125" t="s">
        <v>861</v>
      </c>
      <c r="C42" s="2114">
        <f>'11.งบผูกพันเดิม ปี58 ผ.บริการ'!O54</f>
        <v>1</v>
      </c>
      <c r="D42" s="2114">
        <f>'11.งบผูกพันเดิม ปี58 ผ.บริการ'!P54</f>
        <v>49512400</v>
      </c>
      <c r="E42" s="2114" t="e">
        <f>'ก่อสร้าง ผ.บริการรายจังหวัด'!#REF!</f>
        <v>#REF!</v>
      </c>
      <c r="F42" s="2114" t="e">
        <f>'ก่อสร้าง ผ.บริการรายจังหวัด'!#REF!</f>
        <v>#REF!</v>
      </c>
      <c r="G42" s="2114">
        <f>รพ.สต.รายจังหวัด!AU42</f>
        <v>1</v>
      </c>
      <c r="H42" s="2114">
        <f>รพ.สต.รายจังหวัด!AV42</f>
        <v>3100000</v>
      </c>
      <c r="I42" s="2114">
        <f>สรุปภาพรวมครุภัณฑ์!AT234</f>
        <v>5</v>
      </c>
      <c r="J42" s="2114">
        <f>สรุปภาพรวมครุภัณฑ์!AU234</f>
        <v>18090000</v>
      </c>
      <c r="K42" s="2114">
        <f>'6.ยูนิตทำฟันรายจังหวัด'!D40</f>
        <v>2</v>
      </c>
      <c r="L42" s="2114">
        <f>'6.ยูนิตทำฟันรายจังหวัด'!E40</f>
        <v>1100000</v>
      </c>
      <c r="M42" s="2115" t="e">
        <f t="shared" si="41"/>
        <v>#REF!</v>
      </c>
      <c r="N42" s="2114"/>
      <c r="O42" s="2114"/>
      <c r="P42" s="2116">
        <f>'ก่อสร้างผ.บริหาร รายจังหวัด'!DD27</f>
        <v>1</v>
      </c>
      <c r="Q42" s="2115">
        <f>'ก่อสร้างผ.บริหาร รายจังหวัด'!DE27</f>
        <v>10400000</v>
      </c>
      <c r="R42" s="2117">
        <f>สรุปภาพรวมครุภัณฑ์!AR600</f>
        <v>1</v>
      </c>
      <c r="S42" s="2117">
        <f>สรุปภาพรวมครุภัณฑ์!AS600</f>
        <v>1294000</v>
      </c>
      <c r="T42" s="2116">
        <v>0</v>
      </c>
      <c r="U42" s="2115">
        <v>0</v>
      </c>
      <c r="V42" s="2115">
        <f t="shared" si="42"/>
        <v>11694000</v>
      </c>
      <c r="W42" s="2118"/>
      <c r="X42" s="2119"/>
      <c r="Y42" s="2118"/>
      <c r="Z42" s="2119"/>
      <c r="AA42" s="2118"/>
      <c r="AB42" s="2114"/>
      <c r="AC42" s="2114"/>
      <c r="AD42" s="2116"/>
      <c r="AE42" s="2115"/>
      <c r="AF42" s="2116"/>
      <c r="AG42" s="2115"/>
      <c r="AH42" s="2115">
        <f t="shared" si="43"/>
        <v>0</v>
      </c>
      <c r="AI42" s="2117">
        <f t="shared" si="44"/>
        <v>1</v>
      </c>
      <c r="AJ42" s="2115">
        <f t="shared" si="45"/>
        <v>49512400</v>
      </c>
      <c r="AK42" s="2117" t="e">
        <f t="shared" si="46"/>
        <v>#REF!</v>
      </c>
      <c r="AL42" s="2117" t="e">
        <f t="shared" si="47"/>
        <v>#REF!</v>
      </c>
      <c r="AM42" s="2116" t="e">
        <f t="shared" si="48"/>
        <v>#REF!</v>
      </c>
      <c r="AN42" s="2115" t="e">
        <f t="shared" si="49"/>
        <v>#REF!</v>
      </c>
      <c r="AO42" s="2120">
        <f t="shared" si="50"/>
        <v>8</v>
      </c>
      <c r="AP42" s="2115">
        <f t="shared" si="51"/>
        <v>20484000</v>
      </c>
      <c r="AQ42" s="2115" t="e">
        <f t="shared" si="52"/>
        <v>#REF!</v>
      </c>
    </row>
    <row r="43" spans="1:43" ht="20.25" customHeight="1">
      <c r="A43" s="2112">
        <v>5</v>
      </c>
      <c r="B43" s="2125" t="s">
        <v>1071</v>
      </c>
      <c r="C43" s="2114">
        <f>'11.งบผูกพันเดิม ปี58 ผ.บริการ'!O55</f>
        <v>1</v>
      </c>
      <c r="D43" s="2114">
        <f>'11.งบผูกพันเดิม ปี58 ผ.บริการ'!P55</f>
        <v>7063200</v>
      </c>
      <c r="E43" s="2114" t="e">
        <f>'ก่อสร้าง ผ.บริการรายจังหวัด'!#REF!</f>
        <v>#REF!</v>
      </c>
      <c r="F43" s="2114" t="e">
        <f>'ก่อสร้าง ผ.บริการรายจังหวัด'!#REF!</f>
        <v>#REF!</v>
      </c>
      <c r="G43" s="2114">
        <f>รพ.สต.รายจังหวัด!AW42</f>
        <v>1</v>
      </c>
      <c r="H43" s="2114">
        <f>รพ.สต.รายจังหวัด!AX42</f>
        <v>3100000</v>
      </c>
      <c r="I43" s="2114">
        <f>สรุปภาพรวมครุภัณฑ์!AZ234</f>
        <v>1</v>
      </c>
      <c r="J43" s="2114">
        <f>สรุปภาพรวมครุภัณฑ์!BA234</f>
        <v>4380000</v>
      </c>
      <c r="K43" s="2114">
        <f>'6.ยูนิตทำฟันรายจังหวัด'!D43</f>
        <v>9</v>
      </c>
      <c r="L43" s="2114">
        <f>'6.ยูนิตทำฟันรายจังหวัด'!E43</f>
        <v>4950000</v>
      </c>
      <c r="M43" s="2115" t="e">
        <f t="shared" si="41"/>
        <v>#REF!</v>
      </c>
      <c r="N43" s="2114"/>
      <c r="O43" s="2114"/>
      <c r="P43" s="2116">
        <v>0</v>
      </c>
      <c r="Q43" s="2115">
        <v>0</v>
      </c>
      <c r="R43" s="2117">
        <f>สรุปภาพรวมครุภัณฑ์!AV600</f>
        <v>1</v>
      </c>
      <c r="S43" s="2117">
        <f>สรุปภาพรวมครุภัณฑ์!AW600</f>
        <v>787000</v>
      </c>
      <c r="T43" s="2116">
        <f>'8.ค่า Siteสสจ.สสอ.'!O43</f>
        <v>1</v>
      </c>
      <c r="U43" s="2115">
        <f>'8.ค่า Siteสสจ.สสอ.'!P43</f>
        <v>600000</v>
      </c>
      <c r="V43" s="2115">
        <f t="shared" si="42"/>
        <v>1387000</v>
      </c>
      <c r="W43" s="2118"/>
      <c r="X43" s="2119"/>
      <c r="Y43" s="2118"/>
      <c r="Z43" s="2119"/>
      <c r="AA43" s="2118"/>
      <c r="AB43" s="2114"/>
      <c r="AC43" s="2114"/>
      <c r="AD43" s="2116"/>
      <c r="AE43" s="2115"/>
      <c r="AF43" s="2116"/>
      <c r="AG43" s="2115"/>
      <c r="AH43" s="2115">
        <f t="shared" si="43"/>
        <v>0</v>
      </c>
      <c r="AI43" s="2117">
        <f t="shared" si="44"/>
        <v>1</v>
      </c>
      <c r="AJ43" s="2115">
        <f t="shared" si="45"/>
        <v>7063200</v>
      </c>
      <c r="AK43" s="2117" t="e">
        <f t="shared" si="46"/>
        <v>#REF!</v>
      </c>
      <c r="AL43" s="2117" t="e">
        <f t="shared" si="47"/>
        <v>#REF!</v>
      </c>
      <c r="AM43" s="2116" t="e">
        <f t="shared" si="48"/>
        <v>#REF!</v>
      </c>
      <c r="AN43" s="2115" t="e">
        <f t="shared" si="49"/>
        <v>#REF!</v>
      </c>
      <c r="AO43" s="2120">
        <f t="shared" si="50"/>
        <v>11</v>
      </c>
      <c r="AP43" s="2115">
        <f t="shared" si="51"/>
        <v>10117000</v>
      </c>
      <c r="AQ43" s="2115" t="e">
        <f t="shared" si="52"/>
        <v>#REF!</v>
      </c>
    </row>
    <row r="44" spans="1:43" ht="20.25" customHeight="1">
      <c r="A44" s="2112">
        <v>5</v>
      </c>
      <c r="B44" s="2127" t="s">
        <v>824</v>
      </c>
      <c r="C44" s="2114">
        <f>'11.งบผูกพันเดิม ปี58 ผ.บริการ'!O50+'11.งบผูกพันเดิม ปี58 ผ.บริการ'!O51</f>
        <v>2</v>
      </c>
      <c r="D44" s="2114">
        <f>'11.งบผูกพันเดิม ปี58 ผ.บริการ'!P50+'11.งบผูกพันเดิม ปี58 ผ.บริการ'!P51</f>
        <v>191548500</v>
      </c>
      <c r="E44" s="2114" t="e">
        <f>'ก่อสร้าง ผ.บริการรายจังหวัด'!#REF!</f>
        <v>#REF!</v>
      </c>
      <c r="F44" s="2114" t="e">
        <f>'ก่อสร้าง ผ.บริการรายจังหวัด'!#REF!</f>
        <v>#REF!</v>
      </c>
      <c r="G44" s="2114">
        <f>รพ.สต.รายจังหวัด!AQ42</f>
        <v>1</v>
      </c>
      <c r="H44" s="2114">
        <f>รพ.สต.รายจังหวัด!AR42</f>
        <v>3100000</v>
      </c>
      <c r="I44" s="2114">
        <f>สรุปภาพรวมครุภัณฑ์!AP234</f>
        <v>2</v>
      </c>
      <c r="J44" s="2114">
        <f>สรุปภาพรวมครุภัณฑ์!AQ234</f>
        <v>7470000</v>
      </c>
      <c r="K44" s="2114">
        <f>'6.ยูนิตทำฟันรายจังหวัด'!D38</f>
        <v>3</v>
      </c>
      <c r="L44" s="2114">
        <f>'6.ยูนิตทำฟันรายจังหวัด'!E38</f>
        <v>1650000</v>
      </c>
      <c r="M44" s="2115" t="e">
        <f t="shared" si="41"/>
        <v>#REF!</v>
      </c>
      <c r="N44" s="2114"/>
      <c r="O44" s="2114"/>
      <c r="P44" s="2116">
        <v>0</v>
      </c>
      <c r="Q44" s="2115">
        <v>0</v>
      </c>
      <c r="R44" s="2116">
        <v>0</v>
      </c>
      <c r="S44" s="2115">
        <v>0</v>
      </c>
      <c r="T44" s="2116">
        <v>0</v>
      </c>
      <c r="U44" s="2115">
        <v>0</v>
      </c>
      <c r="V44" s="2115">
        <f t="shared" si="42"/>
        <v>0</v>
      </c>
      <c r="W44" s="2118"/>
      <c r="X44" s="2119"/>
      <c r="Y44" s="2118"/>
      <c r="Z44" s="2119"/>
      <c r="AA44" s="2118"/>
      <c r="AB44" s="2114"/>
      <c r="AC44" s="2114"/>
      <c r="AD44" s="2116"/>
      <c r="AE44" s="2115"/>
      <c r="AF44" s="2116"/>
      <c r="AG44" s="2115"/>
      <c r="AH44" s="2115">
        <f t="shared" si="43"/>
        <v>0</v>
      </c>
      <c r="AI44" s="2117">
        <f t="shared" si="44"/>
        <v>2</v>
      </c>
      <c r="AJ44" s="2115">
        <f t="shared" si="45"/>
        <v>191548500</v>
      </c>
      <c r="AK44" s="2117" t="e">
        <f t="shared" si="46"/>
        <v>#REF!</v>
      </c>
      <c r="AL44" s="2117" t="e">
        <f t="shared" si="47"/>
        <v>#REF!</v>
      </c>
      <c r="AM44" s="2116" t="e">
        <f t="shared" si="48"/>
        <v>#REF!</v>
      </c>
      <c r="AN44" s="2115" t="e">
        <f t="shared" si="49"/>
        <v>#REF!</v>
      </c>
      <c r="AO44" s="2120">
        <f t="shared" si="50"/>
        <v>5</v>
      </c>
      <c r="AP44" s="2115">
        <f t="shared" si="51"/>
        <v>9120000</v>
      </c>
      <c r="AQ44" s="2115" t="e">
        <f t="shared" si="52"/>
        <v>#REF!</v>
      </c>
    </row>
    <row r="45" spans="1:43" ht="20.25" customHeight="1">
      <c r="A45" s="2112">
        <v>5</v>
      </c>
      <c r="B45" s="2127" t="s">
        <v>867</v>
      </c>
      <c r="C45" s="2114">
        <f>'11.งบผูกพันเดิม ปี58 ผ.บริการ'!O52+'11.งบผูกพันเดิม ปี58 ผ.บริการ'!O53</f>
        <v>2</v>
      </c>
      <c r="D45" s="2114">
        <f>'11.งบผูกพันเดิม ปี58 ผ.บริการ'!P52+'11.งบผูกพันเดิม ปี58 ผ.บริการ'!P53</f>
        <v>57380200</v>
      </c>
      <c r="E45" s="2114">
        <v>0</v>
      </c>
      <c r="F45" s="2119">
        <v>0</v>
      </c>
      <c r="G45" s="2114">
        <f>รพ.สต.รายจังหวัด!AS42</f>
        <v>1</v>
      </c>
      <c r="H45" s="2114">
        <f>รพ.สต.รายจังหวัด!AT42</f>
        <v>3100000</v>
      </c>
      <c r="I45" s="2114">
        <f>สรุปภาพรวมครุภัณฑ์!AR234</f>
        <v>2</v>
      </c>
      <c r="J45" s="2114">
        <f>สรุปภาพรวมครุภัณฑ์!AS234</f>
        <v>7530000</v>
      </c>
      <c r="K45" s="2114">
        <f>'6.ยูนิตทำฟันรายจังหวัด'!D39</f>
        <v>10</v>
      </c>
      <c r="L45" s="2114">
        <f>'6.ยูนิตทำฟันรายจังหวัด'!E39</f>
        <v>5500000</v>
      </c>
      <c r="M45" s="2115">
        <f t="shared" si="41"/>
        <v>73510200</v>
      </c>
      <c r="N45" s="2114"/>
      <c r="O45" s="2119"/>
      <c r="P45" s="2116">
        <f>'ก่อสร้างผ.บริหาร รายจังหวัด'!DD26</f>
        <v>1</v>
      </c>
      <c r="Q45" s="2115">
        <f>'ก่อสร้างผ.บริหาร รายจังหวัด'!DE26</f>
        <v>3557700</v>
      </c>
      <c r="R45" s="2117">
        <f>สรุปภาพรวมครุภัณฑ์!AP600</f>
        <v>2</v>
      </c>
      <c r="S45" s="2117">
        <f>สรุปภาพรวมครุภัณฑ์!AQ600</f>
        <v>1683000</v>
      </c>
      <c r="T45" s="2116">
        <v>0</v>
      </c>
      <c r="U45" s="2115">
        <v>0</v>
      </c>
      <c r="V45" s="2115">
        <f t="shared" si="42"/>
        <v>5240700</v>
      </c>
      <c r="W45" s="2118"/>
      <c r="X45" s="2119"/>
      <c r="Y45" s="2118"/>
      <c r="Z45" s="2119"/>
      <c r="AA45" s="2118"/>
      <c r="AB45" s="2114"/>
      <c r="AC45" s="2119"/>
      <c r="AD45" s="2116"/>
      <c r="AE45" s="2115"/>
      <c r="AF45" s="2116"/>
      <c r="AG45" s="2115"/>
      <c r="AH45" s="2115">
        <f t="shared" si="43"/>
        <v>0</v>
      </c>
      <c r="AI45" s="2117">
        <f t="shared" si="44"/>
        <v>2</v>
      </c>
      <c r="AJ45" s="2115">
        <f t="shared" si="45"/>
        <v>57380200</v>
      </c>
      <c r="AK45" s="2117">
        <f t="shared" si="46"/>
        <v>2</v>
      </c>
      <c r="AL45" s="2117">
        <f t="shared" si="47"/>
        <v>6657700</v>
      </c>
      <c r="AM45" s="2116">
        <f t="shared" si="48"/>
        <v>4</v>
      </c>
      <c r="AN45" s="2115">
        <f t="shared" si="49"/>
        <v>64037900</v>
      </c>
      <c r="AO45" s="2120">
        <f t="shared" si="50"/>
        <v>14</v>
      </c>
      <c r="AP45" s="2115">
        <f t="shared" si="51"/>
        <v>14713000</v>
      </c>
      <c r="AQ45" s="2115">
        <f t="shared" si="52"/>
        <v>78750900</v>
      </c>
    </row>
    <row r="46" spans="1:43" ht="20.25" customHeight="1">
      <c r="A46" s="2112">
        <v>5</v>
      </c>
      <c r="B46" s="2127" t="s">
        <v>1455</v>
      </c>
      <c r="C46" s="2114"/>
      <c r="D46" s="2114"/>
      <c r="E46" s="2114" t="e">
        <f>'ก่อสร้าง ผ.บริการรายจังหวัด'!#REF!</f>
        <v>#REF!</v>
      </c>
      <c r="F46" s="2114" t="e">
        <f>'ก่อสร้าง ผ.บริการรายจังหวัด'!#REF!</f>
        <v>#REF!</v>
      </c>
      <c r="G46" s="2114">
        <v>0</v>
      </c>
      <c r="H46" s="2117">
        <v>0</v>
      </c>
      <c r="I46" s="2114">
        <f>สรุปภาพรวมครุภัณฑ์!AV234</f>
        <v>1</v>
      </c>
      <c r="J46" s="2114">
        <f>สรุปภาพรวมครุภัณฑ์!AW234</f>
        <v>2580000</v>
      </c>
      <c r="K46" s="2114">
        <f>'6.ยูนิตทำฟันรายจังหวัด'!D41</f>
        <v>3</v>
      </c>
      <c r="L46" s="2114">
        <f>'6.ยูนิตทำฟันรายจังหวัด'!E41</f>
        <v>1650000</v>
      </c>
      <c r="M46" s="2115" t="e">
        <f t="shared" si="41"/>
        <v>#REF!</v>
      </c>
      <c r="N46" s="2114"/>
      <c r="O46" s="2114"/>
      <c r="P46" s="2116">
        <v>0</v>
      </c>
      <c r="Q46" s="2115">
        <v>0</v>
      </c>
      <c r="R46" s="2116">
        <v>0</v>
      </c>
      <c r="S46" s="2115">
        <v>0</v>
      </c>
      <c r="T46" s="2116">
        <v>0</v>
      </c>
      <c r="U46" s="2115">
        <v>0</v>
      </c>
      <c r="V46" s="2115">
        <f t="shared" si="42"/>
        <v>0</v>
      </c>
      <c r="W46" s="2118"/>
      <c r="X46" s="2119"/>
      <c r="Y46" s="2118"/>
      <c r="Z46" s="2119"/>
      <c r="AA46" s="2118"/>
      <c r="AB46" s="2114"/>
      <c r="AC46" s="2114"/>
      <c r="AD46" s="2116"/>
      <c r="AE46" s="2115"/>
      <c r="AF46" s="2116"/>
      <c r="AG46" s="2115"/>
      <c r="AH46" s="2115">
        <f t="shared" si="43"/>
        <v>0</v>
      </c>
      <c r="AI46" s="2117">
        <f t="shared" si="44"/>
        <v>0</v>
      </c>
      <c r="AJ46" s="2115">
        <f t="shared" si="45"/>
        <v>0</v>
      </c>
      <c r="AK46" s="2117" t="e">
        <f t="shared" si="46"/>
        <v>#REF!</v>
      </c>
      <c r="AL46" s="2117" t="e">
        <f t="shared" si="47"/>
        <v>#REF!</v>
      </c>
      <c r="AM46" s="2116" t="e">
        <f t="shared" si="48"/>
        <v>#REF!</v>
      </c>
      <c r="AN46" s="2115" t="e">
        <f t="shared" si="49"/>
        <v>#REF!</v>
      </c>
      <c r="AO46" s="2120">
        <f t="shared" si="50"/>
        <v>4</v>
      </c>
      <c r="AP46" s="2115">
        <f t="shared" si="51"/>
        <v>4230000</v>
      </c>
      <c r="AQ46" s="2115" t="e">
        <f t="shared" si="52"/>
        <v>#REF!</v>
      </c>
    </row>
    <row r="47" spans="1:43" s="2126" customFormat="1" ht="20.25" customHeight="1">
      <c r="A47" s="2112">
        <v>5</v>
      </c>
      <c r="B47" s="2127" t="s">
        <v>866</v>
      </c>
      <c r="C47" s="2114"/>
      <c r="D47" s="2114"/>
      <c r="E47" s="2114" t="e">
        <f>'ก่อสร้าง ผ.บริการรายจังหวัด'!#REF!</f>
        <v>#REF!</v>
      </c>
      <c r="F47" s="2114" t="e">
        <f>'ก่อสร้าง ผ.บริการรายจังหวัด'!#REF!</f>
        <v>#REF!</v>
      </c>
      <c r="G47" s="2114">
        <v>0</v>
      </c>
      <c r="H47" s="2117">
        <v>0</v>
      </c>
      <c r="I47" s="2114">
        <f>สรุปภาพรวมครุภัณฑ์!AX234</f>
        <v>8</v>
      </c>
      <c r="J47" s="2114">
        <f>สรุปภาพรวมครุภัณฑ์!AY234</f>
        <v>19530000</v>
      </c>
      <c r="K47" s="2114">
        <f>'6.ยูนิตทำฟันรายจังหวัด'!D42</f>
        <v>2</v>
      </c>
      <c r="L47" s="2114">
        <f>'6.ยูนิตทำฟันรายจังหวัด'!E42</f>
        <v>1100000</v>
      </c>
      <c r="M47" s="2115" t="e">
        <f t="shared" si="41"/>
        <v>#REF!</v>
      </c>
      <c r="N47" s="2114"/>
      <c r="O47" s="2114"/>
      <c r="P47" s="2116">
        <v>0</v>
      </c>
      <c r="Q47" s="2115">
        <v>0</v>
      </c>
      <c r="R47" s="2117">
        <f>สรุปภาพรวมครุภัณฑ์!AT600</f>
        <v>1</v>
      </c>
      <c r="S47" s="2117">
        <f>สรุปภาพรวมครุภัณฑ์!AU600</f>
        <v>1294000</v>
      </c>
      <c r="T47" s="2116">
        <v>0</v>
      </c>
      <c r="U47" s="2115">
        <v>0</v>
      </c>
      <c r="V47" s="2115">
        <f t="shared" si="42"/>
        <v>1294000</v>
      </c>
      <c r="W47" s="2118"/>
      <c r="X47" s="2119"/>
      <c r="Y47" s="2118"/>
      <c r="Z47" s="2119"/>
      <c r="AA47" s="2118"/>
      <c r="AB47" s="2114"/>
      <c r="AC47" s="2114"/>
      <c r="AD47" s="2116"/>
      <c r="AE47" s="2115"/>
      <c r="AF47" s="2116"/>
      <c r="AG47" s="2115"/>
      <c r="AH47" s="2115">
        <f t="shared" si="43"/>
        <v>0</v>
      </c>
      <c r="AI47" s="2117">
        <f t="shared" si="44"/>
        <v>0</v>
      </c>
      <c r="AJ47" s="2115">
        <f t="shared" si="45"/>
        <v>0</v>
      </c>
      <c r="AK47" s="2117" t="e">
        <f t="shared" si="46"/>
        <v>#REF!</v>
      </c>
      <c r="AL47" s="2117" t="e">
        <f t="shared" si="47"/>
        <v>#REF!</v>
      </c>
      <c r="AM47" s="2116" t="e">
        <f t="shared" si="48"/>
        <v>#REF!</v>
      </c>
      <c r="AN47" s="2115" t="e">
        <f t="shared" si="49"/>
        <v>#REF!</v>
      </c>
      <c r="AO47" s="2120">
        <f t="shared" si="50"/>
        <v>11</v>
      </c>
      <c r="AP47" s="2115">
        <f t="shared" si="51"/>
        <v>21924000</v>
      </c>
      <c r="AQ47" s="2115" t="e">
        <f t="shared" si="52"/>
        <v>#REF!</v>
      </c>
    </row>
    <row r="48" spans="1:43" ht="21.9" customHeight="1">
      <c r="A48" s="2121"/>
      <c r="B48" s="2122" t="s">
        <v>4092</v>
      </c>
      <c r="C48" s="2123">
        <f>SUM(C49:C56)</f>
        <v>12</v>
      </c>
      <c r="D48" s="2123">
        <f>SUM(D49:D56)</f>
        <v>479355600</v>
      </c>
      <c r="E48" s="2123" t="e">
        <f>SUM(E49:E56)</f>
        <v>#REF!</v>
      </c>
      <c r="F48" s="2123" t="e">
        <f t="shared" ref="F48:AQ48" si="53">SUM(F49:F56)</f>
        <v>#REF!</v>
      </c>
      <c r="G48" s="2123">
        <f t="shared" si="53"/>
        <v>6</v>
      </c>
      <c r="H48" s="2123">
        <f t="shared" si="53"/>
        <v>18600000</v>
      </c>
      <c r="I48" s="2123">
        <f t="shared" si="53"/>
        <v>62</v>
      </c>
      <c r="J48" s="2123">
        <f t="shared" si="53"/>
        <v>94570000</v>
      </c>
      <c r="K48" s="2123">
        <f>SUM(K49:K56)</f>
        <v>40</v>
      </c>
      <c r="L48" s="2123">
        <f>SUM(L49:L56)</f>
        <v>22000000</v>
      </c>
      <c r="M48" s="2123" t="e">
        <f t="shared" si="53"/>
        <v>#REF!</v>
      </c>
      <c r="N48" s="2123">
        <f>SUM(N49:N56)</f>
        <v>1</v>
      </c>
      <c r="O48" s="2123">
        <f>SUM(O49:O56)</f>
        <v>22168600</v>
      </c>
      <c r="P48" s="2123">
        <f t="shared" si="53"/>
        <v>4</v>
      </c>
      <c r="Q48" s="2123">
        <f t="shared" si="53"/>
        <v>22664400</v>
      </c>
      <c r="R48" s="2123">
        <f t="shared" si="53"/>
        <v>3</v>
      </c>
      <c r="S48" s="2123">
        <f t="shared" si="53"/>
        <v>2647000</v>
      </c>
      <c r="T48" s="2123">
        <f>SUM(T49:T56)</f>
        <v>4</v>
      </c>
      <c r="U48" s="2124">
        <f>SUM(U49:U56)</f>
        <v>6697400</v>
      </c>
      <c r="V48" s="2123">
        <f t="shared" si="53"/>
        <v>54177400</v>
      </c>
      <c r="W48" s="2123" t="e">
        <f t="shared" si="53"/>
        <v>#REF!</v>
      </c>
      <c r="X48" s="2123" t="e">
        <f t="shared" si="53"/>
        <v>#REF!</v>
      </c>
      <c r="Y48" s="2123" t="e">
        <f t="shared" si="53"/>
        <v>#REF!</v>
      </c>
      <c r="Z48" s="2123" t="e">
        <f t="shared" si="53"/>
        <v>#REF!</v>
      </c>
      <c r="AA48" s="2123" t="e">
        <f t="shared" si="53"/>
        <v>#REF!</v>
      </c>
      <c r="AB48" s="2123">
        <f>SUM(AB49:AB56)</f>
        <v>0</v>
      </c>
      <c r="AC48" s="2123">
        <f>SUM(AC49:AC56)</f>
        <v>0</v>
      </c>
      <c r="AD48" s="2123">
        <f t="shared" si="53"/>
        <v>0</v>
      </c>
      <c r="AE48" s="2123">
        <f t="shared" si="53"/>
        <v>0</v>
      </c>
      <c r="AF48" s="2123">
        <f t="shared" si="53"/>
        <v>0</v>
      </c>
      <c r="AG48" s="2123">
        <f t="shared" si="53"/>
        <v>0</v>
      </c>
      <c r="AH48" s="2123">
        <f t="shared" si="53"/>
        <v>0</v>
      </c>
      <c r="AI48" s="2123">
        <f>SUM(AI49:AI56)</f>
        <v>13</v>
      </c>
      <c r="AJ48" s="2124">
        <f>SUM(AJ49:AJ56)</f>
        <v>501524200</v>
      </c>
      <c r="AK48" s="2123" t="e">
        <f>SUM(AK49:AK56)</f>
        <v>#REF!</v>
      </c>
      <c r="AL48" s="2123" t="e">
        <f>SUM(AL49:AL56)</f>
        <v>#REF!</v>
      </c>
      <c r="AM48" s="2123" t="e">
        <f t="shared" si="53"/>
        <v>#REF!</v>
      </c>
      <c r="AN48" s="2123" t="e">
        <f t="shared" si="53"/>
        <v>#REF!</v>
      </c>
      <c r="AO48" s="2123" t="e">
        <f t="shared" si="53"/>
        <v>#REF!</v>
      </c>
      <c r="AP48" s="2124" t="e">
        <f t="shared" si="53"/>
        <v>#REF!</v>
      </c>
      <c r="AQ48" s="2124" t="e">
        <f t="shared" si="53"/>
        <v>#REF!</v>
      </c>
    </row>
    <row r="49" spans="1:43" ht="20.25" customHeight="1">
      <c r="A49" s="2112">
        <v>6</v>
      </c>
      <c r="B49" s="2125" t="s">
        <v>1405</v>
      </c>
      <c r="C49" s="2114"/>
      <c r="D49" s="2114"/>
      <c r="E49" s="2114" t="e">
        <f>'ก่อสร้าง ผ.บริการรายจังหวัด'!#REF!</f>
        <v>#REF!</v>
      </c>
      <c r="F49" s="2114" t="e">
        <f>'ก่อสร้าง ผ.บริการรายจังหวัด'!#REF!</f>
        <v>#REF!</v>
      </c>
      <c r="G49" s="2114">
        <v>0</v>
      </c>
      <c r="H49" s="2117">
        <v>0</v>
      </c>
      <c r="I49" s="2114">
        <f>สรุปภาพรวมครุภัณฑ์!AN267</f>
        <v>8</v>
      </c>
      <c r="J49" s="2114">
        <f>สรุปภาพรวมครุภัณฑ์!AO267</f>
        <v>11245000</v>
      </c>
      <c r="K49" s="2114">
        <f>'6.ยูนิตทำฟันรายจังหวัด'!D46</f>
        <v>5</v>
      </c>
      <c r="L49" s="2114">
        <f>'6.ยูนิตทำฟันรายจังหวัด'!E46</f>
        <v>2750000</v>
      </c>
      <c r="M49" s="2115" t="e">
        <f t="shared" ref="M49:M56" si="54">D49+F49+H49+J49+L49</f>
        <v>#REF!</v>
      </c>
      <c r="N49" s="2114">
        <f>'13.ผูกพันเดิม  ปี 58 ผ.บริหาร'!F12</f>
        <v>1</v>
      </c>
      <c r="O49" s="2114">
        <f>'13.ผูกพันเดิม  ปี 58 ผ.บริหาร'!M12</f>
        <v>22168600</v>
      </c>
      <c r="P49" s="2116">
        <v>0</v>
      </c>
      <c r="Q49" s="2115">
        <v>0</v>
      </c>
      <c r="R49" s="2116">
        <v>0</v>
      </c>
      <c r="S49" s="2115">
        <v>0</v>
      </c>
      <c r="T49" s="2116">
        <v>0</v>
      </c>
      <c r="U49" s="2115">
        <v>0</v>
      </c>
      <c r="V49" s="2115">
        <f t="shared" ref="V49:V56" si="55">O49+Q49+S49+U49</f>
        <v>22168600</v>
      </c>
      <c r="W49" s="2118"/>
      <c r="X49" s="2119"/>
      <c r="Y49" s="2118"/>
      <c r="Z49" s="2119"/>
      <c r="AA49" s="2118"/>
      <c r="AB49" s="2114"/>
      <c r="AC49" s="2114"/>
      <c r="AD49" s="2116"/>
      <c r="AE49" s="2115"/>
      <c r="AF49" s="2116"/>
      <c r="AG49" s="2115"/>
      <c r="AH49" s="2115">
        <f t="shared" ref="AH49:AH56" si="56">AC49+AE49+AG49</f>
        <v>0</v>
      </c>
      <c r="AI49" s="2117">
        <f t="shared" ref="AI49:AI56" si="57">C49+N49+AB49</f>
        <v>1</v>
      </c>
      <c r="AJ49" s="2115">
        <f t="shared" ref="AJ49:AJ56" si="58">D49+O49+AC49</f>
        <v>22168600</v>
      </c>
      <c r="AK49" s="2117" t="e">
        <f t="shared" ref="AK49:AK56" si="59">E49+G49+P49+T49+W49+AD49</f>
        <v>#REF!</v>
      </c>
      <c r="AL49" s="2117" t="e">
        <f t="shared" ref="AL49:AL56" si="60">F49+H49+Q49+U49+X49+AE49</f>
        <v>#REF!</v>
      </c>
      <c r="AM49" s="2116" t="e">
        <f t="shared" ref="AM49:AM56" si="61">AI49+AK49</f>
        <v>#REF!</v>
      </c>
      <c r="AN49" s="2115" t="e">
        <f t="shared" ref="AN49:AN56" si="62">AJ49+AL49</f>
        <v>#REF!</v>
      </c>
      <c r="AO49" s="2120">
        <f t="shared" ref="AO49:AO56" si="63">I49+K49+R49+Y49+AF49</f>
        <v>13</v>
      </c>
      <c r="AP49" s="2115">
        <f t="shared" ref="AP49:AP56" si="64">J49+L49+S49+Z49+AG49</f>
        <v>13995000</v>
      </c>
      <c r="AQ49" s="2115" t="e">
        <f t="shared" ref="AQ49:AQ56" si="65">AN49+AP49</f>
        <v>#REF!</v>
      </c>
    </row>
    <row r="50" spans="1:43" ht="20.25" customHeight="1">
      <c r="A50" s="2112">
        <v>6</v>
      </c>
      <c r="B50" s="2125" t="s">
        <v>876</v>
      </c>
      <c r="C50" s="2114"/>
      <c r="D50" s="2114"/>
      <c r="E50" s="2114" t="e">
        <f>'ก่อสร้าง ผ.บริการรายจังหวัด'!#REF!</f>
        <v>#REF!</v>
      </c>
      <c r="F50" s="2114" t="e">
        <f>'ก่อสร้าง ผ.บริการรายจังหวัด'!#REF!</f>
        <v>#REF!</v>
      </c>
      <c r="G50" s="2114">
        <f>รพ.สต.รายจังหวัด!AQ52</f>
        <v>1</v>
      </c>
      <c r="H50" s="2114">
        <f>รพ.สต.รายจังหวัด!AR52</f>
        <v>3100000</v>
      </c>
      <c r="I50" s="2114">
        <f>สรุปภาพรวมครุภัณฑ์!AT267</f>
        <v>6</v>
      </c>
      <c r="J50" s="2114">
        <f>สรุปภาพรวมครุภัณฑ์!AU267</f>
        <v>13360000</v>
      </c>
      <c r="K50" s="2114">
        <f>'6.ยูนิตทำฟันรายจังหวัด'!D49</f>
        <v>4</v>
      </c>
      <c r="L50" s="2114">
        <f>'6.ยูนิตทำฟันรายจังหวัด'!E49</f>
        <v>2200000</v>
      </c>
      <c r="M50" s="2115" t="e">
        <f t="shared" si="54"/>
        <v>#REF!</v>
      </c>
      <c r="N50" s="2114"/>
      <c r="O50" s="2114"/>
      <c r="P50" s="2116">
        <f>'ก่อสร้างผ.บริหาร รายจังหวัด'!DD31</f>
        <v>1</v>
      </c>
      <c r="Q50" s="2115">
        <f>'ก่อสร้างผ.บริหาร รายจังหวัด'!DE31</f>
        <v>6147500</v>
      </c>
      <c r="R50" s="2117">
        <f>สรุปภาพรวมครุภัณฑ์!AL612</f>
        <v>1</v>
      </c>
      <c r="S50" s="2117">
        <f>สรุปภาพรวมครุภัณฑ์!AM612</f>
        <v>930000</v>
      </c>
      <c r="T50" s="2116">
        <f>'8.ค่า Siteสสจ.สสอ.'!O47</f>
        <v>1</v>
      </c>
      <c r="U50" s="2115">
        <f>'8.ค่า Siteสสจ.สสอ.'!P47</f>
        <v>400000</v>
      </c>
      <c r="V50" s="2115">
        <f t="shared" si="55"/>
        <v>7477500</v>
      </c>
      <c r="W50" s="2118"/>
      <c r="X50" s="2119"/>
      <c r="Y50" s="2118"/>
      <c r="Z50" s="2119"/>
      <c r="AA50" s="2118"/>
      <c r="AB50" s="2114"/>
      <c r="AC50" s="2114"/>
      <c r="AD50" s="2116"/>
      <c r="AE50" s="2115"/>
      <c r="AF50" s="2116"/>
      <c r="AG50" s="2115"/>
      <c r="AH50" s="2115">
        <f t="shared" si="56"/>
        <v>0</v>
      </c>
      <c r="AI50" s="2117">
        <f t="shared" si="57"/>
        <v>0</v>
      </c>
      <c r="AJ50" s="2115">
        <f t="shared" si="58"/>
        <v>0</v>
      </c>
      <c r="AK50" s="2117" t="e">
        <f t="shared" si="59"/>
        <v>#REF!</v>
      </c>
      <c r="AL50" s="2117" t="e">
        <f t="shared" si="60"/>
        <v>#REF!</v>
      </c>
      <c r="AM50" s="2116" t="e">
        <f t="shared" si="61"/>
        <v>#REF!</v>
      </c>
      <c r="AN50" s="2115" t="e">
        <f t="shared" si="62"/>
        <v>#REF!</v>
      </c>
      <c r="AO50" s="2120">
        <f t="shared" si="63"/>
        <v>11</v>
      </c>
      <c r="AP50" s="2115">
        <f t="shared" si="64"/>
        <v>16490000</v>
      </c>
      <c r="AQ50" s="2115" t="e">
        <f t="shared" si="65"/>
        <v>#REF!</v>
      </c>
    </row>
    <row r="51" spans="1:43" ht="20.25" customHeight="1">
      <c r="A51" s="2112">
        <v>6</v>
      </c>
      <c r="B51" s="2125" t="s">
        <v>1406</v>
      </c>
      <c r="C51" s="2114">
        <f>'11.งบผูกพันเดิม ปี58 ผ.บริการ'!O67+'11.งบผูกพันเดิม ปี58 ผ.บริการ'!O68</f>
        <v>2</v>
      </c>
      <c r="D51" s="2114">
        <f>'11.งบผูกพันเดิม ปี58 ผ.บริการ'!P67+'11.งบผูกพันเดิม ปี58 ผ.บริการ'!P68</f>
        <v>24920100</v>
      </c>
      <c r="E51" s="2114">
        <v>0</v>
      </c>
      <c r="F51" s="2119">
        <v>0</v>
      </c>
      <c r="G51" s="2114">
        <f>รพ.สต.รายจังหวัด!AW52</f>
        <v>1</v>
      </c>
      <c r="H51" s="2114">
        <f>รพ.สต.รายจังหวัด!AX52</f>
        <v>3100000</v>
      </c>
      <c r="I51" s="2114">
        <f>สรุปภาพรวมครุภัณฑ์!AZ267</f>
        <v>2</v>
      </c>
      <c r="J51" s="2114">
        <f>สรุปภาพรวมครุภัณฑ์!BA267</f>
        <v>5390000</v>
      </c>
      <c r="K51" s="2114">
        <f>'6.ยูนิตทำฟันรายจังหวัด'!D52</f>
        <v>8</v>
      </c>
      <c r="L51" s="2114">
        <f>'6.ยูนิตทำฟันรายจังหวัด'!E52</f>
        <v>4400000</v>
      </c>
      <c r="M51" s="2115">
        <f t="shared" si="54"/>
        <v>37810100</v>
      </c>
      <c r="N51" s="2114"/>
      <c r="O51" s="2119"/>
      <c r="P51" s="2116">
        <f>'ก่อสร้างผ.บริหาร รายจังหวัด'!DD32</f>
        <v>1</v>
      </c>
      <c r="Q51" s="2115">
        <f>'ก่อสร้างผ.บริหาร รายจังหวัด'!DE32</f>
        <v>3557700</v>
      </c>
      <c r="R51" s="2117">
        <f>สรุปภาพรวมครุภัณฑ์!AR612</f>
        <v>1</v>
      </c>
      <c r="S51" s="2117">
        <f>สรุปภาพรวมครุภัณฑ์!AS612</f>
        <v>930000</v>
      </c>
      <c r="T51" s="2116">
        <v>0</v>
      </c>
      <c r="U51" s="2115">
        <v>0</v>
      </c>
      <c r="V51" s="2115">
        <f t="shared" si="55"/>
        <v>4487700</v>
      </c>
      <c r="W51" s="2118"/>
      <c r="X51" s="2119"/>
      <c r="Y51" s="2118"/>
      <c r="Z51" s="2119"/>
      <c r="AA51" s="2118"/>
      <c r="AB51" s="2114"/>
      <c r="AC51" s="2119"/>
      <c r="AD51" s="2116"/>
      <c r="AE51" s="2115"/>
      <c r="AF51" s="2116"/>
      <c r="AG51" s="2115"/>
      <c r="AH51" s="2115">
        <f t="shared" si="56"/>
        <v>0</v>
      </c>
      <c r="AI51" s="2117">
        <f t="shared" si="57"/>
        <v>2</v>
      </c>
      <c r="AJ51" s="2115">
        <f t="shared" si="58"/>
        <v>24920100</v>
      </c>
      <c r="AK51" s="2117">
        <f t="shared" si="59"/>
        <v>2</v>
      </c>
      <c r="AL51" s="2117">
        <f t="shared" si="60"/>
        <v>6657700</v>
      </c>
      <c r="AM51" s="2116">
        <f t="shared" si="61"/>
        <v>4</v>
      </c>
      <c r="AN51" s="2115">
        <f t="shared" si="62"/>
        <v>31577800</v>
      </c>
      <c r="AO51" s="2120">
        <f t="shared" si="63"/>
        <v>11</v>
      </c>
      <c r="AP51" s="2115">
        <f t="shared" si="64"/>
        <v>10720000</v>
      </c>
      <c r="AQ51" s="2115">
        <f t="shared" si="65"/>
        <v>42297800</v>
      </c>
    </row>
    <row r="52" spans="1:43" ht="20.25" customHeight="1">
      <c r="A52" s="2112">
        <v>6</v>
      </c>
      <c r="B52" s="2125" t="s">
        <v>877</v>
      </c>
      <c r="C52" s="2114">
        <f>'11.งบผูกพันเดิม ปี58 ผ.บริการ'!O62+'11.งบผูกพันเดิม ปี58 ผ.บริการ'!O63+'11.งบผูกพันเดิม ปี58 ผ.บริการ'!O64+'11.งบผูกพันเดิม ปี58 ผ.บริการ'!O65+'11.งบผูกพันเดิม ปี58 ผ.บริการ'!O66</f>
        <v>5</v>
      </c>
      <c r="D52" s="2114">
        <f>'11.งบผูกพันเดิม ปี58 ผ.บริการ'!P62+'11.งบผูกพันเดิม ปี58 ผ.บริการ'!P63+'11.งบผูกพันเดิม ปี58 ผ.บริการ'!P64+'11.งบผูกพันเดิม ปี58 ผ.บริการ'!P65+'11.งบผูกพันเดิม ปี58 ผ.บริการ'!P66</f>
        <v>129979100</v>
      </c>
      <c r="E52" s="2114">
        <v>0</v>
      </c>
      <c r="F52" s="2119">
        <v>0</v>
      </c>
      <c r="G52" s="2114">
        <f>รพ.สต.รายจังหวัด!AU52</f>
        <v>1</v>
      </c>
      <c r="H52" s="2114">
        <f>รพ.สต.รายจังหวัด!AV52</f>
        <v>3100000</v>
      </c>
      <c r="I52" s="2114">
        <f>สรุปภาพรวมครุภัณฑ์!AX267</f>
        <v>8</v>
      </c>
      <c r="J52" s="2114">
        <f>สรุปภาพรวมครุภัณฑ์!AY267</f>
        <v>13610000</v>
      </c>
      <c r="K52" s="2114">
        <f>'6.ยูนิตทำฟันรายจังหวัด'!D51</f>
        <v>9</v>
      </c>
      <c r="L52" s="2114">
        <f>'6.ยูนิตทำฟันรายจังหวัด'!E51</f>
        <v>4950000</v>
      </c>
      <c r="M52" s="2115">
        <f t="shared" si="54"/>
        <v>151639100</v>
      </c>
      <c r="N52" s="2114"/>
      <c r="O52" s="2119"/>
      <c r="P52" s="2116">
        <v>0</v>
      </c>
      <c r="Q52" s="2115">
        <v>0</v>
      </c>
      <c r="R52" s="2117">
        <f>สรุปภาพรวมครุภัณฑ์!AP612</f>
        <v>1</v>
      </c>
      <c r="S52" s="2117">
        <f>สรุปภาพรวมครุภัณฑ์!AQ612</f>
        <v>787000</v>
      </c>
      <c r="T52" s="2116">
        <v>0</v>
      </c>
      <c r="U52" s="2115">
        <v>0</v>
      </c>
      <c r="V52" s="2115">
        <f t="shared" si="55"/>
        <v>787000</v>
      </c>
      <c r="W52" s="2118"/>
      <c r="X52" s="2119"/>
      <c r="Y52" s="2118"/>
      <c r="Z52" s="2119"/>
      <c r="AA52" s="2118"/>
      <c r="AB52" s="2114"/>
      <c r="AC52" s="2119"/>
      <c r="AD52" s="2116"/>
      <c r="AE52" s="2115"/>
      <c r="AF52" s="2116"/>
      <c r="AG52" s="2115"/>
      <c r="AH52" s="2115">
        <f t="shared" si="56"/>
        <v>0</v>
      </c>
      <c r="AI52" s="2117">
        <f t="shared" si="57"/>
        <v>5</v>
      </c>
      <c r="AJ52" s="2115">
        <f t="shared" si="58"/>
        <v>129979100</v>
      </c>
      <c r="AK52" s="2117">
        <f t="shared" si="59"/>
        <v>1</v>
      </c>
      <c r="AL52" s="2117">
        <f t="shared" si="60"/>
        <v>3100000</v>
      </c>
      <c r="AM52" s="2116">
        <f t="shared" si="61"/>
        <v>6</v>
      </c>
      <c r="AN52" s="2115">
        <f t="shared" si="62"/>
        <v>133079100</v>
      </c>
      <c r="AO52" s="2120">
        <f t="shared" si="63"/>
        <v>18</v>
      </c>
      <c r="AP52" s="2115">
        <f t="shared" si="64"/>
        <v>19347000</v>
      </c>
      <c r="AQ52" s="2115">
        <f t="shared" si="65"/>
        <v>152426100</v>
      </c>
    </row>
    <row r="53" spans="1:43" ht="17.25" customHeight="1">
      <c r="A53" s="2112">
        <v>6</v>
      </c>
      <c r="B53" s="2127" t="s">
        <v>1166</v>
      </c>
      <c r="C53" s="2114">
        <f>'11.งบผูกพันเดิม ปี58 ผ.บริการ'!O57</f>
        <v>1</v>
      </c>
      <c r="D53" s="2114">
        <f>'11.งบผูกพันเดิม ปี58 ผ.บริการ'!P57</f>
        <v>49993200</v>
      </c>
      <c r="E53" s="2114" t="e">
        <f>'ก่อสร้าง ผ.บริการรายจังหวัด'!#REF!</f>
        <v>#REF!</v>
      </c>
      <c r="F53" s="2114" t="e">
        <f>'ก่อสร้าง ผ.บริการรายจังหวัด'!#REF!</f>
        <v>#REF!</v>
      </c>
      <c r="G53" s="2114">
        <v>0</v>
      </c>
      <c r="H53" s="2117">
        <v>0</v>
      </c>
      <c r="I53" s="2114">
        <f>สรุปภาพรวมครุภัณฑ์!AL267</f>
        <v>1</v>
      </c>
      <c r="J53" s="2114">
        <f>สรุปภาพรวมครุภัณฑ์!AM267</f>
        <v>2060000</v>
      </c>
      <c r="K53" s="2114">
        <f>'6.ยูนิตทำฟันรายจังหวัด'!D45</f>
        <v>5</v>
      </c>
      <c r="L53" s="2114">
        <f>'6.ยูนิตทำฟันรายจังหวัด'!E45</f>
        <v>2750000</v>
      </c>
      <c r="M53" s="2115" t="e">
        <f t="shared" si="54"/>
        <v>#REF!</v>
      </c>
      <c r="N53" s="2114"/>
      <c r="O53" s="2114"/>
      <c r="P53" s="2116">
        <f>'ก่อสร้างผ.บริหาร รายจังหวัด'!DD29</f>
        <v>1</v>
      </c>
      <c r="Q53" s="2115">
        <f>'ก่อสร้างผ.บริหาร รายจังหวัด'!DE29</f>
        <v>3557700</v>
      </c>
      <c r="R53" s="2116">
        <v>0</v>
      </c>
      <c r="S53" s="2115">
        <v>0</v>
      </c>
      <c r="T53" s="2116">
        <f>'8.ค่า Siteสสจ.สสอ.'!O44</f>
        <v>2</v>
      </c>
      <c r="U53" s="2115">
        <f>'8.ค่า Siteสสจ.สสอ.'!P44</f>
        <v>5500000</v>
      </c>
      <c r="V53" s="2115">
        <f t="shared" si="55"/>
        <v>9057700</v>
      </c>
      <c r="W53" s="2118"/>
      <c r="X53" s="2119"/>
      <c r="Y53" s="2118"/>
      <c r="Z53" s="2119"/>
      <c r="AA53" s="2118"/>
      <c r="AB53" s="2114"/>
      <c r="AC53" s="2114"/>
      <c r="AD53" s="2116"/>
      <c r="AE53" s="2115"/>
      <c r="AF53" s="2116"/>
      <c r="AG53" s="2115"/>
      <c r="AH53" s="2115">
        <f t="shared" si="56"/>
        <v>0</v>
      </c>
      <c r="AI53" s="2117">
        <f t="shared" si="57"/>
        <v>1</v>
      </c>
      <c r="AJ53" s="2115">
        <f t="shared" si="58"/>
        <v>49993200</v>
      </c>
      <c r="AK53" s="2117" t="e">
        <f t="shared" si="59"/>
        <v>#REF!</v>
      </c>
      <c r="AL53" s="2117" t="e">
        <f t="shared" si="60"/>
        <v>#REF!</v>
      </c>
      <c r="AM53" s="2116" t="e">
        <f t="shared" si="61"/>
        <v>#REF!</v>
      </c>
      <c r="AN53" s="2115" t="e">
        <f t="shared" si="62"/>
        <v>#REF!</v>
      </c>
      <c r="AO53" s="2120">
        <f t="shared" si="63"/>
        <v>6</v>
      </c>
      <c r="AP53" s="2115">
        <f t="shared" si="64"/>
        <v>4810000</v>
      </c>
      <c r="AQ53" s="2115" t="e">
        <f t="shared" si="65"/>
        <v>#REF!</v>
      </c>
    </row>
    <row r="54" spans="1:43" ht="17.25" customHeight="1">
      <c r="A54" s="2112">
        <v>6</v>
      </c>
      <c r="B54" s="2125" t="s">
        <v>1163</v>
      </c>
      <c r="C54" s="2114">
        <f>'11.งบผูกพันเดิม ปี58 ผ.บริการ'!O58+'11.งบผูกพันเดิม ปี58 ผ.บริการ'!O59</f>
        <v>2</v>
      </c>
      <c r="D54" s="2114">
        <f>'11.งบผูกพันเดิม ปี58 ผ.บริการ'!P58+'11.งบผูกพันเดิม ปี58 ผ.บริการ'!P59</f>
        <v>168189100</v>
      </c>
      <c r="E54" s="2114" t="e">
        <f>'ก่อสร้าง ผ.บริการรายจังหวัด'!#REF!</f>
        <v>#REF!</v>
      </c>
      <c r="F54" s="2114" t="e">
        <f>'ก่อสร้าง ผ.บริการรายจังหวัด'!#REF!</f>
        <v>#REF!</v>
      </c>
      <c r="G54" s="2114">
        <f>รพ.สต.รายจังหวัด!AM52</f>
        <v>1</v>
      </c>
      <c r="H54" s="2114">
        <f>รพ.สต.รายจังหวัด!AN52</f>
        <v>3100000</v>
      </c>
      <c r="I54" s="2114">
        <f>สรุปภาพรวมครุภัณฑ์!AP267</f>
        <v>6</v>
      </c>
      <c r="J54" s="2114">
        <f>สรุปภาพรวมครุภัณฑ์!AQ267</f>
        <v>11185000</v>
      </c>
      <c r="K54" s="2114">
        <f>'6.ยูนิตทำฟันรายจังหวัด'!D47</f>
        <v>4</v>
      </c>
      <c r="L54" s="2114">
        <f>'6.ยูนิตทำฟันรายจังหวัด'!E47</f>
        <v>2200000</v>
      </c>
      <c r="M54" s="2115" t="e">
        <f t="shared" si="54"/>
        <v>#REF!</v>
      </c>
      <c r="N54" s="2114"/>
      <c r="O54" s="2114"/>
      <c r="P54" s="2116">
        <f>'ก่อสร้างผ.บริหาร รายจังหวัด'!DD30</f>
        <v>1</v>
      </c>
      <c r="Q54" s="2115">
        <f>'ก่อสร้างผ.บริหาร รายจังหวัด'!DE30</f>
        <v>9401500</v>
      </c>
      <c r="R54" s="2116">
        <v>0</v>
      </c>
      <c r="S54" s="2115">
        <v>0</v>
      </c>
      <c r="T54" s="2116">
        <v>0</v>
      </c>
      <c r="U54" s="2115">
        <v>0</v>
      </c>
      <c r="V54" s="2115">
        <f t="shared" si="55"/>
        <v>9401500</v>
      </c>
      <c r="W54" s="2118"/>
      <c r="X54" s="2119"/>
      <c r="Y54" s="2118"/>
      <c r="Z54" s="2119"/>
      <c r="AA54" s="2118"/>
      <c r="AB54" s="2114"/>
      <c r="AC54" s="2114"/>
      <c r="AD54" s="2116"/>
      <c r="AE54" s="2115"/>
      <c r="AF54" s="2116"/>
      <c r="AG54" s="2115"/>
      <c r="AH54" s="2115">
        <f t="shared" si="56"/>
        <v>0</v>
      </c>
      <c r="AI54" s="2117">
        <f t="shared" si="57"/>
        <v>2</v>
      </c>
      <c r="AJ54" s="2115">
        <f t="shared" si="58"/>
        <v>168189100</v>
      </c>
      <c r="AK54" s="2117" t="e">
        <f t="shared" si="59"/>
        <v>#REF!</v>
      </c>
      <c r="AL54" s="2117" t="e">
        <f t="shared" si="60"/>
        <v>#REF!</v>
      </c>
      <c r="AM54" s="2116" t="e">
        <f t="shared" si="61"/>
        <v>#REF!</v>
      </c>
      <c r="AN54" s="2115" t="e">
        <f t="shared" si="62"/>
        <v>#REF!</v>
      </c>
      <c r="AO54" s="2120">
        <f t="shared" si="63"/>
        <v>10</v>
      </c>
      <c r="AP54" s="2115">
        <f t="shared" si="64"/>
        <v>13385000</v>
      </c>
      <c r="AQ54" s="2115" t="e">
        <f t="shared" si="65"/>
        <v>#REF!</v>
      </c>
    </row>
    <row r="55" spans="1:43" ht="17.25" customHeight="1">
      <c r="A55" s="2112">
        <v>6</v>
      </c>
      <c r="B55" s="2125" t="s">
        <v>875</v>
      </c>
      <c r="C55" s="2114">
        <f>'11.งบผูกพันเดิม ปี58 ผ.บริการ'!O60</f>
        <v>1</v>
      </c>
      <c r="D55" s="2114">
        <f>'11.งบผูกพันเดิม ปี58 ผ.บริการ'!P60</f>
        <v>33994700</v>
      </c>
      <c r="E55" s="2114" t="e">
        <f>'ก่อสร้าง ผ.บริการรายจังหวัด'!#REF!</f>
        <v>#REF!</v>
      </c>
      <c r="F55" s="2114" t="e">
        <f>'ก่อสร้าง ผ.บริการรายจังหวัด'!#REF!</f>
        <v>#REF!</v>
      </c>
      <c r="G55" s="2114">
        <f>รพ.สต.รายจังหวัด!AO52</f>
        <v>1</v>
      </c>
      <c r="H55" s="2114">
        <f>รพ.สต.รายจังหวัด!AP52</f>
        <v>3100000</v>
      </c>
      <c r="I55" s="2114">
        <f>สรุปภาพรวมครุภัณฑ์!AR267</f>
        <v>2</v>
      </c>
      <c r="J55" s="2114">
        <f>สรุปภาพรวมครุภัณฑ์!AS267</f>
        <v>5150000</v>
      </c>
      <c r="K55" s="2114">
        <f>'6.ยูนิตทำฟันรายจังหวัด'!D48</f>
        <v>3</v>
      </c>
      <c r="L55" s="2114">
        <f>'6.ยูนิตทำฟันรายจังหวัด'!E48</f>
        <v>1650000</v>
      </c>
      <c r="M55" s="2115" t="e">
        <f t="shared" si="54"/>
        <v>#REF!</v>
      </c>
      <c r="N55" s="2114"/>
      <c r="O55" s="2114"/>
      <c r="P55" s="2116">
        <v>0</v>
      </c>
      <c r="Q55" s="2115">
        <v>0</v>
      </c>
      <c r="R55" s="2116">
        <v>0</v>
      </c>
      <c r="S55" s="2115">
        <v>0</v>
      </c>
      <c r="T55" s="2116">
        <f>'8.ค่า Siteสสจ.สสอ.'!O46</f>
        <v>1</v>
      </c>
      <c r="U55" s="2115">
        <f>'8.ค่า Siteสสจ.สสอ.'!P46</f>
        <v>797400</v>
      </c>
      <c r="V55" s="2115">
        <f t="shared" si="55"/>
        <v>797400</v>
      </c>
      <c r="W55" s="2118"/>
      <c r="X55" s="2119"/>
      <c r="Y55" s="2118"/>
      <c r="Z55" s="2119"/>
      <c r="AA55" s="2118"/>
      <c r="AB55" s="2114"/>
      <c r="AC55" s="2114"/>
      <c r="AD55" s="2116"/>
      <c r="AE55" s="2115"/>
      <c r="AF55" s="2116"/>
      <c r="AG55" s="2115"/>
      <c r="AH55" s="2115">
        <f t="shared" si="56"/>
        <v>0</v>
      </c>
      <c r="AI55" s="2117">
        <f t="shared" si="57"/>
        <v>1</v>
      </c>
      <c r="AJ55" s="2115">
        <f t="shared" si="58"/>
        <v>33994700</v>
      </c>
      <c r="AK55" s="2117" t="e">
        <f t="shared" si="59"/>
        <v>#REF!</v>
      </c>
      <c r="AL55" s="2117" t="e">
        <f t="shared" si="60"/>
        <v>#REF!</v>
      </c>
      <c r="AM55" s="2116" t="e">
        <f t="shared" si="61"/>
        <v>#REF!</v>
      </c>
      <c r="AN55" s="2115" t="e">
        <f t="shared" si="62"/>
        <v>#REF!</v>
      </c>
      <c r="AO55" s="2120">
        <f t="shared" si="63"/>
        <v>5</v>
      </c>
      <c r="AP55" s="2115">
        <f t="shared" si="64"/>
        <v>6800000</v>
      </c>
      <c r="AQ55" s="2115" t="e">
        <f t="shared" si="65"/>
        <v>#REF!</v>
      </c>
    </row>
    <row r="56" spans="1:43" s="2126" customFormat="1" ht="20.25" customHeight="1">
      <c r="A56" s="2112">
        <v>6</v>
      </c>
      <c r="B56" s="2125" t="s">
        <v>1105</v>
      </c>
      <c r="C56" s="2114">
        <f>'11.งบผูกพันเดิม ปี58 ผ.บริการ'!O61</f>
        <v>1</v>
      </c>
      <c r="D56" s="2114">
        <f>'11.งบผูกพันเดิม ปี58 ผ.บริการ'!P61</f>
        <v>72279400</v>
      </c>
      <c r="E56" s="2114" t="e">
        <f>'ก่อสร้าง ผ.บริการรายจังหวัด'!#REF!</f>
        <v>#REF!</v>
      </c>
      <c r="F56" s="2114" t="e">
        <f>'ก่อสร้าง ผ.บริการรายจังหวัด'!#REF!</f>
        <v>#REF!</v>
      </c>
      <c r="G56" s="2114">
        <f>รพ.สต.รายจังหวัด!AS52</f>
        <v>1</v>
      </c>
      <c r="H56" s="2114">
        <f>รพ.สต.รายจังหวัด!AT52</f>
        <v>3100000</v>
      </c>
      <c r="I56" s="2114">
        <f>สรุปภาพรวมครุภัณฑ์!AV267</f>
        <v>29</v>
      </c>
      <c r="J56" s="2114">
        <f>สรุปภาพรวมครุภัณฑ์!AW267</f>
        <v>32570000</v>
      </c>
      <c r="K56" s="2114">
        <f>'6.ยูนิตทำฟันรายจังหวัด'!D50</f>
        <v>2</v>
      </c>
      <c r="L56" s="2114">
        <f>'6.ยูนิตทำฟันรายจังหวัด'!E50</f>
        <v>1100000</v>
      </c>
      <c r="M56" s="2115" t="e">
        <f t="shared" si="54"/>
        <v>#REF!</v>
      </c>
      <c r="N56" s="2114"/>
      <c r="O56" s="2114"/>
      <c r="P56" s="2116">
        <v>0</v>
      </c>
      <c r="Q56" s="2115">
        <v>0</v>
      </c>
      <c r="R56" s="2117"/>
      <c r="S56" s="2117"/>
      <c r="T56" s="2116">
        <v>0</v>
      </c>
      <c r="U56" s="2115">
        <v>0</v>
      </c>
      <c r="V56" s="2115">
        <f t="shared" si="55"/>
        <v>0</v>
      </c>
      <c r="W56" s="2116" t="e">
        <f>#REF!</f>
        <v>#REF!</v>
      </c>
      <c r="X56" s="2115" t="e">
        <f>#REF!</f>
        <v>#REF!</v>
      </c>
      <c r="Y56" s="2116" t="e">
        <f>#REF!</f>
        <v>#REF!</v>
      </c>
      <c r="Z56" s="2115" t="e">
        <f>#REF!</f>
        <v>#REF!</v>
      </c>
      <c r="AA56" s="2115" t="e">
        <f>V56+X56+Z56</f>
        <v>#REF!</v>
      </c>
      <c r="AB56" s="2114"/>
      <c r="AC56" s="2114"/>
      <c r="AD56" s="2116"/>
      <c r="AE56" s="2115"/>
      <c r="AF56" s="2116"/>
      <c r="AG56" s="2115"/>
      <c r="AH56" s="2115">
        <f t="shared" si="56"/>
        <v>0</v>
      </c>
      <c r="AI56" s="2117">
        <f t="shared" si="57"/>
        <v>1</v>
      </c>
      <c r="AJ56" s="2115">
        <f t="shared" si="58"/>
        <v>72279400</v>
      </c>
      <c r="AK56" s="2117" t="e">
        <f t="shared" si="59"/>
        <v>#REF!</v>
      </c>
      <c r="AL56" s="2117" t="e">
        <f t="shared" si="60"/>
        <v>#REF!</v>
      </c>
      <c r="AM56" s="2116" t="e">
        <f t="shared" si="61"/>
        <v>#REF!</v>
      </c>
      <c r="AN56" s="2115" t="e">
        <f t="shared" si="62"/>
        <v>#REF!</v>
      </c>
      <c r="AO56" s="2120" t="e">
        <f t="shared" si="63"/>
        <v>#REF!</v>
      </c>
      <c r="AP56" s="2115" t="e">
        <f t="shared" si="64"/>
        <v>#REF!</v>
      </c>
      <c r="AQ56" s="2115" t="e">
        <f t="shared" si="65"/>
        <v>#REF!</v>
      </c>
    </row>
    <row r="57" spans="1:43" ht="21.9" customHeight="1">
      <c r="A57" s="2121"/>
      <c r="B57" s="2122" t="s">
        <v>4093</v>
      </c>
      <c r="C57" s="2123">
        <f>SUM(C58:C61)</f>
        <v>12</v>
      </c>
      <c r="D57" s="2123">
        <f>SUM(D58:D61)</f>
        <v>375730200</v>
      </c>
      <c r="E57" s="2123" t="e">
        <f t="shared" ref="E57:AQ57" si="66">SUM(E58:E61)</f>
        <v>#REF!</v>
      </c>
      <c r="F57" s="2123" t="e">
        <f t="shared" si="66"/>
        <v>#REF!</v>
      </c>
      <c r="G57" s="2123">
        <f t="shared" si="66"/>
        <v>6</v>
      </c>
      <c r="H57" s="2123">
        <f t="shared" si="66"/>
        <v>18600000</v>
      </c>
      <c r="I57" s="2123">
        <f t="shared" si="66"/>
        <v>39</v>
      </c>
      <c r="J57" s="2123">
        <f t="shared" si="66"/>
        <v>77555000</v>
      </c>
      <c r="K57" s="2123">
        <f>SUM(K58:K61)</f>
        <v>37</v>
      </c>
      <c r="L57" s="2123">
        <f>SUM(L58:L61)</f>
        <v>20350000</v>
      </c>
      <c r="M57" s="2123" t="e">
        <f t="shared" si="66"/>
        <v>#REF!</v>
      </c>
      <c r="N57" s="2123">
        <f t="shared" si="66"/>
        <v>0</v>
      </c>
      <c r="O57" s="2123">
        <f t="shared" si="66"/>
        <v>0</v>
      </c>
      <c r="P57" s="2123">
        <f t="shared" si="66"/>
        <v>5</v>
      </c>
      <c r="Q57" s="2123">
        <f t="shared" si="66"/>
        <v>17788500</v>
      </c>
      <c r="R57" s="2123">
        <f>SUM(R58:R61)</f>
        <v>0</v>
      </c>
      <c r="S57" s="2123">
        <f>SUM(S58:S61)</f>
        <v>0</v>
      </c>
      <c r="T57" s="2123">
        <f>SUM(T58:T61)</f>
        <v>6</v>
      </c>
      <c r="U57" s="2124">
        <f>SUM(U58:U61)</f>
        <v>3506300</v>
      </c>
      <c r="V57" s="2123">
        <f>SUM(V58:V61)</f>
        <v>21294800</v>
      </c>
      <c r="W57" s="2123">
        <f t="shared" si="66"/>
        <v>0</v>
      </c>
      <c r="X57" s="2123">
        <f t="shared" si="66"/>
        <v>0</v>
      </c>
      <c r="Y57" s="2123">
        <f t="shared" si="66"/>
        <v>0</v>
      </c>
      <c r="Z57" s="2123">
        <f t="shared" si="66"/>
        <v>0</v>
      </c>
      <c r="AA57" s="2123">
        <f t="shared" si="66"/>
        <v>0</v>
      </c>
      <c r="AB57" s="2123">
        <f>SUM(AB58:AB61)</f>
        <v>0</v>
      </c>
      <c r="AC57" s="2123">
        <f>SUM(AC58:AC61)</f>
        <v>0</v>
      </c>
      <c r="AD57" s="2123">
        <f t="shared" si="66"/>
        <v>0</v>
      </c>
      <c r="AE57" s="2123">
        <f t="shared" si="66"/>
        <v>0</v>
      </c>
      <c r="AF57" s="2123">
        <f t="shared" si="66"/>
        <v>0</v>
      </c>
      <c r="AG57" s="2123">
        <f t="shared" si="66"/>
        <v>0</v>
      </c>
      <c r="AH57" s="2123">
        <f t="shared" si="66"/>
        <v>0</v>
      </c>
      <c r="AI57" s="2123">
        <f t="shared" ref="AI57:AP57" si="67">SUM(AI58:AI61)</f>
        <v>12</v>
      </c>
      <c r="AJ57" s="2124">
        <f t="shared" si="67"/>
        <v>375730200</v>
      </c>
      <c r="AK57" s="2123" t="e">
        <f t="shared" si="67"/>
        <v>#REF!</v>
      </c>
      <c r="AL57" s="2123" t="e">
        <f t="shared" si="67"/>
        <v>#REF!</v>
      </c>
      <c r="AM57" s="2123" t="e">
        <f t="shared" si="67"/>
        <v>#REF!</v>
      </c>
      <c r="AN57" s="2123" t="e">
        <f t="shared" si="67"/>
        <v>#REF!</v>
      </c>
      <c r="AO57" s="2123">
        <f t="shared" si="67"/>
        <v>76</v>
      </c>
      <c r="AP57" s="2124">
        <f t="shared" si="67"/>
        <v>97905000</v>
      </c>
      <c r="AQ57" s="2124" t="e">
        <f t="shared" si="66"/>
        <v>#REF!</v>
      </c>
    </row>
    <row r="58" spans="1:43" s="2126" customFormat="1" ht="20.25" customHeight="1">
      <c r="A58" s="2112">
        <v>7</v>
      </c>
      <c r="B58" s="2125" t="s">
        <v>1417</v>
      </c>
      <c r="C58" s="2114">
        <f>'11.งบผูกพันเดิม ปี58 ผ.บริการ'!O70+'11.งบผูกพันเดิม ปี58 ผ.บริการ'!O71+'11.งบผูกพันเดิม ปี58 ผ.บริการ'!O72+'11.งบผูกพันเดิม ปี58 ผ.บริการ'!O73</f>
        <v>4</v>
      </c>
      <c r="D58" s="2114">
        <f>'11.งบผูกพันเดิม ปี58 ผ.บริการ'!P70+'11.งบผูกพันเดิม ปี58 ผ.บริการ'!P71+'11.งบผูกพันเดิม ปี58 ผ.บริการ'!P72+'11.งบผูกพันเดิม ปี58 ผ.บริการ'!P73</f>
        <v>115485400</v>
      </c>
      <c r="E58" s="2114" t="e">
        <f>'ก่อสร้าง ผ.บริการรายจังหวัด'!#REF!</f>
        <v>#REF!</v>
      </c>
      <c r="F58" s="2114" t="e">
        <f>'ก่อสร้าง ผ.บริการรายจังหวัด'!#REF!</f>
        <v>#REF!</v>
      </c>
      <c r="G58" s="2114">
        <f>รพ.สต.รายจังหวัด!AM61</f>
        <v>5</v>
      </c>
      <c r="H58" s="2114">
        <f>รพ.สต.รายจังหวัด!AN61</f>
        <v>15500000</v>
      </c>
      <c r="I58" s="2114">
        <f>สรุปภาพรวมครุภัณฑ์!AL329</f>
        <v>7</v>
      </c>
      <c r="J58" s="2114">
        <f>สรุปภาพรวมครุภัณฑ์!AM329</f>
        <v>12800000</v>
      </c>
      <c r="K58" s="2114">
        <f>'6.ยูนิตทำฟันรายจังหวัด'!D54</f>
        <v>10</v>
      </c>
      <c r="L58" s="2114">
        <f>'6.ยูนิตทำฟันรายจังหวัด'!E54</f>
        <v>5500000</v>
      </c>
      <c r="M58" s="2115" t="e">
        <f>D58+F58+H58+J58+L58</f>
        <v>#REF!</v>
      </c>
      <c r="N58" s="2114"/>
      <c r="O58" s="2114"/>
      <c r="P58" s="2116">
        <f>'ก่อสร้างผ.บริหาร รายจังหวัด'!DD34</f>
        <v>1</v>
      </c>
      <c r="Q58" s="2115">
        <f>'ก่อสร้างผ.บริหาร รายจังหวัด'!DE34</f>
        <v>3557700</v>
      </c>
      <c r="R58" s="2116">
        <v>0</v>
      </c>
      <c r="S58" s="2115">
        <v>0</v>
      </c>
      <c r="T58" s="2116">
        <f>'8.ค่า Siteสสจ.สสอ.'!O48</f>
        <v>2</v>
      </c>
      <c r="U58" s="2115">
        <f>'8.ค่า Siteสสจ.สสอ.'!P48</f>
        <v>945000</v>
      </c>
      <c r="V58" s="2115">
        <f>O58+Q58+S58+U58</f>
        <v>4502700</v>
      </c>
      <c r="W58" s="2118"/>
      <c r="X58" s="2119"/>
      <c r="Y58" s="2118"/>
      <c r="Z58" s="2119"/>
      <c r="AA58" s="2118"/>
      <c r="AB58" s="2114"/>
      <c r="AC58" s="2114"/>
      <c r="AD58" s="2116"/>
      <c r="AE58" s="2115"/>
      <c r="AF58" s="2116"/>
      <c r="AG58" s="2115"/>
      <c r="AH58" s="2115">
        <f>AC58+AE58+AG58</f>
        <v>0</v>
      </c>
      <c r="AI58" s="2117">
        <f t="shared" ref="AI58:AJ61" si="68">C58+N58+AB58</f>
        <v>4</v>
      </c>
      <c r="AJ58" s="2115">
        <f t="shared" si="68"/>
        <v>115485400</v>
      </c>
      <c r="AK58" s="2117" t="e">
        <f t="shared" ref="AK58:AL61" si="69">E58+G58+P58+T58+W58+AD58</f>
        <v>#REF!</v>
      </c>
      <c r="AL58" s="2117" t="e">
        <f t="shared" si="69"/>
        <v>#REF!</v>
      </c>
      <c r="AM58" s="2116" t="e">
        <f t="shared" ref="AM58:AN61" si="70">AI58+AK58</f>
        <v>#REF!</v>
      </c>
      <c r="AN58" s="2115" t="e">
        <f t="shared" si="70"/>
        <v>#REF!</v>
      </c>
      <c r="AO58" s="2120">
        <f t="shared" ref="AO58:AP61" si="71">I58+K58+R58+Y58+AF58</f>
        <v>17</v>
      </c>
      <c r="AP58" s="2115">
        <f t="shared" si="71"/>
        <v>18300000</v>
      </c>
      <c r="AQ58" s="2115" t="e">
        <f>AN58+AP58</f>
        <v>#REF!</v>
      </c>
    </row>
    <row r="59" spans="1:43" ht="18.75" customHeight="1">
      <c r="A59" s="2112">
        <v>7</v>
      </c>
      <c r="B59" s="2125" t="s">
        <v>1410</v>
      </c>
      <c r="C59" s="2114">
        <f>'11.งบผูกพันเดิม ปี58 ผ.บริการ'!O74+'11.งบผูกพันเดิม ปี58 ผ.บริการ'!O75</f>
        <v>2</v>
      </c>
      <c r="D59" s="2114">
        <f>'11.งบผูกพันเดิม ปี58 ผ.บริการ'!P74+'11.งบผูกพันเดิม ปี58 ผ.บริการ'!P75</f>
        <v>112374600</v>
      </c>
      <c r="E59" s="2114" t="e">
        <f>'ก่อสร้าง ผ.บริการรายจังหวัด'!#REF!</f>
        <v>#REF!</v>
      </c>
      <c r="F59" s="2114" t="e">
        <f>'ก่อสร้าง ผ.บริการรายจังหวัด'!#REF!</f>
        <v>#REF!</v>
      </c>
      <c r="G59" s="2114">
        <v>0</v>
      </c>
      <c r="H59" s="2117">
        <v>0</v>
      </c>
      <c r="I59" s="2114">
        <f>สรุปภาพรวมครุภัณฑ์!AN329</f>
        <v>15</v>
      </c>
      <c r="J59" s="2114">
        <f>สรุปภาพรวมครุภัณฑ์!AO329</f>
        <v>32115000</v>
      </c>
      <c r="K59" s="2114">
        <f>'6.ยูนิตทำฟันรายจังหวัด'!D55</f>
        <v>9</v>
      </c>
      <c r="L59" s="2114">
        <f>'6.ยูนิตทำฟันรายจังหวัด'!E55</f>
        <v>4950000</v>
      </c>
      <c r="M59" s="2115" t="e">
        <f>D59+F59+H59+J59+L59</f>
        <v>#REF!</v>
      </c>
      <c r="N59" s="2114"/>
      <c r="O59" s="2114"/>
      <c r="P59" s="2116">
        <f>'ก่อสร้างผ.บริหาร รายจังหวัด'!DD35</f>
        <v>2</v>
      </c>
      <c r="Q59" s="2115">
        <f>'ก่อสร้างผ.บริหาร รายจังหวัด'!DE35</f>
        <v>7115400</v>
      </c>
      <c r="R59" s="2116">
        <v>0</v>
      </c>
      <c r="S59" s="2115">
        <v>0</v>
      </c>
      <c r="T59" s="2116">
        <f>'8.ค่า Siteสสจ.สสอ.'!O50</f>
        <v>1</v>
      </c>
      <c r="U59" s="2115">
        <f>'8.ค่า Siteสสจ.สสอ.'!P50</f>
        <v>161700</v>
      </c>
      <c r="V59" s="2115">
        <f>O59+Q59+S59+U59</f>
        <v>7277100</v>
      </c>
      <c r="W59" s="2118"/>
      <c r="X59" s="2119"/>
      <c r="Y59" s="2118"/>
      <c r="Z59" s="2119"/>
      <c r="AA59" s="2118"/>
      <c r="AB59" s="2114"/>
      <c r="AC59" s="2114"/>
      <c r="AD59" s="2116"/>
      <c r="AE59" s="2115"/>
      <c r="AF59" s="2116"/>
      <c r="AG59" s="2115"/>
      <c r="AH59" s="2115">
        <f>AC59+AE59+AG59</f>
        <v>0</v>
      </c>
      <c r="AI59" s="2117">
        <f t="shared" si="68"/>
        <v>2</v>
      </c>
      <c r="AJ59" s="2115">
        <f t="shared" si="68"/>
        <v>112374600</v>
      </c>
      <c r="AK59" s="2117" t="e">
        <f t="shared" si="69"/>
        <v>#REF!</v>
      </c>
      <c r="AL59" s="2117" t="e">
        <f t="shared" si="69"/>
        <v>#REF!</v>
      </c>
      <c r="AM59" s="2116" t="e">
        <f t="shared" si="70"/>
        <v>#REF!</v>
      </c>
      <c r="AN59" s="2115" t="e">
        <f t="shared" si="70"/>
        <v>#REF!</v>
      </c>
      <c r="AO59" s="2120">
        <f t="shared" si="71"/>
        <v>24</v>
      </c>
      <c r="AP59" s="2115">
        <f t="shared" si="71"/>
        <v>37065000</v>
      </c>
      <c r="AQ59" s="2115" t="e">
        <f>AN59+AP59</f>
        <v>#REF!</v>
      </c>
    </row>
    <row r="60" spans="1:43" ht="18.75" customHeight="1">
      <c r="A60" s="2112">
        <v>7</v>
      </c>
      <c r="B60" s="2125" t="s">
        <v>526</v>
      </c>
      <c r="C60" s="2114">
        <f>'11.งบผูกพันเดิม ปี58 ผ.บริการ'!O76</f>
        <v>1</v>
      </c>
      <c r="D60" s="2114">
        <f>'11.งบผูกพันเดิม ปี58 ผ.บริการ'!P76</f>
        <v>36437800</v>
      </c>
      <c r="E60" s="2114" t="e">
        <f>'ก่อสร้าง ผ.บริการรายจังหวัด'!#REF!</f>
        <v>#REF!</v>
      </c>
      <c r="F60" s="2114" t="e">
        <f>'ก่อสร้าง ผ.บริการรายจังหวัด'!#REF!</f>
        <v>#REF!</v>
      </c>
      <c r="G60" s="2114">
        <v>0</v>
      </c>
      <c r="H60" s="2117">
        <v>0</v>
      </c>
      <c r="I60" s="2114">
        <f>สรุปภาพรวมครุภัณฑ์!AP329</f>
        <v>5</v>
      </c>
      <c r="J60" s="2114">
        <f>สรุปภาพรวมครุภัณฑ์!AQ329</f>
        <v>8380000</v>
      </c>
      <c r="K60" s="2114">
        <f>'6.ยูนิตทำฟันรายจังหวัด'!D56</f>
        <v>10</v>
      </c>
      <c r="L60" s="2114">
        <f>'6.ยูนิตทำฟันรายจังหวัด'!E56</f>
        <v>5500000</v>
      </c>
      <c r="M60" s="2115" t="e">
        <f>D60+F60+H60+J60+L60</f>
        <v>#REF!</v>
      </c>
      <c r="N60" s="2114"/>
      <c r="O60" s="2114"/>
      <c r="P60" s="2116">
        <f>'ก่อสร้างผ.บริหาร รายจังหวัด'!DD37</f>
        <v>1</v>
      </c>
      <c r="Q60" s="2115">
        <f>'ก่อสร้างผ.บริหาร รายจังหวัด'!DE37</f>
        <v>3557700</v>
      </c>
      <c r="R60" s="2116">
        <v>0</v>
      </c>
      <c r="S60" s="2115">
        <v>0</v>
      </c>
      <c r="T60" s="2116">
        <f>'8.ค่า Siteสสจ.สสอ.'!O51</f>
        <v>2</v>
      </c>
      <c r="U60" s="2115">
        <f>'8.ค่า Siteสสจ.สสอ.'!P51</f>
        <v>1700000</v>
      </c>
      <c r="V60" s="2115">
        <f>O60+Q60+S60+U60</f>
        <v>5257700</v>
      </c>
      <c r="W60" s="2118"/>
      <c r="X60" s="2119"/>
      <c r="Y60" s="2118"/>
      <c r="Z60" s="2119"/>
      <c r="AA60" s="2118"/>
      <c r="AB60" s="2114"/>
      <c r="AC60" s="2114"/>
      <c r="AD60" s="2116"/>
      <c r="AE60" s="2115"/>
      <c r="AF60" s="2116"/>
      <c r="AG60" s="2115"/>
      <c r="AH60" s="2115">
        <f>AC60+AE60+AG60</f>
        <v>0</v>
      </c>
      <c r="AI60" s="2117">
        <f t="shared" si="68"/>
        <v>1</v>
      </c>
      <c r="AJ60" s="2115">
        <f t="shared" si="68"/>
        <v>36437800</v>
      </c>
      <c r="AK60" s="2117" t="e">
        <f t="shared" si="69"/>
        <v>#REF!</v>
      </c>
      <c r="AL60" s="2117" t="e">
        <f t="shared" si="69"/>
        <v>#REF!</v>
      </c>
      <c r="AM60" s="2116" t="e">
        <f t="shared" si="70"/>
        <v>#REF!</v>
      </c>
      <c r="AN60" s="2115" t="e">
        <f t="shared" si="70"/>
        <v>#REF!</v>
      </c>
      <c r="AO60" s="2120">
        <f t="shared" si="71"/>
        <v>15</v>
      </c>
      <c r="AP60" s="2115">
        <f t="shared" si="71"/>
        <v>13880000</v>
      </c>
      <c r="AQ60" s="2115" t="e">
        <f>AN60+AP60</f>
        <v>#REF!</v>
      </c>
    </row>
    <row r="61" spans="1:43" ht="18.75" customHeight="1">
      <c r="A61" s="2112">
        <v>7</v>
      </c>
      <c r="B61" s="2125" t="s">
        <v>825</v>
      </c>
      <c r="C61" s="2114">
        <f>'11.งบผูกพันเดิม ปี58 ผ.บริการ'!O77+'11.งบผูกพันเดิม ปี58 ผ.บริการ'!O78+'11.งบผูกพันเดิม ปี58 ผ.บริการ'!O79+'11.งบผูกพันเดิม ปี58 ผ.บริการ'!O80+'11.งบผูกพันเดิม ปี58 ผ.บริการ'!O81</f>
        <v>5</v>
      </c>
      <c r="D61" s="2114">
        <f>'11.งบผูกพันเดิม ปี58 ผ.บริการ'!P77+'11.งบผูกพันเดิม ปี58 ผ.บริการ'!P78+'11.งบผูกพันเดิม ปี58 ผ.บริการ'!P79+'11.งบผูกพันเดิม ปี58 ผ.บริการ'!P80+'11.งบผูกพันเดิม ปี58 ผ.บริการ'!P81</f>
        <v>111432400</v>
      </c>
      <c r="E61" s="2114" t="e">
        <f>'ก่อสร้าง ผ.บริการรายจังหวัด'!#REF!</f>
        <v>#REF!</v>
      </c>
      <c r="F61" s="2114" t="e">
        <f>'ก่อสร้าง ผ.บริการรายจังหวัด'!#REF!</f>
        <v>#REF!</v>
      </c>
      <c r="G61" s="2114">
        <f>รพ.สต.รายจังหวัด!AO61</f>
        <v>1</v>
      </c>
      <c r="H61" s="2114">
        <f>รพ.สต.รายจังหวัด!AP61</f>
        <v>3100000</v>
      </c>
      <c r="I61" s="2114">
        <f>สรุปภาพรวมครุภัณฑ์!AR329</f>
        <v>12</v>
      </c>
      <c r="J61" s="2114">
        <f>สรุปภาพรวมครุภัณฑ์!AS329</f>
        <v>24260000</v>
      </c>
      <c r="K61" s="2114">
        <f>'6.ยูนิตทำฟันรายจังหวัด'!D57</f>
        <v>8</v>
      </c>
      <c r="L61" s="2114">
        <f>'6.ยูนิตทำฟันรายจังหวัด'!E57</f>
        <v>4400000</v>
      </c>
      <c r="M61" s="2115" t="e">
        <f>D61+F61+H61+J61+L61</f>
        <v>#REF!</v>
      </c>
      <c r="N61" s="2114"/>
      <c r="O61" s="2114"/>
      <c r="P61" s="2116">
        <f>'ก่อสร้างผ.บริหาร รายจังหวัด'!DD38</f>
        <v>1</v>
      </c>
      <c r="Q61" s="2115">
        <f>'ก่อสร้างผ.บริหาร รายจังหวัด'!DE38</f>
        <v>3557700</v>
      </c>
      <c r="R61" s="2116">
        <v>0</v>
      </c>
      <c r="S61" s="2115">
        <v>0</v>
      </c>
      <c r="T61" s="2116">
        <f>'8.ค่า Siteสสจ.สสอ.'!O53</f>
        <v>1</v>
      </c>
      <c r="U61" s="2115">
        <f>'8.ค่า Siteสสจ.สสอ.'!P53</f>
        <v>699600</v>
      </c>
      <c r="V61" s="2115">
        <f>O61+Q61+S61+U61</f>
        <v>4257300</v>
      </c>
      <c r="W61" s="2118"/>
      <c r="X61" s="2119"/>
      <c r="Y61" s="2118"/>
      <c r="Z61" s="2119"/>
      <c r="AA61" s="2118"/>
      <c r="AB61" s="2114"/>
      <c r="AC61" s="2114"/>
      <c r="AD61" s="2116"/>
      <c r="AE61" s="2115"/>
      <c r="AF61" s="2116"/>
      <c r="AG61" s="2115"/>
      <c r="AH61" s="2115">
        <f>AC61+AE61+AG61</f>
        <v>0</v>
      </c>
      <c r="AI61" s="2117">
        <f t="shared" si="68"/>
        <v>5</v>
      </c>
      <c r="AJ61" s="2115">
        <f t="shared" si="68"/>
        <v>111432400</v>
      </c>
      <c r="AK61" s="2117" t="e">
        <f t="shared" si="69"/>
        <v>#REF!</v>
      </c>
      <c r="AL61" s="2117" t="e">
        <f t="shared" si="69"/>
        <v>#REF!</v>
      </c>
      <c r="AM61" s="2116" t="e">
        <f t="shared" si="70"/>
        <v>#REF!</v>
      </c>
      <c r="AN61" s="2115" t="e">
        <f t="shared" si="70"/>
        <v>#REF!</v>
      </c>
      <c r="AO61" s="2120">
        <f t="shared" si="71"/>
        <v>20</v>
      </c>
      <c r="AP61" s="2115">
        <f t="shared" si="71"/>
        <v>28660000</v>
      </c>
      <c r="AQ61" s="2115" t="e">
        <f>AN61+AP61</f>
        <v>#REF!</v>
      </c>
    </row>
    <row r="62" spans="1:43" ht="21.9" customHeight="1">
      <c r="A62" s="2121"/>
      <c r="B62" s="2122" t="s">
        <v>4094</v>
      </c>
      <c r="C62" s="2123">
        <f>SUM(C63:C69)</f>
        <v>11</v>
      </c>
      <c r="D62" s="2123">
        <f>SUM(D63:D69)</f>
        <v>382771000</v>
      </c>
      <c r="E62" s="2123" t="e">
        <f>SUM(E63:E69)</f>
        <v>#REF!</v>
      </c>
      <c r="F62" s="2123" t="e">
        <f t="shared" ref="F62:AQ62" si="72">SUM(F63:F69)</f>
        <v>#REF!</v>
      </c>
      <c r="G62" s="2123">
        <f t="shared" si="72"/>
        <v>7</v>
      </c>
      <c r="H62" s="2123">
        <f t="shared" si="72"/>
        <v>21700000</v>
      </c>
      <c r="I62" s="2123">
        <f t="shared" si="72"/>
        <v>58</v>
      </c>
      <c r="J62" s="2123">
        <f t="shared" si="72"/>
        <v>87240000</v>
      </c>
      <c r="K62" s="2123">
        <f>SUM(K63:K69)</f>
        <v>50</v>
      </c>
      <c r="L62" s="2123">
        <f>SUM(L63:L69)</f>
        <v>27500000</v>
      </c>
      <c r="M62" s="2123" t="e">
        <f t="shared" si="72"/>
        <v>#REF!</v>
      </c>
      <c r="N62" s="2123">
        <f>SUM(N63:N69)</f>
        <v>1</v>
      </c>
      <c r="O62" s="2123">
        <f>SUM(O63:O69)</f>
        <v>22525000</v>
      </c>
      <c r="P62" s="2123">
        <f t="shared" si="72"/>
        <v>4</v>
      </c>
      <c r="Q62" s="2123">
        <f t="shared" si="72"/>
        <v>14230800</v>
      </c>
      <c r="R62" s="2123">
        <f t="shared" si="72"/>
        <v>6</v>
      </c>
      <c r="S62" s="2123">
        <f t="shared" si="72"/>
        <v>5736000</v>
      </c>
      <c r="T62" s="2123">
        <f>SUM(T63:T69)</f>
        <v>14</v>
      </c>
      <c r="U62" s="2124">
        <f>SUM(U63:U69)</f>
        <v>5132000</v>
      </c>
      <c r="V62" s="2123">
        <f t="shared" si="72"/>
        <v>47623800</v>
      </c>
      <c r="W62" s="2123">
        <f t="shared" si="72"/>
        <v>0</v>
      </c>
      <c r="X62" s="2123">
        <f t="shared" si="72"/>
        <v>0</v>
      </c>
      <c r="Y62" s="2123">
        <f t="shared" si="72"/>
        <v>0</v>
      </c>
      <c r="Z62" s="2123">
        <f t="shared" si="72"/>
        <v>0</v>
      </c>
      <c r="AA62" s="2123">
        <f t="shared" si="72"/>
        <v>0</v>
      </c>
      <c r="AB62" s="2123">
        <f>SUM(AB63:AB69)</f>
        <v>0</v>
      </c>
      <c r="AC62" s="2123">
        <f>SUM(AC63:AC69)</f>
        <v>0</v>
      </c>
      <c r="AD62" s="2123">
        <f t="shared" si="72"/>
        <v>0</v>
      </c>
      <c r="AE62" s="2123">
        <f t="shared" si="72"/>
        <v>0</v>
      </c>
      <c r="AF62" s="2123">
        <f t="shared" si="72"/>
        <v>0</v>
      </c>
      <c r="AG62" s="2123">
        <f t="shared" si="72"/>
        <v>0</v>
      </c>
      <c r="AH62" s="2123">
        <f t="shared" si="72"/>
        <v>0</v>
      </c>
      <c r="AI62" s="2123">
        <f>SUM(AI63:AI69)</f>
        <v>12</v>
      </c>
      <c r="AJ62" s="2124">
        <f>SUM(AJ63:AJ69)</f>
        <v>405296000</v>
      </c>
      <c r="AK62" s="2123" t="e">
        <f>SUM(AK63:AK69)</f>
        <v>#REF!</v>
      </c>
      <c r="AL62" s="2123" t="e">
        <f>SUM(AL63:AL69)</f>
        <v>#REF!</v>
      </c>
      <c r="AM62" s="2123" t="e">
        <f t="shared" si="72"/>
        <v>#REF!</v>
      </c>
      <c r="AN62" s="2123" t="e">
        <f t="shared" si="72"/>
        <v>#REF!</v>
      </c>
      <c r="AO62" s="2123">
        <f t="shared" si="72"/>
        <v>114</v>
      </c>
      <c r="AP62" s="2124">
        <f t="shared" si="72"/>
        <v>120476000</v>
      </c>
      <c r="AQ62" s="2124" t="e">
        <f t="shared" si="72"/>
        <v>#REF!</v>
      </c>
    </row>
    <row r="63" spans="1:43" ht="17.25" customHeight="1">
      <c r="A63" s="2112">
        <v>8</v>
      </c>
      <c r="B63" s="2125" t="s">
        <v>1298</v>
      </c>
      <c r="C63" s="2114">
        <f>'11.งบผูกพันเดิม ปี58 ผ.บริการ'!O84+'11.งบผูกพันเดิม ปี58 ผ.บริการ'!O85</f>
        <v>2</v>
      </c>
      <c r="D63" s="2114">
        <f>'11.งบผูกพันเดิม ปี58 ผ.บริการ'!P84+'11.งบผูกพันเดิม ปี58 ผ.บริการ'!P85</f>
        <v>28980200</v>
      </c>
      <c r="E63" s="2114" t="e">
        <f>'ก่อสร้าง ผ.บริการรายจังหวัด'!#REF!</f>
        <v>#REF!</v>
      </c>
      <c r="F63" s="2114" t="e">
        <f>'ก่อสร้าง ผ.บริการรายจังหวัด'!#REF!</f>
        <v>#REF!</v>
      </c>
      <c r="G63" s="2114">
        <v>0</v>
      </c>
      <c r="H63" s="2117">
        <v>0</v>
      </c>
      <c r="I63" s="2114">
        <f>สรุปภาพรวมครุภัณฑ์!AN371</f>
        <v>3</v>
      </c>
      <c r="J63" s="2114">
        <f>สรุปภาพรวมครุภัณฑ์!AO371</f>
        <v>6390000</v>
      </c>
      <c r="K63" s="2114">
        <f>'6.ยูนิตทำฟันรายจังหวัด'!D60</f>
        <v>3</v>
      </c>
      <c r="L63" s="2114">
        <f>'6.ยูนิตทำฟันรายจังหวัด'!E60</f>
        <v>1650000</v>
      </c>
      <c r="M63" s="2115" t="e">
        <f t="shared" ref="M63:M69" si="73">D63+F63+H63+J63+L63</f>
        <v>#REF!</v>
      </c>
      <c r="N63" s="2114"/>
      <c r="O63" s="2114"/>
      <c r="P63" s="2116">
        <f>'ก่อสร้างผ.บริหาร รายจังหวัด'!DD40</f>
        <v>1</v>
      </c>
      <c r="Q63" s="2115">
        <f>'ก่อสร้างผ.บริหาร รายจังหวัด'!DE40</f>
        <v>3557700</v>
      </c>
      <c r="R63" s="2116">
        <v>0</v>
      </c>
      <c r="S63" s="2115">
        <v>0</v>
      </c>
      <c r="T63" s="2116">
        <f>'8.ค่า Siteสสจ.สสอ.'!O56</f>
        <v>2</v>
      </c>
      <c r="U63" s="2115">
        <f>'8.ค่า Siteสสจ.สสอ.'!P56</f>
        <v>800000</v>
      </c>
      <c r="V63" s="2115">
        <f t="shared" ref="V63:V69" si="74">O63+Q63+S63+U63</f>
        <v>4357700</v>
      </c>
      <c r="W63" s="2118"/>
      <c r="X63" s="2119"/>
      <c r="Y63" s="2118"/>
      <c r="Z63" s="2119"/>
      <c r="AA63" s="2118"/>
      <c r="AB63" s="2114"/>
      <c r="AC63" s="2114"/>
      <c r="AD63" s="2116"/>
      <c r="AE63" s="2115"/>
      <c r="AF63" s="2116"/>
      <c r="AG63" s="2115"/>
      <c r="AH63" s="2115">
        <f t="shared" ref="AH63:AH69" si="75">AC63+AE63+AG63</f>
        <v>0</v>
      </c>
      <c r="AI63" s="2117">
        <f t="shared" ref="AI63:AI69" si="76">C63+N63+AB63</f>
        <v>2</v>
      </c>
      <c r="AJ63" s="2115">
        <f t="shared" ref="AJ63:AJ69" si="77">D63+O63+AC63</f>
        <v>28980200</v>
      </c>
      <c r="AK63" s="2117" t="e">
        <f t="shared" ref="AK63:AK69" si="78">E63+G63+P63+T63+W63+AD63</f>
        <v>#REF!</v>
      </c>
      <c r="AL63" s="2117" t="e">
        <f t="shared" ref="AL63:AL69" si="79">F63+H63+Q63+U63+X63+AE63</f>
        <v>#REF!</v>
      </c>
      <c r="AM63" s="2116" t="e">
        <f t="shared" ref="AM63:AM69" si="80">AI63+AK63</f>
        <v>#REF!</v>
      </c>
      <c r="AN63" s="2115" t="e">
        <f t="shared" ref="AN63:AN69" si="81">AJ63+AL63</f>
        <v>#REF!</v>
      </c>
      <c r="AO63" s="2120">
        <f t="shared" ref="AO63:AO69" si="82">I63+K63+R63+Y63+AF63</f>
        <v>6</v>
      </c>
      <c r="AP63" s="2115">
        <f t="shared" ref="AP63:AP69" si="83">J63+L63+S63+Z63+AG63</f>
        <v>8040000</v>
      </c>
      <c r="AQ63" s="2115" t="e">
        <f t="shared" ref="AQ63:AQ69" si="84">AN63+AP63</f>
        <v>#REF!</v>
      </c>
    </row>
    <row r="64" spans="1:43" ht="17.25" customHeight="1">
      <c r="A64" s="2112">
        <v>8</v>
      </c>
      <c r="B64" s="2125" t="s">
        <v>1308</v>
      </c>
      <c r="C64" s="2114">
        <f>'11.งบผูกพันเดิม ปี58 ผ.บริการ'!O86</f>
        <v>1</v>
      </c>
      <c r="D64" s="2114">
        <f>'11.งบผูกพันเดิม ปี58 ผ.บริการ'!P86</f>
        <v>12477400</v>
      </c>
      <c r="E64" s="2114" t="e">
        <f>'ก่อสร้าง ผ.บริการรายจังหวัด'!#REF!</f>
        <v>#REF!</v>
      </c>
      <c r="F64" s="2114" t="e">
        <f>'ก่อสร้าง ผ.บริการรายจังหวัด'!#REF!</f>
        <v>#REF!</v>
      </c>
      <c r="G64" s="2114">
        <f>รพ.สต.รายจังหวัด!AO70</f>
        <v>3</v>
      </c>
      <c r="H64" s="2114">
        <f>รพ.สต.รายจังหวัด!AP70</f>
        <v>9300000</v>
      </c>
      <c r="I64" s="2114">
        <f>สรุปภาพรวมครุภัณฑ์!AP371</f>
        <v>4</v>
      </c>
      <c r="J64" s="2114">
        <f>สรุปภาพรวมครุภัณฑ์!AQ371</f>
        <v>3975000</v>
      </c>
      <c r="K64" s="2114">
        <f>'6.ยูนิตทำฟันรายจังหวัด'!D61</f>
        <v>4</v>
      </c>
      <c r="L64" s="2114">
        <f>'6.ยูนิตทำฟันรายจังหวัด'!E61</f>
        <v>2200000</v>
      </c>
      <c r="M64" s="2115" t="e">
        <f t="shared" si="73"/>
        <v>#REF!</v>
      </c>
      <c r="N64" s="2114"/>
      <c r="O64" s="2114"/>
      <c r="P64" s="2116">
        <f>'ก่อสร้างผ.บริหาร รายจังหวัด'!DD41</f>
        <v>1</v>
      </c>
      <c r="Q64" s="2115">
        <f>'ก่อสร้างผ.บริหาร รายจังหวัด'!DE41</f>
        <v>3557700</v>
      </c>
      <c r="R64" s="2117">
        <f>สรุปภาพรวมครุภัณฑ์!AL620</f>
        <v>3</v>
      </c>
      <c r="S64" s="2117">
        <f>สรุปภาพรวมครุภัณฑ์!AM620</f>
        <v>2868000</v>
      </c>
      <c r="T64" s="2116">
        <f>'8.ค่า Siteสสจ.สสอ.'!O58</f>
        <v>2</v>
      </c>
      <c r="U64" s="2115">
        <f>'8.ค่า Siteสสจ.สสอ.'!P58</f>
        <v>299300</v>
      </c>
      <c r="V64" s="2115">
        <f t="shared" si="74"/>
        <v>6725000</v>
      </c>
      <c r="W64" s="2118"/>
      <c r="X64" s="2119"/>
      <c r="Y64" s="2118"/>
      <c r="Z64" s="2119"/>
      <c r="AA64" s="2118"/>
      <c r="AB64" s="2114"/>
      <c r="AC64" s="2114"/>
      <c r="AD64" s="2116"/>
      <c r="AE64" s="2115"/>
      <c r="AF64" s="2116"/>
      <c r="AG64" s="2115"/>
      <c r="AH64" s="2115">
        <f t="shared" si="75"/>
        <v>0</v>
      </c>
      <c r="AI64" s="2117">
        <f t="shared" si="76"/>
        <v>1</v>
      </c>
      <c r="AJ64" s="2115">
        <f t="shared" si="77"/>
        <v>12477400</v>
      </c>
      <c r="AK64" s="2117" t="e">
        <f t="shared" si="78"/>
        <v>#REF!</v>
      </c>
      <c r="AL64" s="2117" t="e">
        <f t="shared" si="79"/>
        <v>#REF!</v>
      </c>
      <c r="AM64" s="2116" t="e">
        <f t="shared" si="80"/>
        <v>#REF!</v>
      </c>
      <c r="AN64" s="2115" t="e">
        <f t="shared" si="81"/>
        <v>#REF!</v>
      </c>
      <c r="AO64" s="2120">
        <f t="shared" si="82"/>
        <v>11</v>
      </c>
      <c r="AP64" s="2115">
        <f t="shared" si="83"/>
        <v>9043000</v>
      </c>
      <c r="AQ64" s="2115" t="e">
        <f t="shared" si="84"/>
        <v>#REF!</v>
      </c>
    </row>
    <row r="65" spans="1:43" ht="17.25" customHeight="1">
      <c r="A65" s="2112">
        <v>8</v>
      </c>
      <c r="B65" s="2125" t="s">
        <v>917</v>
      </c>
      <c r="C65" s="2114"/>
      <c r="D65" s="2114"/>
      <c r="E65" s="2114" t="e">
        <f>'ก่อสร้าง ผ.บริการรายจังหวัด'!#REF!</f>
        <v>#REF!</v>
      </c>
      <c r="F65" s="2114" t="e">
        <f>'ก่อสร้าง ผ.บริการรายจังหวัด'!#REF!</f>
        <v>#REF!</v>
      </c>
      <c r="G65" s="2114">
        <v>0</v>
      </c>
      <c r="H65" s="2117">
        <v>0</v>
      </c>
      <c r="I65" s="2114">
        <f>สรุปภาพรวมครุภัณฑ์!AT371</f>
        <v>4</v>
      </c>
      <c r="J65" s="2114">
        <f>สรุปภาพรวมครุภัณฑ์!AU371</f>
        <v>8180000</v>
      </c>
      <c r="K65" s="2114">
        <f>'6.ยูนิตทำฟันรายจังหวัด'!D63</f>
        <v>6</v>
      </c>
      <c r="L65" s="2114">
        <f>'6.ยูนิตทำฟันรายจังหวัด'!E63</f>
        <v>3300000</v>
      </c>
      <c r="M65" s="2115" t="e">
        <f t="shared" si="73"/>
        <v>#REF!</v>
      </c>
      <c r="N65" s="2114"/>
      <c r="O65" s="2114"/>
      <c r="P65" s="2116">
        <f>'ก่อสร้างผ.บริหาร รายจังหวัด'!DD43</f>
        <v>1</v>
      </c>
      <c r="Q65" s="2115">
        <f>'ก่อสร้างผ.บริหาร รายจังหวัด'!DE43</f>
        <v>3557700</v>
      </c>
      <c r="R65" s="2116">
        <v>0</v>
      </c>
      <c r="S65" s="2115">
        <v>0</v>
      </c>
      <c r="T65" s="2116">
        <f>'8.ค่า Siteสสจ.สสอ.'!O62</f>
        <v>1</v>
      </c>
      <c r="U65" s="2115">
        <f>'8.ค่า Siteสสจ.สสอ.'!P62</f>
        <v>300000</v>
      </c>
      <c r="V65" s="2115">
        <f t="shared" si="74"/>
        <v>3857700</v>
      </c>
      <c r="W65" s="2118"/>
      <c r="X65" s="2119"/>
      <c r="Y65" s="2118"/>
      <c r="Z65" s="2119"/>
      <c r="AA65" s="2118"/>
      <c r="AB65" s="2114"/>
      <c r="AC65" s="2114"/>
      <c r="AD65" s="2116"/>
      <c r="AE65" s="2115"/>
      <c r="AF65" s="2116"/>
      <c r="AG65" s="2115"/>
      <c r="AH65" s="2115">
        <f t="shared" si="75"/>
        <v>0</v>
      </c>
      <c r="AI65" s="2117">
        <f t="shared" si="76"/>
        <v>0</v>
      </c>
      <c r="AJ65" s="2115">
        <f t="shared" si="77"/>
        <v>0</v>
      </c>
      <c r="AK65" s="2117" t="e">
        <f t="shared" si="78"/>
        <v>#REF!</v>
      </c>
      <c r="AL65" s="2117" t="e">
        <f t="shared" si="79"/>
        <v>#REF!</v>
      </c>
      <c r="AM65" s="2116" t="e">
        <f t="shared" si="80"/>
        <v>#REF!</v>
      </c>
      <c r="AN65" s="2115" t="e">
        <f t="shared" si="81"/>
        <v>#REF!</v>
      </c>
      <c r="AO65" s="2120">
        <f t="shared" si="82"/>
        <v>10</v>
      </c>
      <c r="AP65" s="2115">
        <f t="shared" si="83"/>
        <v>11480000</v>
      </c>
      <c r="AQ65" s="2115" t="e">
        <f t="shared" si="84"/>
        <v>#REF!</v>
      </c>
    </row>
    <row r="66" spans="1:43" ht="17.25" customHeight="1">
      <c r="A66" s="2112">
        <v>8</v>
      </c>
      <c r="B66" s="2125" t="s">
        <v>801</v>
      </c>
      <c r="C66" s="2114"/>
      <c r="D66" s="2114"/>
      <c r="E66" s="2114" t="e">
        <f>'ก่อสร้าง ผ.บริการรายจังหวัด'!#REF!</f>
        <v>#REF!</v>
      </c>
      <c r="F66" s="2114" t="e">
        <f>'ก่อสร้าง ผ.บริการรายจังหวัด'!#REF!</f>
        <v>#REF!</v>
      </c>
      <c r="G66" s="2114">
        <v>0</v>
      </c>
      <c r="H66" s="2117">
        <v>0</v>
      </c>
      <c r="I66" s="2114">
        <f>สรุปภาพรวมครุภัณฑ์!AV371</f>
        <v>5</v>
      </c>
      <c r="J66" s="2114">
        <f>สรุปภาพรวมครุภัณฑ์!AW371</f>
        <v>6730000</v>
      </c>
      <c r="K66" s="2114">
        <f>'6.ยูนิตทำฟันรายจังหวัด'!D64</f>
        <v>10</v>
      </c>
      <c r="L66" s="2114">
        <f>'6.ยูนิตทำฟันรายจังหวัด'!E64</f>
        <v>5500000</v>
      </c>
      <c r="M66" s="2115" t="e">
        <f t="shared" si="73"/>
        <v>#REF!</v>
      </c>
      <c r="N66" s="2114"/>
      <c r="O66" s="2114"/>
      <c r="P66" s="2116"/>
      <c r="Q66" s="2115"/>
      <c r="R66" s="2116">
        <v>0</v>
      </c>
      <c r="S66" s="2115">
        <v>0</v>
      </c>
      <c r="T66" s="2116">
        <f>'8.ค่า Siteสสจ.สสอ.'!O63</f>
        <v>1</v>
      </c>
      <c r="U66" s="2115">
        <f>'8.ค่า Siteสสจ.สสอ.'!P63</f>
        <v>934500</v>
      </c>
      <c r="V66" s="2115">
        <f t="shared" si="74"/>
        <v>934500</v>
      </c>
      <c r="W66" s="2118"/>
      <c r="X66" s="2119"/>
      <c r="Y66" s="2118"/>
      <c r="Z66" s="2119"/>
      <c r="AA66" s="2118"/>
      <c r="AB66" s="2114"/>
      <c r="AC66" s="2114"/>
      <c r="AD66" s="2116"/>
      <c r="AE66" s="2115"/>
      <c r="AF66" s="2116"/>
      <c r="AG66" s="2115"/>
      <c r="AH66" s="2115">
        <f t="shared" si="75"/>
        <v>0</v>
      </c>
      <c r="AI66" s="2117">
        <f t="shared" si="76"/>
        <v>0</v>
      </c>
      <c r="AJ66" s="2115">
        <f t="shared" si="77"/>
        <v>0</v>
      </c>
      <c r="AK66" s="2117" t="e">
        <f t="shared" si="78"/>
        <v>#REF!</v>
      </c>
      <c r="AL66" s="2117" t="e">
        <f t="shared" si="79"/>
        <v>#REF!</v>
      </c>
      <c r="AM66" s="2116" t="e">
        <f t="shared" si="80"/>
        <v>#REF!</v>
      </c>
      <c r="AN66" s="2115" t="e">
        <f t="shared" si="81"/>
        <v>#REF!</v>
      </c>
      <c r="AO66" s="2120">
        <f t="shared" si="82"/>
        <v>15</v>
      </c>
      <c r="AP66" s="2115">
        <f t="shared" si="83"/>
        <v>12230000</v>
      </c>
      <c r="AQ66" s="2115" t="e">
        <f t="shared" si="84"/>
        <v>#REF!</v>
      </c>
    </row>
    <row r="67" spans="1:43" ht="17.25" customHeight="1">
      <c r="A67" s="2112">
        <v>8</v>
      </c>
      <c r="B67" s="2127" t="s">
        <v>827</v>
      </c>
      <c r="C67" s="2114">
        <f>'11.งบผูกพันเดิม ปี58 ผ.บริการ'!O92+'11.งบผูกพันเดิม ปี58 ผ.บริการ'!O93</f>
        <v>2</v>
      </c>
      <c r="D67" s="2114">
        <f>'11.งบผูกพันเดิม ปี58 ผ.บริการ'!P92+'11.งบผูกพันเดิม ปี58 ผ.บริการ'!P93</f>
        <v>20702600</v>
      </c>
      <c r="E67" s="2114" t="e">
        <f>'ก่อสร้าง ผ.บริการรายจังหวัด'!#REF!</f>
        <v>#REF!</v>
      </c>
      <c r="F67" s="2114" t="e">
        <f>'ก่อสร้าง ผ.บริการรายจังหวัด'!#REF!</f>
        <v>#REF!</v>
      </c>
      <c r="G67" s="2114">
        <v>0</v>
      </c>
      <c r="H67" s="2117">
        <v>0</v>
      </c>
      <c r="I67" s="2114">
        <f>สรุปภาพรวมครุภัณฑ์!AX371</f>
        <v>16</v>
      </c>
      <c r="J67" s="2114">
        <f>สรุปภาพรวมครุภัณฑ์!AY371</f>
        <v>26460000</v>
      </c>
      <c r="K67" s="2114">
        <f>'6.ยูนิตทำฟันรายจังหวัด'!D65</f>
        <v>8</v>
      </c>
      <c r="L67" s="2114">
        <f>'6.ยูนิตทำฟันรายจังหวัด'!E65</f>
        <v>4400000</v>
      </c>
      <c r="M67" s="2115" t="e">
        <f t="shared" si="73"/>
        <v>#REF!</v>
      </c>
      <c r="N67" s="2114"/>
      <c r="O67" s="2114"/>
      <c r="P67" s="2116"/>
      <c r="Q67" s="2115"/>
      <c r="R67" s="2116">
        <v>0</v>
      </c>
      <c r="S67" s="2115">
        <v>0</v>
      </c>
      <c r="T67" s="2116">
        <f>'8.ค่า Siteสสจ.สสอ.'!O64</f>
        <v>4</v>
      </c>
      <c r="U67" s="2115">
        <f>'8.ค่า Siteสสจ.สสอ.'!P64</f>
        <v>600000</v>
      </c>
      <c r="V67" s="2115">
        <f t="shared" si="74"/>
        <v>600000</v>
      </c>
      <c r="W67" s="2118"/>
      <c r="X67" s="2119"/>
      <c r="Y67" s="2118"/>
      <c r="Z67" s="2119"/>
      <c r="AA67" s="2118"/>
      <c r="AB67" s="2114"/>
      <c r="AC67" s="2114"/>
      <c r="AD67" s="2116"/>
      <c r="AE67" s="2115"/>
      <c r="AF67" s="2116"/>
      <c r="AG67" s="2115"/>
      <c r="AH67" s="2115">
        <f t="shared" si="75"/>
        <v>0</v>
      </c>
      <c r="AI67" s="2117">
        <f t="shared" si="76"/>
        <v>2</v>
      </c>
      <c r="AJ67" s="2115">
        <f t="shared" si="77"/>
        <v>20702600</v>
      </c>
      <c r="AK67" s="2117" t="e">
        <f t="shared" si="78"/>
        <v>#REF!</v>
      </c>
      <c r="AL67" s="2117" t="e">
        <f t="shared" si="79"/>
        <v>#REF!</v>
      </c>
      <c r="AM67" s="2116" t="e">
        <f t="shared" si="80"/>
        <v>#REF!</v>
      </c>
      <c r="AN67" s="2115" t="e">
        <f t="shared" si="81"/>
        <v>#REF!</v>
      </c>
      <c r="AO67" s="2120">
        <f t="shared" si="82"/>
        <v>24</v>
      </c>
      <c r="AP67" s="2115">
        <f t="shared" si="83"/>
        <v>30860000</v>
      </c>
      <c r="AQ67" s="2115" t="e">
        <f t="shared" si="84"/>
        <v>#REF!</v>
      </c>
    </row>
    <row r="68" spans="1:43" ht="17.25" customHeight="1">
      <c r="A68" s="2112">
        <v>8</v>
      </c>
      <c r="B68" s="2125" t="s">
        <v>912</v>
      </c>
      <c r="C68" s="2114">
        <f>'11.งบผูกพันเดิม ปี58 ผ.บริการ'!O83</f>
        <v>1</v>
      </c>
      <c r="D68" s="2114">
        <f>'11.งบผูกพันเดิม ปี58 ผ.บริการ'!P83</f>
        <v>92375900</v>
      </c>
      <c r="E68" s="2114" t="e">
        <f>'ก่อสร้าง ผ.บริการรายจังหวัด'!#REF!</f>
        <v>#REF!</v>
      </c>
      <c r="F68" s="2114" t="e">
        <f>'ก่อสร้าง ผ.บริการรายจังหวัด'!#REF!</f>
        <v>#REF!</v>
      </c>
      <c r="G68" s="2114">
        <f>รพ.สต.รายจังหวัด!AM70</f>
        <v>4</v>
      </c>
      <c r="H68" s="2114">
        <f>รพ.สต.รายจังหวัด!AN70</f>
        <v>12400000</v>
      </c>
      <c r="I68" s="2114">
        <f>สรุปภาพรวมครุภัณฑ์!AL371</f>
        <v>8</v>
      </c>
      <c r="J68" s="2114">
        <f>สรุปภาพรวมครุภัณฑ์!AM371</f>
        <v>7700000</v>
      </c>
      <c r="K68" s="2114">
        <f>'6.ยูนิตทำฟันรายจังหวัด'!D59</f>
        <v>7</v>
      </c>
      <c r="L68" s="2114">
        <f>'6.ยูนิตทำฟันรายจังหวัด'!E59</f>
        <v>3850000</v>
      </c>
      <c r="M68" s="2115" t="e">
        <f t="shared" si="73"/>
        <v>#REF!</v>
      </c>
      <c r="N68" s="2114"/>
      <c r="O68" s="2114"/>
      <c r="P68" s="2116"/>
      <c r="Q68" s="2115"/>
      <c r="R68" s="2116">
        <v>0</v>
      </c>
      <c r="S68" s="2115">
        <v>0</v>
      </c>
      <c r="T68" s="2116">
        <f>'8.ค่า Siteสสจ.สสอ.'!O54</f>
        <v>2</v>
      </c>
      <c r="U68" s="2115">
        <f>'8.ค่า Siteสสจ.สสอ.'!P54</f>
        <v>1850000</v>
      </c>
      <c r="V68" s="2115">
        <f t="shared" si="74"/>
        <v>1850000</v>
      </c>
      <c r="W68" s="2118"/>
      <c r="X68" s="2119"/>
      <c r="Y68" s="2118"/>
      <c r="Z68" s="2119"/>
      <c r="AA68" s="2118"/>
      <c r="AB68" s="2114"/>
      <c r="AC68" s="2114"/>
      <c r="AD68" s="2116"/>
      <c r="AE68" s="2115"/>
      <c r="AF68" s="2116"/>
      <c r="AG68" s="2115"/>
      <c r="AH68" s="2115">
        <f t="shared" si="75"/>
        <v>0</v>
      </c>
      <c r="AI68" s="2117">
        <f t="shared" si="76"/>
        <v>1</v>
      </c>
      <c r="AJ68" s="2115">
        <f t="shared" si="77"/>
        <v>92375900</v>
      </c>
      <c r="AK68" s="2117" t="e">
        <f t="shared" si="78"/>
        <v>#REF!</v>
      </c>
      <c r="AL68" s="2117" t="e">
        <f t="shared" si="79"/>
        <v>#REF!</v>
      </c>
      <c r="AM68" s="2116" t="e">
        <f t="shared" si="80"/>
        <v>#REF!</v>
      </c>
      <c r="AN68" s="2115" t="e">
        <f t="shared" si="81"/>
        <v>#REF!</v>
      </c>
      <c r="AO68" s="2120">
        <f t="shared" si="82"/>
        <v>15</v>
      </c>
      <c r="AP68" s="2115">
        <f t="shared" si="83"/>
        <v>11550000</v>
      </c>
      <c r="AQ68" s="2115" t="e">
        <f t="shared" si="84"/>
        <v>#REF!</v>
      </c>
    </row>
    <row r="69" spans="1:43" ht="17.25" customHeight="1">
      <c r="A69" s="2112">
        <v>8</v>
      </c>
      <c r="B69" s="2125" t="s">
        <v>914</v>
      </c>
      <c r="C69" s="2114">
        <f>'11.งบผูกพันเดิม ปี58 ผ.บริการ'!O87+'11.งบผูกพันเดิม ปี58 ผ.บริการ'!O88+'11.งบผูกพันเดิม ปี58 ผ.บริการ'!O89+'11.งบผูกพันเดิม ปี58 ผ.บริการ'!O90+'11.งบผูกพันเดิม ปี58 ผ.บริการ'!O91</f>
        <v>5</v>
      </c>
      <c r="D69" s="2114">
        <f>'11.งบผูกพันเดิม ปี58 ผ.บริการ'!P87+'11.งบผูกพันเดิม ปี58 ผ.บริการ'!P88+'11.งบผูกพันเดิม ปี58 ผ.บริการ'!P89+'11.งบผูกพันเดิม ปี58 ผ.บริการ'!P90+'11.งบผูกพันเดิม ปี58 ผ.บริการ'!P91</f>
        <v>228234900</v>
      </c>
      <c r="E69" s="2114" t="e">
        <f>'ก่อสร้าง ผ.บริการรายจังหวัด'!#REF!</f>
        <v>#REF!</v>
      </c>
      <c r="F69" s="2114" t="e">
        <f>'ก่อสร้าง ผ.บริการรายจังหวัด'!#REF!</f>
        <v>#REF!</v>
      </c>
      <c r="G69" s="2114">
        <v>0</v>
      </c>
      <c r="H69" s="2117">
        <v>0</v>
      </c>
      <c r="I69" s="2114">
        <f>สรุปภาพรวมครุภัณฑ์!AR371</f>
        <v>18</v>
      </c>
      <c r="J69" s="2114">
        <f>สรุปภาพรวมครุภัณฑ์!AS371</f>
        <v>27805000</v>
      </c>
      <c r="K69" s="2114">
        <f>'6.ยูนิตทำฟันรายจังหวัด'!D62</f>
        <v>12</v>
      </c>
      <c r="L69" s="2114">
        <f>'6.ยูนิตทำฟันรายจังหวัด'!E62</f>
        <v>6600000</v>
      </c>
      <c r="M69" s="2115" t="e">
        <f t="shared" si="73"/>
        <v>#REF!</v>
      </c>
      <c r="N69" s="2114">
        <f>'13.ผูกพันเดิม  ปี 58 ผ.บริหาร'!F13</f>
        <v>1</v>
      </c>
      <c r="O69" s="2114">
        <f>'13.ผูกพันเดิม  ปี 58 ผ.บริหาร'!M13</f>
        <v>22525000</v>
      </c>
      <c r="P69" s="2116">
        <f>'ก่อสร้างผ.บริหาร รายจังหวัด'!DD42</f>
        <v>1</v>
      </c>
      <c r="Q69" s="2115">
        <f>'ก่อสร้างผ.บริหาร รายจังหวัด'!DE42</f>
        <v>3557700</v>
      </c>
      <c r="R69" s="2117">
        <f>สรุปภาพรวมครุภัณฑ์!AN620</f>
        <v>3</v>
      </c>
      <c r="S69" s="2117">
        <f>สรุปภาพรวมครุภัณฑ์!AO620</f>
        <v>2868000</v>
      </c>
      <c r="T69" s="2116">
        <f>'8.ค่า Siteสสจ.สสอ.'!O60</f>
        <v>2</v>
      </c>
      <c r="U69" s="2115">
        <f>'8.ค่า Siteสสจ.สสอ.'!P60</f>
        <v>348200</v>
      </c>
      <c r="V69" s="2115">
        <f t="shared" si="74"/>
        <v>29298900</v>
      </c>
      <c r="W69" s="2118"/>
      <c r="X69" s="2119"/>
      <c r="Y69" s="2118"/>
      <c r="Z69" s="2119"/>
      <c r="AA69" s="2118"/>
      <c r="AB69" s="2114"/>
      <c r="AC69" s="2114"/>
      <c r="AD69" s="2116"/>
      <c r="AE69" s="2115"/>
      <c r="AF69" s="2116"/>
      <c r="AG69" s="2115"/>
      <c r="AH69" s="2115">
        <f t="shared" si="75"/>
        <v>0</v>
      </c>
      <c r="AI69" s="2117">
        <f t="shared" si="76"/>
        <v>6</v>
      </c>
      <c r="AJ69" s="2115">
        <f t="shared" si="77"/>
        <v>250759900</v>
      </c>
      <c r="AK69" s="2117" t="e">
        <f t="shared" si="78"/>
        <v>#REF!</v>
      </c>
      <c r="AL69" s="2117" t="e">
        <f t="shared" si="79"/>
        <v>#REF!</v>
      </c>
      <c r="AM69" s="2116" t="e">
        <f t="shared" si="80"/>
        <v>#REF!</v>
      </c>
      <c r="AN69" s="2115" t="e">
        <f t="shared" si="81"/>
        <v>#REF!</v>
      </c>
      <c r="AO69" s="2120">
        <f t="shared" si="82"/>
        <v>33</v>
      </c>
      <c r="AP69" s="2115">
        <f t="shared" si="83"/>
        <v>37273000</v>
      </c>
      <c r="AQ69" s="2115" t="e">
        <f t="shared" si="84"/>
        <v>#REF!</v>
      </c>
    </row>
    <row r="70" spans="1:43" ht="21.9" customHeight="1">
      <c r="A70" s="2121"/>
      <c r="B70" s="2122" t="s">
        <v>4095</v>
      </c>
      <c r="C70" s="2123">
        <f>SUM(C71:C74)</f>
        <v>13</v>
      </c>
      <c r="D70" s="2123">
        <f>SUM(D71:D74)</f>
        <v>655488800</v>
      </c>
      <c r="E70" s="2123" t="e">
        <f t="shared" ref="E70:AQ70" si="85">SUM(E71:E74)</f>
        <v>#REF!</v>
      </c>
      <c r="F70" s="2123" t="e">
        <f t="shared" si="85"/>
        <v>#REF!</v>
      </c>
      <c r="G70" s="2123">
        <f t="shared" si="85"/>
        <v>7</v>
      </c>
      <c r="H70" s="2123">
        <f t="shared" si="85"/>
        <v>21700000</v>
      </c>
      <c r="I70" s="2123">
        <f t="shared" si="85"/>
        <v>60</v>
      </c>
      <c r="J70" s="2123">
        <f t="shared" si="85"/>
        <v>100310000</v>
      </c>
      <c r="K70" s="2123">
        <f>SUM(K71:K74)</f>
        <v>34</v>
      </c>
      <c r="L70" s="2123">
        <f>SUM(L71:L74)</f>
        <v>18700000</v>
      </c>
      <c r="M70" s="2123" t="e">
        <f t="shared" si="85"/>
        <v>#REF!</v>
      </c>
      <c r="N70" s="2123">
        <f t="shared" si="85"/>
        <v>1</v>
      </c>
      <c r="O70" s="2123">
        <f t="shared" si="85"/>
        <v>29030000</v>
      </c>
      <c r="P70" s="2123">
        <f t="shared" si="85"/>
        <v>6</v>
      </c>
      <c r="Q70" s="2123">
        <f t="shared" si="85"/>
        <v>21346200</v>
      </c>
      <c r="R70" s="2123">
        <f>SUM(R71:R74)</f>
        <v>11</v>
      </c>
      <c r="S70" s="2123">
        <f>SUM(S71:S74)</f>
        <v>10178000</v>
      </c>
      <c r="T70" s="2123">
        <f>SUM(T71:T74)</f>
        <v>9</v>
      </c>
      <c r="U70" s="2124">
        <f>SUM(U71:U74)</f>
        <v>3317700</v>
      </c>
      <c r="V70" s="2123">
        <f>SUM(V71:V74)</f>
        <v>63871900</v>
      </c>
      <c r="W70" s="2123">
        <f t="shared" si="85"/>
        <v>0</v>
      </c>
      <c r="X70" s="2123">
        <f t="shared" si="85"/>
        <v>0</v>
      </c>
      <c r="Y70" s="2123">
        <f t="shared" si="85"/>
        <v>0</v>
      </c>
      <c r="Z70" s="2123">
        <f t="shared" si="85"/>
        <v>0</v>
      </c>
      <c r="AA70" s="2123">
        <f t="shared" si="85"/>
        <v>0</v>
      </c>
      <c r="AB70" s="2123">
        <f>SUM(AB71:AB74)</f>
        <v>0</v>
      </c>
      <c r="AC70" s="2123">
        <f>SUM(AC71:AC74)</f>
        <v>0</v>
      </c>
      <c r="AD70" s="2123">
        <f t="shared" si="85"/>
        <v>0</v>
      </c>
      <c r="AE70" s="2123">
        <f t="shared" si="85"/>
        <v>0</v>
      </c>
      <c r="AF70" s="2123">
        <f t="shared" si="85"/>
        <v>0</v>
      </c>
      <c r="AG70" s="2123">
        <f t="shared" si="85"/>
        <v>0</v>
      </c>
      <c r="AH70" s="2123">
        <f t="shared" si="85"/>
        <v>0</v>
      </c>
      <c r="AI70" s="2123">
        <f t="shared" ref="AI70:AP70" si="86">SUM(AI71:AI74)</f>
        <v>14</v>
      </c>
      <c r="AJ70" s="2124">
        <f t="shared" si="86"/>
        <v>684518800</v>
      </c>
      <c r="AK70" s="2123" t="e">
        <f t="shared" si="86"/>
        <v>#REF!</v>
      </c>
      <c r="AL70" s="2123" t="e">
        <f t="shared" si="86"/>
        <v>#REF!</v>
      </c>
      <c r="AM70" s="2123" t="e">
        <f t="shared" si="86"/>
        <v>#REF!</v>
      </c>
      <c r="AN70" s="2123" t="e">
        <f t="shared" si="86"/>
        <v>#REF!</v>
      </c>
      <c r="AO70" s="2123">
        <f t="shared" si="86"/>
        <v>105</v>
      </c>
      <c r="AP70" s="2124">
        <f t="shared" si="86"/>
        <v>129188000</v>
      </c>
      <c r="AQ70" s="2124" t="e">
        <f t="shared" si="85"/>
        <v>#REF!</v>
      </c>
    </row>
    <row r="71" spans="1:43" ht="18.75" customHeight="1">
      <c r="A71" s="2112">
        <v>9</v>
      </c>
      <c r="B71" s="2125" t="s">
        <v>856</v>
      </c>
      <c r="C71" s="2114">
        <f>'11.งบผูกพันเดิม ปี58 ผ.บริการ'!O95+'11.งบผูกพันเดิม ปี58 ผ.บริการ'!O96+'11.งบผูกพันเดิม ปี58 ผ.บริการ'!O97+'11.งบผูกพันเดิม ปี58 ผ.บริการ'!O98+'11.งบผูกพันเดิม ปี58 ผ.บริการ'!O99</f>
        <v>5</v>
      </c>
      <c r="D71" s="2114">
        <f>'11.งบผูกพันเดิม ปี58 ผ.บริการ'!P95+'11.งบผูกพันเดิม ปี58 ผ.บริการ'!P96+'11.งบผูกพันเดิม ปี58 ผ.บริการ'!P97+'11.งบผูกพันเดิม ปี58 ผ.บริการ'!P98+'11.งบผูกพันเดิม ปี58 ผ.บริการ'!P99</f>
        <v>176337000</v>
      </c>
      <c r="E71" s="2114" t="e">
        <f>'ก่อสร้าง ผ.บริการรายจังหวัด'!#REF!</f>
        <v>#REF!</v>
      </c>
      <c r="F71" s="2114" t="e">
        <f>'ก่อสร้าง ผ.บริการรายจังหวัด'!#REF!</f>
        <v>#REF!</v>
      </c>
      <c r="G71" s="2114">
        <v>0</v>
      </c>
      <c r="H71" s="2117">
        <v>0</v>
      </c>
      <c r="I71" s="2114">
        <f>สรุปภาพรวมครุภัณฑ์!AL423</f>
        <v>14</v>
      </c>
      <c r="J71" s="2114">
        <f>สรุปภาพรวมครุภัณฑ์!AM423</f>
        <v>28240000</v>
      </c>
      <c r="K71" s="2114">
        <f>'6.ยูนิตทำฟันรายจังหวัด'!D67</f>
        <v>5</v>
      </c>
      <c r="L71" s="2114">
        <f>'6.ยูนิตทำฟันรายจังหวัด'!E67</f>
        <v>2750000</v>
      </c>
      <c r="M71" s="2115" t="e">
        <f>D71+F71+H71+J71+L71</f>
        <v>#REF!</v>
      </c>
      <c r="N71" s="2114"/>
      <c r="O71" s="2114"/>
      <c r="P71" s="2116">
        <f>'ก่อสร้างผ.บริหาร รายจังหวัด'!DD45</f>
        <v>2</v>
      </c>
      <c r="Q71" s="2115">
        <f>'ก่อสร้างผ.บริหาร รายจังหวัด'!DE45</f>
        <v>7115400</v>
      </c>
      <c r="R71" s="2116">
        <v>0</v>
      </c>
      <c r="S71" s="2115">
        <v>0</v>
      </c>
      <c r="T71" s="2116">
        <v>0</v>
      </c>
      <c r="U71" s="2115">
        <v>0</v>
      </c>
      <c r="V71" s="2115">
        <f>O71+Q71+S71+U71</f>
        <v>7115400</v>
      </c>
      <c r="W71" s="2118"/>
      <c r="X71" s="2119"/>
      <c r="Y71" s="2118"/>
      <c r="Z71" s="2119"/>
      <c r="AA71" s="2118"/>
      <c r="AB71" s="2114"/>
      <c r="AC71" s="2114"/>
      <c r="AD71" s="2116"/>
      <c r="AE71" s="2115"/>
      <c r="AF71" s="2116"/>
      <c r="AG71" s="2115"/>
      <c r="AH71" s="2115">
        <f>AC71+AE71+AG71</f>
        <v>0</v>
      </c>
      <c r="AI71" s="2117">
        <f t="shared" ref="AI71:AJ74" si="87">C71+N71+AB71</f>
        <v>5</v>
      </c>
      <c r="AJ71" s="2115">
        <f t="shared" si="87"/>
        <v>176337000</v>
      </c>
      <c r="AK71" s="2117" t="e">
        <f t="shared" ref="AK71:AL74" si="88">E71+G71+P71+T71+W71+AD71</f>
        <v>#REF!</v>
      </c>
      <c r="AL71" s="2117" t="e">
        <f t="shared" si="88"/>
        <v>#REF!</v>
      </c>
      <c r="AM71" s="2116" t="e">
        <f t="shared" ref="AM71:AN74" si="89">AI71+AK71</f>
        <v>#REF!</v>
      </c>
      <c r="AN71" s="2115" t="e">
        <f t="shared" si="89"/>
        <v>#REF!</v>
      </c>
      <c r="AO71" s="2120">
        <f t="shared" ref="AO71:AP74" si="90">I71+K71+R71+Y71+AF71</f>
        <v>19</v>
      </c>
      <c r="AP71" s="2115">
        <f t="shared" si="90"/>
        <v>30990000</v>
      </c>
      <c r="AQ71" s="2115" t="e">
        <f>AN71+AP71</f>
        <v>#REF!</v>
      </c>
    </row>
    <row r="72" spans="1:43" ht="18.75" customHeight="1">
      <c r="A72" s="2112">
        <v>9</v>
      </c>
      <c r="B72" s="2125" t="s">
        <v>980</v>
      </c>
      <c r="C72" s="2114">
        <f>'11.งบผูกพันเดิม ปี58 ผ.บริการ'!O100+'11.งบผูกพันเดิม ปี58 ผ.บริการ'!O101</f>
        <v>2</v>
      </c>
      <c r="D72" s="2114">
        <f>'11.งบผูกพันเดิม ปี58 ผ.บริการ'!P100+'11.งบผูกพันเดิม ปี58 ผ.บริการ'!P101</f>
        <v>286536800</v>
      </c>
      <c r="E72" s="2114" t="e">
        <f>'ก่อสร้าง ผ.บริการรายจังหวัด'!#REF!</f>
        <v>#REF!</v>
      </c>
      <c r="F72" s="2114" t="e">
        <f>'ก่อสร้าง ผ.บริการรายจังหวัด'!#REF!</f>
        <v>#REF!</v>
      </c>
      <c r="G72" s="2114">
        <f>รพ.สต.รายจังหวัด!AM80</f>
        <v>4</v>
      </c>
      <c r="H72" s="2114">
        <f>รพ.สต.รายจังหวัด!AN80</f>
        <v>12400000</v>
      </c>
      <c r="I72" s="2114">
        <f>สรุปภาพรวมครุภัณฑ์!AN423</f>
        <v>18</v>
      </c>
      <c r="J72" s="2114">
        <f>สรุปภาพรวมครุภัณฑ์!AO423</f>
        <v>28935000</v>
      </c>
      <c r="K72" s="2114">
        <f>'6.ยูนิตทำฟันรายจังหวัด'!D68</f>
        <v>20</v>
      </c>
      <c r="L72" s="2114">
        <f>'6.ยูนิตทำฟันรายจังหวัด'!E68</f>
        <v>11000000</v>
      </c>
      <c r="M72" s="2115" t="e">
        <f>D72+F72+H72+J72+L72</f>
        <v>#REF!</v>
      </c>
      <c r="N72" s="2114"/>
      <c r="O72" s="2114"/>
      <c r="P72" s="2116">
        <f>'ก่อสร้างผ.บริหาร รายจังหวัด'!DD47</f>
        <v>2</v>
      </c>
      <c r="Q72" s="2115">
        <f>'ก่อสร้างผ.บริหาร รายจังหวัด'!DE47</f>
        <v>7115400</v>
      </c>
      <c r="R72" s="2117">
        <f>สรุปภาพรวมครุภัณฑ์!AL629</f>
        <v>4</v>
      </c>
      <c r="S72" s="2117">
        <f>สรุปภาพรวมครุภัณฑ์!AM629</f>
        <v>3655000</v>
      </c>
      <c r="T72" s="2116">
        <v>0</v>
      </c>
      <c r="U72" s="2115">
        <v>0</v>
      </c>
      <c r="V72" s="2115">
        <f>O72+Q72+S72+U72</f>
        <v>10770400</v>
      </c>
      <c r="W72" s="2118"/>
      <c r="X72" s="2119"/>
      <c r="Y72" s="2118"/>
      <c r="Z72" s="2119"/>
      <c r="AA72" s="2118"/>
      <c r="AB72" s="2114"/>
      <c r="AC72" s="2114"/>
      <c r="AD72" s="2116"/>
      <c r="AE72" s="2115"/>
      <c r="AF72" s="2116"/>
      <c r="AG72" s="2115"/>
      <c r="AH72" s="2115">
        <f>AC72+AE72+AG72</f>
        <v>0</v>
      </c>
      <c r="AI72" s="2117">
        <f t="shared" si="87"/>
        <v>2</v>
      </c>
      <c r="AJ72" s="2115">
        <f t="shared" si="87"/>
        <v>286536800</v>
      </c>
      <c r="AK72" s="2117" t="e">
        <f t="shared" si="88"/>
        <v>#REF!</v>
      </c>
      <c r="AL72" s="2117" t="e">
        <f t="shared" si="88"/>
        <v>#REF!</v>
      </c>
      <c r="AM72" s="2116" t="e">
        <f t="shared" si="89"/>
        <v>#REF!</v>
      </c>
      <c r="AN72" s="2115" t="e">
        <f t="shared" si="89"/>
        <v>#REF!</v>
      </c>
      <c r="AO72" s="2120">
        <f t="shared" si="90"/>
        <v>42</v>
      </c>
      <c r="AP72" s="2115">
        <f t="shared" si="90"/>
        <v>43590000</v>
      </c>
      <c r="AQ72" s="2115" t="e">
        <f>AN72+AP72</f>
        <v>#REF!</v>
      </c>
    </row>
    <row r="73" spans="1:43" ht="18.75" customHeight="1">
      <c r="A73" s="2112">
        <v>9</v>
      </c>
      <c r="B73" s="2125" t="s">
        <v>873</v>
      </c>
      <c r="C73" s="2114">
        <f>'11.งบผูกพันเดิม ปี58 ผ.บริการ'!O102+'11.งบผูกพันเดิม ปี58 ผ.บริการ'!O103</f>
        <v>2</v>
      </c>
      <c r="D73" s="2114">
        <f>'11.งบผูกพันเดิม ปี58 ผ.บริการ'!P102+'11.งบผูกพันเดิม ปี58 ผ.บริการ'!P103</f>
        <v>48719200</v>
      </c>
      <c r="E73" s="2114" t="e">
        <f>'ก่อสร้าง ผ.บริการรายจังหวัด'!#REF!</f>
        <v>#REF!</v>
      </c>
      <c r="F73" s="2114" t="e">
        <f>'ก่อสร้าง ผ.บริการรายจังหวัด'!#REF!</f>
        <v>#REF!</v>
      </c>
      <c r="G73" s="2114">
        <f>รพ.สต.รายจังหวัด!AO80</f>
        <v>3</v>
      </c>
      <c r="H73" s="2114">
        <f>รพ.สต.รายจังหวัด!AP80</f>
        <v>9300000</v>
      </c>
      <c r="I73" s="2114">
        <f>สรุปภาพรวมครุภัณฑ์!AP423</f>
        <v>13</v>
      </c>
      <c r="J73" s="2114">
        <f>สรุปภาพรวมครุภัณฑ์!AQ423</f>
        <v>21440000</v>
      </c>
      <c r="K73" s="2114">
        <f>'6.ยูนิตทำฟันรายจังหวัด'!D69</f>
        <v>3</v>
      </c>
      <c r="L73" s="2114">
        <f>'6.ยูนิตทำฟันรายจังหวัด'!E69</f>
        <v>1650000</v>
      </c>
      <c r="M73" s="2115" t="e">
        <f>D73+F73+H73+J73+L73</f>
        <v>#REF!</v>
      </c>
      <c r="N73" s="2114"/>
      <c r="O73" s="2114"/>
      <c r="P73" s="2116">
        <f>'ก่อสร้างผ.บริหาร รายจังหวัด'!DD49</f>
        <v>1</v>
      </c>
      <c r="Q73" s="2115">
        <f>'ก่อสร้างผ.บริหาร รายจังหวัด'!DE49</f>
        <v>3557700</v>
      </c>
      <c r="R73" s="2117">
        <f>สรุปภาพรวมครุภัณฑ์!AN629</f>
        <v>4</v>
      </c>
      <c r="S73" s="2117">
        <f>สรุปภาพรวมครุภัณฑ์!AO629</f>
        <v>3655000</v>
      </c>
      <c r="T73" s="2116">
        <v>0</v>
      </c>
      <c r="U73" s="2115">
        <v>0</v>
      </c>
      <c r="V73" s="2115">
        <f>O73+Q73+S73+U73</f>
        <v>7212700</v>
      </c>
      <c r="W73" s="2118"/>
      <c r="X73" s="2119"/>
      <c r="Y73" s="2118"/>
      <c r="Z73" s="2119"/>
      <c r="AA73" s="2118"/>
      <c r="AB73" s="2114"/>
      <c r="AC73" s="2114"/>
      <c r="AD73" s="2116"/>
      <c r="AE73" s="2115"/>
      <c r="AF73" s="2116"/>
      <c r="AG73" s="2115"/>
      <c r="AH73" s="2115">
        <f>AC73+AE73+AG73</f>
        <v>0</v>
      </c>
      <c r="AI73" s="2117">
        <f t="shared" si="87"/>
        <v>2</v>
      </c>
      <c r="AJ73" s="2115">
        <f t="shared" si="87"/>
        <v>48719200</v>
      </c>
      <c r="AK73" s="2117" t="e">
        <f t="shared" si="88"/>
        <v>#REF!</v>
      </c>
      <c r="AL73" s="2117" t="e">
        <f t="shared" si="88"/>
        <v>#REF!</v>
      </c>
      <c r="AM73" s="2116" t="e">
        <f t="shared" si="89"/>
        <v>#REF!</v>
      </c>
      <c r="AN73" s="2115" t="e">
        <f t="shared" si="89"/>
        <v>#REF!</v>
      </c>
      <c r="AO73" s="2120">
        <f t="shared" si="90"/>
        <v>20</v>
      </c>
      <c r="AP73" s="2115">
        <f t="shared" si="90"/>
        <v>26745000</v>
      </c>
      <c r="AQ73" s="2115" t="e">
        <f>AN73+AP73</f>
        <v>#REF!</v>
      </c>
    </row>
    <row r="74" spans="1:43" ht="18.75" customHeight="1">
      <c r="A74" s="2112">
        <v>9</v>
      </c>
      <c r="B74" s="2125" t="s">
        <v>968</v>
      </c>
      <c r="C74" s="2114">
        <f>'11.งบผูกพันเดิม ปี58 ผ.บริการ'!O104+'11.งบผูกพันเดิม ปี58 ผ.บริการ'!O105+'11.งบผูกพันเดิม ปี58 ผ.บริการ'!O106+'11.งบผูกพันเดิม ปี58 ผ.บริการ'!O107</f>
        <v>4</v>
      </c>
      <c r="D74" s="2114">
        <f>'11.งบผูกพันเดิม ปี58 ผ.บริการ'!P104+'11.งบผูกพันเดิม ปี58 ผ.บริการ'!P105+'11.งบผูกพันเดิม ปี58 ผ.บริการ'!P106+'11.งบผูกพันเดิม ปี58 ผ.บริการ'!P107</f>
        <v>143895800</v>
      </c>
      <c r="E74" s="2114" t="e">
        <f>'ก่อสร้าง ผ.บริการรายจังหวัด'!#REF!</f>
        <v>#REF!</v>
      </c>
      <c r="F74" s="2114" t="e">
        <f>'ก่อสร้าง ผ.บริการรายจังหวัด'!#REF!</f>
        <v>#REF!</v>
      </c>
      <c r="G74" s="2114">
        <v>0</v>
      </c>
      <c r="H74" s="2117">
        <v>0</v>
      </c>
      <c r="I74" s="2114">
        <f>สรุปภาพรวมครุภัณฑ์!AR423</f>
        <v>15</v>
      </c>
      <c r="J74" s="2114">
        <f>สรุปภาพรวมครุภัณฑ์!AS423</f>
        <v>21695000</v>
      </c>
      <c r="K74" s="2114">
        <f>'6.ยูนิตทำฟันรายจังหวัด'!D70</f>
        <v>6</v>
      </c>
      <c r="L74" s="2114">
        <f>'6.ยูนิตทำฟันรายจังหวัด'!E70</f>
        <v>3300000</v>
      </c>
      <c r="M74" s="2115" t="e">
        <f>D74+F74+H74+J74+L74</f>
        <v>#REF!</v>
      </c>
      <c r="N74" s="2114">
        <f>'13.ผูกพันเดิม  ปี 58 ผ.บริหาร'!F14</f>
        <v>1</v>
      </c>
      <c r="O74" s="2114">
        <f>'13.ผูกพันเดิม  ปี 58 ผ.บริหาร'!M14</f>
        <v>29030000</v>
      </c>
      <c r="P74" s="2116">
        <f>'ก่อสร้างผ.บริหาร รายจังหวัด'!DD50</f>
        <v>1</v>
      </c>
      <c r="Q74" s="2115">
        <f>'ก่อสร้างผ.บริหาร รายจังหวัด'!DE50</f>
        <v>3557700</v>
      </c>
      <c r="R74" s="2117">
        <f>สรุปภาพรวมครุภัณฑ์!AP629</f>
        <v>3</v>
      </c>
      <c r="S74" s="2117">
        <f>สรุปภาพรวมครุภัณฑ์!AQ629</f>
        <v>2868000</v>
      </c>
      <c r="T74" s="2116">
        <f>'8.ค่า Siteสสจ.สสอ.'!O68</f>
        <v>9</v>
      </c>
      <c r="U74" s="2115">
        <f>'8.ค่า Siteสสจ.สสอ.'!P68</f>
        <v>3317700</v>
      </c>
      <c r="V74" s="2115">
        <f>O74+Q74+S74+U74</f>
        <v>38773400</v>
      </c>
      <c r="W74" s="2118"/>
      <c r="X74" s="2119"/>
      <c r="Y74" s="2118"/>
      <c r="Z74" s="2119"/>
      <c r="AA74" s="2118"/>
      <c r="AB74" s="2114"/>
      <c r="AC74" s="2114"/>
      <c r="AD74" s="2116"/>
      <c r="AE74" s="2115"/>
      <c r="AF74" s="2116"/>
      <c r="AG74" s="2115"/>
      <c r="AH74" s="2115">
        <f>AC74+AE74+AG74</f>
        <v>0</v>
      </c>
      <c r="AI74" s="2117">
        <f t="shared" si="87"/>
        <v>5</v>
      </c>
      <c r="AJ74" s="2115">
        <f t="shared" si="87"/>
        <v>172925800</v>
      </c>
      <c r="AK74" s="2117" t="e">
        <f t="shared" si="88"/>
        <v>#REF!</v>
      </c>
      <c r="AL74" s="2117" t="e">
        <f t="shared" si="88"/>
        <v>#REF!</v>
      </c>
      <c r="AM74" s="2116" t="e">
        <f t="shared" si="89"/>
        <v>#REF!</v>
      </c>
      <c r="AN74" s="2115" t="e">
        <f t="shared" si="89"/>
        <v>#REF!</v>
      </c>
      <c r="AO74" s="2120">
        <f t="shared" si="90"/>
        <v>24</v>
      </c>
      <c r="AP74" s="2115">
        <f t="shared" si="90"/>
        <v>27863000</v>
      </c>
      <c r="AQ74" s="2115" t="e">
        <f>AN74+AP74</f>
        <v>#REF!</v>
      </c>
    </row>
    <row r="75" spans="1:43" ht="21.9" customHeight="1">
      <c r="A75" s="2121"/>
      <c r="B75" s="2122" t="s">
        <v>4096</v>
      </c>
      <c r="C75" s="2123">
        <f>SUM(C76:C80)</f>
        <v>10</v>
      </c>
      <c r="D75" s="2123">
        <f>SUM(D76:D80)</f>
        <v>236672000</v>
      </c>
      <c r="E75" s="2123" t="e">
        <f>SUM(E76:E80)</f>
        <v>#REF!</v>
      </c>
      <c r="F75" s="2123" t="e">
        <f t="shared" ref="F75:AQ75" si="91">SUM(F76:F80)</f>
        <v>#REF!</v>
      </c>
      <c r="G75" s="2123">
        <f t="shared" si="91"/>
        <v>6</v>
      </c>
      <c r="H75" s="2123">
        <f t="shared" si="91"/>
        <v>18600000</v>
      </c>
      <c r="I75" s="2123">
        <f t="shared" si="91"/>
        <v>40</v>
      </c>
      <c r="J75" s="2123">
        <f t="shared" si="91"/>
        <v>69195000</v>
      </c>
      <c r="K75" s="2123">
        <f>SUM(K76:K80)</f>
        <v>60</v>
      </c>
      <c r="L75" s="2123">
        <f>SUM(L76:L80)</f>
        <v>33000000</v>
      </c>
      <c r="M75" s="2123" t="e">
        <f t="shared" si="91"/>
        <v>#REF!</v>
      </c>
      <c r="N75" s="2123">
        <f>SUM(N76:N80)</f>
        <v>0</v>
      </c>
      <c r="O75" s="2123">
        <f>SUM(O76:O80)</f>
        <v>0</v>
      </c>
      <c r="P75" s="2123">
        <f t="shared" si="91"/>
        <v>3</v>
      </c>
      <c r="Q75" s="2123">
        <f t="shared" si="91"/>
        <v>14699100</v>
      </c>
      <c r="R75" s="2123">
        <f t="shared" si="91"/>
        <v>7</v>
      </c>
      <c r="S75" s="2123">
        <f t="shared" si="91"/>
        <v>6523000</v>
      </c>
      <c r="T75" s="2123">
        <f>SUM(T76:T80)</f>
        <v>9</v>
      </c>
      <c r="U75" s="2124">
        <f>SUM(U76:U80)</f>
        <v>3804700</v>
      </c>
      <c r="V75" s="2123">
        <f t="shared" si="91"/>
        <v>25026800</v>
      </c>
      <c r="W75" s="2123">
        <f t="shared" si="91"/>
        <v>0</v>
      </c>
      <c r="X75" s="2123">
        <f t="shared" si="91"/>
        <v>0</v>
      </c>
      <c r="Y75" s="2123">
        <f t="shared" si="91"/>
        <v>0</v>
      </c>
      <c r="Z75" s="2123">
        <f t="shared" si="91"/>
        <v>0</v>
      </c>
      <c r="AA75" s="2123">
        <f t="shared" si="91"/>
        <v>0</v>
      </c>
      <c r="AB75" s="2123">
        <f>SUM(AB76:AB80)</f>
        <v>0</v>
      </c>
      <c r="AC75" s="2123">
        <f>SUM(AC76:AC80)</f>
        <v>0</v>
      </c>
      <c r="AD75" s="2123">
        <f t="shared" si="91"/>
        <v>0</v>
      </c>
      <c r="AE75" s="2123">
        <f t="shared" si="91"/>
        <v>0</v>
      </c>
      <c r="AF75" s="2123">
        <f t="shared" si="91"/>
        <v>0</v>
      </c>
      <c r="AG75" s="2123">
        <f t="shared" si="91"/>
        <v>0</v>
      </c>
      <c r="AH75" s="2123">
        <f t="shared" si="91"/>
        <v>0</v>
      </c>
      <c r="AI75" s="2123">
        <f>SUM(AI76:AI80)</f>
        <v>10</v>
      </c>
      <c r="AJ75" s="2124">
        <f>SUM(AJ76:AJ80)</f>
        <v>236672000</v>
      </c>
      <c r="AK75" s="2123" t="e">
        <f>SUM(AK76:AK80)</f>
        <v>#REF!</v>
      </c>
      <c r="AL75" s="2123" t="e">
        <f>SUM(AL76:AL80)</f>
        <v>#REF!</v>
      </c>
      <c r="AM75" s="2123" t="e">
        <f t="shared" si="91"/>
        <v>#REF!</v>
      </c>
      <c r="AN75" s="2123" t="e">
        <f t="shared" si="91"/>
        <v>#REF!</v>
      </c>
      <c r="AO75" s="2123">
        <f t="shared" si="91"/>
        <v>107</v>
      </c>
      <c r="AP75" s="2124">
        <f t="shared" si="91"/>
        <v>108718000</v>
      </c>
      <c r="AQ75" s="2124" t="e">
        <f t="shared" si="91"/>
        <v>#REF!</v>
      </c>
    </row>
    <row r="76" spans="1:43" ht="18.75" customHeight="1">
      <c r="A76" s="2112">
        <v>10</v>
      </c>
      <c r="B76" s="2127" t="s">
        <v>1285</v>
      </c>
      <c r="C76" s="2114">
        <f>'11.งบผูกพันเดิม ปี58 ผ.บริการ'!O109+'11.งบผูกพันเดิม ปี58 ผ.บริการ'!O110</f>
        <v>2</v>
      </c>
      <c r="D76" s="2114">
        <f>'11.งบผูกพันเดิม ปี58 ผ.บริการ'!P109+'11.งบผูกพันเดิม ปี58 ผ.บริการ'!P110</f>
        <v>76787900</v>
      </c>
      <c r="E76" s="2114" t="e">
        <f>'ก่อสร้าง ผ.บริการรายจังหวัด'!#REF!</f>
        <v>#REF!</v>
      </c>
      <c r="F76" s="2114" t="e">
        <f>'ก่อสร้าง ผ.บริการรายจังหวัด'!#REF!</f>
        <v>#REF!</v>
      </c>
      <c r="G76" s="2114">
        <f>รพ.สต.รายจังหวัด!AM90</f>
        <v>1</v>
      </c>
      <c r="H76" s="2114">
        <f>รพ.สต.รายจังหวัด!AN90</f>
        <v>3100000</v>
      </c>
      <c r="I76" s="2114">
        <f>สรุปภาพรวมครุภัณฑ์!AN483</f>
        <v>6</v>
      </c>
      <c r="J76" s="2114">
        <f>สรุปภาพรวมครุภัณฑ์!AO483</f>
        <v>10515000</v>
      </c>
      <c r="K76" s="2114">
        <f>'6.ยูนิตทำฟันรายจังหวัด'!D73</f>
        <v>5</v>
      </c>
      <c r="L76" s="2114">
        <f>'6.ยูนิตทำฟันรายจังหวัด'!E73</f>
        <v>2750000</v>
      </c>
      <c r="M76" s="2115" t="e">
        <f>D76+F76+H76+J76+L76</f>
        <v>#REF!</v>
      </c>
      <c r="N76" s="2114"/>
      <c r="O76" s="2114"/>
      <c r="P76" s="2116">
        <f>'ก่อสร้างผ.บริหาร รายจังหวัด'!DD53</f>
        <v>1</v>
      </c>
      <c r="Q76" s="2115">
        <f>'ก่อสร้างผ.บริหาร รายจังหวัด'!DE53</f>
        <v>7583700</v>
      </c>
      <c r="R76" s="2117">
        <f>สรุปภาพรวมครุภัณฑ์!AL643</f>
        <v>3</v>
      </c>
      <c r="S76" s="2117">
        <f>สรุปภาพรวมครุภัณฑ์!AM643</f>
        <v>2868000</v>
      </c>
      <c r="T76" s="2116">
        <f>'8.ค่า Siteสสจ.สสอ.'!O79</f>
        <v>2</v>
      </c>
      <c r="U76" s="2115">
        <f>'8.ค่า Siteสสจ.สสอ.'!P79</f>
        <v>500000</v>
      </c>
      <c r="V76" s="2115">
        <f>O76+Q76+S76+U76</f>
        <v>10951700</v>
      </c>
      <c r="W76" s="2118"/>
      <c r="X76" s="2119"/>
      <c r="Y76" s="2118"/>
      <c r="Z76" s="2119"/>
      <c r="AA76" s="2118"/>
      <c r="AB76" s="2114"/>
      <c r="AC76" s="2114"/>
      <c r="AD76" s="2116"/>
      <c r="AE76" s="2115"/>
      <c r="AF76" s="2116"/>
      <c r="AG76" s="2115"/>
      <c r="AH76" s="2115">
        <f>AC76+AE76+AG76</f>
        <v>0</v>
      </c>
      <c r="AI76" s="2117">
        <f t="shared" ref="AI76:AJ80" si="92">C76+N76+AB76</f>
        <v>2</v>
      </c>
      <c r="AJ76" s="2115">
        <f t="shared" si="92"/>
        <v>76787900</v>
      </c>
      <c r="AK76" s="2117" t="e">
        <f t="shared" ref="AK76:AL80" si="93">E76+G76+P76+T76+W76+AD76</f>
        <v>#REF!</v>
      </c>
      <c r="AL76" s="2117" t="e">
        <f t="shared" si="93"/>
        <v>#REF!</v>
      </c>
      <c r="AM76" s="2116" t="e">
        <f t="shared" ref="AM76:AN80" si="94">AI76+AK76</f>
        <v>#REF!</v>
      </c>
      <c r="AN76" s="2115" t="e">
        <f t="shared" si="94"/>
        <v>#REF!</v>
      </c>
      <c r="AO76" s="2120">
        <f t="shared" ref="AO76:AP80" si="95">I76+K76+R76+Y76+AF76</f>
        <v>14</v>
      </c>
      <c r="AP76" s="2115">
        <f t="shared" si="95"/>
        <v>16133000</v>
      </c>
      <c r="AQ76" s="2115" t="e">
        <f>AN76+AP76</f>
        <v>#REF!</v>
      </c>
    </row>
    <row r="77" spans="1:43" s="2126" customFormat="1" ht="20.25" customHeight="1">
      <c r="A77" s="2112">
        <v>10</v>
      </c>
      <c r="B77" s="2127" t="s">
        <v>1274</v>
      </c>
      <c r="C77" s="2114">
        <f>'11.งบผูกพันเดิม ปี58 ผ.บริการ'!O111</f>
        <v>1</v>
      </c>
      <c r="D77" s="2114">
        <f>'11.งบผูกพันเดิม ปี58 ผ.บริการ'!P111</f>
        <v>49418900</v>
      </c>
      <c r="E77" s="2114" t="e">
        <f>'ก่อสร้าง ผ.บริการรายจังหวัด'!#REF!</f>
        <v>#REF!</v>
      </c>
      <c r="F77" s="2114" t="e">
        <f>'ก่อสร้าง ผ.บริการรายจังหวัด'!#REF!</f>
        <v>#REF!</v>
      </c>
      <c r="G77" s="2114">
        <f>รพ.สต.รายจังหวัด!AO90</f>
        <v>2</v>
      </c>
      <c r="H77" s="2114">
        <f>รพ.สต.รายจังหวัด!AP90</f>
        <v>6200000</v>
      </c>
      <c r="I77" s="2114">
        <f>สรุปภาพรวมครุภัณฑ์!AP483</f>
        <v>11</v>
      </c>
      <c r="J77" s="2114">
        <f>สรุปภาพรวมครุภัณฑ์!AQ483</f>
        <v>10395000</v>
      </c>
      <c r="K77" s="2114">
        <f>'6.ยูนิตทำฟันรายจังหวัด'!D74</f>
        <v>20</v>
      </c>
      <c r="L77" s="2114">
        <f>'6.ยูนิตทำฟันรายจังหวัด'!E74</f>
        <v>11000000</v>
      </c>
      <c r="M77" s="2115" t="e">
        <f>D77+F77+H77+J77+L77</f>
        <v>#REF!</v>
      </c>
      <c r="N77" s="2114"/>
      <c r="O77" s="2114"/>
      <c r="P77" s="2116">
        <v>0</v>
      </c>
      <c r="Q77" s="2115">
        <v>0</v>
      </c>
      <c r="R77" s="2117">
        <f>สรุปภาพรวมครุภัณฑ์!AN643</f>
        <v>1</v>
      </c>
      <c r="S77" s="2117">
        <f>สรุปภาพรวมครุภัณฑ์!AO643</f>
        <v>787000</v>
      </c>
      <c r="T77" s="2116">
        <f>'8.ค่า Siteสสจ.สสอ.'!O81</f>
        <v>2</v>
      </c>
      <c r="U77" s="2115">
        <f>'8.ค่า Siteสสจ.สสอ.'!P81</f>
        <v>732000</v>
      </c>
      <c r="V77" s="2115">
        <f>O77+Q77+S77+U77</f>
        <v>1519000</v>
      </c>
      <c r="W77" s="2118"/>
      <c r="X77" s="2119"/>
      <c r="Y77" s="2118"/>
      <c r="Z77" s="2119"/>
      <c r="AA77" s="2118"/>
      <c r="AB77" s="2114"/>
      <c r="AC77" s="2114"/>
      <c r="AD77" s="2116"/>
      <c r="AE77" s="2115"/>
      <c r="AF77" s="2116"/>
      <c r="AG77" s="2115"/>
      <c r="AH77" s="2115">
        <f>AC77+AE77+AG77</f>
        <v>0</v>
      </c>
      <c r="AI77" s="2117">
        <f t="shared" si="92"/>
        <v>1</v>
      </c>
      <c r="AJ77" s="2115">
        <f t="shared" si="92"/>
        <v>49418900</v>
      </c>
      <c r="AK77" s="2117" t="e">
        <f t="shared" si="93"/>
        <v>#REF!</v>
      </c>
      <c r="AL77" s="2117" t="e">
        <f t="shared" si="93"/>
        <v>#REF!</v>
      </c>
      <c r="AM77" s="2116" t="e">
        <f t="shared" si="94"/>
        <v>#REF!</v>
      </c>
      <c r="AN77" s="2115" t="e">
        <f t="shared" si="94"/>
        <v>#REF!</v>
      </c>
      <c r="AO77" s="2120">
        <f t="shared" si="95"/>
        <v>32</v>
      </c>
      <c r="AP77" s="2115">
        <f t="shared" si="95"/>
        <v>22182000</v>
      </c>
      <c r="AQ77" s="2115" t="e">
        <f>AN77+AP77</f>
        <v>#REF!</v>
      </c>
    </row>
    <row r="78" spans="1:43" ht="18.75" customHeight="1">
      <c r="A78" s="2112">
        <v>10</v>
      </c>
      <c r="B78" s="2125" t="s">
        <v>1275</v>
      </c>
      <c r="C78" s="2114">
        <f>'11.งบผูกพันเดิม ปี58 ผ.บริการ'!O112+'11.งบผูกพันเดิม ปี58 ผ.บริการ'!O113+'11.งบผูกพันเดิม ปี58 ผ.บริการ'!O114+'11.งบผูกพันเดิม ปี58 ผ.บริการ'!O115+'11.งบผูกพันเดิม ปี58 ผ.บริการ'!O116+'11.งบผูกพันเดิม ปี58 ผ.บริการ'!O117+'11.งบผูกพันเดิม ปี58 ผ.บริการ'!O118</f>
        <v>7</v>
      </c>
      <c r="D78" s="2114">
        <f>'11.งบผูกพันเดิม ปี58 ผ.บริการ'!P112+'11.งบผูกพันเดิม ปี58 ผ.บริการ'!P113+'11.งบผูกพันเดิม ปี58 ผ.บริการ'!P114+'11.งบผูกพันเดิม ปี58 ผ.บริการ'!P115+'11.งบผูกพันเดิม ปี58 ผ.บริการ'!P116+'11.งบผูกพันเดิม ปี58 ผ.บริการ'!P117+'11.งบผูกพันเดิม ปี58 ผ.บริการ'!P118</f>
        <v>110465200</v>
      </c>
      <c r="E78" s="2114" t="e">
        <f>'ก่อสร้าง ผ.บริการรายจังหวัด'!#REF!</f>
        <v>#REF!</v>
      </c>
      <c r="F78" s="2114" t="e">
        <f>'ก่อสร้าง ผ.บริการรายจังหวัด'!#REF!</f>
        <v>#REF!</v>
      </c>
      <c r="G78" s="2114">
        <f>รพ.สต.รายจังหวัด!AS90</f>
        <v>2</v>
      </c>
      <c r="H78" s="2114">
        <f>รพ.สต.รายจังหวัด!AT90</f>
        <v>6200000</v>
      </c>
      <c r="I78" s="2114">
        <f>สรุปภาพรวมครุภัณฑ์!AT483</f>
        <v>13</v>
      </c>
      <c r="J78" s="2114">
        <f>สรุปภาพรวมครุภัณฑ์!AU483</f>
        <v>33495000</v>
      </c>
      <c r="K78" s="2114">
        <f>'6.ยูนิตทำฟันรายจังหวัด'!D76</f>
        <v>25</v>
      </c>
      <c r="L78" s="2114">
        <f>'6.ยูนิตทำฟันรายจังหวัด'!E76</f>
        <v>13750000</v>
      </c>
      <c r="M78" s="2115" t="e">
        <f>D78+F78+H78+J78+L78</f>
        <v>#REF!</v>
      </c>
      <c r="N78" s="2114"/>
      <c r="O78" s="2114"/>
      <c r="P78" s="2116">
        <v>0</v>
      </c>
      <c r="Q78" s="2115">
        <v>0</v>
      </c>
      <c r="R78" s="2117">
        <f>สรุปภาพรวมครุภัณฑ์!AR643</f>
        <v>1</v>
      </c>
      <c r="S78" s="2117">
        <f>สรุปภาพรวมครุภัณฑ์!AS643</f>
        <v>1294000</v>
      </c>
      <c r="T78" s="2116">
        <f>'8.ค่า Siteสสจ.สสอ.'!O85</f>
        <v>1</v>
      </c>
      <c r="U78" s="2115">
        <f>'8.ค่า Siteสสจ.สสอ.'!P85</f>
        <v>305400</v>
      </c>
      <c r="V78" s="2115">
        <f>O78+Q78+S78+U78</f>
        <v>1599400</v>
      </c>
      <c r="W78" s="2118"/>
      <c r="X78" s="2119"/>
      <c r="Y78" s="2118"/>
      <c r="Z78" s="2119"/>
      <c r="AA78" s="2118"/>
      <c r="AB78" s="2114"/>
      <c r="AC78" s="2114"/>
      <c r="AD78" s="2116"/>
      <c r="AE78" s="2115"/>
      <c r="AF78" s="2116"/>
      <c r="AG78" s="2115"/>
      <c r="AH78" s="2115">
        <f>AC78+AE78+AG78</f>
        <v>0</v>
      </c>
      <c r="AI78" s="2117">
        <f t="shared" si="92"/>
        <v>7</v>
      </c>
      <c r="AJ78" s="2115">
        <f t="shared" si="92"/>
        <v>110465200</v>
      </c>
      <c r="AK78" s="2117" t="e">
        <f t="shared" si="93"/>
        <v>#REF!</v>
      </c>
      <c r="AL78" s="2117" t="e">
        <f t="shared" si="93"/>
        <v>#REF!</v>
      </c>
      <c r="AM78" s="2116" t="e">
        <f t="shared" si="94"/>
        <v>#REF!</v>
      </c>
      <c r="AN78" s="2115" t="e">
        <f t="shared" si="94"/>
        <v>#REF!</v>
      </c>
      <c r="AO78" s="2120">
        <f t="shared" si="95"/>
        <v>39</v>
      </c>
      <c r="AP78" s="2115">
        <f t="shared" si="95"/>
        <v>48539000</v>
      </c>
      <c r="AQ78" s="2115" t="e">
        <f>AN78+AP78</f>
        <v>#REF!</v>
      </c>
    </row>
    <row r="79" spans="1:43" ht="18.75" customHeight="1">
      <c r="A79" s="2112">
        <v>10</v>
      </c>
      <c r="B79" s="2127" t="s">
        <v>1280</v>
      </c>
      <c r="C79" s="2114"/>
      <c r="D79" s="2114"/>
      <c r="E79" s="2114" t="e">
        <f>'ก่อสร้าง ผ.บริการรายจังหวัด'!#REF!</f>
        <v>#REF!</v>
      </c>
      <c r="F79" s="2114" t="e">
        <f>'ก่อสร้าง ผ.บริการรายจังหวัด'!#REF!</f>
        <v>#REF!</v>
      </c>
      <c r="G79" s="2114">
        <f>รพ.สต.รายจังหวัด!AQ90</f>
        <v>1</v>
      </c>
      <c r="H79" s="2114">
        <f>รพ.สต.รายจังหวัด!AR90</f>
        <v>3100000</v>
      </c>
      <c r="I79" s="2114">
        <f>สรุปภาพรวมครุภัณฑ์!AR483</f>
        <v>2</v>
      </c>
      <c r="J79" s="2114">
        <f>สรุปภาพรวมครุภัณฑ์!AS483</f>
        <v>3240000</v>
      </c>
      <c r="K79" s="2114">
        <f>'6.ยูนิตทำฟันรายจังหวัด'!D75</f>
        <v>6</v>
      </c>
      <c r="L79" s="2114">
        <f>'6.ยูนิตทำฟันรายจังหวัด'!E75</f>
        <v>3300000</v>
      </c>
      <c r="M79" s="2115" t="e">
        <f>D79+F79+H79+J79+L79</f>
        <v>#REF!</v>
      </c>
      <c r="N79" s="2114"/>
      <c r="O79" s="2114"/>
      <c r="P79" s="2116">
        <f>'ก่อสร้างผ.บริหาร รายจังหวัด'!DD54</f>
        <v>1</v>
      </c>
      <c r="Q79" s="2115">
        <f>'ก่อสร้างผ.บริหาร รายจังหวัด'!DE54</f>
        <v>3557700</v>
      </c>
      <c r="R79" s="2117">
        <f>สรุปภาพรวมครุภัณฑ์!AP643</f>
        <v>2</v>
      </c>
      <c r="S79" s="2117">
        <f>สรุปภาพรวมครุภัณฑ์!AQ643</f>
        <v>1574000</v>
      </c>
      <c r="T79" s="2116">
        <f>'8.ค่า Siteสสจ.สสอ.'!O83</f>
        <v>2</v>
      </c>
      <c r="U79" s="2115">
        <f>'8.ค่า Siteสสจ.สสอ.'!P83</f>
        <v>811500</v>
      </c>
      <c r="V79" s="2115">
        <f>O79+Q79+S79+U79</f>
        <v>5943200</v>
      </c>
      <c r="W79" s="2118"/>
      <c r="X79" s="2119"/>
      <c r="Y79" s="2118"/>
      <c r="Z79" s="2119"/>
      <c r="AA79" s="2118"/>
      <c r="AB79" s="2114"/>
      <c r="AC79" s="2114"/>
      <c r="AD79" s="2116"/>
      <c r="AE79" s="2115"/>
      <c r="AF79" s="2116"/>
      <c r="AG79" s="2115"/>
      <c r="AH79" s="2115">
        <f>AC79+AE79+AG79</f>
        <v>0</v>
      </c>
      <c r="AI79" s="2117">
        <f t="shared" si="92"/>
        <v>0</v>
      </c>
      <c r="AJ79" s="2115">
        <f t="shared" si="92"/>
        <v>0</v>
      </c>
      <c r="AK79" s="2117" t="e">
        <f t="shared" si="93"/>
        <v>#REF!</v>
      </c>
      <c r="AL79" s="2117" t="e">
        <f t="shared" si="93"/>
        <v>#REF!</v>
      </c>
      <c r="AM79" s="2116" t="e">
        <f t="shared" si="94"/>
        <v>#REF!</v>
      </c>
      <c r="AN79" s="2115" t="e">
        <f t="shared" si="94"/>
        <v>#REF!</v>
      </c>
      <c r="AO79" s="2120">
        <f t="shared" si="95"/>
        <v>10</v>
      </c>
      <c r="AP79" s="2115">
        <f t="shared" si="95"/>
        <v>8114000</v>
      </c>
      <c r="AQ79" s="2115" t="e">
        <f>AN79+AP79</f>
        <v>#REF!</v>
      </c>
    </row>
    <row r="80" spans="1:43" ht="17.25" customHeight="1">
      <c r="A80" s="2112">
        <v>10</v>
      </c>
      <c r="B80" s="2125" t="s">
        <v>1282</v>
      </c>
      <c r="C80" s="2114"/>
      <c r="D80" s="2114"/>
      <c r="E80" s="2114" t="e">
        <f>'ก่อสร้าง ผ.บริการรายจังหวัด'!#REF!</f>
        <v>#REF!</v>
      </c>
      <c r="F80" s="2114" t="e">
        <f>'ก่อสร้าง ผ.บริการรายจังหวัด'!#REF!</f>
        <v>#REF!</v>
      </c>
      <c r="G80" s="2114">
        <v>0</v>
      </c>
      <c r="H80" s="2117">
        <v>0</v>
      </c>
      <c r="I80" s="2114">
        <f>สรุปภาพรวมครุภัณฑ์!AL483</f>
        <v>8</v>
      </c>
      <c r="J80" s="2114">
        <f>สรุปภาพรวมครุภัณฑ์!AM483</f>
        <v>11550000</v>
      </c>
      <c r="K80" s="2114">
        <f>'6.ยูนิตทำฟันรายจังหวัด'!D72</f>
        <v>4</v>
      </c>
      <c r="L80" s="2114">
        <f>'6.ยูนิตทำฟันรายจังหวัด'!E72</f>
        <v>2200000</v>
      </c>
      <c r="M80" s="2115" t="e">
        <f>D80+F80+H80+J80+L80</f>
        <v>#REF!</v>
      </c>
      <c r="N80" s="2114"/>
      <c r="O80" s="2114"/>
      <c r="P80" s="2116">
        <f>'ก่อสร้างผ.บริหาร รายจังหวัด'!DD52</f>
        <v>1</v>
      </c>
      <c r="Q80" s="2115">
        <f>'ก่อสร้างผ.บริหาร รายจังหวัด'!DE52</f>
        <v>3557700</v>
      </c>
      <c r="R80" s="2116">
        <v>0</v>
      </c>
      <c r="S80" s="2115">
        <v>0</v>
      </c>
      <c r="T80" s="2116">
        <f>'8.ค่า Siteสสจ.สสอ.'!O77</f>
        <v>2</v>
      </c>
      <c r="U80" s="2115">
        <f>'8.ค่า Siteสสจ.สสอ.'!P77</f>
        <v>1455800</v>
      </c>
      <c r="V80" s="2115">
        <f>O80+Q80+S80+U80</f>
        <v>5013500</v>
      </c>
      <c r="W80" s="2118"/>
      <c r="X80" s="2119"/>
      <c r="Y80" s="2118"/>
      <c r="Z80" s="2119"/>
      <c r="AA80" s="2118"/>
      <c r="AB80" s="2114"/>
      <c r="AC80" s="2114"/>
      <c r="AD80" s="2116"/>
      <c r="AE80" s="2115"/>
      <c r="AF80" s="2116"/>
      <c r="AG80" s="2115"/>
      <c r="AH80" s="2115">
        <f>AC80+AE80+AG80</f>
        <v>0</v>
      </c>
      <c r="AI80" s="2117">
        <f t="shared" si="92"/>
        <v>0</v>
      </c>
      <c r="AJ80" s="2115">
        <f t="shared" si="92"/>
        <v>0</v>
      </c>
      <c r="AK80" s="2117" t="e">
        <f t="shared" si="93"/>
        <v>#REF!</v>
      </c>
      <c r="AL80" s="2117" t="e">
        <f t="shared" si="93"/>
        <v>#REF!</v>
      </c>
      <c r="AM80" s="2116" t="e">
        <f t="shared" si="94"/>
        <v>#REF!</v>
      </c>
      <c r="AN80" s="2115" t="e">
        <f t="shared" si="94"/>
        <v>#REF!</v>
      </c>
      <c r="AO80" s="2120">
        <f t="shared" si="95"/>
        <v>12</v>
      </c>
      <c r="AP80" s="2115">
        <f t="shared" si="95"/>
        <v>13750000</v>
      </c>
      <c r="AQ80" s="2115" t="e">
        <f>AN80+AP80</f>
        <v>#REF!</v>
      </c>
    </row>
    <row r="81" spans="1:43" ht="21.9" customHeight="1">
      <c r="A81" s="2121"/>
      <c r="B81" s="2122" t="s">
        <v>4097</v>
      </c>
      <c r="C81" s="2123">
        <f>SUM(C82:C88)</f>
        <v>8</v>
      </c>
      <c r="D81" s="2123">
        <f>SUM(D82:D88)</f>
        <v>271521200</v>
      </c>
      <c r="E81" s="2123" t="e">
        <f>SUM(E82:E88)</f>
        <v>#REF!</v>
      </c>
      <c r="F81" s="2123" t="e">
        <f t="shared" ref="F81:AQ81" si="96">SUM(F82:F88)</f>
        <v>#REF!</v>
      </c>
      <c r="G81" s="2123">
        <f t="shared" si="96"/>
        <v>6</v>
      </c>
      <c r="H81" s="2123">
        <f t="shared" si="96"/>
        <v>18600000</v>
      </c>
      <c r="I81" s="2123">
        <f t="shared" si="96"/>
        <v>33</v>
      </c>
      <c r="J81" s="2123">
        <f t="shared" si="96"/>
        <v>86265000</v>
      </c>
      <c r="K81" s="2123">
        <f>SUM(K82:K88)</f>
        <v>44</v>
      </c>
      <c r="L81" s="2123">
        <f>SUM(L82:L88)</f>
        <v>24200000</v>
      </c>
      <c r="M81" s="2123" t="e">
        <f t="shared" si="96"/>
        <v>#REF!</v>
      </c>
      <c r="N81" s="2123">
        <f>SUM(N82:N88)</f>
        <v>0</v>
      </c>
      <c r="O81" s="2123">
        <f>SUM(O82:O88)</f>
        <v>0</v>
      </c>
      <c r="P81" s="2123">
        <f t="shared" si="96"/>
        <v>5</v>
      </c>
      <c r="Q81" s="2123">
        <f t="shared" si="96"/>
        <v>22164400</v>
      </c>
      <c r="R81" s="2123">
        <f t="shared" si="96"/>
        <v>7</v>
      </c>
      <c r="S81" s="2123">
        <f t="shared" si="96"/>
        <v>7755000</v>
      </c>
      <c r="T81" s="2123">
        <f>SUM(T82:T88)</f>
        <v>6</v>
      </c>
      <c r="U81" s="2124">
        <f>SUM(U82:U88)</f>
        <v>3239000</v>
      </c>
      <c r="V81" s="2123">
        <f t="shared" si="96"/>
        <v>33158400</v>
      </c>
      <c r="W81" s="2123">
        <f t="shared" si="96"/>
        <v>0</v>
      </c>
      <c r="X81" s="2123">
        <f t="shared" si="96"/>
        <v>0</v>
      </c>
      <c r="Y81" s="2123">
        <f t="shared" si="96"/>
        <v>0</v>
      </c>
      <c r="Z81" s="2123">
        <f t="shared" si="96"/>
        <v>0</v>
      </c>
      <c r="AA81" s="2123">
        <f t="shared" si="96"/>
        <v>0</v>
      </c>
      <c r="AB81" s="2123">
        <f>SUM(AB82:AB88)</f>
        <v>0</v>
      </c>
      <c r="AC81" s="2123">
        <f>SUM(AC82:AC88)</f>
        <v>0</v>
      </c>
      <c r="AD81" s="2123">
        <f t="shared" si="96"/>
        <v>0</v>
      </c>
      <c r="AE81" s="2123">
        <f t="shared" si="96"/>
        <v>0</v>
      </c>
      <c r="AF81" s="2123">
        <f t="shared" si="96"/>
        <v>0</v>
      </c>
      <c r="AG81" s="2123">
        <f t="shared" si="96"/>
        <v>0</v>
      </c>
      <c r="AH81" s="2123">
        <f t="shared" si="96"/>
        <v>0</v>
      </c>
      <c r="AI81" s="2123">
        <f>SUM(AI82:AI88)</f>
        <v>8</v>
      </c>
      <c r="AJ81" s="2124">
        <f>SUM(AJ82:AJ88)</f>
        <v>271521200</v>
      </c>
      <c r="AK81" s="2123" t="e">
        <f>SUM(AK82:AK88)</f>
        <v>#REF!</v>
      </c>
      <c r="AL81" s="2123" t="e">
        <f>SUM(AL82:AL88)</f>
        <v>#REF!</v>
      </c>
      <c r="AM81" s="2123" t="e">
        <f t="shared" si="96"/>
        <v>#REF!</v>
      </c>
      <c r="AN81" s="2123" t="e">
        <f t="shared" si="96"/>
        <v>#REF!</v>
      </c>
      <c r="AO81" s="2123">
        <f t="shared" si="96"/>
        <v>84</v>
      </c>
      <c r="AP81" s="2124">
        <f t="shared" si="96"/>
        <v>118220000</v>
      </c>
      <c r="AQ81" s="2124" t="e">
        <f t="shared" si="96"/>
        <v>#REF!</v>
      </c>
    </row>
    <row r="82" spans="1:43" ht="17.25" customHeight="1">
      <c r="A82" s="2112">
        <v>11</v>
      </c>
      <c r="B82" s="2125" t="s">
        <v>1425</v>
      </c>
      <c r="C82" s="2114">
        <f>'11.งบผูกพันเดิม ปี58 ผ.บริการ'!O120</f>
        <v>1</v>
      </c>
      <c r="D82" s="2114">
        <f>'11.งบผูกพันเดิม ปี58 ผ.บริการ'!P120</f>
        <v>28620400</v>
      </c>
      <c r="E82" s="2114" t="e">
        <f>'ก่อสร้าง ผ.บริการรายจังหวัด'!#REF!</f>
        <v>#REF!</v>
      </c>
      <c r="F82" s="2114" t="e">
        <f>'ก่อสร้าง ผ.บริการรายจังหวัด'!#REF!</f>
        <v>#REF!</v>
      </c>
      <c r="G82" s="2114">
        <f>รพ.สต.รายจังหวัด!AM99</f>
        <v>1</v>
      </c>
      <c r="H82" s="2114">
        <f>รพ.สต.รายจังหวัด!AN99</f>
        <v>3100000</v>
      </c>
      <c r="I82" s="2114">
        <f>สรุปภาพรวมครุภัณฑ์!AN526</f>
        <v>5</v>
      </c>
      <c r="J82" s="2114">
        <f>สรุปภาพรวมครุภัณฑ์!AO526</f>
        <v>13070000</v>
      </c>
      <c r="K82" s="2114">
        <f>'6.ยูนิตทำฟันรายจังหวัด'!D79</f>
        <v>6</v>
      </c>
      <c r="L82" s="2114">
        <f>'6.ยูนิตทำฟันรายจังหวัด'!E79</f>
        <v>3300000</v>
      </c>
      <c r="M82" s="2115" t="e">
        <f t="shared" ref="M82:M88" si="97">D82+F82+H82+J82+L82</f>
        <v>#REF!</v>
      </c>
      <c r="N82" s="2114"/>
      <c r="O82" s="2114"/>
      <c r="P82" s="2116">
        <f>'ก่อสร้างผ.บริหาร รายจังหวัด'!DD57</f>
        <v>1</v>
      </c>
      <c r="Q82" s="2115">
        <f>'ก่อสร้างผ.บริหาร รายจังหวัด'!DE57</f>
        <v>3641100</v>
      </c>
      <c r="R82" s="2116">
        <v>0</v>
      </c>
      <c r="S82" s="2115">
        <v>0</v>
      </c>
      <c r="T82" s="2116">
        <v>0</v>
      </c>
      <c r="U82" s="2115">
        <v>0</v>
      </c>
      <c r="V82" s="2115">
        <f t="shared" ref="V82:V88" si="98">O82+Q82+S82+U82</f>
        <v>3641100</v>
      </c>
      <c r="W82" s="2118"/>
      <c r="X82" s="2119"/>
      <c r="Y82" s="2118"/>
      <c r="Z82" s="2119"/>
      <c r="AA82" s="2118"/>
      <c r="AB82" s="2114"/>
      <c r="AC82" s="2114"/>
      <c r="AD82" s="2116"/>
      <c r="AE82" s="2115"/>
      <c r="AF82" s="2116"/>
      <c r="AG82" s="2115"/>
      <c r="AH82" s="2115">
        <f t="shared" ref="AH82:AH88" si="99">AC82+AE82+AG82</f>
        <v>0</v>
      </c>
      <c r="AI82" s="2117">
        <f t="shared" ref="AI82:AI88" si="100">C82+N82+AB82</f>
        <v>1</v>
      </c>
      <c r="AJ82" s="2115">
        <f t="shared" ref="AJ82:AJ88" si="101">D82+O82+AC82</f>
        <v>28620400</v>
      </c>
      <c r="AK82" s="2117" t="e">
        <f t="shared" ref="AK82:AK88" si="102">E82+G82+P82+T82+W82+AD82</f>
        <v>#REF!</v>
      </c>
      <c r="AL82" s="2117" t="e">
        <f t="shared" ref="AL82:AL88" si="103">F82+H82+Q82+U82+X82+AE82</f>
        <v>#REF!</v>
      </c>
      <c r="AM82" s="2116" t="e">
        <f t="shared" ref="AM82:AM88" si="104">AI82+AK82</f>
        <v>#REF!</v>
      </c>
      <c r="AN82" s="2115" t="e">
        <f t="shared" ref="AN82:AN88" si="105">AJ82+AL82</f>
        <v>#REF!</v>
      </c>
      <c r="AO82" s="2120">
        <f t="shared" ref="AO82:AO88" si="106">I82+K82+R82+Y82+AF82</f>
        <v>11</v>
      </c>
      <c r="AP82" s="2115">
        <f t="shared" ref="AP82:AP88" si="107">J82+L82+S82+Z82+AG82</f>
        <v>16370000</v>
      </c>
      <c r="AQ82" s="2115" t="e">
        <f t="shared" ref="AQ82:AQ88" si="108">AN82+AP82</f>
        <v>#REF!</v>
      </c>
    </row>
    <row r="83" spans="1:43" ht="17.25" customHeight="1">
      <c r="A83" s="2112">
        <v>11</v>
      </c>
      <c r="B83" s="2125" t="s">
        <v>662</v>
      </c>
      <c r="C83" s="2114">
        <f>'11.งบผูกพันเดิม ปี58 ผ.บริการ'!O121</f>
        <v>1</v>
      </c>
      <c r="D83" s="2114">
        <f>'11.งบผูกพันเดิม ปี58 ผ.บริการ'!P121</f>
        <v>172559000</v>
      </c>
      <c r="E83" s="2114" t="e">
        <f>'ก่อสร้าง ผ.บริการรายจังหวัด'!#REF!</f>
        <v>#REF!</v>
      </c>
      <c r="F83" s="2114" t="e">
        <f>'ก่อสร้าง ผ.บริการรายจังหวัด'!#REF!</f>
        <v>#REF!</v>
      </c>
      <c r="G83" s="2114">
        <f>รพ.สต.รายจังหวัด!AO99</f>
        <v>1</v>
      </c>
      <c r="H83" s="2114">
        <f>รพ.สต.รายจังหวัด!AP99</f>
        <v>3100000</v>
      </c>
      <c r="I83" s="2114">
        <f>สรุปภาพรวมครุภัณฑ์!AP526</f>
        <v>2</v>
      </c>
      <c r="J83" s="2114">
        <f>สรุปภาพรวมครุภัณฑ์!AQ526</f>
        <v>11390000</v>
      </c>
      <c r="K83" s="2114">
        <f>'6.ยูนิตทำฟันรายจังหวัด'!D80</f>
        <v>15</v>
      </c>
      <c r="L83" s="2114">
        <f>'6.ยูนิตทำฟันรายจังหวัด'!E80</f>
        <v>8250000</v>
      </c>
      <c r="M83" s="2115" t="e">
        <f t="shared" si="97"/>
        <v>#REF!</v>
      </c>
      <c r="N83" s="2114"/>
      <c r="O83" s="2114"/>
      <c r="P83" s="2116"/>
      <c r="Q83" s="2115"/>
      <c r="R83" s="2117">
        <f>สรุปภาพรวมครุภัณฑ์!AL653</f>
        <v>1</v>
      </c>
      <c r="S83" s="2117">
        <f>สรุปภาพรวมครุภัณฑ์!AM653</f>
        <v>787000</v>
      </c>
      <c r="T83" s="2116">
        <v>0</v>
      </c>
      <c r="U83" s="2115">
        <v>0</v>
      </c>
      <c r="V83" s="2115">
        <f t="shared" si="98"/>
        <v>787000</v>
      </c>
      <c r="W83" s="2118"/>
      <c r="X83" s="2119"/>
      <c r="Y83" s="2118"/>
      <c r="Z83" s="2119"/>
      <c r="AA83" s="2118"/>
      <c r="AB83" s="2114"/>
      <c r="AC83" s="2114"/>
      <c r="AD83" s="2116"/>
      <c r="AE83" s="2115"/>
      <c r="AF83" s="2116"/>
      <c r="AG83" s="2115"/>
      <c r="AH83" s="2115">
        <f t="shared" si="99"/>
        <v>0</v>
      </c>
      <c r="AI83" s="2117">
        <f t="shared" si="100"/>
        <v>1</v>
      </c>
      <c r="AJ83" s="2115">
        <f t="shared" si="101"/>
        <v>172559000</v>
      </c>
      <c r="AK83" s="2117" t="e">
        <f t="shared" si="102"/>
        <v>#REF!</v>
      </c>
      <c r="AL83" s="2117" t="e">
        <f t="shared" si="103"/>
        <v>#REF!</v>
      </c>
      <c r="AM83" s="2116" t="e">
        <f t="shared" si="104"/>
        <v>#REF!</v>
      </c>
      <c r="AN83" s="2115" t="e">
        <f t="shared" si="105"/>
        <v>#REF!</v>
      </c>
      <c r="AO83" s="2120">
        <f t="shared" si="106"/>
        <v>18</v>
      </c>
      <c r="AP83" s="2115">
        <f t="shared" si="107"/>
        <v>20427000</v>
      </c>
      <c r="AQ83" s="2115" t="e">
        <f t="shared" si="108"/>
        <v>#REF!</v>
      </c>
    </row>
    <row r="84" spans="1:43" ht="17.25" customHeight="1">
      <c r="A84" s="2112">
        <v>11</v>
      </c>
      <c r="B84" s="2125" t="s">
        <v>659</v>
      </c>
      <c r="C84" s="2114">
        <f>'11.งบผูกพันเดิม ปี58 ผ.บริการ'!O122+'11.งบผูกพันเดิม ปี58 ผ.บริการ'!O125+'11.งบผูกพันเดิม ปี58 ผ.บริการ'!O126+'11.งบผูกพันเดิม ปี58 ผ.บริการ'!O127</f>
        <v>4</v>
      </c>
      <c r="D84" s="2114">
        <f>'11.งบผูกพันเดิม ปี58 ผ.บริการ'!P122+'11.งบผูกพันเดิม ปี58 ผ.บริการ'!P125+'11.งบผูกพันเดิม ปี58 ผ.บริการ'!P126+'11.งบผูกพันเดิม ปี58 ผ.บริการ'!P127</f>
        <v>27698100</v>
      </c>
      <c r="E84" s="2114" t="e">
        <f>'ก่อสร้าง ผ.บริการรายจังหวัด'!#REF!</f>
        <v>#REF!</v>
      </c>
      <c r="F84" s="2114" t="e">
        <f>'ก่อสร้าง ผ.บริการรายจังหวัด'!#REF!</f>
        <v>#REF!</v>
      </c>
      <c r="G84" s="2114">
        <f>รพ.สต.รายจังหวัด!AS99</f>
        <v>3</v>
      </c>
      <c r="H84" s="2114">
        <f>รพ.สต.รายจังหวัด!AT99</f>
        <v>9300000</v>
      </c>
      <c r="I84" s="2114">
        <f>สรุปภาพรวมครุภัณฑ์!AX526</f>
        <v>9</v>
      </c>
      <c r="J84" s="2114">
        <f>สรุปภาพรวมครุภัณฑ์!AY526</f>
        <v>15310000</v>
      </c>
      <c r="K84" s="2114">
        <f>'6.ยูนิตทำฟันรายจังหวัด'!D84</f>
        <v>9</v>
      </c>
      <c r="L84" s="2114">
        <f>'6.ยูนิตทำฟันรายจังหวัด'!E84</f>
        <v>4950000</v>
      </c>
      <c r="M84" s="2115" t="e">
        <f t="shared" si="97"/>
        <v>#REF!</v>
      </c>
      <c r="N84" s="2114"/>
      <c r="O84" s="2114"/>
      <c r="P84" s="2116">
        <f>'ก่อสร้างผ.บริหาร รายจังหวัด'!DD60</f>
        <v>1</v>
      </c>
      <c r="Q84" s="2115">
        <f>'ก่อสร้างผ.บริหาร รายจังหวัด'!DE60</f>
        <v>7600000</v>
      </c>
      <c r="R84" s="2117">
        <f>สรุปภาพรวมครุภัณฑ์!AT653</f>
        <v>2</v>
      </c>
      <c r="S84" s="2117">
        <f>สรุปภาพรวมครุภัณฑ์!AU653</f>
        <v>2190000</v>
      </c>
      <c r="T84" s="2116">
        <v>0</v>
      </c>
      <c r="U84" s="2115">
        <v>0</v>
      </c>
      <c r="V84" s="2115">
        <f t="shared" si="98"/>
        <v>9790000</v>
      </c>
      <c r="W84" s="2118"/>
      <c r="X84" s="2119"/>
      <c r="Y84" s="2118"/>
      <c r="Z84" s="2119"/>
      <c r="AA84" s="2118"/>
      <c r="AB84" s="2114"/>
      <c r="AC84" s="2114"/>
      <c r="AD84" s="2116"/>
      <c r="AE84" s="2115"/>
      <c r="AF84" s="2116"/>
      <c r="AG84" s="2115"/>
      <c r="AH84" s="2115">
        <f t="shared" si="99"/>
        <v>0</v>
      </c>
      <c r="AI84" s="2117">
        <f t="shared" si="100"/>
        <v>4</v>
      </c>
      <c r="AJ84" s="2115">
        <f t="shared" si="101"/>
        <v>27698100</v>
      </c>
      <c r="AK84" s="2117" t="e">
        <f t="shared" si="102"/>
        <v>#REF!</v>
      </c>
      <c r="AL84" s="2117" t="e">
        <f t="shared" si="103"/>
        <v>#REF!</v>
      </c>
      <c r="AM84" s="2116" t="e">
        <f t="shared" si="104"/>
        <v>#REF!</v>
      </c>
      <c r="AN84" s="2115" t="e">
        <f t="shared" si="105"/>
        <v>#REF!</v>
      </c>
      <c r="AO84" s="2120">
        <f t="shared" si="106"/>
        <v>20</v>
      </c>
      <c r="AP84" s="2115">
        <f t="shared" si="107"/>
        <v>22450000</v>
      </c>
      <c r="AQ84" s="2115" t="e">
        <f t="shared" si="108"/>
        <v>#REF!</v>
      </c>
    </row>
    <row r="85" spans="1:43" ht="17.25" customHeight="1">
      <c r="A85" s="2112">
        <v>11</v>
      </c>
      <c r="B85" s="2125" t="s">
        <v>1432</v>
      </c>
      <c r="C85" s="2114"/>
      <c r="D85" s="2114"/>
      <c r="E85" s="2114" t="e">
        <f>'ก่อสร้าง ผ.บริการรายจังหวัด'!#REF!</f>
        <v>#REF!</v>
      </c>
      <c r="F85" s="2114" t="e">
        <f>'ก่อสร้าง ผ.บริการรายจังหวัด'!#REF!</f>
        <v>#REF!</v>
      </c>
      <c r="G85" s="2114">
        <v>0</v>
      </c>
      <c r="H85" s="2117">
        <v>0</v>
      </c>
      <c r="I85" s="2114">
        <f>สรุปภาพรวมครุภัณฑ์!AL526</f>
        <v>4</v>
      </c>
      <c r="J85" s="2114">
        <f>สรุปภาพรวมครุภัณฑ์!AM526</f>
        <v>12750000</v>
      </c>
      <c r="K85" s="2114">
        <f>'6.ยูนิตทำฟันรายจังหวัด'!D78</f>
        <v>5</v>
      </c>
      <c r="L85" s="2114">
        <f>'6.ยูนิตทำฟันรายจังหวัด'!E78</f>
        <v>2750000</v>
      </c>
      <c r="M85" s="2115" t="e">
        <f t="shared" si="97"/>
        <v>#REF!</v>
      </c>
      <c r="N85" s="2114"/>
      <c r="O85" s="2114"/>
      <c r="P85" s="2116">
        <f>'ก่อสร้างผ.บริหาร รายจังหวัด'!DD56</f>
        <v>1</v>
      </c>
      <c r="Q85" s="2115">
        <f>'ก่อสร้างผ.บริหาร รายจังหวัด'!DE56</f>
        <v>3641100</v>
      </c>
      <c r="R85" s="2116">
        <v>0</v>
      </c>
      <c r="S85" s="2115">
        <v>0</v>
      </c>
      <c r="T85" s="2116">
        <f>'8.ค่า Siteสสจ.สสอ.'!O86</f>
        <v>1</v>
      </c>
      <c r="U85" s="2115">
        <f>'8.ค่า Siteสสจ.สสอ.'!P86</f>
        <v>450000</v>
      </c>
      <c r="V85" s="2115">
        <f t="shared" si="98"/>
        <v>4091100</v>
      </c>
      <c r="W85" s="2118"/>
      <c r="X85" s="2119"/>
      <c r="Y85" s="2118"/>
      <c r="Z85" s="2119"/>
      <c r="AA85" s="2118"/>
      <c r="AB85" s="2114"/>
      <c r="AC85" s="2114"/>
      <c r="AD85" s="2116"/>
      <c r="AE85" s="2115"/>
      <c r="AF85" s="2116"/>
      <c r="AG85" s="2115"/>
      <c r="AH85" s="2115">
        <f t="shared" si="99"/>
        <v>0</v>
      </c>
      <c r="AI85" s="2117">
        <f t="shared" si="100"/>
        <v>0</v>
      </c>
      <c r="AJ85" s="2115">
        <f t="shared" si="101"/>
        <v>0</v>
      </c>
      <c r="AK85" s="2117" t="e">
        <f t="shared" si="102"/>
        <v>#REF!</v>
      </c>
      <c r="AL85" s="2117" t="e">
        <f t="shared" si="103"/>
        <v>#REF!</v>
      </c>
      <c r="AM85" s="2116" t="e">
        <f t="shared" si="104"/>
        <v>#REF!</v>
      </c>
      <c r="AN85" s="2115" t="e">
        <f t="shared" si="105"/>
        <v>#REF!</v>
      </c>
      <c r="AO85" s="2120">
        <f t="shared" si="106"/>
        <v>9</v>
      </c>
      <c r="AP85" s="2115">
        <f t="shared" si="107"/>
        <v>15500000</v>
      </c>
      <c r="AQ85" s="2115" t="e">
        <f t="shared" si="108"/>
        <v>#REF!</v>
      </c>
    </row>
    <row r="86" spans="1:43" ht="17.25" customHeight="1">
      <c r="A86" s="2112">
        <v>11</v>
      </c>
      <c r="B86" s="2125" t="s">
        <v>663</v>
      </c>
      <c r="C86" s="2114"/>
      <c r="D86" s="2114"/>
      <c r="E86" s="2114" t="e">
        <f>'ก่อสร้าง ผ.บริการรายจังหวัด'!#REF!</f>
        <v>#REF!</v>
      </c>
      <c r="F86" s="2114" t="e">
        <f>'ก่อสร้าง ผ.บริการรายจังหวัด'!#REF!</f>
        <v>#REF!</v>
      </c>
      <c r="G86" s="2114">
        <v>0</v>
      </c>
      <c r="H86" s="2117">
        <v>0</v>
      </c>
      <c r="I86" s="2114">
        <f>สรุปภาพรวมครุภัณฑ์!AR526</f>
        <v>6</v>
      </c>
      <c r="J86" s="2114">
        <f>สรุปภาพรวมครุภัณฑ์!AS526</f>
        <v>18090000</v>
      </c>
      <c r="K86" s="2114">
        <f>'6.ยูนิตทำฟันรายจังหวัด'!D81</f>
        <v>5</v>
      </c>
      <c r="L86" s="2114">
        <f>'6.ยูนิตทำฟันรายจังหวัด'!E81</f>
        <v>2750000</v>
      </c>
      <c r="M86" s="2115" t="e">
        <f t="shared" si="97"/>
        <v>#REF!</v>
      </c>
      <c r="N86" s="2114"/>
      <c r="O86" s="2114"/>
      <c r="P86" s="2116"/>
      <c r="Q86" s="2115"/>
      <c r="R86" s="2117">
        <f>สรุปภาพรวมครุภัณฑ์!AN653</f>
        <v>2</v>
      </c>
      <c r="S86" s="2117">
        <f>สรุปภาพรวมครุภัณฑ์!AO653</f>
        <v>2190000</v>
      </c>
      <c r="T86" s="2116">
        <f>'8.ค่า Siteสสจ.สสอ.'!O87</f>
        <v>2</v>
      </c>
      <c r="U86" s="2115">
        <f>'8.ค่า Siteสสจ.สสอ.'!P87</f>
        <v>969000</v>
      </c>
      <c r="V86" s="2115">
        <f t="shared" si="98"/>
        <v>3159000</v>
      </c>
      <c r="W86" s="2118"/>
      <c r="X86" s="2119"/>
      <c r="Y86" s="2118"/>
      <c r="Z86" s="2119"/>
      <c r="AA86" s="2118"/>
      <c r="AB86" s="2114"/>
      <c r="AC86" s="2114"/>
      <c r="AD86" s="2116"/>
      <c r="AE86" s="2115"/>
      <c r="AF86" s="2116"/>
      <c r="AG86" s="2115"/>
      <c r="AH86" s="2115">
        <f t="shared" si="99"/>
        <v>0</v>
      </c>
      <c r="AI86" s="2117">
        <f t="shared" si="100"/>
        <v>0</v>
      </c>
      <c r="AJ86" s="2115">
        <f t="shared" si="101"/>
        <v>0</v>
      </c>
      <c r="AK86" s="2117" t="e">
        <f t="shared" si="102"/>
        <v>#REF!</v>
      </c>
      <c r="AL86" s="2117" t="e">
        <f t="shared" si="103"/>
        <v>#REF!</v>
      </c>
      <c r="AM86" s="2116" t="e">
        <f t="shared" si="104"/>
        <v>#REF!</v>
      </c>
      <c r="AN86" s="2115" t="e">
        <f t="shared" si="105"/>
        <v>#REF!</v>
      </c>
      <c r="AO86" s="2120">
        <f t="shared" si="106"/>
        <v>13</v>
      </c>
      <c r="AP86" s="2115">
        <f t="shared" si="107"/>
        <v>23030000</v>
      </c>
      <c r="AQ86" s="2115" t="e">
        <f t="shared" si="108"/>
        <v>#REF!</v>
      </c>
    </row>
    <row r="87" spans="1:43" ht="17.25" customHeight="1">
      <c r="A87" s="2112">
        <v>11</v>
      </c>
      <c r="B87" s="2125" t="s">
        <v>671</v>
      </c>
      <c r="C87" s="2114">
        <f>'11.งบผูกพันเดิม ปี58 ผ.บริการ'!O123+'11.งบผูกพันเดิม ปี58 ผ.บริการ'!O124</f>
        <v>2</v>
      </c>
      <c r="D87" s="2114">
        <f>'11.งบผูกพันเดิม ปี58 ผ.บริการ'!P123+'11.งบผูกพันเดิม ปี58 ผ.บริการ'!P124</f>
        <v>42643700</v>
      </c>
      <c r="E87" s="2114" t="e">
        <f>'ก่อสร้าง ผ.บริการรายจังหวัด'!#REF!</f>
        <v>#REF!</v>
      </c>
      <c r="F87" s="2114" t="e">
        <f>'ก่อสร้าง ผ.บริการรายจังหวัด'!#REF!</f>
        <v>#REF!</v>
      </c>
      <c r="G87" s="2114">
        <f>รพ.สต.รายจังหวัด!AQ99</f>
        <v>1</v>
      </c>
      <c r="H87" s="2114">
        <f>รพ.สต.รายจังหวัด!AR99</f>
        <v>3100000</v>
      </c>
      <c r="I87" s="2114">
        <f>สรุปภาพรวมครุภัณฑ์!AT526</f>
        <v>6</v>
      </c>
      <c r="J87" s="2114">
        <f>สรุปภาพรวมครุภัณฑ์!AU526</f>
        <v>13075000</v>
      </c>
      <c r="K87" s="2114">
        <f>'6.ยูนิตทำฟันรายจังหวัด'!D82</f>
        <v>1</v>
      </c>
      <c r="L87" s="2114">
        <f>'6.ยูนิตทำฟันรายจังหวัด'!E82</f>
        <v>550000</v>
      </c>
      <c r="M87" s="2115" t="e">
        <f t="shared" si="97"/>
        <v>#REF!</v>
      </c>
      <c r="N87" s="2114"/>
      <c r="O87" s="2114"/>
      <c r="P87" s="2116">
        <f>'ก่อสร้างผ.บริหาร รายจังหวัด'!DD58</f>
        <v>1</v>
      </c>
      <c r="Q87" s="2115">
        <f>'ก่อสร้างผ.บริหาร รายจังหวัด'!DE58</f>
        <v>3641100</v>
      </c>
      <c r="R87" s="2117">
        <f>สรุปภาพรวมครุภัณฑ์!AP653</f>
        <v>1</v>
      </c>
      <c r="S87" s="2117">
        <f>สรุปภาพรวมครุภัณฑ์!AQ653</f>
        <v>1294000</v>
      </c>
      <c r="T87" s="2116">
        <f>'8.ค่า Siteสสจ.สสอ.'!O89</f>
        <v>3</v>
      </c>
      <c r="U87" s="2115">
        <f>'8.ค่า Siteสสจ.สสอ.'!P89</f>
        <v>1820000</v>
      </c>
      <c r="V87" s="2115">
        <f t="shared" si="98"/>
        <v>6755100</v>
      </c>
      <c r="W87" s="2118"/>
      <c r="X87" s="2119"/>
      <c r="Y87" s="2118"/>
      <c r="Z87" s="2119"/>
      <c r="AA87" s="2118"/>
      <c r="AB87" s="2114"/>
      <c r="AC87" s="2114"/>
      <c r="AD87" s="2116"/>
      <c r="AE87" s="2115"/>
      <c r="AF87" s="2116"/>
      <c r="AG87" s="2115"/>
      <c r="AH87" s="2115">
        <f t="shared" si="99"/>
        <v>0</v>
      </c>
      <c r="AI87" s="2117">
        <f t="shared" si="100"/>
        <v>2</v>
      </c>
      <c r="AJ87" s="2115">
        <f t="shared" si="101"/>
        <v>42643700</v>
      </c>
      <c r="AK87" s="2117" t="e">
        <f t="shared" si="102"/>
        <v>#REF!</v>
      </c>
      <c r="AL87" s="2117" t="e">
        <f t="shared" si="103"/>
        <v>#REF!</v>
      </c>
      <c r="AM87" s="2116" t="e">
        <f t="shared" si="104"/>
        <v>#REF!</v>
      </c>
      <c r="AN87" s="2115" t="e">
        <f t="shared" si="105"/>
        <v>#REF!</v>
      </c>
      <c r="AO87" s="2120">
        <f t="shared" si="106"/>
        <v>8</v>
      </c>
      <c r="AP87" s="2115">
        <f t="shared" si="107"/>
        <v>14919000</v>
      </c>
      <c r="AQ87" s="2115" t="e">
        <f t="shared" si="108"/>
        <v>#REF!</v>
      </c>
    </row>
    <row r="88" spans="1:43" ht="17.25" customHeight="1">
      <c r="A88" s="2112">
        <v>11</v>
      </c>
      <c r="B88" s="2125" t="s">
        <v>665</v>
      </c>
      <c r="C88" s="2114"/>
      <c r="D88" s="2114"/>
      <c r="E88" s="2114" t="e">
        <f>'ก่อสร้าง ผ.บริการรายจังหวัด'!#REF!</f>
        <v>#REF!</v>
      </c>
      <c r="F88" s="2114" t="e">
        <f>'ก่อสร้าง ผ.บริการรายจังหวัด'!#REF!</f>
        <v>#REF!</v>
      </c>
      <c r="G88" s="2114">
        <v>0</v>
      </c>
      <c r="H88" s="2117">
        <v>0</v>
      </c>
      <c r="I88" s="2114">
        <f>สรุปภาพรวมครุภัณฑ์!AV526</f>
        <v>1</v>
      </c>
      <c r="J88" s="2114">
        <f>สรุปภาพรวมครุภัณฑ์!AW526</f>
        <v>2580000</v>
      </c>
      <c r="K88" s="2114">
        <f>'6.ยูนิตทำฟันรายจังหวัด'!D83</f>
        <v>3</v>
      </c>
      <c r="L88" s="2114">
        <f>'6.ยูนิตทำฟันรายจังหวัด'!E83</f>
        <v>1650000</v>
      </c>
      <c r="M88" s="2115" t="e">
        <f t="shared" si="97"/>
        <v>#REF!</v>
      </c>
      <c r="N88" s="2114"/>
      <c r="O88" s="2114"/>
      <c r="P88" s="2116">
        <f>'ก่อสร้างผ.บริหาร รายจังหวัด'!DD59</f>
        <v>1</v>
      </c>
      <c r="Q88" s="2115">
        <f>'ก่อสร้างผ.บริหาร รายจังหวัด'!DE59</f>
        <v>3641100</v>
      </c>
      <c r="R88" s="2117">
        <f>สรุปภาพรวมครุภัณฑ์!AR653</f>
        <v>1</v>
      </c>
      <c r="S88" s="2117">
        <f>สรุปภาพรวมครุภัณฑ์!AS653</f>
        <v>1294000</v>
      </c>
      <c r="T88" s="2116">
        <v>0</v>
      </c>
      <c r="U88" s="2115">
        <v>0</v>
      </c>
      <c r="V88" s="2115">
        <f t="shared" si="98"/>
        <v>4935100</v>
      </c>
      <c r="W88" s="2118"/>
      <c r="X88" s="2119"/>
      <c r="Y88" s="2118"/>
      <c r="Z88" s="2119"/>
      <c r="AA88" s="2118"/>
      <c r="AB88" s="2114"/>
      <c r="AC88" s="2114"/>
      <c r="AD88" s="2116"/>
      <c r="AE88" s="2115"/>
      <c r="AF88" s="2116"/>
      <c r="AG88" s="2115"/>
      <c r="AH88" s="2115">
        <f t="shared" si="99"/>
        <v>0</v>
      </c>
      <c r="AI88" s="2117">
        <f t="shared" si="100"/>
        <v>0</v>
      </c>
      <c r="AJ88" s="2115">
        <f t="shared" si="101"/>
        <v>0</v>
      </c>
      <c r="AK88" s="2117" t="e">
        <f t="shared" si="102"/>
        <v>#REF!</v>
      </c>
      <c r="AL88" s="2117" t="e">
        <f t="shared" si="103"/>
        <v>#REF!</v>
      </c>
      <c r="AM88" s="2116" t="e">
        <f t="shared" si="104"/>
        <v>#REF!</v>
      </c>
      <c r="AN88" s="2115" t="e">
        <f t="shared" si="105"/>
        <v>#REF!</v>
      </c>
      <c r="AO88" s="2120">
        <f t="shared" si="106"/>
        <v>5</v>
      </c>
      <c r="AP88" s="2115">
        <f t="shared" si="107"/>
        <v>5524000</v>
      </c>
      <c r="AQ88" s="2115" t="e">
        <f t="shared" si="108"/>
        <v>#REF!</v>
      </c>
    </row>
    <row r="89" spans="1:43" ht="21.9" customHeight="1">
      <c r="A89" s="2121"/>
      <c r="B89" s="2122" t="s">
        <v>4098</v>
      </c>
      <c r="C89" s="2123">
        <f>SUM(C90:C96)</f>
        <v>3</v>
      </c>
      <c r="D89" s="2123">
        <f>SUM(D90:D96)</f>
        <v>143408000</v>
      </c>
      <c r="E89" s="2123" t="e">
        <f t="shared" ref="E89:AQ89" si="109">SUM(E90:E96)</f>
        <v>#REF!</v>
      </c>
      <c r="F89" s="2123" t="e">
        <f t="shared" si="109"/>
        <v>#REF!</v>
      </c>
      <c r="G89" s="2123">
        <f t="shared" si="109"/>
        <v>6</v>
      </c>
      <c r="H89" s="2123">
        <f t="shared" si="109"/>
        <v>18600000</v>
      </c>
      <c r="I89" s="2123">
        <f t="shared" si="109"/>
        <v>3</v>
      </c>
      <c r="J89" s="2123">
        <f t="shared" si="109"/>
        <v>7700000</v>
      </c>
      <c r="K89" s="2123">
        <f>SUM(K90:K96)</f>
        <v>43</v>
      </c>
      <c r="L89" s="2123">
        <f>SUM(L90:L96)</f>
        <v>23650000</v>
      </c>
      <c r="M89" s="2123" t="e">
        <f t="shared" si="109"/>
        <v>#REF!</v>
      </c>
      <c r="N89" s="2123">
        <f t="shared" si="109"/>
        <v>0</v>
      </c>
      <c r="O89" s="2123">
        <f t="shared" si="109"/>
        <v>0</v>
      </c>
      <c r="P89" s="2123">
        <f t="shared" si="109"/>
        <v>1</v>
      </c>
      <c r="Q89" s="2123">
        <f t="shared" si="109"/>
        <v>9401500</v>
      </c>
      <c r="R89" s="2123">
        <f>SUM(R90:R96)</f>
        <v>0</v>
      </c>
      <c r="S89" s="2123">
        <f>SUM(S90:S96)</f>
        <v>0</v>
      </c>
      <c r="T89" s="2123">
        <f>SUM(T90:T96)</f>
        <v>6</v>
      </c>
      <c r="U89" s="2124">
        <f>SUM(U90:U96)</f>
        <v>8090800</v>
      </c>
      <c r="V89" s="2123">
        <f>SUM(V90:V96)</f>
        <v>17492300</v>
      </c>
      <c r="W89" s="2123">
        <f t="shared" si="109"/>
        <v>0</v>
      </c>
      <c r="X89" s="2123">
        <f t="shared" si="109"/>
        <v>0</v>
      </c>
      <c r="Y89" s="2123">
        <f t="shared" si="109"/>
        <v>0</v>
      </c>
      <c r="Z89" s="2123">
        <f t="shared" si="109"/>
        <v>0</v>
      </c>
      <c r="AA89" s="2123">
        <f t="shared" si="109"/>
        <v>0</v>
      </c>
      <c r="AB89" s="2123">
        <f>SUM(AB90:AB96)</f>
        <v>4</v>
      </c>
      <c r="AC89" s="2123">
        <f>SUM(AC90:AC96)</f>
        <v>167346300</v>
      </c>
      <c r="AD89" s="2123" t="e">
        <f t="shared" si="109"/>
        <v>#REF!</v>
      </c>
      <c r="AE89" s="2123" t="e">
        <f t="shared" si="109"/>
        <v>#REF!</v>
      </c>
      <c r="AF89" s="2123">
        <f>SUM(AF90:AF96)</f>
        <v>65</v>
      </c>
      <c r="AG89" s="2123">
        <f>SUM(AG90:AG96)</f>
        <v>92414000</v>
      </c>
      <c r="AH89" s="2123" t="e">
        <f t="shared" si="109"/>
        <v>#REF!</v>
      </c>
      <c r="AI89" s="2123">
        <f t="shared" ref="AI89:AP89" si="110">SUM(AI90:AI96)</f>
        <v>7</v>
      </c>
      <c r="AJ89" s="2124">
        <f t="shared" si="110"/>
        <v>310754300</v>
      </c>
      <c r="AK89" s="2123" t="e">
        <f t="shared" si="110"/>
        <v>#REF!</v>
      </c>
      <c r="AL89" s="2123" t="e">
        <f t="shared" si="110"/>
        <v>#REF!</v>
      </c>
      <c r="AM89" s="2123" t="e">
        <f t="shared" si="110"/>
        <v>#REF!</v>
      </c>
      <c r="AN89" s="2123" t="e">
        <f t="shared" si="110"/>
        <v>#REF!</v>
      </c>
      <c r="AO89" s="2123">
        <f t="shared" si="110"/>
        <v>111</v>
      </c>
      <c r="AP89" s="2124">
        <f t="shared" si="110"/>
        <v>123764000</v>
      </c>
      <c r="AQ89" s="2124" t="e">
        <f t="shared" si="109"/>
        <v>#REF!</v>
      </c>
    </row>
    <row r="90" spans="1:43" ht="17.25" customHeight="1">
      <c r="A90" s="2112">
        <v>12</v>
      </c>
      <c r="B90" s="2125" t="s">
        <v>927</v>
      </c>
      <c r="C90" s="2114"/>
      <c r="D90" s="2114"/>
      <c r="E90" s="2114"/>
      <c r="F90" s="2119"/>
      <c r="G90" s="2114">
        <f>รพ.สต.รายจังหวัด!AO108</f>
        <v>1</v>
      </c>
      <c r="H90" s="2114">
        <f>รพ.สต.รายจังหวัด!AP108</f>
        <v>3100000</v>
      </c>
      <c r="I90" s="2114"/>
      <c r="J90" s="2114"/>
      <c r="K90" s="2114">
        <f>'6.ยูนิตทำฟันรายจังหวัด'!D87</f>
        <v>8</v>
      </c>
      <c r="L90" s="2114">
        <f>'6.ยูนิตทำฟันรายจังหวัด'!E87</f>
        <v>4400000</v>
      </c>
      <c r="M90" s="2115">
        <f t="shared" ref="M90:M96" si="111">D90+F90+H90+J90+L90</f>
        <v>7500000</v>
      </c>
      <c r="N90" s="2114"/>
      <c r="O90" s="2119"/>
      <c r="P90" s="2116"/>
      <c r="Q90" s="2115"/>
      <c r="R90" s="2116"/>
      <c r="S90" s="2115"/>
      <c r="T90" s="2116">
        <f>'8.ค่า Siteสสจ.สสอ.'!O92</f>
        <v>1</v>
      </c>
      <c r="U90" s="2115">
        <f>'8.ค่า Siteสสจ.สสอ.'!P92</f>
        <v>2000000</v>
      </c>
      <c r="V90" s="2115">
        <f t="shared" ref="V90:V96" si="112">O90+Q90+S90+U90</f>
        <v>2000000</v>
      </c>
      <c r="W90" s="2118"/>
      <c r="X90" s="2119"/>
      <c r="Y90" s="2118"/>
      <c r="Z90" s="2119"/>
      <c r="AA90" s="2118"/>
      <c r="AB90" s="2114"/>
      <c r="AC90" s="2119"/>
      <c r="AD90" s="2116" t="e">
        <f>#REF!</f>
        <v>#REF!</v>
      </c>
      <c r="AE90" s="2115" t="e">
        <f>#REF!</f>
        <v>#REF!</v>
      </c>
      <c r="AF90" s="2114">
        <f>สรุปภาพรวมครุภัณฑ์!AL5</f>
        <v>7</v>
      </c>
      <c r="AG90" s="2114">
        <f>สรุปภาพรวมครุภัณฑ์!AM5</f>
        <v>24834000</v>
      </c>
      <c r="AH90" s="2115" t="e">
        <f t="shared" ref="AH90:AH96" si="113">AC90+AE90+AG90</f>
        <v>#REF!</v>
      </c>
      <c r="AI90" s="2117">
        <f t="shared" ref="AI90:AI96" si="114">C90+N90+AB90</f>
        <v>0</v>
      </c>
      <c r="AJ90" s="2115">
        <f t="shared" ref="AJ90:AJ96" si="115">D90+O90+AC90</f>
        <v>0</v>
      </c>
      <c r="AK90" s="2117" t="e">
        <f t="shared" ref="AK90:AK96" si="116">E90+G90+P90+T90+W90+AD90</f>
        <v>#REF!</v>
      </c>
      <c r="AL90" s="2117" t="e">
        <f t="shared" ref="AL90:AL96" si="117">F90+H90+Q90+U90+X90+AE90</f>
        <v>#REF!</v>
      </c>
      <c r="AM90" s="2116" t="e">
        <f t="shared" ref="AM90:AM96" si="118">AI90+AK90</f>
        <v>#REF!</v>
      </c>
      <c r="AN90" s="2115" t="e">
        <f t="shared" ref="AN90:AN96" si="119">AJ90+AL90</f>
        <v>#REF!</v>
      </c>
      <c r="AO90" s="2120">
        <f t="shared" ref="AO90:AO96" si="120">I90+K90+R90+Y90+AF90</f>
        <v>15</v>
      </c>
      <c r="AP90" s="2115">
        <f t="shared" ref="AP90:AP96" si="121">J90+L90+S90+Z90+AG90</f>
        <v>29234000</v>
      </c>
      <c r="AQ90" s="2115" t="e">
        <f t="shared" ref="AQ90:AQ96" si="122">AN90+AP90</f>
        <v>#REF!</v>
      </c>
    </row>
    <row r="91" spans="1:43" ht="17.25" customHeight="1">
      <c r="A91" s="2112">
        <v>12</v>
      </c>
      <c r="B91" s="2125" t="s">
        <v>930</v>
      </c>
      <c r="C91" s="2114"/>
      <c r="D91" s="2114"/>
      <c r="E91" s="2114"/>
      <c r="F91" s="2119"/>
      <c r="G91" s="2114">
        <f>รพ.สต.รายจังหวัด!AQ108</f>
        <v>2</v>
      </c>
      <c r="H91" s="2114">
        <f>รพ.สต.รายจังหวัด!AR108</f>
        <v>6200000</v>
      </c>
      <c r="I91" s="2114"/>
      <c r="J91" s="2114"/>
      <c r="K91" s="2114">
        <f>'6.ยูนิตทำฟันรายจังหวัด'!D88</f>
        <v>9</v>
      </c>
      <c r="L91" s="2114">
        <f>'6.ยูนิตทำฟันรายจังหวัด'!E88</f>
        <v>4950000</v>
      </c>
      <c r="M91" s="2115">
        <f t="shared" si="111"/>
        <v>11150000</v>
      </c>
      <c r="N91" s="2114"/>
      <c r="O91" s="2119"/>
      <c r="P91" s="2116"/>
      <c r="Q91" s="2115"/>
      <c r="R91" s="2116"/>
      <c r="S91" s="2115"/>
      <c r="T91" s="2116">
        <f>'8.ค่า Siteสสจ.สสอ.'!O93</f>
        <v>3</v>
      </c>
      <c r="U91" s="2115">
        <f>'8.ค่า Siteสสจ.สสอ.'!P93</f>
        <v>5471200</v>
      </c>
      <c r="V91" s="2115">
        <f t="shared" si="112"/>
        <v>5471200</v>
      </c>
      <c r="W91" s="2118"/>
      <c r="X91" s="2119"/>
      <c r="Y91" s="2118"/>
      <c r="Z91" s="2119"/>
      <c r="AA91" s="2118"/>
      <c r="AB91" s="2114">
        <f>'12.ผูกพันเดิม ปี58 ผ.ชายแดนใต้'!F10</f>
        <v>1</v>
      </c>
      <c r="AC91" s="2119">
        <f>'12.ผูกพันเดิม ปี58 ผ.ชายแดนใต้'!Q10</f>
        <v>45353000</v>
      </c>
      <c r="AD91" s="2116" t="e">
        <f>#REF!</f>
        <v>#REF!</v>
      </c>
      <c r="AE91" s="2115" t="e">
        <f>#REF!</f>
        <v>#REF!</v>
      </c>
      <c r="AF91" s="2114">
        <f>สรุปภาพรวมครุภัณฑ์!AN5</f>
        <v>41</v>
      </c>
      <c r="AG91" s="2114">
        <f>สรุปภาพรวมครุภัณฑ์!AO5</f>
        <v>9570000</v>
      </c>
      <c r="AH91" s="2115" t="e">
        <f t="shared" si="113"/>
        <v>#REF!</v>
      </c>
      <c r="AI91" s="2117">
        <f t="shared" si="114"/>
        <v>1</v>
      </c>
      <c r="AJ91" s="2115">
        <f t="shared" si="115"/>
        <v>45353000</v>
      </c>
      <c r="AK91" s="2117" t="e">
        <f t="shared" si="116"/>
        <v>#REF!</v>
      </c>
      <c r="AL91" s="2117" t="e">
        <f t="shared" si="117"/>
        <v>#REF!</v>
      </c>
      <c r="AM91" s="2116" t="e">
        <f t="shared" si="118"/>
        <v>#REF!</v>
      </c>
      <c r="AN91" s="2115" t="e">
        <f t="shared" si="119"/>
        <v>#REF!</v>
      </c>
      <c r="AO91" s="2120">
        <f t="shared" si="120"/>
        <v>50</v>
      </c>
      <c r="AP91" s="2115">
        <f t="shared" si="121"/>
        <v>14520000</v>
      </c>
      <c r="AQ91" s="2115" t="e">
        <f t="shared" si="122"/>
        <v>#REF!</v>
      </c>
    </row>
    <row r="92" spans="1:43" ht="17.25" customHeight="1">
      <c r="A92" s="2112">
        <v>12</v>
      </c>
      <c r="B92" s="2125" t="s">
        <v>997</v>
      </c>
      <c r="C92" s="2114"/>
      <c r="D92" s="2114"/>
      <c r="E92" s="2114"/>
      <c r="F92" s="2119"/>
      <c r="G92" s="2114">
        <v>0</v>
      </c>
      <c r="H92" s="2117">
        <v>0</v>
      </c>
      <c r="I92" s="2114"/>
      <c r="J92" s="2114"/>
      <c r="K92" s="2114">
        <f>'6.ยูนิตทำฟันรายจังหวัด'!D90</f>
        <v>9</v>
      </c>
      <c r="L92" s="2114">
        <f>'6.ยูนิตทำฟันรายจังหวัด'!E90</f>
        <v>4950000</v>
      </c>
      <c r="M92" s="2115">
        <f t="shared" si="111"/>
        <v>4950000</v>
      </c>
      <c r="N92" s="2114"/>
      <c r="O92" s="2119"/>
      <c r="P92" s="2116"/>
      <c r="Q92" s="2115"/>
      <c r="R92" s="2116"/>
      <c r="S92" s="2115"/>
      <c r="T92" s="2116">
        <f>'8.ค่า Siteสสจ.สสอ.'!O96</f>
        <v>2</v>
      </c>
      <c r="U92" s="2115">
        <f>'8.ค่า Siteสสจ.สสอ.'!P96</f>
        <v>619600</v>
      </c>
      <c r="V92" s="2115">
        <f t="shared" si="112"/>
        <v>619600</v>
      </c>
      <c r="W92" s="2118"/>
      <c r="X92" s="2119"/>
      <c r="Y92" s="2118"/>
      <c r="Z92" s="2119"/>
      <c r="AA92" s="2118"/>
      <c r="AB92" s="2114">
        <f>'12.ผูกพันเดิม ปี58 ผ.ชายแดนใต้'!F11</f>
        <v>1</v>
      </c>
      <c r="AC92" s="2119">
        <f>'12.ผูกพันเดิม ปี58 ผ.ชายแดนใต้'!Q11</f>
        <v>34347700</v>
      </c>
      <c r="AD92" s="2116" t="e">
        <f>#REF!</f>
        <v>#REF!</v>
      </c>
      <c r="AE92" s="2115" t="e">
        <f>#REF!</f>
        <v>#REF!</v>
      </c>
      <c r="AF92" s="2114">
        <f>สรุปภาพรวมครุภัณฑ์!AP5</f>
        <v>8</v>
      </c>
      <c r="AG92" s="2114">
        <f>สรุปภาพรวมครุภัณฑ์!AQ5</f>
        <v>44897000</v>
      </c>
      <c r="AH92" s="2115" t="e">
        <f t="shared" si="113"/>
        <v>#REF!</v>
      </c>
      <c r="AI92" s="2117">
        <f t="shared" si="114"/>
        <v>1</v>
      </c>
      <c r="AJ92" s="2115">
        <f t="shared" si="115"/>
        <v>34347700</v>
      </c>
      <c r="AK92" s="2117" t="e">
        <f t="shared" si="116"/>
        <v>#REF!</v>
      </c>
      <c r="AL92" s="2117" t="e">
        <f t="shared" si="117"/>
        <v>#REF!</v>
      </c>
      <c r="AM92" s="2116" t="e">
        <f t="shared" si="118"/>
        <v>#REF!</v>
      </c>
      <c r="AN92" s="2115" t="e">
        <f t="shared" si="119"/>
        <v>#REF!</v>
      </c>
      <c r="AO92" s="2120">
        <f t="shared" si="120"/>
        <v>17</v>
      </c>
      <c r="AP92" s="2115">
        <f t="shared" si="121"/>
        <v>49847000</v>
      </c>
      <c r="AQ92" s="2115" t="e">
        <f t="shared" si="122"/>
        <v>#REF!</v>
      </c>
    </row>
    <row r="93" spans="1:43" ht="17.25" customHeight="1">
      <c r="A93" s="2112">
        <v>12</v>
      </c>
      <c r="B93" s="2125" t="s">
        <v>724</v>
      </c>
      <c r="C93" s="2114">
        <f>'11.งบผูกพันเดิม ปี58 ผ.บริการ'!O130+'11.งบผูกพันเดิม ปี58 ผ.บริการ'!O131</f>
        <v>2</v>
      </c>
      <c r="D93" s="2114">
        <f>'11.งบผูกพันเดิม ปี58 ผ.บริการ'!P130+'11.งบผูกพันเดิม ปี58 ผ.บริการ'!P131</f>
        <v>143408000</v>
      </c>
      <c r="E93" s="2114"/>
      <c r="F93" s="2119"/>
      <c r="G93" s="2114">
        <f>รพ.สต.รายจังหวัด!AU108</f>
        <v>1</v>
      </c>
      <c r="H93" s="2114">
        <f>รพ.สต.รายจังหวัด!AV108</f>
        <v>3100000</v>
      </c>
      <c r="I93" s="2114"/>
      <c r="J93" s="2114"/>
      <c r="K93" s="2114">
        <f>'6.ยูนิตทำฟันรายจังหวัด'!D91</f>
        <v>1</v>
      </c>
      <c r="L93" s="2114">
        <f>'6.ยูนิตทำฟันรายจังหวัด'!E91</f>
        <v>550000</v>
      </c>
      <c r="M93" s="2115">
        <f t="shared" si="111"/>
        <v>147058000</v>
      </c>
      <c r="N93" s="2114"/>
      <c r="O93" s="2119"/>
      <c r="P93" s="2116"/>
      <c r="Q93" s="2115"/>
      <c r="R93" s="2116"/>
      <c r="S93" s="2115"/>
      <c r="T93" s="2116">
        <v>0</v>
      </c>
      <c r="U93" s="2115">
        <v>0</v>
      </c>
      <c r="V93" s="2115">
        <f t="shared" si="112"/>
        <v>0</v>
      </c>
      <c r="W93" s="2118"/>
      <c r="X93" s="2119"/>
      <c r="Y93" s="2118"/>
      <c r="Z93" s="2119"/>
      <c r="AA93" s="2118"/>
      <c r="AB93" s="2114">
        <f>'12.ผูกพันเดิม ปี58 ผ.ชายแดนใต้'!F12+'12.ผูกพันเดิม ปี58 ผ.ชายแดนใต้'!F13</f>
        <v>2</v>
      </c>
      <c r="AC93" s="2119">
        <f>'12.ผูกพันเดิม ปี58 ผ.ชายแดนใต้'!Q12+'12.ผูกพันเดิม ปี58 ผ.ชายแดนใต้'!Q13</f>
        <v>87645600</v>
      </c>
      <c r="AD93" s="2116" t="e">
        <f>#REF!</f>
        <v>#REF!</v>
      </c>
      <c r="AE93" s="2115" t="e">
        <f>#REF!</f>
        <v>#REF!</v>
      </c>
      <c r="AF93" s="2114">
        <f>สรุปภาพรวมครุภัณฑ์!AR5</f>
        <v>5</v>
      </c>
      <c r="AG93" s="2114">
        <f>สรุปภาพรวมครุภัณฑ์!AS5</f>
        <v>7792000</v>
      </c>
      <c r="AH93" s="2115" t="e">
        <f t="shared" si="113"/>
        <v>#REF!</v>
      </c>
      <c r="AI93" s="2117">
        <f t="shared" si="114"/>
        <v>4</v>
      </c>
      <c r="AJ93" s="2115">
        <f t="shared" si="115"/>
        <v>231053600</v>
      </c>
      <c r="AK93" s="2117" t="e">
        <f t="shared" si="116"/>
        <v>#REF!</v>
      </c>
      <c r="AL93" s="2117" t="e">
        <f t="shared" si="117"/>
        <v>#REF!</v>
      </c>
      <c r="AM93" s="2116" t="e">
        <f t="shared" si="118"/>
        <v>#REF!</v>
      </c>
      <c r="AN93" s="2115" t="e">
        <f t="shared" si="119"/>
        <v>#REF!</v>
      </c>
      <c r="AO93" s="2120">
        <f t="shared" si="120"/>
        <v>6</v>
      </c>
      <c r="AP93" s="2115">
        <f t="shared" si="121"/>
        <v>8342000</v>
      </c>
      <c r="AQ93" s="2115" t="e">
        <f t="shared" si="122"/>
        <v>#REF!</v>
      </c>
    </row>
    <row r="94" spans="1:43" s="2126" customFormat="1" ht="20.25" customHeight="1">
      <c r="A94" s="2112">
        <v>12</v>
      </c>
      <c r="B94" s="2125" t="s">
        <v>932</v>
      </c>
      <c r="C94" s="2114">
        <f>'11.งบผูกพันเดิม ปี58 ผ.บริการ'!O129</f>
        <v>1</v>
      </c>
      <c r="D94" s="2114">
        <f>'11.งบผูกพันเดิม ปี58 ผ.บริการ'!P129</f>
        <v>0</v>
      </c>
      <c r="E94" s="2114" t="e">
        <f>'ก่อสร้าง ผ.บริการรายจังหวัด'!#REF!</f>
        <v>#REF!</v>
      </c>
      <c r="F94" s="2114" t="e">
        <f>'ก่อสร้าง ผ.บริการรายจังหวัด'!#REF!</f>
        <v>#REF!</v>
      </c>
      <c r="G94" s="2114">
        <f>รพ.สต.รายจังหวัด!AM108</f>
        <v>1</v>
      </c>
      <c r="H94" s="2114">
        <f>รพ.สต.รายจังหวัด!AN108</f>
        <v>3100000</v>
      </c>
      <c r="I94" s="2114">
        <f>สรุปภาพรวมครุภัณฑ์!AL560</f>
        <v>3</v>
      </c>
      <c r="J94" s="2114">
        <f>สรุปภาพรวมครุภัณฑ์!AM560</f>
        <v>7700000</v>
      </c>
      <c r="K94" s="2114">
        <f>'6.ยูนิตทำฟันรายจังหวัด'!D86</f>
        <v>7</v>
      </c>
      <c r="L94" s="2114">
        <f>'6.ยูนิตทำฟันรายจังหวัด'!E86</f>
        <v>3850000</v>
      </c>
      <c r="M94" s="2115" t="e">
        <f t="shared" si="111"/>
        <v>#REF!</v>
      </c>
      <c r="N94" s="2114"/>
      <c r="O94" s="2114"/>
      <c r="P94" s="2116"/>
      <c r="Q94" s="2115"/>
      <c r="R94" s="2116"/>
      <c r="S94" s="2115"/>
      <c r="T94" s="2116">
        <v>0</v>
      </c>
      <c r="U94" s="2115">
        <v>0</v>
      </c>
      <c r="V94" s="2115">
        <f t="shared" si="112"/>
        <v>0</v>
      </c>
      <c r="W94" s="2118"/>
      <c r="X94" s="2119"/>
      <c r="Y94" s="2118"/>
      <c r="Z94" s="2119"/>
      <c r="AA94" s="2118"/>
      <c r="AB94" s="2114"/>
      <c r="AC94" s="2114"/>
      <c r="AD94" s="2116"/>
      <c r="AE94" s="2115"/>
      <c r="AF94" s="2116"/>
      <c r="AG94" s="2115"/>
      <c r="AH94" s="2115">
        <f t="shared" si="113"/>
        <v>0</v>
      </c>
      <c r="AI94" s="2117">
        <f t="shared" si="114"/>
        <v>1</v>
      </c>
      <c r="AJ94" s="2115">
        <f t="shared" si="115"/>
        <v>0</v>
      </c>
      <c r="AK94" s="2117" t="e">
        <f t="shared" si="116"/>
        <v>#REF!</v>
      </c>
      <c r="AL94" s="2117" t="e">
        <f t="shared" si="117"/>
        <v>#REF!</v>
      </c>
      <c r="AM94" s="2116" t="e">
        <f t="shared" si="118"/>
        <v>#REF!</v>
      </c>
      <c r="AN94" s="2115" t="e">
        <f t="shared" si="119"/>
        <v>#REF!</v>
      </c>
      <c r="AO94" s="2120">
        <f t="shared" si="120"/>
        <v>10</v>
      </c>
      <c r="AP94" s="2115">
        <f t="shared" si="121"/>
        <v>11550000</v>
      </c>
      <c r="AQ94" s="2115" t="e">
        <f t="shared" si="122"/>
        <v>#REF!</v>
      </c>
    </row>
    <row r="95" spans="1:43" ht="17.25" customHeight="1">
      <c r="A95" s="2112">
        <v>12</v>
      </c>
      <c r="B95" s="2125" t="s">
        <v>984</v>
      </c>
      <c r="C95" s="2114"/>
      <c r="D95" s="2114"/>
      <c r="E95" s="2114" t="e">
        <f>'ก่อสร้าง ผ.บริการรายจังหวัด'!#REF!</f>
        <v>#REF!</v>
      </c>
      <c r="F95" s="2114" t="e">
        <f>'ก่อสร้าง ผ.บริการรายจังหวัด'!#REF!</f>
        <v>#REF!</v>
      </c>
      <c r="G95" s="2114">
        <f>รพ.สต.รายจังหวัด!AS108</f>
        <v>1</v>
      </c>
      <c r="H95" s="2114">
        <f>รพ.สต.รายจังหวัด!AT108</f>
        <v>3100000</v>
      </c>
      <c r="I95" s="2114"/>
      <c r="J95" s="2115"/>
      <c r="K95" s="2114">
        <f>'6.ยูนิตทำฟันรายจังหวัด'!D89</f>
        <v>7</v>
      </c>
      <c r="L95" s="2114">
        <f>'6.ยูนิตทำฟันรายจังหวัด'!E89</f>
        <v>3850000</v>
      </c>
      <c r="M95" s="2115" t="e">
        <f t="shared" si="111"/>
        <v>#REF!</v>
      </c>
      <c r="N95" s="2114"/>
      <c r="O95" s="2114"/>
      <c r="P95" s="2116">
        <f>'ก่อสร้างผ.บริหาร รายจังหวัด'!DD62</f>
        <v>1</v>
      </c>
      <c r="Q95" s="2115">
        <f>'ก่อสร้างผ.บริหาร รายจังหวัด'!DE62</f>
        <v>9401500</v>
      </c>
      <c r="R95" s="2116"/>
      <c r="S95" s="2115"/>
      <c r="T95" s="2116">
        <v>0</v>
      </c>
      <c r="U95" s="2115">
        <v>0</v>
      </c>
      <c r="V95" s="2115">
        <f t="shared" si="112"/>
        <v>9401500</v>
      </c>
      <c r="W95" s="2118"/>
      <c r="X95" s="2119"/>
      <c r="Y95" s="2118"/>
      <c r="Z95" s="2119"/>
      <c r="AA95" s="2118"/>
      <c r="AB95" s="2114"/>
      <c r="AC95" s="2114"/>
      <c r="AD95" s="2116"/>
      <c r="AE95" s="2115"/>
      <c r="AF95" s="2116"/>
      <c r="AG95" s="2115"/>
      <c r="AH95" s="2115">
        <f t="shared" si="113"/>
        <v>0</v>
      </c>
      <c r="AI95" s="2117">
        <f t="shared" si="114"/>
        <v>0</v>
      </c>
      <c r="AJ95" s="2115">
        <f t="shared" si="115"/>
        <v>0</v>
      </c>
      <c r="AK95" s="2117" t="e">
        <f t="shared" si="116"/>
        <v>#REF!</v>
      </c>
      <c r="AL95" s="2117" t="e">
        <f t="shared" si="117"/>
        <v>#REF!</v>
      </c>
      <c r="AM95" s="2116" t="e">
        <f t="shared" si="118"/>
        <v>#REF!</v>
      </c>
      <c r="AN95" s="2115" t="e">
        <f t="shared" si="119"/>
        <v>#REF!</v>
      </c>
      <c r="AO95" s="2120">
        <f t="shared" si="120"/>
        <v>7</v>
      </c>
      <c r="AP95" s="2115">
        <f t="shared" si="121"/>
        <v>3850000</v>
      </c>
      <c r="AQ95" s="2115" t="e">
        <f t="shared" si="122"/>
        <v>#REF!</v>
      </c>
    </row>
    <row r="96" spans="1:43" ht="17.25" customHeight="1">
      <c r="A96" s="2112">
        <v>12</v>
      </c>
      <c r="B96" s="2125" t="s">
        <v>1103</v>
      </c>
      <c r="C96" s="2114"/>
      <c r="D96" s="2114"/>
      <c r="E96" s="2114"/>
      <c r="F96" s="2119"/>
      <c r="G96" s="2114">
        <v>0</v>
      </c>
      <c r="H96" s="2117">
        <v>0</v>
      </c>
      <c r="I96" s="2114"/>
      <c r="J96" s="2115"/>
      <c r="K96" s="2114">
        <f>'6.ยูนิตทำฟันรายจังหวัด'!D92</f>
        <v>2</v>
      </c>
      <c r="L96" s="2114">
        <f>'6.ยูนิตทำฟันรายจังหวัด'!E92</f>
        <v>1100000</v>
      </c>
      <c r="M96" s="2115">
        <f t="shared" si="111"/>
        <v>1100000</v>
      </c>
      <c r="N96" s="2114"/>
      <c r="O96" s="2119"/>
      <c r="P96" s="2116"/>
      <c r="Q96" s="2115"/>
      <c r="R96" s="2116"/>
      <c r="S96" s="2115"/>
      <c r="T96" s="2116">
        <v>0</v>
      </c>
      <c r="U96" s="2115">
        <v>0</v>
      </c>
      <c r="V96" s="2115">
        <f t="shared" si="112"/>
        <v>0</v>
      </c>
      <c r="W96" s="2118"/>
      <c r="X96" s="2119"/>
      <c r="Y96" s="2118"/>
      <c r="Z96" s="2119"/>
      <c r="AA96" s="2118"/>
      <c r="AB96" s="2114"/>
      <c r="AC96" s="2119"/>
      <c r="AD96" s="2116" t="e">
        <f>#REF!</f>
        <v>#REF!</v>
      </c>
      <c r="AE96" s="2115" t="e">
        <f>#REF!</f>
        <v>#REF!</v>
      </c>
      <c r="AF96" s="2117">
        <f>สรุปภาพรวมครุภัณฑ์!AT5</f>
        <v>4</v>
      </c>
      <c r="AG96" s="2117">
        <f>สรุปภาพรวมครุภัณฑ์!AU5</f>
        <v>5321000</v>
      </c>
      <c r="AH96" s="2115" t="e">
        <f t="shared" si="113"/>
        <v>#REF!</v>
      </c>
      <c r="AI96" s="2117">
        <f t="shared" si="114"/>
        <v>0</v>
      </c>
      <c r="AJ96" s="2115">
        <f t="shared" si="115"/>
        <v>0</v>
      </c>
      <c r="AK96" s="2117" t="e">
        <f t="shared" si="116"/>
        <v>#REF!</v>
      </c>
      <c r="AL96" s="2117" t="e">
        <f t="shared" si="117"/>
        <v>#REF!</v>
      </c>
      <c r="AM96" s="2116" t="e">
        <f t="shared" si="118"/>
        <v>#REF!</v>
      </c>
      <c r="AN96" s="2115" t="e">
        <f t="shared" si="119"/>
        <v>#REF!</v>
      </c>
      <c r="AO96" s="2120">
        <f t="shared" si="120"/>
        <v>6</v>
      </c>
      <c r="AP96" s="2115">
        <f t="shared" si="121"/>
        <v>6421000</v>
      </c>
      <c r="AQ96" s="2115" t="e">
        <f t="shared" si="122"/>
        <v>#REF!</v>
      </c>
    </row>
    <row r="99" spans="13:43" s="2084" customFormat="1">
      <c r="M99" s="2088"/>
      <c r="O99" s="2088"/>
      <c r="Q99" s="2088"/>
      <c r="S99" s="2088"/>
      <c r="T99" s="2088"/>
      <c r="U99" s="2088"/>
      <c r="X99" s="2088"/>
      <c r="Z99" s="2088"/>
      <c r="AA99" s="2088"/>
      <c r="AJ99" s="2088"/>
      <c r="AP99" s="2088"/>
      <c r="AQ99" s="2088"/>
    </row>
    <row r="100" spans="13:43" s="2084" customFormat="1">
      <c r="M100" s="2088"/>
      <c r="O100" s="2088"/>
      <c r="Q100" s="2088"/>
      <c r="S100" s="2088"/>
      <c r="T100" s="2088"/>
      <c r="U100" s="2088"/>
      <c r="X100" s="2088"/>
      <c r="Z100" s="2088"/>
      <c r="AA100" s="2088"/>
      <c r="AJ100" s="2088"/>
      <c r="AP100" s="2088"/>
      <c r="AQ100" s="2088"/>
    </row>
    <row r="101" spans="13:43" s="2084" customFormat="1">
      <c r="M101" s="2088"/>
      <c r="O101" s="2088"/>
      <c r="Q101" s="2088"/>
      <c r="S101" s="2088"/>
      <c r="T101" s="2088"/>
      <c r="U101" s="2088"/>
      <c r="X101" s="2088"/>
      <c r="Z101" s="2088"/>
      <c r="AA101" s="2088"/>
      <c r="AJ101" s="2088"/>
      <c r="AP101" s="2088"/>
      <c r="AQ101" s="2088"/>
    </row>
    <row r="102" spans="13:43" s="2084" customFormat="1">
      <c r="M102" s="2088"/>
      <c r="O102" s="2088"/>
      <c r="Q102" s="2088"/>
      <c r="S102" s="2088"/>
      <c r="T102" s="2088"/>
      <c r="U102" s="2088"/>
      <c r="X102" s="2088"/>
      <c r="Z102" s="2088"/>
      <c r="AA102" s="2088"/>
      <c r="AJ102" s="2088"/>
      <c r="AP102" s="2088"/>
      <c r="AQ102" s="2088"/>
    </row>
  </sheetData>
  <mergeCells count="29">
    <mergeCell ref="AQ3:AQ6"/>
    <mergeCell ref="AB3:AH3"/>
    <mergeCell ref="AI3:AJ4"/>
    <mergeCell ref="W4:AA4"/>
    <mergeCell ref="E5:F5"/>
    <mergeCell ref="G5:H5"/>
    <mergeCell ref="I5:J5"/>
    <mergeCell ref="P5:Q5"/>
    <mergeCell ref="R5:S5"/>
    <mergeCell ref="W5:X5"/>
    <mergeCell ref="T5:U5"/>
    <mergeCell ref="AB5:AC5"/>
    <mergeCell ref="C3:M3"/>
    <mergeCell ref="C4:M4"/>
    <mergeCell ref="N5:O5"/>
    <mergeCell ref="N3:V3"/>
    <mergeCell ref="AK3:AL4"/>
    <mergeCell ref="AM3:AP3"/>
    <mergeCell ref="AM4:AN4"/>
    <mergeCell ref="AO4:AP4"/>
    <mergeCell ref="A3:A6"/>
    <mergeCell ref="B3:B6"/>
    <mergeCell ref="AB4:AH4"/>
    <mergeCell ref="Y5:Z5"/>
    <mergeCell ref="AD5:AE5"/>
    <mergeCell ref="AF5:AG5"/>
    <mergeCell ref="C5:D5"/>
    <mergeCell ref="N4:V4"/>
    <mergeCell ref="K5:L5"/>
  </mergeCells>
  <hyperlinks>
    <hyperlink ref="B67" r:id="rId1" display="http://th.wikipedia.org/wiki/%E0%B8%88%E0%B8%B1%E0%B8%87%E0%B8%AB%E0%B8%A7%E0%B8%B1%E0%B8%94%E0%B8%AD%E0%B8%B8%E0%B8%94%E0%B8%A3%E0%B8%98%E0%B8%B2%E0%B8%99%E0%B8%B5"/>
  </hyperlinks>
  <pageMargins left="0.7" right="0.7" top="0.75" bottom="0.75" header="0.3" footer="0.3"/>
  <pageSetup orientation="portrait" horizontalDpi="0" verticalDpi="0"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J10"/>
  <sheetViews>
    <sheetView workbookViewId="0">
      <selection activeCell="J14" sqref="J14"/>
    </sheetView>
  </sheetViews>
  <sheetFormatPr defaultColWidth="8.8984375" defaultRowHeight="17.399999999999999"/>
  <cols>
    <col min="1" max="1" width="11.69921875" style="2925" customWidth="1"/>
    <col min="2" max="2" width="8.8984375" style="2925"/>
    <col min="3" max="3" width="8.09765625" style="2925" customWidth="1"/>
    <col min="4" max="4" width="8.8984375" style="2925"/>
    <col min="5" max="5" width="7.796875" style="2925" customWidth="1"/>
    <col min="6" max="6" width="10.59765625" style="2925" customWidth="1"/>
    <col min="7" max="8" width="8.8984375" style="2925" customWidth="1"/>
    <col min="9" max="9" width="7.3984375" style="2925" customWidth="1"/>
    <col min="10" max="10" width="8.8984375" style="2925" customWidth="1"/>
    <col min="11" max="16384" width="8.8984375" style="2925"/>
  </cols>
  <sheetData>
    <row r="1" spans="1:10">
      <c r="A1" s="2927" t="s">
        <v>4457</v>
      </c>
    </row>
    <row r="2" spans="1:10">
      <c r="A2" s="2927" t="s">
        <v>4569</v>
      </c>
    </row>
    <row r="3" spans="1:10" ht="18" customHeight="1">
      <c r="A3" s="3374" t="s">
        <v>715</v>
      </c>
      <c r="B3" s="3379" t="s">
        <v>750</v>
      </c>
      <c r="C3" s="3380"/>
      <c r="D3" s="3381" t="s">
        <v>4075</v>
      </c>
      <c r="E3" s="3382"/>
      <c r="F3" s="3382"/>
      <c r="G3" s="3383"/>
      <c r="H3" s="3376" t="s">
        <v>4458</v>
      </c>
      <c r="I3" s="3376"/>
      <c r="J3" s="3377" t="s">
        <v>4570</v>
      </c>
    </row>
    <row r="4" spans="1:10">
      <c r="A4" s="3375"/>
      <c r="B4" s="2940" t="s">
        <v>750</v>
      </c>
      <c r="C4" s="2940" t="s">
        <v>4394</v>
      </c>
      <c r="D4" s="2941" t="s">
        <v>482</v>
      </c>
      <c r="E4" s="2941" t="s">
        <v>4394</v>
      </c>
      <c r="F4" s="2938" t="s">
        <v>481</v>
      </c>
      <c r="G4" s="2938" t="s">
        <v>4394</v>
      </c>
      <c r="H4" s="2941" t="s">
        <v>3997</v>
      </c>
      <c r="I4" s="2941" t="s">
        <v>4394</v>
      </c>
      <c r="J4" s="3378"/>
    </row>
    <row r="5" spans="1:10">
      <c r="A5" s="2926" t="s">
        <v>1275</v>
      </c>
      <c r="B5" s="2929">
        <v>39</v>
      </c>
      <c r="C5" s="2929">
        <v>27</v>
      </c>
      <c r="D5" s="2929">
        <v>3</v>
      </c>
      <c r="E5" s="2929">
        <v>3</v>
      </c>
      <c r="F5" s="2937">
        <v>4</v>
      </c>
      <c r="G5" s="2937">
        <v>1</v>
      </c>
      <c r="H5" s="2930">
        <f>B5+D5+F5</f>
        <v>46</v>
      </c>
      <c r="I5" s="2930">
        <f>C5+E5+G5</f>
        <v>31</v>
      </c>
      <c r="J5" s="2931">
        <f>I5*100/H5</f>
        <v>67.391304347826093</v>
      </c>
    </row>
    <row r="6" spans="1:10">
      <c r="A6" s="2926" t="s">
        <v>1274</v>
      </c>
      <c r="B6" s="2929">
        <v>32</v>
      </c>
      <c r="C6" s="2929">
        <v>22</v>
      </c>
      <c r="D6" s="2929">
        <v>2</v>
      </c>
      <c r="E6" s="2929">
        <v>2</v>
      </c>
      <c r="F6" s="2937">
        <v>4</v>
      </c>
      <c r="G6" s="2937">
        <v>4</v>
      </c>
      <c r="H6" s="2930">
        <f t="shared" ref="H6:H10" si="0">B6+D6+F6</f>
        <v>38</v>
      </c>
      <c r="I6" s="2930">
        <f t="shared" ref="I6:I10" si="1">C6+E6+G6</f>
        <v>28</v>
      </c>
      <c r="J6" s="2932">
        <f t="shared" ref="J6:J10" si="2">I6*100/H6</f>
        <v>73.684210526315795</v>
      </c>
    </row>
    <row r="7" spans="1:10">
      <c r="A7" s="2926" t="s">
        <v>1285</v>
      </c>
      <c r="B7" s="2929">
        <v>14</v>
      </c>
      <c r="C7" s="2929">
        <v>9</v>
      </c>
      <c r="D7" s="2929">
        <v>1</v>
      </c>
      <c r="E7" s="2929">
        <v>1</v>
      </c>
      <c r="F7" s="2937">
        <v>5</v>
      </c>
      <c r="G7" s="2937">
        <v>5</v>
      </c>
      <c r="H7" s="2930">
        <f t="shared" si="0"/>
        <v>20</v>
      </c>
      <c r="I7" s="2930">
        <f t="shared" si="1"/>
        <v>15</v>
      </c>
      <c r="J7" s="2931">
        <f t="shared" si="2"/>
        <v>75</v>
      </c>
    </row>
    <row r="8" spans="1:10">
      <c r="A8" s="2926" t="s">
        <v>1280</v>
      </c>
      <c r="B8" s="2929">
        <v>10</v>
      </c>
      <c r="C8" s="2929">
        <v>7</v>
      </c>
      <c r="D8" s="2929">
        <v>0</v>
      </c>
      <c r="E8" s="2929">
        <v>0</v>
      </c>
      <c r="F8" s="2937">
        <v>5</v>
      </c>
      <c r="G8" s="2937">
        <v>3</v>
      </c>
      <c r="H8" s="2930">
        <f t="shared" si="0"/>
        <v>15</v>
      </c>
      <c r="I8" s="2930">
        <f t="shared" si="1"/>
        <v>10</v>
      </c>
      <c r="J8" s="2931">
        <f t="shared" si="2"/>
        <v>66.666666666666671</v>
      </c>
    </row>
    <row r="9" spans="1:10">
      <c r="A9" s="2926" t="s">
        <v>1282</v>
      </c>
      <c r="B9" s="2929">
        <f>9+3</f>
        <v>12</v>
      </c>
      <c r="C9" s="2929">
        <v>0</v>
      </c>
      <c r="D9" s="2929">
        <v>1</v>
      </c>
      <c r="E9" s="2929">
        <v>1</v>
      </c>
      <c r="F9" s="2937">
        <v>4</v>
      </c>
      <c r="G9" s="2937">
        <v>0</v>
      </c>
      <c r="H9" s="2930">
        <f t="shared" si="0"/>
        <v>17</v>
      </c>
      <c r="I9" s="2930">
        <f t="shared" si="1"/>
        <v>1</v>
      </c>
      <c r="J9" s="2931">
        <f t="shared" si="2"/>
        <v>5.882352941176471</v>
      </c>
    </row>
    <row r="10" spans="1:10">
      <c r="A10" s="2941" t="s">
        <v>748</v>
      </c>
      <c r="B10" s="2940">
        <f t="shared" ref="B10:G10" si="3">SUM(B5:B9)</f>
        <v>107</v>
      </c>
      <c r="C10" s="2940">
        <f t="shared" si="3"/>
        <v>65</v>
      </c>
      <c r="D10" s="2941">
        <f t="shared" si="3"/>
        <v>7</v>
      </c>
      <c r="E10" s="2941">
        <f t="shared" si="3"/>
        <v>7</v>
      </c>
      <c r="F10" s="2938">
        <f t="shared" si="3"/>
        <v>22</v>
      </c>
      <c r="G10" s="2938">
        <f t="shared" si="3"/>
        <v>13</v>
      </c>
      <c r="H10" s="2930">
        <f t="shared" si="0"/>
        <v>136</v>
      </c>
      <c r="I10" s="2930">
        <f t="shared" si="1"/>
        <v>85</v>
      </c>
      <c r="J10" s="2928">
        <f t="shared" si="2"/>
        <v>62.5</v>
      </c>
    </row>
  </sheetData>
  <mergeCells count="5">
    <mergeCell ref="A3:A4"/>
    <mergeCell ref="H3:I3"/>
    <mergeCell ref="J3:J4"/>
    <mergeCell ref="B3:C3"/>
    <mergeCell ref="D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M14"/>
  <sheetViews>
    <sheetView workbookViewId="0">
      <selection activeCell="E7" sqref="E7"/>
    </sheetView>
  </sheetViews>
  <sheetFormatPr defaultColWidth="8.8984375" defaultRowHeight="33.6"/>
  <cols>
    <col min="1" max="1" width="17" style="1322" customWidth="1"/>
    <col min="2" max="2" width="7.796875" style="1322" bestFit="1" customWidth="1"/>
    <col min="3" max="3" width="19.3984375" style="1321" bestFit="1" customWidth="1"/>
    <col min="4" max="4" width="7.19921875" style="1321" bestFit="1" customWidth="1"/>
    <col min="5" max="5" width="16.296875" style="1321" bestFit="1" customWidth="1"/>
    <col min="6" max="6" width="7.19921875" style="1321" bestFit="1" customWidth="1"/>
    <col min="7" max="7" width="17" style="1321" bestFit="1" customWidth="1"/>
    <col min="8" max="8" width="16.3984375" style="1321" customWidth="1"/>
    <col min="9" max="9" width="7.19921875" style="1321" bestFit="1" customWidth="1"/>
    <col min="10" max="10" width="16.296875" style="1321" bestFit="1" customWidth="1"/>
    <col min="11" max="11" width="20" style="1321" bestFit="1" customWidth="1"/>
    <col min="12" max="12" width="16.296875" style="1321" bestFit="1" customWidth="1"/>
    <col min="13" max="13" width="9.3984375" style="1321" bestFit="1" customWidth="1"/>
    <col min="14" max="16384" width="8.8984375" style="1321"/>
  </cols>
  <sheetData>
    <row r="1" spans="1:13">
      <c r="A1" s="3079" t="s">
        <v>4018</v>
      </c>
      <c r="B1" s="3079"/>
      <c r="C1" s="3079"/>
      <c r="D1" s="3079"/>
      <c r="E1" s="3079"/>
      <c r="F1" s="3079"/>
      <c r="G1" s="3079"/>
      <c r="H1" s="3079"/>
      <c r="I1" s="3079"/>
      <c r="J1" s="3079"/>
      <c r="K1" s="3079"/>
      <c r="L1" s="3079"/>
    </row>
    <row r="2" spans="1:13">
      <c r="A2" s="3079" t="s">
        <v>4019</v>
      </c>
      <c r="B2" s="3079"/>
      <c r="C2" s="3079"/>
      <c r="D2" s="3079"/>
      <c r="E2" s="3079"/>
      <c r="F2" s="3079"/>
      <c r="G2" s="3079"/>
      <c r="H2" s="3079"/>
      <c r="I2" s="3079"/>
      <c r="J2" s="3079"/>
      <c r="K2" s="3079"/>
      <c r="L2" s="3079"/>
    </row>
    <row r="3" spans="1:13">
      <c r="A3" s="1659" t="s">
        <v>4068</v>
      </c>
      <c r="B3" s="1646"/>
      <c r="C3" s="1646"/>
      <c r="D3" s="1646"/>
      <c r="E3" s="1646"/>
      <c r="F3" s="1646"/>
      <c r="G3" s="1646"/>
      <c r="H3" s="1328"/>
      <c r="I3" s="1646"/>
      <c r="J3" s="1646"/>
      <c r="K3" s="1646"/>
      <c r="L3" s="1646"/>
    </row>
    <row r="4" spans="1:13">
      <c r="B4" s="3082" t="s">
        <v>4020</v>
      </c>
      <c r="C4" s="3083"/>
      <c r="D4" s="3076" t="s">
        <v>4021</v>
      </c>
      <c r="E4" s="3077"/>
      <c r="F4" s="3077"/>
      <c r="G4" s="3077"/>
      <c r="H4" s="3078"/>
      <c r="I4" s="3080" t="s">
        <v>4022</v>
      </c>
      <c r="J4" s="3081"/>
      <c r="K4" s="1690"/>
      <c r="L4" s="1690"/>
    </row>
    <row r="5" spans="1:13">
      <c r="A5" s="1324" t="s">
        <v>700</v>
      </c>
      <c r="B5" s="1653" t="s">
        <v>1078</v>
      </c>
      <c r="C5" s="1650" t="s">
        <v>1077</v>
      </c>
      <c r="D5" s="1648" t="s">
        <v>1078</v>
      </c>
      <c r="E5" s="1648" t="s">
        <v>481</v>
      </c>
      <c r="F5" s="1648" t="s">
        <v>1078</v>
      </c>
      <c r="G5" s="1648" t="s">
        <v>488</v>
      </c>
      <c r="H5" s="1648" t="s">
        <v>712</v>
      </c>
      <c r="I5" s="1651" t="s">
        <v>1078</v>
      </c>
      <c r="J5" s="1651" t="s">
        <v>1077</v>
      </c>
      <c r="K5" s="1652" t="s">
        <v>4109</v>
      </c>
      <c r="L5" s="1652" t="s">
        <v>656</v>
      </c>
      <c r="M5" s="1329" t="s">
        <v>1157</v>
      </c>
    </row>
    <row r="6" spans="1:13" s="1322" customFormat="1">
      <c r="A6" s="1325" t="s">
        <v>748</v>
      </c>
      <c r="B6" s="1654" t="e">
        <f>SUM(B7:B10)</f>
        <v>#REF!</v>
      </c>
      <c r="C6" s="1326" t="e">
        <f>SUM(C7:C10)</f>
        <v>#REF!</v>
      </c>
      <c r="D6" s="1657" t="e">
        <f>SUM(D7:D10)</f>
        <v>#REF!</v>
      </c>
      <c r="E6" s="1326" t="e">
        <f t="shared" ref="E6:L6" si="0">SUM(E7:E10)</f>
        <v>#REF!</v>
      </c>
      <c r="F6" s="1657" t="e">
        <f t="shared" si="0"/>
        <v>#REF!</v>
      </c>
      <c r="G6" s="1326" t="e">
        <f t="shared" si="0"/>
        <v>#REF!</v>
      </c>
      <c r="H6" s="1326" t="e">
        <f t="shared" si="0"/>
        <v>#REF!</v>
      </c>
      <c r="I6" s="1657">
        <f t="shared" si="0"/>
        <v>119</v>
      </c>
      <c r="J6" s="1326">
        <f t="shared" si="0"/>
        <v>4421055200</v>
      </c>
      <c r="K6" s="1326" t="e">
        <f>SUM(K7:K10)</f>
        <v>#REF!</v>
      </c>
      <c r="L6" s="1326" t="e">
        <f t="shared" si="0"/>
        <v>#REF!</v>
      </c>
      <c r="M6" s="1328" t="e">
        <f>L6-C6-H6-J6</f>
        <v>#REF!</v>
      </c>
    </row>
    <row r="7" spans="1:13">
      <c r="A7" s="1323" t="s">
        <v>2552</v>
      </c>
      <c r="B7" s="1655">
        <f>สรุปภาพรวมรายผลผลิต!C11</f>
        <v>1040</v>
      </c>
      <c r="C7" s="1327">
        <f>สรุปภาพรวมรายผลผลิต!E11</f>
        <v>1204371000</v>
      </c>
      <c r="D7" s="1658" t="e">
        <f>สรุปภาพรวมรายผลผลิต!H11</f>
        <v>#REF!</v>
      </c>
      <c r="E7" s="1327" t="e">
        <f>สรุปภาพรวมรายผลผลิต!J11</f>
        <v>#REF!</v>
      </c>
      <c r="F7" s="1658">
        <f>สรุปภาพรวมรายผลผลิต!K11</f>
        <v>0</v>
      </c>
      <c r="G7" s="1327" t="e">
        <f>สรุปภาพรวมรายผลผลิต!M11</f>
        <v>#REF!</v>
      </c>
      <c r="H7" s="1327" t="e">
        <f>E7+G7</f>
        <v>#REF!</v>
      </c>
      <c r="I7" s="1658">
        <f>สรุปภาพรวมรายผลผลิต!F11</f>
        <v>110</v>
      </c>
      <c r="J7" s="1327">
        <f>สรุปภาพรวมรายผลผลิต!G11</f>
        <v>4156611500</v>
      </c>
      <c r="K7" s="1649" t="e">
        <f>C7+H7</f>
        <v>#REF!</v>
      </c>
      <c r="L7" s="1649" t="e">
        <f>C7+H7+J7</f>
        <v>#REF!</v>
      </c>
    </row>
    <row r="8" spans="1:13">
      <c r="A8" s="1323" t="s">
        <v>2553</v>
      </c>
      <c r="B8" s="1656" t="e">
        <f>สรุปภาพรวมรายผลผลิต!C16</f>
        <v>#REF!</v>
      </c>
      <c r="C8" s="1327" t="e">
        <f>สรุปภาพรวมรายผลผลิต!E16</f>
        <v>#REF!</v>
      </c>
      <c r="D8" s="1658" t="e">
        <f>สรุปภาพรวมรายผลผลิต!H16</f>
        <v>#REF!</v>
      </c>
      <c r="E8" s="1327" t="e">
        <f>สรุปภาพรวมรายผลผลิต!J16</f>
        <v>#REF!</v>
      </c>
      <c r="F8" s="1658" t="e">
        <f>สรุปภาพรวมรายผลผลิต!K16</f>
        <v>#REF!</v>
      </c>
      <c r="G8" s="1327" t="e">
        <f>สรุปภาพรวมรายผลผลิต!M16</f>
        <v>#REF!</v>
      </c>
      <c r="H8" s="1327" t="e">
        <f>E8+G8</f>
        <v>#REF!</v>
      </c>
      <c r="I8" s="1658">
        <f>สรุปภาพรวมรายผลผลิต!F16</f>
        <v>0</v>
      </c>
      <c r="J8" s="1327">
        <f>สรุปภาพรวมรายผลผลิต!G16</f>
        <v>0</v>
      </c>
      <c r="K8" s="1649" t="e">
        <f>C8+H8</f>
        <v>#REF!</v>
      </c>
      <c r="L8" s="1649" t="e">
        <f>C8+H8+J8</f>
        <v>#REF!</v>
      </c>
    </row>
    <row r="9" spans="1:13">
      <c r="A9" s="1323" t="s">
        <v>2554</v>
      </c>
      <c r="B9" s="1656">
        <f>สรุปภาพรวมรายผลผลิต!C14</f>
        <v>64</v>
      </c>
      <c r="C9" s="1327">
        <f>สรุปภาพรวมรายผลผลิต!E14</f>
        <v>62347000</v>
      </c>
      <c r="D9" s="1658">
        <f>สรุปภาพรวมรายผลผลิต!H14</f>
        <v>35</v>
      </c>
      <c r="E9" s="1327" t="e">
        <f>สรุปภาพรวมรายผลผลิต!J14</f>
        <v>#REF!</v>
      </c>
      <c r="F9" s="1658">
        <f>สรุปภาพรวมรายผลผลิต!K14</f>
        <v>7</v>
      </c>
      <c r="G9" s="1327" t="e">
        <f>สรุปภาพรวมรายผลผลิต!M14</f>
        <v>#REF!</v>
      </c>
      <c r="H9" s="1327" t="e">
        <f>E9+G9</f>
        <v>#REF!</v>
      </c>
      <c r="I9" s="1658">
        <f>สรุปภาพรวมรายผลผลิต!F14</f>
        <v>5</v>
      </c>
      <c r="J9" s="1327">
        <f>สรุปภาพรวมรายผลผลิต!G14</f>
        <v>97097400</v>
      </c>
      <c r="K9" s="1649" t="e">
        <f>C9+H9</f>
        <v>#REF!</v>
      </c>
      <c r="L9" s="1649" t="e">
        <f>C9+H9+J9</f>
        <v>#REF!</v>
      </c>
    </row>
    <row r="10" spans="1:13">
      <c r="A10" s="1323" t="s">
        <v>2555</v>
      </c>
      <c r="B10" s="1656" t="e">
        <f>สรุปภาพรวมรายผลผลิต!C19</f>
        <v>#REF!</v>
      </c>
      <c r="C10" s="1327" t="e">
        <f>สรุปภาพรวมรายผลผลิต!E19</f>
        <v>#REF!</v>
      </c>
      <c r="D10" s="1658" t="e">
        <f>สรุปภาพรวมรายผลผลิต!H19</f>
        <v>#REF!</v>
      </c>
      <c r="E10" s="1327" t="e">
        <f>สรุปภาพรวมรายผลผลิต!J19</f>
        <v>#REF!</v>
      </c>
      <c r="F10" s="1658" t="e">
        <f>สรุปภาพรวมรายผลผลิต!K19</f>
        <v>#REF!</v>
      </c>
      <c r="G10" s="1327" t="e">
        <f>สรุปภาพรวมรายผลผลิต!M19</f>
        <v>#REF!</v>
      </c>
      <c r="H10" s="1327" t="e">
        <f>E10+G10</f>
        <v>#REF!</v>
      </c>
      <c r="I10" s="1658">
        <f>สรุปภาพรวมรายผลผลิต!F19</f>
        <v>4</v>
      </c>
      <c r="J10" s="1327">
        <f>สรุปภาพรวมรายผลผลิต!G19</f>
        <v>167346300</v>
      </c>
      <c r="K10" s="1649" t="e">
        <f>C10+H10</f>
        <v>#REF!</v>
      </c>
      <c r="L10" s="1649" t="e">
        <f>C10+H10+J10</f>
        <v>#REF!</v>
      </c>
    </row>
    <row r="11" spans="1:13">
      <c r="H11" s="1647"/>
    </row>
    <row r="12" spans="1:13" hidden="1">
      <c r="C12" s="1690">
        <f>1206005800-1634800</f>
        <v>1204371000</v>
      </c>
      <c r="H12" s="1321" t="s">
        <v>4027</v>
      </c>
      <c r="J12" s="1647" t="e">
        <f>H7+J7</f>
        <v>#REF!</v>
      </c>
      <c r="K12" s="1647" t="e">
        <f>K7</f>
        <v>#REF!</v>
      </c>
      <c r="L12" s="1647" t="e">
        <f>L7</f>
        <v>#REF!</v>
      </c>
    </row>
    <row r="13" spans="1:13" hidden="1">
      <c r="C13" s="1690">
        <f>1206005800</f>
        <v>1206005800</v>
      </c>
      <c r="H13" s="1321" t="s">
        <v>4026</v>
      </c>
      <c r="J13" s="1647">
        <f>7329382200-153649900</f>
        <v>7175732300</v>
      </c>
      <c r="K13" s="1690">
        <f>8535388000-153649900-1634800</f>
        <v>8380103300</v>
      </c>
      <c r="L13" s="1690">
        <f>8535388000-153649900-1634800</f>
        <v>8380103300</v>
      </c>
    </row>
    <row r="14" spans="1:13" hidden="1">
      <c r="C14" s="1647">
        <f>C13-1634800</f>
        <v>1204371000</v>
      </c>
      <c r="H14" s="1321" t="s">
        <v>4029</v>
      </c>
      <c r="J14" s="1647" t="e">
        <f>J12-J13</f>
        <v>#REF!</v>
      </c>
      <c r="K14" s="1647" t="e">
        <f>K12-K13</f>
        <v>#REF!</v>
      </c>
      <c r="L14" s="1647" t="e">
        <f>L12-L13</f>
        <v>#REF!</v>
      </c>
    </row>
  </sheetData>
  <mergeCells count="5">
    <mergeCell ref="D4:H4"/>
    <mergeCell ref="A1:L1"/>
    <mergeCell ref="A2:L2"/>
    <mergeCell ref="I4:J4"/>
    <mergeCell ref="B4:C4"/>
  </mergeCells>
  <printOptions horizontalCentered="1"/>
  <pageMargins left="0.27559055118110237" right="0.19685039370078741" top="0.51181102362204722" bottom="0.74803149606299213" header="0.23622047244094491" footer="0.31496062992125984"/>
  <pageSetup paperSize="9" scale="80" orientation="landscape" r:id="rId1"/>
  <headerFooter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B1:K21"/>
  <sheetViews>
    <sheetView topLeftCell="C1" workbookViewId="0">
      <selection activeCell="D6" sqref="D6"/>
    </sheetView>
  </sheetViews>
  <sheetFormatPr defaultColWidth="8.8984375" defaultRowHeight="27"/>
  <cols>
    <col min="1" max="1" width="4.296875" style="1752" customWidth="1"/>
    <col min="2" max="2" width="13.59765625" style="1777" bestFit="1" customWidth="1"/>
    <col min="3" max="3" width="9.69921875" style="1752" bestFit="1" customWidth="1"/>
    <col min="4" max="4" width="8.796875" style="1752" bestFit="1" customWidth="1"/>
    <col min="5" max="5" width="16" style="1752" bestFit="1" customWidth="1"/>
    <col min="6" max="6" width="9" style="1758" bestFit="1" customWidth="1"/>
    <col min="7" max="7" width="15.3984375" style="1752" customWidth="1"/>
    <col min="8" max="8" width="16.296875" style="1752" customWidth="1"/>
    <col min="9" max="9" width="10.296875" style="1752" customWidth="1"/>
    <col min="10" max="10" width="9.796875" style="1752" bestFit="1" customWidth="1"/>
    <col min="11" max="11" width="27.19921875" style="1752" customWidth="1"/>
    <col min="12" max="16384" width="8.8984375" style="1752"/>
  </cols>
  <sheetData>
    <row r="1" spans="2:11">
      <c r="B1" s="3087" t="s">
        <v>4082</v>
      </c>
      <c r="C1" s="3087"/>
      <c r="D1" s="3087"/>
      <c r="E1" s="3087"/>
      <c r="F1" s="3087"/>
      <c r="G1" s="3087"/>
      <c r="H1" s="3087"/>
      <c r="I1" s="3087"/>
      <c r="J1" s="3087"/>
      <c r="K1" s="3087"/>
    </row>
    <row r="2" spans="2:11" ht="7.5" customHeight="1">
      <c r="F2" s="1798"/>
      <c r="G2" s="1798"/>
    </row>
    <row r="3" spans="2:11" s="211" customFormat="1">
      <c r="B3" s="1779" t="s">
        <v>4077</v>
      </c>
      <c r="C3" s="1779" t="s">
        <v>4074</v>
      </c>
      <c r="D3" s="3084" t="s">
        <v>4075</v>
      </c>
      <c r="E3" s="3084"/>
      <c r="F3" s="3084" t="s">
        <v>750</v>
      </c>
      <c r="G3" s="3084"/>
      <c r="H3" s="1779" t="s">
        <v>712</v>
      </c>
      <c r="I3" s="1779" t="s">
        <v>4078</v>
      </c>
      <c r="J3" s="1779" t="s">
        <v>4078</v>
      </c>
      <c r="K3" s="1779" t="s">
        <v>699</v>
      </c>
    </row>
    <row r="4" spans="2:11" ht="81">
      <c r="B4" s="1778"/>
      <c r="C4" s="1778"/>
      <c r="D4" s="1773" t="s">
        <v>2148</v>
      </c>
      <c r="E4" s="1773" t="s">
        <v>1077</v>
      </c>
      <c r="F4" s="1773" t="s">
        <v>1271</v>
      </c>
      <c r="G4" s="1773" t="s">
        <v>1077</v>
      </c>
      <c r="H4" s="1774"/>
      <c r="I4" s="1780" t="s">
        <v>4079</v>
      </c>
      <c r="J4" s="1780" t="s">
        <v>4080</v>
      </c>
      <c r="K4" s="1780" t="s">
        <v>4114</v>
      </c>
    </row>
    <row r="5" spans="2:11">
      <c r="B5" s="1775"/>
      <c r="C5" s="1784" t="s">
        <v>748</v>
      </c>
      <c r="D5" s="1770">
        <f>D6+D7+D8+D11+D12+D13+D14+D15+D16+D17+D18</f>
        <v>242</v>
      </c>
      <c r="E5" s="1785">
        <f t="shared" ref="E5:J5" si="0">E6+E7+E8+E11+E12+E13+E14+E15+E16+E17+E18</f>
        <v>3530377200</v>
      </c>
      <c r="F5" s="1785">
        <f t="shared" si="0"/>
        <v>1171</v>
      </c>
      <c r="G5" s="1785">
        <f t="shared" si="0"/>
        <v>1365652000</v>
      </c>
      <c r="H5" s="1785">
        <f t="shared" si="0"/>
        <v>4896029200</v>
      </c>
      <c r="I5" s="1770">
        <f t="shared" si="0"/>
        <v>100.00000000000001</v>
      </c>
      <c r="J5" s="1770">
        <f t="shared" si="0"/>
        <v>99.999999999999986</v>
      </c>
      <c r="K5" s="1857">
        <f>K6+K10+J15+J17</f>
        <v>100</v>
      </c>
    </row>
    <row r="6" spans="2:11">
      <c r="B6" s="3088" t="s">
        <v>4071</v>
      </c>
      <c r="C6" s="1771" t="s">
        <v>933</v>
      </c>
      <c r="D6" s="1795">
        <v>25</v>
      </c>
      <c r="E6" s="1796">
        <v>806072100</v>
      </c>
      <c r="F6" s="1793">
        <v>137</v>
      </c>
      <c r="G6" s="1794">
        <v>345880000</v>
      </c>
      <c r="H6" s="1781">
        <f>E6+G6</f>
        <v>1151952100</v>
      </c>
      <c r="I6" s="1782">
        <f>(100/$H$5)*H6</f>
        <v>23.528293091062448</v>
      </c>
      <c r="J6" s="1848">
        <f>(100/$H$5)*(H6+H7)</f>
        <v>42.304894750219219</v>
      </c>
      <c r="K6" s="1854">
        <f>(100/$H$5)*(H6+H7+H9)</f>
        <v>46.042356119934908</v>
      </c>
    </row>
    <row r="7" spans="2:11">
      <c r="B7" s="3089"/>
      <c r="C7" s="1772" t="s">
        <v>725</v>
      </c>
      <c r="D7" s="1795">
        <v>33</v>
      </c>
      <c r="E7" s="1796">
        <v>644458900</v>
      </c>
      <c r="F7" s="1793">
        <v>126</v>
      </c>
      <c r="G7" s="1794">
        <v>274849000</v>
      </c>
      <c r="H7" s="1781">
        <f t="shared" ref="H7:H17" si="1">E7+G7</f>
        <v>919307900</v>
      </c>
      <c r="I7" s="1782">
        <f t="shared" ref="I7:I18" si="2">(100/$H$5)*H7</f>
        <v>18.776601659156771</v>
      </c>
      <c r="J7" s="1849"/>
      <c r="K7" s="1853"/>
    </row>
    <row r="8" spans="2:11">
      <c r="B8" s="3090" t="s">
        <v>891</v>
      </c>
      <c r="C8" s="1772" t="s">
        <v>928</v>
      </c>
      <c r="D8" s="1843">
        <v>22</v>
      </c>
      <c r="E8" s="1844">
        <v>262989100</v>
      </c>
      <c r="F8" s="1765">
        <v>87</v>
      </c>
      <c r="G8" s="1845">
        <v>169440000</v>
      </c>
      <c r="H8" s="1846">
        <f t="shared" si="1"/>
        <v>432429100</v>
      </c>
      <c r="I8" s="1847">
        <f t="shared" si="2"/>
        <v>8.8322410332029886</v>
      </c>
      <c r="J8" s="1850">
        <f>(100/$H$5)*(H8+H11+H12+H13+H14)</f>
        <v>40.270109091669632</v>
      </c>
      <c r="K8" s="1853"/>
    </row>
    <row r="9" spans="2:11">
      <c r="B9" s="3091"/>
      <c r="C9" s="1837" t="s">
        <v>4107</v>
      </c>
      <c r="D9" s="1838">
        <v>9</v>
      </c>
      <c r="E9" s="1839">
        <v>105227200</v>
      </c>
      <c r="F9" s="1842">
        <v>33</v>
      </c>
      <c r="G9" s="1842">
        <v>77760000</v>
      </c>
      <c r="H9" s="1840">
        <f>E9+G9</f>
        <v>182987200</v>
      </c>
      <c r="I9" s="1841">
        <f>(100/$H$5)*H9</f>
        <v>3.7374613697156875</v>
      </c>
      <c r="J9" s="1851"/>
      <c r="K9" s="1853"/>
    </row>
    <row r="10" spans="2:11">
      <c r="B10" s="3091"/>
      <c r="C10" s="1837" t="s">
        <v>4108</v>
      </c>
      <c r="D10" s="1838">
        <v>13</v>
      </c>
      <c r="E10" s="1839">
        <v>157761900</v>
      </c>
      <c r="F10" s="1842">
        <v>54</v>
      </c>
      <c r="G10" s="1842">
        <v>91680000</v>
      </c>
      <c r="H10" s="1840">
        <f>E10+G10</f>
        <v>249441900</v>
      </c>
      <c r="I10" s="1841">
        <f>(100/$H$5)*H10</f>
        <v>5.0947796634873015</v>
      </c>
      <c r="J10" s="1851"/>
      <c r="K10" s="1855">
        <f>(100/$H$5)*(H10+H11+H12+H13+H14)</f>
        <v>36.53264772195395</v>
      </c>
    </row>
    <row r="11" spans="2:11">
      <c r="B11" s="3091"/>
      <c r="C11" s="1772" t="s">
        <v>923</v>
      </c>
      <c r="D11" s="1795">
        <v>40</v>
      </c>
      <c r="E11" s="1796">
        <v>537727600</v>
      </c>
      <c r="F11" s="1793">
        <v>75</v>
      </c>
      <c r="G11" s="1794">
        <v>99436000</v>
      </c>
      <c r="H11" s="1781">
        <f t="shared" si="1"/>
        <v>637163600</v>
      </c>
      <c r="I11" s="1782">
        <f t="shared" si="2"/>
        <v>13.013884802811226</v>
      </c>
      <c r="J11" s="1851"/>
      <c r="K11" s="1822"/>
    </row>
    <row r="12" spans="2:11">
      <c r="B12" s="3091"/>
      <c r="C12" s="1772" t="s">
        <v>925</v>
      </c>
      <c r="D12" s="1795">
        <v>12</v>
      </c>
      <c r="E12" s="1796">
        <v>177516800</v>
      </c>
      <c r="F12" s="1793">
        <v>16</v>
      </c>
      <c r="G12" s="1794">
        <v>20050000</v>
      </c>
      <c r="H12" s="1781">
        <f t="shared" si="1"/>
        <v>197566800</v>
      </c>
      <c r="I12" s="1782">
        <f t="shared" si="2"/>
        <v>4.0352455414277353</v>
      </c>
      <c r="J12" s="1851"/>
      <c r="K12" s="1822"/>
    </row>
    <row r="13" spans="2:11">
      <c r="B13" s="3091"/>
      <c r="C13" s="1772" t="s">
        <v>727</v>
      </c>
      <c r="D13" s="1795">
        <v>50</v>
      </c>
      <c r="E13" s="1796">
        <v>490291000</v>
      </c>
      <c r="F13" s="1793">
        <v>82</v>
      </c>
      <c r="G13" s="1794">
        <v>85156000</v>
      </c>
      <c r="H13" s="1781">
        <f t="shared" si="1"/>
        <v>575447000</v>
      </c>
      <c r="I13" s="1782">
        <f t="shared" si="2"/>
        <v>11.753340850173034</v>
      </c>
      <c r="J13" s="1851"/>
      <c r="K13" s="1822"/>
    </row>
    <row r="14" spans="2:11">
      <c r="B14" s="3092"/>
      <c r="C14" s="1772" t="s">
        <v>1424</v>
      </c>
      <c r="D14" s="1795">
        <v>11</v>
      </c>
      <c r="E14" s="1796">
        <v>118029800</v>
      </c>
      <c r="F14" s="1793">
        <v>13</v>
      </c>
      <c r="G14" s="1794">
        <v>11000000</v>
      </c>
      <c r="H14" s="1781">
        <f t="shared" si="1"/>
        <v>129029800</v>
      </c>
      <c r="I14" s="1782">
        <f t="shared" si="2"/>
        <v>2.6353968640546506</v>
      </c>
      <c r="J14" s="1852"/>
      <c r="K14" s="1856"/>
    </row>
    <row r="15" spans="2:11">
      <c r="B15" s="3093" t="s">
        <v>4072</v>
      </c>
      <c r="C15" s="1772" t="s">
        <v>1209</v>
      </c>
      <c r="D15" s="1795">
        <v>1</v>
      </c>
      <c r="E15" s="1796">
        <v>11453500</v>
      </c>
      <c r="F15" s="1793"/>
      <c r="G15" s="1794"/>
      <c r="H15" s="1781">
        <f t="shared" si="1"/>
        <v>11453500</v>
      </c>
      <c r="I15" s="1782">
        <f t="shared" si="2"/>
        <v>0.2339344708156561</v>
      </c>
      <c r="J15" s="1820">
        <f>(100/$H$5)*(H15+H16)</f>
        <v>10.932400076372094</v>
      </c>
      <c r="K15" s="1776" t="s">
        <v>4076</v>
      </c>
    </row>
    <row r="16" spans="2:11">
      <c r="B16" s="3094"/>
      <c r="C16" s="1772" t="s">
        <v>982</v>
      </c>
      <c r="D16" s="1795">
        <v>1</v>
      </c>
      <c r="E16" s="1796">
        <v>235600000</v>
      </c>
      <c r="F16" s="1793">
        <v>524</v>
      </c>
      <c r="G16" s="1794">
        <v>288200000</v>
      </c>
      <c r="H16" s="1781">
        <f t="shared" si="1"/>
        <v>523800000</v>
      </c>
      <c r="I16" s="1782">
        <f t="shared" si="2"/>
        <v>10.698465605556438</v>
      </c>
      <c r="J16" s="1821"/>
      <c r="K16" s="1776" t="s">
        <v>4083</v>
      </c>
    </row>
    <row r="17" spans="2:11" ht="54">
      <c r="B17" s="3085" t="s">
        <v>1264</v>
      </c>
      <c r="C17" s="1772" t="s">
        <v>4073</v>
      </c>
      <c r="D17" s="1795">
        <v>46</v>
      </c>
      <c r="E17" s="1796">
        <v>193195600</v>
      </c>
      <c r="F17" s="1793">
        <v>111</v>
      </c>
      <c r="G17" s="1797">
        <v>71641000</v>
      </c>
      <c r="H17" s="1781">
        <f t="shared" si="1"/>
        <v>264836600</v>
      </c>
      <c r="I17" s="1782">
        <f t="shared" si="2"/>
        <v>5.4092120202224283</v>
      </c>
      <c r="J17" s="1818">
        <f>(100/$H$5)*(H17+H18)</f>
        <v>6.4925960817390553</v>
      </c>
      <c r="K17" s="1776"/>
    </row>
    <row r="18" spans="2:11" ht="54">
      <c r="B18" s="3086"/>
      <c r="C18" s="1772" t="s">
        <v>4081</v>
      </c>
      <c r="D18" s="1795">
        <v>1</v>
      </c>
      <c r="E18" s="1796">
        <v>53042800</v>
      </c>
      <c r="F18" s="1793"/>
      <c r="G18" s="1794"/>
      <c r="H18" s="1781">
        <f>E18+G18</f>
        <v>53042800</v>
      </c>
      <c r="I18" s="1782">
        <f t="shared" si="2"/>
        <v>1.0833840615166266</v>
      </c>
      <c r="J18" s="1819"/>
      <c r="K18" s="1776"/>
    </row>
    <row r="20" spans="2:11">
      <c r="F20" s="1752"/>
    </row>
    <row r="21" spans="2:11">
      <c r="F21" s="1752"/>
    </row>
  </sheetData>
  <mergeCells count="7">
    <mergeCell ref="F3:G3"/>
    <mergeCell ref="B17:B18"/>
    <mergeCell ref="B1:K1"/>
    <mergeCell ref="B6:B7"/>
    <mergeCell ref="B8:B14"/>
    <mergeCell ref="B15:B16"/>
    <mergeCell ref="D3:E3"/>
  </mergeCells>
  <printOptions horizontalCentered="1"/>
  <pageMargins left="0.23622047244094491" right="0.15748031496062992" top="0.74803149606299213" bottom="0.74803149606299213" header="0.31496062992125984" footer="0.31496062992125984"/>
  <pageSetup paperSize="9" scale="9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BB11A3"/>
  </sheetPr>
  <dimension ref="A1:F15"/>
  <sheetViews>
    <sheetView workbookViewId="0">
      <selection activeCell="E7" sqref="E7"/>
    </sheetView>
  </sheetViews>
  <sheetFormatPr defaultColWidth="8.8984375" defaultRowHeight="30"/>
  <cols>
    <col min="1" max="1" width="2.796875" style="1750" customWidth="1"/>
    <col min="2" max="2" width="21.796875" style="1751" bestFit="1" customWidth="1"/>
    <col min="3" max="3" width="10.09765625" style="1751" customWidth="1"/>
    <col min="4" max="4" width="12.59765625" style="1751" customWidth="1"/>
    <col min="5" max="5" width="12.69921875" style="1750" customWidth="1"/>
    <col min="6" max="6" width="34.19921875" style="1751" customWidth="1"/>
    <col min="7" max="16384" width="8.8984375" style="1750"/>
  </cols>
  <sheetData>
    <row r="1" spans="1:6">
      <c r="A1" s="3097" t="s">
        <v>4066</v>
      </c>
      <c r="B1" s="3097"/>
      <c r="C1" s="3097"/>
      <c r="D1" s="3097"/>
      <c r="E1" s="3097"/>
      <c r="F1" s="3097"/>
    </row>
    <row r="2" spans="1:6">
      <c r="A2" s="1751" t="s">
        <v>4068</v>
      </c>
      <c r="B2" s="1750"/>
      <c r="E2" s="1751"/>
    </row>
    <row r="3" spans="1:6" s="1752" customFormat="1" ht="40.5" customHeight="1">
      <c r="B3" s="1753"/>
      <c r="C3" s="1753"/>
      <c r="D3" s="3095" t="s">
        <v>4064</v>
      </c>
      <c r="E3" s="3096"/>
      <c r="F3" s="1753"/>
    </row>
    <row r="4" spans="1:6" s="1758" customFormat="1" ht="48.75" customHeight="1">
      <c r="A4" s="1754"/>
      <c r="B4" s="1755" t="s">
        <v>4054</v>
      </c>
      <c r="C4" s="1756" t="s">
        <v>2148</v>
      </c>
      <c r="D4" s="1757" t="s">
        <v>4061</v>
      </c>
      <c r="E4" s="1757" t="s">
        <v>4062</v>
      </c>
      <c r="F4" s="1756" t="s">
        <v>699</v>
      </c>
    </row>
    <row r="5" spans="1:6" s="1752" customFormat="1" ht="29.25" customHeight="1">
      <c r="A5" s="1759"/>
      <c r="B5" s="1760" t="s">
        <v>748</v>
      </c>
      <c r="C5" s="1761">
        <f>C6+C7+C8+C9+C15</f>
        <v>242</v>
      </c>
      <c r="D5" s="1761">
        <f>D6+D7+D8+D9+D15</f>
        <v>227</v>
      </c>
      <c r="E5" s="1761">
        <f>E6+E7+E8+E9+E15</f>
        <v>15</v>
      </c>
      <c r="F5" s="3098" t="s">
        <v>4067</v>
      </c>
    </row>
    <row r="6" spans="1:6" s="1752" customFormat="1" ht="29.25" customHeight="1">
      <c r="A6" s="1762"/>
      <c r="B6" s="1763" t="s">
        <v>956</v>
      </c>
      <c r="C6" s="1764">
        <f>สรุปรายการแบบแปลน!V6</f>
        <v>56</v>
      </c>
      <c r="D6" s="1764">
        <v>51</v>
      </c>
      <c r="E6" s="1764">
        <v>5</v>
      </c>
      <c r="F6" s="3099"/>
    </row>
    <row r="7" spans="1:6" s="1752" customFormat="1" ht="29.25" customHeight="1">
      <c r="A7" s="1762"/>
      <c r="B7" s="1763" t="s">
        <v>955</v>
      </c>
      <c r="C7" s="1764">
        <f>สรุปรายการแบบแปลน!T6</f>
        <v>27</v>
      </c>
      <c r="D7" s="1764">
        <f>C7</f>
        <v>27</v>
      </c>
      <c r="E7" s="1764"/>
      <c r="F7" s="3099"/>
    </row>
    <row r="8" spans="1:6" s="1752" customFormat="1" ht="29.25" customHeight="1">
      <c r="A8" s="1762"/>
      <c r="B8" s="1763" t="s">
        <v>4055</v>
      </c>
      <c r="C8" s="1764">
        <f>สรุปรายการแบบแปลน!X6</f>
        <v>74</v>
      </c>
      <c r="D8" s="1764">
        <f>C8</f>
        <v>74</v>
      </c>
      <c r="E8" s="1764"/>
      <c r="F8" s="3099"/>
    </row>
    <row r="9" spans="1:6" s="1752" customFormat="1" ht="29.25" customHeight="1">
      <c r="A9" s="1762"/>
      <c r="B9" s="1763" t="s">
        <v>4063</v>
      </c>
      <c r="C9" s="1764">
        <f>สรุปรายการแบบแปลน!Z6</f>
        <v>38</v>
      </c>
      <c r="D9" s="1764">
        <f>SUM(D10:D14)</f>
        <v>29</v>
      </c>
      <c r="E9" s="1764">
        <f>SUM(E10:E14)</f>
        <v>9</v>
      </c>
      <c r="F9" s="3099"/>
    </row>
    <row r="10" spans="1:6" s="1752" customFormat="1" ht="29.25" customHeight="1">
      <c r="A10" s="1754"/>
      <c r="B10" s="1755" t="s">
        <v>4056</v>
      </c>
      <c r="C10" s="1765">
        <f>C9-C11-C12-C13-C14</f>
        <v>28</v>
      </c>
      <c r="D10" s="1765">
        <f>C10</f>
        <v>28</v>
      </c>
      <c r="E10" s="1765"/>
      <c r="F10" s="3099"/>
    </row>
    <row r="11" spans="1:6" s="1752" customFormat="1" ht="29.25" customHeight="1">
      <c r="A11" s="1754"/>
      <c r="B11" s="1755" t="s">
        <v>4057</v>
      </c>
      <c r="C11" s="1765">
        <v>7</v>
      </c>
      <c r="D11" s="1765"/>
      <c r="E11" s="1765">
        <f>C11</f>
        <v>7</v>
      </c>
      <c r="F11" s="3099"/>
    </row>
    <row r="12" spans="1:6" s="1752" customFormat="1" ht="29.25" customHeight="1">
      <c r="A12" s="1754"/>
      <c r="B12" s="1755" t="s">
        <v>4058</v>
      </c>
      <c r="C12" s="1765">
        <v>1</v>
      </c>
      <c r="D12" s="1765"/>
      <c r="E12" s="1765">
        <f>C12</f>
        <v>1</v>
      </c>
      <c r="F12" s="3099"/>
    </row>
    <row r="13" spans="1:6" s="1752" customFormat="1" ht="29.25" customHeight="1">
      <c r="A13" s="1754"/>
      <c r="B13" s="1755" t="s">
        <v>4059</v>
      </c>
      <c r="C13" s="1765">
        <v>1</v>
      </c>
      <c r="D13" s="1765"/>
      <c r="E13" s="1765">
        <f>C13</f>
        <v>1</v>
      </c>
      <c r="F13" s="3099"/>
    </row>
    <row r="14" spans="1:6" s="1752" customFormat="1" ht="29.25" customHeight="1">
      <c r="A14" s="1754"/>
      <c r="B14" s="1755" t="s">
        <v>4060</v>
      </c>
      <c r="C14" s="1765">
        <v>1</v>
      </c>
      <c r="D14" s="1765">
        <f>C14</f>
        <v>1</v>
      </c>
      <c r="E14" s="1765"/>
      <c r="F14" s="3099"/>
    </row>
    <row r="15" spans="1:6" s="1752" customFormat="1" ht="29.25" customHeight="1">
      <c r="A15" s="1766"/>
      <c r="B15" s="1763" t="s">
        <v>4065</v>
      </c>
      <c r="C15" s="1764">
        <f>สรุปรายการแบบแปลน!AB6</f>
        <v>47</v>
      </c>
      <c r="D15" s="1764">
        <f>C15-1</f>
        <v>46</v>
      </c>
      <c r="E15" s="1764">
        <v>1</v>
      </c>
      <c r="F15" s="3100"/>
    </row>
  </sheetData>
  <mergeCells count="3">
    <mergeCell ref="D3:E3"/>
    <mergeCell ref="A1:F1"/>
    <mergeCell ref="F5:F15"/>
  </mergeCells>
  <printOptions horizontalCentered="1"/>
  <pageMargins left="0.17" right="0.16" top="0.52" bottom="0.74803149606299213" header="0.31496062992125984" footer="0.31496062992125984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BF11A6"/>
  </sheetPr>
  <dimension ref="A1:BF248"/>
  <sheetViews>
    <sheetView workbookViewId="0">
      <pane xSplit="4" ySplit="6" topLeftCell="AF7" activePane="bottomRight" state="frozen"/>
      <selection activeCell="E7" sqref="E7"/>
      <selection pane="topRight" activeCell="E7" sqref="E7"/>
      <selection pane="bottomLeft" activeCell="E7" sqref="E7"/>
      <selection pane="bottomRight" activeCell="AY1" sqref="AY1"/>
    </sheetView>
  </sheetViews>
  <sheetFormatPr defaultColWidth="8.8984375" defaultRowHeight="24.6"/>
  <cols>
    <col min="1" max="1" width="4.796875" style="135" customWidth="1"/>
    <col min="2" max="2" width="5.3984375" style="921" customWidth="1"/>
    <col min="3" max="3" width="24.3984375" style="136" customWidth="1"/>
    <col min="4" max="4" width="11.8984375" style="137" customWidth="1"/>
    <col min="5" max="5" width="11.296875" style="209" customWidth="1"/>
    <col min="6" max="6" width="5.69921875" style="137" bestFit="1" customWidth="1"/>
    <col min="7" max="7" width="7.3984375" style="137" bestFit="1" customWidth="1"/>
    <col min="8" max="8" width="8.796875" style="135" bestFit="1" customWidth="1"/>
    <col min="9" max="9" width="12.8984375" style="25" customWidth="1"/>
    <col min="10" max="11" width="12.09765625" style="25" customWidth="1"/>
    <col min="12" max="12" width="13.8984375" style="1035" customWidth="1"/>
    <col min="13" max="13" width="18.8984375" style="136" bestFit="1" customWidth="1"/>
    <col min="14" max="14" width="9" style="136" bestFit="1" customWidth="1"/>
    <col min="15" max="15" width="12.3984375" style="135" customWidth="1"/>
    <col min="16" max="16" width="8.59765625" style="43" customWidth="1"/>
    <col min="17" max="17" width="9.69921875" style="329" customWidth="1"/>
    <col min="18" max="19" width="8.8984375" style="25"/>
    <col min="20" max="20" width="3.09765625" style="25" bestFit="1" customWidth="1"/>
    <col min="21" max="21" width="7.296875" style="25" bestFit="1" customWidth="1"/>
    <col min="22" max="22" width="4" style="25" bestFit="1" customWidth="1"/>
    <col min="23" max="23" width="9.3984375" style="25" bestFit="1" customWidth="1"/>
    <col min="24" max="24" width="8.09765625" style="25" bestFit="1" customWidth="1"/>
    <col min="25" max="25" width="8.69921875" style="25" bestFit="1" customWidth="1"/>
    <col min="26" max="26" width="6.796875" style="25" bestFit="1" customWidth="1"/>
    <col min="27" max="27" width="12.19921875" style="25" bestFit="1" customWidth="1"/>
    <col min="28" max="29" width="9.8984375" style="25" bestFit="1" customWidth="1"/>
    <col min="30" max="30" width="5.8984375" style="25" customWidth="1"/>
    <col min="31" max="31" width="4.3984375" style="25" customWidth="1"/>
    <col min="32" max="32" width="13.296875" style="25" bestFit="1" customWidth="1"/>
    <col min="33" max="33" width="5.8984375" style="25" bestFit="1" customWidth="1"/>
    <col min="34" max="34" width="13.19921875" style="25" bestFit="1" customWidth="1"/>
    <col min="35" max="35" width="5.8984375" style="25" bestFit="1" customWidth="1"/>
    <col min="36" max="36" width="12.19921875" style="25" bestFit="1" customWidth="1"/>
    <col min="37" max="37" width="5.8984375" style="25" bestFit="1" customWidth="1"/>
    <col min="38" max="38" width="13.09765625" style="25" bestFit="1" customWidth="1"/>
    <col min="39" max="39" width="5.09765625" style="25" bestFit="1" customWidth="1"/>
    <col min="40" max="40" width="12.19921875" style="25" bestFit="1" customWidth="1"/>
    <col min="41" max="41" width="5.8984375" style="25" bestFit="1" customWidth="1"/>
    <col min="42" max="42" width="13.09765625" style="1769" bestFit="1" customWidth="1"/>
    <col min="43" max="43" width="5.09765625" style="25" bestFit="1" customWidth="1"/>
    <col min="44" max="44" width="12.09765625" style="1769" bestFit="1" customWidth="1"/>
    <col min="45" max="45" width="3.69921875" style="25" bestFit="1" customWidth="1"/>
    <col min="46" max="46" width="12.296875" style="1769" bestFit="1" customWidth="1"/>
    <col min="47" max="47" width="3.69921875" style="25" bestFit="1" customWidth="1"/>
    <col min="48" max="48" width="11" style="1769" bestFit="1" customWidth="1"/>
    <col min="49" max="49" width="5.296875" style="25" bestFit="1" customWidth="1"/>
    <col min="50" max="50" width="11" style="1769" bestFit="1" customWidth="1"/>
    <col min="51" max="51" width="3.59765625" style="25" bestFit="1" customWidth="1"/>
    <col min="52" max="52" width="12.09765625" style="25" bestFit="1" customWidth="1"/>
    <col min="53" max="53" width="4.09765625" style="25" bestFit="1" customWidth="1"/>
    <col min="54" max="54" width="10.796875" style="25" bestFit="1" customWidth="1"/>
    <col min="55" max="55" width="4.09765625" style="25" bestFit="1" customWidth="1"/>
    <col min="56" max="56" width="10.796875" style="25" bestFit="1" customWidth="1"/>
    <col min="57" max="57" width="2.59765625" style="25" bestFit="1" customWidth="1"/>
    <col min="58" max="58" width="10.796875" style="25" bestFit="1" customWidth="1"/>
    <col min="59" max="16384" width="8.8984375" style="25"/>
  </cols>
  <sheetData>
    <row r="1" spans="1:58" ht="49.2">
      <c r="A1" s="1728" t="s">
        <v>4053</v>
      </c>
      <c r="AD1" s="1858" t="s">
        <v>4118</v>
      </c>
      <c r="AE1" s="1034">
        <v>7</v>
      </c>
      <c r="AF1" s="1034">
        <v>215014900</v>
      </c>
      <c r="AG1" s="1034">
        <v>6</v>
      </c>
      <c r="AH1" s="1034">
        <v>122374200</v>
      </c>
      <c r="AI1" s="1034">
        <v>5</v>
      </c>
      <c r="AJ1" s="1034">
        <v>49064000</v>
      </c>
      <c r="AK1" s="1034">
        <v>6</v>
      </c>
      <c r="AL1" s="1034">
        <v>48388000</v>
      </c>
      <c r="AM1" s="1034">
        <v>4</v>
      </c>
      <c r="AN1" s="1034">
        <v>30825300</v>
      </c>
      <c r="AO1" s="1034">
        <v>9</v>
      </c>
      <c r="AP1" s="1034">
        <v>52100700</v>
      </c>
      <c r="AQ1" s="1034">
        <v>1</v>
      </c>
      <c r="AR1" s="1034">
        <v>6300000</v>
      </c>
      <c r="AS1" s="1034">
        <v>0</v>
      </c>
      <c r="AT1" s="1034">
        <v>0</v>
      </c>
      <c r="AU1" s="1034">
        <v>0</v>
      </c>
      <c r="AV1" s="1034">
        <v>0</v>
      </c>
      <c r="AW1" s="1034">
        <v>0</v>
      </c>
      <c r="AX1" s="1034">
        <v>0</v>
      </c>
      <c r="AY1" s="668">
        <f>AE1+AG1+AI1+AK1+AM1+AO1+AQ1</f>
        <v>38</v>
      </c>
      <c r="AZ1" s="1858" t="s">
        <v>4118</v>
      </c>
    </row>
    <row r="2" spans="1:58" s="225" customFormat="1" ht="27.75" customHeight="1">
      <c r="A2" s="1728"/>
      <c r="B2" s="248"/>
      <c r="C2" s="248"/>
      <c r="D2" s="248"/>
      <c r="E2" s="248"/>
      <c r="F2" s="248"/>
      <c r="G2" s="248"/>
      <c r="H2" s="1693"/>
      <c r="I2" s="248"/>
      <c r="J2" s="248"/>
      <c r="K2" s="248"/>
      <c r="L2" s="1733"/>
      <c r="M2" s="248"/>
      <c r="N2" s="248"/>
      <c r="O2" s="248"/>
      <c r="P2" s="1693"/>
      <c r="Q2" s="1693"/>
      <c r="AD2" s="668" t="s">
        <v>4117</v>
      </c>
      <c r="AE2" s="157">
        <v>7</v>
      </c>
      <c r="AF2" s="1034">
        <v>132435300</v>
      </c>
      <c r="AG2" s="1034">
        <v>14</v>
      </c>
      <c r="AH2" s="1034">
        <v>125878300</v>
      </c>
      <c r="AI2" s="1034">
        <v>11</v>
      </c>
      <c r="AJ2" s="1034">
        <v>92032000</v>
      </c>
      <c r="AK2" s="1034">
        <v>11</v>
      </c>
      <c r="AL2" s="1034">
        <v>124402800</v>
      </c>
      <c r="AM2" s="1034">
        <v>3</v>
      </c>
      <c r="AN2" s="1034">
        <v>30554000</v>
      </c>
      <c r="AO2" s="1034">
        <v>22</v>
      </c>
      <c r="AP2" s="1034">
        <v>203968800</v>
      </c>
      <c r="AQ2" s="1034">
        <v>6</v>
      </c>
      <c r="AR2" s="1034">
        <v>61803200</v>
      </c>
      <c r="AS2" s="1034">
        <v>0</v>
      </c>
      <c r="AT2" s="1034">
        <v>0</v>
      </c>
      <c r="AU2" s="1034">
        <v>0</v>
      </c>
      <c r="AV2" s="1034">
        <v>0</v>
      </c>
      <c r="AW2" s="1034">
        <v>0</v>
      </c>
      <c r="AX2" s="1034">
        <v>0</v>
      </c>
      <c r="AY2" s="668">
        <f>AE2+AG2+AI2+AK2+AM2+AO2+AQ2</f>
        <v>74</v>
      </c>
      <c r="AZ2" s="668" t="s">
        <v>4117</v>
      </c>
    </row>
    <row r="3" spans="1:58">
      <c r="A3" s="691" t="s">
        <v>4069</v>
      </c>
      <c r="B3" s="909"/>
      <c r="C3" s="1032"/>
      <c r="H3" s="157"/>
      <c r="I3" s="1034" t="e">
        <f>'สรุปวงเงิน ปี58'!H6-สรุปรายการแบบแปลน!I6</f>
        <v>#REF!</v>
      </c>
      <c r="J3" s="1095"/>
      <c r="K3" s="1095"/>
      <c r="M3" s="1095"/>
      <c r="N3" s="1095"/>
      <c r="O3" s="1095"/>
      <c r="P3" s="1730"/>
      <c r="Q3" s="1745"/>
      <c r="AD3" s="668" t="s">
        <v>955</v>
      </c>
      <c r="AE3" s="157">
        <v>4</v>
      </c>
      <c r="AF3" s="1034">
        <v>141387500</v>
      </c>
      <c r="AG3" s="157">
        <v>5</v>
      </c>
      <c r="AH3" s="1034">
        <v>134256700</v>
      </c>
      <c r="AI3" s="157">
        <v>4</v>
      </c>
      <c r="AJ3" s="1034">
        <v>61122600</v>
      </c>
      <c r="AK3" s="157">
        <v>9</v>
      </c>
      <c r="AL3" s="1034">
        <v>139905100</v>
      </c>
      <c r="AM3" s="157">
        <v>1</v>
      </c>
      <c r="AN3" s="1034">
        <v>11685300</v>
      </c>
      <c r="AO3" s="157">
        <v>3</v>
      </c>
      <c r="AP3" s="1034">
        <v>40962400</v>
      </c>
      <c r="AQ3" s="157">
        <v>1</v>
      </c>
      <c r="AR3" s="1034">
        <v>15500000</v>
      </c>
      <c r="AS3" s="157">
        <v>0</v>
      </c>
      <c r="AT3" s="1034">
        <v>0</v>
      </c>
      <c r="AU3" s="157">
        <v>0</v>
      </c>
      <c r="AV3" s="1034">
        <v>0</v>
      </c>
      <c r="AW3" s="157">
        <v>0</v>
      </c>
      <c r="AX3" s="1034">
        <v>0</v>
      </c>
      <c r="AY3" s="668">
        <f>AE3+AG3+AI3+AK3+AM3+AO3+AQ3</f>
        <v>27</v>
      </c>
      <c r="AZ3" s="668" t="s">
        <v>955</v>
      </c>
    </row>
    <row r="4" spans="1:58" ht="23.25" customHeight="1">
      <c r="A4" s="3104" t="s">
        <v>1446</v>
      </c>
      <c r="B4" s="3105" t="s">
        <v>3832</v>
      </c>
      <c r="C4" s="3104" t="s">
        <v>4030</v>
      </c>
      <c r="D4" s="3106" t="s">
        <v>4070</v>
      </c>
      <c r="E4" s="3107" t="s">
        <v>4032</v>
      </c>
      <c r="F4" s="3106" t="s">
        <v>2148</v>
      </c>
      <c r="G4" s="3106" t="s">
        <v>4141</v>
      </c>
      <c r="H4" s="3101" t="s">
        <v>4034</v>
      </c>
      <c r="I4" s="3102" t="s">
        <v>719</v>
      </c>
      <c r="J4" s="3108" t="s">
        <v>720</v>
      </c>
      <c r="K4" s="3112" t="s">
        <v>721</v>
      </c>
      <c r="L4" s="3111" t="s">
        <v>712</v>
      </c>
      <c r="M4" s="3104" t="s">
        <v>713</v>
      </c>
      <c r="N4" s="3104" t="s">
        <v>715</v>
      </c>
      <c r="O4" s="3104" t="s">
        <v>716</v>
      </c>
      <c r="P4" s="3104" t="s">
        <v>717</v>
      </c>
      <c r="Q4" s="3110" t="s">
        <v>700</v>
      </c>
      <c r="T4" s="30" t="s">
        <v>4112</v>
      </c>
      <c r="V4" s="1747">
        <f>V54+V55+V56+V57+V61</f>
        <v>5</v>
      </c>
      <c r="W4" s="1087" t="s">
        <v>4052</v>
      </c>
      <c r="Z4" s="1747">
        <f>Z191+Z192+Z193+Z194+Z195+Z196+Z197+Z198+Z199+Z200</f>
        <v>10</v>
      </c>
      <c r="AA4" s="1087" t="s">
        <v>4052</v>
      </c>
      <c r="AD4" s="668" t="s">
        <v>956</v>
      </c>
      <c r="AE4" s="157">
        <v>7</v>
      </c>
      <c r="AF4" s="1034">
        <v>317234400</v>
      </c>
      <c r="AG4" s="157">
        <v>8</v>
      </c>
      <c r="AH4" s="1034">
        <v>261949700</v>
      </c>
      <c r="AI4" s="157">
        <v>2</v>
      </c>
      <c r="AJ4" s="1034">
        <v>60770500</v>
      </c>
      <c r="AK4" s="157">
        <v>14</v>
      </c>
      <c r="AL4" s="1034">
        <v>225031700</v>
      </c>
      <c r="AM4" s="157">
        <v>4</v>
      </c>
      <c r="AN4" s="1034">
        <v>104452200</v>
      </c>
      <c r="AO4" s="157">
        <v>16</v>
      </c>
      <c r="AP4" s="1034">
        <v>193259100</v>
      </c>
      <c r="AQ4" s="157">
        <v>3</v>
      </c>
      <c r="AR4" s="1034">
        <v>34426600</v>
      </c>
      <c r="AS4" s="157">
        <v>1</v>
      </c>
      <c r="AT4" s="1034">
        <v>11453500</v>
      </c>
      <c r="AU4" s="157">
        <v>1</v>
      </c>
      <c r="AV4" s="1034">
        <v>235600000</v>
      </c>
      <c r="AW4" s="157">
        <v>0</v>
      </c>
      <c r="AX4" s="1034">
        <f>SUBTOTAL(9,AX7:AX62)</f>
        <v>0</v>
      </c>
      <c r="AY4" s="668">
        <f>AE4+AG4+AI4+AK4+AM4+AO4+AQ4</f>
        <v>54</v>
      </c>
      <c r="AZ4" s="668" t="s">
        <v>956</v>
      </c>
      <c r="BA4" s="13">
        <v>1</v>
      </c>
      <c r="BB4" s="70">
        <v>46568200</v>
      </c>
    </row>
    <row r="5" spans="1:58" ht="47.25" customHeight="1">
      <c r="A5" s="3104"/>
      <c r="B5" s="3105"/>
      <c r="C5" s="3104"/>
      <c r="D5" s="3106"/>
      <c r="E5" s="3107"/>
      <c r="F5" s="3106"/>
      <c r="G5" s="3106"/>
      <c r="H5" s="3101"/>
      <c r="I5" s="3103"/>
      <c r="J5" s="3109"/>
      <c r="K5" s="3113"/>
      <c r="L5" s="3111"/>
      <c r="M5" s="3104"/>
      <c r="N5" s="3104"/>
      <c r="O5" s="3104"/>
      <c r="P5" s="3104"/>
      <c r="Q5" s="3110"/>
      <c r="R5" s="157"/>
      <c r="T5" s="1741" t="s">
        <v>955</v>
      </c>
      <c r="U5" s="1741" t="s">
        <v>4036</v>
      </c>
      <c r="V5" s="1741" t="s">
        <v>956</v>
      </c>
      <c r="W5" s="1741" t="s">
        <v>4036</v>
      </c>
      <c r="X5" s="1738" t="s">
        <v>958</v>
      </c>
      <c r="Y5" s="1741" t="s">
        <v>4036</v>
      </c>
      <c r="Z5" s="1741" t="s">
        <v>957</v>
      </c>
      <c r="AA5" s="1741" t="s">
        <v>4036</v>
      </c>
      <c r="AB5" s="1744" t="s">
        <v>4031</v>
      </c>
      <c r="AC5" s="1741" t="s">
        <v>4036</v>
      </c>
      <c r="AE5" s="1738" t="s">
        <v>933</v>
      </c>
      <c r="AF5" s="1738" t="s">
        <v>1077</v>
      </c>
      <c r="AG5" s="1739" t="s">
        <v>725</v>
      </c>
      <c r="AH5" s="1738" t="s">
        <v>1077</v>
      </c>
      <c r="AI5" s="1740" t="s">
        <v>928</v>
      </c>
      <c r="AJ5" s="1738" t="s">
        <v>1077</v>
      </c>
      <c r="AK5" s="1741" t="s">
        <v>1139</v>
      </c>
      <c r="AL5" s="1738" t="s">
        <v>1077</v>
      </c>
      <c r="AM5" s="1741" t="s">
        <v>925</v>
      </c>
      <c r="AN5" s="1738" t="s">
        <v>1077</v>
      </c>
      <c r="AO5" s="1742" t="s">
        <v>727</v>
      </c>
      <c r="AP5" s="1802" t="s">
        <v>1077</v>
      </c>
      <c r="AQ5" s="1741" t="s">
        <v>1424</v>
      </c>
      <c r="AR5" s="1802" t="s">
        <v>1077</v>
      </c>
      <c r="AS5" s="1738" t="s">
        <v>1209</v>
      </c>
      <c r="AT5" s="1802" t="s">
        <v>1077</v>
      </c>
      <c r="AU5" s="1741" t="s">
        <v>982</v>
      </c>
      <c r="AV5" s="1802" t="s">
        <v>1077</v>
      </c>
      <c r="AW5" s="1743" t="s">
        <v>1264</v>
      </c>
      <c r="AX5" s="1802" t="s">
        <v>1077</v>
      </c>
      <c r="AY5" s="1769">
        <f>AY6-F6</f>
        <v>0</v>
      </c>
      <c r="AZ5" s="1095">
        <f>AZ6-I6</f>
        <v>0</v>
      </c>
      <c r="BA5" s="1824" t="s">
        <v>4110</v>
      </c>
      <c r="BB5" s="1824" t="s">
        <v>1077</v>
      </c>
      <c r="BC5" s="1824" t="s">
        <v>4111</v>
      </c>
      <c r="BD5" s="1824" t="s">
        <v>1077</v>
      </c>
      <c r="BE5" s="157">
        <f>BE6-AI6</f>
        <v>0</v>
      </c>
      <c r="BF5" s="157">
        <f>BF6-AJ6</f>
        <v>0</v>
      </c>
    </row>
    <row r="6" spans="1:58" s="668" customFormat="1" ht="24" customHeight="1">
      <c r="A6" s="117"/>
      <c r="B6" s="910"/>
      <c r="C6" s="117" t="s">
        <v>656</v>
      </c>
      <c r="D6" s="1033"/>
      <c r="E6" s="1033"/>
      <c r="F6" s="1033">
        <f>SUM(F7:F248)</f>
        <v>242</v>
      </c>
      <c r="G6" s="1033">
        <f>SUM(G7:G248)</f>
        <v>105</v>
      </c>
      <c r="H6" s="1033">
        <f>SUM(H7:H248)</f>
        <v>321</v>
      </c>
      <c r="I6" s="1729">
        <f>SUM(I7:I248)</f>
        <v>3530377200</v>
      </c>
      <c r="J6" s="1033">
        <f>SUM(J7:J247)</f>
        <v>4813057800</v>
      </c>
      <c r="K6" s="1033">
        <f>SUM(K7:K247)</f>
        <v>2838503900</v>
      </c>
      <c r="L6" s="1033">
        <f>SUM(L7:L247)</f>
        <v>11128896100</v>
      </c>
      <c r="M6" s="1783"/>
      <c r="N6" s="1033"/>
      <c r="O6" s="1729"/>
      <c r="P6" s="669"/>
      <c r="Q6" s="669"/>
      <c r="S6" s="1736">
        <f>T6+V6+X6+Z6+AB6</f>
        <v>242</v>
      </c>
      <c r="T6" s="1033">
        <f>SUM(T7:T248)</f>
        <v>27</v>
      </c>
      <c r="U6" s="1033"/>
      <c r="V6" s="1033">
        <f t="shared" ref="V6:AB6" si="0">SUM(V7:V248)</f>
        <v>56</v>
      </c>
      <c r="W6" s="1033"/>
      <c r="X6" s="1033">
        <f t="shared" si="0"/>
        <v>74</v>
      </c>
      <c r="Y6" s="1033"/>
      <c r="Z6" s="1033">
        <f t="shared" si="0"/>
        <v>38</v>
      </c>
      <c r="AA6" s="1033"/>
      <c r="AB6" s="1033">
        <f t="shared" si="0"/>
        <v>47</v>
      </c>
      <c r="AC6" s="1033"/>
      <c r="AD6" s="1737"/>
      <c r="AE6" s="1033">
        <f t="shared" ref="AE6:AX6" si="1">SUM(AE7:AE248)</f>
        <v>25</v>
      </c>
      <c r="AF6" s="1033">
        <f t="shared" si="1"/>
        <v>806072100</v>
      </c>
      <c r="AG6" s="1033">
        <f t="shared" si="1"/>
        <v>33</v>
      </c>
      <c r="AH6" s="1729">
        <f t="shared" si="1"/>
        <v>644458900</v>
      </c>
      <c r="AI6" s="1033">
        <f t="shared" si="1"/>
        <v>22</v>
      </c>
      <c r="AJ6" s="1729">
        <f t="shared" si="1"/>
        <v>262989100</v>
      </c>
      <c r="AK6" s="1033">
        <f t="shared" si="1"/>
        <v>40</v>
      </c>
      <c r="AL6" s="1729">
        <f t="shared" si="1"/>
        <v>537727600</v>
      </c>
      <c r="AM6" s="1033">
        <f t="shared" si="1"/>
        <v>12</v>
      </c>
      <c r="AN6" s="1729">
        <f t="shared" si="1"/>
        <v>177516800</v>
      </c>
      <c r="AO6" s="1033">
        <f t="shared" si="1"/>
        <v>50</v>
      </c>
      <c r="AP6" s="1729">
        <f t="shared" si="1"/>
        <v>490291000</v>
      </c>
      <c r="AQ6" s="1033">
        <f t="shared" si="1"/>
        <v>11</v>
      </c>
      <c r="AR6" s="1729">
        <f t="shared" si="1"/>
        <v>118029800</v>
      </c>
      <c r="AS6" s="1033">
        <f t="shared" si="1"/>
        <v>1</v>
      </c>
      <c r="AT6" s="1729">
        <f t="shared" si="1"/>
        <v>11453500</v>
      </c>
      <c r="AU6" s="1033">
        <f t="shared" si="1"/>
        <v>1</v>
      </c>
      <c r="AV6" s="1729">
        <f t="shared" si="1"/>
        <v>235600000</v>
      </c>
      <c r="AW6" s="1033">
        <f t="shared" si="1"/>
        <v>47</v>
      </c>
      <c r="AX6" s="1729">
        <f t="shared" si="1"/>
        <v>246238400</v>
      </c>
      <c r="AY6" s="1805">
        <f>AE6+AG6+AI6+AK6+AM6+AO6+AQ6+AS6+AU6+AW6</f>
        <v>242</v>
      </c>
      <c r="AZ6" s="1806">
        <f>AF6+AH6+AJ6+AL6+AN6+AP6+AR6+AT6+AV6+AX6</f>
        <v>3530377200</v>
      </c>
      <c r="BA6" s="1033">
        <f>SUM(BA7:BA248)</f>
        <v>13</v>
      </c>
      <c r="BB6" s="1729">
        <f>SUM(BB7:BB248)</f>
        <v>157761900</v>
      </c>
      <c r="BC6" s="1033">
        <f>SUM(BC7:BC248)</f>
        <v>9</v>
      </c>
      <c r="BD6" s="1729">
        <f>SUM(BD7:BD248)</f>
        <v>105227200</v>
      </c>
      <c r="BE6" s="1825">
        <f>BA6+BC6</f>
        <v>22</v>
      </c>
      <c r="BF6" s="1826">
        <f>BB6+BD6</f>
        <v>262989100</v>
      </c>
    </row>
    <row r="7" spans="1:58" s="22" customFormat="1" ht="84.75" customHeight="1">
      <c r="A7" s="13">
        <v>2</v>
      </c>
      <c r="B7" s="913">
        <v>12</v>
      </c>
      <c r="C7" s="869" t="s">
        <v>1517</v>
      </c>
      <c r="D7" s="302">
        <v>6580</v>
      </c>
      <c r="E7" s="871">
        <v>10000000</v>
      </c>
      <c r="F7" s="12">
        <v>1</v>
      </c>
      <c r="G7" s="12">
        <v>1</v>
      </c>
      <c r="H7" s="12">
        <v>1</v>
      </c>
      <c r="I7" s="584">
        <f>H7*E7</f>
        <v>10000000</v>
      </c>
      <c r="J7" s="32"/>
      <c r="K7" s="32"/>
      <c r="L7" s="1734">
        <f t="shared" ref="L7:L38" si="2">I7+J7+K7</f>
        <v>10000000</v>
      </c>
      <c r="M7" s="11" t="s">
        <v>475</v>
      </c>
      <c r="N7" s="15" t="s">
        <v>1382</v>
      </c>
      <c r="O7" s="12" t="s">
        <v>923</v>
      </c>
      <c r="P7" s="12" t="s">
        <v>956</v>
      </c>
      <c r="Q7" s="21" t="s">
        <v>1433</v>
      </c>
      <c r="T7" s="16"/>
      <c r="U7" s="16"/>
      <c r="V7" s="12">
        <v>1</v>
      </c>
      <c r="W7" s="302">
        <v>6580</v>
      </c>
      <c r="X7" s="16"/>
      <c r="Y7" s="16"/>
      <c r="Z7" s="16"/>
      <c r="AA7" s="16"/>
      <c r="AB7" s="16"/>
      <c r="AC7" s="16"/>
      <c r="AE7" s="12"/>
      <c r="AF7" s="12"/>
      <c r="AG7" s="16"/>
      <c r="AH7" s="16"/>
      <c r="AI7" s="16"/>
      <c r="AJ7" s="16"/>
      <c r="AK7" s="12">
        <v>1</v>
      </c>
      <c r="AL7" s="1767">
        <f>$I7</f>
        <v>10000000</v>
      </c>
      <c r="AM7" s="16"/>
      <c r="AN7" s="16"/>
      <c r="AO7" s="16"/>
      <c r="AP7" s="872"/>
      <c r="AQ7" s="16"/>
      <c r="AR7" s="872"/>
      <c r="AS7" s="16"/>
      <c r="AT7" s="872"/>
      <c r="AU7" s="16"/>
      <c r="AV7" s="872"/>
      <c r="AW7" s="16"/>
      <c r="AX7" s="872"/>
      <c r="AY7" s="43"/>
      <c r="AZ7" s="1768">
        <f>AF7+AH7+AJ7+AL7+AN7+AP7+AR7+AT7+AV7+AX7-I7</f>
        <v>0</v>
      </c>
      <c r="BA7" s="16"/>
      <c r="BB7" s="16"/>
      <c r="BC7" s="16"/>
      <c r="BD7" s="16"/>
    </row>
    <row r="8" spans="1:58" s="22" customFormat="1" ht="84.75" customHeight="1">
      <c r="A8" s="13">
        <v>2</v>
      </c>
      <c r="B8" s="913">
        <v>11</v>
      </c>
      <c r="C8" s="869" t="s">
        <v>1516</v>
      </c>
      <c r="D8" s="302">
        <v>6580</v>
      </c>
      <c r="E8" s="871">
        <v>10000000</v>
      </c>
      <c r="F8" s="12">
        <v>1</v>
      </c>
      <c r="G8" s="12"/>
      <c r="H8" s="12">
        <v>1</v>
      </c>
      <c r="I8" s="584">
        <f>H8*E8</f>
        <v>10000000</v>
      </c>
      <c r="J8" s="32"/>
      <c r="K8" s="32"/>
      <c r="L8" s="1734">
        <f t="shared" si="2"/>
        <v>10000000</v>
      </c>
      <c r="M8" s="11" t="s">
        <v>472</v>
      </c>
      <c r="N8" s="15" t="s">
        <v>1382</v>
      </c>
      <c r="O8" s="12" t="s">
        <v>925</v>
      </c>
      <c r="P8" s="12" t="s">
        <v>956</v>
      </c>
      <c r="Q8" s="21" t="s">
        <v>1433</v>
      </c>
      <c r="T8" s="16"/>
      <c r="U8" s="16"/>
      <c r="V8" s="12">
        <v>1</v>
      </c>
      <c r="W8" s="302">
        <v>6580</v>
      </c>
      <c r="X8" s="16"/>
      <c r="Y8" s="16"/>
      <c r="Z8" s="16"/>
      <c r="AA8" s="16"/>
      <c r="AB8" s="16"/>
      <c r="AC8" s="16"/>
      <c r="AE8" s="12"/>
      <c r="AF8" s="12"/>
      <c r="AG8" s="16"/>
      <c r="AH8" s="16"/>
      <c r="AI8" s="16"/>
      <c r="AJ8" s="16"/>
      <c r="AK8" s="16"/>
      <c r="AL8" s="16"/>
      <c r="AM8" s="12">
        <v>1</v>
      </c>
      <c r="AN8" s="1767">
        <f>$I8</f>
        <v>10000000</v>
      </c>
      <c r="AO8" s="16"/>
      <c r="AP8" s="872"/>
      <c r="AQ8" s="16"/>
      <c r="AR8" s="872"/>
      <c r="AS8" s="16"/>
      <c r="AT8" s="872"/>
      <c r="AU8" s="16"/>
      <c r="AV8" s="872"/>
      <c r="AW8" s="16"/>
      <c r="AX8" s="872"/>
      <c r="AY8" s="43"/>
      <c r="AZ8" s="1768">
        <f t="shared" ref="AZ8:AZ71" si="3">AF8+AH8+AJ8+AL8+AN8+AP8+AR8+AT8+AV8+AX8-I8</f>
        <v>0</v>
      </c>
      <c r="BA8" s="16"/>
      <c r="BB8" s="16"/>
      <c r="BC8" s="16"/>
      <c r="BD8" s="16"/>
    </row>
    <row r="9" spans="1:58" s="22" customFormat="1" ht="84.75" customHeight="1">
      <c r="A9" s="13">
        <v>3</v>
      </c>
      <c r="B9" s="913">
        <v>8</v>
      </c>
      <c r="C9" s="869" t="s">
        <v>1527</v>
      </c>
      <c r="D9" s="302">
        <v>7426</v>
      </c>
      <c r="E9" s="871">
        <v>16618900</v>
      </c>
      <c r="F9" s="12">
        <v>1</v>
      </c>
      <c r="G9" s="12">
        <v>1</v>
      </c>
      <c r="H9" s="12">
        <v>1</v>
      </c>
      <c r="I9" s="32">
        <f>H9*E9</f>
        <v>16618900</v>
      </c>
      <c r="J9" s="32"/>
      <c r="K9" s="32"/>
      <c r="L9" s="1734">
        <f t="shared" si="2"/>
        <v>16618900</v>
      </c>
      <c r="M9" s="11" t="s">
        <v>828</v>
      </c>
      <c r="N9" s="15" t="s">
        <v>1142</v>
      </c>
      <c r="O9" s="12" t="s">
        <v>727</v>
      </c>
      <c r="P9" s="12" t="s">
        <v>956</v>
      </c>
      <c r="Q9" s="21" t="s">
        <v>1433</v>
      </c>
      <c r="T9" s="16"/>
      <c r="U9" s="16"/>
      <c r="V9" s="12">
        <v>1</v>
      </c>
      <c r="W9" s="302">
        <v>7426</v>
      </c>
      <c r="X9" s="16"/>
      <c r="Y9" s="16"/>
      <c r="Z9" s="16"/>
      <c r="AA9" s="16"/>
      <c r="AB9" s="16"/>
      <c r="AC9" s="16"/>
      <c r="AE9" s="12"/>
      <c r="AF9" s="12"/>
      <c r="AG9" s="16"/>
      <c r="AH9" s="16"/>
      <c r="AI9" s="16"/>
      <c r="AJ9" s="16"/>
      <c r="AK9" s="16"/>
      <c r="AL9" s="16"/>
      <c r="AM9" s="16"/>
      <c r="AN9" s="16"/>
      <c r="AO9" s="12">
        <v>1</v>
      </c>
      <c r="AP9" s="23">
        <f>$I9</f>
        <v>16618900</v>
      </c>
      <c r="AQ9" s="16"/>
      <c r="AR9" s="872"/>
      <c r="AS9" s="16"/>
      <c r="AT9" s="872"/>
      <c r="AU9" s="16"/>
      <c r="AV9" s="872"/>
      <c r="AW9" s="16"/>
      <c r="AX9" s="872"/>
      <c r="AY9" s="43"/>
      <c r="AZ9" s="1768">
        <f t="shared" si="3"/>
        <v>0</v>
      </c>
      <c r="BA9" s="16"/>
      <c r="BB9" s="16"/>
      <c r="BC9" s="16"/>
      <c r="BD9" s="16"/>
    </row>
    <row r="10" spans="1:58" s="22" customFormat="1" ht="84.75" customHeight="1">
      <c r="A10" s="28">
        <v>9</v>
      </c>
      <c r="B10" s="913">
        <f>B9+1</f>
        <v>9</v>
      </c>
      <c r="C10" s="869" t="s">
        <v>1631</v>
      </c>
      <c r="D10" s="302">
        <v>8883</v>
      </c>
      <c r="E10" s="870">
        <v>75034800</v>
      </c>
      <c r="F10" s="12">
        <v>1</v>
      </c>
      <c r="G10" s="12">
        <v>1</v>
      </c>
      <c r="H10" s="12">
        <v>1</v>
      </c>
      <c r="I10" s="870">
        <v>15007000</v>
      </c>
      <c r="J10" s="870">
        <v>30014000</v>
      </c>
      <c r="K10" s="870">
        <v>30013800</v>
      </c>
      <c r="L10" s="1734">
        <f t="shared" si="2"/>
        <v>75034800</v>
      </c>
      <c r="M10" s="318" t="s">
        <v>969</v>
      </c>
      <c r="N10" s="319" t="s">
        <v>856</v>
      </c>
      <c r="O10" s="320" t="s">
        <v>923</v>
      </c>
      <c r="P10" s="12" t="s">
        <v>956</v>
      </c>
      <c r="Q10" s="21" t="s">
        <v>1433</v>
      </c>
      <c r="T10" s="16"/>
      <c r="U10" s="16"/>
      <c r="V10" s="12">
        <v>1</v>
      </c>
      <c r="W10" s="302">
        <v>8883</v>
      </c>
      <c r="X10" s="16"/>
      <c r="Y10" s="16"/>
      <c r="Z10" s="16"/>
      <c r="AA10" s="16"/>
      <c r="AB10" s="16"/>
      <c r="AC10" s="16"/>
      <c r="AE10" s="12"/>
      <c r="AF10" s="12"/>
      <c r="AG10" s="16"/>
      <c r="AH10" s="16"/>
      <c r="AI10" s="16"/>
      <c r="AJ10" s="16"/>
      <c r="AK10" s="12">
        <v>1</v>
      </c>
      <c r="AL10" s="1767">
        <f>$I10</f>
        <v>15007000</v>
      </c>
      <c r="AM10" s="16"/>
      <c r="AN10" s="16"/>
      <c r="AO10" s="16"/>
      <c r="AP10" s="872"/>
      <c r="AQ10" s="16"/>
      <c r="AR10" s="872"/>
      <c r="AS10" s="16"/>
      <c r="AT10" s="872"/>
      <c r="AU10" s="16"/>
      <c r="AV10" s="872"/>
      <c r="AW10" s="16"/>
      <c r="AX10" s="872"/>
      <c r="AY10" s="43"/>
      <c r="AZ10" s="1768">
        <f t="shared" si="3"/>
        <v>0</v>
      </c>
      <c r="BA10" s="16"/>
      <c r="BB10" s="16"/>
      <c r="BC10" s="16"/>
      <c r="BD10" s="16"/>
    </row>
    <row r="11" spans="1:58" s="22" customFormat="1" ht="84.75" customHeight="1">
      <c r="A11" s="12">
        <v>6</v>
      </c>
      <c r="B11" s="913">
        <f>B10+1</f>
        <v>10</v>
      </c>
      <c r="C11" s="869" t="s">
        <v>1588</v>
      </c>
      <c r="D11" s="302">
        <v>8908</v>
      </c>
      <c r="E11" s="870">
        <v>326146000</v>
      </c>
      <c r="F11" s="12">
        <v>1</v>
      </c>
      <c r="G11" s="12">
        <v>1</v>
      </c>
      <c r="H11" s="12">
        <v>1</v>
      </c>
      <c r="I11" s="870">
        <v>65229200</v>
      </c>
      <c r="J11" s="870">
        <v>130458400</v>
      </c>
      <c r="K11" s="870">
        <v>130458400</v>
      </c>
      <c r="L11" s="1734">
        <f t="shared" si="2"/>
        <v>326146000</v>
      </c>
      <c r="M11" s="11" t="s">
        <v>654</v>
      </c>
      <c r="N11" s="15" t="s">
        <v>1163</v>
      </c>
      <c r="O11" s="12" t="s">
        <v>933</v>
      </c>
      <c r="P11" s="12" t="s">
        <v>956</v>
      </c>
      <c r="Q11" s="21" t="s">
        <v>1433</v>
      </c>
      <c r="T11" s="16"/>
      <c r="U11" s="16"/>
      <c r="V11" s="12">
        <v>1</v>
      </c>
      <c r="W11" s="302">
        <v>8908</v>
      </c>
      <c r="X11" s="16"/>
      <c r="Y11" s="16"/>
      <c r="Z11" s="16"/>
      <c r="AA11" s="16"/>
      <c r="AB11" s="16"/>
      <c r="AC11" s="16"/>
      <c r="AE11" s="12">
        <v>1</v>
      </c>
      <c r="AF11" s="1767">
        <f>$I11</f>
        <v>65229200</v>
      </c>
      <c r="AG11" s="16"/>
      <c r="AH11" s="16"/>
      <c r="AI11" s="16"/>
      <c r="AJ11" s="16"/>
      <c r="AK11" s="16"/>
      <c r="AL11" s="16"/>
      <c r="AM11" s="16"/>
      <c r="AN11" s="16"/>
      <c r="AO11" s="16"/>
      <c r="AP11" s="872"/>
      <c r="AQ11" s="16"/>
      <c r="AR11" s="872"/>
      <c r="AS11" s="16"/>
      <c r="AT11" s="872"/>
      <c r="AU11" s="16"/>
      <c r="AV11" s="872"/>
      <c r="AW11" s="16"/>
      <c r="AX11" s="872"/>
      <c r="AY11" s="43"/>
      <c r="AZ11" s="1768">
        <f t="shared" si="3"/>
        <v>0</v>
      </c>
      <c r="BA11" s="16"/>
      <c r="BB11" s="16"/>
      <c r="BC11" s="16"/>
      <c r="BD11" s="16"/>
    </row>
    <row r="12" spans="1:58" s="22" customFormat="1" ht="84.75" customHeight="1">
      <c r="A12" s="13">
        <v>3</v>
      </c>
      <c r="B12" s="913">
        <v>15</v>
      </c>
      <c r="C12" s="869" t="s">
        <v>1534</v>
      </c>
      <c r="D12" s="302">
        <v>9558</v>
      </c>
      <c r="E12" s="870">
        <v>60907400</v>
      </c>
      <c r="F12" s="12">
        <v>1</v>
      </c>
      <c r="G12" s="12">
        <v>1</v>
      </c>
      <c r="H12" s="12">
        <v>1</v>
      </c>
      <c r="I12" s="870">
        <v>12181500</v>
      </c>
      <c r="J12" s="870">
        <v>48725900</v>
      </c>
      <c r="K12" s="571"/>
      <c r="L12" s="1734">
        <f t="shared" si="2"/>
        <v>60907400</v>
      </c>
      <c r="M12" s="11" t="s">
        <v>1346</v>
      </c>
      <c r="N12" s="15" t="s">
        <v>1044</v>
      </c>
      <c r="O12" s="12" t="s">
        <v>923</v>
      </c>
      <c r="P12" s="12" t="s">
        <v>956</v>
      </c>
      <c r="Q12" s="21" t="s">
        <v>1433</v>
      </c>
      <c r="T12" s="16"/>
      <c r="U12" s="16"/>
      <c r="V12" s="12">
        <v>1</v>
      </c>
      <c r="W12" s="302">
        <v>9558</v>
      </c>
      <c r="X12" s="16"/>
      <c r="Y12" s="16"/>
      <c r="Z12" s="16"/>
      <c r="AA12" s="16"/>
      <c r="AB12" s="16"/>
      <c r="AC12" s="16"/>
      <c r="AE12" s="12"/>
      <c r="AF12" s="12"/>
      <c r="AG12" s="16"/>
      <c r="AH12" s="16"/>
      <c r="AI12" s="16"/>
      <c r="AJ12" s="16"/>
      <c r="AK12" s="12">
        <v>1</v>
      </c>
      <c r="AL12" s="1767">
        <f>$I12</f>
        <v>12181500</v>
      </c>
      <c r="AM12" s="16"/>
      <c r="AN12" s="16"/>
      <c r="AO12" s="16"/>
      <c r="AP12" s="872"/>
      <c r="AQ12" s="16"/>
      <c r="AR12" s="872"/>
      <c r="AS12" s="16"/>
      <c r="AT12" s="872"/>
      <c r="AU12" s="16"/>
      <c r="AV12" s="872"/>
      <c r="AW12" s="16"/>
      <c r="AX12" s="872"/>
      <c r="AY12" s="43"/>
      <c r="AZ12" s="1768">
        <f t="shared" si="3"/>
        <v>0</v>
      </c>
      <c r="BA12" s="16"/>
      <c r="BB12" s="16"/>
      <c r="BC12" s="16"/>
      <c r="BD12" s="16"/>
    </row>
    <row r="13" spans="1:58" s="22" customFormat="1" ht="84.75" customHeight="1">
      <c r="A13" s="12">
        <v>8</v>
      </c>
      <c r="B13" s="913">
        <f>B12+1</f>
        <v>16</v>
      </c>
      <c r="C13" s="869" t="s">
        <v>1613</v>
      </c>
      <c r="D13" s="302">
        <v>9558</v>
      </c>
      <c r="E13" s="870">
        <v>60907400</v>
      </c>
      <c r="F13" s="12">
        <v>1</v>
      </c>
      <c r="G13" s="12"/>
      <c r="H13" s="12">
        <v>1</v>
      </c>
      <c r="I13" s="870">
        <v>12181500</v>
      </c>
      <c r="J13" s="870">
        <v>48725900</v>
      </c>
      <c r="K13" s="32"/>
      <c r="L13" s="1734">
        <f t="shared" si="2"/>
        <v>60907400</v>
      </c>
      <c r="M13" s="11" t="s">
        <v>1319</v>
      </c>
      <c r="N13" s="15" t="s">
        <v>917</v>
      </c>
      <c r="O13" s="12" t="s">
        <v>923</v>
      </c>
      <c r="P13" s="12" t="s">
        <v>956</v>
      </c>
      <c r="Q13" s="21" t="s">
        <v>1433</v>
      </c>
      <c r="T13" s="16"/>
      <c r="U13" s="16"/>
      <c r="V13" s="12">
        <v>1</v>
      </c>
      <c r="W13" s="302">
        <v>9558</v>
      </c>
      <c r="X13" s="16"/>
      <c r="Y13" s="16"/>
      <c r="Z13" s="16"/>
      <c r="AA13" s="16"/>
      <c r="AB13" s="16"/>
      <c r="AC13" s="16"/>
      <c r="AE13" s="12"/>
      <c r="AF13" s="12"/>
      <c r="AG13" s="16"/>
      <c r="AH13" s="16"/>
      <c r="AI13" s="16"/>
      <c r="AJ13" s="16"/>
      <c r="AK13" s="12">
        <v>1</v>
      </c>
      <c r="AL13" s="1767">
        <f>$I13</f>
        <v>12181500</v>
      </c>
      <c r="AM13" s="16"/>
      <c r="AN13" s="16"/>
      <c r="AO13" s="16"/>
      <c r="AP13" s="872"/>
      <c r="AQ13" s="16"/>
      <c r="AR13" s="872"/>
      <c r="AS13" s="16"/>
      <c r="AT13" s="872"/>
      <c r="AU13" s="16"/>
      <c r="AV13" s="872"/>
      <c r="AW13" s="16"/>
      <c r="AX13" s="872"/>
      <c r="AY13" s="43"/>
      <c r="AZ13" s="1768">
        <f t="shared" si="3"/>
        <v>0</v>
      </c>
      <c r="BA13" s="16"/>
      <c r="BB13" s="16"/>
      <c r="BC13" s="16"/>
      <c r="BD13" s="16"/>
    </row>
    <row r="14" spans="1:58" s="22" customFormat="1" ht="84.75" customHeight="1">
      <c r="A14" s="12">
        <v>5</v>
      </c>
      <c r="B14" s="913">
        <f>B13+1</f>
        <v>17</v>
      </c>
      <c r="C14" s="869" t="s">
        <v>1572</v>
      </c>
      <c r="D14" s="302">
        <v>9635</v>
      </c>
      <c r="E14" s="870">
        <v>45260700</v>
      </c>
      <c r="F14" s="12">
        <v>1</v>
      </c>
      <c r="G14" s="12">
        <v>1</v>
      </c>
      <c r="H14" s="12">
        <v>1</v>
      </c>
      <c r="I14" s="870">
        <v>9052200</v>
      </c>
      <c r="J14" s="870">
        <v>36208500</v>
      </c>
      <c r="K14" s="32"/>
      <c r="L14" s="1734">
        <f t="shared" si="2"/>
        <v>45260700</v>
      </c>
      <c r="M14" s="11" t="s">
        <v>821</v>
      </c>
      <c r="N14" s="15" t="s">
        <v>861</v>
      </c>
      <c r="O14" s="12" t="s">
        <v>727</v>
      </c>
      <c r="P14" s="12" t="s">
        <v>956</v>
      </c>
      <c r="Q14" s="21" t="s">
        <v>1433</v>
      </c>
      <c r="T14" s="16"/>
      <c r="U14" s="16"/>
      <c r="V14" s="12">
        <v>1</v>
      </c>
      <c r="W14" s="302">
        <v>9635</v>
      </c>
      <c r="X14" s="16"/>
      <c r="Y14" s="16"/>
      <c r="Z14" s="16"/>
      <c r="AA14" s="16"/>
      <c r="AB14" s="16"/>
      <c r="AC14" s="16"/>
      <c r="AE14" s="12"/>
      <c r="AF14" s="12"/>
      <c r="AG14" s="16"/>
      <c r="AH14" s="16"/>
      <c r="AI14" s="16"/>
      <c r="AJ14" s="16"/>
      <c r="AK14" s="16"/>
      <c r="AL14" s="16"/>
      <c r="AM14" s="16"/>
      <c r="AN14" s="16"/>
      <c r="AO14" s="12">
        <v>1</v>
      </c>
      <c r="AP14" s="23">
        <f>$I14</f>
        <v>9052200</v>
      </c>
      <c r="AQ14" s="16"/>
      <c r="AR14" s="872"/>
      <c r="AS14" s="16"/>
      <c r="AT14" s="872"/>
      <c r="AU14" s="16"/>
      <c r="AV14" s="872"/>
      <c r="AW14" s="16"/>
      <c r="AX14" s="872"/>
      <c r="AY14" s="43"/>
      <c r="AZ14" s="1768">
        <f t="shared" si="3"/>
        <v>0</v>
      </c>
      <c r="BA14" s="16"/>
      <c r="BB14" s="16"/>
      <c r="BC14" s="16"/>
      <c r="BD14" s="16"/>
    </row>
    <row r="15" spans="1:58" s="22" customFormat="1" ht="84.75" customHeight="1">
      <c r="A15" s="12">
        <v>6</v>
      </c>
      <c r="B15" s="913">
        <f>B14+1</f>
        <v>18</v>
      </c>
      <c r="C15" s="869" t="s">
        <v>1590</v>
      </c>
      <c r="D15" s="302">
        <v>9635</v>
      </c>
      <c r="E15" s="870">
        <v>45260700</v>
      </c>
      <c r="F15" s="12">
        <v>1</v>
      </c>
      <c r="G15" s="12"/>
      <c r="H15" s="12">
        <v>1</v>
      </c>
      <c r="I15" s="870">
        <v>9052200</v>
      </c>
      <c r="J15" s="870">
        <v>36208500</v>
      </c>
      <c r="K15" s="32"/>
      <c r="L15" s="1734">
        <f t="shared" si="2"/>
        <v>45260700</v>
      </c>
      <c r="M15" s="11" t="s">
        <v>1164</v>
      </c>
      <c r="N15" s="15" t="s">
        <v>1405</v>
      </c>
      <c r="O15" s="12" t="s">
        <v>925</v>
      </c>
      <c r="P15" s="12" t="s">
        <v>956</v>
      </c>
      <c r="Q15" s="21" t="s">
        <v>1433</v>
      </c>
      <c r="T15" s="16"/>
      <c r="U15" s="16"/>
      <c r="V15" s="12">
        <v>1</v>
      </c>
      <c r="W15" s="302">
        <v>9635</v>
      </c>
      <c r="X15" s="16"/>
      <c r="Y15" s="16"/>
      <c r="Z15" s="16"/>
      <c r="AA15" s="16"/>
      <c r="AB15" s="16"/>
      <c r="AC15" s="16"/>
      <c r="AE15" s="12"/>
      <c r="AF15" s="12"/>
      <c r="AG15" s="16"/>
      <c r="AH15" s="16"/>
      <c r="AI15" s="16"/>
      <c r="AJ15" s="16"/>
      <c r="AK15" s="16"/>
      <c r="AL15" s="16"/>
      <c r="AM15" s="12">
        <v>1</v>
      </c>
      <c r="AN15" s="1767">
        <f>$I15</f>
        <v>9052200</v>
      </c>
      <c r="AO15" s="16"/>
      <c r="AP15" s="872"/>
      <c r="AQ15" s="16"/>
      <c r="AR15" s="872"/>
      <c r="AS15" s="16"/>
      <c r="AT15" s="872"/>
      <c r="AU15" s="16"/>
      <c r="AV15" s="872"/>
      <c r="AW15" s="16"/>
      <c r="AX15" s="872"/>
      <c r="AY15" s="43"/>
      <c r="AZ15" s="1768">
        <f t="shared" si="3"/>
        <v>0</v>
      </c>
      <c r="BA15" s="16"/>
      <c r="BB15" s="16"/>
      <c r="BC15" s="16"/>
      <c r="BD15" s="16"/>
    </row>
    <row r="16" spans="1:58" s="22" customFormat="1" ht="84.75" customHeight="1">
      <c r="A16" s="13">
        <v>11</v>
      </c>
      <c r="B16" s="913">
        <f>B15+1</f>
        <v>19</v>
      </c>
      <c r="C16" s="869" t="s">
        <v>1652</v>
      </c>
      <c r="D16" s="302">
        <v>9635</v>
      </c>
      <c r="E16" s="870">
        <v>45260700</v>
      </c>
      <c r="F16" s="12">
        <v>1</v>
      </c>
      <c r="G16" s="12"/>
      <c r="H16" s="12">
        <v>1</v>
      </c>
      <c r="I16" s="870">
        <v>9052200</v>
      </c>
      <c r="J16" s="870">
        <v>36208500</v>
      </c>
      <c r="K16" s="32"/>
      <c r="L16" s="1734">
        <f t="shared" si="2"/>
        <v>45260700</v>
      </c>
      <c r="M16" s="18" t="s">
        <v>666</v>
      </c>
      <c r="N16" s="14" t="s">
        <v>662</v>
      </c>
      <c r="O16" s="205" t="s">
        <v>923</v>
      </c>
      <c r="P16" s="12" t="s">
        <v>956</v>
      </c>
      <c r="Q16" s="21" t="s">
        <v>1433</v>
      </c>
      <c r="T16" s="16"/>
      <c r="U16" s="16"/>
      <c r="V16" s="12">
        <v>1</v>
      </c>
      <c r="W16" s="302">
        <v>9635</v>
      </c>
      <c r="X16" s="16"/>
      <c r="Y16" s="16"/>
      <c r="Z16" s="16"/>
      <c r="AA16" s="16"/>
      <c r="AB16" s="16"/>
      <c r="AC16" s="16"/>
      <c r="AE16" s="12"/>
      <c r="AF16" s="12"/>
      <c r="AG16" s="16"/>
      <c r="AH16" s="16"/>
      <c r="AI16" s="16"/>
      <c r="AJ16" s="16"/>
      <c r="AK16" s="12">
        <v>1</v>
      </c>
      <c r="AL16" s="1767">
        <f>$I16</f>
        <v>9052200</v>
      </c>
      <c r="AM16" s="16"/>
      <c r="AN16" s="16"/>
      <c r="AO16" s="16"/>
      <c r="AP16" s="872"/>
      <c r="AQ16" s="16"/>
      <c r="AR16" s="872"/>
      <c r="AS16" s="16"/>
      <c r="AT16" s="872"/>
      <c r="AU16" s="16"/>
      <c r="AV16" s="872"/>
      <c r="AW16" s="16"/>
      <c r="AX16" s="872"/>
      <c r="AY16" s="43"/>
      <c r="AZ16" s="1768">
        <f t="shared" si="3"/>
        <v>0</v>
      </c>
      <c r="BA16" s="16"/>
      <c r="BB16" s="16"/>
      <c r="BC16" s="16"/>
      <c r="BD16" s="16"/>
    </row>
    <row r="17" spans="1:56" s="22" customFormat="1" ht="84.75" customHeight="1">
      <c r="A17" s="13">
        <v>3</v>
      </c>
      <c r="B17" s="913">
        <v>19</v>
      </c>
      <c r="C17" s="869" t="s">
        <v>1538</v>
      </c>
      <c r="D17" s="302">
        <v>9637</v>
      </c>
      <c r="E17" s="871">
        <v>11812800</v>
      </c>
      <c r="F17" s="12">
        <v>1</v>
      </c>
      <c r="G17" s="12">
        <v>1</v>
      </c>
      <c r="H17" s="12">
        <v>1</v>
      </c>
      <c r="I17" s="32">
        <f t="shared" ref="I17:I25" si="4">H17*E17</f>
        <v>11812800</v>
      </c>
      <c r="J17" s="32"/>
      <c r="K17" s="32"/>
      <c r="L17" s="1734">
        <f t="shared" si="2"/>
        <v>11812800</v>
      </c>
      <c r="M17" s="11" t="s">
        <v>1350</v>
      </c>
      <c r="N17" s="15" t="s">
        <v>1142</v>
      </c>
      <c r="O17" s="12" t="s">
        <v>727</v>
      </c>
      <c r="P17" s="12" t="s">
        <v>956</v>
      </c>
      <c r="Q17" s="21" t="s">
        <v>1433</v>
      </c>
      <c r="T17" s="16"/>
      <c r="U17" s="16"/>
      <c r="V17" s="12">
        <v>1</v>
      </c>
      <c r="W17" s="302">
        <v>9637</v>
      </c>
      <c r="X17" s="16"/>
      <c r="Y17" s="16"/>
      <c r="Z17" s="16"/>
      <c r="AA17" s="16"/>
      <c r="AB17" s="16"/>
      <c r="AC17" s="16"/>
      <c r="AE17" s="12"/>
      <c r="AF17" s="12"/>
      <c r="AG17" s="16"/>
      <c r="AH17" s="16"/>
      <c r="AI17" s="16"/>
      <c r="AJ17" s="16"/>
      <c r="AK17" s="16"/>
      <c r="AL17" s="16"/>
      <c r="AM17" s="16"/>
      <c r="AN17" s="16"/>
      <c r="AO17" s="12">
        <v>1</v>
      </c>
      <c r="AP17" s="23">
        <f>$I17</f>
        <v>11812800</v>
      </c>
      <c r="AQ17" s="16"/>
      <c r="AR17" s="872"/>
      <c r="AS17" s="16"/>
      <c r="AT17" s="872"/>
      <c r="AU17" s="16"/>
      <c r="AV17" s="872"/>
      <c r="AW17" s="16"/>
      <c r="AX17" s="872"/>
      <c r="AY17" s="43"/>
      <c r="AZ17" s="1768">
        <f t="shared" si="3"/>
        <v>0</v>
      </c>
      <c r="BA17" s="16"/>
      <c r="BB17" s="16"/>
      <c r="BC17" s="16"/>
      <c r="BD17" s="16"/>
    </row>
    <row r="18" spans="1:56" s="22" customFormat="1" ht="84.75" customHeight="1">
      <c r="A18" s="13">
        <v>3</v>
      </c>
      <c r="B18" s="913">
        <v>28</v>
      </c>
      <c r="C18" s="869" t="s">
        <v>1547</v>
      </c>
      <c r="D18" s="302">
        <v>9637</v>
      </c>
      <c r="E18" s="871">
        <v>11812800</v>
      </c>
      <c r="F18" s="12">
        <v>1</v>
      </c>
      <c r="G18" s="12"/>
      <c r="H18" s="12">
        <v>1</v>
      </c>
      <c r="I18" s="584">
        <f t="shared" si="4"/>
        <v>11812800</v>
      </c>
      <c r="J18" s="32"/>
      <c r="K18" s="32"/>
      <c r="L18" s="1734">
        <f t="shared" si="2"/>
        <v>11812800</v>
      </c>
      <c r="M18" s="11" t="s">
        <v>1355</v>
      </c>
      <c r="N18" s="15" t="s">
        <v>1142</v>
      </c>
      <c r="O18" s="12" t="s">
        <v>727</v>
      </c>
      <c r="P18" s="12" t="s">
        <v>956</v>
      </c>
      <c r="Q18" s="21" t="s">
        <v>1433</v>
      </c>
      <c r="T18" s="16"/>
      <c r="U18" s="16"/>
      <c r="V18" s="12">
        <v>1</v>
      </c>
      <c r="W18" s="302">
        <v>9637</v>
      </c>
      <c r="X18" s="16"/>
      <c r="Y18" s="16"/>
      <c r="Z18" s="16"/>
      <c r="AA18" s="16"/>
      <c r="AB18" s="16"/>
      <c r="AC18" s="16"/>
      <c r="AE18" s="12"/>
      <c r="AF18" s="12"/>
      <c r="AG18" s="16"/>
      <c r="AH18" s="16"/>
      <c r="AI18" s="16"/>
      <c r="AJ18" s="16"/>
      <c r="AK18" s="16"/>
      <c r="AL18" s="16"/>
      <c r="AM18" s="16"/>
      <c r="AN18" s="16"/>
      <c r="AO18" s="12">
        <v>1</v>
      </c>
      <c r="AP18" s="23">
        <f>$I18</f>
        <v>11812800</v>
      </c>
      <c r="AQ18" s="16"/>
      <c r="AR18" s="872"/>
      <c r="AS18" s="16"/>
      <c r="AT18" s="872"/>
      <c r="AU18" s="16"/>
      <c r="AV18" s="872"/>
      <c r="AW18" s="16"/>
      <c r="AX18" s="872"/>
      <c r="AY18" s="43"/>
      <c r="AZ18" s="1768">
        <f t="shared" si="3"/>
        <v>0</v>
      </c>
      <c r="BA18" s="16"/>
      <c r="BB18" s="16"/>
      <c r="BC18" s="16"/>
      <c r="BD18" s="16"/>
    </row>
    <row r="19" spans="1:56" s="22" customFormat="1" ht="84.75" customHeight="1">
      <c r="A19" s="13">
        <v>3</v>
      </c>
      <c r="B19" s="913">
        <v>27</v>
      </c>
      <c r="C19" s="869" t="s">
        <v>1546</v>
      </c>
      <c r="D19" s="302">
        <v>9637</v>
      </c>
      <c r="E19" s="871">
        <v>11812800</v>
      </c>
      <c r="F19" s="12">
        <v>1</v>
      </c>
      <c r="G19" s="12"/>
      <c r="H19" s="12">
        <v>1</v>
      </c>
      <c r="I19" s="584">
        <f t="shared" si="4"/>
        <v>11812800</v>
      </c>
      <c r="J19" s="32"/>
      <c r="K19" s="32"/>
      <c r="L19" s="1734">
        <f t="shared" si="2"/>
        <v>11812800</v>
      </c>
      <c r="M19" s="11" t="s">
        <v>1361</v>
      </c>
      <c r="N19" s="15" t="s">
        <v>1142</v>
      </c>
      <c r="O19" s="12" t="s">
        <v>727</v>
      </c>
      <c r="P19" s="12" t="s">
        <v>956</v>
      </c>
      <c r="Q19" s="21" t="s">
        <v>1433</v>
      </c>
      <c r="T19" s="16"/>
      <c r="U19" s="16"/>
      <c r="V19" s="12">
        <v>1</v>
      </c>
      <c r="W19" s="302">
        <v>9637</v>
      </c>
      <c r="X19" s="16"/>
      <c r="Y19" s="16"/>
      <c r="Z19" s="16"/>
      <c r="AA19" s="16"/>
      <c r="AB19" s="16"/>
      <c r="AC19" s="16"/>
      <c r="AE19" s="12"/>
      <c r="AF19" s="12"/>
      <c r="AG19" s="16"/>
      <c r="AH19" s="16"/>
      <c r="AI19" s="16"/>
      <c r="AJ19" s="16"/>
      <c r="AK19" s="16"/>
      <c r="AL19" s="16"/>
      <c r="AM19" s="16"/>
      <c r="AN19" s="16"/>
      <c r="AO19" s="12">
        <v>1</v>
      </c>
      <c r="AP19" s="23">
        <f>$I19</f>
        <v>11812800</v>
      </c>
      <c r="AQ19" s="16"/>
      <c r="AR19" s="872"/>
      <c r="AS19" s="16"/>
      <c r="AT19" s="872"/>
      <c r="AU19" s="16"/>
      <c r="AV19" s="872"/>
      <c r="AW19" s="16"/>
      <c r="AX19" s="872"/>
      <c r="AY19" s="43"/>
      <c r="AZ19" s="1768">
        <f t="shared" si="3"/>
        <v>0</v>
      </c>
      <c r="BA19" s="16"/>
      <c r="BB19" s="16"/>
      <c r="BC19" s="16"/>
      <c r="BD19" s="16"/>
    </row>
    <row r="20" spans="1:56" s="22" customFormat="1" ht="84.75" customHeight="1">
      <c r="A20" s="28">
        <v>4</v>
      </c>
      <c r="B20" s="913">
        <f>B19+1</f>
        <v>28</v>
      </c>
      <c r="C20" s="869" t="s">
        <v>1569</v>
      </c>
      <c r="D20" s="302">
        <v>9637</v>
      </c>
      <c r="E20" s="871">
        <v>12293100</v>
      </c>
      <c r="F20" s="12">
        <v>1</v>
      </c>
      <c r="G20" s="12"/>
      <c r="H20" s="12">
        <v>1</v>
      </c>
      <c r="I20" s="32">
        <f t="shared" si="4"/>
        <v>12293100</v>
      </c>
      <c r="J20" s="32"/>
      <c r="K20" s="32"/>
      <c r="L20" s="1734">
        <f t="shared" si="2"/>
        <v>12293100</v>
      </c>
      <c r="M20" s="210" t="s">
        <v>907</v>
      </c>
      <c r="N20" s="306" t="s">
        <v>815</v>
      </c>
      <c r="O20" s="12" t="s">
        <v>727</v>
      </c>
      <c r="P20" s="12" t="s">
        <v>956</v>
      </c>
      <c r="Q20" s="21" t="s">
        <v>1433</v>
      </c>
      <c r="T20" s="16"/>
      <c r="U20" s="16"/>
      <c r="V20" s="12">
        <v>1</v>
      </c>
      <c r="W20" s="302">
        <v>9637</v>
      </c>
      <c r="X20" s="16"/>
      <c r="Y20" s="16"/>
      <c r="Z20" s="16"/>
      <c r="AA20" s="16"/>
      <c r="AB20" s="16"/>
      <c r="AC20" s="16"/>
      <c r="AE20" s="12"/>
      <c r="AF20" s="12"/>
      <c r="AG20" s="16"/>
      <c r="AH20" s="16"/>
      <c r="AI20" s="16"/>
      <c r="AJ20" s="16"/>
      <c r="AK20" s="16"/>
      <c r="AL20" s="16"/>
      <c r="AM20" s="16"/>
      <c r="AN20" s="16"/>
      <c r="AO20" s="12">
        <v>1</v>
      </c>
      <c r="AP20" s="23">
        <f>$I20</f>
        <v>12293100</v>
      </c>
      <c r="AQ20" s="16"/>
      <c r="AR20" s="872"/>
      <c r="AS20" s="16"/>
      <c r="AT20" s="872"/>
      <c r="AU20" s="16"/>
      <c r="AV20" s="872"/>
      <c r="AW20" s="16"/>
      <c r="AX20" s="872"/>
      <c r="AY20" s="43"/>
      <c r="AZ20" s="1768">
        <f t="shared" si="3"/>
        <v>0</v>
      </c>
      <c r="BA20" s="16"/>
      <c r="BB20" s="16"/>
      <c r="BC20" s="16"/>
      <c r="BD20" s="16"/>
    </row>
    <row r="21" spans="1:56" s="22" customFormat="1" ht="84.75" customHeight="1">
      <c r="A21" s="12">
        <v>8</v>
      </c>
      <c r="B21" s="913">
        <f>B20+1</f>
        <v>29</v>
      </c>
      <c r="C21" s="869" t="s">
        <v>1612</v>
      </c>
      <c r="D21" s="302">
        <v>9637</v>
      </c>
      <c r="E21" s="871">
        <v>11812800</v>
      </c>
      <c r="F21" s="12">
        <v>1</v>
      </c>
      <c r="G21" s="12"/>
      <c r="H21" s="12">
        <v>1</v>
      </c>
      <c r="I21" s="32">
        <f t="shared" si="4"/>
        <v>11812800</v>
      </c>
      <c r="J21" s="32"/>
      <c r="K21" s="32"/>
      <c r="L21" s="1734">
        <f t="shared" si="2"/>
        <v>11812800</v>
      </c>
      <c r="M21" s="11" t="s">
        <v>911</v>
      </c>
      <c r="N21" s="15" t="s">
        <v>912</v>
      </c>
      <c r="O21" s="12" t="s">
        <v>725</v>
      </c>
      <c r="P21" s="12" t="s">
        <v>956</v>
      </c>
      <c r="Q21" s="21" t="s">
        <v>1433</v>
      </c>
      <c r="T21" s="16"/>
      <c r="U21" s="16"/>
      <c r="V21" s="12">
        <v>1</v>
      </c>
      <c r="W21" s="302">
        <v>9637</v>
      </c>
      <c r="X21" s="16"/>
      <c r="Y21" s="16"/>
      <c r="Z21" s="16"/>
      <c r="AA21" s="16"/>
      <c r="AB21" s="16"/>
      <c r="AC21" s="16"/>
      <c r="AE21" s="12"/>
      <c r="AF21" s="12"/>
      <c r="AG21" s="12">
        <v>1</v>
      </c>
      <c r="AH21" s="1767">
        <f>$I21</f>
        <v>11812800</v>
      </c>
      <c r="AI21" s="16"/>
      <c r="AJ21" s="16"/>
      <c r="AK21" s="16"/>
      <c r="AL21" s="16"/>
      <c r="AM21" s="16"/>
      <c r="AN21" s="16"/>
      <c r="AO21" s="16"/>
      <c r="AP21" s="872"/>
      <c r="AQ21" s="16"/>
      <c r="AR21" s="872"/>
      <c r="AS21" s="16"/>
      <c r="AT21" s="872"/>
      <c r="AU21" s="16"/>
      <c r="AV21" s="872"/>
      <c r="AW21" s="16"/>
      <c r="AX21" s="872"/>
      <c r="AY21" s="43"/>
      <c r="AZ21" s="1768">
        <f t="shared" si="3"/>
        <v>0</v>
      </c>
      <c r="BA21" s="16"/>
      <c r="BB21" s="16"/>
      <c r="BC21" s="16"/>
      <c r="BD21" s="16"/>
    </row>
    <row r="22" spans="1:56" s="22" customFormat="1" ht="84.75" customHeight="1">
      <c r="A22" s="2">
        <v>1</v>
      </c>
      <c r="B22" s="913">
        <v>13</v>
      </c>
      <c r="C22" s="869" t="s">
        <v>1503</v>
      </c>
      <c r="D22" s="302">
        <v>9638</v>
      </c>
      <c r="E22" s="871">
        <v>12896200</v>
      </c>
      <c r="F22" s="12">
        <v>1</v>
      </c>
      <c r="G22" s="12">
        <v>1</v>
      </c>
      <c r="H22" s="12">
        <v>1</v>
      </c>
      <c r="I22" s="32">
        <f t="shared" si="4"/>
        <v>12896200</v>
      </c>
      <c r="J22" s="32"/>
      <c r="K22" s="32"/>
      <c r="L22" s="1734">
        <f t="shared" si="2"/>
        <v>12896200</v>
      </c>
      <c r="M22" s="11" t="s">
        <v>1075</v>
      </c>
      <c r="N22" s="15" t="s">
        <v>1411</v>
      </c>
      <c r="O22" s="12" t="s">
        <v>727</v>
      </c>
      <c r="P22" s="12" t="s">
        <v>956</v>
      </c>
      <c r="Q22" s="21" t="s">
        <v>1433</v>
      </c>
      <c r="T22" s="16"/>
      <c r="U22" s="16"/>
      <c r="V22" s="12">
        <v>1</v>
      </c>
      <c r="W22" s="302">
        <v>9638</v>
      </c>
      <c r="X22" s="16"/>
      <c r="Y22" s="16"/>
      <c r="Z22" s="16"/>
      <c r="AA22" s="16"/>
      <c r="AB22" s="16"/>
      <c r="AC22" s="16"/>
      <c r="AE22" s="12"/>
      <c r="AF22" s="12"/>
      <c r="AG22" s="16"/>
      <c r="AH22" s="16"/>
      <c r="AI22" s="16"/>
      <c r="AJ22" s="16"/>
      <c r="AK22" s="16"/>
      <c r="AL22" s="16"/>
      <c r="AM22" s="16"/>
      <c r="AN22" s="16"/>
      <c r="AO22" s="12">
        <v>1</v>
      </c>
      <c r="AP22" s="23">
        <f>$I22</f>
        <v>12896200</v>
      </c>
      <c r="AQ22" s="16"/>
      <c r="AR22" s="872"/>
      <c r="AS22" s="16"/>
      <c r="AT22" s="872"/>
      <c r="AU22" s="16"/>
      <c r="AV22" s="872"/>
      <c r="AW22" s="16"/>
      <c r="AX22" s="872"/>
      <c r="AY22" s="43"/>
      <c r="AZ22" s="1768">
        <f t="shared" si="3"/>
        <v>0</v>
      </c>
      <c r="BA22" s="16"/>
      <c r="BB22" s="16"/>
      <c r="BC22" s="16"/>
      <c r="BD22" s="16"/>
    </row>
    <row r="23" spans="1:56" s="22" customFormat="1" ht="84.75" customHeight="1">
      <c r="A23" s="13">
        <v>3</v>
      </c>
      <c r="B23" s="913">
        <v>29</v>
      </c>
      <c r="C23" s="869" t="s">
        <v>1548</v>
      </c>
      <c r="D23" s="302">
        <v>9638</v>
      </c>
      <c r="E23" s="871">
        <v>12375000</v>
      </c>
      <c r="F23" s="12">
        <v>1</v>
      </c>
      <c r="G23" s="12"/>
      <c r="H23" s="12">
        <v>1</v>
      </c>
      <c r="I23" s="584">
        <f t="shared" si="4"/>
        <v>12375000</v>
      </c>
      <c r="J23" s="32"/>
      <c r="K23" s="32"/>
      <c r="L23" s="1734">
        <f t="shared" si="2"/>
        <v>12375000</v>
      </c>
      <c r="M23" s="11" t="s">
        <v>791</v>
      </c>
      <c r="N23" s="15" t="s">
        <v>1044</v>
      </c>
      <c r="O23" s="12" t="s">
        <v>923</v>
      </c>
      <c r="P23" s="12" t="s">
        <v>956</v>
      </c>
      <c r="Q23" s="21" t="s">
        <v>1433</v>
      </c>
      <c r="T23" s="16"/>
      <c r="U23" s="16"/>
      <c r="V23" s="12">
        <v>1</v>
      </c>
      <c r="W23" s="302">
        <v>9638</v>
      </c>
      <c r="X23" s="16"/>
      <c r="Y23" s="16"/>
      <c r="Z23" s="16"/>
      <c r="AA23" s="16"/>
      <c r="AB23" s="16"/>
      <c r="AC23" s="16"/>
      <c r="AE23" s="12"/>
      <c r="AF23" s="12"/>
      <c r="AG23" s="16"/>
      <c r="AH23" s="16"/>
      <c r="AI23" s="16"/>
      <c r="AJ23" s="16"/>
      <c r="AK23" s="12">
        <v>1</v>
      </c>
      <c r="AL23" s="1767">
        <f>$I23</f>
        <v>12375000</v>
      </c>
      <c r="AM23" s="16"/>
      <c r="AN23" s="16"/>
      <c r="AO23" s="16"/>
      <c r="AP23" s="872"/>
      <c r="AQ23" s="16"/>
      <c r="AR23" s="872"/>
      <c r="AS23" s="16"/>
      <c r="AT23" s="872"/>
      <c r="AU23" s="16"/>
      <c r="AV23" s="872"/>
      <c r="AW23" s="16"/>
      <c r="AX23" s="872"/>
      <c r="AY23" s="43"/>
      <c r="AZ23" s="1768">
        <f t="shared" si="3"/>
        <v>0</v>
      </c>
      <c r="BA23" s="16"/>
      <c r="BB23" s="16"/>
      <c r="BC23" s="16"/>
      <c r="BD23" s="16"/>
    </row>
    <row r="24" spans="1:56" s="22" customFormat="1" ht="84.75" customHeight="1">
      <c r="A24" s="12">
        <v>5</v>
      </c>
      <c r="B24" s="913">
        <f>B23+1</f>
        <v>30</v>
      </c>
      <c r="C24" s="869" t="s">
        <v>1577</v>
      </c>
      <c r="D24" s="302">
        <v>9638</v>
      </c>
      <c r="E24" s="871">
        <v>12375000</v>
      </c>
      <c r="F24" s="12">
        <v>1</v>
      </c>
      <c r="G24" s="12"/>
      <c r="H24" s="12">
        <v>1</v>
      </c>
      <c r="I24" s="32">
        <f t="shared" si="4"/>
        <v>12375000</v>
      </c>
      <c r="J24" s="32"/>
      <c r="K24" s="32"/>
      <c r="L24" s="1734">
        <f t="shared" si="2"/>
        <v>12375000</v>
      </c>
      <c r="M24" s="11" t="s">
        <v>1368</v>
      </c>
      <c r="N24" s="15" t="s">
        <v>824</v>
      </c>
      <c r="O24" s="12" t="s">
        <v>727</v>
      </c>
      <c r="P24" s="12" t="s">
        <v>956</v>
      </c>
      <c r="Q24" s="21" t="s">
        <v>1433</v>
      </c>
      <c r="T24" s="16"/>
      <c r="U24" s="16"/>
      <c r="V24" s="12">
        <v>1</v>
      </c>
      <c r="W24" s="302">
        <v>9638</v>
      </c>
      <c r="X24" s="16"/>
      <c r="Y24" s="16"/>
      <c r="Z24" s="16"/>
      <c r="AA24" s="16"/>
      <c r="AB24" s="16"/>
      <c r="AC24" s="16"/>
      <c r="AE24" s="12"/>
      <c r="AF24" s="12"/>
      <c r="AG24" s="16"/>
      <c r="AH24" s="16"/>
      <c r="AI24" s="16"/>
      <c r="AJ24" s="16"/>
      <c r="AK24" s="16"/>
      <c r="AL24" s="16"/>
      <c r="AM24" s="16"/>
      <c r="AN24" s="16"/>
      <c r="AO24" s="12">
        <v>1</v>
      </c>
      <c r="AP24" s="23">
        <f>$I24</f>
        <v>12375000</v>
      </c>
      <c r="AQ24" s="16"/>
      <c r="AR24" s="872"/>
      <c r="AS24" s="16"/>
      <c r="AT24" s="872"/>
      <c r="AU24" s="16"/>
      <c r="AV24" s="872"/>
      <c r="AW24" s="16"/>
      <c r="AX24" s="872"/>
      <c r="AY24" s="43"/>
      <c r="AZ24" s="1768">
        <f t="shared" si="3"/>
        <v>0</v>
      </c>
      <c r="BA24" s="16"/>
      <c r="BB24" s="16"/>
      <c r="BC24" s="16"/>
      <c r="BD24" s="16"/>
    </row>
    <row r="25" spans="1:56" s="22" customFormat="1" ht="84.75" customHeight="1">
      <c r="A25" s="13">
        <v>3</v>
      </c>
      <c r="B25" s="913">
        <v>30</v>
      </c>
      <c r="C25" s="869" t="s">
        <v>1549</v>
      </c>
      <c r="D25" s="302">
        <v>9728</v>
      </c>
      <c r="E25" s="871">
        <v>4700000</v>
      </c>
      <c r="F25" s="12">
        <v>1</v>
      </c>
      <c r="G25" s="12">
        <v>1</v>
      </c>
      <c r="H25" s="12">
        <v>1</v>
      </c>
      <c r="I25" s="584">
        <f t="shared" si="4"/>
        <v>4700000</v>
      </c>
      <c r="J25" s="32"/>
      <c r="K25" s="32"/>
      <c r="L25" s="1734">
        <f t="shared" si="2"/>
        <v>4700000</v>
      </c>
      <c r="M25" s="11" t="s">
        <v>1189</v>
      </c>
      <c r="N25" s="15" t="s">
        <v>1037</v>
      </c>
      <c r="O25" s="12" t="s">
        <v>727</v>
      </c>
      <c r="P25" s="12" t="s">
        <v>956</v>
      </c>
      <c r="Q25" s="21" t="s">
        <v>1433</v>
      </c>
      <c r="T25" s="16"/>
      <c r="U25" s="16"/>
      <c r="V25" s="12">
        <v>1</v>
      </c>
      <c r="W25" s="302">
        <v>9728</v>
      </c>
      <c r="X25" s="16"/>
      <c r="Y25" s="16"/>
      <c r="Z25" s="16"/>
      <c r="AA25" s="16"/>
      <c r="AB25" s="16"/>
      <c r="AC25" s="16"/>
      <c r="AE25" s="12"/>
      <c r="AF25" s="12"/>
      <c r="AG25" s="16"/>
      <c r="AH25" s="16"/>
      <c r="AI25" s="16"/>
      <c r="AJ25" s="16"/>
      <c r="AK25" s="16"/>
      <c r="AL25" s="16"/>
      <c r="AM25" s="16"/>
      <c r="AN25" s="16"/>
      <c r="AO25" s="12">
        <v>1</v>
      </c>
      <c r="AP25" s="23">
        <f>$I25</f>
        <v>4700000</v>
      </c>
      <c r="AQ25" s="16"/>
      <c r="AR25" s="872"/>
      <c r="AS25" s="16"/>
      <c r="AT25" s="872"/>
      <c r="AU25" s="16"/>
      <c r="AV25" s="872"/>
      <c r="AW25" s="16"/>
      <c r="AX25" s="872"/>
      <c r="AY25" s="43"/>
      <c r="AZ25" s="1768">
        <f t="shared" si="3"/>
        <v>0</v>
      </c>
      <c r="BA25" s="16"/>
      <c r="BB25" s="16"/>
      <c r="BC25" s="16"/>
      <c r="BD25" s="16"/>
    </row>
    <row r="26" spans="1:56" s="17" customFormat="1" ht="84.75" customHeight="1">
      <c r="A26" s="12">
        <v>6</v>
      </c>
      <c r="B26" s="913">
        <f>B25+1</f>
        <v>31</v>
      </c>
      <c r="C26" s="869" t="s">
        <v>1596</v>
      </c>
      <c r="D26" s="302">
        <v>9951</v>
      </c>
      <c r="E26" s="870">
        <v>79000000</v>
      </c>
      <c r="F26" s="12">
        <v>1</v>
      </c>
      <c r="G26" s="12">
        <v>1</v>
      </c>
      <c r="H26" s="12">
        <v>1</v>
      </c>
      <c r="I26" s="870">
        <v>24041600</v>
      </c>
      <c r="J26" s="870">
        <v>54958400</v>
      </c>
      <c r="K26" s="32"/>
      <c r="L26" s="1734">
        <f t="shared" si="2"/>
        <v>79000000</v>
      </c>
      <c r="M26" s="16" t="s">
        <v>1230</v>
      </c>
      <c r="N26" s="14" t="s">
        <v>1105</v>
      </c>
      <c r="O26" s="13" t="s">
        <v>933</v>
      </c>
      <c r="P26" s="12" t="s">
        <v>956</v>
      </c>
      <c r="Q26" s="21" t="s">
        <v>1433</v>
      </c>
      <c r="R26" s="22"/>
      <c r="T26" s="4"/>
      <c r="U26" s="4"/>
      <c r="V26" s="12">
        <v>1</v>
      </c>
      <c r="W26" s="302">
        <v>9951</v>
      </c>
      <c r="X26" s="4"/>
      <c r="Y26" s="4"/>
      <c r="Z26" s="4"/>
      <c r="AA26" s="4"/>
      <c r="AB26" s="4"/>
      <c r="AC26" s="4"/>
      <c r="AE26" s="12">
        <v>1</v>
      </c>
      <c r="AF26" s="1767">
        <f>$I26</f>
        <v>24041600</v>
      </c>
      <c r="AG26" s="4"/>
      <c r="AH26" s="4"/>
      <c r="AI26" s="4"/>
      <c r="AJ26" s="4"/>
      <c r="AK26" s="4"/>
      <c r="AL26" s="4"/>
      <c r="AM26" s="4"/>
      <c r="AN26" s="4"/>
      <c r="AO26" s="4"/>
      <c r="AP26" s="1803"/>
      <c r="AQ26" s="4"/>
      <c r="AR26" s="1803"/>
      <c r="AS26" s="4"/>
      <c r="AT26" s="1803"/>
      <c r="AU26" s="4"/>
      <c r="AV26" s="1803"/>
      <c r="AW26" s="4"/>
      <c r="AX26" s="1803"/>
      <c r="AY26" s="43"/>
      <c r="AZ26" s="1768">
        <f t="shared" si="3"/>
        <v>0</v>
      </c>
      <c r="BA26" s="4"/>
      <c r="BB26" s="4"/>
      <c r="BC26" s="4"/>
      <c r="BD26" s="4"/>
    </row>
    <row r="27" spans="1:56" s="22" customFormat="1" ht="84.75" customHeight="1">
      <c r="A27" s="580">
        <v>1</v>
      </c>
      <c r="B27" s="913">
        <v>2</v>
      </c>
      <c r="C27" s="869" t="s">
        <v>1492</v>
      </c>
      <c r="D27" s="302">
        <v>9965</v>
      </c>
      <c r="E27" s="870">
        <v>165020600</v>
      </c>
      <c r="F27" s="12">
        <v>1</v>
      </c>
      <c r="G27" s="12">
        <v>1</v>
      </c>
      <c r="H27" s="12">
        <v>1</v>
      </c>
      <c r="I27" s="870">
        <v>33004200</v>
      </c>
      <c r="J27" s="870">
        <v>66008300</v>
      </c>
      <c r="K27" s="870">
        <v>66008100</v>
      </c>
      <c r="L27" s="1734">
        <f t="shared" si="2"/>
        <v>165020600</v>
      </c>
      <c r="M27" s="11" t="s">
        <v>1155</v>
      </c>
      <c r="N27" s="15" t="s">
        <v>1156</v>
      </c>
      <c r="O27" s="12" t="s">
        <v>923</v>
      </c>
      <c r="P27" s="12" t="s">
        <v>956</v>
      </c>
      <c r="Q27" s="21" t="s">
        <v>1433</v>
      </c>
      <c r="T27" s="16"/>
      <c r="U27" s="16"/>
      <c r="V27" s="12">
        <v>1</v>
      </c>
      <c r="W27" s="302">
        <v>9965</v>
      </c>
      <c r="X27" s="16"/>
      <c r="Y27" s="16"/>
      <c r="Z27" s="16"/>
      <c r="AA27" s="16"/>
      <c r="AB27" s="16"/>
      <c r="AC27" s="16"/>
      <c r="AE27" s="12"/>
      <c r="AF27" s="12"/>
      <c r="AG27" s="16"/>
      <c r="AH27" s="16"/>
      <c r="AI27" s="16"/>
      <c r="AJ27" s="16"/>
      <c r="AK27" s="12">
        <v>1</v>
      </c>
      <c r="AL27" s="1767">
        <f>$I27</f>
        <v>33004200</v>
      </c>
      <c r="AM27" s="16"/>
      <c r="AN27" s="16"/>
      <c r="AO27" s="16"/>
      <c r="AP27" s="872"/>
      <c r="AQ27" s="16"/>
      <c r="AR27" s="872"/>
      <c r="AS27" s="16"/>
      <c r="AT27" s="872"/>
      <c r="AU27" s="16"/>
      <c r="AV27" s="872"/>
      <c r="AW27" s="16"/>
      <c r="AX27" s="872"/>
      <c r="AY27" s="43"/>
      <c r="AZ27" s="1768">
        <f t="shared" si="3"/>
        <v>0</v>
      </c>
      <c r="BA27" s="16"/>
      <c r="BB27" s="16"/>
      <c r="BC27" s="16"/>
      <c r="BD27" s="16"/>
    </row>
    <row r="28" spans="1:56" s="22" customFormat="1" ht="84.75" customHeight="1">
      <c r="A28" s="12">
        <v>6</v>
      </c>
      <c r="B28" s="913">
        <f t="shared" ref="B28:B33" si="5">B27+1</f>
        <v>3</v>
      </c>
      <c r="C28" s="869" t="s">
        <v>1593</v>
      </c>
      <c r="D28" s="302">
        <v>10007</v>
      </c>
      <c r="E28" s="870">
        <v>170291300</v>
      </c>
      <c r="F28" s="12">
        <v>1</v>
      </c>
      <c r="G28" s="12">
        <v>1</v>
      </c>
      <c r="H28" s="12">
        <v>1</v>
      </c>
      <c r="I28" s="870">
        <v>34058300</v>
      </c>
      <c r="J28" s="870">
        <v>68116600</v>
      </c>
      <c r="K28" s="870">
        <v>68116400</v>
      </c>
      <c r="L28" s="1734">
        <f t="shared" si="2"/>
        <v>170291300</v>
      </c>
      <c r="M28" s="11" t="s">
        <v>1449</v>
      </c>
      <c r="N28" s="15" t="s">
        <v>876</v>
      </c>
      <c r="O28" s="12" t="s">
        <v>933</v>
      </c>
      <c r="P28" s="12" t="s">
        <v>956</v>
      </c>
      <c r="Q28" s="21" t="s">
        <v>1433</v>
      </c>
      <c r="T28" s="16"/>
      <c r="U28" s="16"/>
      <c r="V28" s="12">
        <v>1</v>
      </c>
      <c r="W28" s="302">
        <v>10007</v>
      </c>
      <c r="X28" s="16"/>
      <c r="Y28" s="16"/>
      <c r="Z28" s="16"/>
      <c r="AA28" s="16"/>
      <c r="AB28" s="16"/>
      <c r="AC28" s="16"/>
      <c r="AE28" s="12">
        <v>1</v>
      </c>
      <c r="AF28" s="1767">
        <f>$I28</f>
        <v>34058300</v>
      </c>
      <c r="AG28" s="16"/>
      <c r="AH28" s="16"/>
      <c r="AI28" s="16"/>
      <c r="AJ28" s="16"/>
      <c r="AK28" s="16"/>
      <c r="AL28" s="16"/>
      <c r="AM28" s="16"/>
      <c r="AN28" s="16"/>
      <c r="AO28" s="16"/>
      <c r="AP28" s="872"/>
      <c r="AQ28" s="16"/>
      <c r="AR28" s="872"/>
      <c r="AS28" s="16"/>
      <c r="AT28" s="872"/>
      <c r="AU28" s="16"/>
      <c r="AV28" s="872"/>
      <c r="AW28" s="16"/>
      <c r="AX28" s="872"/>
      <c r="AY28" s="43"/>
      <c r="AZ28" s="1768">
        <f t="shared" si="3"/>
        <v>0</v>
      </c>
      <c r="BA28" s="16"/>
      <c r="BB28" s="16"/>
      <c r="BC28" s="16"/>
      <c r="BD28" s="16"/>
    </row>
    <row r="29" spans="1:56" s="22" customFormat="1" ht="84.75" customHeight="1">
      <c r="A29" s="28">
        <v>9</v>
      </c>
      <c r="B29" s="913">
        <f t="shared" si="5"/>
        <v>4</v>
      </c>
      <c r="C29" s="869" t="s">
        <v>1628</v>
      </c>
      <c r="D29" s="302">
        <v>10129</v>
      </c>
      <c r="E29" s="870">
        <v>232840900</v>
      </c>
      <c r="F29" s="12">
        <v>1</v>
      </c>
      <c r="G29" s="12">
        <v>1</v>
      </c>
      <c r="H29" s="12">
        <v>1</v>
      </c>
      <c r="I29" s="870">
        <v>46568200</v>
      </c>
      <c r="J29" s="870">
        <v>93136400</v>
      </c>
      <c r="K29" s="870">
        <v>93136300</v>
      </c>
      <c r="L29" s="1734">
        <f t="shared" si="2"/>
        <v>232840900</v>
      </c>
      <c r="M29" s="210" t="s">
        <v>868</v>
      </c>
      <c r="N29" s="1" t="s">
        <v>980</v>
      </c>
      <c r="O29" s="205" t="s">
        <v>928</v>
      </c>
      <c r="P29" s="12" t="s">
        <v>956</v>
      </c>
      <c r="Q29" s="21" t="s">
        <v>1433</v>
      </c>
      <c r="R29" s="30" t="s">
        <v>4112</v>
      </c>
      <c r="T29" s="16"/>
      <c r="U29" s="16"/>
      <c r="V29" s="12">
        <v>1</v>
      </c>
      <c r="W29" s="302">
        <v>10129</v>
      </c>
      <c r="X29" s="16"/>
      <c r="Y29" s="16"/>
      <c r="Z29" s="16"/>
      <c r="AA29" s="16"/>
      <c r="AB29" s="16"/>
      <c r="AC29" s="16"/>
      <c r="AE29" s="12"/>
      <c r="AF29" s="12"/>
      <c r="AG29" s="16"/>
      <c r="AH29" s="16"/>
      <c r="AI29" s="12">
        <v>1</v>
      </c>
      <c r="AJ29" s="1767">
        <f>$I29</f>
        <v>46568200</v>
      </c>
      <c r="AK29" s="16"/>
      <c r="AL29" s="16"/>
      <c r="AM29" s="16"/>
      <c r="AN29" s="16"/>
      <c r="AO29" s="16"/>
      <c r="AP29" s="872"/>
      <c r="AQ29" s="16"/>
      <c r="AR29" s="872"/>
      <c r="AS29" s="16"/>
      <c r="AT29" s="872"/>
      <c r="AU29" s="16"/>
      <c r="AV29" s="872"/>
      <c r="AW29" s="16"/>
      <c r="AX29" s="872"/>
      <c r="AY29" s="43"/>
      <c r="AZ29" s="1768">
        <f t="shared" si="3"/>
        <v>0</v>
      </c>
      <c r="BA29" s="13">
        <f>$AI29</f>
        <v>1</v>
      </c>
      <c r="BB29" s="70">
        <f>$AJ29</f>
        <v>46568200</v>
      </c>
      <c r="BC29" s="16"/>
      <c r="BD29" s="16"/>
    </row>
    <row r="30" spans="1:56" s="22" customFormat="1" ht="84.75" customHeight="1">
      <c r="A30" s="12">
        <v>5</v>
      </c>
      <c r="B30" s="913">
        <f t="shared" si="5"/>
        <v>5</v>
      </c>
      <c r="C30" s="869" t="s">
        <v>1571</v>
      </c>
      <c r="D30" s="302">
        <v>10178</v>
      </c>
      <c r="E30" s="870">
        <v>271000000</v>
      </c>
      <c r="F30" s="12">
        <v>1</v>
      </c>
      <c r="G30" s="12">
        <v>1</v>
      </c>
      <c r="H30" s="12">
        <v>1</v>
      </c>
      <c r="I30" s="870">
        <v>54200000</v>
      </c>
      <c r="J30" s="870">
        <v>108400000</v>
      </c>
      <c r="K30" s="870">
        <v>108400000</v>
      </c>
      <c r="L30" s="1734">
        <f t="shared" si="2"/>
        <v>271000000</v>
      </c>
      <c r="M30" s="11" t="s">
        <v>820</v>
      </c>
      <c r="N30" s="15" t="s">
        <v>861</v>
      </c>
      <c r="O30" s="12" t="s">
        <v>933</v>
      </c>
      <c r="P30" s="12" t="s">
        <v>956</v>
      </c>
      <c r="Q30" s="21" t="s">
        <v>1433</v>
      </c>
      <c r="T30" s="16"/>
      <c r="U30" s="16"/>
      <c r="V30" s="12">
        <v>1</v>
      </c>
      <c r="W30" s="302">
        <v>10178</v>
      </c>
      <c r="X30" s="16"/>
      <c r="Y30" s="16"/>
      <c r="Z30" s="16"/>
      <c r="AA30" s="16"/>
      <c r="AB30" s="16"/>
      <c r="AC30" s="16"/>
      <c r="AE30" s="12">
        <v>1</v>
      </c>
      <c r="AF30" s="1767">
        <f>$I30</f>
        <v>54200000</v>
      </c>
      <c r="AG30" s="16"/>
      <c r="AH30" s="16"/>
      <c r="AI30" s="16"/>
      <c r="AJ30" s="16"/>
      <c r="AK30" s="16"/>
      <c r="AL30" s="16"/>
      <c r="AM30" s="16"/>
      <c r="AN30" s="16"/>
      <c r="AO30" s="16"/>
      <c r="AP30" s="872"/>
      <c r="AQ30" s="16"/>
      <c r="AR30" s="872"/>
      <c r="AS30" s="16"/>
      <c r="AT30" s="872"/>
      <c r="AU30" s="16"/>
      <c r="AV30" s="872"/>
      <c r="AW30" s="16"/>
      <c r="AX30" s="872"/>
      <c r="AY30" s="43"/>
      <c r="AZ30" s="1768">
        <f t="shared" si="3"/>
        <v>0</v>
      </c>
      <c r="BA30" s="16"/>
      <c r="BB30" s="16"/>
      <c r="BC30" s="16"/>
      <c r="BD30" s="16"/>
    </row>
    <row r="31" spans="1:56" s="22" customFormat="1" ht="84.75" customHeight="1">
      <c r="A31" s="12">
        <v>7</v>
      </c>
      <c r="B31" s="913">
        <f t="shared" si="5"/>
        <v>6</v>
      </c>
      <c r="C31" s="869" t="s">
        <v>1605</v>
      </c>
      <c r="D31" s="302">
        <v>10198</v>
      </c>
      <c r="E31" s="870">
        <v>224589200</v>
      </c>
      <c r="F31" s="12">
        <v>1</v>
      </c>
      <c r="G31" s="12">
        <v>1</v>
      </c>
      <c r="H31" s="303">
        <v>1</v>
      </c>
      <c r="I31" s="870">
        <v>44917900</v>
      </c>
      <c r="J31" s="870">
        <v>89835700</v>
      </c>
      <c r="K31" s="870">
        <v>89835600</v>
      </c>
      <c r="L31" s="1734">
        <f t="shared" si="2"/>
        <v>224589200</v>
      </c>
      <c r="M31" s="210" t="s">
        <v>1416</v>
      </c>
      <c r="N31" s="1" t="s">
        <v>1417</v>
      </c>
      <c r="O31" s="205" t="s">
        <v>725</v>
      </c>
      <c r="P31" s="12" t="s">
        <v>956</v>
      </c>
      <c r="Q31" s="21" t="s">
        <v>1433</v>
      </c>
      <c r="T31" s="16"/>
      <c r="U31" s="16"/>
      <c r="V31" s="12">
        <v>1</v>
      </c>
      <c r="W31" s="302">
        <v>10198</v>
      </c>
      <c r="X31" s="16"/>
      <c r="Y31" s="16"/>
      <c r="Z31" s="16"/>
      <c r="AA31" s="16"/>
      <c r="AB31" s="16"/>
      <c r="AC31" s="16"/>
      <c r="AE31" s="12"/>
      <c r="AF31" s="12"/>
      <c r="AG31" s="12">
        <v>1</v>
      </c>
      <c r="AH31" s="1767">
        <f>$I31</f>
        <v>44917900</v>
      </c>
      <c r="AI31" s="16"/>
      <c r="AJ31" s="16"/>
      <c r="AK31" s="16"/>
      <c r="AL31" s="16"/>
      <c r="AM31" s="16"/>
      <c r="AN31" s="16"/>
      <c r="AO31" s="16"/>
      <c r="AP31" s="872"/>
      <c r="AQ31" s="16"/>
      <c r="AR31" s="872"/>
      <c r="AS31" s="16"/>
      <c r="AT31" s="872"/>
      <c r="AU31" s="16"/>
      <c r="AV31" s="872"/>
      <c r="AW31" s="16"/>
      <c r="AX31" s="872"/>
      <c r="AY31" s="43"/>
      <c r="AZ31" s="1768">
        <f t="shared" si="3"/>
        <v>0</v>
      </c>
      <c r="BA31" s="16"/>
      <c r="BB31" s="16"/>
      <c r="BC31" s="16"/>
      <c r="BD31" s="16"/>
    </row>
    <row r="32" spans="1:56" s="22" customFormat="1" ht="84.75" customHeight="1">
      <c r="A32" s="12">
        <v>6</v>
      </c>
      <c r="B32" s="913">
        <f t="shared" si="5"/>
        <v>7</v>
      </c>
      <c r="C32" s="869" t="s">
        <v>1589</v>
      </c>
      <c r="D32" s="302">
        <v>10396</v>
      </c>
      <c r="E32" s="871">
        <v>7354000</v>
      </c>
      <c r="F32" s="12">
        <v>1</v>
      </c>
      <c r="G32" s="12">
        <v>1</v>
      </c>
      <c r="H32" s="12">
        <v>1</v>
      </c>
      <c r="I32" s="32">
        <f>H32*E32</f>
        <v>7354000</v>
      </c>
      <c r="J32" s="32"/>
      <c r="K32" s="32"/>
      <c r="L32" s="1734">
        <f t="shared" si="2"/>
        <v>7354000</v>
      </c>
      <c r="M32" s="11" t="s">
        <v>860</v>
      </c>
      <c r="N32" s="15" t="s">
        <v>1163</v>
      </c>
      <c r="O32" s="12" t="s">
        <v>923</v>
      </c>
      <c r="P32" s="12" t="s">
        <v>956</v>
      </c>
      <c r="Q32" s="21" t="s">
        <v>1433</v>
      </c>
      <c r="T32" s="16"/>
      <c r="U32" s="16"/>
      <c r="V32" s="12">
        <v>1</v>
      </c>
      <c r="W32" s="302">
        <v>10396</v>
      </c>
      <c r="X32" s="16"/>
      <c r="Y32" s="16"/>
      <c r="Z32" s="16"/>
      <c r="AA32" s="16"/>
      <c r="AB32" s="16"/>
      <c r="AC32" s="16"/>
      <c r="AE32" s="12"/>
      <c r="AF32" s="12"/>
      <c r="AG32" s="16"/>
      <c r="AH32" s="16"/>
      <c r="AI32" s="16"/>
      <c r="AJ32" s="16"/>
      <c r="AK32" s="12">
        <v>1</v>
      </c>
      <c r="AL32" s="1767">
        <f>$I32</f>
        <v>7354000</v>
      </c>
      <c r="AM32" s="16"/>
      <c r="AN32" s="16"/>
      <c r="AO32" s="16"/>
      <c r="AP32" s="872"/>
      <c r="AQ32" s="16"/>
      <c r="AR32" s="872"/>
      <c r="AS32" s="16"/>
      <c r="AT32" s="872"/>
      <c r="AU32" s="16"/>
      <c r="AV32" s="872"/>
      <c r="AW32" s="16"/>
      <c r="AX32" s="872"/>
      <c r="AY32" s="43"/>
      <c r="AZ32" s="1768">
        <f t="shared" si="3"/>
        <v>0</v>
      </c>
      <c r="BA32" s="16"/>
      <c r="BB32" s="16"/>
      <c r="BC32" s="16"/>
      <c r="BD32" s="16"/>
    </row>
    <row r="33" spans="1:56" s="22" customFormat="1" ht="84.75" customHeight="1">
      <c r="A33" s="13">
        <v>11</v>
      </c>
      <c r="B33" s="913">
        <f t="shared" si="5"/>
        <v>8</v>
      </c>
      <c r="C33" s="869" t="s">
        <v>1653</v>
      </c>
      <c r="D33" s="302">
        <v>10402</v>
      </c>
      <c r="E33" s="870">
        <v>38000000</v>
      </c>
      <c r="F33" s="12">
        <v>1</v>
      </c>
      <c r="G33" s="12">
        <v>1</v>
      </c>
      <c r="H33" s="12">
        <v>1</v>
      </c>
      <c r="I33" s="870">
        <v>7600000</v>
      </c>
      <c r="J33" s="870">
        <v>30400000</v>
      </c>
      <c r="K33" s="32"/>
      <c r="L33" s="1734">
        <f t="shared" si="2"/>
        <v>38000000</v>
      </c>
      <c r="M33" s="11" t="s">
        <v>1422</v>
      </c>
      <c r="N33" s="14" t="s">
        <v>659</v>
      </c>
      <c r="O33" s="205" t="s">
        <v>1424</v>
      </c>
      <c r="P33" s="12" t="s">
        <v>956</v>
      </c>
      <c r="Q33" s="21" t="s">
        <v>1433</v>
      </c>
      <c r="T33" s="16"/>
      <c r="U33" s="16"/>
      <c r="V33" s="12">
        <v>1</v>
      </c>
      <c r="W33" s="302">
        <v>10402</v>
      </c>
      <c r="X33" s="16"/>
      <c r="Y33" s="16"/>
      <c r="Z33" s="16"/>
      <c r="AA33" s="16"/>
      <c r="AB33" s="16"/>
      <c r="AC33" s="16"/>
      <c r="AE33" s="12"/>
      <c r="AF33" s="12"/>
      <c r="AG33" s="16"/>
      <c r="AH33" s="16"/>
      <c r="AI33" s="16"/>
      <c r="AJ33" s="16"/>
      <c r="AK33" s="16"/>
      <c r="AL33" s="16"/>
      <c r="AM33" s="16"/>
      <c r="AN33" s="16"/>
      <c r="AO33" s="16"/>
      <c r="AP33" s="872"/>
      <c r="AQ33" s="12">
        <v>1</v>
      </c>
      <c r="AR33" s="23">
        <f>$I33</f>
        <v>7600000</v>
      </c>
      <c r="AS33" s="16"/>
      <c r="AT33" s="872"/>
      <c r="AU33" s="16"/>
      <c r="AV33" s="872"/>
      <c r="AW33" s="16"/>
      <c r="AX33" s="872"/>
      <c r="AY33" s="43"/>
      <c r="AZ33" s="1768">
        <f t="shared" si="3"/>
        <v>0</v>
      </c>
      <c r="BA33" s="16"/>
      <c r="BB33" s="16"/>
      <c r="BC33" s="16"/>
      <c r="BD33" s="16"/>
    </row>
    <row r="34" spans="1:56" s="22" customFormat="1" ht="84.75" customHeight="1">
      <c r="A34" s="13">
        <v>3</v>
      </c>
      <c r="B34" s="913">
        <v>16</v>
      </c>
      <c r="C34" s="869" t="s">
        <v>1535</v>
      </c>
      <c r="D34" s="302">
        <v>10464</v>
      </c>
      <c r="E34" s="870">
        <v>32000000</v>
      </c>
      <c r="F34" s="12">
        <v>1</v>
      </c>
      <c r="G34" s="12">
        <v>1</v>
      </c>
      <c r="H34" s="12">
        <v>1</v>
      </c>
      <c r="I34" s="870">
        <v>6400000</v>
      </c>
      <c r="J34" s="870">
        <v>25600000</v>
      </c>
      <c r="K34" s="32"/>
      <c r="L34" s="1734">
        <f t="shared" si="2"/>
        <v>32000000</v>
      </c>
      <c r="M34" s="11" t="s">
        <v>1348</v>
      </c>
      <c r="N34" s="15" t="s">
        <v>1044</v>
      </c>
      <c r="O34" s="12" t="s">
        <v>925</v>
      </c>
      <c r="P34" s="12" t="s">
        <v>956</v>
      </c>
      <c r="Q34" s="21" t="s">
        <v>1433</v>
      </c>
      <c r="T34" s="16"/>
      <c r="U34" s="16"/>
      <c r="V34" s="12">
        <v>1</v>
      </c>
      <c r="W34" s="302">
        <v>10464</v>
      </c>
      <c r="X34" s="16"/>
      <c r="Y34" s="16"/>
      <c r="Z34" s="16"/>
      <c r="AA34" s="16"/>
      <c r="AB34" s="16"/>
      <c r="AC34" s="16"/>
      <c r="AE34" s="12"/>
      <c r="AF34" s="12"/>
      <c r="AG34" s="16"/>
      <c r="AH34" s="16"/>
      <c r="AI34" s="16"/>
      <c r="AJ34" s="16"/>
      <c r="AK34" s="16"/>
      <c r="AL34" s="16"/>
      <c r="AM34" s="12">
        <v>1</v>
      </c>
      <c r="AN34" s="1767">
        <f>$I34</f>
        <v>6400000</v>
      </c>
      <c r="AO34" s="16"/>
      <c r="AP34" s="872"/>
      <c r="AQ34" s="16"/>
      <c r="AR34" s="872"/>
      <c r="AS34" s="16"/>
      <c r="AT34" s="872"/>
      <c r="AU34" s="16"/>
      <c r="AV34" s="872"/>
      <c r="AW34" s="16"/>
      <c r="AX34" s="872"/>
      <c r="AY34" s="43"/>
      <c r="AZ34" s="1768">
        <f t="shared" si="3"/>
        <v>0</v>
      </c>
      <c r="BA34" s="16"/>
      <c r="BB34" s="16"/>
      <c r="BC34" s="16"/>
      <c r="BD34" s="16"/>
    </row>
    <row r="35" spans="1:56" s="22" customFormat="1" ht="84.75" customHeight="1">
      <c r="A35" s="28">
        <v>4</v>
      </c>
      <c r="B35" s="913">
        <f>B34+1</f>
        <v>17</v>
      </c>
      <c r="C35" s="869" t="s">
        <v>1567</v>
      </c>
      <c r="D35" s="302">
        <v>10516</v>
      </c>
      <c r="E35" s="870">
        <v>71011200</v>
      </c>
      <c r="F35" s="12">
        <v>1</v>
      </c>
      <c r="G35" s="12">
        <v>1</v>
      </c>
      <c r="H35" s="12">
        <v>1</v>
      </c>
      <c r="I35" s="870">
        <v>14202300</v>
      </c>
      <c r="J35" s="870">
        <v>28404500</v>
      </c>
      <c r="K35" s="870">
        <v>28404400</v>
      </c>
      <c r="L35" s="1734">
        <f t="shared" si="2"/>
        <v>71011200</v>
      </c>
      <c r="M35" s="38" t="s">
        <v>816</v>
      </c>
      <c r="N35" s="14" t="s">
        <v>818</v>
      </c>
      <c r="O35" s="12" t="s">
        <v>928</v>
      </c>
      <c r="P35" s="12" t="s">
        <v>956</v>
      </c>
      <c r="Q35" s="21" t="s">
        <v>1433</v>
      </c>
      <c r="S35" s="30" t="s">
        <v>4113</v>
      </c>
      <c r="T35" s="16"/>
      <c r="U35" s="16"/>
      <c r="V35" s="12">
        <v>1</v>
      </c>
      <c r="W35" s="302">
        <v>10516</v>
      </c>
      <c r="X35" s="16"/>
      <c r="Y35" s="16"/>
      <c r="Z35" s="16"/>
      <c r="AA35" s="16"/>
      <c r="AB35" s="16"/>
      <c r="AC35" s="16"/>
      <c r="AE35" s="12"/>
      <c r="AF35" s="12"/>
      <c r="AG35" s="16"/>
      <c r="AH35" s="16"/>
      <c r="AI35" s="12">
        <v>1</v>
      </c>
      <c r="AJ35" s="1767">
        <f>$I35</f>
        <v>14202300</v>
      </c>
      <c r="AK35" s="16"/>
      <c r="AL35" s="16"/>
      <c r="AM35" s="16"/>
      <c r="AN35" s="16"/>
      <c r="AO35" s="16"/>
      <c r="AP35" s="872"/>
      <c r="AQ35" s="16"/>
      <c r="AR35" s="872"/>
      <c r="AS35" s="16"/>
      <c r="AT35" s="872"/>
      <c r="AU35" s="16"/>
      <c r="AV35" s="872"/>
      <c r="AW35" s="16"/>
      <c r="AX35" s="872"/>
      <c r="AY35" s="43"/>
      <c r="AZ35" s="1768">
        <f t="shared" si="3"/>
        <v>0</v>
      </c>
      <c r="BA35" s="16"/>
      <c r="BB35" s="16"/>
      <c r="BC35" s="13">
        <f>$AI35</f>
        <v>1</v>
      </c>
      <c r="BD35" s="1823">
        <f>$AJ35</f>
        <v>14202300</v>
      </c>
    </row>
    <row r="36" spans="1:56" s="22" customFormat="1" ht="84.75" customHeight="1">
      <c r="A36" s="13">
        <v>3</v>
      </c>
      <c r="B36" s="913">
        <v>5</v>
      </c>
      <c r="C36" s="869" t="s">
        <v>1524</v>
      </c>
      <c r="D36" s="302">
        <v>10554</v>
      </c>
      <c r="E36" s="870">
        <v>268147000</v>
      </c>
      <c r="F36" s="12">
        <v>1</v>
      </c>
      <c r="G36" s="12">
        <v>1</v>
      </c>
      <c r="H36" s="12">
        <v>1</v>
      </c>
      <c r="I36" s="870">
        <v>53629400</v>
      </c>
      <c r="J36" s="870">
        <v>107258800</v>
      </c>
      <c r="K36" s="870">
        <v>107258800</v>
      </c>
      <c r="L36" s="1734">
        <f t="shared" si="2"/>
        <v>268147000</v>
      </c>
      <c r="M36" s="11" t="s">
        <v>739</v>
      </c>
      <c r="N36" s="15" t="s">
        <v>740</v>
      </c>
      <c r="O36" s="12" t="s">
        <v>741</v>
      </c>
      <c r="P36" s="12" t="s">
        <v>956</v>
      </c>
      <c r="Q36" s="21" t="s">
        <v>1433</v>
      </c>
      <c r="T36" s="16"/>
      <c r="U36" s="16"/>
      <c r="V36" s="12">
        <v>1</v>
      </c>
      <c r="W36" s="302">
        <v>10554</v>
      </c>
      <c r="X36" s="16"/>
      <c r="Y36" s="16"/>
      <c r="Z36" s="16"/>
      <c r="AA36" s="16"/>
      <c r="AB36" s="16"/>
      <c r="AC36" s="16"/>
      <c r="AE36" s="12"/>
      <c r="AF36" s="12"/>
      <c r="AG36" s="12">
        <v>1</v>
      </c>
      <c r="AH36" s="1767">
        <f>$I36</f>
        <v>53629400</v>
      </c>
      <c r="AI36" s="16"/>
      <c r="AJ36" s="16"/>
      <c r="AK36" s="16"/>
      <c r="AL36" s="16"/>
      <c r="AM36" s="16"/>
      <c r="AN36" s="16"/>
      <c r="AO36" s="16"/>
      <c r="AP36" s="872"/>
      <c r="AQ36" s="16"/>
      <c r="AR36" s="872"/>
      <c r="AS36" s="16"/>
      <c r="AT36" s="872"/>
      <c r="AU36" s="16"/>
      <c r="AV36" s="872"/>
      <c r="AW36" s="16"/>
      <c r="AX36" s="872"/>
      <c r="AY36" s="43"/>
      <c r="AZ36" s="1768">
        <f t="shared" si="3"/>
        <v>0</v>
      </c>
      <c r="BA36" s="16"/>
      <c r="BB36" s="16"/>
      <c r="BC36" s="16"/>
      <c r="BD36" s="16"/>
    </row>
    <row r="37" spans="1:56" s="22" customFormat="1" ht="84.75" customHeight="1">
      <c r="A37" s="28">
        <v>4</v>
      </c>
      <c r="B37" s="913">
        <f>B36+1</f>
        <v>6</v>
      </c>
      <c r="C37" s="869" t="s">
        <v>1558</v>
      </c>
      <c r="D37" s="302">
        <v>10629</v>
      </c>
      <c r="E37" s="870">
        <v>395000000</v>
      </c>
      <c r="F37" s="12">
        <v>1</v>
      </c>
      <c r="G37" s="12">
        <v>1</v>
      </c>
      <c r="H37" s="12">
        <v>1</v>
      </c>
      <c r="I37" s="870">
        <v>79000000</v>
      </c>
      <c r="J37" s="870">
        <v>158000000</v>
      </c>
      <c r="K37" s="870">
        <v>158000000</v>
      </c>
      <c r="L37" s="1734">
        <f t="shared" si="2"/>
        <v>395000000</v>
      </c>
      <c r="M37" s="210" t="s">
        <v>973</v>
      </c>
      <c r="N37" s="306" t="s">
        <v>965</v>
      </c>
      <c r="O37" s="12" t="s">
        <v>925</v>
      </c>
      <c r="P37" s="12" t="s">
        <v>956</v>
      </c>
      <c r="Q37" s="21" t="s">
        <v>1433</v>
      </c>
      <c r="T37" s="16"/>
      <c r="U37" s="16"/>
      <c r="V37" s="12">
        <v>1</v>
      </c>
      <c r="W37" s="302">
        <v>10629</v>
      </c>
      <c r="X37" s="16"/>
      <c r="Y37" s="16"/>
      <c r="Z37" s="16"/>
      <c r="AA37" s="16"/>
      <c r="AB37" s="16"/>
      <c r="AC37" s="16"/>
      <c r="AE37" s="12"/>
      <c r="AF37" s="12"/>
      <c r="AG37" s="16"/>
      <c r="AH37" s="16"/>
      <c r="AI37" s="16"/>
      <c r="AJ37" s="16"/>
      <c r="AK37" s="16"/>
      <c r="AL37" s="16"/>
      <c r="AM37" s="12">
        <v>1</v>
      </c>
      <c r="AN37" s="1767">
        <f>$I37</f>
        <v>79000000</v>
      </c>
      <c r="AO37" s="16"/>
      <c r="AP37" s="872"/>
      <c r="AQ37" s="16"/>
      <c r="AR37" s="872"/>
      <c r="AS37" s="16"/>
      <c r="AT37" s="872"/>
      <c r="AU37" s="16"/>
      <c r="AV37" s="872"/>
      <c r="AW37" s="16"/>
      <c r="AX37" s="872"/>
      <c r="AY37" s="43"/>
      <c r="AZ37" s="1768">
        <f t="shared" si="3"/>
        <v>0</v>
      </c>
      <c r="BA37" s="16"/>
      <c r="BB37" s="16"/>
      <c r="BC37" s="16"/>
      <c r="BD37" s="16"/>
    </row>
    <row r="38" spans="1:56" s="22" customFormat="1" ht="84.75" customHeight="1">
      <c r="A38" s="1732" t="s">
        <v>4033</v>
      </c>
      <c r="B38" s="913">
        <f>B37+1</f>
        <v>7</v>
      </c>
      <c r="C38" s="15" t="s">
        <v>1671</v>
      </c>
      <c r="D38" s="302">
        <v>10746</v>
      </c>
      <c r="E38" s="23">
        <v>3100000</v>
      </c>
      <c r="F38" s="12">
        <v>1</v>
      </c>
      <c r="G38" s="12">
        <v>1</v>
      </c>
      <c r="H38" s="32">
        <v>76</v>
      </c>
      <c r="I38" s="32">
        <f>H38*E38</f>
        <v>235600000</v>
      </c>
      <c r="J38" s="32"/>
      <c r="K38" s="32"/>
      <c r="L38" s="1734">
        <f t="shared" si="2"/>
        <v>235600000</v>
      </c>
      <c r="M38" s="15" t="s">
        <v>1482</v>
      </c>
      <c r="N38" s="12" t="s">
        <v>503</v>
      </c>
      <c r="O38" s="12" t="s">
        <v>982</v>
      </c>
      <c r="P38" s="12" t="s">
        <v>956</v>
      </c>
      <c r="Q38" s="21" t="s">
        <v>1433</v>
      </c>
      <c r="R38" s="17"/>
      <c r="T38" s="16"/>
      <c r="U38" s="16"/>
      <c r="V38" s="12">
        <v>1</v>
      </c>
      <c r="W38" s="302">
        <v>10746</v>
      </c>
      <c r="X38" s="16"/>
      <c r="Y38" s="16"/>
      <c r="Z38" s="16"/>
      <c r="AA38" s="16"/>
      <c r="AB38" s="16"/>
      <c r="AC38" s="16"/>
      <c r="AE38" s="12"/>
      <c r="AF38" s="12"/>
      <c r="AG38" s="16"/>
      <c r="AH38" s="16"/>
      <c r="AI38" s="16"/>
      <c r="AJ38" s="16"/>
      <c r="AK38" s="16"/>
      <c r="AL38" s="16"/>
      <c r="AM38" s="16"/>
      <c r="AN38" s="16"/>
      <c r="AO38" s="16"/>
      <c r="AP38" s="872"/>
      <c r="AQ38" s="16"/>
      <c r="AR38" s="872"/>
      <c r="AS38" s="16"/>
      <c r="AT38" s="872"/>
      <c r="AU38" s="12">
        <v>1</v>
      </c>
      <c r="AV38" s="23">
        <f>$I38</f>
        <v>235600000</v>
      </c>
      <c r="AW38" s="16"/>
      <c r="AX38" s="23"/>
      <c r="AY38" s="43"/>
      <c r="AZ38" s="1768">
        <f t="shared" si="3"/>
        <v>0</v>
      </c>
      <c r="BA38" s="16"/>
      <c r="BB38" s="16"/>
      <c r="BC38" s="16"/>
      <c r="BD38" s="16"/>
    </row>
    <row r="39" spans="1:56" s="22" customFormat="1" ht="84.75" customHeight="1">
      <c r="A39" s="28">
        <v>9</v>
      </c>
      <c r="B39" s="913">
        <f>B38+1</f>
        <v>8</v>
      </c>
      <c r="C39" s="869" t="s">
        <v>1638</v>
      </c>
      <c r="D39" s="302">
        <v>10763</v>
      </c>
      <c r="E39" s="871">
        <v>11453500</v>
      </c>
      <c r="F39" s="12">
        <v>1</v>
      </c>
      <c r="G39" s="12">
        <v>1</v>
      </c>
      <c r="H39" s="12">
        <v>1</v>
      </c>
      <c r="I39" s="32">
        <f>H39*E39</f>
        <v>11453500</v>
      </c>
      <c r="J39" s="38"/>
      <c r="K39" s="38"/>
      <c r="L39" s="1734">
        <f t="shared" ref="L39:L62" si="6">I39+J39+K39</f>
        <v>11453500</v>
      </c>
      <c r="M39" s="14" t="s">
        <v>1148</v>
      </c>
      <c r="N39" s="14" t="s">
        <v>968</v>
      </c>
      <c r="O39" s="13" t="s">
        <v>1209</v>
      </c>
      <c r="P39" s="12" t="s">
        <v>956</v>
      </c>
      <c r="Q39" s="21" t="s">
        <v>1433</v>
      </c>
      <c r="T39" s="16"/>
      <c r="U39" s="16"/>
      <c r="V39" s="12">
        <v>1</v>
      </c>
      <c r="W39" s="302">
        <v>10763</v>
      </c>
      <c r="X39" s="16"/>
      <c r="Y39" s="16"/>
      <c r="Z39" s="16"/>
      <c r="AA39" s="16"/>
      <c r="AB39" s="16"/>
      <c r="AC39" s="16"/>
      <c r="AE39" s="12"/>
      <c r="AF39" s="12"/>
      <c r="AG39" s="16"/>
      <c r="AH39" s="16"/>
      <c r="AI39" s="16"/>
      <c r="AJ39" s="16"/>
      <c r="AK39" s="16"/>
      <c r="AL39" s="16"/>
      <c r="AM39" s="16"/>
      <c r="AN39" s="16"/>
      <c r="AO39" s="16"/>
      <c r="AP39" s="872"/>
      <c r="AQ39" s="16"/>
      <c r="AR39" s="872"/>
      <c r="AS39" s="12">
        <v>1</v>
      </c>
      <c r="AT39" s="23">
        <f>$I39</f>
        <v>11453500</v>
      </c>
      <c r="AU39" s="16"/>
      <c r="AV39" s="872"/>
      <c r="AW39" s="16"/>
      <c r="AX39" s="872"/>
      <c r="AY39" s="43"/>
      <c r="AZ39" s="1768">
        <f t="shared" si="3"/>
        <v>0</v>
      </c>
      <c r="BA39" s="16"/>
      <c r="BB39" s="16"/>
      <c r="BC39" s="16"/>
      <c r="BD39" s="16"/>
    </row>
    <row r="40" spans="1:56" s="17" customFormat="1" ht="84.75" customHeight="1">
      <c r="A40" s="12">
        <v>10</v>
      </c>
      <c r="B40" s="913">
        <f>B39+1</f>
        <v>9</v>
      </c>
      <c r="C40" s="869" t="s">
        <v>1649</v>
      </c>
      <c r="D40" s="302" t="s">
        <v>1473</v>
      </c>
      <c r="E40" s="871">
        <v>12942500</v>
      </c>
      <c r="F40" s="12">
        <v>1</v>
      </c>
      <c r="G40" s="12">
        <v>1</v>
      </c>
      <c r="H40" s="12">
        <v>1</v>
      </c>
      <c r="I40" s="584">
        <f>H40*E40</f>
        <v>12942500</v>
      </c>
      <c r="J40" s="32"/>
      <c r="K40" s="32"/>
      <c r="L40" s="1734">
        <f t="shared" si="6"/>
        <v>12942500</v>
      </c>
      <c r="M40" s="210" t="s">
        <v>1340</v>
      </c>
      <c r="N40" s="1" t="s">
        <v>1282</v>
      </c>
      <c r="O40" s="205" t="s">
        <v>727</v>
      </c>
      <c r="P40" s="12" t="s">
        <v>956</v>
      </c>
      <c r="Q40" s="21" t="s">
        <v>1433</v>
      </c>
      <c r="R40" s="22"/>
      <c r="T40" s="4"/>
      <c r="U40" s="4"/>
      <c r="V40" s="12">
        <v>1</v>
      </c>
      <c r="W40" s="302" t="s">
        <v>1473</v>
      </c>
      <c r="X40" s="4"/>
      <c r="Y40" s="4"/>
      <c r="Z40" s="4"/>
      <c r="AA40" s="4"/>
      <c r="AB40" s="4"/>
      <c r="AC40" s="4"/>
      <c r="AE40" s="12"/>
      <c r="AF40" s="12"/>
      <c r="AG40" s="4"/>
      <c r="AH40" s="4"/>
      <c r="AI40" s="4"/>
      <c r="AJ40" s="4"/>
      <c r="AK40" s="4"/>
      <c r="AL40" s="4"/>
      <c r="AM40" s="4"/>
      <c r="AN40" s="4"/>
      <c r="AO40" s="12">
        <v>1</v>
      </c>
      <c r="AP40" s="23">
        <f>$I40</f>
        <v>12942500</v>
      </c>
      <c r="AQ40" s="4"/>
      <c r="AR40" s="1803"/>
      <c r="AS40" s="4"/>
      <c r="AT40" s="1803"/>
      <c r="AU40" s="4"/>
      <c r="AV40" s="1803"/>
      <c r="AW40" s="4"/>
      <c r="AX40" s="1803"/>
      <c r="AY40" s="43"/>
      <c r="AZ40" s="1768">
        <f t="shared" si="3"/>
        <v>0</v>
      </c>
      <c r="BA40" s="4"/>
      <c r="BB40" s="4"/>
      <c r="BC40" s="4"/>
      <c r="BD40" s="4"/>
    </row>
    <row r="41" spans="1:56" s="22" customFormat="1" ht="84.75" customHeight="1">
      <c r="A41" s="13">
        <v>2</v>
      </c>
      <c r="B41" s="913">
        <v>9</v>
      </c>
      <c r="C41" s="869" t="s">
        <v>1514</v>
      </c>
      <c r="D41" s="302" t="s">
        <v>469</v>
      </c>
      <c r="E41" s="870">
        <v>250000000</v>
      </c>
      <c r="F41" s="12">
        <v>1</v>
      </c>
      <c r="G41" s="12">
        <v>1</v>
      </c>
      <c r="H41" s="12">
        <v>1</v>
      </c>
      <c r="I41" s="870">
        <v>50000000</v>
      </c>
      <c r="J41" s="870">
        <v>100000000</v>
      </c>
      <c r="K41" s="870">
        <v>100000000</v>
      </c>
      <c r="L41" s="1734">
        <f t="shared" si="6"/>
        <v>250000000</v>
      </c>
      <c r="M41" s="11" t="s">
        <v>1144</v>
      </c>
      <c r="N41" s="15" t="s">
        <v>1145</v>
      </c>
      <c r="O41" s="12" t="s">
        <v>933</v>
      </c>
      <c r="P41" s="12" t="s">
        <v>956</v>
      </c>
      <c r="Q41" s="21" t="s">
        <v>1433</v>
      </c>
      <c r="T41" s="16"/>
      <c r="U41" s="16"/>
      <c r="V41" s="12">
        <v>1</v>
      </c>
      <c r="W41" s="302">
        <v>8135</v>
      </c>
      <c r="X41" s="16"/>
      <c r="Y41" s="16"/>
      <c r="Z41" s="16"/>
      <c r="AA41" s="16"/>
      <c r="AB41" s="16"/>
      <c r="AC41" s="16"/>
      <c r="AE41" s="12">
        <v>1</v>
      </c>
      <c r="AF41" s="1767">
        <f>$I41</f>
        <v>50000000</v>
      </c>
      <c r="AG41" s="16"/>
      <c r="AH41" s="16"/>
      <c r="AI41" s="16"/>
      <c r="AJ41" s="16"/>
      <c r="AK41" s="16"/>
      <c r="AL41" s="16"/>
      <c r="AM41" s="16"/>
      <c r="AN41" s="16"/>
      <c r="AO41" s="16"/>
      <c r="AP41" s="872"/>
      <c r="AQ41" s="16"/>
      <c r="AR41" s="872"/>
      <c r="AS41" s="16"/>
      <c r="AT41" s="872"/>
      <c r="AU41" s="16"/>
      <c r="AV41" s="872"/>
      <c r="AW41" s="16"/>
      <c r="AX41" s="872"/>
      <c r="AY41" s="43"/>
      <c r="AZ41" s="1768">
        <f t="shared" si="3"/>
        <v>0</v>
      </c>
      <c r="BA41" s="16"/>
      <c r="BB41" s="16"/>
      <c r="BC41" s="16"/>
      <c r="BD41" s="16"/>
    </row>
    <row r="42" spans="1:56" s="22" customFormat="1" ht="84.75" customHeight="1">
      <c r="A42" s="12">
        <v>7</v>
      </c>
      <c r="B42" s="913">
        <f>B41+1</f>
        <v>10</v>
      </c>
      <c r="C42" s="869" t="s">
        <v>1597</v>
      </c>
      <c r="D42" s="302" t="s">
        <v>1048</v>
      </c>
      <c r="E42" s="870">
        <v>79388000</v>
      </c>
      <c r="F42" s="12">
        <v>1</v>
      </c>
      <c r="G42" s="12">
        <v>1</v>
      </c>
      <c r="H42" s="303">
        <v>1</v>
      </c>
      <c r="I42" s="870">
        <v>15877600</v>
      </c>
      <c r="J42" s="870">
        <v>31755200</v>
      </c>
      <c r="K42" s="870">
        <v>31755200</v>
      </c>
      <c r="L42" s="1734">
        <f t="shared" si="6"/>
        <v>79388000</v>
      </c>
      <c r="M42" s="210" t="s">
        <v>1408</v>
      </c>
      <c r="N42" s="15" t="s">
        <v>1410</v>
      </c>
      <c r="O42" s="205" t="s">
        <v>923</v>
      </c>
      <c r="P42" s="12" t="s">
        <v>956</v>
      </c>
      <c r="Q42" s="21" t="s">
        <v>1433</v>
      </c>
      <c r="T42" s="16"/>
      <c r="U42" s="16"/>
      <c r="V42" s="12">
        <v>1</v>
      </c>
      <c r="W42" s="302" t="s">
        <v>4041</v>
      </c>
      <c r="X42" s="16"/>
      <c r="Y42" s="16"/>
      <c r="Z42" s="16"/>
      <c r="AA42" s="16"/>
      <c r="AB42" s="16"/>
      <c r="AC42" s="16"/>
      <c r="AE42" s="12"/>
      <c r="AF42" s="12"/>
      <c r="AG42" s="16"/>
      <c r="AH42" s="16"/>
      <c r="AI42" s="16"/>
      <c r="AJ42" s="16"/>
      <c r="AK42" s="12">
        <v>1</v>
      </c>
      <c r="AL42" s="1767">
        <f>$I42</f>
        <v>15877600</v>
      </c>
      <c r="AM42" s="16"/>
      <c r="AN42" s="16"/>
      <c r="AO42" s="16"/>
      <c r="AP42" s="872"/>
      <c r="AQ42" s="16"/>
      <c r="AR42" s="872"/>
      <c r="AS42" s="16"/>
      <c r="AT42" s="872"/>
      <c r="AU42" s="16"/>
      <c r="AV42" s="872"/>
      <c r="AW42" s="16"/>
      <c r="AX42" s="872"/>
      <c r="AY42" s="43"/>
      <c r="AZ42" s="1768">
        <f t="shared" si="3"/>
        <v>0</v>
      </c>
      <c r="BA42" s="16"/>
      <c r="BB42" s="16"/>
      <c r="BC42" s="16"/>
      <c r="BD42" s="16"/>
    </row>
    <row r="43" spans="1:56" s="17" customFormat="1" ht="84.75" customHeight="1">
      <c r="A43" s="12">
        <v>7</v>
      </c>
      <c r="B43" s="913">
        <f>B42+1</f>
        <v>11</v>
      </c>
      <c r="C43" s="869" t="s">
        <v>1600</v>
      </c>
      <c r="D43" s="302" t="s">
        <v>1048</v>
      </c>
      <c r="E43" s="870">
        <v>79388000</v>
      </c>
      <c r="F43" s="12">
        <v>1</v>
      </c>
      <c r="G43" s="12"/>
      <c r="H43" s="303">
        <v>1</v>
      </c>
      <c r="I43" s="870">
        <v>15877600</v>
      </c>
      <c r="J43" s="870">
        <v>31755200</v>
      </c>
      <c r="K43" s="870">
        <v>31755200</v>
      </c>
      <c r="L43" s="1734">
        <f t="shared" si="6"/>
        <v>79388000</v>
      </c>
      <c r="M43" s="210" t="s">
        <v>628</v>
      </c>
      <c r="N43" s="15" t="s">
        <v>825</v>
      </c>
      <c r="O43" s="205" t="s">
        <v>923</v>
      </c>
      <c r="P43" s="12" t="s">
        <v>956</v>
      </c>
      <c r="Q43" s="21" t="s">
        <v>1433</v>
      </c>
      <c r="R43" s="22"/>
      <c r="T43" s="4"/>
      <c r="U43" s="4"/>
      <c r="V43" s="12">
        <v>1</v>
      </c>
      <c r="W43" s="302" t="s">
        <v>4041</v>
      </c>
      <c r="X43" s="4"/>
      <c r="Y43" s="4"/>
      <c r="Z43" s="4"/>
      <c r="AA43" s="4"/>
      <c r="AB43" s="4"/>
      <c r="AC43" s="4"/>
      <c r="AE43" s="12"/>
      <c r="AF43" s="12"/>
      <c r="AG43" s="4"/>
      <c r="AH43" s="4"/>
      <c r="AI43" s="4"/>
      <c r="AJ43" s="4"/>
      <c r="AK43" s="12">
        <v>1</v>
      </c>
      <c r="AL43" s="1767">
        <f>$I43</f>
        <v>15877600</v>
      </c>
      <c r="AM43" s="4"/>
      <c r="AN43" s="4"/>
      <c r="AO43" s="4"/>
      <c r="AP43" s="1803"/>
      <c r="AQ43" s="4"/>
      <c r="AR43" s="1803"/>
      <c r="AS43" s="4"/>
      <c r="AT43" s="1803"/>
      <c r="AU43" s="4"/>
      <c r="AV43" s="1803"/>
      <c r="AW43" s="4"/>
      <c r="AX43" s="1803"/>
      <c r="AY43" s="43"/>
      <c r="AZ43" s="1768">
        <f t="shared" si="3"/>
        <v>0</v>
      </c>
      <c r="BA43" s="4"/>
      <c r="BB43" s="4"/>
      <c r="BC43" s="4"/>
      <c r="BD43" s="4"/>
    </row>
    <row r="44" spans="1:56" s="22" customFormat="1" ht="84.75" customHeight="1">
      <c r="A44" s="13">
        <v>3</v>
      </c>
      <c r="B44" s="913">
        <v>6</v>
      </c>
      <c r="C44" s="869" t="s">
        <v>1525</v>
      </c>
      <c r="D44" s="302" t="s">
        <v>5</v>
      </c>
      <c r="E44" s="870">
        <v>76450400</v>
      </c>
      <c r="F44" s="12">
        <v>1</v>
      </c>
      <c r="G44" s="12">
        <v>1</v>
      </c>
      <c r="H44" s="12">
        <v>1</v>
      </c>
      <c r="I44" s="870">
        <v>15290100</v>
      </c>
      <c r="J44" s="870">
        <v>30580200</v>
      </c>
      <c r="K44" s="870">
        <v>30580100</v>
      </c>
      <c r="L44" s="1734">
        <f t="shared" si="6"/>
        <v>76450400</v>
      </c>
      <c r="M44" s="11" t="s">
        <v>1140</v>
      </c>
      <c r="N44" s="15" t="s">
        <v>740</v>
      </c>
      <c r="O44" s="12" t="s">
        <v>923</v>
      </c>
      <c r="P44" s="12" t="s">
        <v>956</v>
      </c>
      <c r="Q44" s="21" t="s">
        <v>1433</v>
      </c>
      <c r="T44" s="16"/>
      <c r="U44" s="16"/>
      <c r="V44" s="12">
        <v>1</v>
      </c>
      <c r="W44" s="302">
        <v>8883</v>
      </c>
      <c r="X44" s="16"/>
      <c r="Y44" s="16"/>
      <c r="Z44" s="16"/>
      <c r="AA44" s="16"/>
      <c r="AB44" s="16"/>
      <c r="AC44" s="16"/>
      <c r="AE44" s="12"/>
      <c r="AF44" s="12"/>
      <c r="AG44" s="16"/>
      <c r="AH44" s="16"/>
      <c r="AI44" s="16"/>
      <c r="AJ44" s="16"/>
      <c r="AK44" s="12">
        <v>1</v>
      </c>
      <c r="AL44" s="1767">
        <f>$I44</f>
        <v>15290100</v>
      </c>
      <c r="AM44" s="16"/>
      <c r="AN44" s="16"/>
      <c r="AO44" s="16"/>
      <c r="AP44" s="872"/>
      <c r="AQ44" s="16"/>
      <c r="AR44" s="872"/>
      <c r="AS44" s="16"/>
      <c r="AT44" s="872"/>
      <c r="AU44" s="16"/>
      <c r="AV44" s="872"/>
      <c r="AW44" s="16"/>
      <c r="AX44" s="872"/>
      <c r="AY44" s="43"/>
      <c r="AZ44" s="1768">
        <f t="shared" si="3"/>
        <v>0</v>
      </c>
      <c r="BA44" s="16"/>
      <c r="BB44" s="16"/>
      <c r="BC44" s="16"/>
      <c r="BD44" s="16"/>
    </row>
    <row r="45" spans="1:56" s="22" customFormat="1" ht="84.75" customHeight="1">
      <c r="A45" s="12">
        <v>6</v>
      </c>
      <c r="B45" s="913">
        <f>B44+1</f>
        <v>7</v>
      </c>
      <c r="C45" s="869" t="s">
        <v>1592</v>
      </c>
      <c r="D45" s="302" t="s">
        <v>1147</v>
      </c>
      <c r="E45" s="870">
        <v>316526400</v>
      </c>
      <c r="F45" s="12">
        <v>1</v>
      </c>
      <c r="G45" s="12">
        <v>1</v>
      </c>
      <c r="H45" s="12">
        <v>1</v>
      </c>
      <c r="I45" s="870">
        <v>63305300</v>
      </c>
      <c r="J45" s="870">
        <v>126610600</v>
      </c>
      <c r="K45" s="870">
        <v>126610500</v>
      </c>
      <c r="L45" s="1734">
        <f t="shared" si="6"/>
        <v>316526400</v>
      </c>
      <c r="M45" s="11" t="s">
        <v>1227</v>
      </c>
      <c r="N45" s="15" t="s">
        <v>1166</v>
      </c>
      <c r="O45" s="12" t="s">
        <v>933</v>
      </c>
      <c r="P45" s="12" t="s">
        <v>956</v>
      </c>
      <c r="Q45" s="21" t="s">
        <v>1433</v>
      </c>
      <c r="T45" s="16"/>
      <c r="U45" s="16"/>
      <c r="V45" s="12">
        <v>1</v>
      </c>
      <c r="W45" s="302">
        <v>10225</v>
      </c>
      <c r="X45" s="16"/>
      <c r="Y45" s="16"/>
      <c r="Z45" s="16"/>
      <c r="AA45" s="16"/>
      <c r="AB45" s="16"/>
      <c r="AC45" s="16"/>
      <c r="AE45" s="12">
        <v>1</v>
      </c>
      <c r="AF45" s="1767">
        <f>$I45</f>
        <v>63305300</v>
      </c>
      <c r="AG45" s="16"/>
      <c r="AH45" s="16"/>
      <c r="AI45" s="16"/>
      <c r="AJ45" s="16"/>
      <c r="AK45" s="16"/>
      <c r="AL45" s="16"/>
      <c r="AM45" s="16"/>
      <c r="AN45" s="16"/>
      <c r="AO45" s="16"/>
      <c r="AP45" s="872"/>
      <c r="AQ45" s="16"/>
      <c r="AR45" s="872"/>
      <c r="AS45" s="16"/>
      <c r="AT45" s="872"/>
      <c r="AU45" s="16"/>
      <c r="AV45" s="872"/>
      <c r="AW45" s="16"/>
      <c r="AX45" s="872"/>
      <c r="AY45" s="43"/>
      <c r="AZ45" s="1768">
        <f t="shared" si="3"/>
        <v>0</v>
      </c>
      <c r="BA45" s="16"/>
      <c r="BB45" s="16"/>
      <c r="BC45" s="16"/>
      <c r="BD45" s="16"/>
    </row>
    <row r="46" spans="1:56" s="22" customFormat="1" ht="84.75" customHeight="1">
      <c r="A46" s="111">
        <v>2</v>
      </c>
      <c r="B46" s="913">
        <v>10</v>
      </c>
      <c r="C46" s="869" t="s">
        <v>1515</v>
      </c>
      <c r="D46" s="302" t="s">
        <v>1084</v>
      </c>
      <c r="E46" s="871">
        <v>13589600</v>
      </c>
      <c r="F46" s="12">
        <v>1</v>
      </c>
      <c r="G46" s="12">
        <v>1</v>
      </c>
      <c r="H46" s="12">
        <v>1</v>
      </c>
      <c r="I46" s="584">
        <f>H46*E46</f>
        <v>13589600</v>
      </c>
      <c r="J46" s="32"/>
      <c r="K46" s="32"/>
      <c r="L46" s="1734">
        <f t="shared" si="6"/>
        <v>13589600</v>
      </c>
      <c r="M46" s="11" t="s">
        <v>880</v>
      </c>
      <c r="N46" s="15" t="s">
        <v>879</v>
      </c>
      <c r="O46" s="12" t="s">
        <v>725</v>
      </c>
      <c r="P46" s="12" t="s">
        <v>956</v>
      </c>
      <c r="Q46" s="21" t="s">
        <v>1433</v>
      </c>
      <c r="T46" s="16"/>
      <c r="U46" s="16"/>
      <c r="V46" s="12">
        <v>1</v>
      </c>
      <c r="W46" s="302" t="s">
        <v>1473</v>
      </c>
      <c r="X46" s="16"/>
      <c r="Y46" s="16"/>
      <c r="Z46" s="16"/>
      <c r="AA46" s="16"/>
      <c r="AB46" s="16"/>
      <c r="AC46" s="16"/>
      <c r="AE46" s="12"/>
      <c r="AF46" s="12"/>
      <c r="AG46" s="12">
        <v>1</v>
      </c>
      <c r="AH46" s="1767">
        <f>$I46</f>
        <v>13589600</v>
      </c>
      <c r="AI46" s="16"/>
      <c r="AJ46" s="16"/>
      <c r="AK46" s="16"/>
      <c r="AL46" s="16"/>
      <c r="AM46" s="16"/>
      <c r="AN46" s="16"/>
      <c r="AO46" s="16"/>
      <c r="AP46" s="872"/>
      <c r="AQ46" s="16"/>
      <c r="AR46" s="872"/>
      <c r="AS46" s="16"/>
      <c r="AT46" s="872"/>
      <c r="AU46" s="16"/>
      <c r="AV46" s="872"/>
      <c r="AW46" s="16"/>
      <c r="AX46" s="872"/>
      <c r="AY46" s="43"/>
      <c r="AZ46" s="1768">
        <f t="shared" si="3"/>
        <v>0</v>
      </c>
      <c r="BA46" s="16"/>
      <c r="BB46" s="16"/>
      <c r="BC46" s="16"/>
      <c r="BD46" s="16"/>
    </row>
    <row r="47" spans="1:56" s="22" customFormat="1" ht="84.75" customHeight="1">
      <c r="A47" s="13">
        <v>11</v>
      </c>
      <c r="B47" s="913">
        <f t="shared" ref="B47:B54" si="7">B46+1</f>
        <v>11</v>
      </c>
      <c r="C47" s="869" t="s">
        <v>1655</v>
      </c>
      <c r="D47" s="302" t="s">
        <v>1084</v>
      </c>
      <c r="E47" s="871">
        <v>13884100</v>
      </c>
      <c r="F47" s="12">
        <v>1</v>
      </c>
      <c r="G47" s="12"/>
      <c r="H47" s="12">
        <v>1</v>
      </c>
      <c r="I47" s="32">
        <f>H47*E47</f>
        <v>13884100</v>
      </c>
      <c r="J47" s="32"/>
      <c r="K47" s="32"/>
      <c r="L47" s="1734">
        <f t="shared" si="6"/>
        <v>13884100</v>
      </c>
      <c r="M47" s="11" t="s">
        <v>2551</v>
      </c>
      <c r="N47" s="14" t="s">
        <v>1432</v>
      </c>
      <c r="O47" s="12" t="s">
        <v>1424</v>
      </c>
      <c r="P47" s="12" t="s">
        <v>956</v>
      </c>
      <c r="Q47" s="21" t="s">
        <v>1433</v>
      </c>
      <c r="R47" s="17"/>
      <c r="T47" s="16"/>
      <c r="U47" s="16"/>
      <c r="V47" s="12">
        <v>1</v>
      </c>
      <c r="W47" s="302" t="s">
        <v>1473</v>
      </c>
      <c r="X47" s="16"/>
      <c r="Y47" s="16"/>
      <c r="Z47" s="16"/>
      <c r="AA47" s="16"/>
      <c r="AB47" s="16"/>
      <c r="AC47" s="16"/>
      <c r="AE47" s="12"/>
      <c r="AF47" s="12"/>
      <c r="AG47" s="16"/>
      <c r="AH47" s="16"/>
      <c r="AI47" s="16"/>
      <c r="AJ47" s="16"/>
      <c r="AK47" s="16"/>
      <c r="AL47" s="16"/>
      <c r="AM47" s="16"/>
      <c r="AN47" s="16"/>
      <c r="AO47" s="16"/>
      <c r="AP47" s="872"/>
      <c r="AQ47" s="12">
        <v>1</v>
      </c>
      <c r="AR47" s="23">
        <f>$I47</f>
        <v>13884100</v>
      </c>
      <c r="AS47" s="16"/>
      <c r="AT47" s="872"/>
      <c r="AU47" s="16"/>
      <c r="AV47" s="872"/>
      <c r="AW47" s="16"/>
      <c r="AX47" s="872"/>
      <c r="AY47" s="43"/>
      <c r="AZ47" s="1768">
        <f t="shared" si="3"/>
        <v>0</v>
      </c>
      <c r="BA47" s="16"/>
      <c r="BB47" s="16"/>
      <c r="BC47" s="16"/>
      <c r="BD47" s="16"/>
    </row>
    <row r="48" spans="1:56" s="22" customFormat="1" ht="84.75" customHeight="1">
      <c r="A48" s="13">
        <v>11</v>
      </c>
      <c r="B48" s="913">
        <f t="shared" si="7"/>
        <v>12</v>
      </c>
      <c r="C48" s="869" t="s">
        <v>1654</v>
      </c>
      <c r="D48" s="302" t="s">
        <v>1084</v>
      </c>
      <c r="E48" s="871">
        <v>12942500</v>
      </c>
      <c r="F48" s="12">
        <v>1</v>
      </c>
      <c r="G48" s="12"/>
      <c r="H48" s="12">
        <v>1</v>
      </c>
      <c r="I48" s="32">
        <f>H48*E48</f>
        <v>12942500</v>
      </c>
      <c r="J48" s="32"/>
      <c r="K48" s="32"/>
      <c r="L48" s="1734">
        <f t="shared" si="6"/>
        <v>12942500</v>
      </c>
      <c r="M48" s="16" t="s">
        <v>672</v>
      </c>
      <c r="N48" s="14" t="s">
        <v>662</v>
      </c>
      <c r="O48" s="205" t="s">
        <v>1424</v>
      </c>
      <c r="P48" s="12" t="s">
        <v>956</v>
      </c>
      <c r="Q48" s="21" t="s">
        <v>1433</v>
      </c>
      <c r="T48" s="16"/>
      <c r="U48" s="16"/>
      <c r="V48" s="12">
        <v>1</v>
      </c>
      <c r="W48" s="302" t="s">
        <v>1473</v>
      </c>
      <c r="X48" s="16"/>
      <c r="Y48" s="16"/>
      <c r="Z48" s="16"/>
      <c r="AA48" s="16"/>
      <c r="AB48" s="16"/>
      <c r="AC48" s="16"/>
      <c r="AE48" s="12"/>
      <c r="AF48" s="12"/>
      <c r="AG48" s="16"/>
      <c r="AH48" s="16"/>
      <c r="AI48" s="16"/>
      <c r="AJ48" s="16"/>
      <c r="AK48" s="16"/>
      <c r="AL48" s="16"/>
      <c r="AM48" s="16"/>
      <c r="AN48" s="16"/>
      <c r="AO48" s="16"/>
      <c r="AP48" s="872"/>
      <c r="AQ48" s="12">
        <v>1</v>
      </c>
      <c r="AR48" s="23">
        <f>$I48</f>
        <v>12942500</v>
      </c>
      <c r="AS48" s="16"/>
      <c r="AT48" s="872"/>
      <c r="AU48" s="16"/>
      <c r="AV48" s="872"/>
      <c r="AW48" s="16"/>
      <c r="AX48" s="872"/>
      <c r="AY48" s="43"/>
      <c r="AZ48" s="1768">
        <f t="shared" si="3"/>
        <v>0</v>
      </c>
      <c r="BA48" s="16"/>
      <c r="BB48" s="16"/>
      <c r="BC48" s="16"/>
      <c r="BD48" s="16"/>
    </row>
    <row r="49" spans="1:56" s="22" customFormat="1" ht="84.75" customHeight="1">
      <c r="A49" s="12">
        <v>6</v>
      </c>
      <c r="B49" s="913">
        <f t="shared" si="7"/>
        <v>13</v>
      </c>
      <c r="C49" s="869" t="s">
        <v>1591</v>
      </c>
      <c r="D49" s="302" t="s">
        <v>975</v>
      </c>
      <c r="E49" s="871">
        <v>12942500</v>
      </c>
      <c r="F49" s="12">
        <v>1</v>
      </c>
      <c r="G49" s="12">
        <v>1</v>
      </c>
      <c r="H49" s="12">
        <v>1</v>
      </c>
      <c r="I49" s="32">
        <f>H49*E49</f>
        <v>12942500</v>
      </c>
      <c r="J49" s="32"/>
      <c r="K49" s="32"/>
      <c r="L49" s="1734">
        <f t="shared" si="6"/>
        <v>12942500</v>
      </c>
      <c r="M49" s="11" t="s">
        <v>859</v>
      </c>
      <c r="N49" s="15" t="s">
        <v>875</v>
      </c>
      <c r="O49" s="12" t="s">
        <v>727</v>
      </c>
      <c r="P49" s="12" t="s">
        <v>956</v>
      </c>
      <c r="Q49" s="21" t="s">
        <v>1433</v>
      </c>
      <c r="T49" s="16"/>
      <c r="U49" s="16"/>
      <c r="V49" s="12">
        <v>1</v>
      </c>
      <c r="W49" s="302" t="s">
        <v>1473</v>
      </c>
      <c r="X49" s="16"/>
      <c r="Y49" s="16"/>
      <c r="Z49" s="16"/>
      <c r="AA49" s="16"/>
      <c r="AB49" s="16"/>
      <c r="AC49" s="16"/>
      <c r="AE49" s="12"/>
      <c r="AF49" s="12"/>
      <c r="AG49" s="16"/>
      <c r="AH49" s="16"/>
      <c r="AI49" s="16"/>
      <c r="AJ49" s="16"/>
      <c r="AK49" s="16"/>
      <c r="AL49" s="16"/>
      <c r="AM49" s="16"/>
      <c r="AN49" s="16"/>
      <c r="AO49" s="12">
        <v>1</v>
      </c>
      <c r="AP49" s="23">
        <f>$I49</f>
        <v>12942500</v>
      </c>
      <c r="AQ49" s="16"/>
      <c r="AR49" s="872"/>
      <c r="AS49" s="16"/>
      <c r="AT49" s="872"/>
      <c r="AU49" s="16"/>
      <c r="AV49" s="872"/>
      <c r="AW49" s="16"/>
      <c r="AX49" s="872"/>
      <c r="AY49" s="43"/>
      <c r="AZ49" s="1768">
        <f t="shared" si="3"/>
        <v>0</v>
      </c>
      <c r="BA49" s="16"/>
      <c r="BB49" s="16"/>
      <c r="BC49" s="16"/>
      <c r="BD49" s="16"/>
    </row>
    <row r="50" spans="1:56" s="22" customFormat="1" ht="84.75" customHeight="1">
      <c r="A50" s="12">
        <v>6</v>
      </c>
      <c r="B50" s="913">
        <f t="shared" si="7"/>
        <v>14</v>
      </c>
      <c r="C50" s="869" t="s">
        <v>1594</v>
      </c>
      <c r="D50" s="302" t="s">
        <v>975</v>
      </c>
      <c r="E50" s="871">
        <v>12942500</v>
      </c>
      <c r="F50" s="12">
        <v>1</v>
      </c>
      <c r="G50" s="12"/>
      <c r="H50" s="12">
        <v>1</v>
      </c>
      <c r="I50" s="32">
        <f>H50*E50</f>
        <v>12942500</v>
      </c>
      <c r="J50" s="32"/>
      <c r="K50" s="32"/>
      <c r="L50" s="1734">
        <f t="shared" si="6"/>
        <v>12942500</v>
      </c>
      <c r="M50" s="11" t="s">
        <v>1205</v>
      </c>
      <c r="N50" s="15" t="s">
        <v>875</v>
      </c>
      <c r="O50" s="12" t="s">
        <v>727</v>
      </c>
      <c r="P50" s="12" t="s">
        <v>956</v>
      </c>
      <c r="Q50" s="21" t="s">
        <v>1433</v>
      </c>
      <c r="T50" s="16"/>
      <c r="U50" s="16"/>
      <c r="V50" s="12">
        <v>1</v>
      </c>
      <c r="W50" s="302" t="s">
        <v>1473</v>
      </c>
      <c r="X50" s="16"/>
      <c r="Y50" s="16"/>
      <c r="Z50" s="16"/>
      <c r="AA50" s="16"/>
      <c r="AB50" s="16"/>
      <c r="AC50" s="16"/>
      <c r="AE50" s="12"/>
      <c r="AF50" s="12"/>
      <c r="AG50" s="16"/>
      <c r="AH50" s="16"/>
      <c r="AI50" s="16"/>
      <c r="AJ50" s="16"/>
      <c r="AK50" s="16"/>
      <c r="AL50" s="16"/>
      <c r="AM50" s="16"/>
      <c r="AN50" s="16"/>
      <c r="AO50" s="12">
        <v>1</v>
      </c>
      <c r="AP50" s="23">
        <f>$I50</f>
        <v>12942500</v>
      </c>
      <c r="AQ50" s="16"/>
      <c r="AR50" s="872"/>
      <c r="AS50" s="16"/>
      <c r="AT50" s="872"/>
      <c r="AU50" s="16"/>
      <c r="AV50" s="872"/>
      <c r="AW50" s="16"/>
      <c r="AX50" s="872"/>
      <c r="AY50" s="43"/>
      <c r="AZ50" s="1768">
        <f t="shared" si="3"/>
        <v>0</v>
      </c>
      <c r="BA50" s="16"/>
      <c r="BB50" s="16"/>
      <c r="BC50" s="16"/>
      <c r="BD50" s="16"/>
    </row>
    <row r="51" spans="1:56" s="22" customFormat="1" ht="84.75" customHeight="1">
      <c r="A51" s="28">
        <v>9</v>
      </c>
      <c r="B51" s="913">
        <f t="shared" si="7"/>
        <v>15</v>
      </c>
      <c r="C51" s="869" t="s">
        <v>1634</v>
      </c>
      <c r="D51" s="302" t="s">
        <v>1269</v>
      </c>
      <c r="E51" s="870">
        <v>175311800</v>
      </c>
      <c r="F51" s="12">
        <v>1</v>
      </c>
      <c r="G51" s="12">
        <v>1</v>
      </c>
      <c r="H51" s="12">
        <v>1</v>
      </c>
      <c r="I51" s="870">
        <v>35062400</v>
      </c>
      <c r="J51" s="870">
        <v>70124800</v>
      </c>
      <c r="K51" s="870">
        <v>70124600</v>
      </c>
      <c r="L51" s="1734">
        <f t="shared" si="6"/>
        <v>175311800</v>
      </c>
      <c r="M51" s="318" t="s">
        <v>1270</v>
      </c>
      <c r="N51" s="319" t="s">
        <v>968</v>
      </c>
      <c r="O51" s="323" t="s">
        <v>923</v>
      </c>
      <c r="P51" s="12" t="s">
        <v>956</v>
      </c>
      <c r="Q51" s="21" t="s">
        <v>1433</v>
      </c>
      <c r="T51" s="16"/>
      <c r="U51" s="16"/>
      <c r="V51" s="12">
        <v>1</v>
      </c>
      <c r="W51" s="302" t="s">
        <v>4040</v>
      </c>
      <c r="X51" s="16"/>
      <c r="Y51" s="16"/>
      <c r="Z51" s="16"/>
      <c r="AA51" s="16"/>
      <c r="AB51" s="16"/>
      <c r="AC51" s="16"/>
      <c r="AE51" s="12"/>
      <c r="AF51" s="12"/>
      <c r="AG51" s="16"/>
      <c r="AH51" s="16"/>
      <c r="AI51" s="16"/>
      <c r="AJ51" s="16"/>
      <c r="AK51" s="12">
        <v>1</v>
      </c>
      <c r="AL51" s="1767">
        <f>$I51</f>
        <v>35062400</v>
      </c>
      <c r="AM51" s="16"/>
      <c r="AN51" s="16"/>
      <c r="AO51" s="16"/>
      <c r="AP51" s="872"/>
      <c r="AQ51" s="16"/>
      <c r="AR51" s="872"/>
      <c r="AS51" s="16"/>
      <c r="AT51" s="872"/>
      <c r="AU51" s="16"/>
      <c r="AV51" s="872"/>
      <c r="AW51" s="16"/>
      <c r="AX51" s="872"/>
      <c r="AY51" s="43"/>
      <c r="AZ51" s="1768">
        <f t="shared" si="3"/>
        <v>0</v>
      </c>
      <c r="BA51" s="16"/>
      <c r="BB51" s="16"/>
      <c r="BC51" s="16"/>
      <c r="BD51" s="16"/>
    </row>
    <row r="52" spans="1:56" s="22" customFormat="1" ht="84.75" customHeight="1">
      <c r="A52" s="12">
        <v>7</v>
      </c>
      <c r="B52" s="913">
        <f t="shared" si="7"/>
        <v>16</v>
      </c>
      <c r="C52" s="869" t="s">
        <v>1598</v>
      </c>
      <c r="D52" s="302" t="s">
        <v>1049</v>
      </c>
      <c r="E52" s="870">
        <v>79388000</v>
      </c>
      <c r="F52" s="12">
        <v>1</v>
      </c>
      <c r="G52" s="12">
        <v>1</v>
      </c>
      <c r="H52" s="303">
        <v>1</v>
      </c>
      <c r="I52" s="870">
        <v>15877600</v>
      </c>
      <c r="J52" s="870">
        <v>31755200</v>
      </c>
      <c r="K52" s="870">
        <v>31755200</v>
      </c>
      <c r="L52" s="1734">
        <f t="shared" si="6"/>
        <v>79388000</v>
      </c>
      <c r="M52" s="11" t="s">
        <v>626</v>
      </c>
      <c r="N52" s="15" t="s">
        <v>526</v>
      </c>
      <c r="O52" s="12" t="s">
        <v>923</v>
      </c>
      <c r="P52" s="12" t="s">
        <v>956</v>
      </c>
      <c r="Q52" s="21" t="s">
        <v>1433</v>
      </c>
      <c r="T52" s="16"/>
      <c r="U52" s="16"/>
      <c r="V52" s="12">
        <v>1</v>
      </c>
      <c r="W52" s="302" t="s">
        <v>4041</v>
      </c>
      <c r="X52" s="16"/>
      <c r="Y52" s="16"/>
      <c r="Z52" s="16"/>
      <c r="AA52" s="16"/>
      <c r="AB52" s="16"/>
      <c r="AC52" s="16"/>
      <c r="AE52" s="12"/>
      <c r="AF52" s="12"/>
      <c r="AG52" s="16"/>
      <c r="AH52" s="16"/>
      <c r="AI52" s="16"/>
      <c r="AJ52" s="16"/>
      <c r="AK52" s="12">
        <v>1</v>
      </c>
      <c r="AL52" s="1767">
        <f>$I52</f>
        <v>15877600</v>
      </c>
      <c r="AM52" s="16"/>
      <c r="AN52" s="16"/>
      <c r="AO52" s="16"/>
      <c r="AP52" s="872"/>
      <c r="AQ52" s="16"/>
      <c r="AR52" s="872"/>
      <c r="AS52" s="16"/>
      <c r="AT52" s="872"/>
      <c r="AU52" s="16"/>
      <c r="AV52" s="872"/>
      <c r="AW52" s="16"/>
      <c r="AX52" s="872"/>
      <c r="AY52" s="43"/>
      <c r="AZ52" s="1768">
        <f t="shared" si="3"/>
        <v>0</v>
      </c>
      <c r="BA52" s="16"/>
      <c r="BB52" s="16"/>
      <c r="BC52" s="16"/>
      <c r="BD52" s="16"/>
    </row>
    <row r="53" spans="1:56" s="22" customFormat="1" ht="84.75" customHeight="1">
      <c r="A53" s="13">
        <v>11</v>
      </c>
      <c r="B53" s="913">
        <f t="shared" si="7"/>
        <v>17</v>
      </c>
      <c r="C53" s="869" t="s">
        <v>1651</v>
      </c>
      <c r="D53" s="302" t="s">
        <v>1049</v>
      </c>
      <c r="E53" s="870">
        <v>79454800</v>
      </c>
      <c r="F53" s="12">
        <v>1</v>
      </c>
      <c r="G53" s="12"/>
      <c r="H53" s="12">
        <v>1</v>
      </c>
      <c r="I53" s="870">
        <v>15891000</v>
      </c>
      <c r="J53" s="870">
        <v>31782000</v>
      </c>
      <c r="K53" s="870">
        <v>31781800</v>
      </c>
      <c r="L53" s="1734">
        <f t="shared" si="6"/>
        <v>79454800</v>
      </c>
      <c r="M53" s="11" t="s">
        <v>668</v>
      </c>
      <c r="N53" s="14" t="s">
        <v>659</v>
      </c>
      <c r="O53" s="205" t="s">
        <v>923</v>
      </c>
      <c r="P53" s="12" t="s">
        <v>956</v>
      </c>
      <c r="Q53" s="21" t="s">
        <v>1433</v>
      </c>
      <c r="T53" s="16"/>
      <c r="U53" s="16"/>
      <c r="V53" s="12">
        <v>1</v>
      </c>
      <c r="W53" s="302" t="s">
        <v>4041</v>
      </c>
      <c r="X53" s="16"/>
      <c r="Y53" s="16"/>
      <c r="Z53" s="16"/>
      <c r="AA53" s="16"/>
      <c r="AB53" s="16"/>
      <c r="AC53" s="16"/>
      <c r="AE53" s="12"/>
      <c r="AF53" s="12"/>
      <c r="AG53" s="16"/>
      <c r="AH53" s="16"/>
      <c r="AI53" s="16"/>
      <c r="AJ53" s="16"/>
      <c r="AK53" s="12">
        <v>1</v>
      </c>
      <c r="AL53" s="1767">
        <f>$I53</f>
        <v>15891000</v>
      </c>
      <c r="AM53" s="16"/>
      <c r="AN53" s="16"/>
      <c r="AO53" s="16"/>
      <c r="AP53" s="872"/>
      <c r="AQ53" s="16"/>
      <c r="AR53" s="872"/>
      <c r="AS53" s="16"/>
      <c r="AT53" s="872"/>
      <c r="AU53" s="16"/>
      <c r="AV53" s="872"/>
      <c r="AW53" s="16"/>
      <c r="AX53" s="872"/>
      <c r="AY53" s="43"/>
      <c r="AZ53" s="1768">
        <f t="shared" si="3"/>
        <v>0</v>
      </c>
      <c r="BA53" s="16"/>
      <c r="BB53" s="16"/>
      <c r="BC53" s="16"/>
      <c r="BD53" s="16"/>
    </row>
    <row r="54" spans="1:56" s="22" customFormat="1" ht="84.75" customHeight="1">
      <c r="A54" s="28">
        <v>5</v>
      </c>
      <c r="B54" s="913">
        <f t="shared" si="7"/>
        <v>18</v>
      </c>
      <c r="C54" s="869" t="s">
        <v>1579</v>
      </c>
      <c r="D54" s="302" t="s">
        <v>1380</v>
      </c>
      <c r="E54" s="870">
        <v>132000000</v>
      </c>
      <c r="F54" s="12">
        <v>1</v>
      </c>
      <c r="G54" s="12">
        <v>1</v>
      </c>
      <c r="H54" s="12">
        <v>1</v>
      </c>
      <c r="I54" s="870">
        <v>26400000</v>
      </c>
      <c r="J54" s="870">
        <v>52800000</v>
      </c>
      <c r="K54" s="870">
        <v>52800000</v>
      </c>
      <c r="L54" s="1734">
        <f t="shared" si="6"/>
        <v>132000000</v>
      </c>
      <c r="M54" s="18" t="s">
        <v>527</v>
      </c>
      <c r="N54" s="38" t="s">
        <v>866</v>
      </c>
      <c r="O54" s="12" t="s">
        <v>933</v>
      </c>
      <c r="P54" s="147" t="s">
        <v>956</v>
      </c>
      <c r="Q54" s="21" t="s">
        <v>1433</v>
      </c>
      <c r="T54" s="16"/>
      <c r="U54" s="16"/>
      <c r="V54" s="12">
        <v>1</v>
      </c>
      <c r="W54" s="12" t="s">
        <v>4042</v>
      </c>
      <c r="X54" s="16"/>
      <c r="Y54" s="16"/>
      <c r="Z54" s="16"/>
      <c r="AA54" s="16"/>
      <c r="AB54" s="16"/>
      <c r="AC54" s="16"/>
      <c r="AE54" s="12">
        <v>1</v>
      </c>
      <c r="AF54" s="1767">
        <f>$I54</f>
        <v>26400000</v>
      </c>
      <c r="AG54" s="16"/>
      <c r="AH54" s="16"/>
      <c r="AI54" s="16"/>
      <c r="AJ54" s="16"/>
      <c r="AK54" s="16"/>
      <c r="AL54" s="16"/>
      <c r="AM54" s="16"/>
      <c r="AN54" s="16"/>
      <c r="AO54" s="16"/>
      <c r="AP54" s="872"/>
      <c r="AQ54" s="16"/>
      <c r="AR54" s="872"/>
      <c r="AS54" s="16"/>
      <c r="AT54" s="872"/>
      <c r="AU54" s="16"/>
      <c r="AV54" s="872"/>
      <c r="AW54" s="16"/>
      <c r="AX54" s="872"/>
      <c r="AY54" s="43"/>
      <c r="AZ54" s="1768">
        <f t="shared" si="3"/>
        <v>0</v>
      </c>
      <c r="BA54" s="16"/>
      <c r="BB54" s="16"/>
      <c r="BC54" s="16"/>
      <c r="BD54" s="16"/>
    </row>
    <row r="55" spans="1:56" s="22" customFormat="1" ht="84.75" customHeight="1">
      <c r="A55" s="12">
        <v>2</v>
      </c>
      <c r="B55" s="913">
        <v>2</v>
      </c>
      <c r="C55" s="869" t="s">
        <v>1507</v>
      </c>
      <c r="D55" s="302" t="s">
        <v>678</v>
      </c>
      <c r="E55" s="870">
        <v>53000000</v>
      </c>
      <c r="F55" s="12">
        <v>1</v>
      </c>
      <c r="G55" s="12">
        <v>1</v>
      </c>
      <c r="H55" s="12">
        <v>1</v>
      </c>
      <c r="I55" s="870">
        <v>10600000</v>
      </c>
      <c r="J55" s="870">
        <v>42400000</v>
      </c>
      <c r="K55" s="32"/>
      <c r="L55" s="1734">
        <f t="shared" si="6"/>
        <v>53000000</v>
      </c>
      <c r="M55" s="11" t="s">
        <v>880</v>
      </c>
      <c r="N55" s="15" t="s">
        <v>879</v>
      </c>
      <c r="O55" s="12" t="s">
        <v>725</v>
      </c>
      <c r="P55" s="12" t="s">
        <v>956</v>
      </c>
      <c r="Q55" s="21" t="s">
        <v>1433</v>
      </c>
      <c r="T55" s="16"/>
      <c r="U55" s="16"/>
      <c r="V55" s="12">
        <v>1</v>
      </c>
      <c r="W55" s="12" t="s">
        <v>4043</v>
      </c>
      <c r="X55" s="16"/>
      <c r="Y55" s="16"/>
      <c r="Z55" s="16"/>
      <c r="AA55" s="16"/>
      <c r="AB55" s="16"/>
      <c r="AC55" s="16"/>
      <c r="AE55" s="12"/>
      <c r="AF55" s="12"/>
      <c r="AG55" s="12">
        <v>1</v>
      </c>
      <c r="AH55" s="1767">
        <f>$I55</f>
        <v>10600000</v>
      </c>
      <c r="AI55" s="16"/>
      <c r="AJ55" s="16"/>
      <c r="AK55" s="16"/>
      <c r="AL55" s="16"/>
      <c r="AM55" s="16"/>
      <c r="AN55" s="16"/>
      <c r="AO55" s="16"/>
      <c r="AP55" s="872"/>
      <c r="AQ55" s="16"/>
      <c r="AR55" s="872"/>
      <c r="AS55" s="16"/>
      <c r="AT55" s="872"/>
      <c r="AU55" s="16"/>
      <c r="AV55" s="872"/>
      <c r="AW55" s="16"/>
      <c r="AX55" s="872"/>
      <c r="AY55" s="43"/>
      <c r="AZ55" s="1768">
        <f t="shared" si="3"/>
        <v>0</v>
      </c>
      <c r="BA55" s="16"/>
      <c r="BB55" s="16"/>
      <c r="BC55" s="16"/>
      <c r="BD55" s="16"/>
    </row>
    <row r="56" spans="1:56" s="22" customFormat="1" ht="84.75" customHeight="1">
      <c r="A56" s="12">
        <v>2</v>
      </c>
      <c r="B56" s="913">
        <v>4</v>
      </c>
      <c r="C56" s="869" t="s">
        <v>1509</v>
      </c>
      <c r="D56" s="302" t="s">
        <v>678</v>
      </c>
      <c r="E56" s="870">
        <v>53000000</v>
      </c>
      <c r="F56" s="12">
        <v>1</v>
      </c>
      <c r="G56" s="12"/>
      <c r="H56" s="12">
        <v>1</v>
      </c>
      <c r="I56" s="870">
        <v>10600000</v>
      </c>
      <c r="J56" s="870">
        <v>42400000</v>
      </c>
      <c r="K56" s="32"/>
      <c r="L56" s="1734">
        <f t="shared" si="6"/>
        <v>53000000</v>
      </c>
      <c r="M56" s="11" t="s">
        <v>1381</v>
      </c>
      <c r="N56" s="15" t="s">
        <v>1382</v>
      </c>
      <c r="O56" s="12" t="s">
        <v>725</v>
      </c>
      <c r="P56" s="12" t="s">
        <v>956</v>
      </c>
      <c r="Q56" s="21" t="s">
        <v>1433</v>
      </c>
      <c r="T56" s="16"/>
      <c r="U56" s="16"/>
      <c r="V56" s="12">
        <v>1</v>
      </c>
      <c r="W56" s="12" t="s">
        <v>4043</v>
      </c>
      <c r="X56" s="16"/>
      <c r="Y56" s="16"/>
      <c r="Z56" s="16"/>
      <c r="AA56" s="16"/>
      <c r="AB56" s="16"/>
      <c r="AC56" s="16"/>
      <c r="AE56" s="12"/>
      <c r="AF56" s="12"/>
      <c r="AG56" s="12">
        <v>1</v>
      </c>
      <c r="AH56" s="1767">
        <f>$I56</f>
        <v>10600000</v>
      </c>
      <c r="AI56" s="16"/>
      <c r="AJ56" s="16"/>
      <c r="AK56" s="16"/>
      <c r="AL56" s="16"/>
      <c r="AM56" s="16"/>
      <c r="AN56" s="16"/>
      <c r="AO56" s="16"/>
      <c r="AP56" s="872"/>
      <c r="AQ56" s="16"/>
      <c r="AR56" s="872"/>
      <c r="AS56" s="16"/>
      <c r="AT56" s="872"/>
      <c r="AU56" s="16"/>
      <c r="AV56" s="872"/>
      <c r="AW56" s="16"/>
      <c r="AX56" s="872"/>
      <c r="AY56" s="43"/>
      <c r="AZ56" s="1768">
        <f t="shared" si="3"/>
        <v>0</v>
      </c>
      <c r="BA56" s="16"/>
      <c r="BB56" s="16"/>
      <c r="BC56" s="16"/>
      <c r="BD56" s="16"/>
    </row>
    <row r="57" spans="1:56" s="22" customFormat="1" ht="84.75" customHeight="1">
      <c r="A57" s="12">
        <v>5</v>
      </c>
      <c r="B57" s="913">
        <f>B56+1</f>
        <v>5</v>
      </c>
      <c r="C57" s="869" t="s">
        <v>1578</v>
      </c>
      <c r="D57" s="302" t="s">
        <v>4035</v>
      </c>
      <c r="E57" s="871">
        <v>19000000</v>
      </c>
      <c r="F57" s="12">
        <v>1</v>
      </c>
      <c r="G57" s="12">
        <v>1</v>
      </c>
      <c r="H57" s="12">
        <v>1</v>
      </c>
      <c r="I57" s="32">
        <f>H57*E57</f>
        <v>19000000</v>
      </c>
      <c r="J57" s="32"/>
      <c r="K57" s="32"/>
      <c r="L57" s="1734">
        <f t="shared" si="6"/>
        <v>19000000</v>
      </c>
      <c r="M57" s="11" t="s">
        <v>1130</v>
      </c>
      <c r="N57" s="15" t="s">
        <v>824</v>
      </c>
      <c r="O57" s="12" t="s">
        <v>725</v>
      </c>
      <c r="P57" s="12" t="s">
        <v>956</v>
      </c>
      <c r="Q57" s="21" t="s">
        <v>1433</v>
      </c>
      <c r="T57" s="16"/>
      <c r="U57" s="16"/>
      <c r="V57" s="12">
        <v>1</v>
      </c>
      <c r="W57" s="302" t="s">
        <v>4045</v>
      </c>
      <c r="X57" s="16"/>
      <c r="Y57" s="16"/>
      <c r="Z57" s="16"/>
      <c r="AA57" s="16"/>
      <c r="AB57" s="16"/>
      <c r="AC57" s="16"/>
      <c r="AE57" s="12"/>
      <c r="AF57" s="12"/>
      <c r="AG57" s="12">
        <v>1</v>
      </c>
      <c r="AH57" s="1767">
        <f>$I57</f>
        <v>19000000</v>
      </c>
      <c r="AI57" s="16"/>
      <c r="AJ57" s="16"/>
      <c r="AK57" s="16"/>
      <c r="AL57" s="16"/>
      <c r="AM57" s="16"/>
      <c r="AN57" s="16"/>
      <c r="AO57" s="16"/>
      <c r="AP57" s="872"/>
      <c r="AQ57" s="16"/>
      <c r="AR57" s="872"/>
      <c r="AS57" s="16"/>
      <c r="AT57" s="872"/>
      <c r="AU57" s="16"/>
      <c r="AV57" s="872"/>
      <c r="AW57" s="16"/>
      <c r="AX57" s="872"/>
      <c r="AY57" s="43"/>
      <c r="AZ57" s="1768">
        <f t="shared" si="3"/>
        <v>0</v>
      </c>
      <c r="BA57" s="16"/>
      <c r="BB57" s="16"/>
      <c r="BC57" s="16"/>
      <c r="BD57" s="16"/>
    </row>
    <row r="58" spans="1:56" s="22" customFormat="1" ht="84.75" customHeight="1">
      <c r="A58" s="28">
        <v>12</v>
      </c>
      <c r="B58" s="315">
        <v>1</v>
      </c>
      <c r="C58" s="869" t="s">
        <v>1716</v>
      </c>
      <c r="D58" s="302">
        <v>10838</v>
      </c>
      <c r="E58" s="870">
        <v>489000000</v>
      </c>
      <c r="F58" s="12">
        <v>1</v>
      </c>
      <c r="G58" s="870">
        <v>1</v>
      </c>
      <c r="H58" s="12">
        <v>1</v>
      </c>
      <c r="I58" s="303">
        <f>0.2*E58</f>
        <v>97800000</v>
      </c>
      <c r="J58" s="303">
        <f>0.4*E58</f>
        <v>195600000</v>
      </c>
      <c r="K58" s="303">
        <f>E58-I58-J58</f>
        <v>195600000</v>
      </c>
      <c r="L58" s="1734">
        <f t="shared" si="6"/>
        <v>489000000</v>
      </c>
      <c r="M58" s="210" t="s">
        <v>929</v>
      </c>
      <c r="N58" s="1" t="s">
        <v>930</v>
      </c>
      <c r="O58" s="12" t="s">
        <v>725</v>
      </c>
      <c r="P58" s="12" t="s">
        <v>956</v>
      </c>
      <c r="Q58" s="10" t="s">
        <v>949</v>
      </c>
      <c r="T58" s="16"/>
      <c r="U58" s="16"/>
      <c r="V58" s="12">
        <v>1</v>
      </c>
      <c r="W58" s="302">
        <v>10838</v>
      </c>
      <c r="X58" s="16"/>
      <c r="Y58" s="16"/>
      <c r="Z58" s="16"/>
      <c r="AA58" s="16"/>
      <c r="AB58" s="16"/>
      <c r="AC58" s="16"/>
      <c r="AE58" s="12"/>
      <c r="AF58" s="12"/>
      <c r="AG58" s="12">
        <v>1</v>
      </c>
      <c r="AH58" s="1767">
        <f>$I58</f>
        <v>97800000</v>
      </c>
      <c r="AI58" s="16"/>
      <c r="AJ58" s="16"/>
      <c r="AK58" s="16"/>
      <c r="AL58" s="16"/>
      <c r="AM58" s="16"/>
      <c r="AN58" s="16"/>
      <c r="AO58" s="16"/>
      <c r="AP58" s="872"/>
      <c r="AQ58" s="16"/>
      <c r="AR58" s="872"/>
      <c r="AS58" s="16"/>
      <c r="AT58" s="872"/>
      <c r="AU58" s="16"/>
      <c r="AV58" s="872"/>
      <c r="AW58" s="16"/>
      <c r="AX58" s="872"/>
      <c r="AY58" s="43"/>
      <c r="AZ58" s="1768">
        <f t="shared" si="3"/>
        <v>0</v>
      </c>
      <c r="BA58" s="16"/>
      <c r="BB58" s="16"/>
      <c r="BC58" s="16"/>
      <c r="BD58" s="16"/>
    </row>
    <row r="59" spans="1:56" s="22" customFormat="1" ht="84.75" customHeight="1">
      <c r="A59" s="12">
        <v>12</v>
      </c>
      <c r="B59" s="2">
        <v>6</v>
      </c>
      <c r="C59" s="869" t="s">
        <v>1721</v>
      </c>
      <c r="D59" s="302" t="s">
        <v>975</v>
      </c>
      <c r="E59" s="871">
        <v>14175000</v>
      </c>
      <c r="F59" s="12">
        <v>1</v>
      </c>
      <c r="G59" s="871"/>
      <c r="H59" s="12">
        <v>1</v>
      </c>
      <c r="I59" s="32">
        <f>H59*E59</f>
        <v>14175000</v>
      </c>
      <c r="J59" s="901"/>
      <c r="K59" s="901"/>
      <c r="L59" s="1734">
        <f t="shared" si="6"/>
        <v>14175000</v>
      </c>
      <c r="M59" s="637" t="s">
        <v>1104</v>
      </c>
      <c r="N59" s="638" t="s">
        <v>930</v>
      </c>
      <c r="O59" s="639" t="s">
        <v>727</v>
      </c>
      <c r="P59" s="12" t="s">
        <v>956</v>
      </c>
      <c r="Q59" s="10" t="s">
        <v>949</v>
      </c>
      <c r="T59" s="16"/>
      <c r="U59" s="16"/>
      <c r="V59" s="12">
        <v>1</v>
      </c>
      <c r="W59" s="302" t="s">
        <v>1473</v>
      </c>
      <c r="X59" s="16"/>
      <c r="Y59" s="16"/>
      <c r="Z59" s="16"/>
      <c r="AA59" s="16"/>
      <c r="AB59" s="16"/>
      <c r="AC59" s="16"/>
      <c r="AE59" s="12"/>
      <c r="AF59" s="12"/>
      <c r="AG59" s="16"/>
      <c r="AH59" s="16"/>
      <c r="AI59" s="16"/>
      <c r="AJ59" s="16"/>
      <c r="AK59" s="16"/>
      <c r="AL59" s="16"/>
      <c r="AM59" s="16"/>
      <c r="AN59" s="16"/>
      <c r="AO59" s="12">
        <v>1</v>
      </c>
      <c r="AP59" s="23">
        <f>$I59</f>
        <v>14175000</v>
      </c>
      <c r="AQ59" s="16"/>
      <c r="AR59" s="872"/>
      <c r="AS59" s="16"/>
      <c r="AT59" s="872"/>
      <c r="AU59" s="16"/>
      <c r="AV59" s="872"/>
      <c r="AW59" s="16"/>
      <c r="AX59" s="872"/>
      <c r="AY59" s="43"/>
      <c r="AZ59" s="1768">
        <f t="shared" si="3"/>
        <v>0</v>
      </c>
      <c r="BA59" s="16"/>
      <c r="BB59" s="16"/>
      <c r="BC59" s="16"/>
      <c r="BD59" s="16"/>
    </row>
    <row r="60" spans="1:56" s="22" customFormat="1" ht="84.75" customHeight="1">
      <c r="A60" s="28">
        <v>12</v>
      </c>
      <c r="B60" s="315">
        <v>11</v>
      </c>
      <c r="C60" s="869" t="s">
        <v>1726</v>
      </c>
      <c r="D60" s="302">
        <v>9637</v>
      </c>
      <c r="E60" s="871">
        <v>12403500</v>
      </c>
      <c r="F60" s="12">
        <v>1</v>
      </c>
      <c r="G60" s="871"/>
      <c r="H60" s="12">
        <v>1</v>
      </c>
      <c r="I60" s="305">
        <f>H60*E60</f>
        <v>12403500</v>
      </c>
      <c r="J60" s="32">
        <f>E60-I60</f>
        <v>0</v>
      </c>
      <c r="K60" s="204"/>
      <c r="L60" s="1734">
        <f t="shared" si="6"/>
        <v>12403500</v>
      </c>
      <c r="M60" s="207" t="s">
        <v>1343</v>
      </c>
      <c r="N60" s="1" t="s">
        <v>997</v>
      </c>
      <c r="O60" s="205" t="s">
        <v>727</v>
      </c>
      <c r="P60" s="12" t="s">
        <v>956</v>
      </c>
      <c r="Q60" s="10" t="s">
        <v>949</v>
      </c>
      <c r="T60" s="16"/>
      <c r="U60" s="16"/>
      <c r="V60" s="12">
        <v>1</v>
      </c>
      <c r="W60" s="302">
        <v>9637</v>
      </c>
      <c r="X60" s="16"/>
      <c r="Y60" s="16"/>
      <c r="Z60" s="16"/>
      <c r="AA60" s="16"/>
      <c r="AB60" s="16"/>
      <c r="AC60" s="16"/>
      <c r="AE60" s="12"/>
      <c r="AF60" s="12"/>
      <c r="AG60" s="16"/>
      <c r="AH60" s="16"/>
      <c r="AI60" s="16"/>
      <c r="AJ60" s="16"/>
      <c r="AK60" s="16"/>
      <c r="AL60" s="16"/>
      <c r="AM60" s="16"/>
      <c r="AN60" s="16"/>
      <c r="AO60" s="12">
        <v>1</v>
      </c>
      <c r="AP60" s="23">
        <f>$I60</f>
        <v>12403500</v>
      </c>
      <c r="AQ60" s="16"/>
      <c r="AR60" s="872"/>
      <c r="AS60" s="16"/>
      <c r="AT60" s="872"/>
      <c r="AU60" s="16"/>
      <c r="AV60" s="872"/>
      <c r="AW60" s="16"/>
      <c r="AX60" s="872"/>
      <c r="AY60" s="43"/>
      <c r="AZ60" s="1768">
        <f t="shared" si="3"/>
        <v>0</v>
      </c>
      <c r="BA60" s="16"/>
      <c r="BB60" s="16"/>
      <c r="BC60" s="16"/>
      <c r="BD60" s="16"/>
    </row>
    <row r="61" spans="1:56" s="17" customFormat="1" ht="84.75" customHeight="1">
      <c r="A61" s="28">
        <v>12</v>
      </c>
      <c r="B61" s="2">
        <v>2</v>
      </c>
      <c r="C61" s="869" t="s">
        <v>1717</v>
      </c>
      <c r="D61" s="302" t="s">
        <v>809</v>
      </c>
      <c r="E61" s="870">
        <v>31953200</v>
      </c>
      <c r="F61" s="12">
        <v>1</v>
      </c>
      <c r="G61" s="870"/>
      <c r="H61" s="12">
        <v>1</v>
      </c>
      <c r="I61" s="305">
        <v>6390700</v>
      </c>
      <c r="J61" s="305">
        <f>E61-I61</f>
        <v>25562500</v>
      </c>
      <c r="K61" s="204"/>
      <c r="L61" s="1734">
        <f t="shared" si="6"/>
        <v>31953200</v>
      </c>
      <c r="M61" s="210" t="s">
        <v>924</v>
      </c>
      <c r="N61" s="1" t="s">
        <v>724</v>
      </c>
      <c r="O61" s="208" t="s">
        <v>727</v>
      </c>
      <c r="P61" s="205" t="s">
        <v>956</v>
      </c>
      <c r="Q61" s="10" t="s">
        <v>949</v>
      </c>
      <c r="R61" s="22"/>
      <c r="T61" s="4"/>
      <c r="U61" s="4"/>
      <c r="V61" s="12">
        <v>1</v>
      </c>
      <c r="W61" s="302" t="s">
        <v>4044</v>
      </c>
      <c r="X61" s="4"/>
      <c r="Y61" s="4"/>
      <c r="Z61" s="4"/>
      <c r="AA61" s="4"/>
      <c r="AB61" s="4"/>
      <c r="AC61" s="4"/>
      <c r="AE61" s="12"/>
      <c r="AF61" s="12"/>
      <c r="AG61" s="4"/>
      <c r="AH61" s="4"/>
      <c r="AI61" s="4"/>
      <c r="AJ61" s="4"/>
      <c r="AK61" s="4"/>
      <c r="AL61" s="4"/>
      <c r="AM61" s="4"/>
      <c r="AN61" s="4"/>
      <c r="AO61" s="12">
        <v>1</v>
      </c>
      <c r="AP61" s="23">
        <f>$I61</f>
        <v>6390700</v>
      </c>
      <c r="AQ61" s="4"/>
      <c r="AR61" s="1803"/>
      <c r="AS61" s="4"/>
      <c r="AT61" s="1803"/>
      <c r="AU61" s="4"/>
      <c r="AV61" s="1803"/>
      <c r="AW61" s="4"/>
      <c r="AX61" s="1803"/>
      <c r="AY61" s="43"/>
      <c r="AZ61" s="1768">
        <f t="shared" si="3"/>
        <v>0</v>
      </c>
      <c r="BA61" s="4"/>
      <c r="BB61" s="4"/>
      <c r="BC61" s="4"/>
      <c r="BD61" s="4"/>
    </row>
    <row r="62" spans="1:56" s="22" customFormat="1" ht="84.75" customHeight="1">
      <c r="A62" s="28">
        <v>12</v>
      </c>
      <c r="B62" s="2">
        <v>4</v>
      </c>
      <c r="C62" s="869" t="s">
        <v>1719</v>
      </c>
      <c r="D62" s="302">
        <v>9893</v>
      </c>
      <c r="E62" s="870">
        <v>90442900</v>
      </c>
      <c r="F62" s="12">
        <v>1</v>
      </c>
      <c r="G62" s="870"/>
      <c r="H62" s="12">
        <v>1</v>
      </c>
      <c r="I62" s="303">
        <v>18088600</v>
      </c>
      <c r="J62" s="303">
        <v>36177200</v>
      </c>
      <c r="K62" s="303">
        <f>E62-I62-J62</f>
        <v>36177100</v>
      </c>
      <c r="L62" s="1734">
        <f t="shared" si="6"/>
        <v>90442900</v>
      </c>
      <c r="M62" s="207" t="s">
        <v>884</v>
      </c>
      <c r="N62" s="1" t="s">
        <v>724</v>
      </c>
      <c r="O62" s="205" t="s">
        <v>727</v>
      </c>
      <c r="P62" s="12" t="s">
        <v>956</v>
      </c>
      <c r="Q62" s="10" t="s">
        <v>949</v>
      </c>
      <c r="T62" s="16"/>
      <c r="U62" s="16"/>
      <c r="V62" s="12">
        <v>1</v>
      </c>
      <c r="W62" s="302">
        <v>9893</v>
      </c>
      <c r="X62" s="16"/>
      <c r="Y62" s="16"/>
      <c r="Z62" s="16"/>
      <c r="AA62" s="16"/>
      <c r="AB62" s="16"/>
      <c r="AC62" s="16"/>
      <c r="AE62" s="12"/>
      <c r="AF62" s="12"/>
      <c r="AG62" s="16"/>
      <c r="AH62" s="16"/>
      <c r="AI62" s="16"/>
      <c r="AJ62" s="16"/>
      <c r="AK62" s="16"/>
      <c r="AL62" s="16"/>
      <c r="AM62" s="16"/>
      <c r="AN62" s="16"/>
      <c r="AO62" s="12">
        <v>1</v>
      </c>
      <c r="AP62" s="23">
        <f>$I62</f>
        <v>18088600</v>
      </c>
      <c r="AQ62" s="16"/>
      <c r="AR62" s="872"/>
      <c r="AS62" s="16"/>
      <c r="AT62" s="872"/>
      <c r="AU62" s="16"/>
      <c r="AV62" s="872"/>
      <c r="AW62" s="16"/>
      <c r="AX62" s="872"/>
      <c r="AY62" s="43"/>
      <c r="AZ62" s="1768">
        <f t="shared" si="3"/>
        <v>0</v>
      </c>
      <c r="BA62" s="16"/>
      <c r="BB62" s="16"/>
      <c r="BC62" s="16"/>
      <c r="BD62" s="16"/>
    </row>
    <row r="63" spans="1:56" s="22" customFormat="1" ht="84.75" customHeight="1">
      <c r="A63" s="13">
        <v>3</v>
      </c>
      <c r="B63" s="913">
        <v>7</v>
      </c>
      <c r="C63" s="869" t="s">
        <v>1526</v>
      </c>
      <c r="D63" s="302">
        <v>5883</v>
      </c>
      <c r="E63" s="870">
        <v>31000000</v>
      </c>
      <c r="F63" s="12">
        <v>1</v>
      </c>
      <c r="G63" s="12">
        <v>1</v>
      </c>
      <c r="H63" s="12">
        <v>1</v>
      </c>
      <c r="I63" s="870">
        <v>12400000</v>
      </c>
      <c r="J63" s="870">
        <v>18600000</v>
      </c>
      <c r="K63" s="32"/>
      <c r="L63" s="1734">
        <f t="shared" ref="L63:L97" si="8">I63+J63+K63</f>
        <v>31000000</v>
      </c>
      <c r="M63" s="11" t="s">
        <v>1137</v>
      </c>
      <c r="N63" s="15" t="s">
        <v>1037</v>
      </c>
      <c r="O63" s="12" t="s">
        <v>1139</v>
      </c>
      <c r="P63" s="12" t="s">
        <v>955</v>
      </c>
      <c r="Q63" s="21" t="s">
        <v>1433</v>
      </c>
      <c r="T63" s="12">
        <v>1</v>
      </c>
      <c r="U63" s="12">
        <v>5883</v>
      </c>
      <c r="V63" s="16"/>
      <c r="W63" s="16"/>
      <c r="X63" s="16"/>
      <c r="Y63" s="16"/>
      <c r="Z63" s="16"/>
      <c r="AA63" s="16"/>
      <c r="AB63" s="16"/>
      <c r="AC63" s="16"/>
      <c r="AE63" s="16"/>
      <c r="AF63" s="16"/>
      <c r="AG63" s="16"/>
      <c r="AH63" s="16"/>
      <c r="AI63" s="16"/>
      <c r="AJ63" s="16"/>
      <c r="AK63" s="12">
        <v>1</v>
      </c>
      <c r="AL63" s="1767">
        <f>$I63</f>
        <v>12400000</v>
      </c>
      <c r="AM63" s="16"/>
      <c r="AN63" s="16"/>
      <c r="AO63" s="16"/>
      <c r="AP63" s="872"/>
      <c r="AQ63" s="16"/>
      <c r="AR63" s="872"/>
      <c r="AS63" s="16"/>
      <c r="AT63" s="872"/>
      <c r="AU63" s="16"/>
      <c r="AV63" s="872"/>
      <c r="AW63" s="16"/>
      <c r="AX63" s="872"/>
      <c r="AY63" s="43"/>
      <c r="AZ63" s="1768">
        <f t="shared" si="3"/>
        <v>0</v>
      </c>
      <c r="BA63" s="16"/>
      <c r="BB63" s="16"/>
      <c r="BC63" s="16"/>
      <c r="BD63" s="16"/>
    </row>
    <row r="64" spans="1:56" s="22" customFormat="1" ht="84.75" customHeight="1">
      <c r="A64" s="2">
        <v>1</v>
      </c>
      <c r="B64" s="913">
        <v>7</v>
      </c>
      <c r="C64" s="869" t="s">
        <v>1497</v>
      </c>
      <c r="D64" s="302">
        <v>7919</v>
      </c>
      <c r="E64" s="871">
        <v>17000000</v>
      </c>
      <c r="F64" s="12">
        <v>1</v>
      </c>
      <c r="G64" s="12">
        <v>1</v>
      </c>
      <c r="H64" s="12">
        <v>1</v>
      </c>
      <c r="I64" s="32">
        <f>H64*E64</f>
        <v>17000000</v>
      </c>
      <c r="J64" s="32"/>
      <c r="K64" s="32"/>
      <c r="L64" s="1734">
        <f t="shared" si="8"/>
        <v>17000000</v>
      </c>
      <c r="M64" s="210" t="s">
        <v>1146</v>
      </c>
      <c r="N64" s="1" t="s">
        <v>1152</v>
      </c>
      <c r="O64" s="205" t="s">
        <v>727</v>
      </c>
      <c r="P64" s="205" t="s">
        <v>955</v>
      </c>
      <c r="Q64" s="21" t="s">
        <v>1433</v>
      </c>
      <c r="R64" s="17"/>
      <c r="T64" s="12">
        <v>1</v>
      </c>
      <c r="U64" s="12">
        <v>7919</v>
      </c>
      <c r="V64" s="16"/>
      <c r="W64" s="16"/>
      <c r="X64" s="16"/>
      <c r="Y64" s="16"/>
      <c r="Z64" s="16"/>
      <c r="AA64" s="16"/>
      <c r="AB64" s="16"/>
      <c r="AC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2">
        <v>1</v>
      </c>
      <c r="AP64" s="23">
        <f>$I64</f>
        <v>17000000</v>
      </c>
      <c r="AQ64" s="16"/>
      <c r="AR64" s="872"/>
      <c r="AS64" s="16"/>
      <c r="AT64" s="872"/>
      <c r="AU64" s="16"/>
      <c r="AV64" s="872"/>
      <c r="AW64" s="16"/>
      <c r="AX64" s="872"/>
      <c r="AY64" s="43"/>
      <c r="AZ64" s="1768">
        <f t="shared" si="3"/>
        <v>0</v>
      </c>
      <c r="BA64" s="16"/>
      <c r="BB64" s="16"/>
      <c r="BC64" s="16"/>
      <c r="BD64" s="16"/>
    </row>
    <row r="65" spans="1:56" s="22" customFormat="1" ht="84.75" customHeight="1">
      <c r="A65" s="13">
        <v>8</v>
      </c>
      <c r="B65" s="913">
        <f>B64+1</f>
        <v>8</v>
      </c>
      <c r="C65" s="869" t="s">
        <v>1619</v>
      </c>
      <c r="D65" s="302">
        <v>7919</v>
      </c>
      <c r="E65" s="871">
        <v>15457900</v>
      </c>
      <c r="F65" s="12">
        <v>1</v>
      </c>
      <c r="G65" s="12"/>
      <c r="H65" s="12">
        <v>1</v>
      </c>
      <c r="I65" s="32">
        <f>H65*E65</f>
        <v>15457900</v>
      </c>
      <c r="J65" s="32"/>
      <c r="K65" s="32"/>
      <c r="L65" s="1734">
        <f t="shared" si="8"/>
        <v>15457900</v>
      </c>
      <c r="M65" s="11" t="s">
        <v>1321</v>
      </c>
      <c r="N65" s="15" t="s">
        <v>914</v>
      </c>
      <c r="O65" s="12" t="s">
        <v>923</v>
      </c>
      <c r="P65" s="12" t="s">
        <v>955</v>
      </c>
      <c r="Q65" s="21" t="s">
        <v>1433</v>
      </c>
      <c r="R65" s="17"/>
      <c r="T65" s="12">
        <v>1</v>
      </c>
      <c r="U65" s="12">
        <v>7919</v>
      </c>
      <c r="V65" s="16"/>
      <c r="W65" s="16"/>
      <c r="X65" s="16"/>
      <c r="Y65" s="16"/>
      <c r="Z65" s="16"/>
      <c r="AA65" s="16"/>
      <c r="AB65" s="16"/>
      <c r="AC65" s="16"/>
      <c r="AE65" s="16"/>
      <c r="AF65" s="16"/>
      <c r="AG65" s="16"/>
      <c r="AH65" s="16"/>
      <c r="AI65" s="16"/>
      <c r="AJ65" s="16"/>
      <c r="AK65" s="12">
        <v>1</v>
      </c>
      <c r="AL65" s="1767">
        <f>$I65</f>
        <v>15457900</v>
      </c>
      <c r="AM65" s="16"/>
      <c r="AN65" s="16"/>
      <c r="AO65" s="16"/>
      <c r="AP65" s="872"/>
      <c r="AQ65" s="16"/>
      <c r="AR65" s="872"/>
      <c r="AS65" s="16"/>
      <c r="AT65" s="872"/>
      <c r="AU65" s="16"/>
      <c r="AV65" s="872"/>
      <c r="AW65" s="16"/>
      <c r="AX65" s="872"/>
      <c r="AY65" s="43"/>
      <c r="AZ65" s="1768">
        <f t="shared" si="3"/>
        <v>0</v>
      </c>
      <c r="BA65" s="16"/>
      <c r="BB65" s="16"/>
      <c r="BC65" s="16"/>
      <c r="BD65" s="16"/>
    </row>
    <row r="66" spans="1:56" s="22" customFormat="1" ht="84.75" customHeight="1">
      <c r="A66" s="28">
        <v>9</v>
      </c>
      <c r="B66" s="913">
        <f>B65+1</f>
        <v>9</v>
      </c>
      <c r="C66" s="869" t="s">
        <v>1640</v>
      </c>
      <c r="D66" s="302">
        <v>7919</v>
      </c>
      <c r="E66" s="871">
        <v>15500000</v>
      </c>
      <c r="F66" s="12">
        <v>1</v>
      </c>
      <c r="G66" s="12"/>
      <c r="H66" s="12">
        <v>1</v>
      </c>
      <c r="I66" s="32">
        <f>H66*E66</f>
        <v>15500000</v>
      </c>
      <c r="J66" s="32"/>
      <c r="K66" s="32"/>
      <c r="L66" s="1734">
        <f t="shared" si="8"/>
        <v>15500000</v>
      </c>
      <c r="M66" s="11" t="s">
        <v>1210</v>
      </c>
      <c r="N66" s="15" t="s">
        <v>873</v>
      </c>
      <c r="O66" s="12" t="s">
        <v>1424</v>
      </c>
      <c r="P66" s="12" t="s">
        <v>955</v>
      </c>
      <c r="Q66" s="21" t="s">
        <v>1433</v>
      </c>
      <c r="R66" s="17"/>
      <c r="T66" s="12">
        <v>1</v>
      </c>
      <c r="U66" s="12">
        <v>7919</v>
      </c>
      <c r="V66" s="16"/>
      <c r="W66" s="16"/>
      <c r="X66" s="16"/>
      <c r="Y66" s="16"/>
      <c r="Z66" s="16"/>
      <c r="AA66" s="16"/>
      <c r="AB66" s="16"/>
      <c r="AC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872"/>
      <c r="AQ66" s="12">
        <v>1</v>
      </c>
      <c r="AR66" s="23">
        <f>$I66</f>
        <v>15500000</v>
      </c>
      <c r="AS66" s="16"/>
      <c r="AT66" s="872"/>
      <c r="AU66" s="16"/>
      <c r="AV66" s="872"/>
      <c r="AW66" s="16"/>
      <c r="AX66" s="872"/>
      <c r="AY66" s="43"/>
      <c r="AZ66" s="1768">
        <f t="shared" si="3"/>
        <v>0</v>
      </c>
      <c r="BA66" s="16"/>
      <c r="BB66" s="16"/>
      <c r="BC66" s="16"/>
      <c r="BD66" s="16"/>
    </row>
    <row r="67" spans="1:56" s="22" customFormat="1" ht="84.75" customHeight="1">
      <c r="A67" s="12">
        <v>10</v>
      </c>
      <c r="B67" s="913">
        <f>B66+1</f>
        <v>10</v>
      </c>
      <c r="C67" s="869" t="s">
        <v>1645</v>
      </c>
      <c r="D67" s="302">
        <v>7919</v>
      </c>
      <c r="E67" s="871">
        <v>15457900</v>
      </c>
      <c r="F67" s="12">
        <v>1</v>
      </c>
      <c r="G67" s="12"/>
      <c r="H67" s="12">
        <v>1</v>
      </c>
      <c r="I67" s="32">
        <f>H67*E67</f>
        <v>15457900</v>
      </c>
      <c r="J67" s="32"/>
      <c r="K67" s="32"/>
      <c r="L67" s="1734">
        <f t="shared" si="8"/>
        <v>15457900</v>
      </c>
      <c r="M67" s="16" t="s">
        <v>1272</v>
      </c>
      <c r="N67" s="1" t="s">
        <v>1280</v>
      </c>
      <c r="O67" s="12" t="s">
        <v>727</v>
      </c>
      <c r="P67" s="205" t="s">
        <v>955</v>
      </c>
      <c r="Q67" s="21" t="s">
        <v>1433</v>
      </c>
      <c r="R67" s="17"/>
      <c r="T67" s="12">
        <v>1</v>
      </c>
      <c r="U67" s="12">
        <v>7919</v>
      </c>
      <c r="V67" s="16"/>
      <c r="W67" s="16"/>
      <c r="X67" s="16"/>
      <c r="Y67" s="16"/>
      <c r="Z67" s="16"/>
      <c r="AA67" s="16"/>
      <c r="AB67" s="16"/>
      <c r="AC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2">
        <v>1</v>
      </c>
      <c r="AP67" s="23">
        <f>$I67</f>
        <v>15457900</v>
      </c>
      <c r="AQ67" s="16"/>
      <c r="AR67" s="872"/>
      <c r="AS67" s="16"/>
      <c r="AT67" s="872"/>
      <c r="AU67" s="16"/>
      <c r="AV67" s="872"/>
      <c r="AW67" s="16"/>
      <c r="AX67" s="872"/>
      <c r="AY67" s="43"/>
      <c r="AZ67" s="1768">
        <f t="shared" si="3"/>
        <v>0</v>
      </c>
      <c r="BA67" s="16"/>
      <c r="BB67" s="16"/>
      <c r="BC67" s="16"/>
      <c r="BD67" s="16"/>
    </row>
    <row r="68" spans="1:56" s="22" customFormat="1" ht="84.75" customHeight="1">
      <c r="A68" s="12">
        <v>2</v>
      </c>
      <c r="B68" s="913">
        <v>5</v>
      </c>
      <c r="C68" s="869" t="s">
        <v>1510</v>
      </c>
      <c r="D68" s="302">
        <v>8605</v>
      </c>
      <c r="E68" s="870">
        <v>58426300</v>
      </c>
      <c r="F68" s="12">
        <v>1</v>
      </c>
      <c r="G68" s="12">
        <v>1</v>
      </c>
      <c r="H68" s="12">
        <v>1</v>
      </c>
      <c r="I68" s="870">
        <v>11685300</v>
      </c>
      <c r="J68" s="870">
        <v>46741000</v>
      </c>
      <c r="K68" s="32"/>
      <c r="L68" s="1734">
        <f t="shared" si="8"/>
        <v>58426300</v>
      </c>
      <c r="M68" s="11" t="s">
        <v>1295</v>
      </c>
      <c r="N68" s="15" t="s">
        <v>1382</v>
      </c>
      <c r="O68" s="12" t="s">
        <v>925</v>
      </c>
      <c r="P68" s="12" t="s">
        <v>955</v>
      </c>
      <c r="Q68" s="21" t="s">
        <v>1433</v>
      </c>
      <c r="T68" s="12">
        <v>1</v>
      </c>
      <c r="U68" s="12">
        <v>8605</v>
      </c>
      <c r="V68" s="16"/>
      <c r="W68" s="16"/>
      <c r="X68" s="16"/>
      <c r="Y68" s="16"/>
      <c r="Z68" s="16"/>
      <c r="AA68" s="16"/>
      <c r="AB68" s="16"/>
      <c r="AC68" s="16"/>
      <c r="AE68" s="16"/>
      <c r="AF68" s="16"/>
      <c r="AG68" s="16"/>
      <c r="AH68" s="16"/>
      <c r="AI68" s="16"/>
      <c r="AJ68" s="16"/>
      <c r="AK68" s="16"/>
      <c r="AL68" s="16"/>
      <c r="AM68" s="12">
        <v>1</v>
      </c>
      <c r="AN68" s="1767">
        <f>$I68</f>
        <v>11685300</v>
      </c>
      <c r="AO68" s="16"/>
      <c r="AP68" s="872"/>
      <c r="AQ68" s="16"/>
      <c r="AR68" s="872"/>
      <c r="AS68" s="16"/>
      <c r="AT68" s="872"/>
      <c r="AU68" s="16"/>
      <c r="AV68" s="872"/>
      <c r="AW68" s="16"/>
      <c r="AX68" s="872"/>
      <c r="AY68" s="43"/>
      <c r="AZ68" s="1768">
        <f t="shared" si="3"/>
        <v>0</v>
      </c>
      <c r="BA68" s="16"/>
      <c r="BB68" s="16"/>
      <c r="BC68" s="16"/>
      <c r="BD68" s="16"/>
    </row>
    <row r="69" spans="1:56" s="22" customFormat="1" ht="84.75" customHeight="1">
      <c r="A69" s="12">
        <v>7</v>
      </c>
      <c r="B69" s="913">
        <f>B68+1</f>
        <v>6</v>
      </c>
      <c r="C69" s="869" t="s">
        <v>1601</v>
      </c>
      <c r="D69" s="302">
        <v>8605</v>
      </c>
      <c r="E69" s="870">
        <v>58426300</v>
      </c>
      <c r="F69" s="12">
        <v>1</v>
      </c>
      <c r="G69" s="12"/>
      <c r="H69" s="12">
        <v>1</v>
      </c>
      <c r="I69" s="870">
        <v>11685300</v>
      </c>
      <c r="J69" s="870">
        <v>46741000</v>
      </c>
      <c r="K69" s="303"/>
      <c r="L69" s="1734">
        <f t="shared" si="8"/>
        <v>58426300</v>
      </c>
      <c r="M69" s="11" t="s">
        <v>896</v>
      </c>
      <c r="N69" s="15" t="s">
        <v>1410</v>
      </c>
      <c r="O69" s="315" t="s">
        <v>928</v>
      </c>
      <c r="P69" s="205" t="s">
        <v>955</v>
      </c>
      <c r="Q69" s="21" t="s">
        <v>1433</v>
      </c>
      <c r="R69" s="30" t="s">
        <v>4112</v>
      </c>
      <c r="T69" s="12">
        <v>1</v>
      </c>
      <c r="U69" s="12">
        <v>8605</v>
      </c>
      <c r="V69" s="16"/>
      <c r="W69" s="16"/>
      <c r="X69" s="16"/>
      <c r="Y69" s="16"/>
      <c r="Z69" s="16"/>
      <c r="AA69" s="16"/>
      <c r="AB69" s="16"/>
      <c r="AC69" s="16"/>
      <c r="AE69" s="16"/>
      <c r="AF69" s="16"/>
      <c r="AG69" s="16"/>
      <c r="AH69" s="16"/>
      <c r="AI69" s="12">
        <v>1</v>
      </c>
      <c r="AJ69" s="1767">
        <f>$I69</f>
        <v>11685300</v>
      </c>
      <c r="AK69" s="16"/>
      <c r="AL69" s="16"/>
      <c r="AM69" s="16"/>
      <c r="AN69" s="16"/>
      <c r="AO69" s="16"/>
      <c r="AP69" s="872"/>
      <c r="AQ69" s="16"/>
      <c r="AR69" s="872"/>
      <c r="AS69" s="16"/>
      <c r="AT69" s="872"/>
      <c r="AU69" s="16"/>
      <c r="AV69" s="872"/>
      <c r="AW69" s="16"/>
      <c r="AX69" s="872"/>
      <c r="AY69" s="43"/>
      <c r="AZ69" s="1768">
        <f t="shared" si="3"/>
        <v>0</v>
      </c>
      <c r="BA69" s="13">
        <f>$AI69</f>
        <v>1</v>
      </c>
      <c r="BB69" s="70">
        <f>$AJ69</f>
        <v>11685300</v>
      </c>
      <c r="BC69" s="16"/>
      <c r="BD69" s="16"/>
    </row>
    <row r="70" spans="1:56" s="17" customFormat="1" ht="84.75" customHeight="1">
      <c r="A70" s="12">
        <v>7</v>
      </c>
      <c r="B70" s="913">
        <f>B69+1</f>
        <v>7</v>
      </c>
      <c r="C70" s="869" t="s">
        <v>1599</v>
      </c>
      <c r="D70" s="302">
        <v>8605</v>
      </c>
      <c r="E70" s="870">
        <v>58426300</v>
      </c>
      <c r="F70" s="12">
        <v>1</v>
      </c>
      <c r="G70" s="12"/>
      <c r="H70" s="12">
        <v>1</v>
      </c>
      <c r="I70" s="870">
        <v>11685300</v>
      </c>
      <c r="J70" s="870">
        <v>46741000</v>
      </c>
      <c r="K70" s="303"/>
      <c r="L70" s="1734">
        <f t="shared" si="8"/>
        <v>58426300</v>
      </c>
      <c r="M70" s="210" t="s">
        <v>1408</v>
      </c>
      <c r="N70" s="15" t="s">
        <v>1410</v>
      </c>
      <c r="O70" s="205" t="s">
        <v>923</v>
      </c>
      <c r="P70" s="205" t="s">
        <v>955</v>
      </c>
      <c r="Q70" s="21" t="s">
        <v>1433</v>
      </c>
      <c r="R70" s="22"/>
      <c r="T70" s="12">
        <v>1</v>
      </c>
      <c r="U70" s="12">
        <v>8605</v>
      </c>
      <c r="V70" s="4"/>
      <c r="W70" s="4"/>
      <c r="X70" s="4"/>
      <c r="Y70" s="4"/>
      <c r="Z70" s="4"/>
      <c r="AA70" s="4"/>
      <c r="AB70" s="4"/>
      <c r="AC70" s="4"/>
      <c r="AE70" s="4"/>
      <c r="AF70" s="4"/>
      <c r="AG70" s="4"/>
      <c r="AH70" s="4"/>
      <c r="AI70" s="4"/>
      <c r="AJ70" s="4"/>
      <c r="AK70" s="12">
        <v>1</v>
      </c>
      <c r="AL70" s="1767">
        <f>$I70</f>
        <v>11685300</v>
      </c>
      <c r="AM70" s="4"/>
      <c r="AN70" s="4"/>
      <c r="AO70" s="4"/>
      <c r="AP70" s="1803"/>
      <c r="AQ70" s="4"/>
      <c r="AR70" s="1803"/>
      <c r="AS70" s="4"/>
      <c r="AT70" s="1803"/>
      <c r="AU70" s="4"/>
      <c r="AV70" s="1803"/>
      <c r="AW70" s="4"/>
      <c r="AX70" s="1803"/>
      <c r="AY70" s="43"/>
      <c r="AZ70" s="1768">
        <f t="shared" si="3"/>
        <v>0</v>
      </c>
      <c r="BA70" s="4"/>
      <c r="BB70" s="4"/>
      <c r="BC70" s="4"/>
      <c r="BD70" s="4"/>
    </row>
    <row r="71" spans="1:56" s="22" customFormat="1" ht="84.75" customHeight="1">
      <c r="A71" s="12">
        <v>7</v>
      </c>
      <c r="B71" s="913">
        <f>B70+1</f>
        <v>8</v>
      </c>
      <c r="C71" s="869" t="s">
        <v>1606</v>
      </c>
      <c r="D71" s="302">
        <v>8605</v>
      </c>
      <c r="E71" s="870">
        <v>58426300</v>
      </c>
      <c r="F71" s="12">
        <v>1</v>
      </c>
      <c r="G71" s="12"/>
      <c r="H71" s="12">
        <v>1</v>
      </c>
      <c r="I71" s="870">
        <v>20449200</v>
      </c>
      <c r="J71" s="870">
        <v>37977100</v>
      </c>
      <c r="K71" s="32"/>
      <c r="L71" s="1734">
        <f t="shared" si="8"/>
        <v>58426300</v>
      </c>
      <c r="M71" s="210" t="s">
        <v>1207</v>
      </c>
      <c r="N71" s="1" t="s">
        <v>825</v>
      </c>
      <c r="O71" s="205" t="s">
        <v>923</v>
      </c>
      <c r="P71" s="205" t="s">
        <v>955</v>
      </c>
      <c r="Q71" s="21" t="s">
        <v>1433</v>
      </c>
      <c r="T71" s="12">
        <v>1</v>
      </c>
      <c r="U71" s="12">
        <v>8605</v>
      </c>
      <c r="V71" s="16"/>
      <c r="W71" s="16"/>
      <c r="X71" s="16"/>
      <c r="Y71" s="16"/>
      <c r="Z71" s="16"/>
      <c r="AA71" s="16"/>
      <c r="AB71" s="16"/>
      <c r="AC71" s="16"/>
      <c r="AE71" s="16"/>
      <c r="AF71" s="16"/>
      <c r="AG71" s="16"/>
      <c r="AH71" s="16"/>
      <c r="AI71" s="16"/>
      <c r="AJ71" s="16"/>
      <c r="AK71" s="12">
        <v>1</v>
      </c>
      <c r="AL71" s="1767">
        <f>$I71</f>
        <v>20449200</v>
      </c>
      <c r="AM71" s="16"/>
      <c r="AN71" s="16"/>
      <c r="AO71" s="16"/>
      <c r="AP71" s="872"/>
      <c r="AQ71" s="16"/>
      <c r="AR71" s="872"/>
      <c r="AS71" s="16"/>
      <c r="AT71" s="872"/>
      <c r="AU71" s="16"/>
      <c r="AV71" s="872"/>
      <c r="AW71" s="16"/>
      <c r="AX71" s="872"/>
      <c r="AY71" s="43"/>
      <c r="AZ71" s="1768">
        <f t="shared" si="3"/>
        <v>0</v>
      </c>
      <c r="BA71" s="16"/>
      <c r="BB71" s="16"/>
      <c r="BC71" s="16"/>
      <c r="BD71" s="16"/>
    </row>
    <row r="72" spans="1:56" s="22" customFormat="1" ht="84.75" customHeight="1">
      <c r="A72" s="28">
        <v>9</v>
      </c>
      <c r="B72" s="913">
        <f>B71+1</f>
        <v>9</v>
      </c>
      <c r="C72" s="869" t="s">
        <v>1637</v>
      </c>
      <c r="D72" s="302">
        <v>8605</v>
      </c>
      <c r="E72" s="870">
        <v>58426300</v>
      </c>
      <c r="F72" s="12">
        <v>1</v>
      </c>
      <c r="G72" s="12"/>
      <c r="H72" s="12">
        <v>1</v>
      </c>
      <c r="I72" s="870">
        <v>11685300</v>
      </c>
      <c r="J72" s="870">
        <v>46741000</v>
      </c>
      <c r="K72" s="314"/>
      <c r="L72" s="1734">
        <f t="shared" si="8"/>
        <v>58426300</v>
      </c>
      <c r="M72" s="38" t="s">
        <v>1418</v>
      </c>
      <c r="N72" s="38" t="s">
        <v>873</v>
      </c>
      <c r="O72" s="320" t="s">
        <v>923</v>
      </c>
      <c r="P72" s="326" t="s">
        <v>955</v>
      </c>
      <c r="Q72" s="21" t="s">
        <v>1433</v>
      </c>
      <c r="T72" s="12">
        <v>1</v>
      </c>
      <c r="U72" s="12">
        <v>8605</v>
      </c>
      <c r="V72" s="16"/>
      <c r="W72" s="16"/>
      <c r="X72" s="16"/>
      <c r="Y72" s="16"/>
      <c r="Z72" s="16"/>
      <c r="AA72" s="16"/>
      <c r="AB72" s="16"/>
      <c r="AC72" s="16"/>
      <c r="AE72" s="16"/>
      <c r="AF72" s="16"/>
      <c r="AG72" s="16"/>
      <c r="AH72" s="16"/>
      <c r="AI72" s="16"/>
      <c r="AJ72" s="16"/>
      <c r="AK72" s="12">
        <v>1</v>
      </c>
      <c r="AL72" s="1767">
        <f>$I72</f>
        <v>11685300</v>
      </c>
      <c r="AM72" s="16"/>
      <c r="AN72" s="16"/>
      <c r="AO72" s="16"/>
      <c r="AP72" s="872"/>
      <c r="AQ72" s="16"/>
      <c r="AR72" s="872"/>
      <c r="AS72" s="16"/>
      <c r="AT72" s="872"/>
      <c r="AU72" s="16"/>
      <c r="AV72" s="872"/>
      <c r="AW72" s="16"/>
      <c r="AX72" s="872"/>
      <c r="AY72" s="43"/>
      <c r="AZ72" s="1768">
        <f t="shared" ref="AZ72:AZ135" si="9">AF72+AH72+AJ72+AL72+AN72+AP72+AR72+AT72+AV72+AX72-I72</f>
        <v>0</v>
      </c>
      <c r="BA72" s="16"/>
      <c r="BB72" s="16"/>
      <c r="BC72" s="16"/>
      <c r="BD72" s="16"/>
    </row>
    <row r="73" spans="1:56" s="22" customFormat="1" ht="84.75" customHeight="1">
      <c r="A73" s="13">
        <v>3</v>
      </c>
      <c r="B73" s="913">
        <v>1</v>
      </c>
      <c r="C73" s="869" t="s">
        <v>1520</v>
      </c>
      <c r="D73" s="302">
        <v>9073</v>
      </c>
      <c r="E73" s="870">
        <v>69130800</v>
      </c>
      <c r="F73" s="12">
        <v>1</v>
      </c>
      <c r="G73" s="12">
        <v>1</v>
      </c>
      <c r="H73" s="12">
        <v>2</v>
      </c>
      <c r="I73" s="870">
        <f>(0.2*E73)*2+80</f>
        <v>27652400</v>
      </c>
      <c r="J73" s="870">
        <f>(0.4*E73)*2-40</f>
        <v>55304600</v>
      </c>
      <c r="K73" s="870">
        <f>(E73*H73)-I73-J73</f>
        <v>55304600</v>
      </c>
      <c r="L73" s="1734">
        <f t="shared" si="8"/>
        <v>138261600</v>
      </c>
      <c r="M73" s="16" t="s">
        <v>1248</v>
      </c>
      <c r="N73" s="14" t="s">
        <v>1044</v>
      </c>
      <c r="O73" s="13" t="s">
        <v>933</v>
      </c>
      <c r="P73" s="13" t="s">
        <v>955</v>
      </c>
      <c r="Q73" s="21" t="s">
        <v>1433</v>
      </c>
      <c r="T73" s="12">
        <v>1</v>
      </c>
      <c r="U73" s="12">
        <v>9073</v>
      </c>
      <c r="V73" s="16"/>
      <c r="W73" s="16"/>
      <c r="X73" s="16"/>
      <c r="Y73" s="16"/>
      <c r="Z73" s="16"/>
      <c r="AA73" s="16"/>
      <c r="AB73" s="16"/>
      <c r="AC73" s="16"/>
      <c r="AE73" s="12">
        <v>1</v>
      </c>
      <c r="AF73" s="1767">
        <f>$I73</f>
        <v>27652400</v>
      </c>
      <c r="AG73" s="16"/>
      <c r="AH73" s="16"/>
      <c r="AI73" s="16"/>
      <c r="AJ73" s="16"/>
      <c r="AK73" s="16"/>
      <c r="AL73" s="16"/>
      <c r="AM73" s="16"/>
      <c r="AN73" s="16"/>
      <c r="AO73" s="16"/>
      <c r="AP73" s="872"/>
      <c r="AQ73" s="16"/>
      <c r="AR73" s="872"/>
      <c r="AS73" s="16"/>
      <c r="AT73" s="872"/>
      <c r="AU73" s="16"/>
      <c r="AV73" s="872"/>
      <c r="AW73" s="16"/>
      <c r="AX73" s="872"/>
      <c r="AY73" s="43"/>
      <c r="AZ73" s="1768">
        <f t="shared" si="9"/>
        <v>0</v>
      </c>
      <c r="BA73" s="16"/>
      <c r="BB73" s="16"/>
      <c r="BC73" s="16"/>
      <c r="BD73" s="16"/>
    </row>
    <row r="74" spans="1:56" s="22" customFormat="1" ht="84.75" customHeight="1">
      <c r="A74" s="28">
        <v>9</v>
      </c>
      <c r="B74" s="913">
        <f>B73+1</f>
        <v>2</v>
      </c>
      <c r="C74" s="869" t="s">
        <v>1632</v>
      </c>
      <c r="D74" s="302">
        <v>9073</v>
      </c>
      <c r="E74" s="870">
        <v>69130600</v>
      </c>
      <c r="F74" s="12">
        <v>1</v>
      </c>
      <c r="G74" s="12"/>
      <c r="H74" s="12">
        <v>1</v>
      </c>
      <c r="I74" s="870">
        <v>13826200</v>
      </c>
      <c r="J74" s="870">
        <v>55304400</v>
      </c>
      <c r="K74" s="314"/>
      <c r="L74" s="1734">
        <f t="shared" si="8"/>
        <v>69130600</v>
      </c>
      <c r="M74" s="322" t="s">
        <v>971</v>
      </c>
      <c r="N74" s="317" t="s">
        <v>980</v>
      </c>
      <c r="O74" s="320" t="s">
        <v>923</v>
      </c>
      <c r="P74" s="347" t="s">
        <v>955</v>
      </c>
      <c r="Q74" s="21" t="s">
        <v>1433</v>
      </c>
      <c r="T74" s="12">
        <v>1</v>
      </c>
      <c r="U74" s="12">
        <v>9073</v>
      </c>
      <c r="V74" s="16"/>
      <c r="W74" s="16"/>
      <c r="X74" s="16"/>
      <c r="Y74" s="16"/>
      <c r="Z74" s="16"/>
      <c r="AA74" s="16"/>
      <c r="AB74" s="16"/>
      <c r="AC74" s="16"/>
      <c r="AE74" s="12"/>
      <c r="AF74" s="12"/>
      <c r="AG74" s="16"/>
      <c r="AH74" s="16"/>
      <c r="AI74" s="16"/>
      <c r="AJ74" s="16"/>
      <c r="AK74" s="12">
        <v>1</v>
      </c>
      <c r="AL74" s="1767">
        <f>$I74</f>
        <v>13826200</v>
      </c>
      <c r="AM74" s="16"/>
      <c r="AN74" s="16"/>
      <c r="AO74" s="16"/>
      <c r="AP74" s="872"/>
      <c r="AQ74" s="16"/>
      <c r="AR74" s="872"/>
      <c r="AS74" s="16"/>
      <c r="AT74" s="872"/>
      <c r="AU74" s="16"/>
      <c r="AV74" s="872"/>
      <c r="AW74" s="16"/>
      <c r="AX74" s="872"/>
      <c r="AY74" s="43"/>
      <c r="AZ74" s="1768">
        <f t="shared" si="9"/>
        <v>0</v>
      </c>
      <c r="BA74" s="16"/>
      <c r="BB74" s="16"/>
      <c r="BC74" s="16"/>
      <c r="BD74" s="16"/>
    </row>
    <row r="75" spans="1:56" s="22" customFormat="1" ht="84.75" customHeight="1">
      <c r="A75" s="12">
        <v>2</v>
      </c>
      <c r="B75" s="913">
        <v>1</v>
      </c>
      <c r="C75" s="869" t="s">
        <v>1506</v>
      </c>
      <c r="D75" s="302">
        <v>9129</v>
      </c>
      <c r="E75" s="870">
        <v>91000000</v>
      </c>
      <c r="F75" s="12">
        <v>1</v>
      </c>
      <c r="G75" s="12">
        <v>1</v>
      </c>
      <c r="H75" s="12">
        <v>1</v>
      </c>
      <c r="I75" s="870">
        <v>18200000</v>
      </c>
      <c r="J75" s="870">
        <v>36400000</v>
      </c>
      <c r="K75" s="870">
        <v>36400000</v>
      </c>
      <c r="L75" s="1734">
        <f t="shared" si="8"/>
        <v>91000000</v>
      </c>
      <c r="M75" s="11" t="s">
        <v>878</v>
      </c>
      <c r="N75" s="15" t="s">
        <v>879</v>
      </c>
      <c r="O75" s="12" t="s">
        <v>725</v>
      </c>
      <c r="P75" s="12" t="s">
        <v>955</v>
      </c>
      <c r="Q75" s="21" t="s">
        <v>1433</v>
      </c>
      <c r="T75" s="12">
        <v>1</v>
      </c>
      <c r="U75" s="12">
        <v>9129</v>
      </c>
      <c r="V75" s="16"/>
      <c r="W75" s="16"/>
      <c r="X75" s="16"/>
      <c r="Y75" s="16"/>
      <c r="Z75" s="16"/>
      <c r="AA75" s="16"/>
      <c r="AB75" s="16"/>
      <c r="AC75" s="16"/>
      <c r="AE75" s="12"/>
      <c r="AF75" s="12"/>
      <c r="AG75" s="12">
        <v>1</v>
      </c>
      <c r="AH75" s="1767">
        <f>$I75</f>
        <v>18200000</v>
      </c>
      <c r="AI75" s="16"/>
      <c r="AJ75" s="16"/>
      <c r="AK75" s="16"/>
      <c r="AL75" s="16"/>
      <c r="AM75" s="16"/>
      <c r="AN75" s="16"/>
      <c r="AO75" s="16"/>
      <c r="AP75" s="872"/>
      <c r="AQ75" s="16"/>
      <c r="AR75" s="872"/>
      <c r="AS75" s="16"/>
      <c r="AT75" s="872"/>
      <c r="AU75" s="16"/>
      <c r="AV75" s="872"/>
      <c r="AW75" s="16"/>
      <c r="AX75" s="872"/>
      <c r="AY75" s="43"/>
      <c r="AZ75" s="1768">
        <f t="shared" si="9"/>
        <v>0</v>
      </c>
      <c r="BA75" s="16"/>
      <c r="BB75" s="16"/>
      <c r="BC75" s="16"/>
      <c r="BD75" s="16"/>
    </row>
    <row r="76" spans="1:56" s="17" customFormat="1" ht="84.75" customHeight="1">
      <c r="A76" s="12">
        <v>2</v>
      </c>
      <c r="B76" s="913">
        <v>3</v>
      </c>
      <c r="C76" s="869" t="s">
        <v>1508</v>
      </c>
      <c r="D76" s="302">
        <v>9129</v>
      </c>
      <c r="E76" s="870">
        <v>88000000</v>
      </c>
      <c r="F76" s="12">
        <v>1</v>
      </c>
      <c r="G76" s="12"/>
      <c r="H76" s="12">
        <v>1</v>
      </c>
      <c r="I76" s="870">
        <v>17600000</v>
      </c>
      <c r="J76" s="870">
        <v>35200000</v>
      </c>
      <c r="K76" s="870">
        <v>35200000</v>
      </c>
      <c r="L76" s="1734">
        <f t="shared" si="8"/>
        <v>88000000</v>
      </c>
      <c r="M76" s="11" t="s">
        <v>882</v>
      </c>
      <c r="N76" s="15" t="s">
        <v>883</v>
      </c>
      <c r="O76" s="12" t="s">
        <v>933</v>
      </c>
      <c r="P76" s="12" t="s">
        <v>955</v>
      </c>
      <c r="Q76" s="21" t="s">
        <v>1433</v>
      </c>
      <c r="R76" s="22"/>
      <c r="T76" s="12">
        <v>1</v>
      </c>
      <c r="U76" s="12">
        <v>9129</v>
      </c>
      <c r="V76" s="4"/>
      <c r="W76" s="4"/>
      <c r="X76" s="4"/>
      <c r="Y76" s="4"/>
      <c r="Z76" s="4"/>
      <c r="AA76" s="4"/>
      <c r="AB76" s="4"/>
      <c r="AC76" s="4"/>
      <c r="AE76" s="12">
        <v>1</v>
      </c>
      <c r="AF76" s="1767">
        <f>$I76</f>
        <v>17600000</v>
      </c>
      <c r="AG76" s="4"/>
      <c r="AH76" s="4"/>
      <c r="AI76" s="4"/>
      <c r="AJ76" s="4"/>
      <c r="AK76" s="4"/>
      <c r="AL76" s="4"/>
      <c r="AM76" s="4"/>
      <c r="AN76" s="4"/>
      <c r="AO76" s="4"/>
      <c r="AP76" s="1803"/>
      <c r="AQ76" s="4"/>
      <c r="AR76" s="1803"/>
      <c r="AS76" s="4"/>
      <c r="AT76" s="1803"/>
      <c r="AU76" s="4"/>
      <c r="AV76" s="1803"/>
      <c r="AW76" s="4"/>
      <c r="AX76" s="1803"/>
      <c r="AY76" s="43"/>
      <c r="AZ76" s="1768">
        <f t="shared" si="9"/>
        <v>0</v>
      </c>
      <c r="BA76" s="4"/>
      <c r="BB76" s="4"/>
      <c r="BC76" s="4"/>
      <c r="BD76" s="4"/>
    </row>
    <row r="77" spans="1:56" s="22" customFormat="1" ht="84.75" customHeight="1">
      <c r="A77" s="28">
        <v>12</v>
      </c>
      <c r="B77" s="315">
        <v>5</v>
      </c>
      <c r="C77" s="869" t="s">
        <v>1720</v>
      </c>
      <c r="D77" s="302">
        <v>10385</v>
      </c>
      <c r="E77" s="870">
        <v>121000000</v>
      </c>
      <c r="F77" s="12">
        <v>1</v>
      </c>
      <c r="G77" s="870"/>
      <c r="H77" s="12">
        <v>1</v>
      </c>
      <c r="I77" s="305">
        <f>0.2*E77</f>
        <v>24200000</v>
      </c>
      <c r="J77" s="305">
        <f>E77-I77</f>
        <v>96800000</v>
      </c>
      <c r="K77" s="204"/>
      <c r="L77" s="1734">
        <f t="shared" si="8"/>
        <v>121000000</v>
      </c>
      <c r="M77" s="308" t="s">
        <v>633</v>
      </c>
      <c r="N77" s="313" t="s">
        <v>1103</v>
      </c>
      <c r="O77" s="299" t="s">
        <v>725</v>
      </c>
      <c r="P77" s="299" t="s">
        <v>955</v>
      </c>
      <c r="Q77" s="10" t="s">
        <v>949</v>
      </c>
      <c r="T77" s="12">
        <v>1</v>
      </c>
      <c r="U77" s="12">
        <v>10385</v>
      </c>
      <c r="V77" s="16"/>
      <c r="W77" s="16"/>
      <c r="X77" s="16"/>
      <c r="Y77" s="16"/>
      <c r="Z77" s="16"/>
      <c r="AA77" s="16"/>
      <c r="AB77" s="16"/>
      <c r="AC77" s="16"/>
      <c r="AE77" s="12"/>
      <c r="AF77" s="12"/>
      <c r="AG77" s="12">
        <v>1</v>
      </c>
      <c r="AH77" s="1767">
        <f>$I77</f>
        <v>24200000</v>
      </c>
      <c r="AI77" s="16"/>
      <c r="AJ77" s="16"/>
      <c r="AK77" s="16"/>
      <c r="AL77" s="16"/>
      <c r="AM77" s="16"/>
      <c r="AN77" s="16"/>
      <c r="AO77" s="16"/>
      <c r="AP77" s="872"/>
      <c r="AQ77" s="16"/>
      <c r="AR77" s="872"/>
      <c r="AS77" s="16"/>
      <c r="AT77" s="872"/>
      <c r="AU77" s="16"/>
      <c r="AV77" s="872"/>
      <c r="AW77" s="16"/>
      <c r="AX77" s="872"/>
      <c r="AY77" s="43"/>
      <c r="AZ77" s="1768">
        <f t="shared" si="9"/>
        <v>0</v>
      </c>
      <c r="BA77" s="16"/>
      <c r="BB77" s="16"/>
      <c r="BC77" s="16"/>
      <c r="BD77" s="16"/>
    </row>
    <row r="78" spans="1:56" s="22" customFormat="1" ht="84.75" customHeight="1">
      <c r="A78" s="12">
        <v>10</v>
      </c>
      <c r="B78" s="913">
        <f>B77+1</f>
        <v>6</v>
      </c>
      <c r="C78" s="869" t="s">
        <v>1641</v>
      </c>
      <c r="D78" s="302" t="s">
        <v>835</v>
      </c>
      <c r="E78" s="870">
        <v>196283500</v>
      </c>
      <c r="F78" s="12">
        <v>1</v>
      </c>
      <c r="G78" s="12">
        <v>1</v>
      </c>
      <c r="H78" s="12">
        <v>1</v>
      </c>
      <c r="I78" s="870">
        <v>39256700</v>
      </c>
      <c r="J78" s="870">
        <v>78513400</v>
      </c>
      <c r="K78" s="870">
        <v>78513400</v>
      </c>
      <c r="L78" s="1734">
        <f t="shared" si="8"/>
        <v>196283500</v>
      </c>
      <c r="M78" s="210" t="s">
        <v>1273</v>
      </c>
      <c r="N78" s="1" t="s">
        <v>1274</v>
      </c>
      <c r="O78" s="205" t="s">
        <v>725</v>
      </c>
      <c r="P78" s="205" t="s">
        <v>955</v>
      </c>
      <c r="Q78" s="21" t="s">
        <v>1433</v>
      </c>
      <c r="T78" s="12">
        <v>1</v>
      </c>
      <c r="U78" s="12">
        <v>10108</v>
      </c>
      <c r="V78" s="16"/>
      <c r="W78" s="16"/>
      <c r="X78" s="16"/>
      <c r="Y78" s="16"/>
      <c r="Z78" s="16"/>
      <c r="AA78" s="16"/>
      <c r="AB78" s="16"/>
      <c r="AC78" s="16"/>
      <c r="AE78" s="12"/>
      <c r="AF78" s="12"/>
      <c r="AG78" s="12">
        <v>1</v>
      </c>
      <c r="AH78" s="1767">
        <f>$I78</f>
        <v>39256700</v>
      </c>
      <c r="AI78" s="16"/>
      <c r="AJ78" s="16"/>
      <c r="AK78" s="16"/>
      <c r="AL78" s="16"/>
      <c r="AM78" s="16"/>
      <c r="AN78" s="16"/>
      <c r="AO78" s="16"/>
      <c r="AP78" s="872"/>
      <c r="AQ78" s="16"/>
      <c r="AR78" s="872"/>
      <c r="AS78" s="16"/>
      <c r="AT78" s="872"/>
      <c r="AU78" s="16"/>
      <c r="AV78" s="872"/>
      <c r="AW78" s="16"/>
      <c r="AX78" s="872"/>
      <c r="AY78" s="43"/>
      <c r="AZ78" s="1768">
        <f t="shared" si="9"/>
        <v>0</v>
      </c>
      <c r="BA78" s="16"/>
      <c r="BB78" s="16"/>
      <c r="BC78" s="16"/>
      <c r="BD78" s="16"/>
    </row>
    <row r="79" spans="1:56" s="22" customFormat="1" ht="84.75" customHeight="1">
      <c r="A79" s="28">
        <v>12</v>
      </c>
      <c r="B79" s="315">
        <v>3</v>
      </c>
      <c r="C79" s="869" t="s">
        <v>1718</v>
      </c>
      <c r="D79" s="302" t="s">
        <v>192</v>
      </c>
      <c r="E79" s="870">
        <v>190000000</v>
      </c>
      <c r="F79" s="12">
        <v>1</v>
      </c>
      <c r="G79" s="870"/>
      <c r="H79" s="12">
        <v>1</v>
      </c>
      <c r="I79" s="303">
        <f>0.2*E79</f>
        <v>38000000</v>
      </c>
      <c r="J79" s="303">
        <f>0.4*E79</f>
        <v>76000000</v>
      </c>
      <c r="K79" s="303">
        <f>E79-I79-J79</f>
        <v>76000000</v>
      </c>
      <c r="L79" s="1734">
        <f t="shared" si="8"/>
        <v>190000000</v>
      </c>
      <c r="M79" s="210" t="s">
        <v>722</v>
      </c>
      <c r="N79" s="1" t="s">
        <v>724</v>
      </c>
      <c r="O79" s="12" t="s">
        <v>725</v>
      </c>
      <c r="P79" s="205" t="s">
        <v>955</v>
      </c>
      <c r="Q79" s="10" t="s">
        <v>949</v>
      </c>
      <c r="T79" s="12">
        <v>1</v>
      </c>
      <c r="U79" s="12">
        <v>10840</v>
      </c>
      <c r="V79" s="16"/>
      <c r="W79" s="16"/>
      <c r="X79" s="16"/>
      <c r="Y79" s="16"/>
      <c r="Z79" s="16"/>
      <c r="AA79" s="16"/>
      <c r="AB79" s="16"/>
      <c r="AC79" s="16"/>
      <c r="AE79" s="12"/>
      <c r="AF79" s="12"/>
      <c r="AG79" s="12">
        <v>1</v>
      </c>
      <c r="AH79" s="1767">
        <f>$I79</f>
        <v>38000000</v>
      </c>
      <c r="AI79" s="16"/>
      <c r="AJ79" s="16"/>
      <c r="AK79" s="16"/>
      <c r="AL79" s="16"/>
      <c r="AM79" s="16"/>
      <c r="AN79" s="16"/>
      <c r="AO79" s="16"/>
      <c r="AP79" s="872"/>
      <c r="AQ79" s="16"/>
      <c r="AR79" s="872"/>
      <c r="AS79" s="16"/>
      <c r="AT79" s="872"/>
      <c r="AU79" s="16"/>
      <c r="AV79" s="872"/>
      <c r="AW79" s="16"/>
      <c r="AX79" s="872"/>
      <c r="AY79" s="43"/>
      <c r="AZ79" s="1768">
        <f t="shared" si="9"/>
        <v>0</v>
      </c>
      <c r="BA79" s="16"/>
      <c r="BB79" s="16"/>
      <c r="BC79" s="16"/>
      <c r="BD79" s="16"/>
    </row>
    <row r="80" spans="1:56" s="22" customFormat="1" ht="84.75" customHeight="1">
      <c r="A80" s="12">
        <v>1</v>
      </c>
      <c r="B80" s="913">
        <v>3</v>
      </c>
      <c r="C80" s="869" t="s">
        <v>1493</v>
      </c>
      <c r="D80" s="302" t="s">
        <v>1057</v>
      </c>
      <c r="E80" s="871">
        <v>8200000</v>
      </c>
      <c r="F80" s="12">
        <v>1</v>
      </c>
      <c r="G80" s="12">
        <v>1</v>
      </c>
      <c r="H80" s="12">
        <v>1</v>
      </c>
      <c r="I80" s="32">
        <f>H80*E80</f>
        <v>8200000</v>
      </c>
      <c r="J80" s="32"/>
      <c r="K80" s="32"/>
      <c r="L80" s="1734">
        <f t="shared" si="8"/>
        <v>8200000</v>
      </c>
      <c r="M80" s="11" t="s">
        <v>1058</v>
      </c>
      <c r="N80" s="15" t="s">
        <v>1411</v>
      </c>
      <c r="O80" s="12" t="s">
        <v>923</v>
      </c>
      <c r="P80" s="12" t="s">
        <v>955</v>
      </c>
      <c r="Q80" s="21" t="s">
        <v>1433</v>
      </c>
      <c r="R80" s="17"/>
      <c r="T80" s="12">
        <v>1</v>
      </c>
      <c r="U80" s="12" t="s">
        <v>4037</v>
      </c>
      <c r="V80" s="16"/>
      <c r="W80" s="16"/>
      <c r="X80" s="16"/>
      <c r="Y80" s="16"/>
      <c r="Z80" s="16"/>
      <c r="AA80" s="16"/>
      <c r="AB80" s="16"/>
      <c r="AC80" s="16"/>
      <c r="AE80" s="12"/>
      <c r="AF80" s="12"/>
      <c r="AG80" s="16"/>
      <c r="AH80" s="16"/>
      <c r="AI80" s="16"/>
      <c r="AJ80" s="16"/>
      <c r="AK80" s="12">
        <v>1</v>
      </c>
      <c r="AL80" s="1767">
        <f>$I80</f>
        <v>8200000</v>
      </c>
      <c r="AM80" s="16"/>
      <c r="AN80" s="16"/>
      <c r="AO80" s="16"/>
      <c r="AP80" s="872"/>
      <c r="AQ80" s="16"/>
      <c r="AR80" s="872"/>
      <c r="AS80" s="16"/>
      <c r="AT80" s="872"/>
      <c r="AU80" s="16"/>
      <c r="AV80" s="872"/>
      <c r="AW80" s="16"/>
      <c r="AX80" s="872"/>
      <c r="AY80" s="43"/>
      <c r="AZ80" s="1768">
        <f t="shared" si="9"/>
        <v>0</v>
      </c>
      <c r="BA80" s="16"/>
      <c r="BB80" s="16"/>
      <c r="BC80" s="16"/>
      <c r="BD80" s="16"/>
    </row>
    <row r="81" spans="1:56" s="22" customFormat="1" ht="84.75" customHeight="1">
      <c r="A81" s="28">
        <v>5</v>
      </c>
      <c r="B81" s="913">
        <f>B80+1</f>
        <v>4</v>
      </c>
      <c r="C81" s="869" t="s">
        <v>1581</v>
      </c>
      <c r="D81" s="302" t="s">
        <v>1057</v>
      </c>
      <c r="E81" s="871">
        <v>8504500</v>
      </c>
      <c r="F81" s="12">
        <v>1</v>
      </c>
      <c r="G81" s="12"/>
      <c r="H81" s="12">
        <v>1</v>
      </c>
      <c r="I81" s="32">
        <f>H81*E81</f>
        <v>8504500</v>
      </c>
      <c r="J81" s="303"/>
      <c r="K81" s="303"/>
      <c r="L81" s="1734">
        <f t="shared" si="8"/>
        <v>8504500</v>
      </c>
      <c r="M81" s="18" t="s">
        <v>1195</v>
      </c>
      <c r="N81" s="38" t="s">
        <v>863</v>
      </c>
      <c r="O81" s="12" t="s">
        <v>727</v>
      </c>
      <c r="P81" s="147" t="s">
        <v>955</v>
      </c>
      <c r="Q81" s="21" t="s">
        <v>1433</v>
      </c>
      <c r="R81" s="17"/>
      <c r="T81" s="12">
        <v>1</v>
      </c>
      <c r="U81" s="12" t="s">
        <v>4037</v>
      </c>
      <c r="V81" s="16"/>
      <c r="W81" s="16"/>
      <c r="X81" s="16"/>
      <c r="Y81" s="16"/>
      <c r="Z81" s="16"/>
      <c r="AA81" s="16"/>
      <c r="AB81" s="16"/>
      <c r="AC81" s="16"/>
      <c r="AE81" s="12"/>
      <c r="AF81" s="12"/>
      <c r="AG81" s="16"/>
      <c r="AH81" s="16"/>
      <c r="AI81" s="16"/>
      <c r="AJ81" s="16"/>
      <c r="AK81" s="16"/>
      <c r="AL81" s="16"/>
      <c r="AM81" s="16"/>
      <c r="AN81" s="16"/>
      <c r="AO81" s="12">
        <v>1</v>
      </c>
      <c r="AP81" s="23">
        <f>$I81</f>
        <v>8504500</v>
      </c>
      <c r="AQ81" s="16"/>
      <c r="AR81" s="872"/>
      <c r="AS81" s="16"/>
      <c r="AT81" s="872"/>
      <c r="AU81" s="16"/>
      <c r="AV81" s="872"/>
      <c r="AW81" s="16"/>
      <c r="AX81" s="872"/>
      <c r="AY81" s="43"/>
      <c r="AZ81" s="1768">
        <f t="shared" si="9"/>
        <v>0</v>
      </c>
      <c r="BA81" s="16"/>
      <c r="BB81" s="16"/>
      <c r="BC81" s="16"/>
      <c r="BD81" s="16"/>
    </row>
    <row r="82" spans="1:56" s="22" customFormat="1" ht="84.75" customHeight="1">
      <c r="A82" s="28">
        <v>9</v>
      </c>
      <c r="B82" s="913">
        <f>B81+1</f>
        <v>5</v>
      </c>
      <c r="C82" s="869" t="s">
        <v>1627</v>
      </c>
      <c r="D82" s="302" t="s">
        <v>410</v>
      </c>
      <c r="E82" s="870">
        <v>141675100</v>
      </c>
      <c r="F82" s="12">
        <v>1</v>
      </c>
      <c r="G82" s="12">
        <v>1</v>
      </c>
      <c r="H82" s="12">
        <v>1</v>
      </c>
      <c r="I82" s="870">
        <v>28335100</v>
      </c>
      <c r="J82" s="870">
        <v>56670100</v>
      </c>
      <c r="K82" s="870">
        <v>56669900</v>
      </c>
      <c r="L82" s="1734">
        <f t="shared" si="8"/>
        <v>141675100</v>
      </c>
      <c r="M82" s="11" t="s">
        <v>979</v>
      </c>
      <c r="N82" s="15" t="s">
        <v>980</v>
      </c>
      <c r="O82" s="12" t="s">
        <v>933</v>
      </c>
      <c r="P82" s="12" t="s">
        <v>955</v>
      </c>
      <c r="Q82" s="21" t="s">
        <v>1433</v>
      </c>
      <c r="R82" s="17"/>
      <c r="T82" s="12">
        <v>1</v>
      </c>
      <c r="U82" s="12">
        <v>8998</v>
      </c>
      <c r="V82" s="16"/>
      <c r="W82" s="16"/>
      <c r="X82" s="16"/>
      <c r="Y82" s="16"/>
      <c r="Z82" s="16"/>
      <c r="AA82" s="16"/>
      <c r="AB82" s="16"/>
      <c r="AC82" s="16"/>
      <c r="AE82" s="12">
        <v>1</v>
      </c>
      <c r="AF82" s="1767">
        <f>$I82</f>
        <v>28335100</v>
      </c>
      <c r="AG82" s="16"/>
      <c r="AH82" s="16"/>
      <c r="AI82" s="16"/>
      <c r="AJ82" s="16"/>
      <c r="AK82" s="16"/>
      <c r="AL82" s="16"/>
      <c r="AM82" s="16"/>
      <c r="AN82" s="16"/>
      <c r="AO82" s="16"/>
      <c r="AP82" s="872"/>
      <c r="AQ82" s="16"/>
      <c r="AR82" s="872"/>
      <c r="AS82" s="16"/>
      <c r="AT82" s="872"/>
      <c r="AU82" s="16"/>
      <c r="AV82" s="872"/>
      <c r="AW82" s="16"/>
      <c r="AX82" s="872"/>
      <c r="AY82" s="43"/>
      <c r="AZ82" s="1768">
        <f t="shared" si="9"/>
        <v>0</v>
      </c>
      <c r="BA82" s="16"/>
      <c r="BB82" s="16"/>
      <c r="BC82" s="16"/>
      <c r="BD82" s="16"/>
    </row>
    <row r="83" spans="1:56" s="22" customFormat="1" ht="84.75" customHeight="1">
      <c r="A83" s="12">
        <v>1</v>
      </c>
      <c r="B83" s="913">
        <v>1</v>
      </c>
      <c r="C83" s="869" t="s">
        <v>1491</v>
      </c>
      <c r="D83" s="302" t="s">
        <v>1149</v>
      </c>
      <c r="E83" s="870">
        <v>132454300</v>
      </c>
      <c r="F83" s="12">
        <v>1</v>
      </c>
      <c r="G83" s="12">
        <v>1</v>
      </c>
      <c r="H83" s="12">
        <v>1</v>
      </c>
      <c r="I83" s="870">
        <v>26490900</v>
      </c>
      <c r="J83" s="870">
        <v>52981800</v>
      </c>
      <c r="K83" s="870">
        <v>52981600</v>
      </c>
      <c r="L83" s="1734">
        <f t="shared" si="8"/>
        <v>132454300</v>
      </c>
      <c r="M83" s="11" t="s">
        <v>1150</v>
      </c>
      <c r="N83" s="15" t="s">
        <v>1152</v>
      </c>
      <c r="O83" s="12" t="s">
        <v>923</v>
      </c>
      <c r="P83" s="12" t="s">
        <v>955</v>
      </c>
      <c r="Q83" s="21" t="s">
        <v>1433</v>
      </c>
      <c r="T83" s="12">
        <v>1</v>
      </c>
      <c r="U83" s="12" t="s">
        <v>4038</v>
      </c>
      <c r="V83" s="16"/>
      <c r="W83" s="16"/>
      <c r="X83" s="16"/>
      <c r="Y83" s="16"/>
      <c r="Z83" s="16"/>
      <c r="AA83" s="16"/>
      <c r="AB83" s="16"/>
      <c r="AC83" s="16"/>
      <c r="AE83" s="12"/>
      <c r="AF83" s="12"/>
      <c r="AG83" s="16"/>
      <c r="AH83" s="16"/>
      <c r="AI83" s="16"/>
      <c r="AJ83" s="16"/>
      <c r="AK83" s="12">
        <v>1</v>
      </c>
      <c r="AL83" s="1767">
        <f>$I83</f>
        <v>26490900</v>
      </c>
      <c r="AM83" s="16"/>
      <c r="AN83" s="16"/>
      <c r="AO83" s="16"/>
      <c r="AP83" s="872"/>
      <c r="AQ83" s="16"/>
      <c r="AR83" s="872"/>
      <c r="AS83" s="16"/>
      <c r="AT83" s="872"/>
      <c r="AU83" s="16"/>
      <c r="AV83" s="872"/>
      <c r="AW83" s="16"/>
      <c r="AX83" s="872"/>
      <c r="AY83" s="43"/>
      <c r="AZ83" s="1768">
        <f t="shared" si="9"/>
        <v>0</v>
      </c>
      <c r="BA83" s="16"/>
      <c r="BB83" s="16"/>
      <c r="BC83" s="16"/>
      <c r="BD83" s="16"/>
    </row>
    <row r="84" spans="1:56" s="22" customFormat="1" ht="84.75" customHeight="1">
      <c r="A84" s="13">
        <v>3</v>
      </c>
      <c r="B84" s="913">
        <v>14</v>
      </c>
      <c r="C84" s="869" t="s">
        <v>1533</v>
      </c>
      <c r="D84" s="302" t="s">
        <v>1344</v>
      </c>
      <c r="E84" s="870">
        <v>73000000</v>
      </c>
      <c r="F84" s="12">
        <v>1</v>
      </c>
      <c r="G84" s="12">
        <v>1</v>
      </c>
      <c r="H84" s="12">
        <v>1</v>
      </c>
      <c r="I84" s="870">
        <v>14600000</v>
      </c>
      <c r="J84" s="870">
        <v>29200000</v>
      </c>
      <c r="K84" s="870">
        <v>29200000</v>
      </c>
      <c r="L84" s="1734">
        <f t="shared" si="8"/>
        <v>73000000</v>
      </c>
      <c r="M84" s="11" t="s">
        <v>1089</v>
      </c>
      <c r="N84" s="15" t="s">
        <v>1090</v>
      </c>
      <c r="O84" s="12" t="s">
        <v>725</v>
      </c>
      <c r="P84" s="12" t="s">
        <v>955</v>
      </c>
      <c r="Q84" s="21" t="s">
        <v>1433</v>
      </c>
      <c r="T84" s="12">
        <v>1</v>
      </c>
      <c r="U84" s="12">
        <v>9073</v>
      </c>
      <c r="V84" s="16"/>
      <c r="W84" s="16"/>
      <c r="X84" s="16"/>
      <c r="Y84" s="16"/>
      <c r="Z84" s="16"/>
      <c r="AA84" s="16"/>
      <c r="AB84" s="16"/>
      <c r="AC84" s="16"/>
      <c r="AE84" s="12"/>
      <c r="AF84" s="12"/>
      <c r="AG84" s="12">
        <v>1</v>
      </c>
      <c r="AH84" s="1767">
        <f>$I84</f>
        <v>14600000</v>
      </c>
      <c r="AI84" s="16"/>
      <c r="AJ84" s="16"/>
      <c r="AK84" s="16"/>
      <c r="AL84" s="16"/>
      <c r="AM84" s="16"/>
      <c r="AN84" s="16"/>
      <c r="AO84" s="16"/>
      <c r="AP84" s="872"/>
      <c r="AQ84" s="16"/>
      <c r="AR84" s="872"/>
      <c r="AS84" s="16"/>
      <c r="AT84" s="872"/>
      <c r="AU84" s="16"/>
      <c r="AV84" s="872"/>
      <c r="AW84" s="16"/>
      <c r="AX84" s="872"/>
      <c r="AY84" s="43"/>
      <c r="AZ84" s="1768">
        <f t="shared" si="9"/>
        <v>0</v>
      </c>
      <c r="BA84" s="16"/>
      <c r="BB84" s="16"/>
      <c r="BC84" s="16"/>
      <c r="BD84" s="16"/>
    </row>
    <row r="85" spans="1:56" s="22" customFormat="1" ht="84.75" customHeight="1">
      <c r="A85" s="12">
        <v>10</v>
      </c>
      <c r="B85" s="913">
        <f>B84+1</f>
        <v>15</v>
      </c>
      <c r="C85" s="869" t="s">
        <v>1647</v>
      </c>
      <c r="D85" s="302" t="s">
        <v>837</v>
      </c>
      <c r="E85" s="870">
        <v>74317300</v>
      </c>
      <c r="F85" s="12">
        <v>1</v>
      </c>
      <c r="G85" s="12"/>
      <c r="H85" s="147">
        <v>1</v>
      </c>
      <c r="I85" s="870">
        <v>14863500</v>
      </c>
      <c r="J85" s="870">
        <v>29727000</v>
      </c>
      <c r="K85" s="870">
        <v>29726800</v>
      </c>
      <c r="L85" s="1734">
        <f t="shared" si="8"/>
        <v>74317300</v>
      </c>
      <c r="M85" s="16" t="s">
        <v>1283</v>
      </c>
      <c r="N85" s="14" t="s">
        <v>1275</v>
      </c>
      <c r="O85" s="13" t="s">
        <v>928</v>
      </c>
      <c r="P85" s="13" t="s">
        <v>955</v>
      </c>
      <c r="Q85" s="21" t="s">
        <v>1433</v>
      </c>
      <c r="R85" s="30" t="s">
        <v>4112</v>
      </c>
      <c r="T85" s="12">
        <v>1</v>
      </c>
      <c r="U85" s="12">
        <v>9073</v>
      </c>
      <c r="V85" s="16"/>
      <c r="W85" s="16"/>
      <c r="X85" s="16"/>
      <c r="Y85" s="16"/>
      <c r="Z85" s="16"/>
      <c r="AA85" s="16"/>
      <c r="AB85" s="16"/>
      <c r="AC85" s="16"/>
      <c r="AE85" s="12"/>
      <c r="AF85" s="12"/>
      <c r="AG85" s="16"/>
      <c r="AH85" s="16"/>
      <c r="AI85" s="12">
        <v>1</v>
      </c>
      <c r="AJ85" s="1767">
        <f>$I85</f>
        <v>14863500</v>
      </c>
      <c r="AK85" s="16"/>
      <c r="AL85" s="16"/>
      <c r="AM85" s="16"/>
      <c r="AN85" s="16"/>
      <c r="AO85" s="16"/>
      <c r="AP85" s="872"/>
      <c r="AQ85" s="16"/>
      <c r="AR85" s="872"/>
      <c r="AS85" s="16"/>
      <c r="AT85" s="872"/>
      <c r="AU85" s="16"/>
      <c r="AV85" s="872"/>
      <c r="AW85" s="16"/>
      <c r="AX85" s="872"/>
      <c r="AY85" s="43"/>
      <c r="AZ85" s="1768">
        <f t="shared" si="9"/>
        <v>0</v>
      </c>
      <c r="BA85" s="13">
        <f>$AI85</f>
        <v>1</v>
      </c>
      <c r="BB85" s="70">
        <f>$AJ85</f>
        <v>14863500</v>
      </c>
      <c r="BC85" s="16"/>
      <c r="BD85" s="16"/>
    </row>
    <row r="86" spans="1:56" s="22" customFormat="1" ht="84.75" customHeight="1">
      <c r="A86" s="12">
        <v>10</v>
      </c>
      <c r="B86" s="913">
        <f>B85+1</f>
        <v>16</v>
      </c>
      <c r="C86" s="869" t="s">
        <v>1643</v>
      </c>
      <c r="D86" s="302" t="s">
        <v>837</v>
      </c>
      <c r="E86" s="870">
        <v>74317300</v>
      </c>
      <c r="F86" s="12">
        <v>1</v>
      </c>
      <c r="G86" s="12"/>
      <c r="H86" s="582">
        <v>1</v>
      </c>
      <c r="I86" s="870">
        <v>14863500</v>
      </c>
      <c r="J86" s="870">
        <v>29727000</v>
      </c>
      <c r="K86" s="870">
        <v>29726800</v>
      </c>
      <c r="L86" s="1734">
        <f t="shared" si="8"/>
        <v>74317300</v>
      </c>
      <c r="M86" s="363" t="s">
        <v>1276</v>
      </c>
      <c r="N86" s="882" t="s">
        <v>1275</v>
      </c>
      <c r="O86" s="66" t="s">
        <v>928</v>
      </c>
      <c r="P86" s="66" t="s">
        <v>955</v>
      </c>
      <c r="Q86" s="21" t="s">
        <v>1433</v>
      </c>
      <c r="R86" s="30" t="s">
        <v>4112</v>
      </c>
      <c r="T86" s="12">
        <v>1</v>
      </c>
      <c r="U86" s="12">
        <v>9073</v>
      </c>
      <c r="V86" s="16"/>
      <c r="W86" s="16"/>
      <c r="X86" s="16"/>
      <c r="Y86" s="16"/>
      <c r="Z86" s="16"/>
      <c r="AA86" s="16"/>
      <c r="AB86" s="16"/>
      <c r="AC86" s="16"/>
      <c r="AE86" s="12"/>
      <c r="AF86" s="12"/>
      <c r="AG86" s="16"/>
      <c r="AH86" s="16"/>
      <c r="AI86" s="12">
        <v>1</v>
      </c>
      <c r="AJ86" s="1767">
        <f>$I86</f>
        <v>14863500</v>
      </c>
      <c r="AK86" s="16"/>
      <c r="AL86" s="16"/>
      <c r="AM86" s="16"/>
      <c r="AN86" s="16"/>
      <c r="AO86" s="16"/>
      <c r="AP86" s="872"/>
      <c r="AQ86" s="16"/>
      <c r="AR86" s="872"/>
      <c r="AS86" s="16"/>
      <c r="AT86" s="872"/>
      <c r="AU86" s="16"/>
      <c r="AV86" s="872"/>
      <c r="AW86" s="16"/>
      <c r="AX86" s="872"/>
      <c r="AY86" s="43"/>
      <c r="AZ86" s="1768">
        <f t="shared" si="9"/>
        <v>0</v>
      </c>
      <c r="BA86" s="13">
        <f>$AI86</f>
        <v>1</v>
      </c>
      <c r="BB86" s="70">
        <f>$AJ86</f>
        <v>14863500</v>
      </c>
      <c r="BC86" s="16"/>
      <c r="BD86" s="16"/>
    </row>
    <row r="87" spans="1:56" s="22" customFormat="1" ht="84.75" customHeight="1">
      <c r="A87" s="28">
        <v>4</v>
      </c>
      <c r="B87" s="913">
        <f>B86+1</f>
        <v>17</v>
      </c>
      <c r="C87" s="869" t="s">
        <v>1565</v>
      </c>
      <c r="D87" s="302" t="s">
        <v>649</v>
      </c>
      <c r="E87" s="870">
        <v>98551300</v>
      </c>
      <c r="F87" s="12">
        <v>1</v>
      </c>
      <c r="G87" s="12">
        <v>1</v>
      </c>
      <c r="H87" s="12">
        <v>1</v>
      </c>
      <c r="I87" s="870">
        <v>19710300</v>
      </c>
      <c r="J87" s="870">
        <v>39420600</v>
      </c>
      <c r="K87" s="870">
        <v>39420400</v>
      </c>
      <c r="L87" s="1734">
        <f t="shared" si="8"/>
        <v>98551300</v>
      </c>
      <c r="M87" s="16" t="s">
        <v>976</v>
      </c>
      <c r="N87" s="14" t="s">
        <v>978</v>
      </c>
      <c r="O87" s="12" t="s">
        <v>928</v>
      </c>
      <c r="P87" s="13" t="s">
        <v>955</v>
      </c>
      <c r="Q87" s="21" t="s">
        <v>1433</v>
      </c>
      <c r="S87" s="30" t="s">
        <v>4113</v>
      </c>
      <c r="T87" s="12">
        <v>1</v>
      </c>
      <c r="U87" s="12" t="s">
        <v>4039</v>
      </c>
      <c r="V87" s="16"/>
      <c r="W87" s="16"/>
      <c r="X87" s="16"/>
      <c r="Y87" s="16"/>
      <c r="Z87" s="16"/>
      <c r="AA87" s="16"/>
      <c r="AB87" s="16"/>
      <c r="AC87" s="16"/>
      <c r="AE87" s="12"/>
      <c r="AF87" s="12"/>
      <c r="AG87" s="16"/>
      <c r="AH87" s="16"/>
      <c r="AI87" s="12">
        <v>1</v>
      </c>
      <c r="AJ87" s="1767">
        <f>$I87</f>
        <v>19710300</v>
      </c>
      <c r="AK87" s="16"/>
      <c r="AL87" s="16"/>
      <c r="AM87" s="16"/>
      <c r="AN87" s="16"/>
      <c r="AO87" s="16"/>
      <c r="AP87" s="872"/>
      <c r="AQ87" s="16"/>
      <c r="AR87" s="872"/>
      <c r="AS87" s="16"/>
      <c r="AT87" s="872"/>
      <c r="AU87" s="16"/>
      <c r="AV87" s="872"/>
      <c r="AW87" s="16"/>
      <c r="AX87" s="872"/>
      <c r="AY87" s="43"/>
      <c r="AZ87" s="1768">
        <f t="shared" si="9"/>
        <v>0</v>
      </c>
      <c r="BA87" s="16"/>
      <c r="BB87" s="16"/>
      <c r="BC87" s="13">
        <f>$AI87</f>
        <v>1</v>
      </c>
      <c r="BD87" s="1823">
        <f>$AJ87</f>
        <v>19710300</v>
      </c>
    </row>
    <row r="88" spans="1:56" s="22" customFormat="1" ht="84.75" customHeight="1">
      <c r="A88" s="28">
        <v>5</v>
      </c>
      <c r="B88" s="913">
        <f>B87+1</f>
        <v>18</v>
      </c>
      <c r="C88" s="869" t="s">
        <v>1580</v>
      </c>
      <c r="D88" s="302" t="s">
        <v>649</v>
      </c>
      <c r="E88" s="870">
        <v>98551300</v>
      </c>
      <c r="F88" s="12">
        <v>1</v>
      </c>
      <c r="G88" s="12"/>
      <c r="H88" s="12">
        <v>1</v>
      </c>
      <c r="I88" s="870">
        <v>19710300</v>
      </c>
      <c r="J88" s="870">
        <v>39420600</v>
      </c>
      <c r="K88" s="870">
        <v>39420400</v>
      </c>
      <c r="L88" s="1734">
        <f t="shared" si="8"/>
        <v>98551300</v>
      </c>
      <c r="M88" s="18" t="s">
        <v>1194</v>
      </c>
      <c r="N88" s="38" t="s">
        <v>863</v>
      </c>
      <c r="O88" s="12" t="s">
        <v>923</v>
      </c>
      <c r="P88" s="147" t="s">
        <v>955</v>
      </c>
      <c r="Q88" s="21" t="s">
        <v>1433</v>
      </c>
      <c r="T88" s="12">
        <v>1</v>
      </c>
      <c r="U88" s="12" t="s">
        <v>4039</v>
      </c>
      <c r="V88" s="16"/>
      <c r="W88" s="16"/>
      <c r="X88" s="16"/>
      <c r="Y88" s="16"/>
      <c r="Z88" s="16"/>
      <c r="AA88" s="16"/>
      <c r="AB88" s="16"/>
      <c r="AC88" s="16"/>
      <c r="AE88" s="12"/>
      <c r="AF88" s="12"/>
      <c r="AG88" s="16"/>
      <c r="AH88" s="16"/>
      <c r="AI88" s="16"/>
      <c r="AJ88" s="16"/>
      <c r="AK88" s="12">
        <v>1</v>
      </c>
      <c r="AL88" s="1767">
        <f>$I88</f>
        <v>19710300</v>
      </c>
      <c r="AM88" s="16"/>
      <c r="AN88" s="16"/>
      <c r="AO88" s="16"/>
      <c r="AP88" s="872"/>
      <c r="AQ88" s="16"/>
      <c r="AR88" s="872"/>
      <c r="AS88" s="16"/>
      <c r="AT88" s="872"/>
      <c r="AU88" s="16"/>
      <c r="AV88" s="872"/>
      <c r="AW88" s="16"/>
      <c r="AX88" s="872"/>
      <c r="AY88" s="43"/>
      <c r="AZ88" s="1768">
        <f t="shared" si="9"/>
        <v>0</v>
      </c>
      <c r="BA88" s="16"/>
      <c r="BB88" s="16"/>
      <c r="BC88" s="16"/>
      <c r="BD88" s="16"/>
    </row>
    <row r="89" spans="1:56" s="22" customFormat="1" ht="84.75" customHeight="1">
      <c r="A89" s="13">
        <v>11</v>
      </c>
      <c r="B89" s="913">
        <f>B88+1</f>
        <v>19</v>
      </c>
      <c r="C89" s="869" t="s">
        <v>1656</v>
      </c>
      <c r="D89" s="302" t="s">
        <v>1342</v>
      </c>
      <c r="E89" s="870">
        <v>339000000</v>
      </c>
      <c r="F89" s="12">
        <v>1</v>
      </c>
      <c r="G89" s="12">
        <v>1</v>
      </c>
      <c r="H89" s="12">
        <v>1</v>
      </c>
      <c r="I89" s="870">
        <v>67800000</v>
      </c>
      <c r="J89" s="870">
        <v>135600000</v>
      </c>
      <c r="K89" s="870">
        <v>135600000</v>
      </c>
      <c r="L89" s="1734">
        <f t="shared" si="8"/>
        <v>339000000</v>
      </c>
      <c r="M89" s="210" t="s">
        <v>660</v>
      </c>
      <c r="N89" s="14" t="s">
        <v>662</v>
      </c>
      <c r="O89" s="205" t="s">
        <v>933</v>
      </c>
      <c r="P89" s="12" t="s">
        <v>955</v>
      </c>
      <c r="Q89" s="21" t="s">
        <v>1433</v>
      </c>
      <c r="T89" s="12">
        <v>1</v>
      </c>
      <c r="U89" s="12">
        <v>9448</v>
      </c>
      <c r="V89" s="16"/>
      <c r="W89" s="16"/>
      <c r="X89" s="16"/>
      <c r="Y89" s="16"/>
      <c r="Z89" s="16"/>
      <c r="AA89" s="16"/>
      <c r="AB89" s="16"/>
      <c r="AC89" s="16"/>
      <c r="AE89" s="12">
        <v>1</v>
      </c>
      <c r="AF89" s="1767">
        <f>$I89</f>
        <v>67800000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872"/>
      <c r="AQ89" s="16"/>
      <c r="AR89" s="872"/>
      <c r="AS89" s="16"/>
      <c r="AT89" s="872"/>
      <c r="AU89" s="16"/>
      <c r="AV89" s="872"/>
      <c r="AW89" s="16"/>
      <c r="AX89" s="872"/>
      <c r="AY89" s="43"/>
      <c r="AZ89" s="1768">
        <f t="shared" si="9"/>
        <v>0</v>
      </c>
      <c r="BA89" s="16"/>
      <c r="BB89" s="16"/>
      <c r="BC89" s="16"/>
      <c r="BD89" s="16"/>
    </row>
    <row r="90" spans="1:56" s="17" customFormat="1" ht="84.75" customHeight="1">
      <c r="A90" s="12">
        <v>3</v>
      </c>
      <c r="B90" s="913">
        <v>4</v>
      </c>
      <c r="C90" s="869" t="s">
        <v>1523</v>
      </c>
      <c r="D90" s="302">
        <v>8057</v>
      </c>
      <c r="E90" s="874">
        <v>15000000</v>
      </c>
      <c r="F90" s="12">
        <v>1</v>
      </c>
      <c r="G90" s="12">
        <v>1</v>
      </c>
      <c r="H90" s="12">
        <v>2</v>
      </c>
      <c r="I90" s="871">
        <f>H90*E90</f>
        <v>30000000</v>
      </c>
      <c r="J90" s="32"/>
      <c r="K90" s="32"/>
      <c r="L90" s="1734">
        <f t="shared" si="8"/>
        <v>30000000</v>
      </c>
      <c r="M90" s="16" t="s">
        <v>1248</v>
      </c>
      <c r="N90" s="14" t="s">
        <v>1044</v>
      </c>
      <c r="O90" s="13" t="s">
        <v>933</v>
      </c>
      <c r="P90" s="13" t="s">
        <v>958</v>
      </c>
      <c r="Q90" s="21" t="s">
        <v>1433</v>
      </c>
      <c r="R90" s="22"/>
      <c r="T90" s="4"/>
      <c r="U90" s="4"/>
      <c r="V90" s="4"/>
      <c r="W90" s="4"/>
      <c r="X90" s="12">
        <v>1</v>
      </c>
      <c r="Y90" s="302">
        <v>8057</v>
      </c>
      <c r="Z90" s="4"/>
      <c r="AA90" s="4"/>
      <c r="AB90" s="4"/>
      <c r="AC90" s="4"/>
      <c r="AE90" s="12">
        <v>1</v>
      </c>
      <c r="AF90" s="1767">
        <f>$I90</f>
        <v>30000000</v>
      </c>
      <c r="AG90" s="4"/>
      <c r="AH90" s="4"/>
      <c r="AI90" s="4"/>
      <c r="AJ90" s="4"/>
      <c r="AK90" s="4"/>
      <c r="AL90" s="4"/>
      <c r="AM90" s="4"/>
      <c r="AN90" s="4"/>
      <c r="AO90" s="4"/>
      <c r="AP90" s="1803"/>
      <c r="AQ90" s="4"/>
      <c r="AR90" s="1803"/>
      <c r="AS90" s="4"/>
      <c r="AT90" s="1803"/>
      <c r="AU90" s="4"/>
      <c r="AV90" s="1803"/>
      <c r="AW90" s="4"/>
      <c r="AX90" s="1803"/>
      <c r="AY90" s="43"/>
      <c r="AZ90" s="1768">
        <f t="shared" si="9"/>
        <v>0</v>
      </c>
      <c r="BA90" s="4"/>
      <c r="BB90" s="4"/>
      <c r="BC90" s="4"/>
      <c r="BD90" s="4"/>
    </row>
    <row r="91" spans="1:56" s="22" customFormat="1" ht="84.75" customHeight="1">
      <c r="A91" s="12">
        <v>3</v>
      </c>
      <c r="B91" s="913">
        <v>2</v>
      </c>
      <c r="C91" s="869" t="s">
        <v>1521</v>
      </c>
      <c r="D91" s="302">
        <v>8079</v>
      </c>
      <c r="E91" s="871">
        <v>11311500</v>
      </c>
      <c r="F91" s="12">
        <v>1</v>
      </c>
      <c r="G91" s="12">
        <v>1</v>
      </c>
      <c r="H91" s="12">
        <v>2</v>
      </c>
      <c r="I91" s="32">
        <f>H91*E91</f>
        <v>22623000</v>
      </c>
      <c r="J91" s="870"/>
      <c r="K91" s="32"/>
      <c r="L91" s="1734">
        <f t="shared" si="8"/>
        <v>22623000</v>
      </c>
      <c r="M91" s="16" t="s">
        <v>1248</v>
      </c>
      <c r="N91" s="14" t="s">
        <v>1044</v>
      </c>
      <c r="O91" s="13" t="s">
        <v>933</v>
      </c>
      <c r="P91" s="12" t="s">
        <v>958</v>
      </c>
      <c r="Q91" s="21" t="s">
        <v>1433</v>
      </c>
      <c r="T91" s="16"/>
      <c r="U91" s="16"/>
      <c r="V91" s="16"/>
      <c r="W91" s="16"/>
      <c r="X91" s="12">
        <v>1</v>
      </c>
      <c r="Y91" s="302">
        <v>8079</v>
      </c>
      <c r="Z91" s="16"/>
      <c r="AA91" s="16"/>
      <c r="AB91" s="16"/>
      <c r="AC91" s="16"/>
      <c r="AE91" s="12">
        <v>1</v>
      </c>
      <c r="AF91" s="1767">
        <f>$I91</f>
        <v>22623000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872"/>
      <c r="AQ91" s="16"/>
      <c r="AR91" s="872"/>
      <c r="AS91" s="16"/>
      <c r="AT91" s="872"/>
      <c r="AU91" s="16"/>
      <c r="AV91" s="872"/>
      <c r="AW91" s="16"/>
      <c r="AX91" s="872"/>
      <c r="AY91" s="43"/>
      <c r="AZ91" s="1768">
        <f t="shared" si="9"/>
        <v>0</v>
      </c>
      <c r="BA91" s="16"/>
      <c r="BB91" s="16"/>
      <c r="BC91" s="16"/>
      <c r="BD91" s="16"/>
    </row>
    <row r="92" spans="1:56" s="22" customFormat="1" ht="84.75" customHeight="1">
      <c r="A92" s="12">
        <v>1</v>
      </c>
      <c r="B92" s="913">
        <v>12</v>
      </c>
      <c r="C92" s="869" t="s">
        <v>1502</v>
      </c>
      <c r="D92" s="302">
        <v>8440</v>
      </c>
      <c r="E92" s="870">
        <v>26754800</v>
      </c>
      <c r="F92" s="12">
        <v>1</v>
      </c>
      <c r="G92" s="12">
        <v>1</v>
      </c>
      <c r="H92" s="12">
        <v>1</v>
      </c>
      <c r="I92" s="870">
        <v>5351000</v>
      </c>
      <c r="J92" s="870">
        <v>21403800</v>
      </c>
      <c r="K92" s="32"/>
      <c r="L92" s="1734">
        <f t="shared" si="8"/>
        <v>26754800</v>
      </c>
      <c r="M92" s="16" t="s">
        <v>1249</v>
      </c>
      <c r="N92" s="14" t="s">
        <v>1294</v>
      </c>
      <c r="O92" s="12" t="s">
        <v>928</v>
      </c>
      <c r="P92" s="12" t="s">
        <v>958</v>
      </c>
      <c r="Q92" s="21" t="s">
        <v>1433</v>
      </c>
      <c r="R92" s="17"/>
      <c r="S92" s="30" t="s">
        <v>4113</v>
      </c>
      <c r="T92" s="16"/>
      <c r="U92" s="16"/>
      <c r="V92" s="16"/>
      <c r="W92" s="16"/>
      <c r="X92" s="12">
        <v>1</v>
      </c>
      <c r="Y92" s="302">
        <v>8440</v>
      </c>
      <c r="Z92" s="16"/>
      <c r="AA92" s="16"/>
      <c r="AB92" s="16"/>
      <c r="AC92" s="16"/>
      <c r="AE92" s="12"/>
      <c r="AF92" s="12"/>
      <c r="AG92" s="16"/>
      <c r="AH92" s="16"/>
      <c r="AI92" s="12">
        <v>1</v>
      </c>
      <c r="AJ92" s="1767">
        <f>$I92</f>
        <v>5351000</v>
      </c>
      <c r="AK92" s="16"/>
      <c r="AL92" s="16"/>
      <c r="AM92" s="16"/>
      <c r="AN92" s="16"/>
      <c r="AO92" s="16"/>
      <c r="AP92" s="872"/>
      <c r="AQ92" s="16"/>
      <c r="AR92" s="872"/>
      <c r="AS92" s="16"/>
      <c r="AT92" s="872"/>
      <c r="AU92" s="16"/>
      <c r="AV92" s="872"/>
      <c r="AW92" s="16"/>
      <c r="AX92" s="872"/>
      <c r="AY92" s="43"/>
      <c r="AZ92" s="1768">
        <f t="shared" si="9"/>
        <v>0</v>
      </c>
      <c r="BA92" s="16"/>
      <c r="BB92" s="16"/>
      <c r="BC92" s="13">
        <f>$AI92</f>
        <v>1</v>
      </c>
      <c r="BD92" s="1823">
        <f>$AJ92</f>
        <v>5351000</v>
      </c>
    </row>
    <row r="93" spans="1:56" s="22" customFormat="1" ht="84.75" customHeight="1">
      <c r="A93" s="12">
        <v>1</v>
      </c>
      <c r="B93" s="913">
        <v>8</v>
      </c>
      <c r="C93" s="869" t="s">
        <v>1498</v>
      </c>
      <c r="D93" s="302">
        <v>8440</v>
      </c>
      <c r="E93" s="870">
        <v>26754800</v>
      </c>
      <c r="F93" s="12">
        <v>1</v>
      </c>
      <c r="G93" s="12"/>
      <c r="H93" s="12">
        <v>1</v>
      </c>
      <c r="I93" s="870">
        <v>5351000</v>
      </c>
      <c r="J93" s="870">
        <v>21403800</v>
      </c>
      <c r="K93" s="32"/>
      <c r="L93" s="1734">
        <f t="shared" si="8"/>
        <v>26754800</v>
      </c>
      <c r="M93" s="11" t="s">
        <v>1013</v>
      </c>
      <c r="N93" s="15" t="s">
        <v>1297</v>
      </c>
      <c r="O93" s="12" t="s">
        <v>725</v>
      </c>
      <c r="P93" s="12" t="s">
        <v>958</v>
      </c>
      <c r="Q93" s="21" t="s">
        <v>1433</v>
      </c>
      <c r="T93" s="16"/>
      <c r="U93" s="16"/>
      <c r="V93" s="16"/>
      <c r="W93" s="16"/>
      <c r="X93" s="12">
        <v>1</v>
      </c>
      <c r="Y93" s="302">
        <v>8440</v>
      </c>
      <c r="Z93" s="16"/>
      <c r="AA93" s="16"/>
      <c r="AB93" s="16"/>
      <c r="AC93" s="16"/>
      <c r="AE93" s="12"/>
      <c r="AF93" s="12"/>
      <c r="AG93" s="12">
        <v>1</v>
      </c>
      <c r="AH93" s="1767">
        <f>$I93</f>
        <v>5351000</v>
      </c>
      <c r="AI93" s="16"/>
      <c r="AJ93" s="16"/>
      <c r="AK93" s="16"/>
      <c r="AL93" s="16"/>
      <c r="AM93" s="16"/>
      <c r="AN93" s="16"/>
      <c r="AO93" s="16"/>
      <c r="AP93" s="872"/>
      <c r="AQ93" s="16"/>
      <c r="AR93" s="872"/>
      <c r="AS93" s="16"/>
      <c r="AT93" s="872"/>
      <c r="AU93" s="16"/>
      <c r="AV93" s="872"/>
      <c r="AW93" s="16"/>
      <c r="AX93" s="872"/>
      <c r="AY93" s="43"/>
      <c r="AZ93" s="1768">
        <f t="shared" si="9"/>
        <v>0</v>
      </c>
      <c r="BA93" s="16"/>
      <c r="BB93" s="16"/>
      <c r="BC93" s="16"/>
      <c r="BD93" s="16"/>
    </row>
    <row r="94" spans="1:56" s="22" customFormat="1" ht="84.75" customHeight="1">
      <c r="A94" s="12">
        <v>3</v>
      </c>
      <c r="B94" s="913">
        <v>9</v>
      </c>
      <c r="C94" s="869" t="s">
        <v>1528</v>
      </c>
      <c r="D94" s="302">
        <v>8440</v>
      </c>
      <c r="E94" s="870">
        <v>26204300</v>
      </c>
      <c r="F94" s="12">
        <v>1</v>
      </c>
      <c r="G94" s="12"/>
      <c r="H94" s="12">
        <v>1</v>
      </c>
      <c r="I94" s="870">
        <v>5240900</v>
      </c>
      <c r="J94" s="870">
        <v>20963400</v>
      </c>
      <c r="K94" s="32"/>
      <c r="L94" s="1734">
        <f t="shared" si="8"/>
        <v>26204300</v>
      </c>
      <c r="M94" s="11" t="s">
        <v>831</v>
      </c>
      <c r="N94" s="15" t="s">
        <v>1142</v>
      </c>
      <c r="O94" s="12" t="s">
        <v>725</v>
      </c>
      <c r="P94" s="12" t="s">
        <v>958</v>
      </c>
      <c r="Q94" s="21" t="s">
        <v>1433</v>
      </c>
      <c r="T94" s="16"/>
      <c r="U94" s="16"/>
      <c r="V94" s="16"/>
      <c r="W94" s="16"/>
      <c r="X94" s="12">
        <v>1</v>
      </c>
      <c r="Y94" s="302">
        <v>8440</v>
      </c>
      <c r="Z94" s="16"/>
      <c r="AA94" s="16"/>
      <c r="AB94" s="16"/>
      <c r="AC94" s="16"/>
      <c r="AE94" s="12"/>
      <c r="AF94" s="12"/>
      <c r="AG94" s="12">
        <v>1</v>
      </c>
      <c r="AH94" s="1767">
        <f>$I94</f>
        <v>5240900</v>
      </c>
      <c r="AI94" s="16"/>
      <c r="AJ94" s="16"/>
      <c r="AK94" s="16"/>
      <c r="AL94" s="16"/>
      <c r="AM94" s="16"/>
      <c r="AN94" s="16"/>
      <c r="AO94" s="16"/>
      <c r="AP94" s="872"/>
      <c r="AQ94" s="16"/>
      <c r="AR94" s="872"/>
      <c r="AS94" s="16"/>
      <c r="AT94" s="872"/>
      <c r="AU94" s="16"/>
      <c r="AV94" s="872"/>
      <c r="AW94" s="16"/>
      <c r="AX94" s="872"/>
      <c r="AY94" s="43"/>
      <c r="AZ94" s="1768">
        <f t="shared" si="9"/>
        <v>0</v>
      </c>
      <c r="BA94" s="16"/>
      <c r="BB94" s="16"/>
      <c r="BC94" s="16"/>
      <c r="BD94" s="16"/>
    </row>
    <row r="95" spans="1:56" s="22" customFormat="1" ht="84.75" customHeight="1">
      <c r="A95" s="12">
        <v>5</v>
      </c>
      <c r="B95" s="913">
        <f t="shared" ref="B95:B102" si="10">B94+1</f>
        <v>10</v>
      </c>
      <c r="C95" s="869" t="s">
        <v>1574</v>
      </c>
      <c r="D95" s="302">
        <v>8440</v>
      </c>
      <c r="E95" s="870">
        <v>30687900</v>
      </c>
      <c r="F95" s="12">
        <v>1</v>
      </c>
      <c r="G95" s="12"/>
      <c r="H95" s="12">
        <v>1</v>
      </c>
      <c r="I95" s="870">
        <v>6137600</v>
      </c>
      <c r="J95" s="870">
        <v>24550300</v>
      </c>
      <c r="K95" s="32"/>
      <c r="L95" s="1734">
        <f t="shared" si="8"/>
        <v>30687900</v>
      </c>
      <c r="M95" s="11" t="s">
        <v>1453</v>
      </c>
      <c r="N95" s="15" t="s">
        <v>1455</v>
      </c>
      <c r="O95" s="12" t="s">
        <v>725</v>
      </c>
      <c r="P95" s="12" t="s">
        <v>958</v>
      </c>
      <c r="Q95" s="21" t="s">
        <v>1433</v>
      </c>
      <c r="T95" s="16"/>
      <c r="U95" s="16"/>
      <c r="V95" s="16"/>
      <c r="W95" s="16"/>
      <c r="X95" s="12">
        <v>1</v>
      </c>
      <c r="Y95" s="302">
        <v>8440</v>
      </c>
      <c r="Z95" s="16"/>
      <c r="AA95" s="16"/>
      <c r="AB95" s="16"/>
      <c r="AC95" s="16"/>
      <c r="AE95" s="12"/>
      <c r="AF95" s="12"/>
      <c r="AG95" s="12">
        <v>1</v>
      </c>
      <c r="AH95" s="1767">
        <f>$I95</f>
        <v>6137600</v>
      </c>
      <c r="AI95" s="16"/>
      <c r="AJ95" s="16"/>
      <c r="AK95" s="16"/>
      <c r="AL95" s="16"/>
      <c r="AM95" s="16"/>
      <c r="AN95" s="16"/>
      <c r="AO95" s="16"/>
      <c r="AP95" s="872"/>
      <c r="AQ95" s="16"/>
      <c r="AR95" s="872"/>
      <c r="AS95" s="16"/>
      <c r="AT95" s="872"/>
      <c r="AU95" s="16"/>
      <c r="AV95" s="872"/>
      <c r="AW95" s="16"/>
      <c r="AX95" s="872"/>
      <c r="AY95" s="43"/>
      <c r="AZ95" s="1768">
        <f t="shared" si="9"/>
        <v>0</v>
      </c>
      <c r="BA95" s="16"/>
      <c r="BB95" s="16"/>
      <c r="BC95" s="16"/>
      <c r="BD95" s="16"/>
    </row>
    <row r="96" spans="1:56" s="22" customFormat="1" ht="84.75" customHeight="1">
      <c r="A96" s="13">
        <v>8</v>
      </c>
      <c r="B96" s="913">
        <f t="shared" si="10"/>
        <v>11</v>
      </c>
      <c r="C96" s="869" t="s">
        <v>1609</v>
      </c>
      <c r="D96" s="302">
        <v>8440</v>
      </c>
      <c r="E96" s="870">
        <v>26204300</v>
      </c>
      <c r="F96" s="12">
        <v>1</v>
      </c>
      <c r="G96" s="12"/>
      <c r="H96" s="12">
        <v>1</v>
      </c>
      <c r="I96" s="870">
        <v>5240900</v>
      </c>
      <c r="J96" s="870">
        <v>20963400</v>
      </c>
      <c r="K96" s="32"/>
      <c r="L96" s="1734">
        <f t="shared" si="8"/>
        <v>26204300</v>
      </c>
      <c r="M96" s="11" t="s">
        <v>915</v>
      </c>
      <c r="N96" s="15" t="s">
        <v>917</v>
      </c>
      <c r="O96" s="12" t="s">
        <v>923</v>
      </c>
      <c r="P96" s="12" t="s">
        <v>958</v>
      </c>
      <c r="Q96" s="21" t="s">
        <v>1433</v>
      </c>
      <c r="T96" s="16"/>
      <c r="U96" s="16"/>
      <c r="V96" s="16"/>
      <c r="W96" s="16"/>
      <c r="X96" s="12">
        <v>1</v>
      </c>
      <c r="Y96" s="302">
        <v>8440</v>
      </c>
      <c r="Z96" s="16"/>
      <c r="AA96" s="16"/>
      <c r="AB96" s="16"/>
      <c r="AC96" s="16"/>
      <c r="AE96" s="12"/>
      <c r="AF96" s="12"/>
      <c r="AG96" s="16"/>
      <c r="AH96" s="16"/>
      <c r="AI96" s="16"/>
      <c r="AJ96" s="16"/>
      <c r="AK96" s="12">
        <v>1</v>
      </c>
      <c r="AL96" s="1767">
        <f>$I96</f>
        <v>5240900</v>
      </c>
      <c r="AM96" s="16"/>
      <c r="AN96" s="16"/>
      <c r="AO96" s="16"/>
      <c r="AP96" s="872"/>
      <c r="AQ96" s="16"/>
      <c r="AR96" s="872"/>
      <c r="AS96" s="16"/>
      <c r="AT96" s="872"/>
      <c r="AU96" s="16"/>
      <c r="AV96" s="872"/>
      <c r="AW96" s="16"/>
      <c r="AX96" s="872"/>
      <c r="AY96" s="43"/>
      <c r="AZ96" s="1768">
        <f t="shared" si="9"/>
        <v>0</v>
      </c>
      <c r="BA96" s="16"/>
      <c r="BB96" s="16"/>
      <c r="BC96" s="16"/>
      <c r="BD96" s="16"/>
    </row>
    <row r="97" spans="1:56" s="22" customFormat="1" ht="84.75" customHeight="1">
      <c r="A97" s="13">
        <v>8</v>
      </c>
      <c r="B97" s="913">
        <f t="shared" si="10"/>
        <v>12</v>
      </c>
      <c r="C97" s="869" t="s">
        <v>1615</v>
      </c>
      <c r="D97" s="302">
        <v>8440</v>
      </c>
      <c r="E97" s="870">
        <v>26204300</v>
      </c>
      <c r="F97" s="12">
        <v>1</v>
      </c>
      <c r="G97" s="12"/>
      <c r="H97" s="12">
        <v>1</v>
      </c>
      <c r="I97" s="870">
        <v>5240900</v>
      </c>
      <c r="J97" s="870">
        <v>20963400</v>
      </c>
      <c r="K97" s="32"/>
      <c r="L97" s="1734">
        <f t="shared" si="8"/>
        <v>26204300</v>
      </c>
      <c r="M97" s="11" t="s">
        <v>800</v>
      </c>
      <c r="N97" s="15" t="s">
        <v>801</v>
      </c>
      <c r="O97" s="12" t="s">
        <v>725</v>
      </c>
      <c r="P97" s="12" t="s">
        <v>958</v>
      </c>
      <c r="Q97" s="21" t="s">
        <v>1433</v>
      </c>
      <c r="T97" s="16"/>
      <c r="U97" s="16"/>
      <c r="V97" s="16"/>
      <c r="W97" s="16"/>
      <c r="X97" s="12">
        <v>1</v>
      </c>
      <c r="Y97" s="302">
        <v>8440</v>
      </c>
      <c r="Z97" s="16"/>
      <c r="AA97" s="16"/>
      <c r="AB97" s="16"/>
      <c r="AC97" s="16"/>
      <c r="AE97" s="12"/>
      <c r="AF97" s="12"/>
      <c r="AG97" s="12">
        <v>1</v>
      </c>
      <c r="AH97" s="1767">
        <f>$I97</f>
        <v>5240900</v>
      </c>
      <c r="AI97" s="16"/>
      <c r="AJ97" s="16"/>
      <c r="AK97" s="16"/>
      <c r="AL97" s="16"/>
      <c r="AM97" s="16"/>
      <c r="AN97" s="16"/>
      <c r="AO97" s="16"/>
      <c r="AP97" s="872"/>
      <c r="AQ97" s="16"/>
      <c r="AR97" s="872"/>
      <c r="AS97" s="16"/>
      <c r="AT97" s="872"/>
      <c r="AU97" s="16"/>
      <c r="AV97" s="872"/>
      <c r="AW97" s="16"/>
      <c r="AX97" s="872"/>
      <c r="AY97" s="43"/>
      <c r="AZ97" s="1768">
        <f t="shared" si="9"/>
        <v>0</v>
      </c>
      <c r="BA97" s="16"/>
      <c r="BB97" s="16"/>
      <c r="BC97" s="16"/>
      <c r="BD97" s="16"/>
    </row>
    <row r="98" spans="1:56" s="22" customFormat="1" ht="84.75" customHeight="1">
      <c r="A98" s="13">
        <v>8</v>
      </c>
      <c r="B98" s="913">
        <f t="shared" si="10"/>
        <v>13</v>
      </c>
      <c r="C98" s="869" t="s">
        <v>1610</v>
      </c>
      <c r="D98" s="302">
        <v>8440</v>
      </c>
      <c r="E98" s="870">
        <v>26204300</v>
      </c>
      <c r="F98" s="12">
        <v>1</v>
      </c>
      <c r="G98" s="12"/>
      <c r="H98" s="12">
        <v>1</v>
      </c>
      <c r="I98" s="870">
        <v>5240900</v>
      </c>
      <c r="J98" s="870">
        <v>20963400</v>
      </c>
      <c r="K98" s="32"/>
      <c r="L98" s="1734">
        <f t="shared" ref="L98:L129" si="11">I98+J98+K98</f>
        <v>26204300</v>
      </c>
      <c r="M98" s="11" t="s">
        <v>1167</v>
      </c>
      <c r="N98" s="15" t="s">
        <v>827</v>
      </c>
      <c r="O98" s="12" t="s">
        <v>928</v>
      </c>
      <c r="P98" s="12" t="s">
        <v>958</v>
      </c>
      <c r="Q98" s="21" t="s">
        <v>1433</v>
      </c>
      <c r="R98" s="30" t="s">
        <v>4112</v>
      </c>
      <c r="T98" s="16"/>
      <c r="U98" s="16"/>
      <c r="V98" s="16"/>
      <c r="W98" s="16"/>
      <c r="X98" s="12">
        <v>1</v>
      </c>
      <c r="Y98" s="302">
        <v>8440</v>
      </c>
      <c r="Z98" s="16"/>
      <c r="AA98" s="16"/>
      <c r="AB98" s="16"/>
      <c r="AC98" s="16"/>
      <c r="AE98" s="12"/>
      <c r="AF98" s="12"/>
      <c r="AG98" s="16"/>
      <c r="AH98" s="16"/>
      <c r="AI98" s="12">
        <v>1</v>
      </c>
      <c r="AJ98" s="1767">
        <f>$I98</f>
        <v>5240900</v>
      </c>
      <c r="AK98" s="16"/>
      <c r="AL98" s="16"/>
      <c r="AM98" s="16"/>
      <c r="AN98" s="16"/>
      <c r="AO98" s="16"/>
      <c r="AP98" s="872"/>
      <c r="AQ98" s="16"/>
      <c r="AR98" s="872"/>
      <c r="AS98" s="16"/>
      <c r="AT98" s="872"/>
      <c r="AU98" s="16"/>
      <c r="AV98" s="872"/>
      <c r="AW98" s="16"/>
      <c r="AX98" s="872"/>
      <c r="AY98" s="43"/>
      <c r="AZ98" s="1768">
        <f t="shared" si="9"/>
        <v>0</v>
      </c>
      <c r="BA98" s="13">
        <f>$AI98</f>
        <v>1</v>
      </c>
      <c r="BB98" s="70">
        <f>$AJ98</f>
        <v>5240900</v>
      </c>
      <c r="BC98" s="16"/>
      <c r="BD98" s="16"/>
    </row>
    <row r="99" spans="1:56" s="22" customFormat="1" ht="84.75" customHeight="1">
      <c r="A99" s="28">
        <v>9</v>
      </c>
      <c r="B99" s="913">
        <f t="shared" si="10"/>
        <v>14</v>
      </c>
      <c r="C99" s="869" t="s">
        <v>1629</v>
      </c>
      <c r="D99" s="302">
        <v>8440</v>
      </c>
      <c r="E99" s="870">
        <v>26204300</v>
      </c>
      <c r="F99" s="12">
        <v>1</v>
      </c>
      <c r="G99" s="12"/>
      <c r="H99" s="12">
        <v>1</v>
      </c>
      <c r="I99" s="870">
        <v>5240900</v>
      </c>
      <c r="J99" s="870">
        <v>20963400</v>
      </c>
      <c r="K99" s="314"/>
      <c r="L99" s="1734">
        <f t="shared" si="11"/>
        <v>26204300</v>
      </c>
      <c r="M99" s="210" t="s">
        <v>871</v>
      </c>
      <c r="N99" s="1" t="s">
        <v>873</v>
      </c>
      <c r="O99" s="205" t="s">
        <v>928</v>
      </c>
      <c r="P99" s="205" t="s">
        <v>958</v>
      </c>
      <c r="Q99" s="21" t="s">
        <v>1433</v>
      </c>
      <c r="R99" s="30" t="s">
        <v>4112</v>
      </c>
      <c r="T99" s="16"/>
      <c r="U99" s="16"/>
      <c r="V99" s="16"/>
      <c r="W99" s="16"/>
      <c r="X99" s="12">
        <v>1</v>
      </c>
      <c r="Y99" s="302">
        <v>8440</v>
      </c>
      <c r="Z99" s="16"/>
      <c r="AA99" s="16"/>
      <c r="AB99" s="16"/>
      <c r="AC99" s="16"/>
      <c r="AE99" s="12"/>
      <c r="AF99" s="12"/>
      <c r="AG99" s="16"/>
      <c r="AH99" s="16"/>
      <c r="AI99" s="12">
        <v>1</v>
      </c>
      <c r="AJ99" s="1767">
        <f>$I99</f>
        <v>5240900</v>
      </c>
      <c r="AK99" s="16"/>
      <c r="AL99" s="16"/>
      <c r="AM99" s="16"/>
      <c r="AN99" s="16"/>
      <c r="AO99" s="16"/>
      <c r="AP99" s="872"/>
      <c r="AQ99" s="16"/>
      <c r="AR99" s="872"/>
      <c r="AS99" s="16"/>
      <c r="AT99" s="872"/>
      <c r="AU99" s="16"/>
      <c r="AV99" s="872"/>
      <c r="AW99" s="16"/>
      <c r="AX99" s="872"/>
      <c r="AY99" s="43"/>
      <c r="AZ99" s="1768">
        <f t="shared" si="9"/>
        <v>0</v>
      </c>
      <c r="BA99" s="13">
        <f>$AI99</f>
        <v>1</v>
      </c>
      <c r="BB99" s="70">
        <f>$AJ99</f>
        <v>5240900</v>
      </c>
      <c r="BC99" s="16"/>
      <c r="BD99" s="16"/>
    </row>
    <row r="100" spans="1:56" s="22" customFormat="1" ht="84.75" customHeight="1">
      <c r="A100" s="28">
        <v>9</v>
      </c>
      <c r="B100" s="913">
        <f t="shared" si="10"/>
        <v>15</v>
      </c>
      <c r="C100" s="869" t="s">
        <v>1630</v>
      </c>
      <c r="D100" s="302">
        <v>8440</v>
      </c>
      <c r="E100" s="870">
        <v>26204300</v>
      </c>
      <c r="F100" s="12">
        <v>1</v>
      </c>
      <c r="G100" s="12"/>
      <c r="H100" s="12">
        <v>1</v>
      </c>
      <c r="I100" s="870">
        <v>5240900</v>
      </c>
      <c r="J100" s="870">
        <v>20963400</v>
      </c>
      <c r="K100" s="314"/>
      <c r="L100" s="1734">
        <f t="shared" si="11"/>
        <v>26204300</v>
      </c>
      <c r="M100" s="11" t="s">
        <v>966</v>
      </c>
      <c r="N100" s="15" t="s">
        <v>968</v>
      </c>
      <c r="O100" s="12" t="s">
        <v>928</v>
      </c>
      <c r="P100" s="205" t="s">
        <v>958</v>
      </c>
      <c r="Q100" s="21" t="s">
        <v>1433</v>
      </c>
      <c r="R100" s="30" t="s">
        <v>4112</v>
      </c>
      <c r="T100" s="16"/>
      <c r="U100" s="16"/>
      <c r="V100" s="16"/>
      <c r="W100" s="16"/>
      <c r="X100" s="12">
        <v>1</v>
      </c>
      <c r="Y100" s="302">
        <v>8440</v>
      </c>
      <c r="Z100" s="16"/>
      <c r="AA100" s="16"/>
      <c r="AB100" s="16"/>
      <c r="AC100" s="16"/>
      <c r="AE100" s="12"/>
      <c r="AF100" s="12"/>
      <c r="AG100" s="16"/>
      <c r="AH100" s="16"/>
      <c r="AI100" s="12">
        <v>1</v>
      </c>
      <c r="AJ100" s="1767">
        <f>$I100</f>
        <v>5240900</v>
      </c>
      <c r="AK100" s="16"/>
      <c r="AL100" s="16"/>
      <c r="AM100" s="16"/>
      <c r="AN100" s="16"/>
      <c r="AO100" s="16"/>
      <c r="AP100" s="872"/>
      <c r="AQ100" s="16"/>
      <c r="AR100" s="872"/>
      <c r="AS100" s="16"/>
      <c r="AT100" s="872"/>
      <c r="AU100" s="16"/>
      <c r="AV100" s="872"/>
      <c r="AW100" s="16"/>
      <c r="AX100" s="872"/>
      <c r="AY100" s="43"/>
      <c r="AZ100" s="1768">
        <f t="shared" si="9"/>
        <v>0</v>
      </c>
      <c r="BA100" s="13">
        <f>$AI100</f>
        <v>1</v>
      </c>
      <c r="BB100" s="70">
        <f>$AJ100</f>
        <v>5240900</v>
      </c>
      <c r="BC100" s="16"/>
      <c r="BD100" s="16"/>
    </row>
    <row r="101" spans="1:56" s="22" customFormat="1" ht="84.75" customHeight="1">
      <c r="A101" s="13">
        <v>11</v>
      </c>
      <c r="B101" s="913">
        <f t="shared" si="10"/>
        <v>16</v>
      </c>
      <c r="C101" s="869" t="s">
        <v>1657</v>
      </c>
      <c r="D101" s="302">
        <v>8440</v>
      </c>
      <c r="E101" s="870">
        <v>26754800</v>
      </c>
      <c r="F101" s="12">
        <v>1</v>
      </c>
      <c r="G101" s="12"/>
      <c r="H101" s="12">
        <v>1</v>
      </c>
      <c r="I101" s="870">
        <v>10702000</v>
      </c>
      <c r="J101" s="870">
        <v>16052800</v>
      </c>
      <c r="K101" s="32"/>
      <c r="L101" s="1734">
        <f t="shared" si="11"/>
        <v>26754800</v>
      </c>
      <c r="M101" s="210" t="s">
        <v>664</v>
      </c>
      <c r="N101" s="14" t="s">
        <v>665</v>
      </c>
      <c r="O101" s="12" t="s">
        <v>725</v>
      </c>
      <c r="P101" s="12" t="s">
        <v>958</v>
      </c>
      <c r="Q101" s="21" t="s">
        <v>1433</v>
      </c>
      <c r="R101" s="30" t="s">
        <v>4112</v>
      </c>
      <c r="T101" s="16"/>
      <c r="U101" s="16"/>
      <c r="V101" s="16"/>
      <c r="W101" s="16"/>
      <c r="X101" s="12">
        <v>1</v>
      </c>
      <c r="Y101" s="302">
        <v>8440</v>
      </c>
      <c r="Z101" s="16"/>
      <c r="AA101" s="16"/>
      <c r="AB101" s="16"/>
      <c r="AC101" s="16"/>
      <c r="AE101" s="12"/>
      <c r="AF101" s="12"/>
      <c r="AG101" s="12">
        <v>1</v>
      </c>
      <c r="AH101" s="1767">
        <f>$I101</f>
        <v>10702000</v>
      </c>
      <c r="AI101" s="16"/>
      <c r="AJ101" s="16"/>
      <c r="AK101" s="16"/>
      <c r="AL101" s="16"/>
      <c r="AM101" s="16"/>
      <c r="AN101" s="16"/>
      <c r="AO101" s="16"/>
      <c r="AP101" s="872"/>
      <c r="AQ101" s="16"/>
      <c r="AR101" s="872"/>
      <c r="AS101" s="16"/>
      <c r="AT101" s="872"/>
      <c r="AU101" s="16"/>
      <c r="AV101" s="872"/>
      <c r="AW101" s="16"/>
      <c r="AX101" s="872"/>
      <c r="AY101" s="43"/>
      <c r="AZ101" s="1768">
        <f t="shared" si="9"/>
        <v>0</v>
      </c>
      <c r="BA101" s="16"/>
      <c r="BB101" s="16"/>
      <c r="BC101" s="16"/>
      <c r="BD101" s="16"/>
    </row>
    <row r="102" spans="1:56" s="22" customFormat="1" ht="84.75" customHeight="1">
      <c r="A102" s="28">
        <v>12</v>
      </c>
      <c r="B102" s="913">
        <f t="shared" si="10"/>
        <v>17</v>
      </c>
      <c r="C102" s="869" t="s">
        <v>1670</v>
      </c>
      <c r="D102" s="302">
        <v>8440</v>
      </c>
      <c r="E102" s="870">
        <v>26204300</v>
      </c>
      <c r="F102" s="12">
        <v>1</v>
      </c>
      <c r="G102" s="12"/>
      <c r="H102" s="12">
        <v>1</v>
      </c>
      <c r="I102" s="870">
        <v>5240900</v>
      </c>
      <c r="J102" s="870">
        <v>20963400</v>
      </c>
      <c r="K102" s="38"/>
      <c r="L102" s="1734">
        <f t="shared" si="11"/>
        <v>26204300</v>
      </c>
      <c r="M102" s="210" t="s">
        <v>983</v>
      </c>
      <c r="N102" s="1" t="s">
        <v>984</v>
      </c>
      <c r="O102" s="315" t="s">
        <v>725</v>
      </c>
      <c r="P102" s="315" t="s">
        <v>958</v>
      </c>
      <c r="Q102" s="21" t="s">
        <v>1433</v>
      </c>
      <c r="R102" s="30" t="s">
        <v>4112</v>
      </c>
      <c r="T102" s="16"/>
      <c r="U102" s="16"/>
      <c r="V102" s="16"/>
      <c r="W102" s="16"/>
      <c r="X102" s="12">
        <v>1</v>
      </c>
      <c r="Y102" s="302">
        <v>8440</v>
      </c>
      <c r="Z102" s="16"/>
      <c r="AA102" s="16"/>
      <c r="AB102" s="16"/>
      <c r="AC102" s="16"/>
      <c r="AE102" s="12"/>
      <c r="AF102" s="12"/>
      <c r="AG102" s="12">
        <v>1</v>
      </c>
      <c r="AH102" s="1767">
        <f>$I102</f>
        <v>5240900</v>
      </c>
      <c r="AI102" s="16"/>
      <c r="AJ102" s="16"/>
      <c r="AK102" s="16"/>
      <c r="AL102" s="16"/>
      <c r="AM102" s="16"/>
      <c r="AN102" s="16"/>
      <c r="AO102" s="16"/>
      <c r="AP102" s="872"/>
      <c r="AQ102" s="16"/>
      <c r="AR102" s="872"/>
      <c r="AS102" s="16"/>
      <c r="AT102" s="872"/>
      <c r="AU102" s="16"/>
      <c r="AV102" s="872"/>
      <c r="AW102" s="16"/>
      <c r="AX102" s="872"/>
      <c r="AY102" s="43"/>
      <c r="AZ102" s="1768">
        <f t="shared" si="9"/>
        <v>0</v>
      </c>
      <c r="BA102" s="16"/>
      <c r="BB102" s="16"/>
      <c r="BC102" s="16"/>
      <c r="BD102" s="16"/>
    </row>
    <row r="103" spans="1:56" s="22" customFormat="1" ht="84.75" customHeight="1">
      <c r="A103" s="2">
        <v>1</v>
      </c>
      <c r="B103" s="913">
        <v>5</v>
      </c>
      <c r="C103" s="869" t="s">
        <v>1495</v>
      </c>
      <c r="D103" s="302">
        <v>8813</v>
      </c>
      <c r="E103" s="871">
        <v>11541300</v>
      </c>
      <c r="F103" s="12">
        <v>1</v>
      </c>
      <c r="G103" s="12">
        <v>1</v>
      </c>
      <c r="H103" s="12">
        <v>1</v>
      </c>
      <c r="I103" s="32">
        <f t="shared" ref="I103:I111" si="12">H103*E103</f>
        <v>11541300</v>
      </c>
      <c r="J103" s="32"/>
      <c r="K103" s="32"/>
      <c r="L103" s="1734">
        <f t="shared" si="11"/>
        <v>11541300</v>
      </c>
      <c r="M103" s="11" t="s">
        <v>1395</v>
      </c>
      <c r="N103" s="15" t="s">
        <v>1154</v>
      </c>
      <c r="O103" s="12" t="s">
        <v>1424</v>
      </c>
      <c r="P103" s="12" t="s">
        <v>958</v>
      </c>
      <c r="Q103" s="21" t="s">
        <v>1433</v>
      </c>
      <c r="R103" s="30" t="s">
        <v>4112</v>
      </c>
      <c r="T103" s="16"/>
      <c r="U103" s="16"/>
      <c r="V103" s="16"/>
      <c r="W103" s="16"/>
      <c r="X103" s="12">
        <v>1</v>
      </c>
      <c r="Y103" s="302">
        <v>8813</v>
      </c>
      <c r="Z103" s="16"/>
      <c r="AA103" s="16"/>
      <c r="AB103" s="16"/>
      <c r="AC103" s="16"/>
      <c r="AE103" s="12"/>
      <c r="AF103" s="12"/>
      <c r="AG103" s="16"/>
      <c r="AH103" s="16"/>
      <c r="AI103" s="16"/>
      <c r="AJ103" s="16"/>
      <c r="AK103" s="16"/>
      <c r="AL103" s="16"/>
      <c r="AM103" s="16"/>
      <c r="AN103" s="16"/>
      <c r="AO103" s="16"/>
      <c r="AP103" s="872"/>
      <c r="AQ103" s="12">
        <v>1</v>
      </c>
      <c r="AR103" s="23">
        <f>$I103</f>
        <v>11541300</v>
      </c>
      <c r="AS103" s="16"/>
      <c r="AT103" s="872"/>
      <c r="AU103" s="16"/>
      <c r="AV103" s="872"/>
      <c r="AW103" s="16"/>
      <c r="AX103" s="872"/>
      <c r="AY103" s="43"/>
      <c r="AZ103" s="1768">
        <f t="shared" si="9"/>
        <v>0</v>
      </c>
      <c r="BA103" s="16"/>
      <c r="BB103" s="16"/>
      <c r="BC103" s="16"/>
      <c r="BD103" s="16"/>
    </row>
    <row r="104" spans="1:56" s="22" customFormat="1" ht="84.75" customHeight="1">
      <c r="A104" s="2">
        <v>1</v>
      </c>
      <c r="B104" s="913">
        <v>6</v>
      </c>
      <c r="C104" s="869" t="s">
        <v>1496</v>
      </c>
      <c r="D104" s="302">
        <v>8813</v>
      </c>
      <c r="E104" s="871">
        <v>11541300</v>
      </c>
      <c r="F104" s="12">
        <v>1</v>
      </c>
      <c r="G104" s="12"/>
      <c r="H104" s="12">
        <v>1</v>
      </c>
      <c r="I104" s="32">
        <f t="shared" si="12"/>
        <v>11541300</v>
      </c>
      <c r="J104" s="32"/>
      <c r="K104" s="32"/>
      <c r="L104" s="1734">
        <f t="shared" si="11"/>
        <v>11541300</v>
      </c>
      <c r="M104" s="11" t="s">
        <v>1397</v>
      </c>
      <c r="N104" s="15" t="s">
        <v>1074</v>
      </c>
      <c r="O104" s="12" t="s">
        <v>1424</v>
      </c>
      <c r="P104" s="12" t="s">
        <v>958</v>
      </c>
      <c r="Q104" s="21" t="s">
        <v>1433</v>
      </c>
      <c r="R104" s="30" t="s">
        <v>4112</v>
      </c>
      <c r="T104" s="16"/>
      <c r="U104" s="16"/>
      <c r="V104" s="16"/>
      <c r="W104" s="16"/>
      <c r="X104" s="12">
        <v>1</v>
      </c>
      <c r="Y104" s="302">
        <v>8813</v>
      </c>
      <c r="Z104" s="16"/>
      <c r="AA104" s="16"/>
      <c r="AB104" s="16"/>
      <c r="AC104" s="16"/>
      <c r="AE104" s="12"/>
      <c r="AF104" s="12"/>
      <c r="AG104" s="16"/>
      <c r="AH104" s="16"/>
      <c r="AI104" s="16"/>
      <c r="AJ104" s="16"/>
      <c r="AK104" s="16"/>
      <c r="AL104" s="16"/>
      <c r="AM104" s="16"/>
      <c r="AN104" s="16"/>
      <c r="AO104" s="16"/>
      <c r="AP104" s="872"/>
      <c r="AQ104" s="12">
        <v>1</v>
      </c>
      <c r="AR104" s="23">
        <f>$I104</f>
        <v>11541300</v>
      </c>
      <c r="AS104" s="16"/>
      <c r="AT104" s="872"/>
      <c r="AU104" s="16"/>
      <c r="AV104" s="872"/>
      <c r="AW104" s="16"/>
      <c r="AX104" s="872"/>
      <c r="AY104" s="43"/>
      <c r="AZ104" s="1768">
        <f t="shared" si="9"/>
        <v>0</v>
      </c>
      <c r="BA104" s="16"/>
      <c r="BB104" s="16"/>
      <c r="BC104" s="16"/>
      <c r="BD104" s="16"/>
    </row>
    <row r="105" spans="1:56" s="22" customFormat="1" ht="84.75" customHeight="1">
      <c r="A105" s="12">
        <v>3</v>
      </c>
      <c r="B105" s="913">
        <v>21</v>
      </c>
      <c r="C105" s="869" t="s">
        <v>1540</v>
      </c>
      <c r="D105" s="302">
        <v>8813</v>
      </c>
      <c r="E105" s="871">
        <v>11166000</v>
      </c>
      <c r="F105" s="12">
        <v>1</v>
      </c>
      <c r="G105" s="12"/>
      <c r="H105" s="12">
        <v>1</v>
      </c>
      <c r="I105" s="584">
        <f t="shared" si="12"/>
        <v>11166000</v>
      </c>
      <c r="J105" s="32"/>
      <c r="K105" s="32"/>
      <c r="L105" s="1734">
        <f t="shared" si="11"/>
        <v>11166000</v>
      </c>
      <c r="M105" s="11" t="s">
        <v>797</v>
      </c>
      <c r="N105" s="15" t="s">
        <v>1090</v>
      </c>
      <c r="O105" s="12" t="s">
        <v>727</v>
      </c>
      <c r="P105" s="12" t="s">
        <v>958</v>
      </c>
      <c r="Q105" s="21" t="s">
        <v>1433</v>
      </c>
      <c r="R105" s="30" t="s">
        <v>4112</v>
      </c>
      <c r="T105" s="16"/>
      <c r="U105" s="16"/>
      <c r="V105" s="16"/>
      <c r="W105" s="16"/>
      <c r="X105" s="12">
        <v>1</v>
      </c>
      <c r="Y105" s="302">
        <v>8813</v>
      </c>
      <c r="Z105" s="16"/>
      <c r="AA105" s="16"/>
      <c r="AB105" s="16"/>
      <c r="AC105" s="16"/>
      <c r="AE105" s="12"/>
      <c r="AF105" s="12"/>
      <c r="AG105" s="16"/>
      <c r="AH105" s="16"/>
      <c r="AI105" s="16"/>
      <c r="AJ105" s="16"/>
      <c r="AK105" s="16"/>
      <c r="AL105" s="16"/>
      <c r="AM105" s="16"/>
      <c r="AN105" s="16"/>
      <c r="AO105" s="12">
        <v>1</v>
      </c>
      <c r="AP105" s="23">
        <f>$I105</f>
        <v>11166000</v>
      </c>
      <c r="AQ105" s="16"/>
      <c r="AR105" s="872"/>
      <c r="AS105" s="16"/>
      <c r="AT105" s="872"/>
      <c r="AU105" s="16"/>
      <c r="AV105" s="872"/>
      <c r="AW105" s="16"/>
      <c r="AX105" s="872"/>
      <c r="AY105" s="43"/>
      <c r="AZ105" s="1768">
        <f t="shared" si="9"/>
        <v>0</v>
      </c>
      <c r="BA105" s="16"/>
      <c r="BB105" s="16"/>
      <c r="BC105" s="16"/>
      <c r="BD105" s="16"/>
    </row>
    <row r="106" spans="1:56" s="22" customFormat="1" ht="84.75" customHeight="1">
      <c r="A106" s="12">
        <v>3</v>
      </c>
      <c r="B106" s="913">
        <v>23</v>
      </c>
      <c r="C106" s="869" t="s">
        <v>1542</v>
      </c>
      <c r="D106" s="302">
        <v>8813</v>
      </c>
      <c r="E106" s="871">
        <v>11166000</v>
      </c>
      <c r="F106" s="12">
        <v>1</v>
      </c>
      <c r="G106" s="12"/>
      <c r="H106" s="12">
        <v>1</v>
      </c>
      <c r="I106" s="584">
        <f t="shared" si="12"/>
        <v>11166000</v>
      </c>
      <c r="J106" s="32"/>
      <c r="K106" s="32"/>
      <c r="L106" s="1734">
        <f t="shared" si="11"/>
        <v>11166000</v>
      </c>
      <c r="M106" s="11" t="s">
        <v>1359</v>
      </c>
      <c r="N106" s="15" t="s">
        <v>1090</v>
      </c>
      <c r="O106" s="12" t="s">
        <v>727</v>
      </c>
      <c r="P106" s="12" t="s">
        <v>958</v>
      </c>
      <c r="Q106" s="21" t="s">
        <v>1433</v>
      </c>
      <c r="R106" s="30" t="s">
        <v>4112</v>
      </c>
      <c r="T106" s="16"/>
      <c r="U106" s="16"/>
      <c r="V106" s="16"/>
      <c r="W106" s="16"/>
      <c r="X106" s="12">
        <v>1</v>
      </c>
      <c r="Y106" s="302">
        <v>8813</v>
      </c>
      <c r="Z106" s="16"/>
      <c r="AA106" s="16"/>
      <c r="AB106" s="16"/>
      <c r="AC106" s="16"/>
      <c r="AE106" s="12"/>
      <c r="AF106" s="12"/>
      <c r="AG106" s="16"/>
      <c r="AH106" s="16"/>
      <c r="AI106" s="16"/>
      <c r="AJ106" s="16"/>
      <c r="AK106" s="16"/>
      <c r="AL106" s="16"/>
      <c r="AM106" s="16"/>
      <c r="AN106" s="16"/>
      <c r="AO106" s="12">
        <v>1</v>
      </c>
      <c r="AP106" s="23">
        <f>$I106</f>
        <v>11166000</v>
      </c>
      <c r="AQ106" s="16"/>
      <c r="AR106" s="872"/>
      <c r="AS106" s="16"/>
      <c r="AT106" s="872"/>
      <c r="AU106" s="16"/>
      <c r="AV106" s="872"/>
      <c r="AW106" s="16"/>
      <c r="AX106" s="872"/>
      <c r="AY106" s="43"/>
      <c r="AZ106" s="1768">
        <f t="shared" si="9"/>
        <v>0</v>
      </c>
      <c r="BA106" s="16"/>
      <c r="BB106" s="16"/>
      <c r="BC106" s="16"/>
      <c r="BD106" s="16"/>
    </row>
    <row r="107" spans="1:56" s="22" customFormat="1" ht="84.75" customHeight="1">
      <c r="A107" s="12">
        <v>3</v>
      </c>
      <c r="B107" s="913">
        <v>3</v>
      </c>
      <c r="C107" s="869" t="s">
        <v>1522</v>
      </c>
      <c r="D107" s="302">
        <v>8813</v>
      </c>
      <c r="E107" s="23">
        <v>11166000</v>
      </c>
      <c r="F107" s="12">
        <v>1</v>
      </c>
      <c r="G107" s="12"/>
      <c r="H107" s="12">
        <v>2</v>
      </c>
      <c r="I107" s="871">
        <f t="shared" si="12"/>
        <v>22332000</v>
      </c>
      <c r="J107" s="32"/>
      <c r="K107" s="32"/>
      <c r="L107" s="1734">
        <f t="shared" si="11"/>
        <v>22332000</v>
      </c>
      <c r="M107" s="16" t="s">
        <v>1248</v>
      </c>
      <c r="N107" s="14" t="s">
        <v>1044</v>
      </c>
      <c r="O107" s="13" t="s">
        <v>933</v>
      </c>
      <c r="P107" s="12" t="s">
        <v>958</v>
      </c>
      <c r="Q107" s="21" t="s">
        <v>1433</v>
      </c>
      <c r="R107" s="30" t="s">
        <v>4112</v>
      </c>
      <c r="T107" s="16"/>
      <c r="U107" s="16"/>
      <c r="V107" s="16"/>
      <c r="W107" s="16"/>
      <c r="X107" s="12">
        <v>1</v>
      </c>
      <c r="Y107" s="302">
        <v>8813</v>
      </c>
      <c r="Z107" s="16"/>
      <c r="AA107" s="16"/>
      <c r="AB107" s="16"/>
      <c r="AC107" s="16"/>
      <c r="AE107" s="12">
        <v>1</v>
      </c>
      <c r="AF107" s="1767">
        <f>$I107</f>
        <v>22332000</v>
      </c>
      <c r="AG107" s="16"/>
      <c r="AH107" s="16"/>
      <c r="AI107" s="16"/>
      <c r="AJ107" s="16"/>
      <c r="AK107" s="16"/>
      <c r="AL107" s="16"/>
      <c r="AM107" s="16"/>
      <c r="AN107" s="16"/>
      <c r="AO107" s="16"/>
      <c r="AP107" s="872"/>
      <c r="AQ107" s="16"/>
      <c r="AR107" s="872"/>
      <c r="AS107" s="16"/>
      <c r="AT107" s="872"/>
      <c r="AU107" s="16"/>
      <c r="AV107" s="872"/>
      <c r="AW107" s="16"/>
      <c r="AX107" s="872"/>
      <c r="AY107" s="43"/>
      <c r="AZ107" s="1768">
        <f t="shared" si="9"/>
        <v>0</v>
      </c>
      <c r="BA107" s="16"/>
      <c r="BB107" s="16"/>
      <c r="BC107" s="16"/>
      <c r="BD107" s="16"/>
    </row>
    <row r="108" spans="1:56" s="22" customFormat="1" ht="84.75" customHeight="1">
      <c r="A108" s="28">
        <v>9</v>
      </c>
      <c r="B108" s="913">
        <f>B107+1</f>
        <v>4</v>
      </c>
      <c r="C108" s="869" t="s">
        <v>1639</v>
      </c>
      <c r="D108" s="302">
        <v>8813</v>
      </c>
      <c r="E108" s="871">
        <v>11166000</v>
      </c>
      <c r="F108" s="12">
        <v>1</v>
      </c>
      <c r="G108" s="12"/>
      <c r="H108" s="12">
        <v>1</v>
      </c>
      <c r="I108" s="32">
        <f t="shared" si="12"/>
        <v>11166000</v>
      </c>
      <c r="J108" s="32"/>
      <c r="K108" s="32"/>
      <c r="L108" s="1734">
        <f t="shared" si="11"/>
        <v>11166000</v>
      </c>
      <c r="M108" s="11" t="s">
        <v>1210</v>
      </c>
      <c r="N108" s="15" t="s">
        <v>873</v>
      </c>
      <c r="O108" s="12" t="s">
        <v>1424</v>
      </c>
      <c r="P108" s="204" t="s">
        <v>958</v>
      </c>
      <c r="Q108" s="21" t="s">
        <v>1433</v>
      </c>
      <c r="R108" s="30" t="s">
        <v>4112</v>
      </c>
      <c r="T108" s="16"/>
      <c r="U108" s="16"/>
      <c r="V108" s="16"/>
      <c r="W108" s="16"/>
      <c r="X108" s="12">
        <v>1</v>
      </c>
      <c r="Y108" s="302">
        <v>8813</v>
      </c>
      <c r="Z108" s="16"/>
      <c r="AA108" s="16"/>
      <c r="AB108" s="16"/>
      <c r="AC108" s="16"/>
      <c r="AE108" s="12"/>
      <c r="AF108" s="12"/>
      <c r="AG108" s="16"/>
      <c r="AH108" s="16"/>
      <c r="AI108" s="16"/>
      <c r="AJ108" s="16"/>
      <c r="AK108" s="16"/>
      <c r="AL108" s="16"/>
      <c r="AM108" s="16"/>
      <c r="AN108" s="16"/>
      <c r="AO108" s="16"/>
      <c r="AP108" s="872"/>
      <c r="AQ108" s="12">
        <v>1</v>
      </c>
      <c r="AR108" s="23">
        <f>$I108</f>
        <v>11166000</v>
      </c>
      <c r="AS108" s="16"/>
      <c r="AT108" s="872"/>
      <c r="AU108" s="16"/>
      <c r="AV108" s="872"/>
      <c r="AW108" s="16"/>
      <c r="AX108" s="872"/>
      <c r="AY108" s="43"/>
      <c r="AZ108" s="1768">
        <f t="shared" si="9"/>
        <v>0</v>
      </c>
      <c r="BA108" s="16"/>
      <c r="BB108" s="16"/>
      <c r="BC108" s="16"/>
      <c r="BD108" s="16"/>
    </row>
    <row r="109" spans="1:56" s="22" customFormat="1" ht="84.75" customHeight="1">
      <c r="A109" s="315">
        <v>10</v>
      </c>
      <c r="B109" s="913">
        <f>B108+1</f>
        <v>5</v>
      </c>
      <c r="C109" s="869" t="s">
        <v>1650</v>
      </c>
      <c r="D109" s="302">
        <v>8813</v>
      </c>
      <c r="E109" s="871">
        <v>11166000</v>
      </c>
      <c r="F109" s="12">
        <v>1</v>
      </c>
      <c r="G109" s="12"/>
      <c r="H109" s="12">
        <v>1</v>
      </c>
      <c r="I109" s="584">
        <f t="shared" si="12"/>
        <v>11166000</v>
      </c>
      <c r="J109" s="32"/>
      <c r="K109" s="32"/>
      <c r="L109" s="1734">
        <f t="shared" si="11"/>
        <v>11166000</v>
      </c>
      <c r="M109" s="16" t="s">
        <v>1287</v>
      </c>
      <c r="N109" s="14" t="s">
        <v>1275</v>
      </c>
      <c r="O109" s="13" t="s">
        <v>923</v>
      </c>
      <c r="P109" s="13" t="s">
        <v>958</v>
      </c>
      <c r="Q109" s="21" t="s">
        <v>1433</v>
      </c>
      <c r="R109" s="30" t="s">
        <v>4112</v>
      </c>
      <c r="T109" s="16"/>
      <c r="U109" s="16"/>
      <c r="V109" s="16"/>
      <c r="W109" s="16"/>
      <c r="X109" s="12">
        <v>1</v>
      </c>
      <c r="Y109" s="302">
        <v>8813</v>
      </c>
      <c r="Z109" s="16"/>
      <c r="AA109" s="16"/>
      <c r="AB109" s="16"/>
      <c r="AC109" s="16"/>
      <c r="AE109" s="12"/>
      <c r="AF109" s="12"/>
      <c r="AG109" s="16"/>
      <c r="AH109" s="16"/>
      <c r="AI109" s="16"/>
      <c r="AJ109" s="16"/>
      <c r="AK109" s="12">
        <v>1</v>
      </c>
      <c r="AL109" s="1767">
        <f>$I109</f>
        <v>11166000</v>
      </c>
      <c r="AM109" s="16"/>
      <c r="AN109" s="16"/>
      <c r="AO109" s="16"/>
      <c r="AP109" s="872"/>
      <c r="AQ109" s="16"/>
      <c r="AR109" s="872"/>
      <c r="AS109" s="16"/>
      <c r="AT109" s="872"/>
      <c r="AU109" s="16"/>
      <c r="AV109" s="872"/>
      <c r="AW109" s="16"/>
      <c r="AX109" s="872"/>
      <c r="AY109" s="43"/>
      <c r="AZ109" s="1768">
        <f t="shared" si="9"/>
        <v>0</v>
      </c>
      <c r="BA109" s="16"/>
      <c r="BB109" s="16"/>
      <c r="BC109" s="16"/>
      <c r="BD109" s="16"/>
    </row>
    <row r="110" spans="1:56" s="22" customFormat="1" ht="84.75" customHeight="1">
      <c r="A110" s="315">
        <v>10</v>
      </c>
      <c r="B110" s="913">
        <f>B109+1</f>
        <v>6</v>
      </c>
      <c r="C110" s="869" t="s">
        <v>1648</v>
      </c>
      <c r="D110" s="302">
        <v>8813</v>
      </c>
      <c r="E110" s="871">
        <v>11166000</v>
      </c>
      <c r="F110" s="12">
        <v>1</v>
      </c>
      <c r="G110" s="12"/>
      <c r="H110" s="12">
        <v>1</v>
      </c>
      <c r="I110" s="32">
        <f t="shared" si="12"/>
        <v>11166000</v>
      </c>
      <c r="J110" s="32"/>
      <c r="K110" s="32"/>
      <c r="L110" s="1734">
        <f t="shared" si="11"/>
        <v>11166000</v>
      </c>
      <c r="M110" s="210" t="s">
        <v>1339</v>
      </c>
      <c r="N110" s="1" t="s">
        <v>1285</v>
      </c>
      <c r="O110" s="12" t="s">
        <v>928</v>
      </c>
      <c r="P110" s="205" t="s">
        <v>958</v>
      </c>
      <c r="Q110" s="21" t="s">
        <v>1433</v>
      </c>
      <c r="R110" s="30" t="s">
        <v>4112</v>
      </c>
      <c r="T110" s="16"/>
      <c r="U110" s="16"/>
      <c r="V110" s="16"/>
      <c r="W110" s="16"/>
      <c r="X110" s="12">
        <v>1</v>
      </c>
      <c r="Y110" s="302">
        <v>8813</v>
      </c>
      <c r="Z110" s="16"/>
      <c r="AA110" s="16"/>
      <c r="AB110" s="16"/>
      <c r="AC110" s="16"/>
      <c r="AE110" s="12"/>
      <c r="AF110" s="12"/>
      <c r="AG110" s="16"/>
      <c r="AH110" s="16"/>
      <c r="AI110" s="12">
        <v>1</v>
      </c>
      <c r="AJ110" s="1767">
        <f>$I110</f>
        <v>11166000</v>
      </c>
      <c r="AK110" s="16"/>
      <c r="AL110" s="16"/>
      <c r="AM110" s="16"/>
      <c r="AN110" s="16"/>
      <c r="AO110" s="16"/>
      <c r="AP110" s="872"/>
      <c r="AQ110" s="16"/>
      <c r="AR110" s="872"/>
      <c r="AS110" s="16"/>
      <c r="AT110" s="872"/>
      <c r="AU110" s="16"/>
      <c r="AV110" s="872"/>
      <c r="AW110" s="16"/>
      <c r="AX110" s="872"/>
      <c r="AY110" s="43"/>
      <c r="AZ110" s="1768">
        <f t="shared" si="9"/>
        <v>0</v>
      </c>
      <c r="BA110" s="13">
        <f>$AI110</f>
        <v>1</v>
      </c>
      <c r="BB110" s="70">
        <f>$AJ110</f>
        <v>11166000</v>
      </c>
      <c r="BC110" s="16"/>
      <c r="BD110" s="16"/>
    </row>
    <row r="111" spans="1:56" s="22" customFormat="1" ht="84.75" customHeight="1">
      <c r="A111" s="13">
        <v>11</v>
      </c>
      <c r="B111" s="913">
        <f>B110+1</f>
        <v>7</v>
      </c>
      <c r="C111" s="869" t="s">
        <v>1660</v>
      </c>
      <c r="D111" s="302">
        <v>8813</v>
      </c>
      <c r="E111" s="871">
        <v>11541300</v>
      </c>
      <c r="F111" s="12">
        <v>1</v>
      </c>
      <c r="G111" s="12"/>
      <c r="H111" s="12">
        <v>1</v>
      </c>
      <c r="I111" s="32">
        <f t="shared" si="12"/>
        <v>11541300</v>
      </c>
      <c r="J111" s="32"/>
      <c r="K111" s="32"/>
      <c r="L111" s="1734">
        <f t="shared" si="11"/>
        <v>11541300</v>
      </c>
      <c r="M111" s="11" t="s">
        <v>1428</v>
      </c>
      <c r="N111" s="15" t="s">
        <v>671</v>
      </c>
      <c r="O111" s="12" t="s">
        <v>925</v>
      </c>
      <c r="P111" s="13" t="s">
        <v>958</v>
      </c>
      <c r="Q111" s="21" t="s">
        <v>1433</v>
      </c>
      <c r="T111" s="16"/>
      <c r="U111" s="16"/>
      <c r="V111" s="16"/>
      <c r="W111" s="16"/>
      <c r="X111" s="12">
        <v>1</v>
      </c>
      <c r="Y111" s="302">
        <v>8813</v>
      </c>
      <c r="Z111" s="16"/>
      <c r="AA111" s="16"/>
      <c r="AB111" s="16"/>
      <c r="AC111" s="16"/>
      <c r="AE111" s="12"/>
      <c r="AF111" s="12"/>
      <c r="AG111" s="16"/>
      <c r="AH111" s="16"/>
      <c r="AI111" s="16"/>
      <c r="AJ111" s="16"/>
      <c r="AK111" s="16"/>
      <c r="AL111" s="16"/>
      <c r="AM111" s="12">
        <v>1</v>
      </c>
      <c r="AN111" s="1767">
        <f>$I111</f>
        <v>11541300</v>
      </c>
      <c r="AO111" s="16"/>
      <c r="AP111" s="872"/>
      <c r="AQ111" s="16"/>
      <c r="AR111" s="872"/>
      <c r="AS111" s="16"/>
      <c r="AT111" s="872"/>
      <c r="AU111" s="16"/>
      <c r="AV111" s="872"/>
      <c r="AW111" s="16"/>
      <c r="AX111" s="872"/>
      <c r="AY111" s="43"/>
      <c r="AZ111" s="1768">
        <f t="shared" si="9"/>
        <v>0</v>
      </c>
      <c r="BA111" s="16"/>
      <c r="BB111" s="16"/>
      <c r="BC111" s="16"/>
      <c r="BD111" s="16"/>
    </row>
    <row r="112" spans="1:56" s="22" customFormat="1" ht="84.75" customHeight="1">
      <c r="A112" s="28">
        <v>11</v>
      </c>
      <c r="B112" s="913">
        <f>B111+1</f>
        <v>8</v>
      </c>
      <c r="C112" s="869" t="s">
        <v>1665</v>
      </c>
      <c r="D112" s="302">
        <v>8870</v>
      </c>
      <c r="E112" s="870">
        <v>36466500</v>
      </c>
      <c r="F112" s="12">
        <v>1</v>
      </c>
      <c r="G112" s="12">
        <v>1</v>
      </c>
      <c r="H112" s="12">
        <v>1</v>
      </c>
      <c r="I112" s="870">
        <v>14586600</v>
      </c>
      <c r="J112" s="870">
        <v>21879900</v>
      </c>
      <c r="K112" s="38"/>
      <c r="L112" s="1734">
        <f t="shared" si="11"/>
        <v>36466500</v>
      </c>
      <c r="M112" s="210" t="s">
        <v>779</v>
      </c>
      <c r="N112" s="306" t="s">
        <v>663</v>
      </c>
      <c r="O112" s="38" t="s">
        <v>928</v>
      </c>
      <c r="P112" s="581" t="s">
        <v>958</v>
      </c>
      <c r="Q112" s="21" t="s">
        <v>1433</v>
      </c>
      <c r="S112" s="30" t="s">
        <v>4113</v>
      </c>
      <c r="T112" s="16"/>
      <c r="U112" s="16"/>
      <c r="V112" s="16"/>
      <c r="W112" s="16"/>
      <c r="X112" s="12">
        <v>1</v>
      </c>
      <c r="Y112" s="302">
        <v>8870</v>
      </c>
      <c r="Z112" s="16"/>
      <c r="AA112" s="16"/>
      <c r="AB112" s="16"/>
      <c r="AC112" s="16"/>
      <c r="AE112" s="12"/>
      <c r="AF112" s="12"/>
      <c r="AG112" s="16"/>
      <c r="AH112" s="16"/>
      <c r="AI112" s="12">
        <v>1</v>
      </c>
      <c r="AJ112" s="1767">
        <f>$I112</f>
        <v>14586600</v>
      </c>
      <c r="AK112" s="16"/>
      <c r="AL112" s="16"/>
      <c r="AM112" s="16"/>
      <c r="AN112" s="16"/>
      <c r="AO112" s="16"/>
      <c r="AP112" s="872"/>
      <c r="AQ112" s="16"/>
      <c r="AR112" s="872"/>
      <c r="AS112" s="16"/>
      <c r="AT112" s="872"/>
      <c r="AU112" s="16"/>
      <c r="AV112" s="872"/>
      <c r="AW112" s="16"/>
      <c r="AX112" s="872"/>
      <c r="AY112" s="43"/>
      <c r="AZ112" s="1768">
        <f t="shared" si="9"/>
        <v>0</v>
      </c>
      <c r="BA112" s="16"/>
      <c r="BB112" s="16"/>
      <c r="BC112" s="13">
        <f>$AI112</f>
        <v>1</v>
      </c>
      <c r="BD112" s="1823">
        <f>$AJ112</f>
        <v>14586600</v>
      </c>
    </row>
    <row r="113" spans="1:56" s="22" customFormat="1" ht="84.75" customHeight="1">
      <c r="A113" s="12">
        <v>3</v>
      </c>
      <c r="B113" s="913">
        <v>18</v>
      </c>
      <c r="C113" s="869" t="s">
        <v>1537</v>
      </c>
      <c r="D113" s="302">
        <v>9555</v>
      </c>
      <c r="E113" s="871">
        <v>9086400</v>
      </c>
      <c r="F113" s="12">
        <v>1</v>
      </c>
      <c r="G113" s="12">
        <v>1</v>
      </c>
      <c r="H113" s="12">
        <v>1</v>
      </c>
      <c r="I113" s="32">
        <f>H113*E113</f>
        <v>9086400</v>
      </c>
      <c r="J113" s="32"/>
      <c r="K113" s="32"/>
      <c r="L113" s="1734">
        <f t="shared" si="11"/>
        <v>9086400</v>
      </c>
      <c r="M113" s="11" t="s">
        <v>1348</v>
      </c>
      <c r="N113" s="15" t="s">
        <v>1044</v>
      </c>
      <c r="O113" s="12" t="s">
        <v>925</v>
      </c>
      <c r="P113" s="12" t="s">
        <v>958</v>
      </c>
      <c r="Q113" s="21" t="s">
        <v>1433</v>
      </c>
      <c r="T113" s="16"/>
      <c r="U113" s="16"/>
      <c r="V113" s="16"/>
      <c r="W113" s="16"/>
      <c r="X113" s="12">
        <v>1</v>
      </c>
      <c r="Y113" s="302">
        <v>9555</v>
      </c>
      <c r="Z113" s="16"/>
      <c r="AA113" s="16"/>
      <c r="AB113" s="16"/>
      <c r="AC113" s="16"/>
      <c r="AE113" s="12"/>
      <c r="AF113" s="12"/>
      <c r="AG113" s="16"/>
      <c r="AH113" s="16"/>
      <c r="AI113" s="16"/>
      <c r="AJ113" s="16"/>
      <c r="AK113" s="16"/>
      <c r="AL113" s="16"/>
      <c r="AM113" s="12">
        <v>1</v>
      </c>
      <c r="AN113" s="1767">
        <f>$I113</f>
        <v>9086400</v>
      </c>
      <c r="AO113" s="16"/>
      <c r="AP113" s="872"/>
      <c r="AQ113" s="16"/>
      <c r="AR113" s="872"/>
      <c r="AS113" s="16"/>
      <c r="AT113" s="872"/>
      <c r="AU113" s="16"/>
      <c r="AV113" s="872"/>
      <c r="AW113" s="16"/>
      <c r="AX113" s="872"/>
      <c r="AY113" s="43"/>
      <c r="AZ113" s="1768">
        <f t="shared" si="9"/>
        <v>0</v>
      </c>
      <c r="BA113" s="16"/>
      <c r="BB113" s="16"/>
      <c r="BC113" s="16"/>
      <c r="BD113" s="16"/>
    </row>
    <row r="114" spans="1:56" s="22" customFormat="1" ht="84.75" customHeight="1">
      <c r="A114" s="12">
        <v>3</v>
      </c>
      <c r="B114" s="913">
        <v>20</v>
      </c>
      <c r="C114" s="869" t="s">
        <v>1539</v>
      </c>
      <c r="D114" s="302">
        <v>9555</v>
      </c>
      <c r="E114" s="871">
        <v>9086400</v>
      </c>
      <c r="F114" s="12">
        <v>1</v>
      </c>
      <c r="G114" s="12"/>
      <c r="H114" s="12">
        <v>1</v>
      </c>
      <c r="I114" s="32">
        <f>H114*E114</f>
        <v>9086400</v>
      </c>
      <c r="J114" s="32"/>
      <c r="K114" s="32"/>
      <c r="L114" s="1734">
        <f t="shared" si="11"/>
        <v>9086400</v>
      </c>
      <c r="M114" s="11" t="s">
        <v>796</v>
      </c>
      <c r="N114" s="15" t="s">
        <v>830</v>
      </c>
      <c r="O114" s="12" t="s">
        <v>727</v>
      </c>
      <c r="P114" s="12" t="s">
        <v>958</v>
      </c>
      <c r="Q114" s="21" t="s">
        <v>1433</v>
      </c>
      <c r="T114" s="16"/>
      <c r="U114" s="16"/>
      <c r="V114" s="16"/>
      <c r="W114" s="16"/>
      <c r="X114" s="12">
        <v>1</v>
      </c>
      <c r="Y114" s="302">
        <v>9555</v>
      </c>
      <c r="Z114" s="16"/>
      <c r="AA114" s="16"/>
      <c r="AB114" s="16"/>
      <c r="AC114" s="16"/>
      <c r="AE114" s="12"/>
      <c r="AF114" s="12"/>
      <c r="AG114" s="16"/>
      <c r="AH114" s="16"/>
      <c r="AI114" s="16"/>
      <c r="AJ114" s="16"/>
      <c r="AK114" s="16"/>
      <c r="AL114" s="16"/>
      <c r="AM114" s="16"/>
      <c r="AN114" s="16"/>
      <c r="AO114" s="12">
        <v>1</v>
      </c>
      <c r="AP114" s="23">
        <f>$I114</f>
        <v>9086400</v>
      </c>
      <c r="AQ114" s="16"/>
      <c r="AR114" s="872"/>
      <c r="AS114" s="16"/>
      <c r="AT114" s="872"/>
      <c r="AU114" s="16"/>
      <c r="AV114" s="872"/>
      <c r="AW114" s="16"/>
      <c r="AX114" s="872"/>
      <c r="AY114" s="43"/>
      <c r="AZ114" s="1768">
        <f t="shared" si="9"/>
        <v>0</v>
      </c>
      <c r="BA114" s="16"/>
      <c r="BB114" s="16"/>
      <c r="BC114" s="16"/>
      <c r="BD114" s="16"/>
    </row>
    <row r="115" spans="1:56" s="22" customFormat="1" ht="84.75" customHeight="1">
      <c r="A115" s="28">
        <v>5</v>
      </c>
      <c r="B115" s="913">
        <f t="shared" ref="B115:B121" si="13">B114+1</f>
        <v>21</v>
      </c>
      <c r="C115" s="869" t="s">
        <v>1586</v>
      </c>
      <c r="D115" s="302">
        <v>9556</v>
      </c>
      <c r="E115" s="871">
        <v>17306400</v>
      </c>
      <c r="F115" s="12">
        <v>1</v>
      </c>
      <c r="G115" s="12">
        <v>1</v>
      </c>
      <c r="H115" s="12">
        <v>1</v>
      </c>
      <c r="I115" s="32">
        <f>H115*E115</f>
        <v>17306400</v>
      </c>
      <c r="J115" s="32"/>
      <c r="K115" s="32"/>
      <c r="L115" s="1734">
        <f t="shared" si="11"/>
        <v>17306400</v>
      </c>
      <c r="M115" s="18" t="s">
        <v>1131</v>
      </c>
      <c r="N115" s="38" t="s">
        <v>824</v>
      </c>
      <c r="O115" s="12" t="s">
        <v>923</v>
      </c>
      <c r="P115" s="147" t="s">
        <v>958</v>
      </c>
      <c r="Q115" s="21" t="s">
        <v>1433</v>
      </c>
      <c r="T115" s="16"/>
      <c r="U115" s="16"/>
      <c r="V115" s="16"/>
      <c r="W115" s="16"/>
      <c r="X115" s="12">
        <v>1</v>
      </c>
      <c r="Y115" s="302">
        <v>9556</v>
      </c>
      <c r="Z115" s="16"/>
      <c r="AA115" s="16"/>
      <c r="AB115" s="16"/>
      <c r="AC115" s="16"/>
      <c r="AE115" s="12"/>
      <c r="AF115" s="12"/>
      <c r="AG115" s="16"/>
      <c r="AH115" s="16"/>
      <c r="AI115" s="16"/>
      <c r="AJ115" s="16"/>
      <c r="AK115" s="12">
        <v>1</v>
      </c>
      <c r="AL115" s="1767">
        <f>$I115</f>
        <v>17306400</v>
      </c>
      <c r="AM115" s="16"/>
      <c r="AN115" s="16"/>
      <c r="AO115" s="16"/>
      <c r="AP115" s="872"/>
      <c r="AQ115" s="16"/>
      <c r="AR115" s="872"/>
      <c r="AS115" s="16"/>
      <c r="AT115" s="872"/>
      <c r="AU115" s="16"/>
      <c r="AV115" s="872"/>
      <c r="AW115" s="16"/>
      <c r="AX115" s="872"/>
      <c r="AY115" s="43"/>
      <c r="AZ115" s="1768">
        <f t="shared" si="9"/>
        <v>0</v>
      </c>
      <c r="BA115" s="16"/>
      <c r="BB115" s="16"/>
      <c r="BC115" s="16"/>
      <c r="BD115" s="16"/>
    </row>
    <row r="116" spans="1:56" s="22" customFormat="1" ht="84.75" customHeight="1">
      <c r="A116" s="12">
        <v>5</v>
      </c>
      <c r="B116" s="913">
        <f t="shared" si="13"/>
        <v>22</v>
      </c>
      <c r="C116" s="869" t="s">
        <v>1576</v>
      </c>
      <c r="D116" s="302">
        <v>10725</v>
      </c>
      <c r="E116" s="870">
        <v>67624800</v>
      </c>
      <c r="F116" s="12">
        <v>1</v>
      </c>
      <c r="G116" s="12">
        <v>1</v>
      </c>
      <c r="H116" s="12">
        <v>1</v>
      </c>
      <c r="I116" s="870">
        <v>13525000</v>
      </c>
      <c r="J116" s="870">
        <v>54099800</v>
      </c>
      <c r="K116" s="32"/>
      <c r="L116" s="1734">
        <f t="shared" si="11"/>
        <v>67624800</v>
      </c>
      <c r="M116" s="11" t="s">
        <v>864</v>
      </c>
      <c r="N116" s="15" t="s">
        <v>866</v>
      </c>
      <c r="O116" s="12" t="s">
        <v>928</v>
      </c>
      <c r="P116" s="12" t="s">
        <v>958</v>
      </c>
      <c r="Q116" s="21" t="s">
        <v>1433</v>
      </c>
      <c r="S116" s="30" t="s">
        <v>4113</v>
      </c>
      <c r="T116" s="16"/>
      <c r="U116" s="16"/>
      <c r="V116" s="16"/>
      <c r="W116" s="16"/>
      <c r="X116" s="12">
        <v>1</v>
      </c>
      <c r="Y116" s="302">
        <v>10725</v>
      </c>
      <c r="Z116" s="16"/>
      <c r="AA116" s="16"/>
      <c r="AB116" s="16"/>
      <c r="AC116" s="16"/>
      <c r="AE116" s="12"/>
      <c r="AF116" s="12"/>
      <c r="AG116" s="16"/>
      <c r="AH116" s="16"/>
      <c r="AI116" s="12">
        <v>1</v>
      </c>
      <c r="AJ116" s="1767">
        <f>$I116</f>
        <v>13525000</v>
      </c>
      <c r="AK116" s="16"/>
      <c r="AL116" s="16"/>
      <c r="AM116" s="16"/>
      <c r="AN116" s="16"/>
      <c r="AO116" s="16"/>
      <c r="AP116" s="872"/>
      <c r="AQ116" s="16"/>
      <c r="AR116" s="872"/>
      <c r="AS116" s="16"/>
      <c r="AT116" s="872"/>
      <c r="AU116" s="16"/>
      <c r="AV116" s="872"/>
      <c r="AW116" s="16"/>
      <c r="AX116" s="872"/>
      <c r="AY116" s="43"/>
      <c r="AZ116" s="1768">
        <f t="shared" si="9"/>
        <v>0</v>
      </c>
      <c r="BA116" s="16"/>
      <c r="BB116" s="16"/>
      <c r="BC116" s="13">
        <f>$AI116</f>
        <v>1</v>
      </c>
      <c r="BD116" s="1823">
        <f>$AJ116</f>
        <v>13525000</v>
      </c>
    </row>
    <row r="117" spans="1:56" s="22" customFormat="1" ht="84.75" customHeight="1">
      <c r="A117" s="13">
        <v>8</v>
      </c>
      <c r="B117" s="913">
        <f t="shared" si="13"/>
        <v>23</v>
      </c>
      <c r="C117" s="869" t="s">
        <v>1620</v>
      </c>
      <c r="D117" s="302">
        <v>10725</v>
      </c>
      <c r="E117" s="870">
        <v>66672100</v>
      </c>
      <c r="F117" s="12">
        <v>1</v>
      </c>
      <c r="G117" s="12"/>
      <c r="H117" s="12">
        <v>1</v>
      </c>
      <c r="I117" s="870">
        <v>13334500</v>
      </c>
      <c r="J117" s="870">
        <v>53337600</v>
      </c>
      <c r="K117" s="32"/>
      <c r="L117" s="1734">
        <f t="shared" si="11"/>
        <v>66672100</v>
      </c>
      <c r="M117" s="11" t="s">
        <v>915</v>
      </c>
      <c r="N117" s="15" t="s">
        <v>917</v>
      </c>
      <c r="O117" s="12" t="s">
        <v>923</v>
      </c>
      <c r="P117" s="12" t="s">
        <v>958</v>
      </c>
      <c r="Q117" s="21" t="s">
        <v>1433</v>
      </c>
      <c r="T117" s="16"/>
      <c r="U117" s="16"/>
      <c r="V117" s="16"/>
      <c r="W117" s="16"/>
      <c r="X117" s="12">
        <v>1</v>
      </c>
      <c r="Y117" s="302">
        <v>10725</v>
      </c>
      <c r="Z117" s="16"/>
      <c r="AA117" s="16"/>
      <c r="AB117" s="16"/>
      <c r="AC117" s="16"/>
      <c r="AE117" s="12"/>
      <c r="AF117" s="12"/>
      <c r="AG117" s="16"/>
      <c r="AH117" s="16"/>
      <c r="AI117" s="16"/>
      <c r="AJ117" s="16"/>
      <c r="AK117" s="12">
        <v>1</v>
      </c>
      <c r="AL117" s="1767">
        <f>$I117</f>
        <v>13334500</v>
      </c>
      <c r="AM117" s="16"/>
      <c r="AN117" s="16"/>
      <c r="AO117" s="16"/>
      <c r="AP117" s="872"/>
      <c r="AQ117" s="16"/>
      <c r="AR117" s="872"/>
      <c r="AS117" s="16"/>
      <c r="AT117" s="872"/>
      <c r="AU117" s="16"/>
      <c r="AV117" s="872"/>
      <c r="AW117" s="16"/>
      <c r="AX117" s="872"/>
      <c r="AY117" s="43"/>
      <c r="AZ117" s="1768">
        <f t="shared" si="9"/>
        <v>0</v>
      </c>
      <c r="BA117" s="16"/>
      <c r="BB117" s="16"/>
      <c r="BC117" s="16"/>
      <c r="BD117" s="16"/>
    </row>
    <row r="118" spans="1:56" s="22" customFormat="1" ht="84.75" customHeight="1">
      <c r="A118" s="13">
        <v>8</v>
      </c>
      <c r="B118" s="913">
        <f t="shared" si="13"/>
        <v>24</v>
      </c>
      <c r="C118" s="869" t="s">
        <v>1607</v>
      </c>
      <c r="D118" s="302">
        <v>10725</v>
      </c>
      <c r="E118" s="870">
        <v>66672100</v>
      </c>
      <c r="F118" s="12">
        <v>1</v>
      </c>
      <c r="G118" s="12"/>
      <c r="H118" s="12">
        <v>1</v>
      </c>
      <c r="I118" s="870">
        <v>13334500</v>
      </c>
      <c r="J118" s="870">
        <v>53337600</v>
      </c>
      <c r="K118" s="32"/>
      <c r="L118" s="1734">
        <f t="shared" si="11"/>
        <v>66672100</v>
      </c>
      <c r="M118" s="11" t="s">
        <v>1167</v>
      </c>
      <c r="N118" s="15" t="s">
        <v>827</v>
      </c>
      <c r="O118" s="12" t="s">
        <v>928</v>
      </c>
      <c r="P118" s="12" t="s">
        <v>958</v>
      </c>
      <c r="Q118" s="21" t="s">
        <v>1433</v>
      </c>
      <c r="R118" s="30" t="s">
        <v>4112</v>
      </c>
      <c r="T118" s="16"/>
      <c r="U118" s="16"/>
      <c r="V118" s="16"/>
      <c r="W118" s="16"/>
      <c r="X118" s="12">
        <v>1</v>
      </c>
      <c r="Y118" s="302">
        <v>10725</v>
      </c>
      <c r="Z118" s="16"/>
      <c r="AA118" s="16"/>
      <c r="AB118" s="16"/>
      <c r="AC118" s="16"/>
      <c r="AE118" s="12"/>
      <c r="AF118" s="12"/>
      <c r="AG118" s="16"/>
      <c r="AH118" s="16"/>
      <c r="AI118" s="12">
        <v>1</v>
      </c>
      <c r="AJ118" s="1767">
        <f>$I118</f>
        <v>13334500</v>
      </c>
      <c r="AK118" s="16"/>
      <c r="AL118" s="16"/>
      <c r="AM118" s="16"/>
      <c r="AN118" s="16"/>
      <c r="AO118" s="16"/>
      <c r="AP118" s="872"/>
      <c r="AQ118" s="16"/>
      <c r="AR118" s="872"/>
      <c r="AS118" s="16"/>
      <c r="AT118" s="872"/>
      <c r="AU118" s="16"/>
      <c r="AV118" s="872"/>
      <c r="AW118" s="16"/>
      <c r="AX118" s="872"/>
      <c r="AY118" s="43"/>
      <c r="AZ118" s="1768">
        <f t="shared" si="9"/>
        <v>0</v>
      </c>
      <c r="BA118" s="13">
        <f>$AI118</f>
        <v>1</v>
      </c>
      <c r="BB118" s="70">
        <f>$AJ118</f>
        <v>13334500</v>
      </c>
      <c r="BC118" s="16"/>
      <c r="BD118" s="16"/>
    </row>
    <row r="119" spans="1:56" s="22" customFormat="1" ht="84.75" customHeight="1">
      <c r="A119" s="13">
        <v>11</v>
      </c>
      <c r="B119" s="913">
        <f t="shared" si="13"/>
        <v>25</v>
      </c>
      <c r="C119" s="869" t="s">
        <v>1659</v>
      </c>
      <c r="D119" s="302">
        <v>10725</v>
      </c>
      <c r="E119" s="870">
        <v>67065400</v>
      </c>
      <c r="F119" s="12">
        <v>1</v>
      </c>
      <c r="G119" s="12"/>
      <c r="H119" s="12">
        <v>1</v>
      </c>
      <c r="I119" s="870">
        <v>13413100</v>
      </c>
      <c r="J119" s="870">
        <v>53652300</v>
      </c>
      <c r="K119" s="38"/>
      <c r="L119" s="1734">
        <f t="shared" si="11"/>
        <v>67065400</v>
      </c>
      <c r="M119" s="16" t="s">
        <v>776</v>
      </c>
      <c r="N119" s="14" t="s">
        <v>1425</v>
      </c>
      <c r="O119" s="13" t="s">
        <v>725</v>
      </c>
      <c r="P119" s="13" t="s">
        <v>958</v>
      </c>
      <c r="Q119" s="21" t="s">
        <v>1433</v>
      </c>
      <c r="T119" s="16"/>
      <c r="U119" s="16"/>
      <c r="V119" s="16"/>
      <c r="W119" s="16"/>
      <c r="X119" s="12">
        <v>1</v>
      </c>
      <c r="Y119" s="302">
        <v>10725</v>
      </c>
      <c r="Z119" s="16"/>
      <c r="AA119" s="16"/>
      <c r="AB119" s="16"/>
      <c r="AC119" s="16"/>
      <c r="AE119" s="12"/>
      <c r="AF119" s="12"/>
      <c r="AG119" s="12">
        <v>1</v>
      </c>
      <c r="AH119" s="1767">
        <f>$I119</f>
        <v>13413100</v>
      </c>
      <c r="AI119" s="16"/>
      <c r="AJ119" s="16"/>
      <c r="AK119" s="16"/>
      <c r="AL119" s="16"/>
      <c r="AM119" s="16"/>
      <c r="AN119" s="16"/>
      <c r="AO119" s="16"/>
      <c r="AP119" s="872"/>
      <c r="AQ119" s="16"/>
      <c r="AR119" s="872"/>
      <c r="AS119" s="16"/>
      <c r="AT119" s="872"/>
      <c r="AU119" s="16"/>
      <c r="AV119" s="872"/>
      <c r="AW119" s="16"/>
      <c r="AX119" s="872"/>
      <c r="AY119" s="43"/>
      <c r="AZ119" s="1768">
        <f t="shared" si="9"/>
        <v>0</v>
      </c>
      <c r="BA119" s="16"/>
      <c r="BB119" s="16"/>
      <c r="BC119" s="16"/>
      <c r="BD119" s="16"/>
    </row>
    <row r="120" spans="1:56" s="22" customFormat="1" ht="84.75" customHeight="1">
      <c r="A120" s="28">
        <v>5</v>
      </c>
      <c r="B120" s="913">
        <f t="shared" si="13"/>
        <v>26</v>
      </c>
      <c r="C120" s="869" t="s">
        <v>1587</v>
      </c>
      <c r="D120" s="302" t="s">
        <v>243</v>
      </c>
      <c r="E120" s="871">
        <v>11311500</v>
      </c>
      <c r="F120" s="12">
        <v>1</v>
      </c>
      <c r="G120" s="12">
        <v>1</v>
      </c>
      <c r="H120" s="12">
        <v>1</v>
      </c>
      <c r="I120" s="574">
        <f>H120*E120</f>
        <v>11311500</v>
      </c>
      <c r="J120" s="303"/>
      <c r="K120" s="303"/>
      <c r="L120" s="1734">
        <f t="shared" si="11"/>
        <v>11311500</v>
      </c>
      <c r="M120" s="18" t="s">
        <v>1069</v>
      </c>
      <c r="N120" s="38" t="s">
        <v>1071</v>
      </c>
      <c r="O120" s="12" t="s">
        <v>923</v>
      </c>
      <c r="P120" s="147" t="s">
        <v>958</v>
      </c>
      <c r="Q120" s="21" t="s">
        <v>1433</v>
      </c>
      <c r="T120" s="16"/>
      <c r="U120" s="16"/>
      <c r="V120" s="16"/>
      <c r="W120" s="16"/>
      <c r="X120" s="12">
        <v>1</v>
      </c>
      <c r="Y120" s="302">
        <v>8079</v>
      </c>
      <c r="Z120" s="16"/>
      <c r="AA120" s="16"/>
      <c r="AB120" s="16"/>
      <c r="AC120" s="16"/>
      <c r="AE120" s="12"/>
      <c r="AF120" s="12"/>
      <c r="AG120" s="16"/>
      <c r="AH120" s="16"/>
      <c r="AI120" s="16"/>
      <c r="AJ120" s="16"/>
      <c r="AK120" s="12">
        <v>1</v>
      </c>
      <c r="AL120" s="1767">
        <f>$I120</f>
        <v>11311500</v>
      </c>
      <c r="AM120" s="16"/>
      <c r="AN120" s="16"/>
      <c r="AO120" s="16"/>
      <c r="AP120" s="872"/>
      <c r="AQ120" s="16"/>
      <c r="AR120" s="872"/>
      <c r="AS120" s="16"/>
      <c r="AT120" s="872"/>
      <c r="AU120" s="16"/>
      <c r="AV120" s="872"/>
      <c r="AW120" s="16"/>
      <c r="AX120" s="872"/>
      <c r="AY120" s="43"/>
      <c r="AZ120" s="1768">
        <f t="shared" si="9"/>
        <v>0</v>
      </c>
      <c r="BA120" s="16"/>
      <c r="BB120" s="16"/>
      <c r="BC120" s="16"/>
      <c r="BD120" s="16"/>
    </row>
    <row r="121" spans="1:56" s="22" customFormat="1" ht="84.75" customHeight="1">
      <c r="A121" s="13">
        <v>8</v>
      </c>
      <c r="B121" s="913">
        <f t="shared" si="13"/>
        <v>27</v>
      </c>
      <c r="C121" s="869" t="s">
        <v>1621</v>
      </c>
      <c r="D121" s="302" t="s">
        <v>1323</v>
      </c>
      <c r="E121" s="871">
        <v>7222800</v>
      </c>
      <c r="F121" s="12">
        <v>1</v>
      </c>
      <c r="G121" s="12">
        <v>1</v>
      </c>
      <c r="H121" s="12">
        <v>1</v>
      </c>
      <c r="I121" s="32">
        <f>H121*E121</f>
        <v>7222800</v>
      </c>
      <c r="J121" s="32"/>
      <c r="K121" s="32"/>
      <c r="L121" s="1734">
        <f t="shared" si="11"/>
        <v>7222800</v>
      </c>
      <c r="M121" s="11" t="s">
        <v>1246</v>
      </c>
      <c r="N121" s="15" t="s">
        <v>801</v>
      </c>
      <c r="O121" s="12" t="s">
        <v>727</v>
      </c>
      <c r="P121" s="12" t="s">
        <v>958</v>
      </c>
      <c r="Q121" s="21" t="s">
        <v>1433</v>
      </c>
      <c r="T121" s="16"/>
      <c r="U121" s="16"/>
      <c r="V121" s="16"/>
      <c r="W121" s="16"/>
      <c r="X121" s="12">
        <v>1</v>
      </c>
      <c r="Y121" s="302" t="s">
        <v>1323</v>
      </c>
      <c r="Z121" s="16"/>
      <c r="AA121" s="16"/>
      <c r="AB121" s="16"/>
      <c r="AC121" s="16"/>
      <c r="AE121" s="12"/>
      <c r="AF121" s="12"/>
      <c r="AG121" s="16"/>
      <c r="AH121" s="16"/>
      <c r="AI121" s="16"/>
      <c r="AJ121" s="16"/>
      <c r="AK121" s="16"/>
      <c r="AL121" s="16"/>
      <c r="AM121" s="16"/>
      <c r="AN121" s="16"/>
      <c r="AO121" s="12">
        <v>1</v>
      </c>
      <c r="AP121" s="23">
        <f>$I121</f>
        <v>7222800</v>
      </c>
      <c r="AQ121" s="16"/>
      <c r="AR121" s="872"/>
      <c r="AS121" s="16"/>
      <c r="AT121" s="872"/>
      <c r="AU121" s="16"/>
      <c r="AV121" s="872"/>
      <c r="AW121" s="16"/>
      <c r="AX121" s="872"/>
      <c r="AY121" s="43"/>
      <c r="AZ121" s="1768">
        <f t="shared" si="9"/>
        <v>0</v>
      </c>
      <c r="BA121" s="16"/>
      <c r="BB121" s="16"/>
      <c r="BC121" s="16"/>
      <c r="BD121" s="16"/>
    </row>
    <row r="122" spans="1:56" s="22" customFormat="1" ht="84.75" customHeight="1">
      <c r="A122" s="12">
        <v>3</v>
      </c>
      <c r="B122" s="913">
        <v>12</v>
      </c>
      <c r="C122" s="869" t="s">
        <v>1531</v>
      </c>
      <c r="D122" s="302" t="s">
        <v>1065</v>
      </c>
      <c r="E122" s="871">
        <v>9926300</v>
      </c>
      <c r="F122" s="12">
        <v>1</v>
      </c>
      <c r="G122" s="12">
        <v>1</v>
      </c>
      <c r="H122" s="12">
        <v>1</v>
      </c>
      <c r="I122" s="32">
        <f>H122*E122</f>
        <v>9926300</v>
      </c>
      <c r="J122" s="32"/>
      <c r="K122" s="32"/>
      <c r="L122" s="1734">
        <f t="shared" si="11"/>
        <v>9926300</v>
      </c>
      <c r="M122" s="11" t="s">
        <v>785</v>
      </c>
      <c r="N122" s="15" t="s">
        <v>1142</v>
      </c>
      <c r="O122" s="12" t="s">
        <v>925</v>
      </c>
      <c r="P122" s="12" t="s">
        <v>958</v>
      </c>
      <c r="Q122" s="21" t="s">
        <v>1433</v>
      </c>
      <c r="T122" s="16"/>
      <c r="U122" s="16"/>
      <c r="V122" s="16"/>
      <c r="W122" s="16"/>
      <c r="X122" s="12">
        <v>1</v>
      </c>
      <c r="Y122" s="302" t="s">
        <v>1065</v>
      </c>
      <c r="Z122" s="16"/>
      <c r="AA122" s="16"/>
      <c r="AB122" s="16"/>
      <c r="AC122" s="16"/>
      <c r="AE122" s="12"/>
      <c r="AF122" s="12"/>
      <c r="AG122" s="16"/>
      <c r="AH122" s="16"/>
      <c r="AI122" s="16"/>
      <c r="AJ122" s="16"/>
      <c r="AK122" s="16"/>
      <c r="AL122" s="16"/>
      <c r="AM122" s="12">
        <v>1</v>
      </c>
      <c r="AN122" s="1767">
        <f>$I122</f>
        <v>9926300</v>
      </c>
      <c r="AO122" s="16"/>
      <c r="AP122" s="872"/>
      <c r="AQ122" s="16"/>
      <c r="AR122" s="872"/>
      <c r="AS122" s="16"/>
      <c r="AT122" s="872"/>
      <c r="AU122" s="16"/>
      <c r="AV122" s="872"/>
      <c r="AW122" s="16"/>
      <c r="AX122" s="872"/>
      <c r="AY122" s="43"/>
      <c r="AZ122" s="1768">
        <f t="shared" si="9"/>
        <v>0</v>
      </c>
      <c r="BA122" s="16"/>
      <c r="BB122" s="16"/>
      <c r="BC122" s="16"/>
      <c r="BD122" s="16"/>
    </row>
    <row r="123" spans="1:56" s="22" customFormat="1" ht="84.75" customHeight="1">
      <c r="A123" s="13">
        <v>8</v>
      </c>
      <c r="B123" s="913">
        <f>B122+1</f>
        <v>13</v>
      </c>
      <c r="C123" s="869" t="s">
        <v>1616</v>
      </c>
      <c r="D123" s="302" t="s">
        <v>1065</v>
      </c>
      <c r="E123" s="871">
        <v>9926300</v>
      </c>
      <c r="F123" s="12">
        <v>1</v>
      </c>
      <c r="G123" s="12"/>
      <c r="H123" s="12">
        <v>1</v>
      </c>
      <c r="I123" s="32">
        <f>H123*E123</f>
        <v>9926300</v>
      </c>
      <c r="J123" s="32"/>
      <c r="K123" s="32"/>
      <c r="L123" s="1734">
        <f t="shared" si="11"/>
        <v>9926300</v>
      </c>
      <c r="M123" s="11" t="s">
        <v>1066</v>
      </c>
      <c r="N123" s="15" t="s">
        <v>801</v>
      </c>
      <c r="O123" s="12" t="s">
        <v>923</v>
      </c>
      <c r="P123" s="12" t="s">
        <v>958</v>
      </c>
      <c r="Q123" s="21" t="s">
        <v>1433</v>
      </c>
      <c r="T123" s="16"/>
      <c r="U123" s="16"/>
      <c r="V123" s="16"/>
      <c r="W123" s="16"/>
      <c r="X123" s="12">
        <v>1</v>
      </c>
      <c r="Y123" s="302" t="s">
        <v>1065</v>
      </c>
      <c r="Z123" s="16"/>
      <c r="AA123" s="16"/>
      <c r="AB123" s="16"/>
      <c r="AC123" s="16"/>
      <c r="AE123" s="12"/>
      <c r="AF123" s="12"/>
      <c r="AG123" s="16"/>
      <c r="AH123" s="16"/>
      <c r="AI123" s="16"/>
      <c r="AJ123" s="16"/>
      <c r="AK123" s="12">
        <v>1</v>
      </c>
      <c r="AL123" s="1767">
        <f>$I123</f>
        <v>9926300</v>
      </c>
      <c r="AM123" s="16"/>
      <c r="AN123" s="16"/>
      <c r="AO123" s="16"/>
      <c r="AP123" s="872"/>
      <c r="AQ123" s="16"/>
      <c r="AR123" s="872"/>
      <c r="AS123" s="16"/>
      <c r="AT123" s="872"/>
      <c r="AU123" s="16"/>
      <c r="AV123" s="872"/>
      <c r="AW123" s="16"/>
      <c r="AX123" s="872"/>
      <c r="AY123" s="43"/>
      <c r="AZ123" s="1768">
        <f t="shared" si="9"/>
        <v>0</v>
      </c>
      <c r="BA123" s="16"/>
      <c r="BB123" s="16"/>
      <c r="BC123" s="16"/>
      <c r="BD123" s="16"/>
    </row>
    <row r="124" spans="1:56" s="22" customFormat="1" ht="84.75" customHeight="1">
      <c r="A124" s="28">
        <v>4</v>
      </c>
      <c r="B124" s="913">
        <f>B123+1</f>
        <v>14</v>
      </c>
      <c r="C124" s="869" t="s">
        <v>1563</v>
      </c>
      <c r="D124" s="302" t="s">
        <v>630</v>
      </c>
      <c r="E124" s="871">
        <v>18667100</v>
      </c>
      <c r="F124" s="12">
        <v>1</v>
      </c>
      <c r="G124" s="12">
        <v>1</v>
      </c>
      <c r="H124" s="12">
        <v>1</v>
      </c>
      <c r="I124" s="32">
        <f>H124*E124</f>
        <v>18667100</v>
      </c>
      <c r="J124" s="32"/>
      <c r="K124" s="32"/>
      <c r="L124" s="1734">
        <f t="shared" si="11"/>
        <v>18667100</v>
      </c>
      <c r="M124" s="210" t="s">
        <v>810</v>
      </c>
      <c r="N124" s="14" t="s">
        <v>978</v>
      </c>
      <c r="O124" s="12" t="s">
        <v>923</v>
      </c>
      <c r="P124" s="640" t="s">
        <v>958</v>
      </c>
      <c r="Q124" s="21" t="s">
        <v>1433</v>
      </c>
      <c r="T124" s="16"/>
      <c r="U124" s="16"/>
      <c r="V124" s="16"/>
      <c r="W124" s="16"/>
      <c r="X124" s="12">
        <v>1</v>
      </c>
      <c r="Y124" s="302" t="s">
        <v>630</v>
      </c>
      <c r="Z124" s="16"/>
      <c r="AA124" s="16"/>
      <c r="AB124" s="16"/>
      <c r="AC124" s="16"/>
      <c r="AE124" s="12"/>
      <c r="AF124" s="12"/>
      <c r="AG124" s="16"/>
      <c r="AH124" s="16"/>
      <c r="AI124" s="16"/>
      <c r="AJ124" s="16"/>
      <c r="AK124" s="12">
        <v>1</v>
      </c>
      <c r="AL124" s="1767">
        <f>$I124</f>
        <v>18667100</v>
      </c>
      <c r="AM124" s="16"/>
      <c r="AN124" s="16"/>
      <c r="AO124" s="16"/>
      <c r="AP124" s="872"/>
      <c r="AQ124" s="16"/>
      <c r="AR124" s="872"/>
      <c r="AS124" s="16"/>
      <c r="AT124" s="872"/>
      <c r="AU124" s="16"/>
      <c r="AV124" s="872"/>
      <c r="AW124" s="16"/>
      <c r="AX124" s="872"/>
      <c r="AY124" s="43"/>
      <c r="AZ124" s="1768">
        <f t="shared" si="9"/>
        <v>0</v>
      </c>
      <c r="BA124" s="16"/>
      <c r="BB124" s="16"/>
      <c r="BC124" s="16"/>
      <c r="BD124" s="16"/>
    </row>
    <row r="125" spans="1:56" s="22" customFormat="1" ht="84.75" customHeight="1">
      <c r="A125" s="12">
        <v>3</v>
      </c>
      <c r="B125" s="913">
        <v>10</v>
      </c>
      <c r="C125" s="869" t="s">
        <v>1529</v>
      </c>
      <c r="D125" s="302" t="s">
        <v>1412</v>
      </c>
      <c r="E125" s="870">
        <v>29666900</v>
      </c>
      <c r="F125" s="12">
        <v>1</v>
      </c>
      <c r="G125" s="12">
        <v>1</v>
      </c>
      <c r="H125" s="12">
        <v>1</v>
      </c>
      <c r="I125" s="870">
        <v>5933400</v>
      </c>
      <c r="J125" s="870">
        <v>23733500</v>
      </c>
      <c r="K125" s="32"/>
      <c r="L125" s="1734">
        <f t="shared" si="11"/>
        <v>29666900</v>
      </c>
      <c r="M125" s="11" t="s">
        <v>1089</v>
      </c>
      <c r="N125" s="15" t="s">
        <v>1090</v>
      </c>
      <c r="O125" s="12" t="s">
        <v>725</v>
      </c>
      <c r="P125" s="12" t="s">
        <v>958</v>
      </c>
      <c r="Q125" s="21" t="s">
        <v>1433</v>
      </c>
      <c r="T125" s="16"/>
      <c r="U125" s="16"/>
      <c r="V125" s="16"/>
      <c r="W125" s="16"/>
      <c r="X125" s="12">
        <v>1</v>
      </c>
      <c r="Y125" s="302">
        <v>8440</v>
      </c>
      <c r="Z125" s="16"/>
      <c r="AA125" s="16"/>
      <c r="AB125" s="16"/>
      <c r="AC125" s="16"/>
      <c r="AE125" s="12"/>
      <c r="AF125" s="12"/>
      <c r="AG125" s="12">
        <v>1</v>
      </c>
      <c r="AH125" s="1767">
        <f>$I125</f>
        <v>5933400</v>
      </c>
      <c r="AI125" s="16"/>
      <c r="AJ125" s="16"/>
      <c r="AK125" s="16"/>
      <c r="AL125" s="16"/>
      <c r="AM125" s="16"/>
      <c r="AN125" s="16"/>
      <c r="AO125" s="16"/>
      <c r="AP125" s="872"/>
      <c r="AQ125" s="16"/>
      <c r="AR125" s="872"/>
      <c r="AS125" s="16"/>
      <c r="AT125" s="872"/>
      <c r="AU125" s="16"/>
      <c r="AV125" s="872"/>
      <c r="AW125" s="16"/>
      <c r="AX125" s="872"/>
      <c r="AY125" s="43"/>
      <c r="AZ125" s="1768">
        <f t="shared" si="9"/>
        <v>0</v>
      </c>
      <c r="BA125" s="16"/>
      <c r="BB125" s="16"/>
      <c r="BC125" s="16"/>
      <c r="BD125" s="16"/>
    </row>
    <row r="126" spans="1:56" s="22" customFormat="1" ht="84.75" customHeight="1">
      <c r="A126" s="28">
        <v>4</v>
      </c>
      <c r="B126" s="913">
        <f>B125+1</f>
        <v>11</v>
      </c>
      <c r="C126" s="869" t="s">
        <v>1559</v>
      </c>
      <c r="D126" s="302" t="s">
        <v>1412</v>
      </c>
      <c r="E126" s="870">
        <v>30687900</v>
      </c>
      <c r="F126" s="12">
        <v>1</v>
      </c>
      <c r="G126" s="12"/>
      <c r="H126" s="12">
        <v>1</v>
      </c>
      <c r="I126" s="870">
        <v>6137600</v>
      </c>
      <c r="J126" s="870">
        <v>24550300</v>
      </c>
      <c r="K126" s="303"/>
      <c r="L126" s="1734">
        <f t="shared" si="11"/>
        <v>30687900</v>
      </c>
      <c r="M126" s="307" t="s">
        <v>854</v>
      </c>
      <c r="N126" s="14" t="s">
        <v>1303</v>
      </c>
      <c r="O126" s="12" t="s">
        <v>928</v>
      </c>
      <c r="P126" s="13" t="s">
        <v>958</v>
      </c>
      <c r="Q126" s="21" t="s">
        <v>1433</v>
      </c>
      <c r="S126" s="30" t="s">
        <v>4113</v>
      </c>
      <c r="T126" s="16"/>
      <c r="U126" s="16"/>
      <c r="V126" s="16"/>
      <c r="W126" s="16"/>
      <c r="X126" s="12">
        <v>1</v>
      </c>
      <c r="Y126" s="302">
        <v>8440</v>
      </c>
      <c r="Z126" s="16"/>
      <c r="AA126" s="16"/>
      <c r="AB126" s="16"/>
      <c r="AC126" s="16"/>
      <c r="AE126" s="12"/>
      <c r="AF126" s="12"/>
      <c r="AG126" s="16"/>
      <c r="AH126" s="16"/>
      <c r="AI126" s="12">
        <v>1</v>
      </c>
      <c r="AJ126" s="1767">
        <f>$I126</f>
        <v>6137600</v>
      </c>
      <c r="AK126" s="16"/>
      <c r="AL126" s="16"/>
      <c r="AM126" s="16"/>
      <c r="AN126" s="16"/>
      <c r="AO126" s="16"/>
      <c r="AP126" s="872"/>
      <c r="AQ126" s="16"/>
      <c r="AR126" s="872"/>
      <c r="AS126" s="16"/>
      <c r="AT126" s="872"/>
      <c r="AU126" s="16"/>
      <c r="AV126" s="872"/>
      <c r="AW126" s="16"/>
      <c r="AX126" s="872"/>
      <c r="AY126" s="43"/>
      <c r="AZ126" s="1768">
        <f t="shared" si="9"/>
        <v>0</v>
      </c>
      <c r="BA126" s="16"/>
      <c r="BB126" s="16"/>
      <c r="BC126" s="13">
        <f>$AI126</f>
        <v>1</v>
      </c>
      <c r="BD126" s="1823">
        <f>$AJ126</f>
        <v>6137600</v>
      </c>
    </row>
    <row r="127" spans="1:56" s="22" customFormat="1" ht="84.75" customHeight="1">
      <c r="A127" s="28">
        <v>9</v>
      </c>
      <c r="B127" s="913">
        <f>B130+1</f>
        <v>19</v>
      </c>
      <c r="C127" s="869" t="s">
        <v>1633</v>
      </c>
      <c r="D127" s="302" t="s">
        <v>408</v>
      </c>
      <c r="E127" s="870">
        <v>30521500</v>
      </c>
      <c r="F127" s="12">
        <v>1</v>
      </c>
      <c r="G127" s="12">
        <v>1</v>
      </c>
      <c r="H127" s="12">
        <v>1</v>
      </c>
      <c r="I127" s="870">
        <v>6104300</v>
      </c>
      <c r="J127" s="870">
        <v>24417200</v>
      </c>
      <c r="K127" s="314"/>
      <c r="L127" s="1734">
        <f t="shared" si="11"/>
        <v>30521500</v>
      </c>
      <c r="M127" s="322" t="s">
        <v>870</v>
      </c>
      <c r="N127" s="317" t="s">
        <v>980</v>
      </c>
      <c r="O127" s="320" t="s">
        <v>928</v>
      </c>
      <c r="P127" s="347" t="s">
        <v>958</v>
      </c>
      <c r="Q127" s="21" t="s">
        <v>1433</v>
      </c>
      <c r="S127" s="30" t="s">
        <v>4113</v>
      </c>
      <c r="T127" s="16"/>
      <c r="U127" s="16"/>
      <c r="V127" s="16"/>
      <c r="W127" s="16"/>
      <c r="X127" s="12">
        <v>1</v>
      </c>
      <c r="Y127" s="302">
        <v>8821</v>
      </c>
      <c r="Z127" s="16"/>
      <c r="AA127" s="16"/>
      <c r="AB127" s="16"/>
      <c r="AC127" s="16"/>
      <c r="AE127" s="12"/>
      <c r="AF127" s="12"/>
      <c r="AG127" s="16"/>
      <c r="AH127" s="16"/>
      <c r="AI127" s="12">
        <v>1</v>
      </c>
      <c r="AJ127" s="1767">
        <f>$I127</f>
        <v>6104300</v>
      </c>
      <c r="AK127" s="16"/>
      <c r="AL127" s="16"/>
      <c r="AM127" s="16"/>
      <c r="AN127" s="16"/>
      <c r="AO127" s="16"/>
      <c r="AP127" s="872"/>
      <c r="AQ127" s="16"/>
      <c r="AR127" s="872"/>
      <c r="AS127" s="16"/>
      <c r="AT127" s="872"/>
      <c r="AU127" s="16"/>
      <c r="AV127" s="872"/>
      <c r="AW127" s="16"/>
      <c r="AX127" s="872"/>
      <c r="AY127" s="43"/>
      <c r="AZ127" s="1768">
        <f t="shared" si="9"/>
        <v>0</v>
      </c>
      <c r="BA127" s="16"/>
      <c r="BB127" s="16"/>
      <c r="BC127" s="13">
        <f>$AI127</f>
        <v>1</v>
      </c>
      <c r="BD127" s="1823">
        <f>$AJ127</f>
        <v>6104300</v>
      </c>
    </row>
    <row r="128" spans="1:56" s="22" customFormat="1" ht="84.75" customHeight="1">
      <c r="A128" s="28">
        <v>9</v>
      </c>
      <c r="B128" s="913">
        <f>B127+1</f>
        <v>20</v>
      </c>
      <c r="C128" s="869" t="s">
        <v>1636</v>
      </c>
      <c r="D128" s="302" t="s">
        <v>408</v>
      </c>
      <c r="E128" s="870">
        <v>30521500</v>
      </c>
      <c r="F128" s="12">
        <v>1</v>
      </c>
      <c r="G128" s="12"/>
      <c r="H128" s="12">
        <v>1</v>
      </c>
      <c r="I128" s="870">
        <v>6104300</v>
      </c>
      <c r="J128" s="870">
        <v>24417200</v>
      </c>
      <c r="K128" s="314"/>
      <c r="L128" s="1734">
        <f t="shared" si="11"/>
        <v>30521500</v>
      </c>
      <c r="M128" s="210" t="s">
        <v>868</v>
      </c>
      <c r="N128" s="1" t="s">
        <v>980</v>
      </c>
      <c r="O128" s="205" t="s">
        <v>928</v>
      </c>
      <c r="P128" s="204" t="s">
        <v>958</v>
      </c>
      <c r="Q128" s="21" t="s">
        <v>1433</v>
      </c>
      <c r="R128" s="30" t="s">
        <v>4112</v>
      </c>
      <c r="T128" s="16"/>
      <c r="U128" s="16"/>
      <c r="V128" s="16"/>
      <c r="W128" s="16"/>
      <c r="X128" s="12">
        <v>1</v>
      </c>
      <c r="Y128" s="302">
        <v>8821</v>
      </c>
      <c r="Z128" s="16"/>
      <c r="AA128" s="16"/>
      <c r="AB128" s="16"/>
      <c r="AC128" s="16"/>
      <c r="AE128" s="12"/>
      <c r="AF128" s="12"/>
      <c r="AG128" s="16"/>
      <c r="AH128" s="16"/>
      <c r="AI128" s="12">
        <v>1</v>
      </c>
      <c r="AJ128" s="1767">
        <f>$I128</f>
        <v>6104300</v>
      </c>
      <c r="AK128" s="16"/>
      <c r="AL128" s="16"/>
      <c r="AM128" s="16"/>
      <c r="AN128" s="16"/>
      <c r="AO128" s="16"/>
      <c r="AP128" s="872"/>
      <c r="AQ128" s="16"/>
      <c r="AR128" s="872"/>
      <c r="AS128" s="16"/>
      <c r="AT128" s="872"/>
      <c r="AU128" s="16"/>
      <c r="AV128" s="872"/>
      <c r="AW128" s="16"/>
      <c r="AX128" s="872"/>
      <c r="AY128" s="43"/>
      <c r="AZ128" s="1768">
        <f t="shared" si="9"/>
        <v>0</v>
      </c>
      <c r="BA128" s="13">
        <f>$AI128</f>
        <v>1</v>
      </c>
      <c r="BB128" s="70">
        <f>$AJ128</f>
        <v>6104300</v>
      </c>
      <c r="BC128" s="16"/>
      <c r="BD128" s="16"/>
    </row>
    <row r="129" spans="1:56" s="22" customFormat="1" ht="84.75" customHeight="1">
      <c r="A129" s="12">
        <v>10</v>
      </c>
      <c r="B129" s="913">
        <f>B128+1</f>
        <v>21</v>
      </c>
      <c r="C129" s="869" t="s">
        <v>1646</v>
      </c>
      <c r="D129" s="302" t="s">
        <v>408</v>
      </c>
      <c r="E129" s="870">
        <v>30521500</v>
      </c>
      <c r="F129" s="12">
        <v>1</v>
      </c>
      <c r="G129" s="12"/>
      <c r="H129" s="12">
        <v>1</v>
      </c>
      <c r="I129" s="870">
        <v>6104300</v>
      </c>
      <c r="J129" s="870">
        <v>24417200</v>
      </c>
      <c r="K129" s="12"/>
      <c r="L129" s="1734">
        <f t="shared" si="11"/>
        <v>30521500</v>
      </c>
      <c r="M129" s="210" t="s">
        <v>1281</v>
      </c>
      <c r="N129" s="1" t="s">
        <v>1282</v>
      </c>
      <c r="O129" s="205" t="s">
        <v>725</v>
      </c>
      <c r="P129" s="205" t="s">
        <v>958</v>
      </c>
      <c r="Q129" s="21" t="s">
        <v>1433</v>
      </c>
      <c r="R129" s="30" t="s">
        <v>4112</v>
      </c>
      <c r="T129" s="16"/>
      <c r="U129" s="16"/>
      <c r="V129" s="16"/>
      <c r="W129" s="16"/>
      <c r="X129" s="12">
        <v>1</v>
      </c>
      <c r="Y129" s="302">
        <v>8821</v>
      </c>
      <c r="Z129" s="16"/>
      <c r="AA129" s="16"/>
      <c r="AB129" s="16"/>
      <c r="AC129" s="16"/>
      <c r="AE129" s="12"/>
      <c r="AF129" s="12"/>
      <c r="AG129" s="12">
        <v>1</v>
      </c>
      <c r="AH129" s="1767">
        <f>$I129</f>
        <v>6104300</v>
      </c>
      <c r="AI129" s="16"/>
      <c r="AJ129" s="16"/>
      <c r="AK129" s="16"/>
      <c r="AL129" s="16"/>
      <c r="AM129" s="16"/>
      <c r="AN129" s="16"/>
      <c r="AO129" s="16"/>
      <c r="AP129" s="872"/>
      <c r="AQ129" s="16"/>
      <c r="AR129" s="872"/>
      <c r="AS129" s="16"/>
      <c r="AT129" s="872"/>
      <c r="AU129" s="16"/>
      <c r="AV129" s="872"/>
      <c r="AW129" s="16"/>
      <c r="AX129" s="872"/>
      <c r="AY129" s="43"/>
      <c r="AZ129" s="1768">
        <f t="shared" si="9"/>
        <v>0</v>
      </c>
      <c r="BA129" s="16"/>
      <c r="BB129" s="16"/>
      <c r="BC129" s="16"/>
      <c r="BD129" s="16"/>
    </row>
    <row r="130" spans="1:56" s="22" customFormat="1" ht="84.75" customHeight="1">
      <c r="A130" s="28">
        <v>4</v>
      </c>
      <c r="B130" s="913">
        <f>B132+1</f>
        <v>18</v>
      </c>
      <c r="C130" s="869" t="s">
        <v>1560</v>
      </c>
      <c r="D130" s="302" t="s">
        <v>840</v>
      </c>
      <c r="E130" s="870">
        <v>36000000</v>
      </c>
      <c r="F130" s="12">
        <v>1</v>
      </c>
      <c r="G130" s="12"/>
      <c r="H130" s="12">
        <v>1</v>
      </c>
      <c r="I130" s="870">
        <v>7200000</v>
      </c>
      <c r="J130" s="870">
        <v>28800000</v>
      </c>
      <c r="K130" s="303"/>
      <c r="L130" s="1734">
        <f t="shared" ref="L130:L161" si="14">I130+J130+K130</f>
        <v>36000000</v>
      </c>
      <c r="M130" s="210" t="s">
        <v>841</v>
      </c>
      <c r="N130" s="306" t="s">
        <v>965</v>
      </c>
      <c r="O130" s="12" t="s">
        <v>923</v>
      </c>
      <c r="P130" s="640" t="s">
        <v>958</v>
      </c>
      <c r="Q130" s="21" t="s">
        <v>1433</v>
      </c>
      <c r="R130" s="30" t="s">
        <v>4112</v>
      </c>
      <c r="T130" s="16"/>
      <c r="U130" s="16"/>
      <c r="V130" s="16"/>
      <c r="W130" s="16"/>
      <c r="X130" s="12">
        <v>1</v>
      </c>
      <c r="Y130" s="302">
        <v>8821</v>
      </c>
      <c r="Z130" s="16"/>
      <c r="AA130" s="16"/>
      <c r="AB130" s="16"/>
      <c r="AC130" s="16"/>
      <c r="AE130" s="12"/>
      <c r="AF130" s="12"/>
      <c r="AG130" s="16"/>
      <c r="AH130" s="16"/>
      <c r="AI130" s="16"/>
      <c r="AJ130" s="16"/>
      <c r="AK130" s="12">
        <v>1</v>
      </c>
      <c r="AL130" s="1767">
        <f>$I130</f>
        <v>7200000</v>
      </c>
      <c r="AM130" s="16"/>
      <c r="AN130" s="16"/>
      <c r="AO130" s="16"/>
      <c r="AP130" s="872"/>
      <c r="AQ130" s="16"/>
      <c r="AR130" s="872"/>
      <c r="AS130" s="16"/>
      <c r="AT130" s="872"/>
      <c r="AU130" s="16"/>
      <c r="AV130" s="872"/>
      <c r="AW130" s="16"/>
      <c r="AX130" s="872"/>
      <c r="AY130" s="43"/>
      <c r="AZ130" s="1768">
        <f t="shared" si="9"/>
        <v>0</v>
      </c>
      <c r="BA130" s="16"/>
      <c r="BB130" s="16"/>
      <c r="BC130" s="16"/>
      <c r="BD130" s="16"/>
    </row>
    <row r="131" spans="1:56" s="22" customFormat="1" ht="84.75" customHeight="1">
      <c r="A131" s="12">
        <v>11</v>
      </c>
      <c r="B131" s="913">
        <f>B129+1</f>
        <v>22</v>
      </c>
      <c r="C131" s="869" t="s">
        <v>1666</v>
      </c>
      <c r="D131" s="302" t="s">
        <v>408</v>
      </c>
      <c r="E131" s="870">
        <v>33400000</v>
      </c>
      <c r="F131" s="12">
        <v>1</v>
      </c>
      <c r="G131" s="12">
        <v>1</v>
      </c>
      <c r="H131" s="12">
        <v>1</v>
      </c>
      <c r="I131" s="870">
        <v>13360000</v>
      </c>
      <c r="J131" s="870">
        <v>20040000</v>
      </c>
      <c r="K131" s="16"/>
      <c r="L131" s="1734">
        <f t="shared" si="14"/>
        <v>33400000</v>
      </c>
      <c r="M131" s="11" t="s">
        <v>777</v>
      </c>
      <c r="N131" s="15" t="s">
        <v>1432</v>
      </c>
      <c r="O131" s="13" t="s">
        <v>725</v>
      </c>
      <c r="P131" s="13" t="s">
        <v>958</v>
      </c>
      <c r="Q131" s="21" t="s">
        <v>1433</v>
      </c>
      <c r="R131" s="30" t="s">
        <v>4112</v>
      </c>
      <c r="T131" s="16"/>
      <c r="U131" s="16"/>
      <c r="V131" s="16"/>
      <c r="W131" s="16"/>
      <c r="X131" s="12">
        <v>1</v>
      </c>
      <c r="Y131" s="302">
        <v>8821</v>
      </c>
      <c r="Z131" s="16"/>
      <c r="AA131" s="16"/>
      <c r="AB131" s="16"/>
      <c r="AC131" s="16"/>
      <c r="AE131" s="12"/>
      <c r="AF131" s="12"/>
      <c r="AG131" s="12">
        <v>1</v>
      </c>
      <c r="AH131" s="1767">
        <f>$I131</f>
        <v>13360000</v>
      </c>
      <c r="AI131" s="16"/>
      <c r="AJ131" s="16"/>
      <c r="AK131" s="16"/>
      <c r="AL131" s="16"/>
      <c r="AM131" s="16"/>
      <c r="AN131" s="16"/>
      <c r="AO131" s="16"/>
      <c r="AP131" s="872"/>
      <c r="AQ131" s="16"/>
      <c r="AR131" s="872"/>
      <c r="AS131" s="16"/>
      <c r="AT131" s="872"/>
      <c r="AU131" s="16"/>
      <c r="AV131" s="872"/>
      <c r="AW131" s="16"/>
      <c r="AX131" s="872"/>
      <c r="AY131" s="43"/>
      <c r="AZ131" s="1768">
        <f t="shared" si="9"/>
        <v>0</v>
      </c>
      <c r="BA131" s="16"/>
      <c r="BB131" s="16"/>
      <c r="BC131" s="16"/>
      <c r="BD131" s="16"/>
    </row>
    <row r="132" spans="1:56" s="22" customFormat="1" ht="84.75" customHeight="1">
      <c r="A132" s="12">
        <v>3</v>
      </c>
      <c r="B132" s="913">
        <v>17</v>
      </c>
      <c r="C132" s="869" t="s">
        <v>1536</v>
      </c>
      <c r="D132" s="302" t="s">
        <v>1158</v>
      </c>
      <c r="E132" s="870">
        <v>32000000</v>
      </c>
      <c r="F132" s="12">
        <v>1</v>
      </c>
      <c r="G132" s="12">
        <v>1</v>
      </c>
      <c r="H132" s="12">
        <v>1</v>
      </c>
      <c r="I132" s="870">
        <v>6400000</v>
      </c>
      <c r="J132" s="870">
        <v>25600000</v>
      </c>
      <c r="K132" s="32"/>
      <c r="L132" s="1734">
        <f t="shared" si="14"/>
        <v>32000000</v>
      </c>
      <c r="M132" s="11" t="s">
        <v>1036</v>
      </c>
      <c r="N132" s="15" t="s">
        <v>1291</v>
      </c>
      <c r="O132" s="12" t="s">
        <v>741</v>
      </c>
      <c r="P132" s="12" t="s">
        <v>958</v>
      </c>
      <c r="Q132" s="21" t="s">
        <v>1433</v>
      </c>
      <c r="R132" s="30" t="s">
        <v>4112</v>
      </c>
      <c r="T132" s="16"/>
      <c r="U132" s="16"/>
      <c r="V132" s="16"/>
      <c r="W132" s="16"/>
      <c r="X132" s="12">
        <v>1</v>
      </c>
      <c r="Y132" s="302">
        <v>8821</v>
      </c>
      <c r="Z132" s="16"/>
      <c r="AA132" s="16"/>
      <c r="AB132" s="16"/>
      <c r="AC132" s="16"/>
      <c r="AE132" s="12"/>
      <c r="AF132" s="12"/>
      <c r="AG132" s="12">
        <v>1</v>
      </c>
      <c r="AH132" s="1767">
        <f>$I132</f>
        <v>6400000</v>
      </c>
      <c r="AI132" s="16"/>
      <c r="AJ132" s="16"/>
      <c r="AK132" s="16"/>
      <c r="AL132" s="16"/>
      <c r="AM132" s="16"/>
      <c r="AN132" s="16"/>
      <c r="AO132" s="16"/>
      <c r="AP132" s="872"/>
      <c r="AQ132" s="16"/>
      <c r="AR132" s="872"/>
      <c r="AS132" s="16"/>
      <c r="AT132" s="872"/>
      <c r="AU132" s="16"/>
      <c r="AV132" s="872"/>
      <c r="AW132" s="16"/>
      <c r="AX132" s="872"/>
      <c r="AY132" s="43"/>
      <c r="AZ132" s="1768">
        <f t="shared" si="9"/>
        <v>0</v>
      </c>
      <c r="BA132" s="16"/>
      <c r="BB132" s="16"/>
      <c r="BC132" s="16"/>
      <c r="BD132" s="16"/>
    </row>
    <row r="133" spans="1:56" s="22" customFormat="1" ht="84.75" customHeight="1">
      <c r="A133" s="12">
        <v>1</v>
      </c>
      <c r="B133" s="913">
        <v>14</v>
      </c>
      <c r="C133" s="869" t="s">
        <v>1504</v>
      </c>
      <c r="D133" s="302" t="s">
        <v>409</v>
      </c>
      <c r="E133" s="871">
        <v>9381800</v>
      </c>
      <c r="F133" s="12">
        <v>1</v>
      </c>
      <c r="G133" s="12">
        <v>1</v>
      </c>
      <c r="H133" s="12">
        <v>1</v>
      </c>
      <c r="I133" s="32">
        <f t="shared" ref="I133:I153" si="15">H133*E133</f>
        <v>9381800</v>
      </c>
      <c r="J133" s="32"/>
      <c r="K133" s="32"/>
      <c r="L133" s="1734">
        <f t="shared" si="14"/>
        <v>9381800</v>
      </c>
      <c r="M133" s="11" t="s">
        <v>1058</v>
      </c>
      <c r="N133" s="15" t="s">
        <v>1411</v>
      </c>
      <c r="O133" s="12" t="s">
        <v>923</v>
      </c>
      <c r="P133" s="12" t="s">
        <v>958</v>
      </c>
      <c r="Q133" s="21" t="s">
        <v>1433</v>
      </c>
      <c r="R133" s="30" t="s">
        <v>4112</v>
      </c>
      <c r="T133" s="16"/>
      <c r="U133" s="16"/>
      <c r="V133" s="16"/>
      <c r="W133" s="16"/>
      <c r="X133" s="12">
        <v>1</v>
      </c>
      <c r="Y133" s="302">
        <v>9555</v>
      </c>
      <c r="Z133" s="16"/>
      <c r="AA133" s="16"/>
      <c r="AB133" s="16"/>
      <c r="AC133" s="16"/>
      <c r="AE133" s="12"/>
      <c r="AF133" s="12"/>
      <c r="AG133" s="16"/>
      <c r="AH133" s="16"/>
      <c r="AI133" s="16"/>
      <c r="AJ133" s="16"/>
      <c r="AK133" s="12">
        <v>1</v>
      </c>
      <c r="AL133" s="1767">
        <f>$I133</f>
        <v>9381800</v>
      </c>
      <c r="AM133" s="16"/>
      <c r="AN133" s="16"/>
      <c r="AO133" s="16"/>
      <c r="AP133" s="872"/>
      <c r="AQ133" s="16"/>
      <c r="AR133" s="872"/>
      <c r="AS133" s="16"/>
      <c r="AT133" s="872"/>
      <c r="AU133" s="16"/>
      <c r="AV133" s="872"/>
      <c r="AW133" s="16"/>
      <c r="AX133" s="872"/>
      <c r="AY133" s="43"/>
      <c r="AZ133" s="1768">
        <f t="shared" si="9"/>
        <v>0</v>
      </c>
      <c r="BA133" s="16"/>
      <c r="BB133" s="16"/>
      <c r="BC133" s="16"/>
      <c r="BD133" s="16"/>
    </row>
    <row r="134" spans="1:56" s="22" customFormat="1" ht="84.75" customHeight="1">
      <c r="A134" s="12">
        <v>1</v>
      </c>
      <c r="B134" s="913">
        <v>10</v>
      </c>
      <c r="C134" s="869" t="s">
        <v>1500</v>
      </c>
      <c r="D134" s="302" t="s">
        <v>409</v>
      </c>
      <c r="E134" s="871">
        <v>9381800</v>
      </c>
      <c r="F134" s="12">
        <v>1</v>
      </c>
      <c r="G134" s="12"/>
      <c r="H134" s="12">
        <v>1</v>
      </c>
      <c r="I134" s="32">
        <f t="shared" si="15"/>
        <v>9381800</v>
      </c>
      <c r="J134" s="32"/>
      <c r="K134" s="32"/>
      <c r="L134" s="1734">
        <f t="shared" si="14"/>
        <v>9381800</v>
      </c>
      <c r="M134" s="11" t="s">
        <v>794</v>
      </c>
      <c r="N134" s="15" t="s">
        <v>1294</v>
      </c>
      <c r="O134" s="12" t="s">
        <v>727</v>
      </c>
      <c r="P134" s="12" t="s">
        <v>958</v>
      </c>
      <c r="Q134" s="21" t="s">
        <v>1433</v>
      </c>
      <c r="R134" s="30" t="s">
        <v>4112</v>
      </c>
      <c r="T134" s="16"/>
      <c r="U134" s="16"/>
      <c r="V134" s="16"/>
      <c r="W134" s="16"/>
      <c r="X134" s="12">
        <v>1</v>
      </c>
      <c r="Y134" s="302">
        <v>9555</v>
      </c>
      <c r="Z134" s="16"/>
      <c r="AA134" s="16"/>
      <c r="AB134" s="16"/>
      <c r="AC134" s="16"/>
      <c r="AE134" s="12"/>
      <c r="AF134" s="12"/>
      <c r="AG134" s="16"/>
      <c r="AH134" s="16"/>
      <c r="AI134" s="16"/>
      <c r="AJ134" s="16"/>
      <c r="AK134" s="16"/>
      <c r="AL134" s="16"/>
      <c r="AM134" s="16"/>
      <c r="AN134" s="16"/>
      <c r="AO134" s="12">
        <v>1</v>
      </c>
      <c r="AP134" s="23">
        <f>$I134</f>
        <v>9381800</v>
      </c>
      <c r="AQ134" s="16"/>
      <c r="AR134" s="872"/>
      <c r="AS134" s="16"/>
      <c r="AT134" s="872"/>
      <c r="AU134" s="16"/>
      <c r="AV134" s="872"/>
      <c r="AW134" s="16"/>
      <c r="AX134" s="872"/>
      <c r="AY134" s="43"/>
      <c r="AZ134" s="1768">
        <f t="shared" si="9"/>
        <v>0</v>
      </c>
      <c r="BA134" s="16"/>
      <c r="BB134" s="16"/>
      <c r="BC134" s="16"/>
      <c r="BD134" s="16"/>
    </row>
    <row r="135" spans="1:56" s="22" customFormat="1" ht="84.75" customHeight="1">
      <c r="A135" s="12">
        <v>1</v>
      </c>
      <c r="B135" s="913">
        <v>11</v>
      </c>
      <c r="C135" s="869" t="s">
        <v>1501</v>
      </c>
      <c r="D135" s="302" t="s">
        <v>409</v>
      </c>
      <c r="E135" s="871">
        <v>9381800</v>
      </c>
      <c r="F135" s="12">
        <v>1</v>
      </c>
      <c r="G135" s="12"/>
      <c r="H135" s="12">
        <v>1</v>
      </c>
      <c r="I135" s="32">
        <f t="shared" si="15"/>
        <v>9381800</v>
      </c>
      <c r="J135" s="32"/>
      <c r="K135" s="32"/>
      <c r="L135" s="1734">
        <f t="shared" si="14"/>
        <v>9381800</v>
      </c>
      <c r="M135" s="11" t="s">
        <v>1254</v>
      </c>
      <c r="N135" s="15" t="s">
        <v>1294</v>
      </c>
      <c r="O135" s="12" t="s">
        <v>727</v>
      </c>
      <c r="P135" s="12" t="s">
        <v>958</v>
      </c>
      <c r="Q135" s="21" t="s">
        <v>1433</v>
      </c>
      <c r="R135" s="30" t="s">
        <v>4112</v>
      </c>
      <c r="T135" s="16"/>
      <c r="U135" s="16"/>
      <c r="V135" s="16"/>
      <c r="W135" s="16"/>
      <c r="X135" s="12">
        <v>1</v>
      </c>
      <c r="Y135" s="302">
        <v>9555</v>
      </c>
      <c r="Z135" s="16"/>
      <c r="AA135" s="16"/>
      <c r="AB135" s="16"/>
      <c r="AC135" s="16"/>
      <c r="AE135" s="12"/>
      <c r="AF135" s="12"/>
      <c r="AG135" s="16"/>
      <c r="AH135" s="16"/>
      <c r="AI135" s="16"/>
      <c r="AJ135" s="16"/>
      <c r="AK135" s="16"/>
      <c r="AL135" s="16"/>
      <c r="AM135" s="16"/>
      <c r="AN135" s="16"/>
      <c r="AO135" s="12">
        <v>1</v>
      </c>
      <c r="AP135" s="23">
        <f>$I135</f>
        <v>9381800</v>
      </c>
      <c r="AQ135" s="16"/>
      <c r="AR135" s="872"/>
      <c r="AS135" s="16"/>
      <c r="AT135" s="872"/>
      <c r="AU135" s="16"/>
      <c r="AV135" s="872"/>
      <c r="AW135" s="16"/>
      <c r="AX135" s="872"/>
      <c r="AY135" s="43"/>
      <c r="AZ135" s="1768">
        <f t="shared" si="9"/>
        <v>0</v>
      </c>
      <c r="BA135" s="16"/>
      <c r="BB135" s="16"/>
      <c r="BC135" s="16"/>
      <c r="BD135" s="16"/>
    </row>
    <row r="136" spans="1:56" s="17" customFormat="1" ht="84.75" customHeight="1">
      <c r="A136" s="12">
        <v>3</v>
      </c>
      <c r="B136" s="913">
        <v>22</v>
      </c>
      <c r="C136" s="869" t="s">
        <v>1541</v>
      </c>
      <c r="D136" s="302" t="s">
        <v>409</v>
      </c>
      <c r="E136" s="871">
        <v>9086400</v>
      </c>
      <c r="F136" s="12">
        <v>1</v>
      </c>
      <c r="G136" s="12"/>
      <c r="H136" s="12">
        <v>1</v>
      </c>
      <c r="I136" s="584">
        <f t="shared" si="15"/>
        <v>9086400</v>
      </c>
      <c r="J136" s="32"/>
      <c r="K136" s="32"/>
      <c r="L136" s="1734">
        <f t="shared" si="14"/>
        <v>9086400</v>
      </c>
      <c r="M136" s="11" t="s">
        <v>1353</v>
      </c>
      <c r="N136" s="15" t="s">
        <v>1037</v>
      </c>
      <c r="O136" s="12" t="s">
        <v>1424</v>
      </c>
      <c r="P136" s="12" t="s">
        <v>958</v>
      </c>
      <c r="Q136" s="21" t="s">
        <v>1433</v>
      </c>
      <c r="R136" s="30" t="s">
        <v>4112</v>
      </c>
      <c r="T136" s="4"/>
      <c r="U136" s="4"/>
      <c r="V136" s="4"/>
      <c r="W136" s="4"/>
      <c r="X136" s="12">
        <v>1</v>
      </c>
      <c r="Y136" s="302">
        <v>9555</v>
      </c>
      <c r="Z136" s="4"/>
      <c r="AA136" s="4"/>
      <c r="AB136" s="4"/>
      <c r="AC136" s="4"/>
      <c r="AE136" s="12"/>
      <c r="AF136" s="12"/>
      <c r="AG136" s="4"/>
      <c r="AH136" s="4"/>
      <c r="AI136" s="4"/>
      <c r="AJ136" s="4"/>
      <c r="AK136" s="4"/>
      <c r="AL136" s="4"/>
      <c r="AM136" s="4"/>
      <c r="AN136" s="4"/>
      <c r="AO136" s="4"/>
      <c r="AP136" s="1803"/>
      <c r="AQ136" s="12">
        <v>1</v>
      </c>
      <c r="AR136" s="23">
        <f>$I136</f>
        <v>9086400</v>
      </c>
      <c r="AS136" s="4"/>
      <c r="AT136" s="1803"/>
      <c r="AU136" s="4"/>
      <c r="AV136" s="1803"/>
      <c r="AW136" s="4"/>
      <c r="AX136" s="1803"/>
      <c r="AY136" s="43"/>
      <c r="AZ136" s="1768">
        <f t="shared" ref="AZ136:AZ201" si="16">AF136+AH136+AJ136+AL136+AN136+AP136+AR136+AT136+AV136+AX136-I136</f>
        <v>0</v>
      </c>
      <c r="BA136" s="4"/>
      <c r="BB136" s="4"/>
      <c r="BC136" s="4"/>
      <c r="BD136" s="4"/>
    </row>
    <row r="137" spans="1:56" s="22" customFormat="1" ht="84.75" customHeight="1">
      <c r="A137" s="12">
        <v>3</v>
      </c>
      <c r="B137" s="913">
        <v>26</v>
      </c>
      <c r="C137" s="869" t="s">
        <v>1545</v>
      </c>
      <c r="D137" s="302" t="s">
        <v>409</v>
      </c>
      <c r="E137" s="871">
        <v>9086400</v>
      </c>
      <c r="F137" s="12">
        <v>1</v>
      </c>
      <c r="G137" s="12"/>
      <c r="H137" s="12">
        <v>1</v>
      </c>
      <c r="I137" s="584">
        <f t="shared" si="15"/>
        <v>9086400</v>
      </c>
      <c r="J137" s="32"/>
      <c r="K137" s="32"/>
      <c r="L137" s="1734">
        <f t="shared" si="14"/>
        <v>9086400</v>
      </c>
      <c r="M137" s="11" t="s">
        <v>1186</v>
      </c>
      <c r="N137" s="15" t="s">
        <v>1037</v>
      </c>
      <c r="O137" s="12" t="s">
        <v>727</v>
      </c>
      <c r="P137" s="12" t="s">
        <v>958</v>
      </c>
      <c r="Q137" s="21" t="s">
        <v>1433</v>
      </c>
      <c r="R137" s="30" t="s">
        <v>4112</v>
      </c>
      <c r="T137" s="16"/>
      <c r="U137" s="16"/>
      <c r="V137" s="16"/>
      <c r="W137" s="16"/>
      <c r="X137" s="12">
        <v>1</v>
      </c>
      <c r="Y137" s="302">
        <v>9555</v>
      </c>
      <c r="Z137" s="16"/>
      <c r="AA137" s="16"/>
      <c r="AB137" s="16"/>
      <c r="AC137" s="16"/>
      <c r="AE137" s="12"/>
      <c r="AF137" s="12"/>
      <c r="AG137" s="16"/>
      <c r="AH137" s="16"/>
      <c r="AI137" s="16"/>
      <c r="AJ137" s="16"/>
      <c r="AK137" s="16"/>
      <c r="AL137" s="16"/>
      <c r="AM137" s="16"/>
      <c r="AN137" s="16"/>
      <c r="AO137" s="12">
        <v>1</v>
      </c>
      <c r="AP137" s="23">
        <f t="shared" ref="AP137:AP148" si="17">$I137</f>
        <v>9086400</v>
      </c>
      <c r="AQ137" s="16"/>
      <c r="AR137" s="872"/>
      <c r="AS137" s="16"/>
      <c r="AT137" s="872"/>
      <c r="AU137" s="16"/>
      <c r="AV137" s="872"/>
      <c r="AW137" s="16"/>
      <c r="AX137" s="872"/>
      <c r="AY137" s="43"/>
      <c r="AZ137" s="1768">
        <f t="shared" si="16"/>
        <v>0</v>
      </c>
      <c r="BA137" s="16"/>
      <c r="BB137" s="16"/>
      <c r="BC137" s="16"/>
      <c r="BD137" s="16"/>
    </row>
    <row r="138" spans="1:56" s="22" customFormat="1" ht="84.75" customHeight="1">
      <c r="A138" s="12">
        <v>3</v>
      </c>
      <c r="B138" s="913">
        <v>24</v>
      </c>
      <c r="C138" s="869" t="s">
        <v>1543</v>
      </c>
      <c r="D138" s="302" t="s">
        <v>409</v>
      </c>
      <c r="E138" s="871">
        <v>9086400</v>
      </c>
      <c r="F138" s="12">
        <v>1</v>
      </c>
      <c r="G138" s="12"/>
      <c r="H138" s="12">
        <v>1</v>
      </c>
      <c r="I138" s="584">
        <f t="shared" si="15"/>
        <v>9086400</v>
      </c>
      <c r="J138" s="32"/>
      <c r="K138" s="32"/>
      <c r="L138" s="1734">
        <f t="shared" si="14"/>
        <v>9086400</v>
      </c>
      <c r="M138" s="11" t="s">
        <v>1140</v>
      </c>
      <c r="N138" s="15" t="s">
        <v>830</v>
      </c>
      <c r="O138" s="12" t="s">
        <v>727</v>
      </c>
      <c r="P138" s="12" t="s">
        <v>958</v>
      </c>
      <c r="Q138" s="21" t="s">
        <v>1433</v>
      </c>
      <c r="R138" s="30" t="s">
        <v>4112</v>
      </c>
      <c r="T138" s="16"/>
      <c r="U138" s="16"/>
      <c r="V138" s="16"/>
      <c r="W138" s="16"/>
      <c r="X138" s="12">
        <v>1</v>
      </c>
      <c r="Y138" s="302">
        <v>9555</v>
      </c>
      <c r="Z138" s="16"/>
      <c r="AA138" s="16"/>
      <c r="AB138" s="16"/>
      <c r="AC138" s="16"/>
      <c r="AE138" s="12"/>
      <c r="AF138" s="12"/>
      <c r="AG138" s="16"/>
      <c r="AH138" s="16"/>
      <c r="AI138" s="16"/>
      <c r="AJ138" s="16"/>
      <c r="AK138" s="16"/>
      <c r="AL138" s="16"/>
      <c r="AM138" s="16"/>
      <c r="AN138" s="16"/>
      <c r="AO138" s="12">
        <v>1</v>
      </c>
      <c r="AP138" s="23">
        <f t="shared" si="17"/>
        <v>9086400</v>
      </c>
      <c r="AQ138" s="16"/>
      <c r="AR138" s="872"/>
      <c r="AS138" s="16"/>
      <c r="AT138" s="872"/>
      <c r="AU138" s="16"/>
      <c r="AV138" s="872"/>
      <c r="AW138" s="16"/>
      <c r="AX138" s="872"/>
      <c r="AY138" s="43"/>
      <c r="AZ138" s="1768">
        <f t="shared" si="16"/>
        <v>0</v>
      </c>
      <c r="BA138" s="16"/>
      <c r="BB138" s="16"/>
      <c r="BC138" s="16"/>
      <c r="BD138" s="16"/>
    </row>
    <row r="139" spans="1:56" s="22" customFormat="1" ht="84.75" customHeight="1">
      <c r="A139" s="12">
        <v>3</v>
      </c>
      <c r="B139" s="913">
        <v>25</v>
      </c>
      <c r="C139" s="869" t="s">
        <v>1544</v>
      </c>
      <c r="D139" s="302" t="s">
        <v>409</v>
      </c>
      <c r="E139" s="871">
        <v>9086400</v>
      </c>
      <c r="F139" s="12">
        <v>1</v>
      </c>
      <c r="G139" s="12"/>
      <c r="H139" s="12">
        <v>1</v>
      </c>
      <c r="I139" s="584">
        <f t="shared" si="15"/>
        <v>9086400</v>
      </c>
      <c r="J139" s="32"/>
      <c r="K139" s="32"/>
      <c r="L139" s="1734">
        <f t="shared" si="14"/>
        <v>9086400</v>
      </c>
      <c r="M139" s="11" t="s">
        <v>1355</v>
      </c>
      <c r="N139" s="15" t="s">
        <v>1142</v>
      </c>
      <c r="O139" s="12" t="s">
        <v>727</v>
      </c>
      <c r="P139" s="12" t="s">
        <v>958</v>
      </c>
      <c r="Q139" s="21" t="s">
        <v>1433</v>
      </c>
      <c r="R139" s="30" t="s">
        <v>4112</v>
      </c>
      <c r="T139" s="16"/>
      <c r="U139" s="16"/>
      <c r="V139" s="16"/>
      <c r="W139" s="16"/>
      <c r="X139" s="12">
        <v>1</v>
      </c>
      <c r="Y139" s="302">
        <v>9555</v>
      </c>
      <c r="Z139" s="16"/>
      <c r="AA139" s="16"/>
      <c r="AB139" s="16"/>
      <c r="AC139" s="16"/>
      <c r="AE139" s="12"/>
      <c r="AF139" s="12"/>
      <c r="AG139" s="16"/>
      <c r="AH139" s="16"/>
      <c r="AI139" s="16"/>
      <c r="AJ139" s="16"/>
      <c r="AK139" s="16"/>
      <c r="AL139" s="16"/>
      <c r="AM139" s="16"/>
      <c r="AN139" s="16"/>
      <c r="AO139" s="12">
        <v>1</v>
      </c>
      <c r="AP139" s="23">
        <f t="shared" si="17"/>
        <v>9086400</v>
      </c>
      <c r="AQ139" s="16"/>
      <c r="AR139" s="872"/>
      <c r="AS139" s="16"/>
      <c r="AT139" s="872"/>
      <c r="AU139" s="16"/>
      <c r="AV139" s="872"/>
      <c r="AW139" s="16"/>
      <c r="AX139" s="872"/>
      <c r="AY139" s="43"/>
      <c r="AZ139" s="1768">
        <f t="shared" si="16"/>
        <v>0</v>
      </c>
      <c r="BA139" s="16"/>
      <c r="BB139" s="16"/>
      <c r="BC139" s="16"/>
      <c r="BD139" s="16"/>
    </row>
    <row r="140" spans="1:56" s="17" customFormat="1" ht="84.75" customHeight="1">
      <c r="A140" s="13">
        <v>8</v>
      </c>
      <c r="B140" s="913">
        <f t="shared" ref="B140:B147" si="18">B139+1</f>
        <v>26</v>
      </c>
      <c r="C140" s="869" t="s">
        <v>1618</v>
      </c>
      <c r="D140" s="302" t="s">
        <v>409</v>
      </c>
      <c r="E140" s="871">
        <v>9086400</v>
      </c>
      <c r="F140" s="12">
        <v>1</v>
      </c>
      <c r="G140" s="12"/>
      <c r="H140" s="12">
        <v>1</v>
      </c>
      <c r="I140" s="32">
        <f t="shared" si="15"/>
        <v>9086400</v>
      </c>
      <c r="J140" s="32"/>
      <c r="K140" s="32"/>
      <c r="L140" s="1734">
        <f t="shared" si="14"/>
        <v>9086400</v>
      </c>
      <c r="M140" s="11" t="s">
        <v>848</v>
      </c>
      <c r="N140" s="15" t="s">
        <v>912</v>
      </c>
      <c r="O140" s="12" t="s">
        <v>727</v>
      </c>
      <c r="P140" s="12" t="s">
        <v>958</v>
      </c>
      <c r="Q140" s="21" t="s">
        <v>1433</v>
      </c>
      <c r="R140" s="30" t="s">
        <v>4112</v>
      </c>
      <c r="T140" s="4"/>
      <c r="U140" s="4"/>
      <c r="V140" s="4"/>
      <c r="W140" s="4"/>
      <c r="X140" s="12">
        <v>1</v>
      </c>
      <c r="Y140" s="302">
        <v>9555</v>
      </c>
      <c r="Z140" s="4"/>
      <c r="AA140" s="4"/>
      <c r="AB140" s="4"/>
      <c r="AC140" s="4"/>
      <c r="AE140" s="12"/>
      <c r="AF140" s="12"/>
      <c r="AG140" s="4"/>
      <c r="AH140" s="4"/>
      <c r="AI140" s="4"/>
      <c r="AJ140" s="4"/>
      <c r="AK140" s="4"/>
      <c r="AL140" s="4"/>
      <c r="AM140" s="4"/>
      <c r="AN140" s="4"/>
      <c r="AO140" s="12">
        <v>1</v>
      </c>
      <c r="AP140" s="23">
        <f t="shared" si="17"/>
        <v>9086400</v>
      </c>
      <c r="AQ140" s="4"/>
      <c r="AR140" s="1803"/>
      <c r="AS140" s="4"/>
      <c r="AT140" s="1803"/>
      <c r="AU140" s="4"/>
      <c r="AV140" s="1803"/>
      <c r="AW140" s="4"/>
      <c r="AX140" s="1803"/>
      <c r="AY140" s="43"/>
      <c r="AZ140" s="1768">
        <f t="shared" si="16"/>
        <v>0</v>
      </c>
      <c r="BA140" s="4"/>
      <c r="BB140" s="4"/>
      <c r="BC140" s="4"/>
      <c r="BD140" s="4"/>
    </row>
    <row r="141" spans="1:56" s="22" customFormat="1" ht="84.75" customHeight="1">
      <c r="A141" s="13">
        <v>8</v>
      </c>
      <c r="B141" s="913">
        <f t="shared" si="18"/>
        <v>27</v>
      </c>
      <c r="C141" s="869" t="s">
        <v>1624</v>
      </c>
      <c r="D141" s="302" t="s">
        <v>409</v>
      </c>
      <c r="E141" s="871">
        <v>9086400</v>
      </c>
      <c r="F141" s="12">
        <v>1</v>
      </c>
      <c r="G141" s="12"/>
      <c r="H141" s="12">
        <v>1</v>
      </c>
      <c r="I141" s="32">
        <f t="shared" si="15"/>
        <v>9086400</v>
      </c>
      <c r="J141" s="32"/>
      <c r="K141" s="32"/>
      <c r="L141" s="1734">
        <f t="shared" si="14"/>
        <v>9086400</v>
      </c>
      <c r="M141" s="11" t="s">
        <v>1326</v>
      </c>
      <c r="N141" s="15" t="s">
        <v>1298</v>
      </c>
      <c r="O141" s="12" t="s">
        <v>727</v>
      </c>
      <c r="P141" s="12" t="s">
        <v>958</v>
      </c>
      <c r="Q141" s="21" t="s">
        <v>1433</v>
      </c>
      <c r="R141" s="30" t="s">
        <v>4112</v>
      </c>
      <c r="T141" s="16"/>
      <c r="U141" s="16"/>
      <c r="V141" s="16"/>
      <c r="W141" s="16"/>
      <c r="X141" s="12">
        <v>1</v>
      </c>
      <c r="Y141" s="302">
        <v>9555</v>
      </c>
      <c r="Z141" s="16"/>
      <c r="AA141" s="16"/>
      <c r="AB141" s="16"/>
      <c r="AC141" s="16"/>
      <c r="AE141" s="12"/>
      <c r="AF141" s="12"/>
      <c r="AG141" s="16"/>
      <c r="AH141" s="16"/>
      <c r="AI141" s="16"/>
      <c r="AJ141" s="16"/>
      <c r="AK141" s="16"/>
      <c r="AL141" s="16"/>
      <c r="AM141" s="16"/>
      <c r="AN141" s="16"/>
      <c r="AO141" s="12">
        <v>1</v>
      </c>
      <c r="AP141" s="23">
        <f t="shared" si="17"/>
        <v>9086400</v>
      </c>
      <c r="AQ141" s="16"/>
      <c r="AR141" s="872"/>
      <c r="AS141" s="16"/>
      <c r="AT141" s="872"/>
      <c r="AU141" s="16"/>
      <c r="AV141" s="872"/>
      <c r="AW141" s="16"/>
      <c r="AX141" s="872"/>
      <c r="AY141" s="43"/>
      <c r="AZ141" s="1768">
        <f t="shared" si="16"/>
        <v>0</v>
      </c>
      <c r="BA141" s="16"/>
      <c r="BB141" s="16"/>
      <c r="BC141" s="16"/>
      <c r="BD141" s="16"/>
    </row>
    <row r="142" spans="1:56" s="22" customFormat="1" ht="84.75" customHeight="1">
      <c r="A142" s="13">
        <v>8</v>
      </c>
      <c r="B142" s="913">
        <f t="shared" si="18"/>
        <v>28</v>
      </c>
      <c r="C142" s="869" t="s">
        <v>1625</v>
      </c>
      <c r="D142" s="302" t="s">
        <v>409</v>
      </c>
      <c r="E142" s="871">
        <v>9086400</v>
      </c>
      <c r="F142" s="12">
        <v>1</v>
      </c>
      <c r="G142" s="12"/>
      <c r="H142" s="12">
        <v>1</v>
      </c>
      <c r="I142" s="32">
        <f t="shared" si="15"/>
        <v>9086400</v>
      </c>
      <c r="J142" s="32"/>
      <c r="K142" s="32"/>
      <c r="L142" s="1734">
        <f t="shared" si="14"/>
        <v>9086400</v>
      </c>
      <c r="M142" s="11" t="s">
        <v>1328</v>
      </c>
      <c r="N142" s="15" t="s">
        <v>1298</v>
      </c>
      <c r="O142" s="12" t="s">
        <v>727</v>
      </c>
      <c r="P142" s="12" t="s">
        <v>958</v>
      </c>
      <c r="Q142" s="21" t="s">
        <v>1433</v>
      </c>
      <c r="R142" s="30" t="s">
        <v>4112</v>
      </c>
      <c r="T142" s="16"/>
      <c r="U142" s="16"/>
      <c r="V142" s="16"/>
      <c r="W142" s="16"/>
      <c r="X142" s="12">
        <v>1</v>
      </c>
      <c r="Y142" s="302">
        <v>9555</v>
      </c>
      <c r="Z142" s="16"/>
      <c r="AA142" s="16"/>
      <c r="AB142" s="16"/>
      <c r="AC142" s="16"/>
      <c r="AE142" s="12"/>
      <c r="AF142" s="12"/>
      <c r="AG142" s="16"/>
      <c r="AH142" s="16"/>
      <c r="AI142" s="16"/>
      <c r="AJ142" s="16"/>
      <c r="AK142" s="16"/>
      <c r="AL142" s="16"/>
      <c r="AM142" s="16"/>
      <c r="AN142" s="16"/>
      <c r="AO142" s="12">
        <v>1</v>
      </c>
      <c r="AP142" s="23">
        <f t="shared" si="17"/>
        <v>9086400</v>
      </c>
      <c r="AQ142" s="16"/>
      <c r="AR142" s="872"/>
      <c r="AS142" s="16"/>
      <c r="AT142" s="872"/>
      <c r="AU142" s="16"/>
      <c r="AV142" s="872"/>
      <c r="AW142" s="16"/>
      <c r="AX142" s="872"/>
      <c r="AY142" s="43"/>
      <c r="AZ142" s="1768">
        <f t="shared" si="16"/>
        <v>0</v>
      </c>
      <c r="BA142" s="16"/>
      <c r="BB142" s="16"/>
      <c r="BC142" s="16"/>
      <c r="BD142" s="16"/>
    </row>
    <row r="143" spans="1:56" s="17" customFormat="1" ht="84.75" customHeight="1">
      <c r="A143" s="13">
        <v>8</v>
      </c>
      <c r="B143" s="913">
        <f t="shared" si="18"/>
        <v>29</v>
      </c>
      <c r="C143" s="869" t="s">
        <v>1626</v>
      </c>
      <c r="D143" s="302" t="s">
        <v>409</v>
      </c>
      <c r="E143" s="871">
        <v>9086400</v>
      </c>
      <c r="F143" s="12">
        <v>1</v>
      </c>
      <c r="G143" s="12"/>
      <c r="H143" s="12">
        <v>1</v>
      </c>
      <c r="I143" s="32">
        <f t="shared" si="15"/>
        <v>9086400</v>
      </c>
      <c r="J143" s="32"/>
      <c r="K143" s="32"/>
      <c r="L143" s="1734">
        <f t="shared" si="14"/>
        <v>9086400</v>
      </c>
      <c r="M143" s="11" t="s">
        <v>1330</v>
      </c>
      <c r="N143" s="15" t="s">
        <v>1298</v>
      </c>
      <c r="O143" s="12" t="s">
        <v>727</v>
      </c>
      <c r="P143" s="12" t="s">
        <v>958</v>
      </c>
      <c r="Q143" s="21" t="s">
        <v>1433</v>
      </c>
      <c r="R143" s="30" t="s">
        <v>4112</v>
      </c>
      <c r="T143" s="4"/>
      <c r="U143" s="4"/>
      <c r="V143" s="4"/>
      <c r="W143" s="4"/>
      <c r="X143" s="12">
        <v>1</v>
      </c>
      <c r="Y143" s="302">
        <v>9555</v>
      </c>
      <c r="Z143" s="4"/>
      <c r="AA143" s="4"/>
      <c r="AB143" s="4"/>
      <c r="AC143" s="4"/>
      <c r="AE143" s="12"/>
      <c r="AF143" s="12"/>
      <c r="AG143" s="4"/>
      <c r="AH143" s="4"/>
      <c r="AI143" s="4"/>
      <c r="AJ143" s="4"/>
      <c r="AK143" s="4"/>
      <c r="AL143" s="4"/>
      <c r="AM143" s="4"/>
      <c r="AN143" s="4"/>
      <c r="AO143" s="12">
        <v>1</v>
      </c>
      <c r="AP143" s="23">
        <f t="shared" si="17"/>
        <v>9086400</v>
      </c>
      <c r="AQ143" s="4"/>
      <c r="AR143" s="1803"/>
      <c r="AS143" s="4"/>
      <c r="AT143" s="1803"/>
      <c r="AU143" s="4"/>
      <c r="AV143" s="1803"/>
      <c r="AW143" s="4"/>
      <c r="AX143" s="1803"/>
      <c r="AY143" s="43"/>
      <c r="AZ143" s="1768">
        <f t="shared" si="16"/>
        <v>0</v>
      </c>
      <c r="BA143" s="4"/>
      <c r="BB143" s="4"/>
      <c r="BC143" s="4"/>
      <c r="BD143" s="4"/>
    </row>
    <row r="144" spans="1:56" s="17" customFormat="1" ht="84.75" customHeight="1">
      <c r="A144" s="13">
        <v>8</v>
      </c>
      <c r="B144" s="913">
        <f t="shared" si="18"/>
        <v>30</v>
      </c>
      <c r="C144" s="869" t="s">
        <v>1623</v>
      </c>
      <c r="D144" s="302" t="s">
        <v>409</v>
      </c>
      <c r="E144" s="871">
        <v>9086400</v>
      </c>
      <c r="F144" s="12">
        <v>1</v>
      </c>
      <c r="G144" s="12"/>
      <c r="H144" s="12">
        <v>1</v>
      </c>
      <c r="I144" s="32">
        <f t="shared" si="15"/>
        <v>9086400</v>
      </c>
      <c r="J144" s="32"/>
      <c r="K144" s="32"/>
      <c r="L144" s="1734">
        <f t="shared" si="14"/>
        <v>9086400</v>
      </c>
      <c r="M144" s="11" t="s">
        <v>1324</v>
      </c>
      <c r="N144" s="15" t="s">
        <v>917</v>
      </c>
      <c r="O144" s="12" t="s">
        <v>727</v>
      </c>
      <c r="P144" s="12" t="s">
        <v>958</v>
      </c>
      <c r="Q144" s="21" t="s">
        <v>1433</v>
      </c>
      <c r="R144" s="30" t="s">
        <v>4112</v>
      </c>
      <c r="T144" s="4"/>
      <c r="U144" s="4"/>
      <c r="V144" s="4"/>
      <c r="W144" s="4"/>
      <c r="X144" s="12">
        <v>1</v>
      </c>
      <c r="Y144" s="302">
        <v>9555</v>
      </c>
      <c r="Z144" s="4"/>
      <c r="AA144" s="4"/>
      <c r="AB144" s="4"/>
      <c r="AC144" s="4"/>
      <c r="AE144" s="12"/>
      <c r="AF144" s="12"/>
      <c r="AG144" s="4"/>
      <c r="AH144" s="4"/>
      <c r="AI144" s="4"/>
      <c r="AJ144" s="4"/>
      <c r="AK144" s="4"/>
      <c r="AL144" s="4"/>
      <c r="AM144" s="4"/>
      <c r="AN144" s="4"/>
      <c r="AO144" s="12">
        <v>1</v>
      </c>
      <c r="AP144" s="23">
        <f t="shared" si="17"/>
        <v>9086400</v>
      </c>
      <c r="AQ144" s="4"/>
      <c r="AR144" s="1803"/>
      <c r="AS144" s="4"/>
      <c r="AT144" s="1803"/>
      <c r="AU144" s="4"/>
      <c r="AV144" s="1803"/>
      <c r="AW144" s="4"/>
      <c r="AX144" s="1803"/>
      <c r="AY144" s="43"/>
      <c r="AZ144" s="1768">
        <f t="shared" si="16"/>
        <v>0</v>
      </c>
      <c r="BA144" s="4"/>
      <c r="BB144" s="4"/>
      <c r="BC144" s="4"/>
      <c r="BD144" s="4"/>
    </row>
    <row r="145" spans="1:56" s="17" customFormat="1" ht="84.75" customHeight="1">
      <c r="A145" s="13">
        <v>8</v>
      </c>
      <c r="B145" s="913">
        <f t="shared" si="18"/>
        <v>31</v>
      </c>
      <c r="C145" s="869" t="s">
        <v>1622</v>
      </c>
      <c r="D145" s="302" t="s">
        <v>409</v>
      </c>
      <c r="E145" s="871">
        <v>9086400</v>
      </c>
      <c r="F145" s="12">
        <v>1</v>
      </c>
      <c r="G145" s="12"/>
      <c r="H145" s="12">
        <v>1</v>
      </c>
      <c r="I145" s="32">
        <f t="shared" si="15"/>
        <v>9086400</v>
      </c>
      <c r="J145" s="32"/>
      <c r="K145" s="32"/>
      <c r="L145" s="1734">
        <f t="shared" si="14"/>
        <v>9086400</v>
      </c>
      <c r="M145" s="11" t="s">
        <v>1304</v>
      </c>
      <c r="N145" s="15" t="s">
        <v>827</v>
      </c>
      <c r="O145" s="12" t="s">
        <v>727</v>
      </c>
      <c r="P145" s="12" t="s">
        <v>958</v>
      </c>
      <c r="Q145" s="21" t="s">
        <v>1433</v>
      </c>
      <c r="R145" s="30" t="s">
        <v>4112</v>
      </c>
      <c r="T145" s="4"/>
      <c r="U145" s="4"/>
      <c r="V145" s="4"/>
      <c r="W145" s="4"/>
      <c r="X145" s="12">
        <v>1</v>
      </c>
      <c r="Y145" s="302">
        <v>9555</v>
      </c>
      <c r="Z145" s="4"/>
      <c r="AA145" s="4"/>
      <c r="AB145" s="4"/>
      <c r="AC145" s="4"/>
      <c r="AE145" s="12"/>
      <c r="AF145" s="12"/>
      <c r="AG145" s="4"/>
      <c r="AH145" s="4"/>
      <c r="AI145" s="4"/>
      <c r="AJ145" s="4"/>
      <c r="AK145" s="4"/>
      <c r="AL145" s="4"/>
      <c r="AM145" s="4"/>
      <c r="AN145" s="4"/>
      <c r="AO145" s="12">
        <v>1</v>
      </c>
      <c r="AP145" s="23">
        <f t="shared" si="17"/>
        <v>9086400</v>
      </c>
      <c r="AQ145" s="4"/>
      <c r="AR145" s="1803"/>
      <c r="AS145" s="4"/>
      <c r="AT145" s="1803"/>
      <c r="AU145" s="4"/>
      <c r="AV145" s="1803"/>
      <c r="AW145" s="4"/>
      <c r="AX145" s="1803"/>
      <c r="AY145" s="43"/>
      <c r="AZ145" s="1768">
        <f t="shared" si="16"/>
        <v>0</v>
      </c>
      <c r="BA145" s="4"/>
      <c r="BB145" s="4"/>
      <c r="BC145" s="4"/>
      <c r="BD145" s="4"/>
    </row>
    <row r="146" spans="1:56" s="17" customFormat="1" ht="84.75" customHeight="1">
      <c r="A146" s="28">
        <v>9</v>
      </c>
      <c r="B146" s="913">
        <f t="shared" si="18"/>
        <v>32</v>
      </c>
      <c r="C146" s="869" t="s">
        <v>1635</v>
      </c>
      <c r="D146" s="302" t="s">
        <v>409</v>
      </c>
      <c r="E146" s="871">
        <v>9086400</v>
      </c>
      <c r="F146" s="12">
        <v>1</v>
      </c>
      <c r="G146" s="12"/>
      <c r="H146" s="12">
        <v>1</v>
      </c>
      <c r="I146" s="32">
        <f t="shared" si="15"/>
        <v>9086400</v>
      </c>
      <c r="J146" s="314"/>
      <c r="K146" s="314"/>
      <c r="L146" s="1734">
        <f t="shared" si="14"/>
        <v>9086400</v>
      </c>
      <c r="M146" s="325" t="s">
        <v>1420</v>
      </c>
      <c r="N146" s="324" t="s">
        <v>856</v>
      </c>
      <c r="O146" s="326" t="s">
        <v>727</v>
      </c>
      <c r="P146" s="1731" t="s">
        <v>958</v>
      </c>
      <c r="Q146" s="21" t="s">
        <v>1433</v>
      </c>
      <c r="R146" s="30" t="s">
        <v>4112</v>
      </c>
      <c r="T146" s="4"/>
      <c r="U146" s="4"/>
      <c r="V146" s="4"/>
      <c r="W146" s="4"/>
      <c r="X146" s="12">
        <v>1</v>
      </c>
      <c r="Y146" s="302">
        <v>9555</v>
      </c>
      <c r="Z146" s="4"/>
      <c r="AA146" s="4"/>
      <c r="AB146" s="4"/>
      <c r="AC146" s="4"/>
      <c r="AE146" s="12"/>
      <c r="AF146" s="12"/>
      <c r="AG146" s="4"/>
      <c r="AH146" s="4"/>
      <c r="AI146" s="4"/>
      <c r="AJ146" s="4"/>
      <c r="AK146" s="4"/>
      <c r="AL146" s="4"/>
      <c r="AM146" s="4"/>
      <c r="AN146" s="4"/>
      <c r="AO146" s="12">
        <v>1</v>
      </c>
      <c r="AP146" s="23">
        <f t="shared" si="17"/>
        <v>9086400</v>
      </c>
      <c r="AQ146" s="4"/>
      <c r="AR146" s="1803"/>
      <c r="AS146" s="4"/>
      <c r="AT146" s="1803"/>
      <c r="AU146" s="4"/>
      <c r="AV146" s="1803"/>
      <c r="AW146" s="4"/>
      <c r="AX146" s="1803"/>
      <c r="AY146" s="43"/>
      <c r="AZ146" s="1768">
        <f t="shared" si="16"/>
        <v>0</v>
      </c>
      <c r="BA146" s="4"/>
      <c r="BB146" s="4"/>
      <c r="BC146" s="4"/>
      <c r="BD146" s="4"/>
    </row>
    <row r="147" spans="1:56" s="17" customFormat="1" ht="84.75" customHeight="1">
      <c r="A147" s="315">
        <v>10</v>
      </c>
      <c r="B147" s="913">
        <f t="shared" si="18"/>
        <v>33</v>
      </c>
      <c r="C147" s="869" t="s">
        <v>2412</v>
      </c>
      <c r="D147" s="302" t="s">
        <v>409</v>
      </c>
      <c r="E147" s="871">
        <v>9086400</v>
      </c>
      <c r="F147" s="12">
        <v>1</v>
      </c>
      <c r="G147" s="12"/>
      <c r="H147" s="66">
        <v>1</v>
      </c>
      <c r="I147" s="32">
        <f t="shared" si="15"/>
        <v>9086400</v>
      </c>
      <c r="J147" s="12"/>
      <c r="K147" s="12"/>
      <c r="L147" s="1734">
        <f t="shared" si="14"/>
        <v>9086400</v>
      </c>
      <c r="M147" s="363" t="s">
        <v>1337</v>
      </c>
      <c r="N147" s="882" t="s">
        <v>1285</v>
      </c>
      <c r="O147" s="66" t="s">
        <v>727</v>
      </c>
      <c r="P147" s="66" t="s">
        <v>958</v>
      </c>
      <c r="Q147" s="21" t="s">
        <v>1433</v>
      </c>
      <c r="R147" s="30" t="s">
        <v>4112</v>
      </c>
      <c r="T147" s="4"/>
      <c r="U147" s="4"/>
      <c r="V147" s="4"/>
      <c r="W147" s="4"/>
      <c r="X147" s="12">
        <v>1</v>
      </c>
      <c r="Y147" s="302">
        <v>9555</v>
      </c>
      <c r="Z147" s="4"/>
      <c r="AA147" s="4"/>
      <c r="AB147" s="4"/>
      <c r="AC147" s="4"/>
      <c r="AE147" s="12"/>
      <c r="AF147" s="12"/>
      <c r="AG147" s="4"/>
      <c r="AH147" s="4"/>
      <c r="AI147" s="4"/>
      <c r="AJ147" s="4"/>
      <c r="AK147" s="4"/>
      <c r="AL147" s="4"/>
      <c r="AM147" s="4"/>
      <c r="AN147" s="4"/>
      <c r="AO147" s="12">
        <v>1</v>
      </c>
      <c r="AP147" s="23">
        <f t="shared" si="17"/>
        <v>9086400</v>
      </c>
      <c r="AQ147" s="4"/>
      <c r="AR147" s="1803"/>
      <c r="AS147" s="4"/>
      <c r="AT147" s="1803"/>
      <c r="AU147" s="4"/>
      <c r="AV147" s="1803"/>
      <c r="AW147" s="4"/>
      <c r="AX147" s="1803"/>
      <c r="AY147" s="43"/>
      <c r="AZ147" s="1768">
        <f t="shared" si="16"/>
        <v>0</v>
      </c>
      <c r="BA147" s="4"/>
      <c r="BB147" s="4"/>
      <c r="BC147" s="4"/>
      <c r="BD147" s="4"/>
    </row>
    <row r="148" spans="1:56" s="17" customFormat="1" ht="84.75" customHeight="1">
      <c r="A148" s="12">
        <v>3</v>
      </c>
      <c r="B148" s="913">
        <v>11</v>
      </c>
      <c r="C148" s="869" t="s">
        <v>1530</v>
      </c>
      <c r="D148" s="302" t="s">
        <v>406</v>
      </c>
      <c r="E148" s="871">
        <v>9086400</v>
      </c>
      <c r="F148" s="12">
        <v>1</v>
      </c>
      <c r="G148" s="12"/>
      <c r="H148" s="12">
        <v>1</v>
      </c>
      <c r="I148" s="32">
        <f t="shared" si="15"/>
        <v>9086400</v>
      </c>
      <c r="J148" s="32"/>
      <c r="K148" s="32"/>
      <c r="L148" s="1734">
        <f t="shared" si="14"/>
        <v>9086400</v>
      </c>
      <c r="M148" s="11" t="s">
        <v>799</v>
      </c>
      <c r="N148" s="15" t="s">
        <v>830</v>
      </c>
      <c r="O148" s="12" t="s">
        <v>727</v>
      </c>
      <c r="P148" s="12" t="s">
        <v>958</v>
      </c>
      <c r="Q148" s="21" t="s">
        <v>1433</v>
      </c>
      <c r="R148" s="30" t="s">
        <v>4112</v>
      </c>
      <c r="T148" s="4"/>
      <c r="U148" s="4"/>
      <c r="V148" s="4"/>
      <c r="W148" s="4"/>
      <c r="X148" s="12">
        <v>1</v>
      </c>
      <c r="Y148" s="302">
        <v>9555</v>
      </c>
      <c r="Z148" s="4"/>
      <c r="AA148" s="4"/>
      <c r="AB148" s="4"/>
      <c r="AC148" s="4"/>
      <c r="AE148" s="12"/>
      <c r="AF148" s="12"/>
      <c r="AG148" s="4"/>
      <c r="AH148" s="4"/>
      <c r="AI148" s="4"/>
      <c r="AJ148" s="4"/>
      <c r="AK148" s="4"/>
      <c r="AL148" s="4"/>
      <c r="AM148" s="4"/>
      <c r="AN148" s="4"/>
      <c r="AO148" s="12">
        <v>1</v>
      </c>
      <c r="AP148" s="23">
        <f t="shared" si="17"/>
        <v>9086400</v>
      </c>
      <c r="AQ148" s="4"/>
      <c r="AR148" s="1803"/>
      <c r="AS148" s="4"/>
      <c r="AT148" s="1803"/>
      <c r="AU148" s="4"/>
      <c r="AV148" s="1803"/>
      <c r="AW148" s="4"/>
      <c r="AX148" s="1803"/>
      <c r="AY148" s="43"/>
      <c r="AZ148" s="1768">
        <f t="shared" si="16"/>
        <v>0</v>
      </c>
      <c r="BA148" s="4"/>
      <c r="BB148" s="4"/>
      <c r="BC148" s="4"/>
      <c r="BD148" s="4"/>
    </row>
    <row r="149" spans="1:56" s="17" customFormat="1" ht="84.75" customHeight="1">
      <c r="A149" s="28">
        <v>4</v>
      </c>
      <c r="B149" s="913">
        <f t="shared" ref="B149:B157" si="19">B148+1</f>
        <v>12</v>
      </c>
      <c r="C149" s="869" t="s">
        <v>1566</v>
      </c>
      <c r="D149" s="302" t="s">
        <v>406</v>
      </c>
      <c r="E149" s="871">
        <v>9086400</v>
      </c>
      <c r="F149" s="12">
        <v>1</v>
      </c>
      <c r="G149" s="12"/>
      <c r="H149" s="12">
        <v>1</v>
      </c>
      <c r="I149" s="32">
        <f t="shared" si="15"/>
        <v>9086400</v>
      </c>
      <c r="J149" s="303"/>
      <c r="K149" s="303"/>
      <c r="L149" s="1734">
        <f t="shared" si="14"/>
        <v>9086400</v>
      </c>
      <c r="M149" s="18" t="s">
        <v>812</v>
      </c>
      <c r="N149" s="38" t="s">
        <v>847</v>
      </c>
      <c r="O149" s="12" t="s">
        <v>1424</v>
      </c>
      <c r="P149" s="147" t="s">
        <v>958</v>
      </c>
      <c r="Q149" s="21" t="s">
        <v>1433</v>
      </c>
      <c r="R149" s="30" t="s">
        <v>4112</v>
      </c>
      <c r="T149" s="4"/>
      <c r="U149" s="4"/>
      <c r="V149" s="4"/>
      <c r="W149" s="4"/>
      <c r="X149" s="12">
        <v>1</v>
      </c>
      <c r="Y149" s="302">
        <v>9555</v>
      </c>
      <c r="Z149" s="4"/>
      <c r="AA149" s="4"/>
      <c r="AB149" s="4"/>
      <c r="AC149" s="4"/>
      <c r="AE149" s="12"/>
      <c r="AF149" s="12"/>
      <c r="AG149" s="4"/>
      <c r="AH149" s="4"/>
      <c r="AI149" s="4"/>
      <c r="AJ149" s="4"/>
      <c r="AK149" s="4"/>
      <c r="AL149" s="4"/>
      <c r="AM149" s="4"/>
      <c r="AN149" s="4"/>
      <c r="AO149" s="4"/>
      <c r="AP149" s="1803"/>
      <c r="AQ149" s="12">
        <v>1</v>
      </c>
      <c r="AR149" s="23">
        <f>$I149</f>
        <v>9086400</v>
      </c>
      <c r="AS149" s="4"/>
      <c r="AT149" s="1803"/>
      <c r="AU149" s="4"/>
      <c r="AV149" s="1803"/>
      <c r="AW149" s="4"/>
      <c r="AX149" s="1803"/>
      <c r="AY149" s="43"/>
      <c r="AZ149" s="1768">
        <f t="shared" si="16"/>
        <v>0</v>
      </c>
      <c r="BA149" s="4"/>
      <c r="BB149" s="4"/>
      <c r="BC149" s="4"/>
      <c r="BD149" s="4"/>
    </row>
    <row r="150" spans="1:56" s="141" customFormat="1" ht="84.75" customHeight="1">
      <c r="A150" s="28">
        <v>11</v>
      </c>
      <c r="B150" s="913">
        <f t="shared" si="19"/>
        <v>13</v>
      </c>
      <c r="C150" s="869" t="s">
        <v>1662</v>
      </c>
      <c r="D150" s="302" t="s">
        <v>406</v>
      </c>
      <c r="E150" s="871">
        <v>9381800</v>
      </c>
      <c r="F150" s="12">
        <v>1</v>
      </c>
      <c r="G150" s="12"/>
      <c r="H150" s="12">
        <v>1</v>
      </c>
      <c r="I150" s="32">
        <f t="shared" si="15"/>
        <v>9381800</v>
      </c>
      <c r="J150" s="32"/>
      <c r="K150" s="16"/>
      <c r="L150" s="1734">
        <f t="shared" si="14"/>
        <v>9381800</v>
      </c>
      <c r="M150" s="38" t="s">
        <v>1055</v>
      </c>
      <c r="N150" s="306" t="s">
        <v>1432</v>
      </c>
      <c r="O150" s="13" t="s">
        <v>727</v>
      </c>
      <c r="P150" s="13" t="s">
        <v>958</v>
      </c>
      <c r="Q150" s="21" t="s">
        <v>1433</v>
      </c>
      <c r="R150" s="30" t="s">
        <v>4112</v>
      </c>
      <c r="T150" s="286"/>
      <c r="U150" s="286"/>
      <c r="V150" s="286"/>
      <c r="W150" s="286"/>
      <c r="X150" s="12">
        <v>1</v>
      </c>
      <c r="Y150" s="302">
        <v>9555</v>
      </c>
      <c r="Z150" s="286"/>
      <c r="AA150" s="286"/>
      <c r="AB150" s="286"/>
      <c r="AC150" s="286"/>
      <c r="AE150" s="12"/>
      <c r="AF150" s="12"/>
      <c r="AG150" s="286"/>
      <c r="AH150" s="286"/>
      <c r="AI150" s="286"/>
      <c r="AJ150" s="286"/>
      <c r="AK150" s="286"/>
      <c r="AL150" s="286"/>
      <c r="AM150" s="286"/>
      <c r="AN150" s="286"/>
      <c r="AO150" s="12">
        <v>1</v>
      </c>
      <c r="AP150" s="23">
        <f>$I150</f>
        <v>9381800</v>
      </c>
      <c r="AQ150" s="286"/>
      <c r="AR150" s="1804"/>
      <c r="AS150" s="286"/>
      <c r="AT150" s="1804"/>
      <c r="AU150" s="286"/>
      <c r="AV150" s="1804"/>
      <c r="AW150" s="286"/>
      <c r="AX150" s="1804"/>
      <c r="AY150" s="43"/>
      <c r="AZ150" s="1768">
        <f t="shared" si="16"/>
        <v>0</v>
      </c>
      <c r="BA150" s="286"/>
      <c r="BB150" s="286"/>
      <c r="BC150" s="286"/>
      <c r="BD150" s="286"/>
    </row>
    <row r="151" spans="1:56" s="141" customFormat="1" ht="84.75" customHeight="1">
      <c r="A151" s="13">
        <v>11</v>
      </c>
      <c r="B151" s="913">
        <f t="shared" si="19"/>
        <v>14</v>
      </c>
      <c r="C151" s="869" t="s">
        <v>1661</v>
      </c>
      <c r="D151" s="302" t="s">
        <v>406</v>
      </c>
      <c r="E151" s="871">
        <v>9381800</v>
      </c>
      <c r="F151" s="12">
        <v>1</v>
      </c>
      <c r="G151" s="12"/>
      <c r="H151" s="12">
        <v>1</v>
      </c>
      <c r="I151" s="32">
        <f t="shared" si="15"/>
        <v>9381800</v>
      </c>
      <c r="J151" s="32"/>
      <c r="K151" s="38"/>
      <c r="L151" s="1734">
        <f t="shared" si="14"/>
        <v>9381800</v>
      </c>
      <c r="M151" s="210" t="s">
        <v>1426</v>
      </c>
      <c r="N151" s="306" t="s">
        <v>663</v>
      </c>
      <c r="O151" s="581" t="s">
        <v>1424</v>
      </c>
      <c r="P151" s="13" t="s">
        <v>958</v>
      </c>
      <c r="Q151" s="21" t="s">
        <v>1433</v>
      </c>
      <c r="R151" s="30" t="s">
        <v>4112</v>
      </c>
      <c r="T151" s="286"/>
      <c r="U151" s="286"/>
      <c r="V151" s="286"/>
      <c r="W151" s="286"/>
      <c r="X151" s="12">
        <v>1</v>
      </c>
      <c r="Y151" s="302">
        <v>9555</v>
      </c>
      <c r="Z151" s="286"/>
      <c r="AA151" s="286"/>
      <c r="AB151" s="286"/>
      <c r="AC151" s="286"/>
      <c r="AE151" s="12"/>
      <c r="AF151" s="12"/>
      <c r="AG151" s="286"/>
      <c r="AH151" s="286"/>
      <c r="AI151" s="286"/>
      <c r="AJ151" s="286"/>
      <c r="AK151" s="286"/>
      <c r="AL151" s="286"/>
      <c r="AM151" s="286"/>
      <c r="AN151" s="286"/>
      <c r="AO151" s="286"/>
      <c r="AP151" s="1804"/>
      <c r="AQ151" s="12">
        <v>1</v>
      </c>
      <c r="AR151" s="23">
        <f>$I151</f>
        <v>9381800</v>
      </c>
      <c r="AS151" s="286"/>
      <c r="AT151" s="1804"/>
      <c r="AU151" s="286"/>
      <c r="AV151" s="1804"/>
      <c r="AW151" s="286"/>
      <c r="AX151" s="1804"/>
      <c r="AY151" s="43"/>
      <c r="AZ151" s="1768">
        <f t="shared" si="16"/>
        <v>0</v>
      </c>
      <c r="BA151" s="286"/>
      <c r="BB151" s="286"/>
      <c r="BC151" s="286"/>
      <c r="BD151" s="286"/>
    </row>
    <row r="152" spans="1:56" s="17" customFormat="1" ht="84.75" customHeight="1">
      <c r="A152" s="28">
        <v>11</v>
      </c>
      <c r="B152" s="913">
        <f t="shared" si="19"/>
        <v>15</v>
      </c>
      <c r="C152" s="869" t="s">
        <v>1664</v>
      </c>
      <c r="D152" s="302" t="s">
        <v>406</v>
      </c>
      <c r="E152" s="871">
        <v>9381800</v>
      </c>
      <c r="F152" s="12">
        <v>1</v>
      </c>
      <c r="G152" s="12"/>
      <c r="H152" s="12">
        <v>1</v>
      </c>
      <c r="I152" s="32">
        <f t="shared" si="15"/>
        <v>9381800</v>
      </c>
      <c r="J152" s="32"/>
      <c r="K152" s="38"/>
      <c r="L152" s="1734">
        <f t="shared" si="14"/>
        <v>9381800</v>
      </c>
      <c r="M152" s="11" t="s">
        <v>901</v>
      </c>
      <c r="N152" s="15" t="s">
        <v>659</v>
      </c>
      <c r="O152" s="12" t="s">
        <v>923</v>
      </c>
      <c r="P152" s="13" t="s">
        <v>958</v>
      </c>
      <c r="Q152" s="21" t="s">
        <v>1433</v>
      </c>
      <c r="R152" s="30" t="s">
        <v>4112</v>
      </c>
      <c r="T152" s="4"/>
      <c r="U152" s="4"/>
      <c r="V152" s="4"/>
      <c r="W152" s="4"/>
      <c r="X152" s="12">
        <v>1</v>
      </c>
      <c r="Y152" s="302">
        <v>9555</v>
      </c>
      <c r="Z152" s="4"/>
      <c r="AA152" s="4"/>
      <c r="AB152" s="4"/>
      <c r="AC152" s="4"/>
      <c r="AE152" s="12"/>
      <c r="AF152" s="12"/>
      <c r="AG152" s="4"/>
      <c r="AH152" s="4"/>
      <c r="AI152" s="4"/>
      <c r="AJ152" s="4"/>
      <c r="AK152" s="12">
        <v>1</v>
      </c>
      <c r="AL152" s="1767">
        <f>$I152</f>
        <v>9381800</v>
      </c>
      <c r="AM152" s="4"/>
      <c r="AN152" s="4"/>
      <c r="AO152" s="4"/>
      <c r="AP152" s="1803"/>
      <c r="AQ152" s="4"/>
      <c r="AR152" s="1803"/>
      <c r="AS152" s="4"/>
      <c r="AT152" s="1803"/>
      <c r="AU152" s="4"/>
      <c r="AV152" s="1803"/>
      <c r="AW152" s="4"/>
      <c r="AX152" s="1803"/>
      <c r="AY152" s="43"/>
      <c r="AZ152" s="1768">
        <f t="shared" si="16"/>
        <v>0</v>
      </c>
      <c r="BA152" s="4"/>
      <c r="BB152" s="4"/>
      <c r="BC152" s="4"/>
      <c r="BD152" s="4"/>
    </row>
    <row r="153" spans="1:56" s="17" customFormat="1" ht="84.75" customHeight="1">
      <c r="A153" s="13">
        <v>11</v>
      </c>
      <c r="B153" s="913">
        <f t="shared" si="19"/>
        <v>16</v>
      </c>
      <c r="C153" s="869" t="s">
        <v>1658</v>
      </c>
      <c r="D153" s="302" t="s">
        <v>406</v>
      </c>
      <c r="E153" s="871">
        <v>9381800</v>
      </c>
      <c r="F153" s="12">
        <v>1</v>
      </c>
      <c r="G153" s="12"/>
      <c r="H153" s="12">
        <v>1</v>
      </c>
      <c r="I153" s="32">
        <f t="shared" si="15"/>
        <v>9381800</v>
      </c>
      <c r="J153" s="32"/>
      <c r="K153" s="32"/>
      <c r="L153" s="1734">
        <f t="shared" si="14"/>
        <v>9381800</v>
      </c>
      <c r="M153" s="310" t="s">
        <v>1053</v>
      </c>
      <c r="N153" s="1" t="s">
        <v>659</v>
      </c>
      <c r="O153" s="205" t="s">
        <v>727</v>
      </c>
      <c r="P153" s="13" t="s">
        <v>958</v>
      </c>
      <c r="Q153" s="21" t="s">
        <v>1433</v>
      </c>
      <c r="R153" s="30" t="s">
        <v>4112</v>
      </c>
      <c r="T153" s="4"/>
      <c r="U153" s="4"/>
      <c r="V153" s="4"/>
      <c r="W153" s="4"/>
      <c r="X153" s="12">
        <v>1</v>
      </c>
      <c r="Y153" s="302">
        <v>9555</v>
      </c>
      <c r="Z153" s="4"/>
      <c r="AA153" s="4"/>
      <c r="AB153" s="4"/>
      <c r="AC153" s="4"/>
      <c r="AE153" s="12"/>
      <c r="AF153" s="12"/>
      <c r="AG153" s="4"/>
      <c r="AH153" s="4"/>
      <c r="AI153" s="4"/>
      <c r="AJ153" s="4"/>
      <c r="AK153" s="4"/>
      <c r="AL153" s="4"/>
      <c r="AM153" s="4"/>
      <c r="AN153" s="4"/>
      <c r="AO153" s="12">
        <v>1</v>
      </c>
      <c r="AP153" s="23">
        <f>$I153</f>
        <v>9381800</v>
      </c>
      <c r="AQ153" s="4"/>
      <c r="AR153" s="1803"/>
      <c r="AS153" s="4"/>
      <c r="AT153" s="1803"/>
      <c r="AU153" s="4"/>
      <c r="AV153" s="1803"/>
      <c r="AW153" s="4"/>
      <c r="AX153" s="1803"/>
      <c r="AY153" s="43"/>
      <c r="AZ153" s="1768">
        <f t="shared" si="16"/>
        <v>0</v>
      </c>
      <c r="BA153" s="4"/>
      <c r="BB153" s="4"/>
      <c r="BC153" s="4"/>
      <c r="BD153" s="4"/>
    </row>
    <row r="154" spans="1:56" s="17" customFormat="1" ht="84.75" customHeight="1">
      <c r="A154" s="28">
        <v>4</v>
      </c>
      <c r="B154" s="913">
        <f t="shared" si="19"/>
        <v>17</v>
      </c>
      <c r="C154" s="869" t="s">
        <v>1561</v>
      </c>
      <c r="D154" s="302" t="s">
        <v>625</v>
      </c>
      <c r="E154" s="870">
        <v>71256900</v>
      </c>
      <c r="F154" s="12">
        <v>1</v>
      </c>
      <c r="G154" s="12">
        <v>1</v>
      </c>
      <c r="H154" s="12">
        <v>1</v>
      </c>
      <c r="I154" s="870">
        <v>14251400</v>
      </c>
      <c r="J154" s="870">
        <v>28502800</v>
      </c>
      <c r="K154" s="870">
        <v>28502700</v>
      </c>
      <c r="L154" s="1734">
        <f t="shared" si="14"/>
        <v>71256900</v>
      </c>
      <c r="M154" s="16" t="s">
        <v>844</v>
      </c>
      <c r="N154" s="14" t="s">
        <v>845</v>
      </c>
      <c r="O154" s="12" t="s">
        <v>725</v>
      </c>
      <c r="P154" s="13" t="s">
        <v>958</v>
      </c>
      <c r="Q154" s="21" t="s">
        <v>1433</v>
      </c>
      <c r="R154" s="30" t="s">
        <v>4112</v>
      </c>
      <c r="T154" s="4"/>
      <c r="U154" s="4"/>
      <c r="V154" s="4"/>
      <c r="W154" s="4"/>
      <c r="X154" s="12">
        <v>1</v>
      </c>
      <c r="Y154" s="12" t="s">
        <v>4046</v>
      </c>
      <c r="Z154" s="4"/>
      <c r="AA154" s="4"/>
      <c r="AB154" s="4"/>
      <c r="AC154" s="4"/>
      <c r="AE154" s="12"/>
      <c r="AF154" s="12"/>
      <c r="AG154" s="12">
        <v>1</v>
      </c>
      <c r="AH154" s="1767">
        <f>$I154</f>
        <v>14251400</v>
      </c>
      <c r="AI154" s="4"/>
      <c r="AJ154" s="4"/>
      <c r="AK154" s="4"/>
      <c r="AL154" s="4"/>
      <c r="AM154" s="4"/>
      <c r="AN154" s="4"/>
      <c r="AO154" s="4"/>
      <c r="AP154" s="1803"/>
      <c r="AQ154" s="4"/>
      <c r="AR154" s="1803"/>
      <c r="AS154" s="4"/>
      <c r="AT154" s="1803"/>
      <c r="AU154" s="4"/>
      <c r="AV154" s="1803"/>
      <c r="AW154" s="4"/>
      <c r="AX154" s="1803"/>
      <c r="AY154" s="43"/>
      <c r="AZ154" s="1768">
        <f t="shared" si="16"/>
        <v>0</v>
      </c>
      <c r="BA154" s="4"/>
      <c r="BB154" s="4"/>
      <c r="BC154" s="4"/>
      <c r="BD154" s="4"/>
    </row>
    <row r="155" spans="1:56" s="17" customFormat="1" ht="84.75" customHeight="1">
      <c r="A155" s="12">
        <v>5</v>
      </c>
      <c r="B155" s="913">
        <f t="shared" si="19"/>
        <v>18</v>
      </c>
      <c r="C155" s="869" t="s">
        <v>1575</v>
      </c>
      <c r="D155" s="302" t="s">
        <v>625</v>
      </c>
      <c r="E155" s="870">
        <v>71256900</v>
      </c>
      <c r="F155" s="12">
        <v>1</v>
      </c>
      <c r="G155" s="12"/>
      <c r="H155" s="12">
        <v>1</v>
      </c>
      <c r="I155" s="870">
        <v>14251400</v>
      </c>
      <c r="J155" s="870">
        <v>28502800</v>
      </c>
      <c r="K155" s="870">
        <v>28502700</v>
      </c>
      <c r="L155" s="1734">
        <f t="shared" si="14"/>
        <v>71256900</v>
      </c>
      <c r="M155" s="11" t="s">
        <v>1130</v>
      </c>
      <c r="N155" s="15" t="s">
        <v>824</v>
      </c>
      <c r="O155" s="12" t="s">
        <v>725</v>
      </c>
      <c r="P155" s="12" t="s">
        <v>958</v>
      </c>
      <c r="Q155" s="21" t="s">
        <v>1433</v>
      </c>
      <c r="R155" s="30" t="s">
        <v>4112</v>
      </c>
      <c r="T155" s="4"/>
      <c r="U155" s="4"/>
      <c r="V155" s="4"/>
      <c r="W155" s="4"/>
      <c r="X155" s="12">
        <v>1</v>
      </c>
      <c r="Y155" s="12" t="s">
        <v>4046</v>
      </c>
      <c r="Z155" s="4"/>
      <c r="AA155" s="4"/>
      <c r="AB155" s="4"/>
      <c r="AC155" s="4"/>
      <c r="AE155" s="12"/>
      <c r="AF155" s="12"/>
      <c r="AG155" s="12">
        <v>1</v>
      </c>
      <c r="AH155" s="1767">
        <f>$I155</f>
        <v>14251400</v>
      </c>
      <c r="AI155" s="4"/>
      <c r="AJ155" s="4"/>
      <c r="AK155" s="4"/>
      <c r="AL155" s="4"/>
      <c r="AM155" s="4"/>
      <c r="AN155" s="4"/>
      <c r="AO155" s="4"/>
      <c r="AP155" s="1803"/>
      <c r="AQ155" s="4"/>
      <c r="AR155" s="1803"/>
      <c r="AS155" s="4"/>
      <c r="AT155" s="1803"/>
      <c r="AU155" s="4"/>
      <c r="AV155" s="1803"/>
      <c r="AW155" s="4"/>
      <c r="AX155" s="1803"/>
      <c r="AY155" s="43"/>
      <c r="AZ155" s="1768">
        <f t="shared" si="16"/>
        <v>0</v>
      </c>
      <c r="BA155" s="4"/>
      <c r="BB155" s="4"/>
      <c r="BC155" s="4"/>
      <c r="BD155" s="4"/>
    </row>
    <row r="156" spans="1:56" s="17" customFormat="1" ht="84.75" customHeight="1">
      <c r="A156" s="13">
        <v>8</v>
      </c>
      <c r="B156" s="913">
        <f t="shared" si="19"/>
        <v>19</v>
      </c>
      <c r="C156" s="869" t="s">
        <v>1614</v>
      </c>
      <c r="D156" s="302" t="s">
        <v>625</v>
      </c>
      <c r="E156" s="870">
        <v>71256900</v>
      </c>
      <c r="F156" s="12">
        <v>1</v>
      </c>
      <c r="G156" s="12"/>
      <c r="H156" s="12">
        <v>1</v>
      </c>
      <c r="I156" s="870">
        <v>14251400</v>
      </c>
      <c r="J156" s="870">
        <v>28502800</v>
      </c>
      <c r="K156" s="870">
        <v>28502700</v>
      </c>
      <c r="L156" s="1734">
        <f t="shared" si="14"/>
        <v>71256900</v>
      </c>
      <c r="M156" s="11" t="s">
        <v>1386</v>
      </c>
      <c r="N156" s="15" t="s">
        <v>1308</v>
      </c>
      <c r="O156" s="12" t="s">
        <v>725</v>
      </c>
      <c r="P156" s="12" t="s">
        <v>958</v>
      </c>
      <c r="Q156" s="21" t="s">
        <v>1433</v>
      </c>
      <c r="R156" s="30" t="s">
        <v>4112</v>
      </c>
      <c r="T156" s="4"/>
      <c r="U156" s="4"/>
      <c r="V156" s="4"/>
      <c r="W156" s="4"/>
      <c r="X156" s="12">
        <v>1</v>
      </c>
      <c r="Y156" s="12" t="s">
        <v>4046</v>
      </c>
      <c r="Z156" s="4"/>
      <c r="AA156" s="4"/>
      <c r="AB156" s="4"/>
      <c r="AC156" s="4"/>
      <c r="AE156" s="12"/>
      <c r="AF156" s="12"/>
      <c r="AG156" s="12">
        <v>1</v>
      </c>
      <c r="AH156" s="1767">
        <f>$I156</f>
        <v>14251400</v>
      </c>
      <c r="AI156" s="4"/>
      <c r="AJ156" s="4"/>
      <c r="AK156" s="4"/>
      <c r="AL156" s="4"/>
      <c r="AM156" s="4"/>
      <c r="AN156" s="4"/>
      <c r="AO156" s="4"/>
      <c r="AP156" s="1803"/>
      <c r="AQ156" s="4"/>
      <c r="AR156" s="1803"/>
      <c r="AS156" s="4"/>
      <c r="AT156" s="1803"/>
      <c r="AU156" s="4"/>
      <c r="AV156" s="1803"/>
      <c r="AW156" s="4"/>
      <c r="AX156" s="1803"/>
      <c r="AY156" s="43"/>
      <c r="AZ156" s="1768">
        <f t="shared" si="16"/>
        <v>0</v>
      </c>
      <c r="BA156" s="4"/>
      <c r="BB156" s="4"/>
      <c r="BC156" s="4"/>
      <c r="BD156" s="4"/>
    </row>
    <row r="157" spans="1:56" s="17" customFormat="1" ht="84.75" customHeight="1">
      <c r="A157" s="28">
        <v>12</v>
      </c>
      <c r="B157" s="913">
        <f t="shared" si="19"/>
        <v>20</v>
      </c>
      <c r="C157" s="869" t="s">
        <v>1669</v>
      </c>
      <c r="D157" s="302" t="s">
        <v>238</v>
      </c>
      <c r="E157" s="870">
        <v>71256900</v>
      </c>
      <c r="F157" s="12">
        <v>1</v>
      </c>
      <c r="G157" s="12"/>
      <c r="H157" s="12">
        <v>1</v>
      </c>
      <c r="I157" s="870">
        <v>14251400</v>
      </c>
      <c r="J157" s="870">
        <v>28502800</v>
      </c>
      <c r="K157" s="870">
        <v>28502700</v>
      </c>
      <c r="L157" s="1734">
        <f t="shared" si="14"/>
        <v>71256900</v>
      </c>
      <c r="M157" s="210" t="s">
        <v>931</v>
      </c>
      <c r="N157" s="1" t="s">
        <v>932</v>
      </c>
      <c r="O157" s="205" t="s">
        <v>933</v>
      </c>
      <c r="P157" s="315" t="s">
        <v>958</v>
      </c>
      <c r="Q157" s="21" t="s">
        <v>1433</v>
      </c>
      <c r="R157" s="30" t="s">
        <v>4112</v>
      </c>
      <c r="T157" s="4"/>
      <c r="U157" s="4"/>
      <c r="V157" s="4"/>
      <c r="W157" s="4"/>
      <c r="X157" s="12">
        <v>1</v>
      </c>
      <c r="Y157" s="12" t="s">
        <v>4046</v>
      </c>
      <c r="Z157" s="4"/>
      <c r="AA157" s="4"/>
      <c r="AB157" s="4"/>
      <c r="AC157" s="4"/>
      <c r="AE157" s="12">
        <v>1</v>
      </c>
      <c r="AF157" s="1767">
        <f>$I157</f>
        <v>14251400</v>
      </c>
      <c r="AG157" s="4"/>
      <c r="AH157" s="4"/>
      <c r="AI157" s="4"/>
      <c r="AJ157" s="4"/>
      <c r="AK157" s="4"/>
      <c r="AL157" s="4"/>
      <c r="AM157" s="4"/>
      <c r="AN157" s="4"/>
      <c r="AO157" s="4"/>
      <c r="AP157" s="1803"/>
      <c r="AQ157" s="4"/>
      <c r="AR157" s="1803"/>
      <c r="AS157" s="4"/>
      <c r="AT157" s="1803"/>
      <c r="AU157" s="4"/>
      <c r="AV157" s="1803"/>
      <c r="AW157" s="4"/>
      <c r="AX157" s="1803"/>
      <c r="AY157" s="43"/>
      <c r="AZ157" s="1768">
        <f t="shared" si="16"/>
        <v>0</v>
      </c>
      <c r="BA157" s="4"/>
      <c r="BB157" s="4"/>
      <c r="BC157" s="4"/>
      <c r="BD157" s="4"/>
    </row>
    <row r="158" spans="1:56" s="17" customFormat="1" ht="84.75" customHeight="1">
      <c r="A158" s="12">
        <v>2</v>
      </c>
      <c r="B158" s="913">
        <v>6</v>
      </c>
      <c r="C158" s="869" t="s">
        <v>1511</v>
      </c>
      <c r="D158" s="302" t="s">
        <v>407</v>
      </c>
      <c r="E158" s="870">
        <v>71256900</v>
      </c>
      <c r="F158" s="12">
        <v>1</v>
      </c>
      <c r="G158" s="12"/>
      <c r="H158" s="12">
        <v>1</v>
      </c>
      <c r="I158" s="870">
        <v>14251400</v>
      </c>
      <c r="J158" s="870">
        <v>28502800</v>
      </c>
      <c r="K158" s="870">
        <v>28502700</v>
      </c>
      <c r="L158" s="1734">
        <f t="shared" si="14"/>
        <v>71256900</v>
      </c>
      <c r="M158" s="11" t="s">
        <v>882</v>
      </c>
      <c r="N158" s="15" t="s">
        <v>883</v>
      </c>
      <c r="O158" s="12" t="s">
        <v>933</v>
      </c>
      <c r="P158" s="12" t="s">
        <v>958</v>
      </c>
      <c r="Q158" s="21" t="s">
        <v>1433</v>
      </c>
      <c r="R158" s="30" t="s">
        <v>4112</v>
      </c>
      <c r="T158" s="4"/>
      <c r="U158" s="4"/>
      <c r="V158" s="4"/>
      <c r="W158" s="4"/>
      <c r="X158" s="12">
        <v>1</v>
      </c>
      <c r="Y158" s="12" t="s">
        <v>4046</v>
      </c>
      <c r="Z158" s="4"/>
      <c r="AA158" s="4"/>
      <c r="AB158" s="4"/>
      <c r="AC158" s="4"/>
      <c r="AE158" s="12">
        <v>1</v>
      </c>
      <c r="AF158" s="1767">
        <f>$I158</f>
        <v>14251400</v>
      </c>
      <c r="AG158" s="4"/>
      <c r="AH158" s="4"/>
      <c r="AI158" s="4"/>
      <c r="AJ158" s="4"/>
      <c r="AK158" s="4"/>
      <c r="AL158" s="4"/>
      <c r="AM158" s="4"/>
      <c r="AN158" s="4"/>
      <c r="AO158" s="4"/>
      <c r="AP158" s="1803"/>
      <c r="AQ158" s="4"/>
      <c r="AR158" s="1803"/>
      <c r="AS158" s="4"/>
      <c r="AT158" s="1803"/>
      <c r="AU158" s="4"/>
      <c r="AV158" s="1803"/>
      <c r="AW158" s="4"/>
      <c r="AX158" s="1803"/>
      <c r="AY158" s="43"/>
      <c r="AZ158" s="1768">
        <f t="shared" si="16"/>
        <v>0</v>
      </c>
      <c r="BA158" s="4"/>
      <c r="BB158" s="4"/>
      <c r="BC158" s="4"/>
      <c r="BD158" s="4"/>
    </row>
    <row r="159" spans="1:56" s="17" customFormat="1" ht="84.75" customHeight="1">
      <c r="A159" s="12">
        <v>2</v>
      </c>
      <c r="B159" s="913">
        <v>7</v>
      </c>
      <c r="C159" s="869" t="s">
        <v>1512</v>
      </c>
      <c r="D159" s="302" t="s">
        <v>407</v>
      </c>
      <c r="E159" s="870">
        <v>71256900</v>
      </c>
      <c r="F159" s="12">
        <v>1</v>
      </c>
      <c r="G159" s="12"/>
      <c r="H159" s="12">
        <v>1</v>
      </c>
      <c r="I159" s="870">
        <v>14251400</v>
      </c>
      <c r="J159" s="870">
        <v>28502800</v>
      </c>
      <c r="K159" s="870">
        <v>28502700</v>
      </c>
      <c r="L159" s="1734">
        <f t="shared" si="14"/>
        <v>71256900</v>
      </c>
      <c r="M159" s="11" t="s">
        <v>1144</v>
      </c>
      <c r="N159" s="15" t="s">
        <v>1145</v>
      </c>
      <c r="O159" s="12" t="s">
        <v>933</v>
      </c>
      <c r="P159" s="12" t="s">
        <v>958</v>
      </c>
      <c r="Q159" s="21" t="s">
        <v>1433</v>
      </c>
      <c r="R159" s="30" t="s">
        <v>4112</v>
      </c>
      <c r="T159" s="4"/>
      <c r="U159" s="4"/>
      <c r="V159" s="4"/>
      <c r="W159" s="4"/>
      <c r="X159" s="12">
        <v>1</v>
      </c>
      <c r="Y159" s="12" t="s">
        <v>4046</v>
      </c>
      <c r="Z159" s="4"/>
      <c r="AA159" s="4"/>
      <c r="AB159" s="4"/>
      <c r="AC159" s="4"/>
      <c r="AE159" s="12">
        <v>1</v>
      </c>
      <c r="AF159" s="1767">
        <f>$I159</f>
        <v>14251400</v>
      </c>
      <c r="AG159" s="4"/>
      <c r="AH159" s="4"/>
      <c r="AI159" s="4"/>
      <c r="AJ159" s="4"/>
      <c r="AK159" s="4"/>
      <c r="AL159" s="4"/>
      <c r="AM159" s="4"/>
      <c r="AN159" s="4"/>
      <c r="AO159" s="4"/>
      <c r="AP159" s="1803"/>
      <c r="AQ159" s="4"/>
      <c r="AR159" s="1803"/>
      <c r="AS159" s="4"/>
      <c r="AT159" s="1803"/>
      <c r="AU159" s="4"/>
      <c r="AV159" s="1803"/>
      <c r="AW159" s="4"/>
      <c r="AX159" s="1803"/>
      <c r="AY159" s="43"/>
      <c r="AZ159" s="1768">
        <f t="shared" si="16"/>
        <v>0</v>
      </c>
      <c r="BA159" s="4"/>
      <c r="BB159" s="4"/>
      <c r="BC159" s="4"/>
      <c r="BD159" s="4"/>
    </row>
    <row r="160" spans="1:56" s="17" customFormat="1" ht="84.75" customHeight="1">
      <c r="A160" s="28">
        <v>11</v>
      </c>
      <c r="B160" s="913">
        <f>B159+1</f>
        <v>8</v>
      </c>
      <c r="C160" s="869" t="s">
        <v>1663</v>
      </c>
      <c r="D160" s="302" t="s">
        <v>407</v>
      </c>
      <c r="E160" s="870">
        <v>73630200</v>
      </c>
      <c r="F160" s="12">
        <v>1</v>
      </c>
      <c r="G160" s="12"/>
      <c r="H160" s="12">
        <v>1</v>
      </c>
      <c r="I160" s="870">
        <v>14726100</v>
      </c>
      <c r="J160" s="870">
        <v>29452100</v>
      </c>
      <c r="K160" s="870">
        <v>29452000</v>
      </c>
      <c r="L160" s="1734">
        <f t="shared" si="14"/>
        <v>73630200</v>
      </c>
      <c r="M160" s="363" t="s">
        <v>751</v>
      </c>
      <c r="N160" s="15" t="s">
        <v>671</v>
      </c>
      <c r="O160" s="13" t="s">
        <v>933</v>
      </c>
      <c r="P160" s="13" t="s">
        <v>958</v>
      </c>
      <c r="Q160" s="21" t="s">
        <v>1433</v>
      </c>
      <c r="R160" s="30" t="s">
        <v>4112</v>
      </c>
      <c r="T160" s="4"/>
      <c r="U160" s="4"/>
      <c r="V160" s="4"/>
      <c r="W160" s="4"/>
      <c r="X160" s="12">
        <v>1</v>
      </c>
      <c r="Y160" s="12" t="s">
        <v>4046</v>
      </c>
      <c r="Z160" s="4"/>
      <c r="AA160" s="4"/>
      <c r="AB160" s="4"/>
      <c r="AC160" s="4"/>
      <c r="AE160" s="12">
        <v>1</v>
      </c>
      <c r="AF160" s="1767">
        <f>$I160</f>
        <v>14726100</v>
      </c>
      <c r="AG160" s="4"/>
      <c r="AH160" s="4"/>
      <c r="AI160" s="4"/>
      <c r="AJ160" s="4"/>
      <c r="AK160" s="4"/>
      <c r="AL160" s="4"/>
      <c r="AM160" s="4"/>
      <c r="AN160" s="4"/>
      <c r="AO160" s="4"/>
      <c r="AP160" s="1803"/>
      <c r="AQ160" s="4"/>
      <c r="AR160" s="1803"/>
      <c r="AS160" s="4"/>
      <c r="AT160" s="1803"/>
      <c r="AU160" s="4"/>
      <c r="AV160" s="1803"/>
      <c r="AW160" s="4"/>
      <c r="AX160" s="1803"/>
      <c r="AY160" s="43"/>
      <c r="AZ160" s="1768">
        <f t="shared" si="16"/>
        <v>0</v>
      </c>
      <c r="BA160" s="4"/>
      <c r="BB160" s="4"/>
      <c r="BC160" s="4"/>
      <c r="BD160" s="4"/>
    </row>
    <row r="161" spans="1:56" s="17" customFormat="1" ht="84.75" customHeight="1">
      <c r="A161" s="28">
        <v>12</v>
      </c>
      <c r="B161" s="315">
        <v>9</v>
      </c>
      <c r="C161" s="869" t="s">
        <v>1724</v>
      </c>
      <c r="D161" s="302">
        <v>8079</v>
      </c>
      <c r="E161" s="871">
        <v>11486500</v>
      </c>
      <c r="F161" s="12">
        <v>1</v>
      </c>
      <c r="G161" s="871"/>
      <c r="H161" s="12">
        <v>1</v>
      </c>
      <c r="I161" s="32">
        <f t="shared" ref="I161:I171" si="20">H161*E161</f>
        <v>11486500</v>
      </c>
      <c r="J161" s="901"/>
      <c r="K161" s="901"/>
      <c r="L161" s="1734">
        <f t="shared" si="14"/>
        <v>11486500</v>
      </c>
      <c r="M161" s="210" t="s">
        <v>1068</v>
      </c>
      <c r="N161" s="641" t="s">
        <v>930</v>
      </c>
      <c r="O161" s="315" t="s">
        <v>923</v>
      </c>
      <c r="P161" s="15" t="s">
        <v>958</v>
      </c>
      <c r="Q161" s="10" t="s">
        <v>949</v>
      </c>
      <c r="R161" s="30" t="s">
        <v>4112</v>
      </c>
      <c r="T161" s="4"/>
      <c r="U161" s="4"/>
      <c r="V161" s="4"/>
      <c r="W161" s="4"/>
      <c r="X161" s="12">
        <v>1</v>
      </c>
      <c r="Y161" s="302">
        <v>8079</v>
      </c>
      <c r="Z161" s="4"/>
      <c r="AA161" s="4"/>
      <c r="AB161" s="4"/>
      <c r="AC161" s="4"/>
      <c r="AE161" s="12"/>
      <c r="AF161" s="12"/>
      <c r="AG161" s="4"/>
      <c r="AH161" s="4"/>
      <c r="AI161" s="4"/>
      <c r="AJ161" s="4"/>
      <c r="AK161" s="12">
        <v>1</v>
      </c>
      <c r="AL161" s="1767">
        <f>$I161</f>
        <v>11486500</v>
      </c>
      <c r="AM161" s="4"/>
      <c r="AN161" s="4"/>
      <c r="AO161" s="4"/>
      <c r="AP161" s="1803"/>
      <c r="AQ161" s="4"/>
      <c r="AR161" s="1803"/>
      <c r="AS161" s="4"/>
      <c r="AT161" s="1803"/>
      <c r="AU161" s="4"/>
      <c r="AV161" s="1803"/>
      <c r="AW161" s="4"/>
      <c r="AX161" s="1803"/>
      <c r="AY161" s="43"/>
      <c r="AZ161" s="1768">
        <f t="shared" si="16"/>
        <v>0</v>
      </c>
      <c r="BA161" s="4"/>
      <c r="BB161" s="4"/>
      <c r="BC161" s="4"/>
      <c r="BD161" s="4"/>
    </row>
    <row r="162" spans="1:56" s="17" customFormat="1" ht="84.75" customHeight="1">
      <c r="A162" s="28">
        <v>12</v>
      </c>
      <c r="B162" s="2">
        <v>10</v>
      </c>
      <c r="C162" s="869" t="s">
        <v>1725</v>
      </c>
      <c r="D162" s="302" t="s">
        <v>409</v>
      </c>
      <c r="E162" s="871">
        <v>9381800</v>
      </c>
      <c r="F162" s="12">
        <v>1</v>
      </c>
      <c r="G162" s="871"/>
      <c r="H162" s="12">
        <v>1</v>
      </c>
      <c r="I162" s="305">
        <f t="shared" si="20"/>
        <v>9381800</v>
      </c>
      <c r="J162" s="32"/>
      <c r="K162" s="204"/>
      <c r="L162" s="1734">
        <f t="shared" ref="L162:L195" si="21">I162+J162+K162</f>
        <v>9381800</v>
      </c>
      <c r="M162" s="207" t="s">
        <v>726</v>
      </c>
      <c r="N162" s="1" t="s">
        <v>724</v>
      </c>
      <c r="O162" s="205" t="s">
        <v>727</v>
      </c>
      <c r="P162" s="15" t="s">
        <v>958</v>
      </c>
      <c r="Q162" s="10" t="s">
        <v>949</v>
      </c>
      <c r="R162" s="30" t="s">
        <v>4112</v>
      </c>
      <c r="T162" s="4"/>
      <c r="U162" s="4"/>
      <c r="V162" s="4"/>
      <c r="W162" s="4"/>
      <c r="X162" s="12">
        <v>1</v>
      </c>
      <c r="Y162" s="302">
        <v>9555</v>
      </c>
      <c r="Z162" s="4"/>
      <c r="AA162" s="4"/>
      <c r="AB162" s="4"/>
      <c r="AC162" s="4"/>
      <c r="AE162" s="12"/>
      <c r="AF162" s="12"/>
      <c r="AG162" s="4"/>
      <c r="AH162" s="4"/>
      <c r="AI162" s="4"/>
      <c r="AJ162" s="4"/>
      <c r="AK162" s="4"/>
      <c r="AL162" s="4"/>
      <c r="AM162" s="4"/>
      <c r="AN162" s="4"/>
      <c r="AO162" s="12">
        <v>1</v>
      </c>
      <c r="AP162" s="23">
        <f>$I162</f>
        <v>9381800</v>
      </c>
      <c r="AQ162" s="4"/>
      <c r="AR162" s="1803"/>
      <c r="AS162" s="4"/>
      <c r="AT162" s="1803"/>
      <c r="AU162" s="4"/>
      <c r="AV162" s="1803"/>
      <c r="AW162" s="4"/>
      <c r="AX162" s="1803"/>
      <c r="AY162" s="43"/>
      <c r="AZ162" s="1768">
        <f t="shared" si="16"/>
        <v>0</v>
      </c>
      <c r="BA162" s="4"/>
      <c r="BB162" s="4"/>
      <c r="BC162" s="4"/>
      <c r="BD162" s="4"/>
    </row>
    <row r="163" spans="1:56" s="17" customFormat="1" ht="84.75" customHeight="1">
      <c r="A163" s="28">
        <v>12</v>
      </c>
      <c r="B163" s="2">
        <v>8</v>
      </c>
      <c r="C163" s="869" t="s">
        <v>1723</v>
      </c>
      <c r="D163" s="302" t="s">
        <v>409</v>
      </c>
      <c r="E163" s="871">
        <v>9381800</v>
      </c>
      <c r="F163" s="12">
        <v>1</v>
      </c>
      <c r="G163" s="871"/>
      <c r="H163" s="12">
        <v>1</v>
      </c>
      <c r="I163" s="32">
        <f t="shared" si="20"/>
        <v>9381800</v>
      </c>
      <c r="J163" s="32"/>
      <c r="K163" s="204"/>
      <c r="L163" s="1734">
        <f t="shared" si="21"/>
        <v>9381800</v>
      </c>
      <c r="M163" s="210" t="s">
        <v>926</v>
      </c>
      <c r="N163" s="1" t="s">
        <v>724</v>
      </c>
      <c r="O163" s="12" t="s">
        <v>727</v>
      </c>
      <c r="P163" s="15" t="s">
        <v>958</v>
      </c>
      <c r="Q163" s="10" t="s">
        <v>949</v>
      </c>
      <c r="R163" s="30" t="s">
        <v>4112</v>
      </c>
      <c r="T163" s="4"/>
      <c r="U163" s="4"/>
      <c r="V163" s="4"/>
      <c r="W163" s="4"/>
      <c r="X163" s="12">
        <v>1</v>
      </c>
      <c r="Y163" s="302">
        <v>9555</v>
      </c>
      <c r="Z163" s="4"/>
      <c r="AA163" s="4"/>
      <c r="AB163" s="4"/>
      <c r="AC163" s="4"/>
      <c r="AE163" s="12"/>
      <c r="AF163" s="12"/>
      <c r="AG163" s="4"/>
      <c r="AH163" s="4"/>
      <c r="AI163" s="4"/>
      <c r="AJ163" s="4"/>
      <c r="AK163" s="4"/>
      <c r="AL163" s="4"/>
      <c r="AM163" s="4"/>
      <c r="AN163" s="4"/>
      <c r="AO163" s="12">
        <v>1</v>
      </c>
      <c r="AP163" s="23">
        <f>$I163</f>
        <v>9381800</v>
      </c>
      <c r="AQ163" s="4"/>
      <c r="AR163" s="1803"/>
      <c r="AS163" s="4"/>
      <c r="AT163" s="1803"/>
      <c r="AU163" s="4"/>
      <c r="AV163" s="1803"/>
      <c r="AW163" s="4"/>
      <c r="AX163" s="1803"/>
      <c r="AY163" s="43"/>
      <c r="AZ163" s="1768">
        <f t="shared" si="16"/>
        <v>0</v>
      </c>
      <c r="BA163" s="4"/>
      <c r="BB163" s="4"/>
      <c r="BC163" s="4"/>
      <c r="BD163" s="4"/>
    </row>
    <row r="164" spans="1:56" s="17" customFormat="1" ht="84.75" customHeight="1">
      <c r="A164" s="13">
        <v>8</v>
      </c>
      <c r="B164" s="913">
        <f>B163+1</f>
        <v>9</v>
      </c>
      <c r="C164" s="869" t="s">
        <v>1611</v>
      </c>
      <c r="D164" s="302">
        <v>4213</v>
      </c>
      <c r="E164" s="871">
        <v>5347300</v>
      </c>
      <c r="F164" s="12">
        <v>1</v>
      </c>
      <c r="G164" s="12">
        <v>1</v>
      </c>
      <c r="H164" s="12">
        <v>1</v>
      </c>
      <c r="I164" s="32">
        <f t="shared" si="20"/>
        <v>5347300</v>
      </c>
      <c r="J164" s="32"/>
      <c r="K164" s="32"/>
      <c r="L164" s="1734">
        <f t="shared" si="21"/>
        <v>5347300</v>
      </c>
      <c r="M164" s="11" t="s">
        <v>1167</v>
      </c>
      <c r="N164" s="15" t="s">
        <v>827</v>
      </c>
      <c r="O164" s="12" t="s">
        <v>928</v>
      </c>
      <c r="P164" s="12" t="s">
        <v>957</v>
      </c>
      <c r="Q164" s="21" t="s">
        <v>1433</v>
      </c>
      <c r="R164" s="30" t="s">
        <v>4112</v>
      </c>
      <c r="T164" s="4"/>
      <c r="U164" s="4"/>
      <c r="V164" s="4"/>
      <c r="W164" s="4"/>
      <c r="X164" s="4"/>
      <c r="Y164" s="4"/>
      <c r="Z164" s="12">
        <v>1</v>
      </c>
      <c r="AA164" s="302">
        <v>4213</v>
      </c>
      <c r="AB164" s="4"/>
      <c r="AC164" s="4"/>
      <c r="AE164" s="12"/>
      <c r="AF164" s="12"/>
      <c r="AG164" s="4"/>
      <c r="AH164" s="4"/>
      <c r="AI164" s="12">
        <v>1</v>
      </c>
      <c r="AJ164" s="1767">
        <f>$I164</f>
        <v>5347300</v>
      </c>
      <c r="AK164" s="4"/>
      <c r="AL164" s="4"/>
      <c r="AM164" s="4"/>
      <c r="AN164" s="4"/>
      <c r="AO164" s="4"/>
      <c r="AP164" s="1803"/>
      <c r="AQ164" s="4"/>
      <c r="AR164" s="1803"/>
      <c r="AS164" s="4"/>
      <c r="AT164" s="1803"/>
      <c r="AU164" s="4"/>
      <c r="AV164" s="1803"/>
      <c r="AW164" s="4"/>
      <c r="AX164" s="1803"/>
      <c r="AY164" s="43"/>
      <c r="AZ164" s="1768">
        <f t="shared" si="16"/>
        <v>0</v>
      </c>
      <c r="BA164" s="13">
        <f>$AI164</f>
        <v>1</v>
      </c>
      <c r="BB164" s="70">
        <f>$AJ164</f>
        <v>5347300</v>
      </c>
      <c r="BC164" s="4"/>
      <c r="BD164" s="4"/>
    </row>
    <row r="165" spans="1:56" s="17" customFormat="1" ht="84.75" customHeight="1">
      <c r="A165" s="13">
        <v>2</v>
      </c>
      <c r="B165" s="913">
        <v>14</v>
      </c>
      <c r="C165" s="869" t="s">
        <v>1519</v>
      </c>
      <c r="D165" s="302">
        <v>6204</v>
      </c>
      <c r="E165" s="871">
        <v>3700000</v>
      </c>
      <c r="F165" s="12">
        <v>1</v>
      </c>
      <c r="G165" s="12">
        <v>1</v>
      </c>
      <c r="H165" s="12">
        <v>1</v>
      </c>
      <c r="I165" s="584">
        <f t="shared" si="20"/>
        <v>3700000</v>
      </c>
      <c r="J165" s="32"/>
      <c r="K165" s="32"/>
      <c r="L165" s="1734">
        <f t="shared" si="21"/>
        <v>3700000</v>
      </c>
      <c r="M165" s="11" t="s">
        <v>478</v>
      </c>
      <c r="N165" s="15" t="s">
        <v>1145</v>
      </c>
      <c r="O165" s="12" t="s">
        <v>727</v>
      </c>
      <c r="P165" s="12" t="s">
        <v>957</v>
      </c>
      <c r="Q165" s="21" t="s">
        <v>1433</v>
      </c>
      <c r="R165" s="30" t="s">
        <v>4112</v>
      </c>
      <c r="T165" s="4"/>
      <c r="U165" s="4"/>
      <c r="V165" s="4"/>
      <c r="W165" s="4"/>
      <c r="X165" s="4"/>
      <c r="Y165" s="4"/>
      <c r="Z165" s="12">
        <v>1</v>
      </c>
      <c r="AA165" s="302">
        <v>6204</v>
      </c>
      <c r="AB165" s="4"/>
      <c r="AC165" s="4"/>
      <c r="AE165" s="12"/>
      <c r="AF165" s="12"/>
      <c r="AG165" s="4"/>
      <c r="AH165" s="4"/>
      <c r="AI165" s="4"/>
      <c r="AJ165" s="4"/>
      <c r="AK165" s="4"/>
      <c r="AL165" s="4"/>
      <c r="AM165" s="4"/>
      <c r="AN165" s="4"/>
      <c r="AO165" s="12">
        <v>1</v>
      </c>
      <c r="AP165" s="23">
        <f>$I165</f>
        <v>3700000</v>
      </c>
      <c r="AQ165" s="4"/>
      <c r="AR165" s="1803"/>
      <c r="AS165" s="4"/>
      <c r="AT165" s="1803"/>
      <c r="AU165" s="4"/>
      <c r="AV165" s="1803"/>
      <c r="AW165" s="4"/>
      <c r="AX165" s="1803"/>
      <c r="AY165" s="43"/>
      <c r="AZ165" s="1768">
        <f t="shared" si="16"/>
        <v>0</v>
      </c>
      <c r="BA165" s="4"/>
      <c r="BB165" s="4"/>
      <c r="BC165" s="4"/>
      <c r="BD165" s="4"/>
    </row>
    <row r="166" spans="1:56" s="17" customFormat="1" ht="84.75" customHeight="1">
      <c r="A166" s="12">
        <v>3</v>
      </c>
      <c r="B166" s="913">
        <v>35</v>
      </c>
      <c r="C166" s="869" t="s">
        <v>1554</v>
      </c>
      <c r="D166" s="302">
        <v>6411</v>
      </c>
      <c r="E166" s="871">
        <v>6540000</v>
      </c>
      <c r="F166" s="12">
        <v>1</v>
      </c>
      <c r="G166" s="12">
        <v>1</v>
      </c>
      <c r="H166" s="12">
        <v>1</v>
      </c>
      <c r="I166" s="584">
        <f t="shared" si="20"/>
        <v>6540000</v>
      </c>
      <c r="J166" s="32"/>
      <c r="K166" s="32"/>
      <c r="L166" s="1734">
        <f t="shared" si="21"/>
        <v>6540000</v>
      </c>
      <c r="M166" s="11" t="s">
        <v>791</v>
      </c>
      <c r="N166" s="15" t="s">
        <v>1044</v>
      </c>
      <c r="O166" s="12" t="s">
        <v>923</v>
      </c>
      <c r="P166" s="12" t="s">
        <v>957</v>
      </c>
      <c r="Q166" s="21" t="s">
        <v>1433</v>
      </c>
      <c r="R166" s="30" t="s">
        <v>4112</v>
      </c>
      <c r="T166" s="4"/>
      <c r="U166" s="4"/>
      <c r="V166" s="4"/>
      <c r="W166" s="4"/>
      <c r="X166" s="4"/>
      <c r="Y166" s="4"/>
      <c r="Z166" s="12">
        <v>1</v>
      </c>
      <c r="AA166" s="302">
        <v>6411</v>
      </c>
      <c r="AB166" s="4"/>
      <c r="AC166" s="4"/>
      <c r="AE166" s="12"/>
      <c r="AF166" s="12"/>
      <c r="AG166" s="4"/>
      <c r="AH166" s="4"/>
      <c r="AI166" s="4"/>
      <c r="AJ166" s="4"/>
      <c r="AK166" s="12">
        <v>1</v>
      </c>
      <c r="AL166" s="1767">
        <f>$I166</f>
        <v>6540000</v>
      </c>
      <c r="AM166" s="4"/>
      <c r="AN166" s="4"/>
      <c r="AO166" s="4"/>
      <c r="AP166" s="1803"/>
      <c r="AQ166" s="4"/>
      <c r="AR166" s="1803"/>
      <c r="AS166" s="4"/>
      <c r="AT166" s="1803"/>
      <c r="AU166" s="4"/>
      <c r="AV166" s="1803"/>
      <c r="AW166" s="4"/>
      <c r="AX166" s="1803"/>
      <c r="AY166" s="43"/>
      <c r="AZ166" s="1768">
        <f t="shared" si="16"/>
        <v>0</v>
      </c>
      <c r="BA166" s="4"/>
      <c r="BB166" s="4"/>
      <c r="BC166" s="4"/>
      <c r="BD166" s="4"/>
    </row>
    <row r="167" spans="1:56" s="22" customFormat="1" ht="147.6">
      <c r="A167" s="887">
        <v>6</v>
      </c>
      <c r="B167" s="887">
        <v>1</v>
      </c>
      <c r="C167" s="883" t="s">
        <v>1713</v>
      </c>
      <c r="D167" s="888" t="s">
        <v>194</v>
      </c>
      <c r="E167" s="889">
        <v>6000000</v>
      </c>
      <c r="F167" s="12">
        <v>1</v>
      </c>
      <c r="G167" s="12">
        <v>1</v>
      </c>
      <c r="H167" s="887">
        <v>2</v>
      </c>
      <c r="I167" s="890">
        <f>H167*E167</f>
        <v>12000000</v>
      </c>
      <c r="J167" s="891"/>
      <c r="K167" s="891"/>
      <c r="L167" s="892">
        <f>I167+J167+K167</f>
        <v>12000000</v>
      </c>
      <c r="M167" s="893" t="s">
        <v>1128</v>
      </c>
      <c r="N167" s="893" t="s">
        <v>1105</v>
      </c>
      <c r="O167" s="581" t="s">
        <v>928</v>
      </c>
      <c r="P167" s="12" t="s">
        <v>957</v>
      </c>
      <c r="Q167" s="21" t="s">
        <v>1433</v>
      </c>
      <c r="R167" s="30" t="s">
        <v>4112</v>
      </c>
      <c r="S167" s="43"/>
      <c r="T167" s="4"/>
      <c r="U167" s="4"/>
      <c r="V167" s="4"/>
      <c r="W167" s="4"/>
      <c r="X167" s="4"/>
      <c r="Y167" s="4"/>
      <c r="Z167" s="12">
        <v>1</v>
      </c>
      <c r="AA167" s="888" t="s">
        <v>194</v>
      </c>
      <c r="AB167" s="4"/>
      <c r="AC167" s="4"/>
      <c r="AD167" s="17"/>
      <c r="AE167" s="12"/>
      <c r="AF167" s="12"/>
      <c r="AG167" s="4"/>
      <c r="AH167" s="4"/>
      <c r="AI167" s="12">
        <v>1</v>
      </c>
      <c r="AJ167" s="1767">
        <f>$I167</f>
        <v>12000000</v>
      </c>
      <c r="AK167" s="12"/>
      <c r="AL167" s="1767"/>
      <c r="AM167" s="4"/>
      <c r="AN167" s="4"/>
      <c r="AO167" s="4"/>
      <c r="AP167" s="1803"/>
      <c r="AQ167" s="4"/>
      <c r="AR167" s="1803"/>
      <c r="AS167" s="4"/>
      <c r="AT167" s="1803"/>
      <c r="AU167" s="4"/>
      <c r="AV167" s="1803"/>
      <c r="AW167" s="4"/>
      <c r="AX167" s="1803"/>
      <c r="AY167" s="43"/>
      <c r="AZ167" s="1768">
        <f>AF167+AH167+AJ167+AL167+AN167+AP167+AR167+AT167+AV167+AX167-I167</f>
        <v>0</v>
      </c>
      <c r="BA167" s="13">
        <f>$AI167</f>
        <v>1</v>
      </c>
      <c r="BB167" s="70">
        <f>$AJ167</f>
        <v>12000000</v>
      </c>
      <c r="BC167" s="16"/>
      <c r="BD167" s="16"/>
    </row>
    <row r="168" spans="1:56" s="22" customFormat="1" ht="147.6">
      <c r="A168" s="887">
        <v>6</v>
      </c>
      <c r="B168" s="887">
        <v>2</v>
      </c>
      <c r="C168" s="883" t="s">
        <v>1714</v>
      </c>
      <c r="D168" s="888">
        <v>9543</v>
      </c>
      <c r="E168" s="892">
        <v>6106600</v>
      </c>
      <c r="F168" s="12">
        <v>1</v>
      </c>
      <c r="G168" s="12">
        <v>1</v>
      </c>
      <c r="H168" s="887">
        <v>1</v>
      </c>
      <c r="I168" s="890">
        <f>H168*E168</f>
        <v>6106600</v>
      </c>
      <c r="J168" s="891"/>
      <c r="K168" s="891"/>
      <c r="L168" s="891">
        <f>I168+J168+K168</f>
        <v>6106600</v>
      </c>
      <c r="M168" s="893" t="s">
        <v>1128</v>
      </c>
      <c r="N168" s="893" t="s">
        <v>1105</v>
      </c>
      <c r="O168" s="581" t="s">
        <v>928</v>
      </c>
      <c r="P168" s="12" t="s">
        <v>957</v>
      </c>
      <c r="Q168" s="21" t="s">
        <v>1433</v>
      </c>
      <c r="R168" s="30" t="s">
        <v>4112</v>
      </c>
      <c r="S168" s="43"/>
      <c r="T168" s="4"/>
      <c r="U168" s="4"/>
      <c r="V168" s="4"/>
      <c r="W168" s="4"/>
      <c r="X168" s="4"/>
      <c r="Y168" s="4"/>
      <c r="Z168" s="12">
        <v>1</v>
      </c>
      <c r="AA168" s="888">
        <v>9543</v>
      </c>
      <c r="AB168" s="4"/>
      <c r="AC168" s="4"/>
      <c r="AD168" s="17"/>
      <c r="AE168" s="12"/>
      <c r="AF168" s="12"/>
      <c r="AG168" s="4"/>
      <c r="AH168" s="4"/>
      <c r="AI168" s="12">
        <v>1</v>
      </c>
      <c r="AJ168" s="1767">
        <f>$I168</f>
        <v>6106600</v>
      </c>
      <c r="AK168" s="12"/>
      <c r="AL168" s="1767"/>
      <c r="AM168" s="4"/>
      <c r="AN168" s="4"/>
      <c r="AO168" s="4"/>
      <c r="AP168" s="1803"/>
      <c r="AQ168" s="4"/>
      <c r="AR168" s="1803"/>
      <c r="AS168" s="4"/>
      <c r="AT168" s="1803"/>
      <c r="AU168" s="4"/>
      <c r="AV168" s="1803"/>
      <c r="AW168" s="4"/>
      <c r="AX168" s="1803"/>
      <c r="AY168" s="43"/>
      <c r="AZ168" s="1768">
        <f>AF168+AH168+AJ168+AL168+AN168+AP168+AR168+AT168+AV168+AX168-I168</f>
        <v>0</v>
      </c>
      <c r="BA168" s="13">
        <f>$AI168</f>
        <v>1</v>
      </c>
      <c r="BB168" s="70">
        <f>$AJ168</f>
        <v>6106600</v>
      </c>
      <c r="BC168" s="16"/>
      <c r="BD168" s="16"/>
    </row>
    <row r="169" spans="1:56" s="17" customFormat="1" ht="84.75" customHeight="1">
      <c r="A169" s="12">
        <v>3</v>
      </c>
      <c r="B169" s="913">
        <v>36</v>
      </c>
      <c r="C169" s="869" t="s">
        <v>1555</v>
      </c>
      <c r="D169" s="302">
        <v>8709</v>
      </c>
      <c r="E169" s="871">
        <v>6045000</v>
      </c>
      <c r="F169" s="12">
        <v>1</v>
      </c>
      <c r="G169" s="12">
        <v>1</v>
      </c>
      <c r="H169" s="12">
        <v>1</v>
      </c>
      <c r="I169" s="584">
        <f t="shared" si="20"/>
        <v>6045000</v>
      </c>
      <c r="J169" s="32"/>
      <c r="K169" s="32"/>
      <c r="L169" s="1734">
        <f t="shared" si="21"/>
        <v>6045000</v>
      </c>
      <c r="M169" s="11" t="s">
        <v>1299</v>
      </c>
      <c r="N169" s="15" t="s">
        <v>1037</v>
      </c>
      <c r="O169" s="12" t="s">
        <v>727</v>
      </c>
      <c r="P169" s="12" t="s">
        <v>957</v>
      </c>
      <c r="Q169" s="21" t="s">
        <v>1433</v>
      </c>
      <c r="R169" s="22"/>
      <c r="T169" s="4"/>
      <c r="U169" s="4"/>
      <c r="V169" s="4"/>
      <c r="W169" s="4"/>
      <c r="X169" s="4"/>
      <c r="Y169" s="4"/>
      <c r="Z169" s="12">
        <v>1</v>
      </c>
      <c r="AA169" s="302">
        <v>8709</v>
      </c>
      <c r="AB169" s="4"/>
      <c r="AC169" s="4"/>
      <c r="AE169" s="12"/>
      <c r="AF169" s="12"/>
      <c r="AG169" s="4"/>
      <c r="AH169" s="4"/>
      <c r="AI169" s="4"/>
      <c r="AJ169" s="4"/>
      <c r="AK169" s="4"/>
      <c r="AL169" s="4"/>
      <c r="AM169" s="4"/>
      <c r="AN169" s="4"/>
      <c r="AO169" s="12">
        <v>1</v>
      </c>
      <c r="AP169" s="23">
        <f>$I169</f>
        <v>6045000</v>
      </c>
      <c r="AQ169" s="4"/>
      <c r="AR169" s="1803"/>
      <c r="AS169" s="4"/>
      <c r="AT169" s="1803"/>
      <c r="AU169" s="4"/>
      <c r="AV169" s="1803"/>
      <c r="AW169" s="4"/>
      <c r="AX169" s="1803"/>
      <c r="AY169" s="43"/>
      <c r="AZ169" s="1768">
        <f t="shared" si="16"/>
        <v>0</v>
      </c>
      <c r="BA169" s="4"/>
      <c r="BB169" s="4"/>
      <c r="BC169" s="4"/>
      <c r="BD169" s="4"/>
    </row>
    <row r="170" spans="1:56" s="17" customFormat="1" ht="84.75" customHeight="1">
      <c r="A170" s="12">
        <v>3</v>
      </c>
      <c r="B170" s="913">
        <v>38</v>
      </c>
      <c r="C170" s="869" t="s">
        <v>1557</v>
      </c>
      <c r="D170" s="302">
        <v>8709</v>
      </c>
      <c r="E170" s="871">
        <v>6045000</v>
      </c>
      <c r="F170" s="12">
        <v>1</v>
      </c>
      <c r="G170" s="12"/>
      <c r="H170" s="12">
        <v>1</v>
      </c>
      <c r="I170" s="584">
        <f t="shared" si="20"/>
        <v>6045000</v>
      </c>
      <c r="J170" s="32"/>
      <c r="K170" s="32"/>
      <c r="L170" s="1734">
        <f t="shared" si="21"/>
        <v>6045000</v>
      </c>
      <c r="M170" s="11" t="s">
        <v>1184</v>
      </c>
      <c r="N170" s="15" t="s">
        <v>1037</v>
      </c>
      <c r="O170" s="12" t="s">
        <v>727</v>
      </c>
      <c r="P170" s="12" t="s">
        <v>957</v>
      </c>
      <c r="Q170" s="21" t="s">
        <v>1433</v>
      </c>
      <c r="R170" s="22"/>
      <c r="T170" s="4"/>
      <c r="U170" s="4"/>
      <c r="V170" s="4"/>
      <c r="W170" s="4"/>
      <c r="X170" s="4"/>
      <c r="Y170" s="4"/>
      <c r="Z170" s="12">
        <v>1</v>
      </c>
      <c r="AA170" s="302">
        <v>8709</v>
      </c>
      <c r="AB170" s="4"/>
      <c r="AC170" s="4"/>
      <c r="AE170" s="12"/>
      <c r="AF170" s="12"/>
      <c r="AG170" s="4"/>
      <c r="AH170" s="4"/>
      <c r="AI170" s="4"/>
      <c r="AJ170" s="4"/>
      <c r="AK170" s="4"/>
      <c r="AL170" s="4"/>
      <c r="AM170" s="4"/>
      <c r="AN170" s="4"/>
      <c r="AO170" s="12">
        <v>1</v>
      </c>
      <c r="AP170" s="23">
        <f>$I170</f>
        <v>6045000</v>
      </c>
      <c r="AQ170" s="4"/>
      <c r="AR170" s="1803"/>
      <c r="AS170" s="4"/>
      <c r="AT170" s="1803"/>
      <c r="AU170" s="4"/>
      <c r="AV170" s="1803"/>
      <c r="AW170" s="4"/>
      <c r="AX170" s="1803"/>
      <c r="AY170" s="43"/>
      <c r="AZ170" s="1768">
        <f t="shared" si="16"/>
        <v>0</v>
      </c>
      <c r="BA170" s="4"/>
      <c r="BB170" s="4"/>
      <c r="BC170" s="4"/>
      <c r="BD170" s="4"/>
    </row>
    <row r="171" spans="1:56" s="17" customFormat="1" ht="84.75" customHeight="1">
      <c r="A171" s="28">
        <v>5</v>
      </c>
      <c r="B171" s="913">
        <f>B170+1</f>
        <v>39</v>
      </c>
      <c r="C171" s="869" t="s">
        <v>1585</v>
      </c>
      <c r="D171" s="302">
        <v>8709</v>
      </c>
      <c r="E171" s="871">
        <v>6286900</v>
      </c>
      <c r="F171" s="12">
        <v>1</v>
      </c>
      <c r="G171" s="12"/>
      <c r="H171" s="12">
        <v>1</v>
      </c>
      <c r="I171" s="32">
        <f t="shared" si="20"/>
        <v>6286900</v>
      </c>
      <c r="J171" s="303"/>
      <c r="K171" s="303"/>
      <c r="L171" s="1734">
        <f t="shared" si="21"/>
        <v>6286900</v>
      </c>
      <c r="M171" s="18" t="s">
        <v>1200</v>
      </c>
      <c r="N171" s="38" t="s">
        <v>863</v>
      </c>
      <c r="O171" s="12" t="s">
        <v>925</v>
      </c>
      <c r="P171" s="147" t="s">
        <v>957</v>
      </c>
      <c r="Q171" s="21" t="s">
        <v>1433</v>
      </c>
      <c r="R171" s="22"/>
      <c r="T171" s="4"/>
      <c r="U171" s="4"/>
      <c r="V171" s="4"/>
      <c r="W171" s="4"/>
      <c r="X171" s="4"/>
      <c r="Y171" s="4"/>
      <c r="Z171" s="12">
        <v>1</v>
      </c>
      <c r="AA171" s="302">
        <v>8709</v>
      </c>
      <c r="AB171" s="4"/>
      <c r="AC171" s="4"/>
      <c r="AE171" s="12"/>
      <c r="AF171" s="12"/>
      <c r="AG171" s="4"/>
      <c r="AH171" s="4"/>
      <c r="AI171" s="4"/>
      <c r="AJ171" s="4"/>
      <c r="AK171" s="4"/>
      <c r="AL171" s="4"/>
      <c r="AM171" s="12">
        <v>1</v>
      </c>
      <c r="AN171" s="1767">
        <f>$I171</f>
        <v>6286900</v>
      </c>
      <c r="AO171" s="4"/>
      <c r="AP171" s="1803"/>
      <c r="AQ171" s="4"/>
      <c r="AR171" s="1803"/>
      <c r="AS171" s="4"/>
      <c r="AT171" s="1803"/>
      <c r="AU171" s="4"/>
      <c r="AV171" s="1803"/>
      <c r="AW171" s="4"/>
      <c r="AX171" s="1803"/>
      <c r="AY171" s="43"/>
      <c r="AZ171" s="1768">
        <f t="shared" si="16"/>
        <v>0</v>
      </c>
      <c r="BA171" s="4"/>
      <c r="BB171" s="4"/>
      <c r="BC171" s="4"/>
      <c r="BD171" s="4"/>
    </row>
    <row r="172" spans="1:56" s="17" customFormat="1" ht="84.75" customHeight="1">
      <c r="A172" s="12">
        <v>1</v>
      </c>
      <c r="B172" s="913">
        <v>15</v>
      </c>
      <c r="C172" s="869" t="s">
        <v>1505</v>
      </c>
      <c r="D172" s="302">
        <v>8957</v>
      </c>
      <c r="E172" s="870">
        <v>57074400</v>
      </c>
      <c r="F172" s="12">
        <v>1</v>
      </c>
      <c r="G172" s="12">
        <v>1</v>
      </c>
      <c r="H172" s="12">
        <v>1</v>
      </c>
      <c r="I172" s="870">
        <v>11414900</v>
      </c>
      <c r="J172" s="870">
        <v>45659500</v>
      </c>
      <c r="K172" s="32"/>
      <c r="L172" s="1734">
        <f t="shared" si="21"/>
        <v>57074400</v>
      </c>
      <c r="M172" s="11" t="s">
        <v>1160</v>
      </c>
      <c r="N172" s="15" t="s">
        <v>1156</v>
      </c>
      <c r="O172" s="12" t="s">
        <v>933</v>
      </c>
      <c r="P172" s="12" t="s">
        <v>957</v>
      </c>
      <c r="Q172" s="21" t="s">
        <v>1433</v>
      </c>
      <c r="R172" s="22"/>
      <c r="T172" s="4"/>
      <c r="U172" s="4"/>
      <c r="V172" s="4"/>
      <c r="W172" s="4"/>
      <c r="X172" s="4"/>
      <c r="Y172" s="4"/>
      <c r="Z172" s="12">
        <v>1</v>
      </c>
      <c r="AA172" s="302">
        <v>8957</v>
      </c>
      <c r="AB172" s="4"/>
      <c r="AC172" s="4"/>
      <c r="AE172" s="12">
        <v>1</v>
      </c>
      <c r="AF172" s="1767">
        <f>$I172</f>
        <v>11414900</v>
      </c>
      <c r="AG172" s="4"/>
      <c r="AH172" s="4"/>
      <c r="AI172" s="4"/>
      <c r="AJ172" s="4"/>
      <c r="AK172" s="4"/>
      <c r="AL172" s="4"/>
      <c r="AM172" s="4"/>
      <c r="AN172" s="4"/>
      <c r="AO172" s="4"/>
      <c r="AP172" s="1803"/>
      <c r="AQ172" s="4"/>
      <c r="AR172" s="1803"/>
      <c r="AS172" s="4"/>
      <c r="AT172" s="1803"/>
      <c r="AU172" s="4"/>
      <c r="AV172" s="1803"/>
      <c r="AW172" s="4"/>
      <c r="AX172" s="1803"/>
      <c r="AY172" s="43"/>
      <c r="AZ172" s="1768">
        <f t="shared" si="16"/>
        <v>0</v>
      </c>
      <c r="BA172" s="4"/>
      <c r="BB172" s="4"/>
      <c r="BC172" s="4"/>
      <c r="BD172" s="4"/>
    </row>
    <row r="173" spans="1:56" s="17" customFormat="1" ht="84.75" customHeight="1">
      <c r="A173" s="12">
        <v>7</v>
      </c>
      <c r="B173" s="913">
        <f>B172+1</f>
        <v>16</v>
      </c>
      <c r="C173" s="869" t="s">
        <v>1603</v>
      </c>
      <c r="D173" s="302">
        <v>9003</v>
      </c>
      <c r="E173" s="870">
        <v>39150300</v>
      </c>
      <c r="F173" s="12">
        <v>1</v>
      </c>
      <c r="G173" s="12">
        <v>1</v>
      </c>
      <c r="H173" s="12">
        <v>1</v>
      </c>
      <c r="I173" s="870">
        <v>7830100</v>
      </c>
      <c r="J173" s="870">
        <v>31320200</v>
      </c>
      <c r="K173" s="303"/>
      <c r="L173" s="1734">
        <f t="shared" si="21"/>
        <v>39150300</v>
      </c>
      <c r="M173" s="16" t="s">
        <v>523</v>
      </c>
      <c r="N173" s="14" t="s">
        <v>825</v>
      </c>
      <c r="O173" s="880" t="s">
        <v>933</v>
      </c>
      <c r="P173" s="205" t="s">
        <v>957</v>
      </c>
      <c r="Q173" s="21" t="s">
        <v>1433</v>
      </c>
      <c r="R173" s="22"/>
      <c r="T173" s="4"/>
      <c r="U173" s="4"/>
      <c r="V173" s="4"/>
      <c r="W173" s="4"/>
      <c r="X173" s="4"/>
      <c r="Y173" s="4"/>
      <c r="Z173" s="12">
        <v>1</v>
      </c>
      <c r="AA173" s="302">
        <v>9003</v>
      </c>
      <c r="AB173" s="4"/>
      <c r="AC173" s="4"/>
      <c r="AE173" s="12">
        <v>1</v>
      </c>
      <c r="AF173" s="1767">
        <f>$I173</f>
        <v>7830100</v>
      </c>
      <c r="AG173" s="4"/>
      <c r="AH173" s="4"/>
      <c r="AI173" s="4"/>
      <c r="AJ173" s="4"/>
      <c r="AK173" s="4"/>
      <c r="AL173" s="4"/>
      <c r="AM173" s="4"/>
      <c r="AN173" s="4"/>
      <c r="AO173" s="4"/>
      <c r="AP173" s="1803"/>
      <c r="AQ173" s="4"/>
      <c r="AR173" s="1803"/>
      <c r="AS173" s="4"/>
      <c r="AT173" s="1803"/>
      <c r="AU173" s="4"/>
      <c r="AV173" s="1803"/>
      <c r="AW173" s="4"/>
      <c r="AX173" s="1803"/>
      <c r="AY173" s="43"/>
      <c r="AZ173" s="1768">
        <f t="shared" si="16"/>
        <v>0</v>
      </c>
      <c r="BA173" s="4"/>
      <c r="BB173" s="4"/>
      <c r="BC173" s="4"/>
      <c r="BD173" s="4"/>
    </row>
    <row r="174" spans="1:56" s="17" customFormat="1" ht="84.75" customHeight="1">
      <c r="A174" s="28">
        <v>4</v>
      </c>
      <c r="B174" s="913">
        <f>B173+1</f>
        <v>17</v>
      </c>
      <c r="C174" s="869" t="s">
        <v>1570</v>
      </c>
      <c r="D174" s="302">
        <v>9043</v>
      </c>
      <c r="E174" s="870">
        <v>58226700</v>
      </c>
      <c r="F174" s="12">
        <v>1</v>
      </c>
      <c r="G174" s="12">
        <v>1</v>
      </c>
      <c r="H174" s="12">
        <v>1</v>
      </c>
      <c r="I174" s="870">
        <v>20379300</v>
      </c>
      <c r="J174" s="870">
        <v>37847400</v>
      </c>
      <c r="K174" s="32"/>
      <c r="L174" s="1734">
        <f t="shared" si="21"/>
        <v>58226700</v>
      </c>
      <c r="M174" s="11" t="s">
        <v>844</v>
      </c>
      <c r="N174" s="15" t="s">
        <v>845</v>
      </c>
      <c r="O174" s="12" t="s">
        <v>725</v>
      </c>
      <c r="P174" s="12" t="s">
        <v>957</v>
      </c>
      <c r="Q174" s="21" t="s">
        <v>1433</v>
      </c>
      <c r="R174" s="22"/>
      <c r="T174" s="4"/>
      <c r="U174" s="4"/>
      <c r="V174" s="4"/>
      <c r="W174" s="4"/>
      <c r="X174" s="4"/>
      <c r="Y174" s="4"/>
      <c r="Z174" s="12">
        <v>1</v>
      </c>
      <c r="AA174" s="302">
        <v>9043</v>
      </c>
      <c r="AB174" s="4"/>
      <c r="AC174" s="4"/>
      <c r="AE174" s="12"/>
      <c r="AF174" s="12"/>
      <c r="AG174" s="12">
        <v>1</v>
      </c>
      <c r="AH174" s="1767">
        <f>$I174</f>
        <v>20379300</v>
      </c>
      <c r="AI174" s="4"/>
      <c r="AJ174" s="4"/>
      <c r="AK174" s="4"/>
      <c r="AL174" s="4"/>
      <c r="AM174" s="4"/>
      <c r="AN174" s="4"/>
      <c r="AO174" s="4"/>
      <c r="AP174" s="1803"/>
      <c r="AQ174" s="4"/>
      <c r="AR174" s="1803"/>
      <c r="AS174" s="4"/>
      <c r="AT174" s="1803"/>
      <c r="AU174" s="4"/>
      <c r="AV174" s="1803"/>
      <c r="AW174" s="4"/>
      <c r="AX174" s="1803"/>
      <c r="AY174" s="43"/>
      <c r="AZ174" s="1768">
        <f t="shared" si="16"/>
        <v>0</v>
      </c>
      <c r="BA174" s="4"/>
      <c r="BB174" s="4"/>
      <c r="BC174" s="4"/>
      <c r="BD174" s="4"/>
    </row>
    <row r="175" spans="1:56" s="17" customFormat="1" ht="84.75" customHeight="1">
      <c r="A175" s="28">
        <v>4</v>
      </c>
      <c r="B175" s="913">
        <f>B174+1</f>
        <v>18</v>
      </c>
      <c r="C175" s="869" t="s">
        <v>1564</v>
      </c>
      <c r="D175" s="302">
        <v>9217</v>
      </c>
      <c r="E175" s="871">
        <v>18068300</v>
      </c>
      <c r="F175" s="12">
        <v>1</v>
      </c>
      <c r="G175" s="12">
        <v>1</v>
      </c>
      <c r="H175" s="12">
        <v>1</v>
      </c>
      <c r="I175" s="32">
        <f>H175*E175</f>
        <v>18068300</v>
      </c>
      <c r="J175" s="32"/>
      <c r="K175" s="32"/>
      <c r="L175" s="1734">
        <f t="shared" si="21"/>
        <v>18068300</v>
      </c>
      <c r="M175" s="210" t="s">
        <v>1020</v>
      </c>
      <c r="N175" s="306" t="s">
        <v>843</v>
      </c>
      <c r="O175" s="12" t="s">
        <v>928</v>
      </c>
      <c r="P175" s="640" t="s">
        <v>957</v>
      </c>
      <c r="Q175" s="21" t="s">
        <v>1433</v>
      </c>
      <c r="R175" s="22"/>
      <c r="S175" s="30" t="s">
        <v>4113</v>
      </c>
      <c r="T175" s="4"/>
      <c r="U175" s="4"/>
      <c r="V175" s="4"/>
      <c r="W175" s="4"/>
      <c r="X175" s="4"/>
      <c r="Y175" s="4"/>
      <c r="Z175" s="12">
        <v>1</v>
      </c>
      <c r="AA175" s="302">
        <v>9217</v>
      </c>
      <c r="AB175" s="4"/>
      <c r="AC175" s="4"/>
      <c r="AE175" s="12"/>
      <c r="AF175" s="12"/>
      <c r="AG175" s="4"/>
      <c r="AH175" s="4"/>
      <c r="AI175" s="12">
        <v>1</v>
      </c>
      <c r="AJ175" s="1767">
        <f>$I175</f>
        <v>18068300</v>
      </c>
      <c r="AK175" s="4"/>
      <c r="AL175" s="4"/>
      <c r="AM175" s="4"/>
      <c r="AN175" s="4"/>
      <c r="AO175" s="4"/>
      <c r="AP175" s="1803"/>
      <c r="AQ175" s="4"/>
      <c r="AR175" s="1803"/>
      <c r="AS175" s="4"/>
      <c r="AT175" s="1803"/>
      <c r="AU175" s="4"/>
      <c r="AV175" s="1803"/>
      <c r="AW175" s="4"/>
      <c r="AX175" s="1803"/>
      <c r="AY175" s="43"/>
      <c r="AZ175" s="1768">
        <f t="shared" si="16"/>
        <v>0</v>
      </c>
      <c r="BA175" s="4"/>
      <c r="BB175" s="4"/>
      <c r="BC175" s="13">
        <f>$AI175</f>
        <v>1</v>
      </c>
      <c r="BD175" s="1823">
        <f>$AJ175</f>
        <v>18068300</v>
      </c>
    </row>
    <row r="176" spans="1:56" s="17" customFormat="1" ht="84.75" customHeight="1">
      <c r="A176" s="12">
        <v>3</v>
      </c>
      <c r="B176" s="913">
        <v>31</v>
      </c>
      <c r="C176" s="869" t="s">
        <v>1550</v>
      </c>
      <c r="D176" s="302">
        <v>9539</v>
      </c>
      <c r="E176" s="871">
        <v>8957000</v>
      </c>
      <c r="F176" s="12">
        <v>1</v>
      </c>
      <c r="G176" s="12">
        <v>1</v>
      </c>
      <c r="H176" s="12">
        <v>1</v>
      </c>
      <c r="I176" s="584">
        <f>H176*E176</f>
        <v>8957000</v>
      </c>
      <c r="J176" s="32"/>
      <c r="K176" s="32"/>
      <c r="L176" s="1734">
        <f t="shared" si="21"/>
        <v>8957000</v>
      </c>
      <c r="M176" s="11" t="s">
        <v>1137</v>
      </c>
      <c r="N176" s="15" t="s">
        <v>1037</v>
      </c>
      <c r="O176" s="12" t="s">
        <v>923</v>
      </c>
      <c r="P176" s="12" t="s">
        <v>957</v>
      </c>
      <c r="Q176" s="21" t="s">
        <v>1433</v>
      </c>
      <c r="R176" s="22"/>
      <c r="T176" s="4"/>
      <c r="U176" s="4"/>
      <c r="V176" s="4"/>
      <c r="W176" s="4"/>
      <c r="X176" s="4"/>
      <c r="Y176" s="4"/>
      <c r="Z176" s="12">
        <v>1</v>
      </c>
      <c r="AA176" s="302">
        <v>9539</v>
      </c>
      <c r="AB176" s="4"/>
      <c r="AC176" s="4"/>
      <c r="AE176" s="12"/>
      <c r="AF176" s="12"/>
      <c r="AG176" s="4"/>
      <c r="AH176" s="4"/>
      <c r="AI176" s="4"/>
      <c r="AJ176" s="4"/>
      <c r="AK176" s="12">
        <v>1</v>
      </c>
      <c r="AL176" s="1767">
        <f>$I176</f>
        <v>8957000</v>
      </c>
      <c r="AM176" s="4"/>
      <c r="AN176" s="4"/>
      <c r="AO176" s="4"/>
      <c r="AP176" s="1803"/>
      <c r="AQ176" s="4"/>
      <c r="AR176" s="1803"/>
      <c r="AS176" s="4"/>
      <c r="AT176" s="1803"/>
      <c r="AU176" s="4"/>
      <c r="AV176" s="1803"/>
      <c r="AW176" s="4"/>
      <c r="AX176" s="1803"/>
      <c r="AY176" s="43"/>
      <c r="AZ176" s="1768">
        <f t="shared" si="16"/>
        <v>0</v>
      </c>
      <c r="BA176" s="4"/>
      <c r="BB176" s="4"/>
      <c r="BC176" s="4"/>
      <c r="BD176" s="4"/>
    </row>
    <row r="177" spans="1:56" s="17" customFormat="1" ht="84.75" customHeight="1">
      <c r="A177" s="12">
        <v>3</v>
      </c>
      <c r="B177" s="913">
        <v>34</v>
      </c>
      <c r="C177" s="869" t="s">
        <v>1553</v>
      </c>
      <c r="D177" s="302">
        <v>9539</v>
      </c>
      <c r="E177" s="871">
        <v>8957000</v>
      </c>
      <c r="F177" s="12">
        <v>1</v>
      </c>
      <c r="G177" s="12"/>
      <c r="H177" s="12">
        <v>1</v>
      </c>
      <c r="I177" s="584">
        <f>H177*E177</f>
        <v>8957000</v>
      </c>
      <c r="J177" s="32"/>
      <c r="K177" s="32"/>
      <c r="L177" s="1734">
        <f t="shared" si="21"/>
        <v>8957000</v>
      </c>
      <c r="M177" s="11" t="s">
        <v>789</v>
      </c>
      <c r="N177" s="15" t="s">
        <v>1037</v>
      </c>
      <c r="O177" s="12" t="s">
        <v>925</v>
      </c>
      <c r="P177" s="12" t="s">
        <v>957</v>
      </c>
      <c r="Q177" s="21" t="s">
        <v>1433</v>
      </c>
      <c r="R177" s="22"/>
      <c r="T177" s="4"/>
      <c r="U177" s="4"/>
      <c r="V177" s="4"/>
      <c r="W177" s="4"/>
      <c r="X177" s="4"/>
      <c r="Y177" s="4"/>
      <c r="Z177" s="12">
        <v>1</v>
      </c>
      <c r="AA177" s="302">
        <v>9539</v>
      </c>
      <c r="AB177" s="4"/>
      <c r="AC177" s="4"/>
      <c r="AE177" s="12"/>
      <c r="AF177" s="12"/>
      <c r="AG177" s="4"/>
      <c r="AH177" s="4"/>
      <c r="AI177" s="4"/>
      <c r="AJ177" s="4"/>
      <c r="AK177" s="4"/>
      <c r="AL177" s="4"/>
      <c r="AM177" s="12">
        <v>1</v>
      </c>
      <c r="AN177" s="1767">
        <f>$I177</f>
        <v>8957000</v>
      </c>
      <c r="AO177" s="4"/>
      <c r="AP177" s="1803"/>
      <c r="AQ177" s="4"/>
      <c r="AR177" s="1803"/>
      <c r="AS177" s="4"/>
      <c r="AT177" s="1803"/>
      <c r="AU177" s="4"/>
      <c r="AV177" s="1803"/>
      <c r="AW177" s="4"/>
      <c r="AX177" s="1803"/>
      <c r="AY177" s="43"/>
      <c r="AZ177" s="1768">
        <f t="shared" si="16"/>
        <v>0</v>
      </c>
      <c r="BA177" s="4"/>
      <c r="BB177" s="4"/>
      <c r="BC177" s="4"/>
      <c r="BD177" s="4"/>
    </row>
    <row r="178" spans="1:56" s="17" customFormat="1" ht="84.75" customHeight="1">
      <c r="A178" s="12">
        <v>3</v>
      </c>
      <c r="B178" s="913">
        <v>37</v>
      </c>
      <c r="C178" s="869" t="s">
        <v>1556</v>
      </c>
      <c r="D178" s="302">
        <v>9539</v>
      </c>
      <c r="E178" s="871">
        <v>8957000</v>
      </c>
      <c r="F178" s="12">
        <v>1</v>
      </c>
      <c r="G178" s="12"/>
      <c r="H178" s="12">
        <v>1</v>
      </c>
      <c r="I178" s="584">
        <f>H178*E178</f>
        <v>8957000</v>
      </c>
      <c r="J178" s="32"/>
      <c r="K178" s="32"/>
      <c r="L178" s="1734">
        <f t="shared" si="21"/>
        <v>8957000</v>
      </c>
      <c r="M178" s="11" t="s">
        <v>791</v>
      </c>
      <c r="N178" s="15" t="s">
        <v>1044</v>
      </c>
      <c r="O178" s="12" t="s">
        <v>923</v>
      </c>
      <c r="P178" s="12" t="s">
        <v>957</v>
      </c>
      <c r="Q178" s="21" t="s">
        <v>1433</v>
      </c>
      <c r="R178" s="22"/>
      <c r="T178" s="4"/>
      <c r="U178" s="4"/>
      <c r="V178" s="4"/>
      <c r="W178" s="4"/>
      <c r="X178" s="4"/>
      <c r="Y178" s="4"/>
      <c r="Z178" s="12">
        <v>1</v>
      </c>
      <c r="AA178" s="302">
        <v>9539</v>
      </c>
      <c r="AB178" s="4"/>
      <c r="AC178" s="4"/>
      <c r="AE178" s="12"/>
      <c r="AF178" s="12"/>
      <c r="AG178" s="4"/>
      <c r="AH178" s="4"/>
      <c r="AI178" s="4"/>
      <c r="AJ178" s="4"/>
      <c r="AK178" s="12">
        <v>1</v>
      </c>
      <c r="AL178" s="1767">
        <f>$I178</f>
        <v>8957000</v>
      </c>
      <c r="AM178" s="4"/>
      <c r="AN178" s="4"/>
      <c r="AO178" s="4"/>
      <c r="AP178" s="1803"/>
      <c r="AQ178" s="4"/>
      <c r="AR178" s="1803"/>
      <c r="AS178" s="4"/>
      <c r="AT178" s="1803"/>
      <c r="AU178" s="4"/>
      <c r="AV178" s="1803"/>
      <c r="AW178" s="4"/>
      <c r="AX178" s="1803"/>
      <c r="AY178" s="43"/>
      <c r="AZ178" s="1768">
        <f t="shared" si="16"/>
        <v>0</v>
      </c>
      <c r="BA178" s="4"/>
      <c r="BB178" s="4"/>
      <c r="BC178" s="4"/>
      <c r="BD178" s="4"/>
    </row>
    <row r="179" spans="1:56" s="17" customFormat="1" ht="84.75" customHeight="1">
      <c r="A179" s="28">
        <v>5</v>
      </c>
      <c r="B179" s="913">
        <f>B178+1</f>
        <v>38</v>
      </c>
      <c r="C179" s="869" t="s">
        <v>1584</v>
      </c>
      <c r="D179" s="302">
        <v>9539</v>
      </c>
      <c r="E179" s="871">
        <v>9234000</v>
      </c>
      <c r="F179" s="12">
        <v>1</v>
      </c>
      <c r="G179" s="12"/>
      <c r="H179" s="12">
        <v>1</v>
      </c>
      <c r="I179" s="32">
        <f>H179*E179</f>
        <v>9234000</v>
      </c>
      <c r="J179" s="32"/>
      <c r="K179" s="32"/>
      <c r="L179" s="1734">
        <f t="shared" si="21"/>
        <v>9234000</v>
      </c>
      <c r="M179" s="18" t="s">
        <v>1451</v>
      </c>
      <c r="N179" s="38" t="s">
        <v>863</v>
      </c>
      <c r="O179" s="12" t="s">
        <v>923</v>
      </c>
      <c r="P179" s="147" t="s">
        <v>957</v>
      </c>
      <c r="Q179" s="21" t="s">
        <v>1433</v>
      </c>
      <c r="R179" s="22"/>
      <c r="T179" s="4"/>
      <c r="U179" s="4"/>
      <c r="V179" s="4"/>
      <c r="W179" s="4"/>
      <c r="X179" s="4"/>
      <c r="Y179" s="4"/>
      <c r="Z179" s="12">
        <v>1</v>
      </c>
      <c r="AA179" s="302">
        <v>9539</v>
      </c>
      <c r="AB179" s="4"/>
      <c r="AC179" s="4"/>
      <c r="AE179" s="12"/>
      <c r="AF179" s="12"/>
      <c r="AG179" s="4"/>
      <c r="AH179" s="4"/>
      <c r="AI179" s="4"/>
      <c r="AJ179" s="4"/>
      <c r="AK179" s="12">
        <v>1</v>
      </c>
      <c r="AL179" s="1767">
        <f>$I179</f>
        <v>9234000</v>
      </c>
      <c r="AM179" s="4"/>
      <c r="AN179" s="4"/>
      <c r="AO179" s="4"/>
      <c r="AP179" s="1803"/>
      <c r="AQ179" s="4"/>
      <c r="AR179" s="1803"/>
      <c r="AS179" s="4"/>
      <c r="AT179" s="1803"/>
      <c r="AU179" s="4"/>
      <c r="AV179" s="1803"/>
      <c r="AW179" s="4"/>
      <c r="AX179" s="1803"/>
      <c r="AY179" s="43"/>
      <c r="AZ179" s="1768">
        <f t="shared" si="16"/>
        <v>0</v>
      </c>
      <c r="BA179" s="4"/>
      <c r="BB179" s="4"/>
      <c r="BC179" s="4"/>
      <c r="BD179" s="4"/>
    </row>
    <row r="180" spans="1:56" s="17" customFormat="1" ht="84.75" customHeight="1">
      <c r="A180" s="12">
        <v>3</v>
      </c>
      <c r="B180" s="913">
        <v>33</v>
      </c>
      <c r="C180" s="869" t="s">
        <v>1552</v>
      </c>
      <c r="D180" s="302">
        <v>9916</v>
      </c>
      <c r="E180" s="870">
        <v>29500000</v>
      </c>
      <c r="F180" s="12">
        <v>1</v>
      </c>
      <c r="G180" s="12">
        <v>1</v>
      </c>
      <c r="H180" s="12">
        <v>1</v>
      </c>
      <c r="I180" s="870">
        <v>11800000</v>
      </c>
      <c r="J180" s="870">
        <v>17700000</v>
      </c>
      <c r="K180" s="32"/>
      <c r="L180" s="1734">
        <f t="shared" si="21"/>
        <v>29500000</v>
      </c>
      <c r="M180" s="11" t="s">
        <v>739</v>
      </c>
      <c r="N180" s="15" t="s">
        <v>830</v>
      </c>
      <c r="O180" s="12" t="s">
        <v>725</v>
      </c>
      <c r="P180" s="12" t="s">
        <v>957</v>
      </c>
      <c r="Q180" s="21" t="s">
        <v>1433</v>
      </c>
      <c r="R180" s="22"/>
      <c r="T180" s="4"/>
      <c r="U180" s="4"/>
      <c r="V180" s="4"/>
      <c r="W180" s="4"/>
      <c r="X180" s="4"/>
      <c r="Y180" s="4"/>
      <c r="Z180" s="12">
        <v>1</v>
      </c>
      <c r="AA180" s="302">
        <v>9916</v>
      </c>
      <c r="AB180" s="4"/>
      <c r="AC180" s="4"/>
      <c r="AE180" s="12"/>
      <c r="AF180" s="12"/>
      <c r="AG180" s="12">
        <v>1</v>
      </c>
      <c r="AH180" s="1767">
        <f>$I180</f>
        <v>11800000</v>
      </c>
      <c r="AI180" s="4"/>
      <c r="AJ180" s="4"/>
      <c r="AK180" s="4"/>
      <c r="AL180" s="4"/>
      <c r="AM180" s="4"/>
      <c r="AN180" s="4"/>
      <c r="AO180" s="4"/>
      <c r="AP180" s="1803"/>
      <c r="AQ180" s="4"/>
      <c r="AR180" s="1803"/>
      <c r="AS180" s="4"/>
      <c r="AT180" s="1803"/>
      <c r="AU180" s="4"/>
      <c r="AV180" s="1803"/>
      <c r="AW180" s="4"/>
      <c r="AX180" s="1803"/>
      <c r="AY180" s="43"/>
      <c r="AZ180" s="1768">
        <f t="shared" si="16"/>
        <v>0</v>
      </c>
      <c r="BA180" s="4"/>
      <c r="BB180" s="4"/>
      <c r="BC180" s="4"/>
      <c r="BD180" s="4"/>
    </row>
    <row r="181" spans="1:56" s="17" customFormat="1" ht="84.75" customHeight="1">
      <c r="A181" s="315">
        <v>10</v>
      </c>
      <c r="B181" s="913">
        <f>B180+1</f>
        <v>34</v>
      </c>
      <c r="C181" s="869" t="s">
        <v>1644</v>
      </c>
      <c r="D181" s="302">
        <v>10124</v>
      </c>
      <c r="E181" s="870">
        <v>27906700</v>
      </c>
      <c r="F181" s="12">
        <v>1</v>
      </c>
      <c r="G181" s="12">
        <v>1</v>
      </c>
      <c r="H181" s="12">
        <v>1</v>
      </c>
      <c r="I181" s="870">
        <v>5581400</v>
      </c>
      <c r="J181" s="870">
        <v>22325300</v>
      </c>
      <c r="K181" s="630"/>
      <c r="L181" s="1734">
        <f t="shared" si="21"/>
        <v>27906700</v>
      </c>
      <c r="M181" s="210" t="s">
        <v>1278</v>
      </c>
      <c r="N181" s="1" t="s">
        <v>1274</v>
      </c>
      <c r="O181" s="205" t="s">
        <v>925</v>
      </c>
      <c r="P181" s="205" t="s">
        <v>957</v>
      </c>
      <c r="Q181" s="21" t="s">
        <v>1433</v>
      </c>
      <c r="R181" s="22"/>
      <c r="T181" s="4"/>
      <c r="U181" s="4"/>
      <c r="V181" s="4"/>
      <c r="W181" s="4"/>
      <c r="X181" s="4"/>
      <c r="Y181" s="4"/>
      <c r="Z181" s="12">
        <v>1</v>
      </c>
      <c r="AA181" s="302">
        <v>10124</v>
      </c>
      <c r="AB181" s="4"/>
      <c r="AC181" s="4"/>
      <c r="AE181" s="12"/>
      <c r="AF181" s="12"/>
      <c r="AG181" s="4"/>
      <c r="AH181" s="4"/>
      <c r="AI181" s="4"/>
      <c r="AJ181" s="4"/>
      <c r="AK181" s="4"/>
      <c r="AL181" s="4"/>
      <c r="AM181" s="12">
        <v>1</v>
      </c>
      <c r="AN181" s="1767">
        <f>$I181</f>
        <v>5581400</v>
      </c>
      <c r="AO181" s="4"/>
      <c r="AP181" s="1803"/>
      <c r="AQ181" s="4"/>
      <c r="AR181" s="1803"/>
      <c r="AS181" s="4"/>
      <c r="AT181" s="1803"/>
      <c r="AU181" s="4"/>
      <c r="AV181" s="1803"/>
      <c r="AW181" s="4"/>
      <c r="AX181" s="1803"/>
      <c r="AY181" s="43"/>
      <c r="AZ181" s="1768">
        <f t="shared" si="16"/>
        <v>0</v>
      </c>
      <c r="BA181" s="4"/>
      <c r="BB181" s="4"/>
      <c r="BC181" s="4"/>
      <c r="BD181" s="4"/>
    </row>
    <row r="182" spans="1:56" s="17" customFormat="1" ht="84.75" customHeight="1">
      <c r="A182" s="315">
        <v>10</v>
      </c>
      <c r="B182" s="913">
        <f>B181+1</f>
        <v>35</v>
      </c>
      <c r="C182" s="869" t="s">
        <v>1642</v>
      </c>
      <c r="D182" s="302">
        <v>10555</v>
      </c>
      <c r="E182" s="870">
        <v>317079200</v>
      </c>
      <c r="F182" s="12">
        <v>1</v>
      </c>
      <c r="G182" s="12">
        <v>1</v>
      </c>
      <c r="H182" s="12">
        <v>1</v>
      </c>
      <c r="I182" s="870">
        <v>63415900</v>
      </c>
      <c r="J182" s="870">
        <v>126831700</v>
      </c>
      <c r="K182" s="870">
        <v>126831600</v>
      </c>
      <c r="L182" s="1734">
        <f t="shared" si="21"/>
        <v>317079200</v>
      </c>
      <c r="M182" s="629" t="s">
        <v>520</v>
      </c>
      <c r="N182" s="1" t="s">
        <v>1275</v>
      </c>
      <c r="O182" s="205" t="s">
        <v>933</v>
      </c>
      <c r="P182" s="205" t="s">
        <v>957</v>
      </c>
      <c r="Q182" s="21" t="s">
        <v>1433</v>
      </c>
      <c r="R182" s="22"/>
      <c r="T182" s="4"/>
      <c r="U182" s="4"/>
      <c r="V182" s="4"/>
      <c r="W182" s="4"/>
      <c r="X182" s="4"/>
      <c r="Y182" s="4"/>
      <c r="Z182" s="12">
        <v>1</v>
      </c>
      <c r="AA182" s="302">
        <v>10555</v>
      </c>
      <c r="AB182" s="4"/>
      <c r="AC182" s="4"/>
      <c r="AE182" s="12">
        <v>1</v>
      </c>
      <c r="AF182" s="1767">
        <f>$I182</f>
        <v>63415900</v>
      </c>
      <c r="AG182" s="4"/>
      <c r="AH182" s="4"/>
      <c r="AI182" s="4"/>
      <c r="AJ182" s="4"/>
      <c r="AK182" s="4"/>
      <c r="AL182" s="4"/>
      <c r="AM182" s="4"/>
      <c r="AN182" s="4"/>
      <c r="AO182" s="4"/>
      <c r="AP182" s="1803"/>
      <c r="AQ182" s="4"/>
      <c r="AR182" s="1803"/>
      <c r="AS182" s="4"/>
      <c r="AT182" s="1803"/>
      <c r="AU182" s="4"/>
      <c r="AV182" s="1803"/>
      <c r="AW182" s="4"/>
      <c r="AX182" s="1803"/>
      <c r="AY182" s="43"/>
      <c r="AZ182" s="1768">
        <f t="shared" si="16"/>
        <v>0</v>
      </c>
      <c r="BA182" s="4"/>
      <c r="BB182" s="4"/>
      <c r="BC182" s="4"/>
      <c r="BD182" s="4"/>
    </row>
    <row r="183" spans="1:56" s="17" customFormat="1" ht="84.75" customHeight="1">
      <c r="A183" s="12">
        <v>1</v>
      </c>
      <c r="B183" s="913">
        <v>9</v>
      </c>
      <c r="C183" s="869" t="s">
        <v>1499</v>
      </c>
      <c r="D183" s="302">
        <v>10773</v>
      </c>
      <c r="E183" s="870">
        <v>68554100</v>
      </c>
      <c r="F183" s="12">
        <v>1</v>
      </c>
      <c r="G183" s="12"/>
      <c r="H183" s="12">
        <v>1</v>
      </c>
      <c r="I183" s="870">
        <v>13710900</v>
      </c>
      <c r="J183" s="870">
        <v>54843200</v>
      </c>
      <c r="K183" s="32"/>
      <c r="L183" s="1734">
        <f t="shared" si="21"/>
        <v>68554100</v>
      </c>
      <c r="M183" s="11" t="s">
        <v>1153</v>
      </c>
      <c r="N183" s="15" t="s">
        <v>1154</v>
      </c>
      <c r="O183" s="12" t="s">
        <v>933</v>
      </c>
      <c r="P183" s="12" t="s">
        <v>957</v>
      </c>
      <c r="Q183" s="21" t="s">
        <v>1433</v>
      </c>
      <c r="R183" s="22"/>
      <c r="T183" s="4"/>
      <c r="U183" s="4"/>
      <c r="V183" s="4"/>
      <c r="W183" s="4"/>
      <c r="X183" s="4"/>
      <c r="Y183" s="4"/>
      <c r="Z183" s="12">
        <v>1</v>
      </c>
      <c r="AA183" s="302">
        <v>10773</v>
      </c>
      <c r="AB183" s="4"/>
      <c r="AC183" s="4"/>
      <c r="AE183" s="12">
        <v>1</v>
      </c>
      <c r="AF183" s="1767">
        <f>$I183</f>
        <v>13710900</v>
      </c>
      <c r="AG183" s="4"/>
      <c r="AH183" s="4"/>
      <c r="AI183" s="4"/>
      <c r="AJ183" s="4"/>
      <c r="AK183" s="4"/>
      <c r="AL183" s="4"/>
      <c r="AM183" s="4"/>
      <c r="AN183" s="4"/>
      <c r="AO183" s="4"/>
      <c r="AP183" s="1803"/>
      <c r="AQ183" s="4"/>
      <c r="AR183" s="1803"/>
      <c r="AS183" s="4"/>
      <c r="AT183" s="1803"/>
      <c r="AU183" s="4"/>
      <c r="AV183" s="1803"/>
      <c r="AW183" s="4"/>
      <c r="AX183" s="1803"/>
      <c r="AY183" s="43"/>
      <c r="AZ183" s="1768">
        <f t="shared" si="16"/>
        <v>0</v>
      </c>
      <c r="BA183" s="4"/>
      <c r="BB183" s="4"/>
      <c r="BC183" s="4"/>
      <c r="BD183" s="4"/>
    </row>
    <row r="184" spans="1:56" s="17" customFormat="1" ht="84.75" customHeight="1">
      <c r="A184" s="28">
        <v>4</v>
      </c>
      <c r="B184" s="913">
        <f>B183+1</f>
        <v>10</v>
      </c>
      <c r="C184" s="869" t="s">
        <v>1562</v>
      </c>
      <c r="D184" s="302">
        <v>10852</v>
      </c>
      <c r="E184" s="871">
        <v>7980700</v>
      </c>
      <c r="F184" s="12">
        <v>1</v>
      </c>
      <c r="G184" s="12">
        <v>1</v>
      </c>
      <c r="H184" s="12">
        <v>1</v>
      </c>
      <c r="I184" s="26">
        <f>H184*E184</f>
        <v>7980700</v>
      </c>
      <c r="J184" s="303"/>
      <c r="K184" s="303"/>
      <c r="L184" s="1734">
        <f t="shared" si="21"/>
        <v>7980700</v>
      </c>
      <c r="M184" s="307" t="s">
        <v>1370</v>
      </c>
      <c r="N184" s="312" t="s">
        <v>1303</v>
      </c>
      <c r="O184" s="12" t="s">
        <v>727</v>
      </c>
      <c r="P184" s="628" t="s">
        <v>957</v>
      </c>
      <c r="Q184" s="21" t="s">
        <v>1433</v>
      </c>
      <c r="R184" s="22"/>
      <c r="T184" s="4"/>
      <c r="U184" s="4"/>
      <c r="V184" s="4"/>
      <c r="W184" s="4"/>
      <c r="X184" s="4"/>
      <c r="Y184" s="4"/>
      <c r="Z184" s="12">
        <v>1</v>
      </c>
      <c r="AA184" s="302">
        <v>10852</v>
      </c>
      <c r="AB184" s="4"/>
      <c r="AC184" s="4"/>
      <c r="AE184" s="12"/>
      <c r="AF184" s="12"/>
      <c r="AG184" s="4"/>
      <c r="AH184" s="4"/>
      <c r="AI184" s="4"/>
      <c r="AJ184" s="4"/>
      <c r="AK184" s="4"/>
      <c r="AL184" s="4"/>
      <c r="AM184" s="4"/>
      <c r="AN184" s="4"/>
      <c r="AO184" s="12">
        <v>1</v>
      </c>
      <c r="AP184" s="23">
        <f>$I184</f>
        <v>7980700</v>
      </c>
      <c r="AQ184" s="4"/>
      <c r="AR184" s="1803"/>
      <c r="AS184" s="4"/>
      <c r="AT184" s="1803"/>
      <c r="AU184" s="4"/>
      <c r="AV184" s="1803"/>
      <c r="AW184" s="4"/>
      <c r="AX184" s="1803"/>
      <c r="AY184" s="43"/>
      <c r="AZ184" s="1768">
        <f t="shared" si="16"/>
        <v>0</v>
      </c>
      <c r="BA184" s="4"/>
      <c r="BB184" s="4"/>
      <c r="BC184" s="4"/>
      <c r="BD184" s="4"/>
    </row>
    <row r="185" spans="1:56" s="17" customFormat="1" ht="84.75" customHeight="1">
      <c r="A185" s="13">
        <v>8</v>
      </c>
      <c r="B185" s="913">
        <f>B184+1</f>
        <v>11</v>
      </c>
      <c r="C185" s="869" t="s">
        <v>1608</v>
      </c>
      <c r="D185" s="302" t="s">
        <v>1292</v>
      </c>
      <c r="E185" s="871">
        <v>58000000</v>
      </c>
      <c r="F185" s="12">
        <v>1</v>
      </c>
      <c r="G185" s="12">
        <v>1</v>
      </c>
      <c r="H185" s="12">
        <v>1</v>
      </c>
      <c r="I185" s="32">
        <f>H185*E185</f>
        <v>58000000</v>
      </c>
      <c r="J185" s="140"/>
      <c r="K185" s="140"/>
      <c r="L185" s="1734">
        <f t="shared" si="21"/>
        <v>58000000</v>
      </c>
      <c r="M185" s="11" t="s">
        <v>826</v>
      </c>
      <c r="N185" s="15" t="s">
        <v>827</v>
      </c>
      <c r="O185" s="12" t="s">
        <v>933</v>
      </c>
      <c r="P185" s="12" t="s">
        <v>957</v>
      </c>
      <c r="Q185" s="21" t="s">
        <v>1433</v>
      </c>
      <c r="R185" s="22"/>
      <c r="T185" s="4"/>
      <c r="U185" s="4"/>
      <c r="V185" s="4"/>
      <c r="W185" s="4"/>
      <c r="X185" s="4"/>
      <c r="Y185" s="4"/>
      <c r="Z185" s="12">
        <v>1</v>
      </c>
      <c r="AA185" s="302" t="s">
        <v>1292</v>
      </c>
      <c r="AB185" s="4"/>
      <c r="AC185" s="4"/>
      <c r="AE185" s="12">
        <v>1</v>
      </c>
      <c r="AF185" s="1767">
        <f>$I185</f>
        <v>58000000</v>
      </c>
      <c r="AG185" s="4"/>
      <c r="AH185" s="4"/>
      <c r="AI185" s="4"/>
      <c r="AJ185" s="4"/>
      <c r="AK185" s="4"/>
      <c r="AL185" s="4"/>
      <c r="AM185" s="4"/>
      <c r="AN185" s="4"/>
      <c r="AO185" s="4"/>
      <c r="AP185" s="1803"/>
      <c r="AQ185" s="4"/>
      <c r="AR185" s="1803"/>
      <c r="AS185" s="4"/>
      <c r="AT185" s="1803"/>
      <c r="AU185" s="4"/>
      <c r="AV185" s="1803"/>
      <c r="AW185" s="4"/>
      <c r="AX185" s="1803"/>
      <c r="AY185" s="43"/>
      <c r="AZ185" s="1768">
        <f t="shared" si="16"/>
        <v>0</v>
      </c>
      <c r="BA185" s="4"/>
      <c r="BB185" s="4"/>
      <c r="BC185" s="4"/>
      <c r="BD185" s="4"/>
    </row>
    <row r="186" spans="1:56" s="22" customFormat="1" ht="84.75" customHeight="1">
      <c r="A186" s="13">
        <v>2</v>
      </c>
      <c r="B186" s="913">
        <v>13</v>
      </c>
      <c r="C186" s="869" t="s">
        <v>1518</v>
      </c>
      <c r="D186" s="302" t="s">
        <v>477</v>
      </c>
      <c r="E186" s="871">
        <v>2115000</v>
      </c>
      <c r="F186" s="12">
        <v>1</v>
      </c>
      <c r="G186" s="12">
        <v>1</v>
      </c>
      <c r="H186" s="12">
        <v>1</v>
      </c>
      <c r="I186" s="584">
        <f>H186*E186</f>
        <v>2115000</v>
      </c>
      <c r="J186" s="32"/>
      <c r="K186" s="32"/>
      <c r="L186" s="1734">
        <f t="shared" si="21"/>
        <v>2115000</v>
      </c>
      <c r="M186" s="11" t="s">
        <v>478</v>
      </c>
      <c r="N186" s="15" t="s">
        <v>1145</v>
      </c>
      <c r="O186" s="12" t="s">
        <v>727</v>
      </c>
      <c r="P186" s="12" t="s">
        <v>957</v>
      </c>
      <c r="Q186" s="21" t="s">
        <v>1433</v>
      </c>
      <c r="T186" s="16"/>
      <c r="U186" s="16"/>
      <c r="V186" s="16"/>
      <c r="W186" s="16"/>
      <c r="X186" s="16"/>
      <c r="Y186" s="16"/>
      <c r="Z186" s="12">
        <v>1</v>
      </c>
      <c r="AA186" s="302" t="s">
        <v>477</v>
      </c>
      <c r="AB186" s="16"/>
      <c r="AC186" s="16"/>
      <c r="AE186" s="12"/>
      <c r="AF186" s="12"/>
      <c r="AG186" s="16"/>
      <c r="AH186" s="16"/>
      <c r="AI186" s="16"/>
      <c r="AJ186" s="16"/>
      <c r="AK186" s="16"/>
      <c r="AL186" s="16"/>
      <c r="AM186" s="16"/>
      <c r="AN186" s="16"/>
      <c r="AO186" s="12">
        <v>1</v>
      </c>
      <c r="AP186" s="23">
        <f>$I186</f>
        <v>2115000</v>
      </c>
      <c r="AQ186" s="16"/>
      <c r="AR186" s="872"/>
      <c r="AS186" s="16"/>
      <c r="AT186" s="872"/>
      <c r="AU186" s="16"/>
      <c r="AV186" s="872"/>
      <c r="AW186" s="16"/>
      <c r="AX186" s="872"/>
      <c r="AY186" s="43"/>
      <c r="AZ186" s="1768">
        <f t="shared" si="16"/>
        <v>0</v>
      </c>
      <c r="BA186" s="16"/>
      <c r="BB186" s="16"/>
      <c r="BC186" s="16"/>
      <c r="BD186" s="16"/>
    </row>
    <row r="187" spans="1:56" s="22" customFormat="1" ht="84.75" customHeight="1">
      <c r="A187" s="28">
        <v>5</v>
      </c>
      <c r="B187" s="913">
        <f>B185+1</f>
        <v>12</v>
      </c>
      <c r="C187" s="869" t="s">
        <v>1582</v>
      </c>
      <c r="D187" s="302" t="s">
        <v>1196</v>
      </c>
      <c r="E187" s="870">
        <v>37708700</v>
      </c>
      <c r="F187" s="12">
        <v>1</v>
      </c>
      <c r="G187" s="12">
        <v>1</v>
      </c>
      <c r="H187" s="12">
        <v>1</v>
      </c>
      <c r="I187" s="870">
        <v>7541800</v>
      </c>
      <c r="J187" s="870">
        <v>30166900</v>
      </c>
      <c r="K187" s="303"/>
      <c r="L187" s="1734">
        <f t="shared" si="21"/>
        <v>37708700</v>
      </c>
      <c r="M187" s="18" t="s">
        <v>1197</v>
      </c>
      <c r="N187" s="38" t="s">
        <v>861</v>
      </c>
      <c r="O187" s="12" t="s">
        <v>928</v>
      </c>
      <c r="P187" s="147" t="s">
        <v>957</v>
      </c>
      <c r="Q187" s="21" t="s">
        <v>1433</v>
      </c>
      <c r="S187" s="30" t="s">
        <v>4113</v>
      </c>
      <c r="T187" s="16"/>
      <c r="U187" s="16"/>
      <c r="V187" s="16"/>
      <c r="W187" s="16"/>
      <c r="X187" s="16"/>
      <c r="Y187" s="16"/>
      <c r="Z187" s="12">
        <v>1</v>
      </c>
      <c r="AA187" s="302" t="s">
        <v>1196</v>
      </c>
      <c r="AB187" s="16"/>
      <c r="AC187" s="16"/>
      <c r="AE187" s="12"/>
      <c r="AF187" s="12"/>
      <c r="AG187" s="16"/>
      <c r="AH187" s="16"/>
      <c r="AI187" s="12">
        <v>1</v>
      </c>
      <c r="AJ187" s="1767">
        <f>$I187</f>
        <v>7541800</v>
      </c>
      <c r="AK187" s="16"/>
      <c r="AL187" s="16"/>
      <c r="AM187" s="16"/>
      <c r="AN187" s="16"/>
      <c r="AO187" s="16"/>
      <c r="AP187" s="872"/>
      <c r="AQ187" s="16"/>
      <c r="AR187" s="872"/>
      <c r="AS187" s="16"/>
      <c r="AT187" s="872"/>
      <c r="AU187" s="16"/>
      <c r="AV187" s="872"/>
      <c r="AW187" s="16"/>
      <c r="AX187" s="872"/>
      <c r="AY187" s="43"/>
      <c r="AZ187" s="1768">
        <f t="shared" si="16"/>
        <v>0</v>
      </c>
      <c r="BA187" s="16"/>
      <c r="BB187" s="16"/>
      <c r="BC187" s="13">
        <f>$AI187</f>
        <v>1</v>
      </c>
      <c r="BD187" s="1823">
        <f>$AJ187</f>
        <v>7541800</v>
      </c>
    </row>
    <row r="188" spans="1:56" s="22" customFormat="1" ht="84.75" customHeight="1">
      <c r="A188" s="12">
        <v>7</v>
      </c>
      <c r="B188" s="913">
        <f>B187+1</f>
        <v>13</v>
      </c>
      <c r="C188" s="869" t="s">
        <v>1604</v>
      </c>
      <c r="D188" s="302" t="s">
        <v>1478</v>
      </c>
      <c r="E188" s="870">
        <v>192956800</v>
      </c>
      <c r="F188" s="12">
        <v>1</v>
      </c>
      <c r="G188" s="12">
        <v>1</v>
      </c>
      <c r="H188" s="12">
        <v>1</v>
      </c>
      <c r="I188" s="870">
        <v>38591400</v>
      </c>
      <c r="J188" s="870">
        <v>77182800</v>
      </c>
      <c r="K188" s="870">
        <v>77182600</v>
      </c>
      <c r="L188" s="1734">
        <f t="shared" si="21"/>
        <v>192956800</v>
      </c>
      <c r="M188" s="16" t="s">
        <v>525</v>
      </c>
      <c r="N188" s="14" t="s">
        <v>526</v>
      </c>
      <c r="O188" s="880" t="s">
        <v>725</v>
      </c>
      <c r="P188" s="205" t="s">
        <v>957</v>
      </c>
      <c r="Q188" s="21" t="s">
        <v>1433</v>
      </c>
      <c r="T188" s="16"/>
      <c r="U188" s="16"/>
      <c r="V188" s="16"/>
      <c r="W188" s="16"/>
      <c r="X188" s="16"/>
      <c r="Y188" s="16"/>
      <c r="Z188" s="12">
        <v>1</v>
      </c>
      <c r="AA188" s="302">
        <v>9034</v>
      </c>
      <c r="AB188" s="16"/>
      <c r="AC188" s="16"/>
      <c r="AE188" s="12"/>
      <c r="AF188" s="12"/>
      <c r="AG188" s="12">
        <v>1</v>
      </c>
      <c r="AH188" s="1767">
        <f>$I188</f>
        <v>38591400</v>
      </c>
      <c r="AI188" s="16"/>
      <c r="AJ188" s="16"/>
      <c r="AK188" s="16"/>
      <c r="AL188" s="16"/>
      <c r="AM188" s="16"/>
      <c r="AN188" s="16"/>
      <c r="AO188" s="16"/>
      <c r="AP188" s="872"/>
      <c r="AQ188" s="16"/>
      <c r="AR188" s="872"/>
      <c r="AS188" s="16"/>
      <c r="AT188" s="872"/>
      <c r="AU188" s="16"/>
      <c r="AV188" s="872"/>
      <c r="AW188" s="16"/>
      <c r="AX188" s="872"/>
      <c r="AY188" s="43"/>
      <c r="AZ188" s="1768">
        <f t="shared" si="16"/>
        <v>0</v>
      </c>
      <c r="BA188" s="16"/>
      <c r="BB188" s="16"/>
      <c r="BC188" s="16"/>
      <c r="BD188" s="16"/>
    </row>
    <row r="189" spans="1:56" s="22" customFormat="1" ht="84.75" customHeight="1">
      <c r="A189" s="12">
        <v>7</v>
      </c>
      <c r="B189" s="913">
        <f>B188+1</f>
        <v>14</v>
      </c>
      <c r="C189" s="869" t="s">
        <v>1602</v>
      </c>
      <c r="D189" s="302" t="s">
        <v>1050</v>
      </c>
      <c r="E189" s="870">
        <v>186887400</v>
      </c>
      <c r="F189" s="12">
        <v>1</v>
      </c>
      <c r="G189" s="12"/>
      <c r="H189" s="12">
        <v>1</v>
      </c>
      <c r="I189" s="870">
        <v>37377500</v>
      </c>
      <c r="J189" s="870">
        <v>74755000</v>
      </c>
      <c r="K189" s="870">
        <v>74754900</v>
      </c>
      <c r="L189" s="1734">
        <f t="shared" si="21"/>
        <v>186887400</v>
      </c>
      <c r="M189" s="16" t="s">
        <v>524</v>
      </c>
      <c r="N189" s="14" t="s">
        <v>1410</v>
      </c>
      <c r="O189" s="880" t="s">
        <v>933</v>
      </c>
      <c r="P189" s="205" t="s">
        <v>957</v>
      </c>
      <c r="Q189" s="21" t="s">
        <v>1433</v>
      </c>
      <c r="T189" s="16"/>
      <c r="U189" s="16"/>
      <c r="V189" s="16"/>
      <c r="W189" s="16"/>
      <c r="X189" s="16"/>
      <c r="Y189" s="16"/>
      <c r="Z189" s="12">
        <v>1</v>
      </c>
      <c r="AA189" s="302">
        <v>9034</v>
      </c>
      <c r="AB189" s="16"/>
      <c r="AC189" s="16"/>
      <c r="AE189" s="12">
        <v>1</v>
      </c>
      <c r="AF189" s="1767">
        <f>$I189</f>
        <v>37377500</v>
      </c>
      <c r="AG189" s="16"/>
      <c r="AH189" s="16"/>
      <c r="AI189" s="16"/>
      <c r="AJ189" s="16"/>
      <c r="AK189" s="16"/>
      <c r="AL189" s="16"/>
      <c r="AM189" s="16"/>
      <c r="AN189" s="16"/>
      <c r="AO189" s="16"/>
      <c r="AP189" s="872"/>
      <c r="AQ189" s="16"/>
      <c r="AR189" s="872"/>
      <c r="AS189" s="16"/>
      <c r="AT189" s="872"/>
      <c r="AU189" s="16"/>
      <c r="AV189" s="872"/>
      <c r="AW189" s="16"/>
      <c r="AX189" s="872"/>
      <c r="AY189" s="43"/>
      <c r="AZ189" s="1768">
        <f t="shared" si="16"/>
        <v>0</v>
      </c>
      <c r="BA189" s="16"/>
      <c r="BB189" s="16"/>
      <c r="BC189" s="16"/>
      <c r="BD189" s="16"/>
    </row>
    <row r="190" spans="1:56" s="22" customFormat="1" ht="84.75" customHeight="1">
      <c r="A190" s="12">
        <v>3</v>
      </c>
      <c r="B190" s="913">
        <v>32</v>
      </c>
      <c r="C190" s="869" t="s">
        <v>1551</v>
      </c>
      <c r="D190" s="302" t="s">
        <v>1365</v>
      </c>
      <c r="E190" s="871">
        <v>9215000</v>
      </c>
      <c r="F190" s="12">
        <v>1</v>
      </c>
      <c r="G190" s="12">
        <v>1</v>
      </c>
      <c r="H190" s="12">
        <v>1</v>
      </c>
      <c r="I190" s="584">
        <f t="shared" ref="I190:I196" si="22">H190*E190</f>
        <v>9215000</v>
      </c>
      <c r="J190" s="32"/>
      <c r="K190" s="32"/>
      <c r="L190" s="1734">
        <f t="shared" si="21"/>
        <v>9215000</v>
      </c>
      <c r="M190" s="11" t="s">
        <v>1359</v>
      </c>
      <c r="N190" s="15" t="s">
        <v>1090</v>
      </c>
      <c r="O190" s="12" t="s">
        <v>727</v>
      </c>
      <c r="P190" s="12" t="s">
        <v>957</v>
      </c>
      <c r="Q190" s="21" t="s">
        <v>1433</v>
      </c>
      <c r="T190" s="16"/>
      <c r="U190" s="16"/>
      <c r="V190" s="16"/>
      <c r="W190" s="16"/>
      <c r="X190" s="16"/>
      <c r="Y190" s="16"/>
      <c r="Z190" s="12">
        <v>1</v>
      </c>
      <c r="AA190" s="302">
        <v>9540</v>
      </c>
      <c r="AB190" s="16"/>
      <c r="AC190" s="16"/>
      <c r="AE190" s="12"/>
      <c r="AF190" s="12"/>
      <c r="AG190" s="16"/>
      <c r="AH190" s="16"/>
      <c r="AI190" s="16"/>
      <c r="AJ190" s="16"/>
      <c r="AK190" s="16"/>
      <c r="AL190" s="16"/>
      <c r="AM190" s="16"/>
      <c r="AN190" s="16"/>
      <c r="AO190" s="12">
        <v>1</v>
      </c>
      <c r="AP190" s="23">
        <f>$I190</f>
        <v>9215000</v>
      </c>
      <c r="AQ190" s="16"/>
      <c r="AR190" s="872"/>
      <c r="AS190" s="16"/>
      <c r="AT190" s="872"/>
      <c r="AU190" s="16"/>
      <c r="AV190" s="872"/>
      <c r="AW190" s="16"/>
      <c r="AX190" s="872"/>
      <c r="AY190" s="43"/>
      <c r="AZ190" s="1768">
        <f t="shared" si="16"/>
        <v>0</v>
      </c>
      <c r="BA190" s="16"/>
      <c r="BB190" s="16"/>
      <c r="BC190" s="16"/>
      <c r="BD190" s="16"/>
    </row>
    <row r="191" spans="1:56" s="22" customFormat="1" ht="84.75" customHeight="1">
      <c r="A191" s="28">
        <v>4</v>
      </c>
      <c r="B191" s="913">
        <f>B190+1</f>
        <v>33</v>
      </c>
      <c r="C191" s="869" t="s">
        <v>1568</v>
      </c>
      <c r="D191" s="302" t="s">
        <v>1372</v>
      </c>
      <c r="E191" s="871">
        <v>4000000</v>
      </c>
      <c r="F191" s="12">
        <v>1</v>
      </c>
      <c r="G191" s="12">
        <v>1</v>
      </c>
      <c r="H191" s="12">
        <v>1</v>
      </c>
      <c r="I191" s="32">
        <f t="shared" si="22"/>
        <v>4000000</v>
      </c>
      <c r="J191" s="303"/>
      <c r="K191" s="303"/>
      <c r="L191" s="1734">
        <f t="shared" si="21"/>
        <v>4000000</v>
      </c>
      <c r="M191" s="210" t="s">
        <v>1373</v>
      </c>
      <c r="N191" s="306" t="s">
        <v>815</v>
      </c>
      <c r="O191" s="12" t="s">
        <v>727</v>
      </c>
      <c r="P191" s="640" t="s">
        <v>957</v>
      </c>
      <c r="Q191" s="21" t="s">
        <v>1433</v>
      </c>
      <c r="T191" s="16"/>
      <c r="U191" s="16"/>
      <c r="V191" s="16"/>
      <c r="W191" s="16"/>
      <c r="X191" s="16"/>
      <c r="Y191" s="16"/>
      <c r="Z191" s="12">
        <v>1</v>
      </c>
      <c r="AA191" s="12" t="s">
        <v>4049</v>
      </c>
      <c r="AB191" s="16"/>
      <c r="AC191" s="16"/>
      <c r="AE191" s="12"/>
      <c r="AF191" s="12"/>
      <c r="AG191" s="16"/>
      <c r="AH191" s="16"/>
      <c r="AI191" s="16"/>
      <c r="AJ191" s="16"/>
      <c r="AK191" s="16"/>
      <c r="AL191" s="16"/>
      <c r="AM191" s="16"/>
      <c r="AN191" s="16"/>
      <c r="AO191" s="12">
        <v>1</v>
      </c>
      <c r="AP191" s="23">
        <f>$I191</f>
        <v>4000000</v>
      </c>
      <c r="AQ191" s="16"/>
      <c r="AR191" s="872"/>
      <c r="AS191" s="16"/>
      <c r="AT191" s="872"/>
      <c r="AU191" s="16"/>
      <c r="AV191" s="872"/>
      <c r="AW191" s="16"/>
      <c r="AX191" s="872"/>
      <c r="AY191" s="43"/>
      <c r="AZ191" s="1768">
        <f t="shared" si="16"/>
        <v>0</v>
      </c>
      <c r="BA191" s="16"/>
      <c r="BB191" s="16"/>
      <c r="BC191" s="16"/>
      <c r="BD191" s="16"/>
    </row>
    <row r="192" spans="1:56" s="22" customFormat="1" ht="84.75" customHeight="1">
      <c r="A192" s="12">
        <v>1</v>
      </c>
      <c r="B192" s="913">
        <v>4</v>
      </c>
      <c r="C192" s="869" t="s">
        <v>1494</v>
      </c>
      <c r="D192" s="302" t="s">
        <v>833</v>
      </c>
      <c r="E192" s="871">
        <v>6300000</v>
      </c>
      <c r="F192" s="12">
        <v>1</v>
      </c>
      <c r="G192" s="12">
        <v>1</v>
      </c>
      <c r="H192" s="12">
        <v>1</v>
      </c>
      <c r="I192" s="32">
        <f t="shared" si="22"/>
        <v>6300000</v>
      </c>
      <c r="J192" s="32"/>
      <c r="K192" s="32"/>
      <c r="L192" s="1734">
        <f t="shared" si="21"/>
        <v>6300000</v>
      </c>
      <c r="M192" s="11" t="s">
        <v>834</v>
      </c>
      <c r="N192" s="15" t="s">
        <v>1152</v>
      </c>
      <c r="O192" s="12" t="s">
        <v>1424</v>
      </c>
      <c r="P192" s="12" t="s">
        <v>957</v>
      </c>
      <c r="Q192" s="21" t="s">
        <v>1433</v>
      </c>
      <c r="T192" s="16"/>
      <c r="U192" s="16"/>
      <c r="V192" s="16"/>
      <c r="W192" s="16"/>
      <c r="X192" s="16"/>
      <c r="Y192" s="16"/>
      <c r="Z192" s="12">
        <v>1</v>
      </c>
      <c r="AA192" s="12" t="s">
        <v>4047</v>
      </c>
      <c r="AB192" s="16"/>
      <c r="AC192" s="16"/>
      <c r="AE192" s="12"/>
      <c r="AF192" s="12"/>
      <c r="AG192" s="16"/>
      <c r="AH192" s="16"/>
      <c r="AI192" s="16"/>
      <c r="AJ192" s="16"/>
      <c r="AK192" s="16"/>
      <c r="AL192" s="16"/>
      <c r="AM192" s="16"/>
      <c r="AN192" s="16"/>
      <c r="AO192" s="16"/>
      <c r="AP192" s="872"/>
      <c r="AQ192" s="12">
        <v>1</v>
      </c>
      <c r="AR192" s="23">
        <f>$I192</f>
        <v>6300000</v>
      </c>
      <c r="AS192" s="16"/>
      <c r="AT192" s="872"/>
      <c r="AU192" s="16"/>
      <c r="AV192" s="872"/>
      <c r="AW192" s="16"/>
      <c r="AX192" s="872"/>
      <c r="AY192" s="43"/>
      <c r="AZ192" s="1768">
        <f t="shared" si="16"/>
        <v>0</v>
      </c>
      <c r="BA192" s="16"/>
      <c r="BB192" s="16"/>
      <c r="BC192" s="16"/>
      <c r="BD192" s="16"/>
    </row>
    <row r="193" spans="1:56" s="22" customFormat="1" ht="84.75" customHeight="1">
      <c r="A193" s="12">
        <v>11</v>
      </c>
      <c r="B193" s="913">
        <f>B192+1</f>
        <v>5</v>
      </c>
      <c r="C193" s="869" t="s">
        <v>1667</v>
      </c>
      <c r="D193" s="302" t="s">
        <v>528</v>
      </c>
      <c r="E193" s="871">
        <v>8000000</v>
      </c>
      <c r="F193" s="12">
        <v>1</v>
      </c>
      <c r="G193" s="12">
        <v>1</v>
      </c>
      <c r="H193" s="12">
        <v>1</v>
      </c>
      <c r="I193" s="32">
        <f t="shared" si="22"/>
        <v>8000000</v>
      </c>
      <c r="J193" s="32"/>
      <c r="K193" s="32"/>
      <c r="L193" s="1734">
        <f t="shared" si="21"/>
        <v>8000000</v>
      </c>
      <c r="M193" s="11" t="s">
        <v>1429</v>
      </c>
      <c r="N193" s="14" t="s">
        <v>663</v>
      </c>
      <c r="O193" s="205" t="s">
        <v>727</v>
      </c>
      <c r="P193" s="12" t="s">
        <v>957</v>
      </c>
      <c r="Q193" s="21" t="s">
        <v>1433</v>
      </c>
      <c r="T193" s="16"/>
      <c r="U193" s="16"/>
      <c r="V193" s="16"/>
      <c r="W193" s="16"/>
      <c r="X193" s="16"/>
      <c r="Y193" s="16"/>
      <c r="Z193" s="12">
        <v>1</v>
      </c>
      <c r="AA193" s="12" t="s">
        <v>4047</v>
      </c>
      <c r="AB193" s="16"/>
      <c r="AC193" s="16"/>
      <c r="AE193" s="12"/>
      <c r="AF193" s="12"/>
      <c r="AG193" s="16"/>
      <c r="AH193" s="16"/>
      <c r="AI193" s="16"/>
      <c r="AJ193" s="16"/>
      <c r="AK193" s="16"/>
      <c r="AL193" s="16"/>
      <c r="AM193" s="16"/>
      <c r="AN193" s="16"/>
      <c r="AO193" s="12">
        <v>1</v>
      </c>
      <c r="AP193" s="23">
        <f>$I193</f>
        <v>8000000</v>
      </c>
      <c r="AQ193" s="16"/>
      <c r="AR193" s="872"/>
      <c r="AS193" s="16"/>
      <c r="AT193" s="872"/>
      <c r="AU193" s="16"/>
      <c r="AV193" s="872"/>
      <c r="AW193" s="16"/>
      <c r="AX193" s="872"/>
      <c r="AY193" s="43"/>
      <c r="AZ193" s="1768">
        <f t="shared" si="16"/>
        <v>0</v>
      </c>
      <c r="BA193" s="16"/>
      <c r="BB193" s="16"/>
      <c r="BC193" s="16"/>
      <c r="BD193" s="16"/>
    </row>
    <row r="194" spans="1:56" s="22" customFormat="1" ht="84.75" customHeight="1">
      <c r="A194" s="12">
        <v>3</v>
      </c>
      <c r="B194" s="913">
        <v>13</v>
      </c>
      <c r="C194" s="869" t="s">
        <v>1532</v>
      </c>
      <c r="D194" s="302" t="s">
        <v>836</v>
      </c>
      <c r="E194" s="871">
        <v>5000000</v>
      </c>
      <c r="F194" s="12">
        <v>1</v>
      </c>
      <c r="G194" s="12">
        <v>1</v>
      </c>
      <c r="H194" s="12">
        <v>1</v>
      </c>
      <c r="I194" s="32">
        <f t="shared" si="22"/>
        <v>5000000</v>
      </c>
      <c r="J194" s="32"/>
      <c r="K194" s="32"/>
      <c r="L194" s="1734">
        <f t="shared" si="21"/>
        <v>5000000</v>
      </c>
      <c r="M194" s="11" t="s">
        <v>791</v>
      </c>
      <c r="N194" s="15" t="s">
        <v>1044</v>
      </c>
      <c r="O194" s="12" t="s">
        <v>923</v>
      </c>
      <c r="P194" s="12" t="s">
        <v>957</v>
      </c>
      <c r="Q194" s="21" t="s">
        <v>1433</v>
      </c>
      <c r="T194" s="16"/>
      <c r="U194" s="16"/>
      <c r="V194" s="16"/>
      <c r="W194" s="16"/>
      <c r="X194" s="16"/>
      <c r="Y194" s="16"/>
      <c r="Z194" s="12">
        <v>1</v>
      </c>
      <c r="AA194" s="12" t="s">
        <v>4047</v>
      </c>
      <c r="AB194" s="16"/>
      <c r="AC194" s="16"/>
      <c r="AE194" s="12"/>
      <c r="AF194" s="12"/>
      <c r="AG194" s="16"/>
      <c r="AH194" s="16"/>
      <c r="AI194" s="16"/>
      <c r="AJ194" s="16"/>
      <c r="AK194" s="12">
        <v>1</v>
      </c>
      <c r="AL194" s="1767">
        <f>$I194</f>
        <v>5000000</v>
      </c>
      <c r="AM194" s="16"/>
      <c r="AN194" s="16"/>
      <c r="AO194" s="16"/>
      <c r="AP194" s="872"/>
      <c r="AQ194" s="16"/>
      <c r="AR194" s="872"/>
      <c r="AS194" s="16"/>
      <c r="AT194" s="872"/>
      <c r="AU194" s="16"/>
      <c r="AV194" s="872"/>
      <c r="AW194" s="16"/>
      <c r="AX194" s="872"/>
      <c r="AY194" s="43"/>
      <c r="AZ194" s="1768">
        <f t="shared" si="16"/>
        <v>0</v>
      </c>
      <c r="BA194" s="16"/>
      <c r="BB194" s="16"/>
      <c r="BC194" s="16"/>
      <c r="BD194" s="16"/>
    </row>
    <row r="195" spans="1:56" s="22" customFormat="1" ht="84.75" customHeight="1">
      <c r="A195" s="28">
        <v>5</v>
      </c>
      <c r="B195" s="913">
        <f>B194+1</f>
        <v>14</v>
      </c>
      <c r="C195" s="869" t="s">
        <v>1583</v>
      </c>
      <c r="D195" s="302" t="s">
        <v>836</v>
      </c>
      <c r="E195" s="871">
        <v>26000000</v>
      </c>
      <c r="F195" s="12">
        <v>1</v>
      </c>
      <c r="G195" s="12">
        <v>1</v>
      </c>
      <c r="H195" s="12">
        <v>1</v>
      </c>
      <c r="I195" s="32">
        <f t="shared" si="22"/>
        <v>26000000</v>
      </c>
      <c r="J195" s="303"/>
      <c r="K195" s="303"/>
      <c r="L195" s="1734">
        <f t="shared" si="21"/>
        <v>26000000</v>
      </c>
      <c r="M195" s="18" t="s">
        <v>657</v>
      </c>
      <c r="N195" s="38" t="s">
        <v>863</v>
      </c>
      <c r="O195" s="12" t="s">
        <v>725</v>
      </c>
      <c r="P195" s="147" t="s">
        <v>957</v>
      </c>
      <c r="Q195" s="21" t="s">
        <v>1433</v>
      </c>
      <c r="T195" s="16"/>
      <c r="U195" s="16"/>
      <c r="V195" s="16"/>
      <c r="W195" s="16"/>
      <c r="X195" s="16"/>
      <c r="Y195" s="16"/>
      <c r="Z195" s="12">
        <v>1</v>
      </c>
      <c r="AA195" s="12" t="s">
        <v>4047</v>
      </c>
      <c r="AB195" s="16"/>
      <c r="AC195" s="16"/>
      <c r="AE195" s="12"/>
      <c r="AF195" s="12"/>
      <c r="AG195" s="12">
        <v>1</v>
      </c>
      <c r="AH195" s="1767">
        <f>$I195</f>
        <v>26000000</v>
      </c>
      <c r="AI195" s="16"/>
      <c r="AJ195" s="16"/>
      <c r="AK195" s="16"/>
      <c r="AL195" s="16"/>
      <c r="AM195" s="16"/>
      <c r="AN195" s="16"/>
      <c r="AO195" s="16"/>
      <c r="AP195" s="872"/>
      <c r="AQ195" s="16"/>
      <c r="AR195" s="872"/>
      <c r="AS195" s="16"/>
      <c r="AT195" s="872"/>
      <c r="AU195" s="16"/>
      <c r="AV195" s="872"/>
      <c r="AW195" s="16"/>
      <c r="AX195" s="872"/>
      <c r="AY195" s="43"/>
      <c r="AZ195" s="1768">
        <f t="shared" si="16"/>
        <v>0</v>
      </c>
      <c r="BA195" s="16"/>
      <c r="BB195" s="16"/>
      <c r="BC195" s="16"/>
      <c r="BD195" s="16"/>
    </row>
    <row r="196" spans="1:56" s="22" customFormat="1" ht="84.75" customHeight="1">
      <c r="A196" s="12">
        <v>5</v>
      </c>
      <c r="B196" s="913">
        <f>B195+1</f>
        <v>15</v>
      </c>
      <c r="C196" s="869" t="s">
        <v>1573</v>
      </c>
      <c r="D196" s="302" t="s">
        <v>836</v>
      </c>
      <c r="E196" s="871">
        <v>20000000</v>
      </c>
      <c r="F196" s="12">
        <v>1</v>
      </c>
      <c r="G196" s="12">
        <v>1</v>
      </c>
      <c r="H196" s="12">
        <v>1</v>
      </c>
      <c r="I196" s="32">
        <f t="shared" si="22"/>
        <v>20000000</v>
      </c>
      <c r="J196" s="32"/>
      <c r="K196" s="32"/>
      <c r="L196" s="1734">
        <f t="shared" ref="L196:L206" si="23">I196+J196+K196</f>
        <v>20000000</v>
      </c>
      <c r="M196" s="11" t="s">
        <v>1130</v>
      </c>
      <c r="N196" s="15" t="s">
        <v>824</v>
      </c>
      <c r="O196" s="12" t="s">
        <v>725</v>
      </c>
      <c r="P196" s="12" t="s">
        <v>957</v>
      </c>
      <c r="Q196" s="21" t="s">
        <v>1433</v>
      </c>
      <c r="T196" s="16"/>
      <c r="U196" s="16"/>
      <c r="V196" s="16"/>
      <c r="W196" s="16"/>
      <c r="X196" s="16"/>
      <c r="Y196" s="16"/>
      <c r="Z196" s="12">
        <v>1</v>
      </c>
      <c r="AA196" s="12" t="s">
        <v>4047</v>
      </c>
      <c r="AB196" s="16"/>
      <c r="AC196" s="16"/>
      <c r="AE196" s="12"/>
      <c r="AF196" s="12"/>
      <c r="AG196" s="12">
        <v>1</v>
      </c>
      <c r="AH196" s="1767">
        <f>$I196</f>
        <v>20000000</v>
      </c>
      <c r="AI196" s="16"/>
      <c r="AJ196" s="16"/>
      <c r="AK196" s="16"/>
      <c r="AL196" s="16"/>
      <c r="AM196" s="16"/>
      <c r="AN196" s="16"/>
      <c r="AO196" s="16"/>
      <c r="AP196" s="872"/>
      <c r="AQ196" s="16"/>
      <c r="AR196" s="872"/>
      <c r="AS196" s="16"/>
      <c r="AT196" s="872"/>
      <c r="AU196" s="16"/>
      <c r="AV196" s="872"/>
      <c r="AW196" s="16"/>
      <c r="AX196" s="872"/>
      <c r="AY196" s="43"/>
      <c r="AZ196" s="1768">
        <f t="shared" si="16"/>
        <v>0</v>
      </c>
      <c r="BA196" s="16"/>
      <c r="BB196" s="16"/>
      <c r="BC196" s="16"/>
      <c r="BD196" s="16"/>
    </row>
    <row r="197" spans="1:56" s="22" customFormat="1" ht="84.75" customHeight="1">
      <c r="A197" s="12">
        <v>6</v>
      </c>
      <c r="B197" s="913">
        <f>B196+1</f>
        <v>16</v>
      </c>
      <c r="C197" s="869" t="s">
        <v>1595</v>
      </c>
      <c r="D197" s="302" t="s">
        <v>836</v>
      </c>
      <c r="E197" s="870">
        <v>116328000</v>
      </c>
      <c r="F197" s="12">
        <v>1</v>
      </c>
      <c r="G197" s="12">
        <v>1</v>
      </c>
      <c r="H197" s="12">
        <v>1</v>
      </c>
      <c r="I197" s="870">
        <v>23265600</v>
      </c>
      <c r="J197" s="870">
        <v>46531200</v>
      </c>
      <c r="K197" s="870">
        <v>46531200</v>
      </c>
      <c r="L197" s="1734">
        <f t="shared" si="23"/>
        <v>116328000</v>
      </c>
      <c r="M197" s="11" t="s">
        <v>1450</v>
      </c>
      <c r="N197" s="15" t="s">
        <v>1405</v>
      </c>
      <c r="O197" s="12" t="s">
        <v>933</v>
      </c>
      <c r="P197" s="581" t="s">
        <v>957</v>
      </c>
      <c r="Q197" s="21" t="s">
        <v>1433</v>
      </c>
      <c r="T197" s="16"/>
      <c r="U197" s="16"/>
      <c r="V197" s="16"/>
      <c r="W197" s="16"/>
      <c r="X197" s="16"/>
      <c r="Y197" s="16"/>
      <c r="Z197" s="12">
        <v>1</v>
      </c>
      <c r="AA197" s="302" t="s">
        <v>836</v>
      </c>
      <c r="AB197" s="16"/>
      <c r="AC197" s="16"/>
      <c r="AE197" s="12">
        <v>1</v>
      </c>
      <c r="AF197" s="1767">
        <f>$I197</f>
        <v>23265600</v>
      </c>
      <c r="AG197" s="16"/>
      <c r="AH197" s="16"/>
      <c r="AI197" s="16"/>
      <c r="AJ197" s="16"/>
      <c r="AK197" s="16"/>
      <c r="AL197" s="16"/>
      <c r="AM197" s="16"/>
      <c r="AN197" s="16"/>
      <c r="AO197" s="16"/>
      <c r="AP197" s="872"/>
      <c r="AQ197" s="16"/>
      <c r="AR197" s="872"/>
      <c r="AS197" s="16"/>
      <c r="AT197" s="872"/>
      <c r="AU197" s="16"/>
      <c r="AV197" s="872"/>
      <c r="AW197" s="16"/>
      <c r="AX197" s="872"/>
      <c r="AY197" s="43"/>
      <c r="AZ197" s="1768">
        <f t="shared" si="16"/>
        <v>0</v>
      </c>
      <c r="BA197" s="16"/>
      <c r="BB197" s="16"/>
      <c r="BC197" s="16"/>
      <c r="BD197" s="16"/>
    </row>
    <row r="198" spans="1:56" s="22" customFormat="1" ht="84.75" customHeight="1">
      <c r="A198" s="12">
        <v>11</v>
      </c>
      <c r="B198" s="913">
        <f>B197+1</f>
        <v>17</v>
      </c>
      <c r="C198" s="869" t="s">
        <v>1668</v>
      </c>
      <c r="D198" s="302" t="s">
        <v>836</v>
      </c>
      <c r="E198" s="871">
        <v>10000000</v>
      </c>
      <c r="F198" s="12">
        <v>1</v>
      </c>
      <c r="G198" s="12">
        <v>1</v>
      </c>
      <c r="H198" s="12">
        <v>1</v>
      </c>
      <c r="I198" s="584">
        <f>H198*E198</f>
        <v>10000000</v>
      </c>
      <c r="J198" s="32"/>
      <c r="K198" s="32"/>
      <c r="L198" s="1734">
        <f t="shared" si="23"/>
        <v>10000000</v>
      </c>
      <c r="M198" s="11" t="s">
        <v>1428</v>
      </c>
      <c r="N198" s="15" t="s">
        <v>671</v>
      </c>
      <c r="O198" s="12" t="s">
        <v>925</v>
      </c>
      <c r="P198" s="13" t="s">
        <v>957</v>
      </c>
      <c r="Q198" s="21" t="s">
        <v>1433</v>
      </c>
      <c r="T198" s="16"/>
      <c r="U198" s="16"/>
      <c r="V198" s="16"/>
      <c r="W198" s="16"/>
      <c r="X198" s="16"/>
      <c r="Y198" s="16"/>
      <c r="Z198" s="12">
        <v>1</v>
      </c>
      <c r="AA198" s="12" t="s">
        <v>4047</v>
      </c>
      <c r="AB198" s="16"/>
      <c r="AC198" s="16"/>
      <c r="AE198" s="16"/>
      <c r="AF198" s="16"/>
      <c r="AG198" s="16"/>
      <c r="AH198" s="16"/>
      <c r="AI198" s="16"/>
      <c r="AJ198" s="16"/>
      <c r="AK198" s="16"/>
      <c r="AL198" s="16"/>
      <c r="AM198" s="12">
        <v>1</v>
      </c>
      <c r="AN198" s="1767">
        <f>$I198</f>
        <v>10000000</v>
      </c>
      <c r="AO198" s="16"/>
      <c r="AP198" s="872"/>
      <c r="AQ198" s="16"/>
      <c r="AR198" s="872"/>
      <c r="AS198" s="16"/>
      <c r="AT198" s="872"/>
      <c r="AU198" s="16"/>
      <c r="AV198" s="872"/>
      <c r="AW198" s="16"/>
      <c r="AX198" s="872"/>
      <c r="AY198" s="43"/>
      <c r="AZ198" s="1768">
        <f t="shared" si="16"/>
        <v>0</v>
      </c>
      <c r="BA198" s="16"/>
      <c r="BB198" s="16"/>
      <c r="BC198" s="16"/>
      <c r="BD198" s="16"/>
    </row>
    <row r="199" spans="1:56" s="22" customFormat="1" ht="84.75" customHeight="1">
      <c r="A199" s="13">
        <v>8</v>
      </c>
      <c r="B199" s="913">
        <f>B198+1</f>
        <v>18</v>
      </c>
      <c r="C199" s="869" t="s">
        <v>1617</v>
      </c>
      <c r="D199" s="302" t="s">
        <v>1243</v>
      </c>
      <c r="E199" s="871">
        <v>5000000</v>
      </c>
      <c r="F199" s="12">
        <v>1</v>
      </c>
      <c r="G199" s="12">
        <v>1</v>
      </c>
      <c r="H199" s="12">
        <v>1</v>
      </c>
      <c r="I199" s="32">
        <f>H199*E199</f>
        <v>5000000</v>
      </c>
      <c r="J199" s="32"/>
      <c r="K199" s="32"/>
      <c r="L199" s="1734">
        <f t="shared" si="23"/>
        <v>5000000</v>
      </c>
      <c r="M199" s="11" t="s">
        <v>1244</v>
      </c>
      <c r="N199" s="15" t="s">
        <v>914</v>
      </c>
      <c r="O199" s="12" t="s">
        <v>727</v>
      </c>
      <c r="P199" s="12" t="s">
        <v>957</v>
      </c>
      <c r="Q199" s="21" t="s">
        <v>1433</v>
      </c>
      <c r="T199" s="16"/>
      <c r="U199" s="16"/>
      <c r="V199" s="16"/>
      <c r="W199" s="16"/>
      <c r="X199" s="16"/>
      <c r="Y199" s="16"/>
      <c r="Z199" s="12">
        <v>1</v>
      </c>
      <c r="AA199" s="12" t="s">
        <v>4048</v>
      </c>
      <c r="AB199" s="16"/>
      <c r="AC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2">
        <v>1</v>
      </c>
      <c r="AP199" s="23">
        <f>$I199</f>
        <v>5000000</v>
      </c>
      <c r="AQ199" s="16"/>
      <c r="AR199" s="872"/>
      <c r="AS199" s="16"/>
      <c r="AT199" s="872"/>
      <c r="AU199" s="16"/>
      <c r="AV199" s="872"/>
      <c r="AW199" s="16"/>
      <c r="AX199" s="872"/>
      <c r="AY199" s="43"/>
      <c r="AZ199" s="1768">
        <f t="shared" si="16"/>
        <v>0</v>
      </c>
      <c r="BA199" s="16"/>
      <c r="BB199" s="16"/>
      <c r="BC199" s="16"/>
      <c r="BD199" s="16"/>
    </row>
    <row r="200" spans="1:56" s="22" customFormat="1" ht="84.75" customHeight="1">
      <c r="A200" s="12">
        <v>2</v>
      </c>
      <c r="B200" s="913">
        <v>8</v>
      </c>
      <c r="C200" s="869" t="s">
        <v>1513</v>
      </c>
      <c r="D200" s="302" t="s">
        <v>934</v>
      </c>
      <c r="E200" s="871">
        <v>9700000</v>
      </c>
      <c r="F200" s="12">
        <v>1</v>
      </c>
      <c r="G200" s="12">
        <v>1</v>
      </c>
      <c r="H200" s="12">
        <v>1</v>
      </c>
      <c r="I200" s="32">
        <f>H200*E200</f>
        <v>9700000</v>
      </c>
      <c r="J200" s="32"/>
      <c r="K200" s="32"/>
      <c r="L200" s="1734">
        <f t="shared" si="23"/>
        <v>9700000</v>
      </c>
      <c r="M200" s="11" t="s">
        <v>1366</v>
      </c>
      <c r="N200" s="15" t="s">
        <v>883</v>
      </c>
      <c r="O200" s="12" t="s">
        <v>923</v>
      </c>
      <c r="P200" s="12" t="s">
        <v>957</v>
      </c>
      <c r="Q200" s="21" t="s">
        <v>1433</v>
      </c>
      <c r="T200" s="16"/>
      <c r="U200" s="16"/>
      <c r="V200" s="16"/>
      <c r="W200" s="16"/>
      <c r="X200" s="16"/>
      <c r="Y200" s="16"/>
      <c r="Z200" s="12">
        <v>1</v>
      </c>
      <c r="AA200" s="12" t="s">
        <v>4047</v>
      </c>
      <c r="AB200" s="16"/>
      <c r="AC200" s="16"/>
      <c r="AE200" s="16"/>
      <c r="AF200" s="16"/>
      <c r="AG200" s="16"/>
      <c r="AH200" s="16"/>
      <c r="AI200" s="16"/>
      <c r="AJ200" s="16"/>
      <c r="AK200" s="12">
        <v>1</v>
      </c>
      <c r="AL200" s="1767">
        <f>$I200</f>
        <v>9700000</v>
      </c>
      <c r="AM200" s="16"/>
      <c r="AN200" s="16"/>
      <c r="AO200" s="16"/>
      <c r="AP200" s="872"/>
      <c r="AQ200" s="16"/>
      <c r="AR200" s="872"/>
      <c r="AS200" s="16"/>
      <c r="AT200" s="872"/>
      <c r="AU200" s="16"/>
      <c r="AV200" s="872"/>
      <c r="AW200" s="16"/>
      <c r="AX200" s="872"/>
      <c r="AY200" s="43"/>
      <c r="AZ200" s="1768">
        <f t="shared" si="16"/>
        <v>0</v>
      </c>
      <c r="BA200" s="16"/>
      <c r="BB200" s="16"/>
      <c r="BC200" s="16"/>
      <c r="BD200" s="16"/>
    </row>
    <row r="201" spans="1:56" s="22" customFormat="1" ht="84.75" customHeight="1">
      <c r="A201" s="28">
        <v>12</v>
      </c>
      <c r="B201" s="315">
        <v>7</v>
      </c>
      <c r="C201" s="869" t="s">
        <v>1722</v>
      </c>
      <c r="D201" s="302">
        <v>9916</v>
      </c>
      <c r="E201" s="870">
        <v>28017300</v>
      </c>
      <c r="F201" s="12">
        <v>1</v>
      </c>
      <c r="G201" s="870"/>
      <c r="H201" s="12">
        <v>1</v>
      </c>
      <c r="I201" s="305">
        <v>5603500</v>
      </c>
      <c r="J201" s="305">
        <f>E201-I201</f>
        <v>22413800</v>
      </c>
      <c r="K201" s="636"/>
      <c r="L201" s="1734">
        <f t="shared" si="23"/>
        <v>28017300</v>
      </c>
      <c r="M201" s="902" t="s">
        <v>632</v>
      </c>
      <c r="N201" s="903" t="s">
        <v>927</v>
      </c>
      <c r="O201" s="904" t="s">
        <v>725</v>
      </c>
      <c r="P201" s="666" t="s">
        <v>957</v>
      </c>
      <c r="Q201" s="10" t="s">
        <v>949</v>
      </c>
      <c r="T201" s="16"/>
      <c r="U201" s="16"/>
      <c r="V201" s="16"/>
      <c r="W201" s="16"/>
      <c r="X201" s="16"/>
      <c r="Y201" s="16"/>
      <c r="Z201" s="12">
        <v>1</v>
      </c>
      <c r="AA201" s="302">
        <v>9916</v>
      </c>
      <c r="AB201" s="16"/>
      <c r="AC201" s="16"/>
      <c r="AE201" s="16"/>
      <c r="AF201" s="16"/>
      <c r="AG201" s="12">
        <v>1</v>
      </c>
      <c r="AH201" s="1767">
        <f>$I201</f>
        <v>5603500</v>
      </c>
      <c r="AI201" s="16"/>
      <c r="AJ201" s="16"/>
      <c r="AK201" s="16"/>
      <c r="AL201" s="16"/>
      <c r="AM201" s="16"/>
      <c r="AN201" s="16"/>
      <c r="AO201" s="16"/>
      <c r="AP201" s="872"/>
      <c r="AQ201" s="16"/>
      <c r="AR201" s="872"/>
      <c r="AS201" s="16"/>
      <c r="AT201" s="872"/>
      <c r="AU201" s="16"/>
      <c r="AV201" s="872"/>
      <c r="AW201" s="16"/>
      <c r="AX201" s="872"/>
      <c r="AY201" s="43"/>
      <c r="AZ201" s="1768">
        <f t="shared" si="16"/>
        <v>0</v>
      </c>
      <c r="BA201" s="16"/>
      <c r="BB201" s="16"/>
      <c r="BC201" s="16"/>
      <c r="BD201" s="16"/>
    </row>
    <row r="202" spans="1:56" s="22" customFormat="1" ht="84.75" customHeight="1">
      <c r="A202" s="111">
        <v>1</v>
      </c>
      <c r="B202" s="111">
        <v>1</v>
      </c>
      <c r="C202" s="869" t="s">
        <v>1672</v>
      </c>
      <c r="D202" s="302">
        <v>8491</v>
      </c>
      <c r="E202" s="870">
        <v>30821600</v>
      </c>
      <c r="F202" s="12">
        <v>1</v>
      </c>
      <c r="G202" s="12">
        <v>1</v>
      </c>
      <c r="H202" s="280">
        <v>1</v>
      </c>
      <c r="I202" s="870">
        <v>6164400</v>
      </c>
      <c r="J202" s="870">
        <f t="shared" ref="J202:J242" si="24">E202-I202</f>
        <v>24657200</v>
      </c>
      <c r="K202" s="870"/>
      <c r="L202" s="1734">
        <f t="shared" si="23"/>
        <v>30821600</v>
      </c>
      <c r="M202" s="122" t="s">
        <v>766</v>
      </c>
      <c r="N202" s="123" t="s">
        <v>1074</v>
      </c>
      <c r="O202" s="111" t="s">
        <v>1264</v>
      </c>
      <c r="P202" s="282" t="s">
        <v>4031</v>
      </c>
      <c r="Q202" s="270" t="s">
        <v>1264</v>
      </c>
      <c r="R202" s="17"/>
      <c r="T202" s="16"/>
      <c r="U202" s="16"/>
      <c r="V202" s="16"/>
      <c r="W202" s="16"/>
      <c r="X202" s="16"/>
      <c r="Y202" s="16"/>
      <c r="Z202" s="16"/>
      <c r="AA202" s="16"/>
      <c r="AB202" s="12">
        <v>1</v>
      </c>
      <c r="AC202" s="302">
        <v>8491</v>
      </c>
      <c r="AE202" s="12"/>
      <c r="AF202" s="12"/>
      <c r="AG202" s="16"/>
      <c r="AH202" s="16"/>
      <c r="AI202" s="16"/>
      <c r="AJ202" s="16"/>
      <c r="AK202" s="16"/>
      <c r="AL202" s="16"/>
      <c r="AM202" s="16"/>
      <c r="AN202" s="16"/>
      <c r="AO202" s="16"/>
      <c r="AP202" s="872"/>
      <c r="AQ202" s="16"/>
      <c r="AR202" s="872"/>
      <c r="AS202" s="16"/>
      <c r="AT202" s="872"/>
      <c r="AU202" s="16"/>
      <c r="AV202" s="872"/>
      <c r="AW202" s="12">
        <v>1</v>
      </c>
      <c r="AX202" s="23">
        <f>$I202</f>
        <v>6164400</v>
      </c>
      <c r="AY202" s="43"/>
      <c r="AZ202" s="1768">
        <f t="shared" ref="AZ202:AZ248" si="25">AF202+AH202+AJ202+AL202+AN202+AP202+AR202+AT202+AV202+AX202-I202</f>
        <v>0</v>
      </c>
      <c r="BA202" s="16"/>
      <c r="BB202" s="16"/>
      <c r="BC202" s="16"/>
      <c r="BD202" s="16"/>
    </row>
    <row r="203" spans="1:56" s="22" customFormat="1" ht="84.75" customHeight="1">
      <c r="A203" s="111">
        <v>6</v>
      </c>
      <c r="B203" s="111">
        <f t="shared" ref="B203:B242" si="26">B202+1</f>
        <v>2</v>
      </c>
      <c r="C203" s="869" t="s">
        <v>1686</v>
      </c>
      <c r="D203" s="302">
        <v>8491</v>
      </c>
      <c r="E203" s="870">
        <v>30737100</v>
      </c>
      <c r="F203" s="12">
        <v>1</v>
      </c>
      <c r="G203" s="12"/>
      <c r="H203" s="280">
        <v>1</v>
      </c>
      <c r="I203" s="870">
        <v>6147500</v>
      </c>
      <c r="J203" s="870">
        <f t="shared" si="24"/>
        <v>24589600</v>
      </c>
      <c r="K203" s="870"/>
      <c r="L203" s="1734">
        <f t="shared" si="23"/>
        <v>30737100</v>
      </c>
      <c r="M203" s="131" t="s">
        <v>228</v>
      </c>
      <c r="N203" s="131" t="s">
        <v>876</v>
      </c>
      <c r="O203" s="111" t="s">
        <v>1264</v>
      </c>
      <c r="P203" s="282" t="s">
        <v>4031</v>
      </c>
      <c r="Q203" s="270" t="s">
        <v>1264</v>
      </c>
      <c r="R203" s="17"/>
      <c r="T203" s="16"/>
      <c r="U203" s="16"/>
      <c r="V203" s="16"/>
      <c r="W203" s="16"/>
      <c r="X203" s="16"/>
      <c r="Y203" s="16"/>
      <c r="Z203" s="16"/>
      <c r="AA203" s="16"/>
      <c r="AB203" s="12">
        <v>1</v>
      </c>
      <c r="AC203" s="302">
        <v>8491</v>
      </c>
      <c r="AE203" s="12"/>
      <c r="AF203" s="12"/>
      <c r="AG203" s="16"/>
      <c r="AH203" s="16"/>
      <c r="AI203" s="16"/>
      <c r="AJ203" s="16"/>
      <c r="AK203" s="16"/>
      <c r="AL203" s="16"/>
      <c r="AM203" s="16"/>
      <c r="AN203" s="16"/>
      <c r="AO203" s="16"/>
      <c r="AP203" s="872"/>
      <c r="AQ203" s="16"/>
      <c r="AR203" s="872"/>
      <c r="AS203" s="16"/>
      <c r="AT203" s="872"/>
      <c r="AU203" s="16"/>
      <c r="AV203" s="872"/>
      <c r="AW203" s="12">
        <v>1</v>
      </c>
      <c r="AX203" s="23">
        <f t="shared" ref="AX203:AX248" si="27">$I203</f>
        <v>6147500</v>
      </c>
      <c r="AY203" s="43"/>
      <c r="AZ203" s="1768">
        <f t="shared" si="25"/>
        <v>0</v>
      </c>
      <c r="BA203" s="16"/>
      <c r="BB203" s="16"/>
      <c r="BC203" s="16"/>
      <c r="BD203" s="16"/>
    </row>
    <row r="204" spans="1:56" s="22" customFormat="1" ht="84.75" customHeight="1">
      <c r="A204" s="111">
        <v>3</v>
      </c>
      <c r="B204" s="111">
        <f t="shared" si="26"/>
        <v>3</v>
      </c>
      <c r="C204" s="869" t="s">
        <v>1676</v>
      </c>
      <c r="D204" s="302">
        <v>8732</v>
      </c>
      <c r="E204" s="871">
        <v>3557700</v>
      </c>
      <c r="F204" s="12">
        <v>1</v>
      </c>
      <c r="G204" s="12">
        <v>1</v>
      </c>
      <c r="H204" s="280">
        <v>1</v>
      </c>
      <c r="I204" s="153">
        <f t="shared" ref="I204:I229" si="28">H204*E204</f>
        <v>3557700</v>
      </c>
      <c r="J204" s="870">
        <f t="shared" si="24"/>
        <v>0</v>
      </c>
      <c r="K204" s="870"/>
      <c r="L204" s="1734">
        <f t="shared" si="23"/>
        <v>3557700</v>
      </c>
      <c r="M204" s="4" t="s">
        <v>455</v>
      </c>
      <c r="N204" s="4" t="s">
        <v>453</v>
      </c>
      <c r="O204" s="111" t="s">
        <v>1264</v>
      </c>
      <c r="P204" s="282" t="s">
        <v>4031</v>
      </c>
      <c r="Q204" s="270" t="s">
        <v>1264</v>
      </c>
      <c r="R204" s="17"/>
      <c r="T204" s="16"/>
      <c r="U204" s="16"/>
      <c r="V204" s="16"/>
      <c r="W204" s="16"/>
      <c r="X204" s="16"/>
      <c r="Y204" s="16"/>
      <c r="Z204" s="16"/>
      <c r="AA204" s="16"/>
      <c r="AB204" s="12">
        <v>1</v>
      </c>
      <c r="AC204" s="302">
        <v>8732</v>
      </c>
      <c r="AE204" s="12"/>
      <c r="AF204" s="12"/>
      <c r="AG204" s="16"/>
      <c r="AH204" s="16"/>
      <c r="AI204" s="16"/>
      <c r="AJ204" s="16"/>
      <c r="AK204" s="16"/>
      <c r="AL204" s="16"/>
      <c r="AM204" s="16"/>
      <c r="AN204" s="16"/>
      <c r="AO204" s="16"/>
      <c r="AP204" s="872"/>
      <c r="AQ204" s="16"/>
      <c r="AR204" s="872"/>
      <c r="AS204" s="16"/>
      <c r="AT204" s="872"/>
      <c r="AU204" s="16"/>
      <c r="AV204" s="872"/>
      <c r="AW204" s="12">
        <v>1</v>
      </c>
      <c r="AX204" s="23">
        <f t="shared" si="27"/>
        <v>3557700</v>
      </c>
      <c r="AY204" s="43"/>
      <c r="AZ204" s="1768">
        <f t="shared" si="25"/>
        <v>0</v>
      </c>
      <c r="BA204" s="16"/>
      <c r="BB204" s="16"/>
      <c r="BC204" s="16"/>
      <c r="BD204" s="16"/>
    </row>
    <row r="205" spans="1:56" s="22" customFormat="1" ht="84.75" customHeight="1">
      <c r="A205" s="111">
        <v>3</v>
      </c>
      <c r="B205" s="111">
        <f t="shared" si="26"/>
        <v>4</v>
      </c>
      <c r="C205" s="869" t="s">
        <v>1677</v>
      </c>
      <c r="D205" s="302">
        <v>8732</v>
      </c>
      <c r="E205" s="871">
        <v>3557700</v>
      </c>
      <c r="F205" s="12">
        <v>1</v>
      </c>
      <c r="G205" s="12"/>
      <c r="H205" s="280">
        <v>1</v>
      </c>
      <c r="I205" s="153">
        <f t="shared" si="28"/>
        <v>3557700</v>
      </c>
      <c r="J205" s="870">
        <f t="shared" si="24"/>
        <v>0</v>
      </c>
      <c r="K205" s="870"/>
      <c r="L205" s="1734">
        <f t="shared" si="23"/>
        <v>3557700</v>
      </c>
      <c r="M205" s="4" t="s">
        <v>456</v>
      </c>
      <c r="N205" s="4" t="s">
        <v>1037</v>
      </c>
      <c r="O205" s="111" t="s">
        <v>1264</v>
      </c>
      <c r="P205" s="282" t="s">
        <v>4031</v>
      </c>
      <c r="Q205" s="270" t="s">
        <v>1264</v>
      </c>
      <c r="R205" s="17"/>
      <c r="T205" s="16"/>
      <c r="U205" s="16"/>
      <c r="V205" s="16"/>
      <c r="W205" s="16"/>
      <c r="X205" s="16"/>
      <c r="Y205" s="16"/>
      <c r="Z205" s="16"/>
      <c r="AA205" s="16"/>
      <c r="AB205" s="12">
        <v>1</v>
      </c>
      <c r="AC205" s="302">
        <v>8732</v>
      </c>
      <c r="AE205" s="12"/>
      <c r="AF205" s="12"/>
      <c r="AG205" s="16"/>
      <c r="AH205" s="16"/>
      <c r="AI205" s="16"/>
      <c r="AJ205" s="16"/>
      <c r="AK205" s="16"/>
      <c r="AL205" s="16"/>
      <c r="AM205" s="16"/>
      <c r="AN205" s="16"/>
      <c r="AO205" s="16"/>
      <c r="AP205" s="872"/>
      <c r="AQ205" s="16"/>
      <c r="AR205" s="872"/>
      <c r="AS205" s="16"/>
      <c r="AT205" s="872"/>
      <c r="AU205" s="16"/>
      <c r="AV205" s="872"/>
      <c r="AW205" s="12">
        <v>1</v>
      </c>
      <c r="AX205" s="23">
        <f t="shared" si="27"/>
        <v>3557700</v>
      </c>
      <c r="AY205" s="43"/>
      <c r="AZ205" s="1768">
        <f t="shared" si="25"/>
        <v>0</v>
      </c>
      <c r="BA205" s="16"/>
      <c r="BB205" s="16"/>
      <c r="BC205" s="16"/>
      <c r="BD205" s="16"/>
    </row>
    <row r="206" spans="1:56" s="22" customFormat="1" ht="84.75" customHeight="1">
      <c r="A206" s="110">
        <v>4</v>
      </c>
      <c r="B206" s="111">
        <f t="shared" si="26"/>
        <v>5</v>
      </c>
      <c r="C206" s="869" t="s">
        <v>1681</v>
      </c>
      <c r="D206" s="302">
        <v>8732</v>
      </c>
      <c r="E206" s="871">
        <v>3557700</v>
      </c>
      <c r="F206" s="12">
        <v>1</v>
      </c>
      <c r="G206" s="12"/>
      <c r="H206" s="111">
        <v>1</v>
      </c>
      <c r="I206" s="142">
        <f t="shared" si="28"/>
        <v>3557700</v>
      </c>
      <c r="J206" s="870">
        <f t="shared" si="24"/>
        <v>0</v>
      </c>
      <c r="K206" s="870"/>
      <c r="L206" s="1734">
        <f t="shared" si="23"/>
        <v>3557700</v>
      </c>
      <c r="M206" s="131" t="s">
        <v>217</v>
      </c>
      <c r="N206" s="131" t="s">
        <v>978</v>
      </c>
      <c r="O206" s="111" t="s">
        <v>1264</v>
      </c>
      <c r="P206" s="282" t="s">
        <v>4031</v>
      </c>
      <c r="Q206" s="270" t="s">
        <v>1264</v>
      </c>
      <c r="R206" s="17"/>
      <c r="T206" s="16"/>
      <c r="U206" s="16"/>
      <c r="V206" s="16"/>
      <c r="W206" s="16"/>
      <c r="X206" s="16"/>
      <c r="Y206" s="16"/>
      <c r="Z206" s="16"/>
      <c r="AA206" s="16"/>
      <c r="AB206" s="12">
        <v>1</v>
      </c>
      <c r="AC206" s="302">
        <v>8732</v>
      </c>
      <c r="AE206" s="12"/>
      <c r="AF206" s="12"/>
      <c r="AG206" s="16"/>
      <c r="AH206" s="16"/>
      <c r="AI206" s="16"/>
      <c r="AJ206" s="16"/>
      <c r="AK206" s="16"/>
      <c r="AL206" s="16"/>
      <c r="AM206" s="16"/>
      <c r="AN206" s="16"/>
      <c r="AO206" s="16"/>
      <c r="AP206" s="872"/>
      <c r="AQ206" s="16"/>
      <c r="AR206" s="872"/>
      <c r="AS206" s="16"/>
      <c r="AT206" s="872"/>
      <c r="AU206" s="16"/>
      <c r="AV206" s="872"/>
      <c r="AW206" s="12">
        <v>1</v>
      </c>
      <c r="AX206" s="23">
        <f t="shared" si="27"/>
        <v>3557700</v>
      </c>
      <c r="AY206" s="43"/>
      <c r="AZ206" s="1768">
        <f t="shared" si="25"/>
        <v>0</v>
      </c>
      <c r="BA206" s="16"/>
      <c r="BB206" s="16"/>
      <c r="BC206" s="16"/>
      <c r="BD206" s="16"/>
    </row>
    <row r="207" spans="1:56" s="22" customFormat="1" ht="84.75" customHeight="1">
      <c r="A207" s="111">
        <v>4</v>
      </c>
      <c r="B207" s="111">
        <f t="shared" si="26"/>
        <v>6</v>
      </c>
      <c r="C207" s="869" t="s">
        <v>1679</v>
      </c>
      <c r="D207" s="302">
        <v>8732</v>
      </c>
      <c r="E207" s="871">
        <v>3557700</v>
      </c>
      <c r="F207" s="12">
        <v>1</v>
      </c>
      <c r="G207" s="12"/>
      <c r="H207" s="111">
        <v>1</v>
      </c>
      <c r="I207" s="142">
        <f t="shared" si="28"/>
        <v>3557700</v>
      </c>
      <c r="J207" s="870">
        <f t="shared" si="24"/>
        <v>0</v>
      </c>
      <c r="K207" s="870"/>
      <c r="L207" s="1734">
        <f t="shared" ref="L207:L238" si="29">I207+J207+K207</f>
        <v>3557700</v>
      </c>
      <c r="M207" s="131" t="s">
        <v>211</v>
      </c>
      <c r="N207" s="131" t="s">
        <v>843</v>
      </c>
      <c r="O207" s="111" t="s">
        <v>1264</v>
      </c>
      <c r="P207" s="282" t="s">
        <v>4031</v>
      </c>
      <c r="Q207" s="270" t="s">
        <v>1264</v>
      </c>
      <c r="R207" s="17"/>
      <c r="T207" s="16"/>
      <c r="U207" s="16"/>
      <c r="V207" s="16"/>
      <c r="W207" s="16"/>
      <c r="X207" s="16"/>
      <c r="Y207" s="16"/>
      <c r="Z207" s="16"/>
      <c r="AA207" s="16"/>
      <c r="AB207" s="12">
        <v>1</v>
      </c>
      <c r="AC207" s="302">
        <v>8732</v>
      </c>
      <c r="AE207" s="12"/>
      <c r="AF207" s="12"/>
      <c r="AG207" s="16"/>
      <c r="AH207" s="16"/>
      <c r="AI207" s="16"/>
      <c r="AJ207" s="16"/>
      <c r="AK207" s="16"/>
      <c r="AL207" s="16"/>
      <c r="AM207" s="16"/>
      <c r="AN207" s="16"/>
      <c r="AO207" s="16"/>
      <c r="AP207" s="872"/>
      <c r="AQ207" s="16"/>
      <c r="AR207" s="872"/>
      <c r="AS207" s="16"/>
      <c r="AT207" s="872"/>
      <c r="AU207" s="16"/>
      <c r="AV207" s="872"/>
      <c r="AW207" s="12">
        <v>1</v>
      </c>
      <c r="AX207" s="23">
        <f t="shared" si="27"/>
        <v>3557700</v>
      </c>
      <c r="AY207" s="43"/>
      <c r="AZ207" s="1768">
        <f t="shared" si="25"/>
        <v>0</v>
      </c>
      <c r="BA207" s="16"/>
      <c r="BB207" s="16"/>
      <c r="BC207" s="16"/>
      <c r="BD207" s="16"/>
    </row>
    <row r="208" spans="1:56" s="22" customFormat="1" ht="84.75" customHeight="1">
      <c r="A208" s="2">
        <v>4</v>
      </c>
      <c r="B208" s="111">
        <f t="shared" si="26"/>
        <v>7</v>
      </c>
      <c r="C208" s="869" t="s">
        <v>1680</v>
      </c>
      <c r="D208" s="302">
        <v>8732</v>
      </c>
      <c r="E208" s="871">
        <v>3557700</v>
      </c>
      <c r="F208" s="12">
        <v>1</v>
      </c>
      <c r="G208" s="12"/>
      <c r="H208" s="2">
        <v>1</v>
      </c>
      <c r="I208" s="142">
        <f t="shared" si="28"/>
        <v>3557700</v>
      </c>
      <c r="J208" s="870">
        <f t="shared" si="24"/>
        <v>0</v>
      </c>
      <c r="K208" s="870"/>
      <c r="L208" s="1734">
        <f t="shared" si="29"/>
        <v>3557700</v>
      </c>
      <c r="M208" s="131" t="s">
        <v>601</v>
      </c>
      <c r="N208" s="131" t="s">
        <v>818</v>
      </c>
      <c r="O208" s="111" t="s">
        <v>1264</v>
      </c>
      <c r="P208" s="282" t="s">
        <v>4031</v>
      </c>
      <c r="Q208" s="270" t="s">
        <v>1264</v>
      </c>
      <c r="R208" s="17"/>
      <c r="T208" s="16"/>
      <c r="U208" s="16"/>
      <c r="V208" s="16"/>
      <c r="W208" s="16"/>
      <c r="X208" s="16"/>
      <c r="Y208" s="16"/>
      <c r="Z208" s="16"/>
      <c r="AA208" s="16"/>
      <c r="AB208" s="12">
        <v>1</v>
      </c>
      <c r="AC208" s="302">
        <v>8732</v>
      </c>
      <c r="AE208" s="12"/>
      <c r="AF208" s="12"/>
      <c r="AG208" s="16"/>
      <c r="AH208" s="16"/>
      <c r="AI208" s="16"/>
      <c r="AJ208" s="16"/>
      <c r="AK208" s="16"/>
      <c r="AL208" s="16"/>
      <c r="AM208" s="16"/>
      <c r="AN208" s="16"/>
      <c r="AO208" s="16"/>
      <c r="AP208" s="872"/>
      <c r="AQ208" s="16"/>
      <c r="AR208" s="872"/>
      <c r="AS208" s="16"/>
      <c r="AT208" s="872"/>
      <c r="AU208" s="16"/>
      <c r="AV208" s="872"/>
      <c r="AW208" s="12">
        <v>1</v>
      </c>
      <c r="AX208" s="23">
        <f t="shared" si="27"/>
        <v>3557700</v>
      </c>
      <c r="AY208" s="43"/>
      <c r="AZ208" s="1768">
        <f t="shared" si="25"/>
        <v>0</v>
      </c>
      <c r="BA208" s="16"/>
      <c r="BB208" s="16"/>
      <c r="BC208" s="16"/>
      <c r="BD208" s="16"/>
    </row>
    <row r="209" spans="1:56" s="22" customFormat="1" ht="84.75" customHeight="1">
      <c r="A209" s="111">
        <v>5</v>
      </c>
      <c r="B209" s="111">
        <f t="shared" si="26"/>
        <v>8</v>
      </c>
      <c r="C209" s="869" t="s">
        <v>1683</v>
      </c>
      <c r="D209" s="302">
        <v>8732</v>
      </c>
      <c r="E209" s="871">
        <v>3641100</v>
      </c>
      <c r="F209" s="12">
        <v>1</v>
      </c>
      <c r="G209" s="12"/>
      <c r="H209" s="111">
        <v>1</v>
      </c>
      <c r="I209" s="142">
        <f t="shared" si="28"/>
        <v>3641100</v>
      </c>
      <c r="J209" s="870">
        <f t="shared" si="24"/>
        <v>0</v>
      </c>
      <c r="K209" s="870"/>
      <c r="L209" s="1734">
        <f t="shared" si="29"/>
        <v>3641100</v>
      </c>
      <c r="M209" s="4" t="s">
        <v>223</v>
      </c>
      <c r="N209" s="4" t="s">
        <v>863</v>
      </c>
      <c r="O209" s="111" t="s">
        <v>1264</v>
      </c>
      <c r="P209" s="282" t="s">
        <v>4031</v>
      </c>
      <c r="Q209" s="270" t="s">
        <v>1264</v>
      </c>
      <c r="R209" s="1746"/>
      <c r="T209" s="16"/>
      <c r="U209" s="16"/>
      <c r="V209" s="16"/>
      <c r="W209" s="16"/>
      <c r="X209" s="16"/>
      <c r="Y209" s="16"/>
      <c r="Z209" s="16"/>
      <c r="AA209" s="16"/>
      <c r="AB209" s="12">
        <v>1</v>
      </c>
      <c r="AC209" s="302">
        <v>8732</v>
      </c>
      <c r="AE209" s="12"/>
      <c r="AF209" s="12"/>
      <c r="AG209" s="16"/>
      <c r="AH209" s="16"/>
      <c r="AI209" s="16"/>
      <c r="AJ209" s="16"/>
      <c r="AK209" s="16"/>
      <c r="AL209" s="16"/>
      <c r="AM209" s="16"/>
      <c r="AN209" s="16"/>
      <c r="AO209" s="16"/>
      <c r="AP209" s="872"/>
      <c r="AQ209" s="16"/>
      <c r="AR209" s="872"/>
      <c r="AS209" s="16"/>
      <c r="AT209" s="872"/>
      <c r="AU209" s="16"/>
      <c r="AV209" s="872"/>
      <c r="AW209" s="12">
        <v>1</v>
      </c>
      <c r="AX209" s="23">
        <f t="shared" si="27"/>
        <v>3641100</v>
      </c>
      <c r="AY209" s="43"/>
      <c r="AZ209" s="1768">
        <f t="shared" si="25"/>
        <v>0</v>
      </c>
      <c r="BA209" s="16"/>
      <c r="BB209" s="16"/>
      <c r="BC209" s="16"/>
      <c r="BD209" s="16"/>
    </row>
    <row r="210" spans="1:56" s="22" customFormat="1" ht="84.75" customHeight="1">
      <c r="A210" s="111">
        <v>5</v>
      </c>
      <c r="B210" s="111">
        <f t="shared" si="26"/>
        <v>9</v>
      </c>
      <c r="C210" s="869" t="s">
        <v>1684</v>
      </c>
      <c r="D210" s="302">
        <v>8732</v>
      </c>
      <c r="E210" s="871">
        <v>3557700</v>
      </c>
      <c r="F210" s="12">
        <v>1</v>
      </c>
      <c r="G210" s="12"/>
      <c r="H210" s="111">
        <v>1</v>
      </c>
      <c r="I210" s="142">
        <f t="shared" si="28"/>
        <v>3557700</v>
      </c>
      <c r="J210" s="870">
        <f t="shared" si="24"/>
        <v>0</v>
      </c>
      <c r="K210" s="870"/>
      <c r="L210" s="1734">
        <f t="shared" si="29"/>
        <v>3557700</v>
      </c>
      <c r="M210" s="4" t="s">
        <v>225</v>
      </c>
      <c r="N210" s="4" t="s">
        <v>867</v>
      </c>
      <c r="O210" s="111" t="s">
        <v>1264</v>
      </c>
      <c r="P210" s="282" t="s">
        <v>4031</v>
      </c>
      <c r="Q210" s="270" t="s">
        <v>1264</v>
      </c>
      <c r="R210" s="1746"/>
      <c r="T210" s="16"/>
      <c r="U210" s="16"/>
      <c r="V210" s="16"/>
      <c r="W210" s="16"/>
      <c r="X210" s="16"/>
      <c r="Y210" s="16"/>
      <c r="Z210" s="16"/>
      <c r="AA210" s="16"/>
      <c r="AB210" s="12">
        <v>1</v>
      </c>
      <c r="AC210" s="302">
        <v>8732</v>
      </c>
      <c r="AE210" s="12"/>
      <c r="AF210" s="12"/>
      <c r="AG210" s="16"/>
      <c r="AH210" s="16"/>
      <c r="AI210" s="16"/>
      <c r="AJ210" s="16"/>
      <c r="AK210" s="16"/>
      <c r="AL210" s="16"/>
      <c r="AM210" s="16"/>
      <c r="AN210" s="16"/>
      <c r="AO210" s="16"/>
      <c r="AP210" s="872"/>
      <c r="AQ210" s="16"/>
      <c r="AR210" s="872"/>
      <c r="AS210" s="16"/>
      <c r="AT210" s="872"/>
      <c r="AU210" s="16"/>
      <c r="AV210" s="872"/>
      <c r="AW210" s="12">
        <v>1</v>
      </c>
      <c r="AX210" s="23">
        <f t="shared" si="27"/>
        <v>3557700</v>
      </c>
      <c r="AY210" s="43"/>
      <c r="AZ210" s="1768">
        <f t="shared" si="25"/>
        <v>0</v>
      </c>
      <c r="BA210" s="16"/>
      <c r="BB210" s="16"/>
      <c r="BC210" s="16"/>
      <c r="BD210" s="16"/>
    </row>
    <row r="211" spans="1:56" s="22" customFormat="1" ht="84.75" customHeight="1">
      <c r="A211" s="111">
        <v>6</v>
      </c>
      <c r="B211" s="111">
        <f t="shared" si="26"/>
        <v>10</v>
      </c>
      <c r="C211" s="869" t="s">
        <v>1687</v>
      </c>
      <c r="D211" s="302">
        <v>8732</v>
      </c>
      <c r="E211" s="871">
        <v>3557700</v>
      </c>
      <c r="F211" s="12">
        <v>1</v>
      </c>
      <c r="G211" s="12"/>
      <c r="H211" s="111">
        <v>1</v>
      </c>
      <c r="I211" s="142">
        <f t="shared" si="28"/>
        <v>3557700</v>
      </c>
      <c r="J211" s="870">
        <f t="shared" si="24"/>
        <v>0</v>
      </c>
      <c r="K211" s="870"/>
      <c r="L211" s="1734">
        <f t="shared" si="29"/>
        <v>3557700</v>
      </c>
      <c r="M211" s="38" t="s">
        <v>231</v>
      </c>
      <c r="N211" s="38" t="s">
        <v>1166</v>
      </c>
      <c r="O211" s="111" t="s">
        <v>1264</v>
      </c>
      <c r="P211" s="282" t="s">
        <v>4031</v>
      </c>
      <c r="Q211" s="270" t="s">
        <v>1264</v>
      </c>
      <c r="R211" s="17"/>
      <c r="T211" s="16"/>
      <c r="U211" s="16"/>
      <c r="V211" s="16"/>
      <c r="W211" s="16"/>
      <c r="X211" s="16"/>
      <c r="Y211" s="16"/>
      <c r="Z211" s="16"/>
      <c r="AA211" s="16"/>
      <c r="AB211" s="12">
        <v>1</v>
      </c>
      <c r="AC211" s="302">
        <v>8732</v>
      </c>
      <c r="AE211" s="12"/>
      <c r="AF211" s="12"/>
      <c r="AG211" s="16"/>
      <c r="AH211" s="16"/>
      <c r="AI211" s="16"/>
      <c r="AJ211" s="16"/>
      <c r="AK211" s="16"/>
      <c r="AL211" s="16"/>
      <c r="AM211" s="16"/>
      <c r="AN211" s="16"/>
      <c r="AO211" s="16"/>
      <c r="AP211" s="872"/>
      <c r="AQ211" s="16"/>
      <c r="AR211" s="872"/>
      <c r="AS211" s="16"/>
      <c r="AT211" s="872"/>
      <c r="AU211" s="16"/>
      <c r="AV211" s="872"/>
      <c r="AW211" s="12">
        <v>1</v>
      </c>
      <c r="AX211" s="23">
        <f t="shared" si="27"/>
        <v>3557700</v>
      </c>
      <c r="AY211" s="43"/>
      <c r="AZ211" s="1768">
        <f t="shared" si="25"/>
        <v>0</v>
      </c>
      <c r="BA211" s="16"/>
      <c r="BB211" s="16"/>
      <c r="BC211" s="16"/>
      <c r="BD211" s="16"/>
    </row>
    <row r="212" spans="1:56" s="22" customFormat="1" ht="84.75" customHeight="1">
      <c r="A212" s="111">
        <v>6</v>
      </c>
      <c r="B212" s="111">
        <f t="shared" si="26"/>
        <v>11</v>
      </c>
      <c r="C212" s="869" t="s">
        <v>1688</v>
      </c>
      <c r="D212" s="302">
        <v>8732</v>
      </c>
      <c r="E212" s="871">
        <v>3557700</v>
      </c>
      <c r="F212" s="12">
        <v>1</v>
      </c>
      <c r="G212" s="12"/>
      <c r="H212" s="111">
        <v>1</v>
      </c>
      <c r="I212" s="142">
        <f t="shared" si="28"/>
        <v>3557700</v>
      </c>
      <c r="J212" s="870">
        <f t="shared" si="24"/>
        <v>0</v>
      </c>
      <c r="K212" s="870"/>
      <c r="L212" s="1734">
        <f t="shared" si="29"/>
        <v>3557700</v>
      </c>
      <c r="M212" s="131" t="s">
        <v>6</v>
      </c>
      <c r="N212" s="131" t="s">
        <v>1406</v>
      </c>
      <c r="O212" s="111" t="s">
        <v>1264</v>
      </c>
      <c r="P212" s="282" t="s">
        <v>4031</v>
      </c>
      <c r="Q212" s="270" t="s">
        <v>1264</v>
      </c>
      <c r="R212" s="17"/>
      <c r="T212" s="16"/>
      <c r="U212" s="16"/>
      <c r="V212" s="16"/>
      <c r="W212" s="16"/>
      <c r="X212" s="16"/>
      <c r="Y212" s="16"/>
      <c r="Z212" s="16"/>
      <c r="AA212" s="16"/>
      <c r="AB212" s="12">
        <v>1</v>
      </c>
      <c r="AC212" s="302">
        <v>8732</v>
      </c>
      <c r="AE212" s="12"/>
      <c r="AF212" s="12"/>
      <c r="AG212" s="16"/>
      <c r="AH212" s="16"/>
      <c r="AI212" s="16"/>
      <c r="AJ212" s="16"/>
      <c r="AK212" s="16"/>
      <c r="AL212" s="16"/>
      <c r="AM212" s="16"/>
      <c r="AN212" s="16"/>
      <c r="AO212" s="16"/>
      <c r="AP212" s="872"/>
      <c r="AQ212" s="16"/>
      <c r="AR212" s="872"/>
      <c r="AS212" s="16"/>
      <c r="AT212" s="872"/>
      <c r="AU212" s="16"/>
      <c r="AV212" s="872"/>
      <c r="AW212" s="12">
        <v>1</v>
      </c>
      <c r="AX212" s="23">
        <f t="shared" si="27"/>
        <v>3557700</v>
      </c>
      <c r="AY212" s="43"/>
      <c r="AZ212" s="1768">
        <f t="shared" si="25"/>
        <v>0</v>
      </c>
      <c r="BA212" s="16"/>
      <c r="BB212" s="16"/>
      <c r="BC212" s="16"/>
      <c r="BD212" s="16"/>
    </row>
    <row r="213" spans="1:56" s="22" customFormat="1" ht="84.75" customHeight="1">
      <c r="A213" s="111">
        <v>7</v>
      </c>
      <c r="B213" s="111">
        <f t="shared" si="26"/>
        <v>12</v>
      </c>
      <c r="C213" s="869" t="s">
        <v>1692</v>
      </c>
      <c r="D213" s="302">
        <v>8732</v>
      </c>
      <c r="E213" s="871">
        <v>3557700</v>
      </c>
      <c r="F213" s="12">
        <v>1</v>
      </c>
      <c r="G213" s="12"/>
      <c r="H213" s="111">
        <v>1</v>
      </c>
      <c r="I213" s="142">
        <f t="shared" si="28"/>
        <v>3557700</v>
      </c>
      <c r="J213" s="870">
        <f t="shared" si="24"/>
        <v>0</v>
      </c>
      <c r="K213" s="870"/>
      <c r="L213" s="1734">
        <f t="shared" si="29"/>
        <v>3557700</v>
      </c>
      <c r="M213" s="131" t="s">
        <v>466</v>
      </c>
      <c r="N213" s="131" t="s">
        <v>1417</v>
      </c>
      <c r="O213" s="111" t="s">
        <v>1264</v>
      </c>
      <c r="P213" s="282" t="s">
        <v>4031</v>
      </c>
      <c r="Q213" s="270" t="s">
        <v>1264</v>
      </c>
      <c r="R213" s="17"/>
      <c r="T213" s="16"/>
      <c r="U213" s="16"/>
      <c r="V213" s="16"/>
      <c r="W213" s="16"/>
      <c r="X213" s="16"/>
      <c r="Y213" s="16"/>
      <c r="Z213" s="16"/>
      <c r="AA213" s="16"/>
      <c r="AB213" s="12">
        <v>1</v>
      </c>
      <c r="AC213" s="302">
        <v>8732</v>
      </c>
      <c r="AE213" s="12"/>
      <c r="AF213" s="12"/>
      <c r="AG213" s="16"/>
      <c r="AH213" s="16"/>
      <c r="AI213" s="16"/>
      <c r="AJ213" s="16"/>
      <c r="AK213" s="16"/>
      <c r="AL213" s="16"/>
      <c r="AM213" s="16"/>
      <c r="AN213" s="16"/>
      <c r="AO213" s="16"/>
      <c r="AP213" s="872"/>
      <c r="AQ213" s="16"/>
      <c r="AR213" s="872"/>
      <c r="AS213" s="16"/>
      <c r="AT213" s="872"/>
      <c r="AU213" s="16"/>
      <c r="AV213" s="872"/>
      <c r="AW213" s="12">
        <v>1</v>
      </c>
      <c r="AX213" s="23">
        <f t="shared" si="27"/>
        <v>3557700</v>
      </c>
      <c r="AY213" s="43"/>
      <c r="AZ213" s="1768">
        <f t="shared" si="25"/>
        <v>0</v>
      </c>
      <c r="BA213" s="16"/>
      <c r="BB213" s="16"/>
      <c r="BC213" s="16"/>
      <c r="BD213" s="16"/>
    </row>
    <row r="214" spans="1:56" s="22" customFormat="1" ht="84.75" customHeight="1">
      <c r="A214" s="111">
        <v>7</v>
      </c>
      <c r="B214" s="111">
        <f t="shared" si="26"/>
        <v>13</v>
      </c>
      <c r="C214" s="869" t="s">
        <v>1693</v>
      </c>
      <c r="D214" s="302">
        <v>8732</v>
      </c>
      <c r="E214" s="871">
        <v>3557700</v>
      </c>
      <c r="F214" s="12">
        <v>1</v>
      </c>
      <c r="G214" s="12"/>
      <c r="H214" s="111">
        <v>1</v>
      </c>
      <c r="I214" s="142">
        <f t="shared" si="28"/>
        <v>3557700</v>
      </c>
      <c r="J214" s="870">
        <f t="shared" si="24"/>
        <v>0</v>
      </c>
      <c r="K214" s="870"/>
      <c r="L214" s="1734">
        <f t="shared" si="29"/>
        <v>3557700</v>
      </c>
      <c r="M214" s="4" t="s">
        <v>468</v>
      </c>
      <c r="N214" s="4" t="s">
        <v>1410</v>
      </c>
      <c r="O214" s="111" t="s">
        <v>1264</v>
      </c>
      <c r="P214" s="282" t="s">
        <v>4031</v>
      </c>
      <c r="Q214" s="270" t="s">
        <v>1264</v>
      </c>
      <c r="R214" s="17"/>
      <c r="T214" s="16"/>
      <c r="U214" s="16"/>
      <c r="V214" s="16"/>
      <c r="W214" s="16"/>
      <c r="X214" s="16"/>
      <c r="Y214" s="16"/>
      <c r="Z214" s="16"/>
      <c r="AA214" s="16"/>
      <c r="AB214" s="12">
        <v>1</v>
      </c>
      <c r="AC214" s="302">
        <v>8732</v>
      </c>
      <c r="AE214" s="12"/>
      <c r="AF214" s="12"/>
      <c r="AG214" s="16"/>
      <c r="AH214" s="16"/>
      <c r="AI214" s="16"/>
      <c r="AJ214" s="16"/>
      <c r="AK214" s="16"/>
      <c r="AL214" s="16"/>
      <c r="AM214" s="16"/>
      <c r="AN214" s="16"/>
      <c r="AO214" s="16"/>
      <c r="AP214" s="872"/>
      <c r="AQ214" s="16"/>
      <c r="AR214" s="872"/>
      <c r="AS214" s="16"/>
      <c r="AT214" s="872"/>
      <c r="AU214" s="16"/>
      <c r="AV214" s="872"/>
      <c r="AW214" s="12">
        <v>1</v>
      </c>
      <c r="AX214" s="23">
        <f t="shared" si="27"/>
        <v>3557700</v>
      </c>
      <c r="AY214" s="43"/>
      <c r="AZ214" s="1768">
        <f t="shared" si="25"/>
        <v>0</v>
      </c>
      <c r="BA214" s="16"/>
      <c r="BB214" s="16"/>
      <c r="BC214" s="16"/>
      <c r="BD214" s="16"/>
    </row>
    <row r="215" spans="1:56" s="22" customFormat="1" ht="84.75" customHeight="1">
      <c r="A215" s="111">
        <v>7</v>
      </c>
      <c r="B215" s="111">
        <f t="shared" si="26"/>
        <v>14</v>
      </c>
      <c r="C215" s="869" t="s">
        <v>1689</v>
      </c>
      <c r="D215" s="302">
        <v>8732</v>
      </c>
      <c r="E215" s="871">
        <v>3557700</v>
      </c>
      <c r="F215" s="12">
        <v>1</v>
      </c>
      <c r="G215" s="12"/>
      <c r="H215" s="280">
        <v>1</v>
      </c>
      <c r="I215" s="142">
        <f t="shared" si="28"/>
        <v>3557700</v>
      </c>
      <c r="J215" s="870">
        <f t="shared" si="24"/>
        <v>0</v>
      </c>
      <c r="K215" s="870"/>
      <c r="L215" s="1734">
        <f t="shared" si="29"/>
        <v>3557700</v>
      </c>
      <c r="M215" s="4" t="s">
        <v>237</v>
      </c>
      <c r="N215" s="4" t="s">
        <v>1410</v>
      </c>
      <c r="O215" s="111" t="s">
        <v>1264</v>
      </c>
      <c r="P215" s="282" t="s">
        <v>4031</v>
      </c>
      <c r="Q215" s="270" t="s">
        <v>1264</v>
      </c>
      <c r="R215" s="17"/>
      <c r="T215" s="16"/>
      <c r="U215" s="16"/>
      <c r="V215" s="16"/>
      <c r="W215" s="16"/>
      <c r="X215" s="16"/>
      <c r="Y215" s="16"/>
      <c r="Z215" s="16"/>
      <c r="AA215" s="16"/>
      <c r="AB215" s="12">
        <v>1</v>
      </c>
      <c r="AC215" s="302">
        <v>8732</v>
      </c>
      <c r="AE215" s="12"/>
      <c r="AF215" s="12"/>
      <c r="AG215" s="16"/>
      <c r="AH215" s="16"/>
      <c r="AI215" s="16"/>
      <c r="AJ215" s="16"/>
      <c r="AK215" s="16"/>
      <c r="AL215" s="16"/>
      <c r="AM215" s="16"/>
      <c r="AN215" s="16"/>
      <c r="AO215" s="16"/>
      <c r="AP215" s="872"/>
      <c r="AQ215" s="16"/>
      <c r="AR215" s="872"/>
      <c r="AS215" s="16"/>
      <c r="AT215" s="872"/>
      <c r="AU215" s="16"/>
      <c r="AV215" s="872"/>
      <c r="AW215" s="12">
        <v>1</v>
      </c>
      <c r="AX215" s="23">
        <f t="shared" si="27"/>
        <v>3557700</v>
      </c>
      <c r="AY215" s="43"/>
      <c r="AZ215" s="1768">
        <f t="shared" si="25"/>
        <v>0</v>
      </c>
      <c r="BA215" s="16"/>
      <c r="BB215" s="16"/>
      <c r="BC215" s="16"/>
      <c r="BD215" s="16"/>
    </row>
    <row r="216" spans="1:56" s="22" customFormat="1" ht="84.75" customHeight="1">
      <c r="A216" s="111">
        <v>7</v>
      </c>
      <c r="B216" s="111">
        <f t="shared" si="26"/>
        <v>15</v>
      </c>
      <c r="C216" s="869" t="s">
        <v>1690</v>
      </c>
      <c r="D216" s="302">
        <v>8732</v>
      </c>
      <c r="E216" s="871">
        <v>3557700</v>
      </c>
      <c r="F216" s="12">
        <v>1</v>
      </c>
      <c r="G216" s="12"/>
      <c r="H216" s="280">
        <v>1</v>
      </c>
      <c r="I216" s="142">
        <f t="shared" si="28"/>
        <v>3557700</v>
      </c>
      <c r="J216" s="870">
        <f t="shared" si="24"/>
        <v>0</v>
      </c>
      <c r="K216" s="870"/>
      <c r="L216" s="1734">
        <f t="shared" si="29"/>
        <v>3557700</v>
      </c>
      <c r="M216" s="131" t="s">
        <v>460</v>
      </c>
      <c r="N216" s="131" t="s">
        <v>526</v>
      </c>
      <c r="O216" s="111" t="s">
        <v>1264</v>
      </c>
      <c r="P216" s="282" t="s">
        <v>4031</v>
      </c>
      <c r="Q216" s="270" t="s">
        <v>1264</v>
      </c>
      <c r="R216" s="17"/>
      <c r="T216" s="16"/>
      <c r="U216" s="16"/>
      <c r="V216" s="16"/>
      <c r="W216" s="16"/>
      <c r="X216" s="16"/>
      <c r="Y216" s="16"/>
      <c r="Z216" s="16"/>
      <c r="AA216" s="16"/>
      <c r="AB216" s="12">
        <v>1</v>
      </c>
      <c r="AC216" s="302">
        <v>8732</v>
      </c>
      <c r="AE216" s="12"/>
      <c r="AF216" s="12"/>
      <c r="AG216" s="16"/>
      <c r="AH216" s="16"/>
      <c r="AI216" s="16"/>
      <c r="AJ216" s="16"/>
      <c r="AK216" s="16"/>
      <c r="AL216" s="16"/>
      <c r="AM216" s="16"/>
      <c r="AN216" s="16"/>
      <c r="AO216" s="16"/>
      <c r="AP216" s="872"/>
      <c r="AQ216" s="16"/>
      <c r="AR216" s="872"/>
      <c r="AS216" s="16"/>
      <c r="AT216" s="872"/>
      <c r="AU216" s="16"/>
      <c r="AV216" s="872"/>
      <c r="AW216" s="12">
        <v>1</v>
      </c>
      <c r="AX216" s="23">
        <f t="shared" si="27"/>
        <v>3557700</v>
      </c>
      <c r="AY216" s="43"/>
      <c r="AZ216" s="1768">
        <f t="shared" si="25"/>
        <v>0</v>
      </c>
      <c r="BA216" s="16"/>
      <c r="BB216" s="16"/>
      <c r="BC216" s="16"/>
      <c r="BD216" s="16"/>
    </row>
    <row r="217" spans="1:56" s="22" customFormat="1" ht="84.75" customHeight="1">
      <c r="A217" s="111">
        <v>7</v>
      </c>
      <c r="B217" s="111">
        <f t="shared" si="26"/>
        <v>16</v>
      </c>
      <c r="C217" s="869" t="s">
        <v>1691</v>
      </c>
      <c r="D217" s="302">
        <v>8732</v>
      </c>
      <c r="E217" s="871">
        <v>3557700</v>
      </c>
      <c r="F217" s="12">
        <v>1</v>
      </c>
      <c r="G217" s="12"/>
      <c r="H217" s="280">
        <v>1</v>
      </c>
      <c r="I217" s="142">
        <f t="shared" si="28"/>
        <v>3557700</v>
      </c>
      <c r="J217" s="870">
        <f t="shared" si="24"/>
        <v>0</v>
      </c>
      <c r="K217" s="870"/>
      <c r="L217" s="1734">
        <f t="shared" si="29"/>
        <v>3557700</v>
      </c>
      <c r="M217" s="4" t="s">
        <v>462</v>
      </c>
      <c r="N217" s="131" t="s">
        <v>825</v>
      </c>
      <c r="O217" s="111" t="s">
        <v>1264</v>
      </c>
      <c r="P217" s="282" t="s">
        <v>4031</v>
      </c>
      <c r="Q217" s="270" t="s">
        <v>1264</v>
      </c>
      <c r="R217" s="17"/>
      <c r="T217" s="16"/>
      <c r="U217" s="16"/>
      <c r="V217" s="16"/>
      <c r="W217" s="16"/>
      <c r="X217" s="16"/>
      <c r="Y217" s="16"/>
      <c r="Z217" s="16"/>
      <c r="AA217" s="16"/>
      <c r="AB217" s="12">
        <v>1</v>
      </c>
      <c r="AC217" s="302">
        <v>8732</v>
      </c>
      <c r="AE217" s="12"/>
      <c r="AF217" s="12"/>
      <c r="AG217" s="16"/>
      <c r="AH217" s="16"/>
      <c r="AI217" s="16"/>
      <c r="AJ217" s="16"/>
      <c r="AK217" s="16"/>
      <c r="AL217" s="16"/>
      <c r="AM217" s="16"/>
      <c r="AN217" s="16"/>
      <c r="AO217" s="16"/>
      <c r="AP217" s="872"/>
      <c r="AQ217" s="16"/>
      <c r="AR217" s="872"/>
      <c r="AS217" s="16"/>
      <c r="AT217" s="872"/>
      <c r="AU217" s="16"/>
      <c r="AV217" s="872"/>
      <c r="AW217" s="12">
        <v>1</v>
      </c>
      <c r="AX217" s="23">
        <f t="shared" si="27"/>
        <v>3557700</v>
      </c>
      <c r="AY217" s="43"/>
      <c r="AZ217" s="1768">
        <f t="shared" si="25"/>
        <v>0</v>
      </c>
      <c r="BA217" s="16"/>
      <c r="BB217" s="16"/>
      <c r="BC217" s="16"/>
      <c r="BD217" s="16"/>
    </row>
    <row r="218" spans="1:56" s="22" customFormat="1" ht="84.75" customHeight="1">
      <c r="A218" s="145">
        <v>8</v>
      </c>
      <c r="B218" s="111">
        <f t="shared" si="26"/>
        <v>17</v>
      </c>
      <c r="C218" s="869" t="s">
        <v>1697</v>
      </c>
      <c r="D218" s="302">
        <v>8732</v>
      </c>
      <c r="E218" s="871">
        <v>3557700</v>
      </c>
      <c r="F218" s="12">
        <v>1</v>
      </c>
      <c r="G218" s="12"/>
      <c r="H218" s="360">
        <v>1</v>
      </c>
      <c r="I218" s="142">
        <f t="shared" si="28"/>
        <v>3557700</v>
      </c>
      <c r="J218" s="870">
        <f t="shared" si="24"/>
        <v>0</v>
      </c>
      <c r="K218" s="870"/>
      <c r="L218" s="1734">
        <f t="shared" si="29"/>
        <v>3557700</v>
      </c>
      <c r="M218" s="4" t="s">
        <v>624</v>
      </c>
      <c r="N218" s="131" t="s">
        <v>1298</v>
      </c>
      <c r="O218" s="111" t="s">
        <v>1264</v>
      </c>
      <c r="P218" s="282" t="s">
        <v>4031</v>
      </c>
      <c r="Q218" s="270" t="s">
        <v>1264</v>
      </c>
      <c r="R218" s="17"/>
      <c r="T218" s="16"/>
      <c r="U218" s="16"/>
      <c r="V218" s="16"/>
      <c r="W218" s="16"/>
      <c r="X218" s="16"/>
      <c r="Y218" s="16"/>
      <c r="Z218" s="16"/>
      <c r="AA218" s="16"/>
      <c r="AB218" s="12">
        <v>1</v>
      </c>
      <c r="AC218" s="302">
        <v>8732</v>
      </c>
      <c r="AE218" s="12"/>
      <c r="AF218" s="12"/>
      <c r="AG218" s="16"/>
      <c r="AH218" s="16"/>
      <c r="AI218" s="16"/>
      <c r="AJ218" s="16"/>
      <c r="AK218" s="16"/>
      <c r="AL218" s="16"/>
      <c r="AM218" s="16"/>
      <c r="AN218" s="16"/>
      <c r="AO218" s="16"/>
      <c r="AP218" s="872"/>
      <c r="AQ218" s="16"/>
      <c r="AR218" s="872"/>
      <c r="AS218" s="16"/>
      <c r="AT218" s="872"/>
      <c r="AU218" s="16"/>
      <c r="AV218" s="872"/>
      <c r="AW218" s="12">
        <v>1</v>
      </c>
      <c r="AX218" s="23">
        <f t="shared" si="27"/>
        <v>3557700</v>
      </c>
      <c r="AY218" s="43"/>
      <c r="AZ218" s="1768">
        <f t="shared" si="25"/>
        <v>0</v>
      </c>
      <c r="BA218" s="16"/>
      <c r="BB218" s="16"/>
      <c r="BC218" s="16"/>
      <c r="BD218" s="16"/>
    </row>
    <row r="219" spans="1:56" s="22" customFormat="1" ht="84.75" customHeight="1">
      <c r="A219" s="145">
        <v>8</v>
      </c>
      <c r="B219" s="111">
        <f t="shared" si="26"/>
        <v>18</v>
      </c>
      <c r="C219" s="869" t="s">
        <v>1695</v>
      </c>
      <c r="D219" s="302">
        <v>8732</v>
      </c>
      <c r="E219" s="871">
        <v>3557700</v>
      </c>
      <c r="F219" s="12">
        <v>1</v>
      </c>
      <c r="G219" s="12"/>
      <c r="H219" s="360">
        <v>1</v>
      </c>
      <c r="I219" s="142">
        <f t="shared" si="28"/>
        <v>3557700</v>
      </c>
      <c r="J219" s="870">
        <f t="shared" si="24"/>
        <v>0</v>
      </c>
      <c r="K219" s="870"/>
      <c r="L219" s="1734">
        <f t="shared" si="29"/>
        <v>3557700</v>
      </c>
      <c r="M219" s="4" t="s">
        <v>617</v>
      </c>
      <c r="N219" s="131" t="s">
        <v>1308</v>
      </c>
      <c r="O219" s="111" t="s">
        <v>1264</v>
      </c>
      <c r="P219" s="282" t="s">
        <v>4031</v>
      </c>
      <c r="Q219" s="270" t="s">
        <v>1264</v>
      </c>
      <c r="R219" s="17"/>
      <c r="T219" s="16"/>
      <c r="U219" s="16"/>
      <c r="V219" s="16"/>
      <c r="W219" s="16"/>
      <c r="X219" s="16"/>
      <c r="Y219" s="16"/>
      <c r="Z219" s="16"/>
      <c r="AA219" s="16"/>
      <c r="AB219" s="12">
        <v>1</v>
      </c>
      <c r="AC219" s="302">
        <v>8732</v>
      </c>
      <c r="AE219" s="12"/>
      <c r="AF219" s="12"/>
      <c r="AG219" s="16"/>
      <c r="AH219" s="16"/>
      <c r="AI219" s="16"/>
      <c r="AJ219" s="16"/>
      <c r="AK219" s="16"/>
      <c r="AL219" s="16"/>
      <c r="AM219" s="16"/>
      <c r="AN219" s="16"/>
      <c r="AO219" s="16"/>
      <c r="AP219" s="872"/>
      <c r="AQ219" s="16"/>
      <c r="AR219" s="872"/>
      <c r="AS219" s="16"/>
      <c r="AT219" s="872"/>
      <c r="AU219" s="16"/>
      <c r="AV219" s="872"/>
      <c r="AW219" s="12">
        <v>1</v>
      </c>
      <c r="AX219" s="23">
        <f t="shared" si="27"/>
        <v>3557700</v>
      </c>
      <c r="AY219" s="43"/>
      <c r="AZ219" s="1768">
        <f t="shared" si="25"/>
        <v>0</v>
      </c>
      <c r="BA219" s="16"/>
      <c r="BB219" s="16"/>
      <c r="BC219" s="16"/>
      <c r="BD219" s="16"/>
    </row>
    <row r="220" spans="1:56" s="22" customFormat="1" ht="84.75" customHeight="1">
      <c r="A220" s="145">
        <v>8</v>
      </c>
      <c r="B220" s="111">
        <f t="shared" si="26"/>
        <v>19</v>
      </c>
      <c r="C220" s="869" t="s">
        <v>1694</v>
      </c>
      <c r="D220" s="302">
        <v>8732</v>
      </c>
      <c r="E220" s="871">
        <v>3557700</v>
      </c>
      <c r="F220" s="12">
        <v>1</v>
      </c>
      <c r="G220" s="12"/>
      <c r="H220" s="360">
        <v>1</v>
      </c>
      <c r="I220" s="142">
        <f t="shared" si="28"/>
        <v>3557700</v>
      </c>
      <c r="J220" s="870">
        <f t="shared" si="24"/>
        <v>0</v>
      </c>
      <c r="K220" s="870"/>
      <c r="L220" s="1734">
        <f t="shared" si="29"/>
        <v>3557700</v>
      </c>
      <c r="M220" s="4" t="s">
        <v>615</v>
      </c>
      <c r="N220" s="131" t="s">
        <v>914</v>
      </c>
      <c r="O220" s="111" t="s">
        <v>1264</v>
      </c>
      <c r="P220" s="282" t="s">
        <v>4031</v>
      </c>
      <c r="Q220" s="270" t="s">
        <v>1264</v>
      </c>
      <c r="R220" s="17"/>
      <c r="T220" s="16"/>
      <c r="U220" s="16"/>
      <c r="V220" s="16"/>
      <c r="W220" s="16"/>
      <c r="X220" s="16"/>
      <c r="Y220" s="16"/>
      <c r="Z220" s="16"/>
      <c r="AA220" s="16"/>
      <c r="AB220" s="12">
        <v>1</v>
      </c>
      <c r="AC220" s="302">
        <v>8732</v>
      </c>
      <c r="AE220" s="12"/>
      <c r="AF220" s="12"/>
      <c r="AG220" s="16"/>
      <c r="AH220" s="16"/>
      <c r="AI220" s="16"/>
      <c r="AJ220" s="16"/>
      <c r="AK220" s="16"/>
      <c r="AL220" s="16"/>
      <c r="AM220" s="16"/>
      <c r="AN220" s="16"/>
      <c r="AO220" s="16"/>
      <c r="AP220" s="872"/>
      <c r="AQ220" s="16"/>
      <c r="AR220" s="872"/>
      <c r="AS220" s="16"/>
      <c r="AT220" s="872"/>
      <c r="AU220" s="16"/>
      <c r="AV220" s="872"/>
      <c r="AW220" s="12">
        <v>1</v>
      </c>
      <c r="AX220" s="23">
        <f t="shared" si="27"/>
        <v>3557700</v>
      </c>
      <c r="AY220" s="43"/>
      <c r="AZ220" s="1768">
        <f t="shared" si="25"/>
        <v>0</v>
      </c>
      <c r="BA220" s="16"/>
      <c r="BB220" s="16"/>
      <c r="BC220" s="16"/>
      <c r="BD220" s="16"/>
    </row>
    <row r="221" spans="1:56" s="22" customFormat="1" ht="84.75" customHeight="1">
      <c r="A221" s="145">
        <v>8</v>
      </c>
      <c r="B221" s="111">
        <f t="shared" si="26"/>
        <v>20</v>
      </c>
      <c r="C221" s="869" t="s">
        <v>1696</v>
      </c>
      <c r="D221" s="302">
        <v>8732</v>
      </c>
      <c r="E221" s="871">
        <v>3557700</v>
      </c>
      <c r="F221" s="12">
        <v>1</v>
      </c>
      <c r="G221" s="12"/>
      <c r="H221" s="360">
        <v>1</v>
      </c>
      <c r="I221" s="142">
        <f t="shared" si="28"/>
        <v>3557700</v>
      </c>
      <c r="J221" s="870">
        <f t="shared" si="24"/>
        <v>0</v>
      </c>
      <c r="K221" s="870"/>
      <c r="L221" s="1734">
        <f t="shared" si="29"/>
        <v>3557700</v>
      </c>
      <c r="M221" s="4" t="s">
        <v>621</v>
      </c>
      <c r="N221" s="131" t="s">
        <v>917</v>
      </c>
      <c r="O221" s="111" t="s">
        <v>1264</v>
      </c>
      <c r="P221" s="282" t="s">
        <v>4031</v>
      </c>
      <c r="Q221" s="270" t="s">
        <v>1264</v>
      </c>
      <c r="R221" s="17"/>
      <c r="T221" s="16"/>
      <c r="U221" s="16"/>
      <c r="V221" s="16"/>
      <c r="W221" s="16"/>
      <c r="X221" s="16"/>
      <c r="Y221" s="16"/>
      <c r="Z221" s="16"/>
      <c r="AA221" s="16"/>
      <c r="AB221" s="12">
        <v>1</v>
      </c>
      <c r="AC221" s="302">
        <v>8732</v>
      </c>
      <c r="AE221" s="12"/>
      <c r="AF221" s="12"/>
      <c r="AG221" s="16"/>
      <c r="AH221" s="16"/>
      <c r="AI221" s="16"/>
      <c r="AJ221" s="16"/>
      <c r="AK221" s="16"/>
      <c r="AL221" s="16"/>
      <c r="AM221" s="16"/>
      <c r="AN221" s="16"/>
      <c r="AO221" s="16"/>
      <c r="AP221" s="872"/>
      <c r="AQ221" s="16"/>
      <c r="AR221" s="872"/>
      <c r="AS221" s="16"/>
      <c r="AT221" s="872"/>
      <c r="AU221" s="16"/>
      <c r="AV221" s="872"/>
      <c r="AW221" s="12">
        <v>1</v>
      </c>
      <c r="AX221" s="23">
        <f t="shared" si="27"/>
        <v>3557700</v>
      </c>
      <c r="AY221" s="43"/>
      <c r="AZ221" s="1768">
        <f t="shared" si="25"/>
        <v>0</v>
      </c>
      <c r="BA221" s="16"/>
      <c r="BB221" s="16"/>
      <c r="BC221" s="16"/>
      <c r="BD221" s="16"/>
    </row>
    <row r="222" spans="1:56" s="22" customFormat="1" ht="84.75" customHeight="1">
      <c r="A222" s="154">
        <v>9</v>
      </c>
      <c r="B222" s="111">
        <f t="shared" si="26"/>
        <v>21</v>
      </c>
      <c r="C222" s="869" t="s">
        <v>1702</v>
      </c>
      <c r="D222" s="302">
        <v>8732</v>
      </c>
      <c r="E222" s="871">
        <v>3557700</v>
      </c>
      <c r="F222" s="12">
        <v>1</v>
      </c>
      <c r="G222" s="12"/>
      <c r="H222" s="111">
        <v>1</v>
      </c>
      <c r="I222" s="142">
        <f t="shared" si="28"/>
        <v>3557700</v>
      </c>
      <c r="J222" s="870">
        <f t="shared" si="24"/>
        <v>0</v>
      </c>
      <c r="K222" s="870"/>
      <c r="L222" s="1734">
        <f t="shared" si="29"/>
        <v>3557700</v>
      </c>
      <c r="M222" s="131" t="s">
        <v>515</v>
      </c>
      <c r="N222" s="131" t="s">
        <v>856</v>
      </c>
      <c r="O222" s="111" t="s">
        <v>1264</v>
      </c>
      <c r="P222" s="282" t="s">
        <v>4031</v>
      </c>
      <c r="Q222" s="270" t="s">
        <v>1264</v>
      </c>
      <c r="R222" s="17"/>
      <c r="T222" s="16"/>
      <c r="U222" s="16"/>
      <c r="V222" s="16"/>
      <c r="W222" s="16"/>
      <c r="X222" s="16"/>
      <c r="Y222" s="16"/>
      <c r="Z222" s="16"/>
      <c r="AA222" s="16"/>
      <c r="AB222" s="12">
        <v>1</v>
      </c>
      <c r="AC222" s="302">
        <v>8732</v>
      </c>
      <c r="AE222" s="12"/>
      <c r="AF222" s="12"/>
      <c r="AG222" s="16"/>
      <c r="AH222" s="16"/>
      <c r="AI222" s="16"/>
      <c r="AJ222" s="16"/>
      <c r="AK222" s="16"/>
      <c r="AL222" s="16"/>
      <c r="AM222" s="16"/>
      <c r="AN222" s="16"/>
      <c r="AO222" s="16"/>
      <c r="AP222" s="872"/>
      <c r="AQ222" s="16"/>
      <c r="AR222" s="872"/>
      <c r="AS222" s="16"/>
      <c r="AT222" s="872"/>
      <c r="AU222" s="16"/>
      <c r="AV222" s="872"/>
      <c r="AW222" s="12">
        <v>1</v>
      </c>
      <c r="AX222" s="23">
        <f t="shared" si="27"/>
        <v>3557700</v>
      </c>
      <c r="AY222" s="43"/>
      <c r="AZ222" s="1768">
        <f t="shared" si="25"/>
        <v>0</v>
      </c>
      <c r="BA222" s="16"/>
      <c r="BB222" s="16"/>
      <c r="BC222" s="16"/>
      <c r="BD222" s="16"/>
    </row>
    <row r="223" spans="1:56" s="22" customFormat="1" ht="84.75" customHeight="1">
      <c r="A223" s="154">
        <v>9</v>
      </c>
      <c r="B223" s="111">
        <f t="shared" si="26"/>
        <v>22</v>
      </c>
      <c r="C223" s="869" t="s">
        <v>1699</v>
      </c>
      <c r="D223" s="302">
        <v>8732</v>
      </c>
      <c r="E223" s="871">
        <v>3557700</v>
      </c>
      <c r="F223" s="12">
        <v>1</v>
      </c>
      <c r="G223" s="12"/>
      <c r="H223" s="360">
        <v>1</v>
      </c>
      <c r="I223" s="282">
        <f t="shared" si="28"/>
        <v>3557700</v>
      </c>
      <c r="J223" s="870">
        <f t="shared" si="24"/>
        <v>0</v>
      </c>
      <c r="K223" s="870"/>
      <c r="L223" s="1734">
        <f t="shared" si="29"/>
        <v>3557700</v>
      </c>
      <c r="M223" s="131" t="s">
        <v>512</v>
      </c>
      <c r="N223" s="131" t="s">
        <v>856</v>
      </c>
      <c r="O223" s="111" t="s">
        <v>1264</v>
      </c>
      <c r="P223" s="282" t="s">
        <v>4031</v>
      </c>
      <c r="Q223" s="270" t="s">
        <v>1264</v>
      </c>
      <c r="R223" s="17"/>
      <c r="T223" s="16"/>
      <c r="U223" s="16"/>
      <c r="V223" s="16"/>
      <c r="W223" s="16"/>
      <c r="X223" s="16"/>
      <c r="Y223" s="16"/>
      <c r="Z223" s="16"/>
      <c r="AA223" s="16"/>
      <c r="AB223" s="12">
        <v>1</v>
      </c>
      <c r="AC223" s="302">
        <v>8732</v>
      </c>
      <c r="AE223" s="12"/>
      <c r="AF223" s="12"/>
      <c r="AG223" s="16"/>
      <c r="AH223" s="16"/>
      <c r="AI223" s="16"/>
      <c r="AJ223" s="16"/>
      <c r="AK223" s="16"/>
      <c r="AL223" s="16"/>
      <c r="AM223" s="16"/>
      <c r="AN223" s="16"/>
      <c r="AO223" s="16"/>
      <c r="AP223" s="872"/>
      <c r="AQ223" s="16"/>
      <c r="AR223" s="872"/>
      <c r="AS223" s="16"/>
      <c r="AT223" s="872"/>
      <c r="AU223" s="16"/>
      <c r="AV223" s="872"/>
      <c r="AW223" s="12">
        <v>1</v>
      </c>
      <c r="AX223" s="23">
        <f t="shared" si="27"/>
        <v>3557700</v>
      </c>
      <c r="AY223" s="43"/>
      <c r="AZ223" s="1768">
        <f t="shared" si="25"/>
        <v>0</v>
      </c>
      <c r="BA223" s="16"/>
      <c r="BB223" s="16"/>
      <c r="BC223" s="16"/>
      <c r="BD223" s="16"/>
    </row>
    <row r="224" spans="1:56" s="22" customFormat="1" ht="84.75" customHeight="1">
      <c r="A224" s="154">
        <v>9</v>
      </c>
      <c r="B224" s="111">
        <f t="shared" si="26"/>
        <v>23</v>
      </c>
      <c r="C224" s="869" t="s">
        <v>1703</v>
      </c>
      <c r="D224" s="302">
        <v>8732</v>
      </c>
      <c r="E224" s="871">
        <v>3557700</v>
      </c>
      <c r="F224" s="12">
        <v>1</v>
      </c>
      <c r="G224" s="12"/>
      <c r="H224" s="111">
        <v>1</v>
      </c>
      <c r="I224" s="142">
        <f t="shared" si="28"/>
        <v>3557700</v>
      </c>
      <c r="J224" s="870">
        <f t="shared" si="24"/>
        <v>0</v>
      </c>
      <c r="K224" s="870"/>
      <c r="L224" s="1734">
        <f t="shared" si="29"/>
        <v>3557700</v>
      </c>
      <c r="M224" s="131" t="s">
        <v>752</v>
      </c>
      <c r="N224" s="131" t="s">
        <v>980</v>
      </c>
      <c r="O224" s="111" t="s">
        <v>1264</v>
      </c>
      <c r="P224" s="282" t="s">
        <v>4031</v>
      </c>
      <c r="Q224" s="270" t="s">
        <v>1264</v>
      </c>
      <c r="R224" s="17"/>
      <c r="T224" s="16"/>
      <c r="U224" s="16"/>
      <c r="V224" s="16"/>
      <c r="W224" s="16"/>
      <c r="X224" s="16"/>
      <c r="Y224" s="16"/>
      <c r="Z224" s="16"/>
      <c r="AA224" s="16"/>
      <c r="AB224" s="12">
        <v>1</v>
      </c>
      <c r="AC224" s="302">
        <v>8732</v>
      </c>
      <c r="AE224" s="12"/>
      <c r="AF224" s="12"/>
      <c r="AG224" s="16"/>
      <c r="AH224" s="16"/>
      <c r="AI224" s="16"/>
      <c r="AJ224" s="16"/>
      <c r="AK224" s="16"/>
      <c r="AL224" s="16"/>
      <c r="AM224" s="16"/>
      <c r="AN224" s="16"/>
      <c r="AO224" s="16"/>
      <c r="AP224" s="872"/>
      <c r="AQ224" s="16"/>
      <c r="AR224" s="872"/>
      <c r="AS224" s="16"/>
      <c r="AT224" s="872"/>
      <c r="AU224" s="16"/>
      <c r="AV224" s="872"/>
      <c r="AW224" s="12">
        <v>1</v>
      </c>
      <c r="AX224" s="23">
        <f t="shared" si="27"/>
        <v>3557700</v>
      </c>
      <c r="AY224" s="43"/>
      <c r="AZ224" s="1768">
        <f t="shared" si="25"/>
        <v>0</v>
      </c>
      <c r="BA224" s="16"/>
      <c r="BB224" s="16"/>
      <c r="BC224" s="16"/>
      <c r="BD224" s="16"/>
    </row>
    <row r="225" spans="1:56" s="22" customFormat="1" ht="84.75" customHeight="1">
      <c r="A225" s="154">
        <v>9</v>
      </c>
      <c r="B225" s="111">
        <f t="shared" si="26"/>
        <v>24</v>
      </c>
      <c r="C225" s="869" t="s">
        <v>1698</v>
      </c>
      <c r="D225" s="302">
        <v>8732</v>
      </c>
      <c r="E225" s="871">
        <v>3557700</v>
      </c>
      <c r="F225" s="12">
        <v>1</v>
      </c>
      <c r="G225" s="12"/>
      <c r="H225" s="360">
        <v>1</v>
      </c>
      <c r="I225" s="282">
        <f t="shared" si="28"/>
        <v>3557700</v>
      </c>
      <c r="J225" s="870">
        <f t="shared" si="24"/>
        <v>0</v>
      </c>
      <c r="K225" s="870"/>
      <c r="L225" s="1734">
        <f t="shared" si="29"/>
        <v>3557700</v>
      </c>
      <c r="M225" s="131" t="s">
        <v>511</v>
      </c>
      <c r="N225" s="131" t="s">
        <v>980</v>
      </c>
      <c r="O225" s="111" t="s">
        <v>1264</v>
      </c>
      <c r="P225" s="282" t="s">
        <v>4031</v>
      </c>
      <c r="Q225" s="270" t="s">
        <v>1264</v>
      </c>
      <c r="R225" s="17"/>
      <c r="T225" s="16"/>
      <c r="U225" s="16"/>
      <c r="V225" s="16"/>
      <c r="W225" s="16"/>
      <c r="X225" s="16"/>
      <c r="Y225" s="16"/>
      <c r="Z225" s="16"/>
      <c r="AA225" s="16"/>
      <c r="AB225" s="12">
        <v>1</v>
      </c>
      <c r="AC225" s="302">
        <v>8732</v>
      </c>
      <c r="AE225" s="12"/>
      <c r="AF225" s="12"/>
      <c r="AG225" s="16"/>
      <c r="AH225" s="16"/>
      <c r="AI225" s="16"/>
      <c r="AJ225" s="16"/>
      <c r="AK225" s="16"/>
      <c r="AL225" s="16"/>
      <c r="AM225" s="16"/>
      <c r="AN225" s="16"/>
      <c r="AO225" s="16"/>
      <c r="AP225" s="872"/>
      <c r="AQ225" s="16"/>
      <c r="AR225" s="872"/>
      <c r="AS225" s="16"/>
      <c r="AT225" s="872"/>
      <c r="AU225" s="16"/>
      <c r="AV225" s="872"/>
      <c r="AW225" s="12">
        <v>1</v>
      </c>
      <c r="AX225" s="23">
        <f t="shared" si="27"/>
        <v>3557700</v>
      </c>
      <c r="AY225" s="43"/>
      <c r="AZ225" s="1768">
        <f t="shared" si="25"/>
        <v>0</v>
      </c>
      <c r="BA225" s="16"/>
      <c r="BB225" s="16"/>
      <c r="BC225" s="16"/>
      <c r="BD225" s="16"/>
    </row>
    <row r="226" spans="1:56" s="22" customFormat="1" ht="84.75" customHeight="1">
      <c r="A226" s="154">
        <v>9</v>
      </c>
      <c r="B226" s="111">
        <f t="shared" si="26"/>
        <v>25</v>
      </c>
      <c r="C226" s="869" t="s">
        <v>1700</v>
      </c>
      <c r="D226" s="302">
        <v>8732</v>
      </c>
      <c r="E226" s="871">
        <v>3557700</v>
      </c>
      <c r="F226" s="12">
        <v>1</v>
      </c>
      <c r="G226" s="12"/>
      <c r="H226" s="360">
        <v>1</v>
      </c>
      <c r="I226" s="282">
        <f t="shared" si="28"/>
        <v>3557700</v>
      </c>
      <c r="J226" s="870">
        <f t="shared" si="24"/>
        <v>0</v>
      </c>
      <c r="K226" s="870"/>
      <c r="L226" s="1734">
        <f t="shared" si="29"/>
        <v>3557700</v>
      </c>
      <c r="M226" s="131" t="s">
        <v>513</v>
      </c>
      <c r="N226" s="131" t="s">
        <v>873</v>
      </c>
      <c r="O226" s="111" t="s">
        <v>1264</v>
      </c>
      <c r="P226" s="282" t="s">
        <v>4031</v>
      </c>
      <c r="Q226" s="270" t="s">
        <v>1264</v>
      </c>
      <c r="R226" s="17"/>
      <c r="T226" s="16"/>
      <c r="U226" s="16"/>
      <c r="V226" s="16"/>
      <c r="W226" s="16"/>
      <c r="X226" s="16"/>
      <c r="Y226" s="16"/>
      <c r="Z226" s="16"/>
      <c r="AA226" s="16"/>
      <c r="AB226" s="12">
        <v>1</v>
      </c>
      <c r="AC226" s="302">
        <v>8732</v>
      </c>
      <c r="AE226" s="12"/>
      <c r="AF226" s="12"/>
      <c r="AG226" s="16"/>
      <c r="AH226" s="16"/>
      <c r="AI226" s="16"/>
      <c r="AJ226" s="16"/>
      <c r="AK226" s="16"/>
      <c r="AL226" s="16"/>
      <c r="AM226" s="16"/>
      <c r="AN226" s="16"/>
      <c r="AO226" s="16"/>
      <c r="AP226" s="872"/>
      <c r="AQ226" s="16"/>
      <c r="AR226" s="872"/>
      <c r="AS226" s="16"/>
      <c r="AT226" s="872"/>
      <c r="AU226" s="16"/>
      <c r="AV226" s="872"/>
      <c r="AW226" s="12">
        <v>1</v>
      </c>
      <c r="AX226" s="23">
        <f t="shared" si="27"/>
        <v>3557700</v>
      </c>
      <c r="AY226" s="43"/>
      <c r="AZ226" s="1768">
        <f t="shared" si="25"/>
        <v>0</v>
      </c>
      <c r="BA226" s="16"/>
      <c r="BB226" s="16"/>
      <c r="BC226" s="16"/>
      <c r="BD226" s="16"/>
    </row>
    <row r="227" spans="1:56" s="22" customFormat="1" ht="84.75" customHeight="1">
      <c r="A227" s="154">
        <v>9</v>
      </c>
      <c r="B227" s="111">
        <f t="shared" si="26"/>
        <v>26</v>
      </c>
      <c r="C227" s="869" t="s">
        <v>1701</v>
      </c>
      <c r="D227" s="302">
        <v>8732</v>
      </c>
      <c r="E227" s="871">
        <v>3557700</v>
      </c>
      <c r="F227" s="12">
        <v>1</v>
      </c>
      <c r="G227" s="12"/>
      <c r="H227" s="360">
        <v>1</v>
      </c>
      <c r="I227" s="282">
        <f t="shared" si="28"/>
        <v>3557700</v>
      </c>
      <c r="J227" s="870">
        <f t="shared" si="24"/>
        <v>0</v>
      </c>
      <c r="K227" s="870"/>
      <c r="L227" s="1734">
        <f t="shared" si="29"/>
        <v>3557700</v>
      </c>
      <c r="M227" s="131" t="s">
        <v>514</v>
      </c>
      <c r="N227" s="131" t="s">
        <v>968</v>
      </c>
      <c r="O227" s="111" t="s">
        <v>1264</v>
      </c>
      <c r="P227" s="282" t="s">
        <v>4031</v>
      </c>
      <c r="Q227" s="270" t="s">
        <v>1264</v>
      </c>
      <c r="R227" s="17"/>
      <c r="T227" s="16"/>
      <c r="U227" s="16"/>
      <c r="V227" s="16"/>
      <c r="W227" s="16"/>
      <c r="X227" s="16"/>
      <c r="Y227" s="16"/>
      <c r="Z227" s="16"/>
      <c r="AA227" s="16"/>
      <c r="AB227" s="12">
        <v>1</v>
      </c>
      <c r="AC227" s="302">
        <v>8732</v>
      </c>
      <c r="AE227" s="12"/>
      <c r="AF227" s="12"/>
      <c r="AG227" s="16"/>
      <c r="AH227" s="16"/>
      <c r="AI227" s="16"/>
      <c r="AJ227" s="16"/>
      <c r="AK227" s="16"/>
      <c r="AL227" s="16"/>
      <c r="AM227" s="16"/>
      <c r="AN227" s="16"/>
      <c r="AO227" s="16"/>
      <c r="AP227" s="872"/>
      <c r="AQ227" s="16"/>
      <c r="AR227" s="872"/>
      <c r="AS227" s="16"/>
      <c r="AT227" s="872"/>
      <c r="AU227" s="16"/>
      <c r="AV227" s="872"/>
      <c r="AW227" s="12">
        <v>1</v>
      </c>
      <c r="AX227" s="23">
        <f t="shared" si="27"/>
        <v>3557700</v>
      </c>
      <c r="AY227" s="43"/>
      <c r="AZ227" s="1768">
        <f t="shared" si="25"/>
        <v>0</v>
      </c>
      <c r="BA227" s="16"/>
      <c r="BB227" s="16"/>
      <c r="BC227" s="16"/>
      <c r="BD227" s="16"/>
    </row>
    <row r="228" spans="1:56" s="22" customFormat="1" ht="84.75" customHeight="1">
      <c r="A228" s="145">
        <v>10</v>
      </c>
      <c r="B228" s="111">
        <f t="shared" si="26"/>
        <v>27</v>
      </c>
      <c r="C228" s="869" t="s">
        <v>1705</v>
      </c>
      <c r="D228" s="302">
        <v>8732</v>
      </c>
      <c r="E228" s="871">
        <v>3557700</v>
      </c>
      <c r="F228" s="12">
        <v>1</v>
      </c>
      <c r="G228" s="12"/>
      <c r="H228" s="111">
        <v>1</v>
      </c>
      <c r="I228" s="144">
        <f t="shared" si="28"/>
        <v>3557700</v>
      </c>
      <c r="J228" s="870">
        <f t="shared" si="24"/>
        <v>0</v>
      </c>
      <c r="K228" s="870"/>
      <c r="L228" s="1734">
        <f t="shared" si="29"/>
        <v>3557700</v>
      </c>
      <c r="M228" s="131" t="s">
        <v>755</v>
      </c>
      <c r="N228" s="131" t="s">
        <v>1282</v>
      </c>
      <c r="O228" s="111" t="s">
        <v>1264</v>
      </c>
      <c r="P228" s="282" t="s">
        <v>4031</v>
      </c>
      <c r="Q228" s="270" t="s">
        <v>1264</v>
      </c>
      <c r="R228" s="17"/>
      <c r="T228" s="16"/>
      <c r="U228" s="16"/>
      <c r="V228" s="16"/>
      <c r="W228" s="16"/>
      <c r="X228" s="16"/>
      <c r="Y228" s="16"/>
      <c r="Z228" s="16"/>
      <c r="AA228" s="16"/>
      <c r="AB228" s="12">
        <v>1</v>
      </c>
      <c r="AC228" s="302">
        <v>8732</v>
      </c>
      <c r="AE228" s="12"/>
      <c r="AF228" s="12"/>
      <c r="AG228" s="16"/>
      <c r="AH228" s="16"/>
      <c r="AI228" s="16"/>
      <c r="AJ228" s="16"/>
      <c r="AK228" s="16"/>
      <c r="AL228" s="16"/>
      <c r="AM228" s="16"/>
      <c r="AN228" s="16"/>
      <c r="AO228" s="16"/>
      <c r="AP228" s="872"/>
      <c r="AQ228" s="16"/>
      <c r="AR228" s="872"/>
      <c r="AS228" s="16"/>
      <c r="AT228" s="872"/>
      <c r="AU228" s="16"/>
      <c r="AV228" s="872"/>
      <c r="AW228" s="12">
        <v>1</v>
      </c>
      <c r="AX228" s="23">
        <f t="shared" si="27"/>
        <v>3557700</v>
      </c>
      <c r="AY228" s="43"/>
      <c r="AZ228" s="1768">
        <f t="shared" si="25"/>
        <v>0</v>
      </c>
      <c r="BA228" s="16"/>
      <c r="BB228" s="16"/>
      <c r="BC228" s="16"/>
      <c r="BD228" s="16"/>
    </row>
    <row r="229" spans="1:56" s="22" customFormat="1" ht="84.75" customHeight="1">
      <c r="A229" s="145">
        <v>10</v>
      </c>
      <c r="B229" s="111">
        <f t="shared" si="26"/>
        <v>28</v>
      </c>
      <c r="C229" s="869" t="s">
        <v>1706</v>
      </c>
      <c r="D229" s="302">
        <v>8732</v>
      </c>
      <c r="E229" s="871">
        <v>3557700</v>
      </c>
      <c r="F229" s="12">
        <v>1</v>
      </c>
      <c r="G229" s="12"/>
      <c r="H229" s="110">
        <v>1</v>
      </c>
      <c r="I229" s="144">
        <f t="shared" si="28"/>
        <v>3557700</v>
      </c>
      <c r="J229" s="870">
        <f t="shared" si="24"/>
        <v>0</v>
      </c>
      <c r="K229" s="870"/>
      <c r="L229" s="1734">
        <f t="shared" si="29"/>
        <v>3557700</v>
      </c>
      <c r="M229" s="131" t="s">
        <v>757</v>
      </c>
      <c r="N229" s="131" t="s">
        <v>1280</v>
      </c>
      <c r="O229" s="111" t="s">
        <v>1264</v>
      </c>
      <c r="P229" s="282" t="s">
        <v>4031</v>
      </c>
      <c r="Q229" s="270" t="s">
        <v>1264</v>
      </c>
      <c r="R229" s="17"/>
      <c r="T229" s="16"/>
      <c r="U229" s="16"/>
      <c r="V229" s="16"/>
      <c r="W229" s="16"/>
      <c r="X229" s="16"/>
      <c r="Y229" s="16"/>
      <c r="Z229" s="16"/>
      <c r="AA229" s="16"/>
      <c r="AB229" s="12">
        <v>1</v>
      </c>
      <c r="AC229" s="302">
        <v>8732</v>
      </c>
      <c r="AE229" s="12"/>
      <c r="AF229" s="12"/>
      <c r="AG229" s="16"/>
      <c r="AH229" s="16"/>
      <c r="AI229" s="16"/>
      <c r="AJ229" s="16"/>
      <c r="AK229" s="16"/>
      <c r="AL229" s="16"/>
      <c r="AM229" s="16"/>
      <c r="AN229" s="16"/>
      <c r="AO229" s="16"/>
      <c r="AP229" s="872"/>
      <c r="AQ229" s="16"/>
      <c r="AR229" s="872"/>
      <c r="AS229" s="16"/>
      <c r="AT229" s="872"/>
      <c r="AU229" s="16"/>
      <c r="AV229" s="872"/>
      <c r="AW229" s="12">
        <v>1</v>
      </c>
      <c r="AX229" s="23">
        <f t="shared" si="27"/>
        <v>3557700</v>
      </c>
      <c r="AY229" s="43"/>
      <c r="AZ229" s="1768">
        <f t="shared" si="25"/>
        <v>0</v>
      </c>
      <c r="BA229" s="16"/>
      <c r="BB229" s="16"/>
      <c r="BC229" s="16"/>
      <c r="BD229" s="16"/>
    </row>
    <row r="230" spans="1:56" s="22" customFormat="1" ht="84.75" customHeight="1">
      <c r="A230" s="111">
        <v>5</v>
      </c>
      <c r="B230" s="111">
        <f t="shared" si="26"/>
        <v>29</v>
      </c>
      <c r="C230" s="869" t="s">
        <v>1682</v>
      </c>
      <c r="D230" s="302">
        <v>9079</v>
      </c>
      <c r="E230" s="870">
        <v>52000000</v>
      </c>
      <c r="F230" s="12">
        <v>1</v>
      </c>
      <c r="G230" s="12">
        <v>1</v>
      </c>
      <c r="H230" s="111">
        <v>1</v>
      </c>
      <c r="I230" s="144">
        <f>0.2*E230</f>
        <v>10400000</v>
      </c>
      <c r="J230" s="870">
        <f t="shared" si="24"/>
        <v>41600000</v>
      </c>
      <c r="K230" s="870"/>
      <c r="L230" s="1734">
        <f t="shared" si="29"/>
        <v>52000000</v>
      </c>
      <c r="M230" s="4" t="s">
        <v>220</v>
      </c>
      <c r="N230" s="4" t="s">
        <v>861</v>
      </c>
      <c r="O230" s="111" t="s">
        <v>1264</v>
      </c>
      <c r="P230" s="282" t="s">
        <v>4031</v>
      </c>
      <c r="Q230" s="270" t="s">
        <v>1264</v>
      </c>
      <c r="R230" s="17"/>
      <c r="T230" s="16"/>
      <c r="U230" s="16"/>
      <c r="V230" s="16"/>
      <c r="W230" s="16"/>
      <c r="X230" s="16"/>
      <c r="Y230" s="16"/>
      <c r="Z230" s="16"/>
      <c r="AA230" s="16"/>
      <c r="AB230" s="12">
        <v>1</v>
      </c>
      <c r="AC230" s="302">
        <v>9079</v>
      </c>
      <c r="AE230" s="12"/>
      <c r="AF230" s="12"/>
      <c r="AG230" s="16"/>
      <c r="AH230" s="16"/>
      <c r="AI230" s="16"/>
      <c r="AJ230" s="16"/>
      <c r="AK230" s="16"/>
      <c r="AL230" s="16"/>
      <c r="AM230" s="16"/>
      <c r="AN230" s="16"/>
      <c r="AO230" s="16"/>
      <c r="AP230" s="872"/>
      <c r="AQ230" s="16"/>
      <c r="AR230" s="872"/>
      <c r="AS230" s="16"/>
      <c r="AT230" s="872"/>
      <c r="AU230" s="16"/>
      <c r="AV230" s="872"/>
      <c r="AW230" s="12">
        <v>1</v>
      </c>
      <c r="AX230" s="23">
        <f t="shared" si="27"/>
        <v>10400000</v>
      </c>
      <c r="AY230" s="43"/>
      <c r="AZ230" s="1768">
        <f t="shared" si="25"/>
        <v>0</v>
      </c>
      <c r="BA230" s="16"/>
      <c r="BB230" s="16"/>
      <c r="BC230" s="16"/>
      <c r="BD230" s="16"/>
    </row>
    <row r="231" spans="1:56" s="22" customFormat="1" ht="84.75" customHeight="1">
      <c r="A231" s="111">
        <v>6</v>
      </c>
      <c r="B231" s="111">
        <f t="shared" si="26"/>
        <v>30</v>
      </c>
      <c r="C231" s="869" t="s">
        <v>1685</v>
      </c>
      <c r="D231" s="302">
        <v>9118</v>
      </c>
      <c r="E231" s="870">
        <v>47007300</v>
      </c>
      <c r="F231" s="12">
        <v>1</v>
      </c>
      <c r="G231" s="12">
        <v>1</v>
      </c>
      <c r="H231" s="280">
        <v>1</v>
      </c>
      <c r="I231" s="870">
        <v>9401500</v>
      </c>
      <c r="J231" s="870">
        <f t="shared" si="24"/>
        <v>37605800</v>
      </c>
      <c r="K231" s="870"/>
      <c r="L231" s="1734">
        <f t="shared" si="29"/>
        <v>47007300</v>
      </c>
      <c r="M231" s="131" t="s">
        <v>226</v>
      </c>
      <c r="N231" s="131" t="s">
        <v>1163</v>
      </c>
      <c r="O231" s="111" t="s">
        <v>1264</v>
      </c>
      <c r="P231" s="282" t="s">
        <v>4031</v>
      </c>
      <c r="Q231" s="270" t="s">
        <v>1264</v>
      </c>
      <c r="R231" s="17"/>
      <c r="T231" s="16"/>
      <c r="U231" s="16"/>
      <c r="V231" s="16"/>
      <c r="W231" s="16"/>
      <c r="X231" s="16"/>
      <c r="Y231" s="16"/>
      <c r="Z231" s="16"/>
      <c r="AA231" s="16"/>
      <c r="AB231" s="12">
        <v>1</v>
      </c>
      <c r="AC231" s="302">
        <v>9118</v>
      </c>
      <c r="AE231" s="12"/>
      <c r="AF231" s="12"/>
      <c r="AG231" s="16"/>
      <c r="AH231" s="16"/>
      <c r="AI231" s="16"/>
      <c r="AJ231" s="16"/>
      <c r="AK231" s="16"/>
      <c r="AL231" s="16"/>
      <c r="AM231" s="16"/>
      <c r="AN231" s="16"/>
      <c r="AO231" s="16"/>
      <c r="AP231" s="872"/>
      <c r="AQ231" s="16"/>
      <c r="AR231" s="872"/>
      <c r="AS231" s="16"/>
      <c r="AT231" s="872"/>
      <c r="AU231" s="16"/>
      <c r="AV231" s="872"/>
      <c r="AW231" s="12">
        <v>1</v>
      </c>
      <c r="AX231" s="23">
        <f t="shared" si="27"/>
        <v>9401500</v>
      </c>
      <c r="AY231" s="43"/>
      <c r="AZ231" s="1768">
        <f t="shared" si="25"/>
        <v>0</v>
      </c>
      <c r="BA231" s="16"/>
      <c r="BB231" s="16"/>
      <c r="BC231" s="16"/>
      <c r="BD231" s="16"/>
    </row>
    <row r="232" spans="1:56" s="22" customFormat="1" ht="84.75" customHeight="1">
      <c r="A232" s="111">
        <v>12</v>
      </c>
      <c r="B232" s="111">
        <f t="shared" si="26"/>
        <v>31</v>
      </c>
      <c r="C232" s="869" t="s">
        <v>1712</v>
      </c>
      <c r="D232" s="302">
        <v>9118</v>
      </c>
      <c r="E232" s="870">
        <v>47007300</v>
      </c>
      <c r="F232" s="12">
        <v>1</v>
      </c>
      <c r="G232" s="12"/>
      <c r="H232" s="111">
        <v>1</v>
      </c>
      <c r="I232" s="144">
        <v>9401500</v>
      </c>
      <c r="J232" s="870">
        <f t="shared" si="24"/>
        <v>37605800</v>
      </c>
      <c r="K232" s="870"/>
      <c r="L232" s="1734">
        <f t="shared" si="29"/>
        <v>47007300</v>
      </c>
      <c r="M232" s="131" t="s">
        <v>440</v>
      </c>
      <c r="N232" s="131" t="s">
        <v>984</v>
      </c>
      <c r="O232" s="111" t="s">
        <v>1264</v>
      </c>
      <c r="P232" s="282" t="s">
        <v>4031</v>
      </c>
      <c r="Q232" s="270" t="s">
        <v>1264</v>
      </c>
      <c r="R232" s="17"/>
      <c r="T232" s="16"/>
      <c r="U232" s="16"/>
      <c r="V232" s="16"/>
      <c r="W232" s="16"/>
      <c r="X232" s="16"/>
      <c r="Y232" s="16"/>
      <c r="Z232" s="16"/>
      <c r="AA232" s="16"/>
      <c r="AB232" s="12">
        <v>1</v>
      </c>
      <c r="AC232" s="302">
        <v>9118</v>
      </c>
      <c r="AE232" s="12"/>
      <c r="AF232" s="12"/>
      <c r="AG232" s="16"/>
      <c r="AH232" s="16"/>
      <c r="AI232" s="16"/>
      <c r="AJ232" s="16"/>
      <c r="AK232" s="16"/>
      <c r="AL232" s="16"/>
      <c r="AM232" s="16"/>
      <c r="AN232" s="16"/>
      <c r="AO232" s="16"/>
      <c r="AP232" s="872"/>
      <c r="AQ232" s="16"/>
      <c r="AR232" s="872"/>
      <c r="AS232" s="16"/>
      <c r="AT232" s="872"/>
      <c r="AU232" s="16"/>
      <c r="AV232" s="872"/>
      <c r="AW232" s="12">
        <v>1</v>
      </c>
      <c r="AX232" s="23">
        <f t="shared" si="27"/>
        <v>9401500</v>
      </c>
      <c r="AY232" s="43"/>
      <c r="AZ232" s="1768">
        <f t="shared" si="25"/>
        <v>0</v>
      </c>
      <c r="BA232" s="16"/>
      <c r="BB232" s="16"/>
      <c r="BC232" s="16"/>
      <c r="BD232" s="16"/>
    </row>
    <row r="233" spans="1:56" s="22" customFormat="1" ht="84.75" customHeight="1">
      <c r="A233" s="111">
        <v>4</v>
      </c>
      <c r="B233" s="111">
        <f t="shared" si="26"/>
        <v>32</v>
      </c>
      <c r="C233" s="869" t="s">
        <v>1678</v>
      </c>
      <c r="D233" s="302">
        <v>9567</v>
      </c>
      <c r="E233" s="871">
        <v>5256700</v>
      </c>
      <c r="F233" s="12">
        <v>1</v>
      </c>
      <c r="G233" s="12">
        <v>1</v>
      </c>
      <c r="H233" s="110">
        <v>1</v>
      </c>
      <c r="I233" s="142">
        <f>H233*E233</f>
        <v>5256700</v>
      </c>
      <c r="J233" s="870">
        <f t="shared" si="24"/>
        <v>0</v>
      </c>
      <c r="K233" s="870"/>
      <c r="L233" s="1734">
        <f t="shared" si="29"/>
        <v>5256700</v>
      </c>
      <c r="M233" s="146" t="s">
        <v>209</v>
      </c>
      <c r="N233" s="131" t="s">
        <v>978</v>
      </c>
      <c r="O233" s="111" t="s">
        <v>1264</v>
      </c>
      <c r="P233" s="282" t="s">
        <v>4031</v>
      </c>
      <c r="Q233" s="270" t="s">
        <v>1264</v>
      </c>
      <c r="R233" s="17"/>
      <c r="T233" s="16"/>
      <c r="U233" s="16"/>
      <c r="V233" s="16"/>
      <c r="W233" s="16"/>
      <c r="X233" s="16"/>
      <c r="Y233" s="16"/>
      <c r="Z233" s="16"/>
      <c r="AA233" s="16"/>
      <c r="AB233" s="12">
        <v>1</v>
      </c>
      <c r="AC233" s="302">
        <v>9567</v>
      </c>
      <c r="AE233" s="12"/>
      <c r="AF233" s="12"/>
      <c r="AG233" s="16"/>
      <c r="AH233" s="16"/>
      <c r="AI233" s="16"/>
      <c r="AJ233" s="16"/>
      <c r="AK233" s="16"/>
      <c r="AL233" s="16"/>
      <c r="AM233" s="16"/>
      <c r="AN233" s="16"/>
      <c r="AO233" s="16"/>
      <c r="AP233" s="872"/>
      <c r="AQ233" s="16"/>
      <c r="AR233" s="872"/>
      <c r="AS233" s="16"/>
      <c r="AT233" s="872"/>
      <c r="AU233" s="16"/>
      <c r="AV233" s="872"/>
      <c r="AW233" s="12">
        <v>1</v>
      </c>
      <c r="AX233" s="23">
        <f t="shared" si="27"/>
        <v>5256700</v>
      </c>
      <c r="AY233" s="43"/>
      <c r="AZ233" s="1768">
        <f t="shared" si="25"/>
        <v>0</v>
      </c>
      <c r="BA233" s="16"/>
      <c r="BB233" s="16"/>
      <c r="BC233" s="16"/>
      <c r="BD233" s="16"/>
    </row>
    <row r="234" spans="1:56" s="22" customFormat="1" ht="84.75" customHeight="1">
      <c r="A234" s="145">
        <v>10</v>
      </c>
      <c r="B234" s="111">
        <f t="shared" si="26"/>
        <v>33</v>
      </c>
      <c r="C234" s="869" t="s">
        <v>1704</v>
      </c>
      <c r="D234" s="302">
        <v>10628</v>
      </c>
      <c r="E234" s="870">
        <v>37918200</v>
      </c>
      <c r="F234" s="12">
        <v>1</v>
      </c>
      <c r="G234" s="12">
        <v>1</v>
      </c>
      <c r="H234" s="111">
        <v>1</v>
      </c>
      <c r="I234" s="870">
        <v>7583700</v>
      </c>
      <c r="J234" s="870">
        <f t="shared" si="24"/>
        <v>30334500</v>
      </c>
      <c r="K234" s="870"/>
      <c r="L234" s="1734">
        <f t="shared" si="29"/>
        <v>37918200</v>
      </c>
      <c r="M234" s="131" t="s">
        <v>753</v>
      </c>
      <c r="N234" s="131" t="s">
        <v>1285</v>
      </c>
      <c r="O234" s="111" t="s">
        <v>1264</v>
      </c>
      <c r="P234" s="282" t="s">
        <v>4031</v>
      </c>
      <c r="Q234" s="270" t="s">
        <v>1264</v>
      </c>
      <c r="R234" s="17"/>
      <c r="T234" s="16"/>
      <c r="U234" s="16"/>
      <c r="V234" s="16"/>
      <c r="W234" s="16"/>
      <c r="X234" s="16"/>
      <c r="Y234" s="16"/>
      <c r="Z234" s="16"/>
      <c r="AA234" s="16"/>
      <c r="AB234" s="12">
        <v>1</v>
      </c>
      <c r="AC234" s="302">
        <v>10628</v>
      </c>
      <c r="AE234" s="12"/>
      <c r="AF234" s="12"/>
      <c r="AG234" s="16"/>
      <c r="AH234" s="16"/>
      <c r="AI234" s="16"/>
      <c r="AJ234" s="16"/>
      <c r="AK234" s="16"/>
      <c r="AL234" s="16"/>
      <c r="AM234" s="16"/>
      <c r="AN234" s="16"/>
      <c r="AO234" s="16"/>
      <c r="AP234" s="872"/>
      <c r="AQ234" s="16"/>
      <c r="AR234" s="872"/>
      <c r="AS234" s="16"/>
      <c r="AT234" s="872"/>
      <c r="AU234" s="16"/>
      <c r="AV234" s="872"/>
      <c r="AW234" s="12">
        <v>1</v>
      </c>
      <c r="AX234" s="23">
        <f t="shared" si="27"/>
        <v>7583700</v>
      </c>
      <c r="AY234" s="43"/>
      <c r="AZ234" s="1768">
        <f t="shared" si="25"/>
        <v>0</v>
      </c>
      <c r="BA234" s="16"/>
      <c r="BB234" s="16"/>
      <c r="BC234" s="16"/>
      <c r="BD234" s="16"/>
    </row>
    <row r="235" spans="1:56" s="22" customFormat="1" ht="84.75" customHeight="1">
      <c r="A235" s="111">
        <v>11</v>
      </c>
      <c r="B235" s="111">
        <f t="shared" si="26"/>
        <v>34</v>
      </c>
      <c r="C235" s="869" t="s">
        <v>1707</v>
      </c>
      <c r="D235" s="302">
        <v>10876</v>
      </c>
      <c r="E235" s="870">
        <v>38000000</v>
      </c>
      <c r="F235" s="12">
        <v>1</v>
      </c>
      <c r="G235" s="12">
        <v>1</v>
      </c>
      <c r="H235" s="2">
        <v>1</v>
      </c>
      <c r="I235" s="144">
        <v>7600000</v>
      </c>
      <c r="J235" s="870">
        <f t="shared" si="24"/>
        <v>30400000</v>
      </c>
      <c r="K235" s="870"/>
      <c r="L235" s="1734">
        <f t="shared" si="29"/>
        <v>38000000</v>
      </c>
      <c r="M235" s="35" t="s">
        <v>608</v>
      </c>
      <c r="N235" s="4" t="s">
        <v>659</v>
      </c>
      <c r="O235" s="111" t="s">
        <v>1264</v>
      </c>
      <c r="P235" s="282" t="s">
        <v>4031</v>
      </c>
      <c r="Q235" s="270" t="s">
        <v>1264</v>
      </c>
      <c r="R235" s="17"/>
      <c r="T235" s="16"/>
      <c r="U235" s="16"/>
      <c r="V235" s="16"/>
      <c r="W235" s="16"/>
      <c r="X235" s="16"/>
      <c r="Y235" s="16"/>
      <c r="Z235" s="16"/>
      <c r="AA235" s="16"/>
      <c r="AB235" s="12">
        <v>1</v>
      </c>
      <c r="AC235" s="302">
        <v>10876</v>
      </c>
      <c r="AE235" s="12"/>
      <c r="AF235" s="12"/>
      <c r="AG235" s="16"/>
      <c r="AH235" s="16"/>
      <c r="AI235" s="16"/>
      <c r="AJ235" s="16"/>
      <c r="AK235" s="16"/>
      <c r="AL235" s="16"/>
      <c r="AM235" s="16"/>
      <c r="AN235" s="16"/>
      <c r="AO235" s="16"/>
      <c r="AP235" s="872"/>
      <c r="AQ235" s="16"/>
      <c r="AR235" s="872"/>
      <c r="AS235" s="16"/>
      <c r="AT235" s="872"/>
      <c r="AU235" s="16"/>
      <c r="AV235" s="872"/>
      <c r="AW235" s="12">
        <v>1</v>
      </c>
      <c r="AX235" s="23">
        <f t="shared" si="27"/>
        <v>7600000</v>
      </c>
      <c r="AY235" s="43"/>
      <c r="AZ235" s="1768">
        <f t="shared" si="25"/>
        <v>0</v>
      </c>
      <c r="BA235" s="16"/>
      <c r="BB235" s="16"/>
      <c r="BC235" s="16"/>
      <c r="BD235" s="16"/>
    </row>
    <row r="236" spans="1:56" s="22" customFormat="1" ht="84.75" customHeight="1">
      <c r="A236" s="111">
        <v>2</v>
      </c>
      <c r="B236" s="111">
        <f t="shared" si="26"/>
        <v>35</v>
      </c>
      <c r="C236" s="869" t="s">
        <v>1674</v>
      </c>
      <c r="D236" s="302" t="s">
        <v>575</v>
      </c>
      <c r="E236" s="871">
        <v>1090800</v>
      </c>
      <c r="F236" s="12">
        <v>1</v>
      </c>
      <c r="G236" s="12">
        <v>1</v>
      </c>
      <c r="H236" s="284">
        <v>1</v>
      </c>
      <c r="I236" s="285">
        <f t="shared" ref="I236:I242" si="30">H236*E236</f>
        <v>1090800</v>
      </c>
      <c r="J236" s="870">
        <f t="shared" si="24"/>
        <v>0</v>
      </c>
      <c r="K236" s="870"/>
      <c r="L236" s="1734">
        <f t="shared" si="29"/>
        <v>1090800</v>
      </c>
      <c r="M236" s="131" t="s">
        <v>576</v>
      </c>
      <c r="N236" s="131" t="s">
        <v>883</v>
      </c>
      <c r="O236" s="111" t="s">
        <v>1264</v>
      </c>
      <c r="P236" s="282" t="s">
        <v>4031</v>
      </c>
      <c r="Q236" s="270" t="s">
        <v>1264</v>
      </c>
      <c r="R236" s="17"/>
      <c r="T236" s="16"/>
      <c r="U236" s="16"/>
      <c r="V236" s="16"/>
      <c r="W236" s="16"/>
      <c r="X236" s="16"/>
      <c r="Y236" s="16"/>
      <c r="Z236" s="16"/>
      <c r="AA236" s="16"/>
      <c r="AB236" s="12">
        <v>1</v>
      </c>
      <c r="AC236" s="302" t="s">
        <v>4050</v>
      </c>
      <c r="AE236" s="12"/>
      <c r="AF236" s="12"/>
      <c r="AG236" s="16"/>
      <c r="AH236" s="16"/>
      <c r="AI236" s="16"/>
      <c r="AJ236" s="16"/>
      <c r="AK236" s="16"/>
      <c r="AL236" s="16"/>
      <c r="AM236" s="16"/>
      <c r="AN236" s="16"/>
      <c r="AO236" s="16"/>
      <c r="AP236" s="872"/>
      <c r="AQ236" s="16"/>
      <c r="AR236" s="872"/>
      <c r="AS236" s="16"/>
      <c r="AT236" s="872"/>
      <c r="AU236" s="16"/>
      <c r="AV236" s="872"/>
      <c r="AW236" s="12">
        <v>1</v>
      </c>
      <c r="AX236" s="23">
        <f t="shared" si="27"/>
        <v>1090800</v>
      </c>
      <c r="AY236" s="43"/>
      <c r="AZ236" s="1768">
        <f t="shared" si="25"/>
        <v>0</v>
      </c>
      <c r="BA236" s="16"/>
      <c r="BB236" s="16"/>
      <c r="BC236" s="16"/>
      <c r="BD236" s="16"/>
    </row>
    <row r="237" spans="1:56" s="22" customFormat="1" ht="84.75" customHeight="1">
      <c r="A237" s="111">
        <v>2</v>
      </c>
      <c r="B237" s="111">
        <f t="shared" si="26"/>
        <v>36</v>
      </c>
      <c r="C237" s="869" t="s">
        <v>1675</v>
      </c>
      <c r="D237" s="302" t="s">
        <v>578</v>
      </c>
      <c r="E237" s="871">
        <v>1143800</v>
      </c>
      <c r="F237" s="12">
        <v>1</v>
      </c>
      <c r="G237" s="12">
        <v>1</v>
      </c>
      <c r="H237" s="284">
        <v>1</v>
      </c>
      <c r="I237" s="285">
        <f t="shared" si="30"/>
        <v>1143800</v>
      </c>
      <c r="J237" s="870">
        <f t="shared" si="24"/>
        <v>0</v>
      </c>
      <c r="K237" s="870"/>
      <c r="L237" s="1734">
        <f t="shared" si="29"/>
        <v>1143800</v>
      </c>
      <c r="M237" s="131" t="s">
        <v>604</v>
      </c>
      <c r="N237" s="131" t="s">
        <v>1382</v>
      </c>
      <c r="O237" s="111" t="s">
        <v>1264</v>
      </c>
      <c r="P237" s="282" t="s">
        <v>4031</v>
      </c>
      <c r="Q237" s="270" t="s">
        <v>1264</v>
      </c>
      <c r="R237" s="17"/>
      <c r="T237" s="16"/>
      <c r="U237" s="16"/>
      <c r="V237" s="16"/>
      <c r="W237" s="16"/>
      <c r="X237" s="16"/>
      <c r="Y237" s="16"/>
      <c r="Z237" s="16"/>
      <c r="AA237" s="16"/>
      <c r="AB237" s="12">
        <v>1</v>
      </c>
      <c r="AC237" s="302" t="s">
        <v>4051</v>
      </c>
      <c r="AE237" s="12"/>
      <c r="AF237" s="12"/>
      <c r="AG237" s="16"/>
      <c r="AH237" s="16"/>
      <c r="AI237" s="16"/>
      <c r="AJ237" s="16"/>
      <c r="AK237" s="16"/>
      <c r="AL237" s="16"/>
      <c r="AM237" s="16"/>
      <c r="AN237" s="16"/>
      <c r="AO237" s="16"/>
      <c r="AP237" s="872"/>
      <c r="AQ237" s="16"/>
      <c r="AR237" s="872"/>
      <c r="AS237" s="16"/>
      <c r="AT237" s="872"/>
      <c r="AU237" s="16"/>
      <c r="AV237" s="872"/>
      <c r="AW237" s="12">
        <v>1</v>
      </c>
      <c r="AX237" s="23">
        <f t="shared" si="27"/>
        <v>1143800</v>
      </c>
      <c r="AY237" s="43"/>
      <c r="AZ237" s="1768">
        <f t="shared" si="25"/>
        <v>0</v>
      </c>
      <c r="BA237" s="16"/>
      <c r="BB237" s="16"/>
      <c r="BC237" s="16"/>
      <c r="BD237" s="16"/>
    </row>
    <row r="238" spans="1:56" s="22" customFormat="1" ht="84.75" customHeight="1">
      <c r="A238" s="111">
        <v>11</v>
      </c>
      <c r="B238" s="111">
        <f t="shared" si="26"/>
        <v>37</v>
      </c>
      <c r="C238" s="869" t="s">
        <v>1708</v>
      </c>
      <c r="D238" s="302" t="s">
        <v>769</v>
      </c>
      <c r="E238" s="871">
        <v>3641100</v>
      </c>
      <c r="F238" s="12">
        <v>1</v>
      </c>
      <c r="G238" s="12"/>
      <c r="H238" s="2">
        <v>1</v>
      </c>
      <c r="I238" s="144">
        <f t="shared" si="30"/>
        <v>3641100</v>
      </c>
      <c r="J238" s="870">
        <f t="shared" si="24"/>
        <v>0</v>
      </c>
      <c r="K238" s="870"/>
      <c r="L238" s="1734">
        <f t="shared" si="29"/>
        <v>3641100</v>
      </c>
      <c r="M238" s="35" t="s">
        <v>610</v>
      </c>
      <c r="N238" s="4" t="s">
        <v>1432</v>
      </c>
      <c r="O238" s="111" t="s">
        <v>1264</v>
      </c>
      <c r="P238" s="282" t="s">
        <v>4031</v>
      </c>
      <c r="Q238" s="270" t="s">
        <v>1264</v>
      </c>
      <c r="R238" s="17"/>
      <c r="T238" s="16"/>
      <c r="U238" s="16"/>
      <c r="V238" s="16"/>
      <c r="W238" s="16"/>
      <c r="X238" s="16"/>
      <c r="Y238" s="16"/>
      <c r="Z238" s="16"/>
      <c r="AA238" s="16"/>
      <c r="AB238" s="12">
        <v>1</v>
      </c>
      <c r="AC238" s="302">
        <v>8732</v>
      </c>
      <c r="AE238" s="12"/>
      <c r="AF238" s="12"/>
      <c r="AG238" s="16"/>
      <c r="AH238" s="16"/>
      <c r="AI238" s="16"/>
      <c r="AJ238" s="16"/>
      <c r="AK238" s="16"/>
      <c r="AL238" s="16"/>
      <c r="AM238" s="16"/>
      <c r="AN238" s="16"/>
      <c r="AO238" s="16"/>
      <c r="AP238" s="872"/>
      <c r="AQ238" s="16"/>
      <c r="AR238" s="872"/>
      <c r="AS238" s="16"/>
      <c r="AT238" s="872"/>
      <c r="AU238" s="16"/>
      <c r="AV238" s="872"/>
      <c r="AW238" s="12">
        <v>1</v>
      </c>
      <c r="AX238" s="23">
        <f t="shared" si="27"/>
        <v>3641100</v>
      </c>
      <c r="AY238" s="43"/>
      <c r="AZ238" s="1768">
        <f t="shared" si="25"/>
        <v>0</v>
      </c>
      <c r="BA238" s="16"/>
      <c r="BB238" s="16"/>
      <c r="BC238" s="16"/>
      <c r="BD238" s="16"/>
    </row>
    <row r="239" spans="1:56" s="22" customFormat="1" ht="84.75" customHeight="1">
      <c r="A239" s="111">
        <v>11</v>
      </c>
      <c r="B239" s="111">
        <f t="shared" si="26"/>
        <v>38</v>
      </c>
      <c r="C239" s="869" t="s">
        <v>1709</v>
      </c>
      <c r="D239" s="302" t="s">
        <v>769</v>
      </c>
      <c r="E239" s="871">
        <v>3641100</v>
      </c>
      <c r="F239" s="12">
        <v>1</v>
      </c>
      <c r="G239" s="12"/>
      <c r="H239" s="111">
        <v>1</v>
      </c>
      <c r="I239" s="142">
        <f t="shared" si="30"/>
        <v>3641100</v>
      </c>
      <c r="J239" s="870">
        <f t="shared" si="24"/>
        <v>0</v>
      </c>
      <c r="K239" s="870"/>
      <c r="L239" s="1734">
        <f>I239+J239+K239</f>
        <v>3641100</v>
      </c>
      <c r="M239" s="304" t="s">
        <v>612</v>
      </c>
      <c r="N239" s="666" t="s">
        <v>1425</v>
      </c>
      <c r="O239" s="111" t="s">
        <v>1264</v>
      </c>
      <c r="P239" s="282" t="s">
        <v>4031</v>
      </c>
      <c r="Q239" s="270" t="s">
        <v>1264</v>
      </c>
      <c r="R239" s="17"/>
      <c r="T239" s="16"/>
      <c r="U239" s="16"/>
      <c r="V239" s="16"/>
      <c r="W239" s="16"/>
      <c r="X239" s="16"/>
      <c r="Y239" s="16"/>
      <c r="Z239" s="16"/>
      <c r="AA239" s="16"/>
      <c r="AB239" s="12">
        <v>1</v>
      </c>
      <c r="AC239" s="302">
        <v>8732</v>
      </c>
      <c r="AE239" s="12"/>
      <c r="AF239" s="12"/>
      <c r="AG239" s="16"/>
      <c r="AH239" s="16"/>
      <c r="AI239" s="16"/>
      <c r="AJ239" s="16"/>
      <c r="AK239" s="16"/>
      <c r="AL239" s="16"/>
      <c r="AM239" s="16"/>
      <c r="AN239" s="16"/>
      <c r="AO239" s="16"/>
      <c r="AP239" s="872"/>
      <c r="AQ239" s="16"/>
      <c r="AR239" s="872"/>
      <c r="AS239" s="16"/>
      <c r="AT239" s="872"/>
      <c r="AU239" s="16"/>
      <c r="AV239" s="872"/>
      <c r="AW239" s="12">
        <v>1</v>
      </c>
      <c r="AX239" s="23">
        <f t="shared" si="27"/>
        <v>3641100</v>
      </c>
      <c r="AY239" s="43"/>
      <c r="AZ239" s="1768">
        <f t="shared" si="25"/>
        <v>0</v>
      </c>
      <c r="BA239" s="16"/>
      <c r="BB239" s="16"/>
      <c r="BC239" s="16"/>
      <c r="BD239" s="16"/>
    </row>
    <row r="240" spans="1:56" s="22" customFormat="1" ht="84.75" customHeight="1">
      <c r="A240" s="111">
        <v>11</v>
      </c>
      <c r="B240" s="111">
        <f t="shared" si="26"/>
        <v>39</v>
      </c>
      <c r="C240" s="869" t="s">
        <v>1711</v>
      </c>
      <c r="D240" s="302" t="s">
        <v>769</v>
      </c>
      <c r="E240" s="871">
        <v>3641100</v>
      </c>
      <c r="F240" s="12">
        <v>1</v>
      </c>
      <c r="G240" s="12"/>
      <c r="H240" s="111">
        <v>1</v>
      </c>
      <c r="I240" s="142">
        <f t="shared" si="30"/>
        <v>3641100</v>
      </c>
      <c r="J240" s="870">
        <f t="shared" si="24"/>
        <v>0</v>
      </c>
      <c r="K240" s="870"/>
      <c r="L240" s="1734">
        <f>I240+J240+K240</f>
        <v>3641100</v>
      </c>
      <c r="M240" s="304" t="s">
        <v>437</v>
      </c>
      <c r="N240" s="666" t="s">
        <v>671</v>
      </c>
      <c r="O240" s="111" t="s">
        <v>1264</v>
      </c>
      <c r="P240" s="282" t="s">
        <v>4031</v>
      </c>
      <c r="Q240" s="270" t="s">
        <v>1264</v>
      </c>
      <c r="R240" s="17"/>
      <c r="T240" s="16"/>
      <c r="U240" s="16"/>
      <c r="V240" s="16"/>
      <c r="W240" s="16"/>
      <c r="X240" s="16"/>
      <c r="Y240" s="16"/>
      <c r="Z240" s="16"/>
      <c r="AA240" s="16"/>
      <c r="AB240" s="12">
        <v>1</v>
      </c>
      <c r="AC240" s="302">
        <v>8732</v>
      </c>
      <c r="AE240" s="12"/>
      <c r="AF240" s="12"/>
      <c r="AG240" s="16"/>
      <c r="AH240" s="16"/>
      <c r="AI240" s="16"/>
      <c r="AJ240" s="16"/>
      <c r="AK240" s="16"/>
      <c r="AL240" s="16"/>
      <c r="AM240" s="16"/>
      <c r="AN240" s="16"/>
      <c r="AO240" s="16"/>
      <c r="AP240" s="872"/>
      <c r="AQ240" s="16"/>
      <c r="AR240" s="872"/>
      <c r="AS240" s="16"/>
      <c r="AT240" s="872"/>
      <c r="AU240" s="16"/>
      <c r="AV240" s="872"/>
      <c r="AW240" s="12">
        <v>1</v>
      </c>
      <c r="AX240" s="23">
        <f t="shared" si="27"/>
        <v>3641100</v>
      </c>
      <c r="AY240" s="43"/>
      <c r="AZ240" s="1768">
        <f t="shared" si="25"/>
        <v>0</v>
      </c>
      <c r="BA240" s="16"/>
      <c r="BB240" s="16"/>
      <c r="BC240" s="16"/>
      <c r="BD240" s="16"/>
    </row>
    <row r="241" spans="1:56" s="22" customFormat="1" ht="84.75" customHeight="1">
      <c r="A241" s="111">
        <v>11</v>
      </c>
      <c r="B241" s="111">
        <f t="shared" si="26"/>
        <v>40</v>
      </c>
      <c r="C241" s="869" t="s">
        <v>1710</v>
      </c>
      <c r="D241" s="302" t="s">
        <v>769</v>
      </c>
      <c r="E241" s="871">
        <v>3641100</v>
      </c>
      <c r="F241" s="12">
        <v>1</v>
      </c>
      <c r="G241" s="12"/>
      <c r="H241" s="111">
        <v>1</v>
      </c>
      <c r="I241" s="142">
        <f t="shared" si="30"/>
        <v>3641100</v>
      </c>
      <c r="J241" s="870">
        <f t="shared" si="24"/>
        <v>0</v>
      </c>
      <c r="K241" s="870"/>
      <c r="L241" s="1734">
        <f>I241+J241+K241</f>
        <v>3641100</v>
      </c>
      <c r="M241" s="4" t="s">
        <v>436</v>
      </c>
      <c r="N241" s="4" t="s">
        <v>665</v>
      </c>
      <c r="O241" s="111" t="s">
        <v>1264</v>
      </c>
      <c r="P241" s="282" t="s">
        <v>4031</v>
      </c>
      <c r="Q241" s="270" t="s">
        <v>1264</v>
      </c>
      <c r="R241" s="17"/>
      <c r="T241" s="16"/>
      <c r="U241" s="16"/>
      <c r="V241" s="16"/>
      <c r="W241" s="16"/>
      <c r="X241" s="16"/>
      <c r="Y241" s="16"/>
      <c r="Z241" s="16"/>
      <c r="AA241" s="16"/>
      <c r="AB241" s="12">
        <v>1</v>
      </c>
      <c r="AC241" s="302">
        <v>8732</v>
      </c>
      <c r="AE241" s="12"/>
      <c r="AF241" s="12"/>
      <c r="AG241" s="16"/>
      <c r="AH241" s="16"/>
      <c r="AI241" s="16"/>
      <c r="AJ241" s="16"/>
      <c r="AK241" s="16"/>
      <c r="AL241" s="16"/>
      <c r="AM241" s="16"/>
      <c r="AN241" s="16"/>
      <c r="AO241" s="16"/>
      <c r="AP241" s="872"/>
      <c r="AQ241" s="16"/>
      <c r="AR241" s="872"/>
      <c r="AS241" s="16"/>
      <c r="AT241" s="872"/>
      <c r="AU241" s="16"/>
      <c r="AV241" s="872"/>
      <c r="AW241" s="12">
        <v>1</v>
      </c>
      <c r="AX241" s="23">
        <f t="shared" si="27"/>
        <v>3641100</v>
      </c>
      <c r="AY241" s="43"/>
      <c r="AZ241" s="1768">
        <f t="shared" si="25"/>
        <v>0</v>
      </c>
      <c r="BA241" s="16"/>
      <c r="BB241" s="16"/>
      <c r="BC241" s="16"/>
      <c r="BD241" s="16"/>
    </row>
    <row r="242" spans="1:56" s="22" customFormat="1" ht="84.75" customHeight="1">
      <c r="A242" s="111">
        <v>1</v>
      </c>
      <c r="B242" s="111">
        <f t="shared" si="26"/>
        <v>41</v>
      </c>
      <c r="C242" s="869" t="s">
        <v>1673</v>
      </c>
      <c r="D242" s="302" t="s">
        <v>242</v>
      </c>
      <c r="E242" s="871">
        <v>3641100</v>
      </c>
      <c r="F242" s="12">
        <v>1</v>
      </c>
      <c r="G242" s="12"/>
      <c r="H242" s="111">
        <v>1</v>
      </c>
      <c r="I242" s="144">
        <f t="shared" si="30"/>
        <v>3641100</v>
      </c>
      <c r="J242" s="870">
        <f t="shared" si="24"/>
        <v>0</v>
      </c>
      <c r="K242" s="870"/>
      <c r="L242" s="1734">
        <f>I242+J242+K242</f>
        <v>3641100</v>
      </c>
      <c r="M242" s="4" t="s">
        <v>770</v>
      </c>
      <c r="N242" s="131" t="s">
        <v>1152</v>
      </c>
      <c r="O242" s="111" t="s">
        <v>1264</v>
      </c>
      <c r="P242" s="282" t="s">
        <v>4031</v>
      </c>
      <c r="Q242" s="270" t="s">
        <v>1264</v>
      </c>
      <c r="R242" s="17"/>
      <c r="T242" s="16"/>
      <c r="U242" s="16"/>
      <c r="V242" s="16"/>
      <c r="W242" s="16"/>
      <c r="X242" s="16"/>
      <c r="Y242" s="16"/>
      <c r="Z242" s="16"/>
      <c r="AA242" s="16"/>
      <c r="AB242" s="12">
        <v>1</v>
      </c>
      <c r="AC242" s="302">
        <v>8732</v>
      </c>
      <c r="AE242" s="12"/>
      <c r="AF242" s="12"/>
      <c r="AG242" s="16"/>
      <c r="AH242" s="16"/>
      <c r="AI242" s="16"/>
      <c r="AJ242" s="16"/>
      <c r="AK242" s="16"/>
      <c r="AL242" s="16"/>
      <c r="AM242" s="16"/>
      <c r="AN242" s="16"/>
      <c r="AO242" s="16"/>
      <c r="AP242" s="872"/>
      <c r="AQ242" s="16"/>
      <c r="AR242" s="872"/>
      <c r="AS242" s="16"/>
      <c r="AT242" s="872"/>
      <c r="AU242" s="16"/>
      <c r="AV242" s="872"/>
      <c r="AW242" s="12">
        <v>1</v>
      </c>
      <c r="AX242" s="23">
        <f t="shared" si="27"/>
        <v>3641100</v>
      </c>
      <c r="AY242" s="43"/>
      <c r="AZ242" s="1768">
        <f t="shared" si="25"/>
        <v>0</v>
      </c>
      <c r="BA242" s="16"/>
      <c r="BB242" s="16"/>
      <c r="BC242" s="16"/>
      <c r="BD242" s="16"/>
    </row>
    <row r="243" spans="1:56" s="22" customFormat="1" ht="84.75" customHeight="1">
      <c r="A243" s="28">
        <v>12</v>
      </c>
      <c r="B243" s="1735"/>
      <c r="C243" s="869" t="s">
        <v>1731</v>
      </c>
      <c r="D243" s="302">
        <v>8732</v>
      </c>
      <c r="E243" s="1727">
        <v>3735600</v>
      </c>
      <c r="F243" s="12">
        <v>1</v>
      </c>
      <c r="G243" s="13"/>
      <c r="H243" s="12">
        <v>1</v>
      </c>
      <c r="I243" s="1748">
        <v>3735600</v>
      </c>
      <c r="J243" s="16"/>
      <c r="K243" s="16"/>
      <c r="L243" s="1748">
        <v>3735600</v>
      </c>
      <c r="M243" s="16" t="s">
        <v>445</v>
      </c>
      <c r="N243" s="14" t="s">
        <v>927</v>
      </c>
      <c r="O243" s="13" t="s">
        <v>1264</v>
      </c>
      <c r="P243" s="10" t="s">
        <v>4031</v>
      </c>
      <c r="Q243" s="10" t="s">
        <v>949</v>
      </c>
      <c r="T243" s="16"/>
      <c r="U243" s="16"/>
      <c r="V243" s="16"/>
      <c r="W243" s="16"/>
      <c r="X243" s="16"/>
      <c r="Y243" s="16"/>
      <c r="Z243" s="16"/>
      <c r="AA243" s="16"/>
      <c r="AB243" s="12">
        <v>1</v>
      </c>
      <c r="AC243" s="302">
        <v>8732</v>
      </c>
      <c r="AE243" s="12"/>
      <c r="AF243" s="12"/>
      <c r="AG243" s="16"/>
      <c r="AH243" s="16"/>
      <c r="AI243" s="16"/>
      <c r="AJ243" s="16"/>
      <c r="AK243" s="16"/>
      <c r="AL243" s="16"/>
      <c r="AM243" s="16"/>
      <c r="AN243" s="16"/>
      <c r="AO243" s="16"/>
      <c r="AP243" s="872"/>
      <c r="AQ243" s="16"/>
      <c r="AR243" s="872"/>
      <c r="AS243" s="16"/>
      <c r="AT243" s="872"/>
      <c r="AU243" s="16"/>
      <c r="AV243" s="872"/>
      <c r="AW243" s="12">
        <v>1</v>
      </c>
      <c r="AX243" s="23">
        <f t="shared" si="27"/>
        <v>3735600</v>
      </c>
      <c r="AY243" s="43"/>
      <c r="AZ243" s="1768">
        <f t="shared" si="25"/>
        <v>0</v>
      </c>
      <c r="BA243" s="16"/>
      <c r="BB243" s="16"/>
      <c r="BC243" s="16"/>
      <c r="BD243" s="16"/>
    </row>
    <row r="244" spans="1:56" s="22" customFormat="1" ht="84.75" customHeight="1">
      <c r="A244" s="28">
        <v>12</v>
      </c>
      <c r="B244" s="1735"/>
      <c r="C244" s="869" t="s">
        <v>1729</v>
      </c>
      <c r="D244" s="302">
        <v>8732</v>
      </c>
      <c r="E244" s="871">
        <v>3641100</v>
      </c>
      <c r="F244" s="12">
        <v>1</v>
      </c>
      <c r="G244" s="13"/>
      <c r="H244" s="12">
        <v>1</v>
      </c>
      <c r="I244" s="1748">
        <v>3641100</v>
      </c>
      <c r="J244" s="16"/>
      <c r="K244" s="16"/>
      <c r="L244" s="1748">
        <v>3641100</v>
      </c>
      <c r="M244" s="16" t="s">
        <v>1733</v>
      </c>
      <c r="N244" s="14" t="s">
        <v>927</v>
      </c>
      <c r="O244" s="13" t="s">
        <v>1264</v>
      </c>
      <c r="P244" s="111" t="s">
        <v>4031</v>
      </c>
      <c r="Q244" s="10" t="s">
        <v>949</v>
      </c>
      <c r="T244" s="16"/>
      <c r="U244" s="16"/>
      <c r="V244" s="16"/>
      <c r="W244" s="16"/>
      <c r="X244" s="16"/>
      <c r="Y244" s="16"/>
      <c r="Z244" s="16"/>
      <c r="AA244" s="16"/>
      <c r="AB244" s="12">
        <v>1</v>
      </c>
      <c r="AC244" s="302">
        <v>8732</v>
      </c>
      <c r="AE244" s="12"/>
      <c r="AF244" s="12"/>
      <c r="AG244" s="16"/>
      <c r="AH244" s="16"/>
      <c r="AI244" s="16"/>
      <c r="AJ244" s="16"/>
      <c r="AK244" s="16"/>
      <c r="AL244" s="16"/>
      <c r="AM244" s="16"/>
      <c r="AN244" s="16"/>
      <c r="AO244" s="16"/>
      <c r="AP244" s="872"/>
      <c r="AQ244" s="16"/>
      <c r="AR244" s="872"/>
      <c r="AS244" s="16"/>
      <c r="AT244" s="872"/>
      <c r="AU244" s="16"/>
      <c r="AV244" s="872"/>
      <c r="AW244" s="12">
        <v>1</v>
      </c>
      <c r="AX244" s="23">
        <f t="shared" si="27"/>
        <v>3641100</v>
      </c>
      <c r="AY244" s="43"/>
      <c r="AZ244" s="1768">
        <f t="shared" si="25"/>
        <v>0</v>
      </c>
      <c r="BA244" s="16"/>
      <c r="BB244" s="16"/>
      <c r="BC244" s="16"/>
      <c r="BD244" s="16"/>
    </row>
    <row r="245" spans="1:56" s="22" customFormat="1" ht="84.75" customHeight="1">
      <c r="A245" s="28">
        <v>12</v>
      </c>
      <c r="B245" s="1735"/>
      <c r="C245" s="869" t="s">
        <v>1728</v>
      </c>
      <c r="D245" s="302">
        <v>8732</v>
      </c>
      <c r="E245" s="871">
        <v>3641100</v>
      </c>
      <c r="F245" s="12">
        <v>1</v>
      </c>
      <c r="G245" s="13"/>
      <c r="H245" s="12">
        <v>1</v>
      </c>
      <c r="I245" s="1748">
        <v>3641100</v>
      </c>
      <c r="J245" s="16"/>
      <c r="K245" s="16"/>
      <c r="L245" s="1748">
        <v>3641100</v>
      </c>
      <c r="M245" s="16" t="s">
        <v>1732</v>
      </c>
      <c r="N245" s="14" t="s">
        <v>930</v>
      </c>
      <c r="O245" s="13" t="s">
        <v>1264</v>
      </c>
      <c r="P245" s="111" t="s">
        <v>4031</v>
      </c>
      <c r="Q245" s="10" t="s">
        <v>949</v>
      </c>
      <c r="T245" s="16"/>
      <c r="U245" s="16"/>
      <c r="V245" s="16"/>
      <c r="W245" s="16"/>
      <c r="X245" s="16"/>
      <c r="Y245" s="16"/>
      <c r="Z245" s="16"/>
      <c r="AA245" s="16"/>
      <c r="AB245" s="12">
        <v>1</v>
      </c>
      <c r="AC245" s="302">
        <v>8732</v>
      </c>
      <c r="AE245" s="12"/>
      <c r="AF245" s="12"/>
      <c r="AG245" s="16"/>
      <c r="AH245" s="16"/>
      <c r="AI245" s="16"/>
      <c r="AJ245" s="16"/>
      <c r="AK245" s="16"/>
      <c r="AL245" s="16"/>
      <c r="AM245" s="16"/>
      <c r="AN245" s="16"/>
      <c r="AO245" s="16"/>
      <c r="AP245" s="872"/>
      <c r="AQ245" s="16"/>
      <c r="AR245" s="872"/>
      <c r="AS245" s="16"/>
      <c r="AT245" s="872"/>
      <c r="AU245" s="16"/>
      <c r="AV245" s="872"/>
      <c r="AW245" s="12">
        <v>1</v>
      </c>
      <c r="AX245" s="23">
        <f t="shared" si="27"/>
        <v>3641100</v>
      </c>
      <c r="AY245" s="43"/>
      <c r="AZ245" s="1768">
        <f t="shared" si="25"/>
        <v>0</v>
      </c>
      <c r="BA245" s="16"/>
      <c r="BB245" s="16"/>
      <c r="BC245" s="16"/>
      <c r="BD245" s="16"/>
    </row>
    <row r="246" spans="1:56" s="22" customFormat="1" ht="84.75" customHeight="1">
      <c r="A246" s="28">
        <v>12</v>
      </c>
      <c r="B246" s="1735"/>
      <c r="C246" s="869" t="s">
        <v>1727</v>
      </c>
      <c r="D246" s="302">
        <v>8732</v>
      </c>
      <c r="E246" s="871">
        <v>3641100</v>
      </c>
      <c r="F246" s="12">
        <v>1</v>
      </c>
      <c r="G246" s="13"/>
      <c r="H246" s="12">
        <v>1</v>
      </c>
      <c r="I246" s="1748">
        <v>3641100</v>
      </c>
      <c r="J246" s="16"/>
      <c r="K246" s="16"/>
      <c r="L246" s="1748">
        <v>3641100</v>
      </c>
      <c r="M246" s="16" t="s">
        <v>450</v>
      </c>
      <c r="N246" s="14" t="s">
        <v>997</v>
      </c>
      <c r="O246" s="13" t="s">
        <v>1264</v>
      </c>
      <c r="P246" s="111" t="s">
        <v>4031</v>
      </c>
      <c r="Q246" s="10" t="s">
        <v>949</v>
      </c>
      <c r="T246" s="16"/>
      <c r="U246" s="16"/>
      <c r="V246" s="16"/>
      <c r="W246" s="16"/>
      <c r="X246" s="16"/>
      <c r="Y246" s="16"/>
      <c r="Z246" s="16"/>
      <c r="AA246" s="16"/>
      <c r="AB246" s="12">
        <v>1</v>
      </c>
      <c r="AC246" s="302">
        <v>8732</v>
      </c>
      <c r="AE246" s="12"/>
      <c r="AF246" s="12"/>
      <c r="AG246" s="16"/>
      <c r="AH246" s="16"/>
      <c r="AI246" s="16"/>
      <c r="AJ246" s="16"/>
      <c r="AK246" s="16"/>
      <c r="AL246" s="16"/>
      <c r="AM246" s="16"/>
      <c r="AN246" s="16"/>
      <c r="AO246" s="16"/>
      <c r="AP246" s="872"/>
      <c r="AQ246" s="16"/>
      <c r="AR246" s="872"/>
      <c r="AS246" s="16"/>
      <c r="AT246" s="872"/>
      <c r="AU246" s="16"/>
      <c r="AV246" s="872"/>
      <c r="AW246" s="12">
        <v>1</v>
      </c>
      <c r="AX246" s="23">
        <f t="shared" si="27"/>
        <v>3641100</v>
      </c>
      <c r="AY246" s="43"/>
      <c r="AZ246" s="1768">
        <f t="shared" si="25"/>
        <v>0</v>
      </c>
      <c r="BA246" s="16"/>
      <c r="BB246" s="16"/>
      <c r="BC246" s="16"/>
      <c r="BD246" s="16"/>
    </row>
    <row r="247" spans="1:56" s="22" customFormat="1" ht="99" customHeight="1">
      <c r="A247" s="28">
        <v>12</v>
      </c>
      <c r="B247" s="1735"/>
      <c r="C247" s="869" t="s">
        <v>1730</v>
      </c>
      <c r="D247" s="302">
        <v>8732</v>
      </c>
      <c r="E247" s="871">
        <v>3557700</v>
      </c>
      <c r="F247" s="12">
        <v>1</v>
      </c>
      <c r="G247" s="200"/>
      <c r="H247" s="12">
        <v>1</v>
      </c>
      <c r="I247" s="1749">
        <v>3557700</v>
      </c>
      <c r="J247" s="16"/>
      <c r="K247" s="16"/>
      <c r="L247" s="1749">
        <v>3557700</v>
      </c>
      <c r="M247" s="14" t="s">
        <v>443</v>
      </c>
      <c r="N247" s="16" t="s">
        <v>997</v>
      </c>
      <c r="O247" s="13" t="s">
        <v>1264</v>
      </c>
      <c r="P247" s="111" t="s">
        <v>4031</v>
      </c>
      <c r="Q247" s="10" t="s">
        <v>949</v>
      </c>
      <c r="T247" s="16"/>
      <c r="U247" s="16"/>
      <c r="V247" s="16"/>
      <c r="W247" s="16"/>
      <c r="X247" s="16"/>
      <c r="Y247" s="16"/>
      <c r="Z247" s="16"/>
      <c r="AA247" s="16"/>
      <c r="AB247" s="12">
        <v>1</v>
      </c>
      <c r="AC247" s="302">
        <v>8732</v>
      </c>
      <c r="AE247" s="12"/>
      <c r="AF247" s="12"/>
      <c r="AG247" s="16"/>
      <c r="AH247" s="16"/>
      <c r="AI247" s="16"/>
      <c r="AJ247" s="16"/>
      <c r="AK247" s="16"/>
      <c r="AL247" s="16"/>
      <c r="AM247" s="16"/>
      <c r="AN247" s="16"/>
      <c r="AO247" s="16"/>
      <c r="AP247" s="872"/>
      <c r="AQ247" s="16"/>
      <c r="AR247" s="872"/>
      <c r="AS247" s="16"/>
      <c r="AT247" s="872"/>
      <c r="AU247" s="16"/>
      <c r="AV247" s="872"/>
      <c r="AW247" s="12">
        <v>1</v>
      </c>
      <c r="AX247" s="23">
        <f t="shared" si="27"/>
        <v>3557700</v>
      </c>
      <c r="AY247" s="43"/>
      <c r="AZ247" s="1768">
        <f t="shared" si="25"/>
        <v>0</v>
      </c>
      <c r="BA247" s="16"/>
      <c r="BB247" s="16"/>
      <c r="BC247" s="16"/>
      <c r="BD247" s="16"/>
    </row>
    <row r="248" spans="1:56" s="22" customFormat="1" ht="84.75" customHeight="1">
      <c r="A248" s="1807" t="s">
        <v>4033</v>
      </c>
      <c r="B248" s="1808"/>
      <c r="C248" s="1809" t="s">
        <v>1715</v>
      </c>
      <c r="D248" s="1810" t="s">
        <v>591</v>
      </c>
      <c r="E248" s="1811">
        <v>53042800</v>
      </c>
      <c r="F248" s="1812">
        <v>1</v>
      </c>
      <c r="G248" s="1813"/>
      <c r="H248" s="1814"/>
      <c r="I248" s="1815">
        <f>E248</f>
        <v>53042800</v>
      </c>
      <c r="J248" s="1809"/>
      <c r="K248" s="1809"/>
      <c r="L248" s="1816">
        <f>I248+J248+K248</f>
        <v>53042800</v>
      </c>
      <c r="M248" s="1809" t="s">
        <v>589</v>
      </c>
      <c r="N248" s="1809" t="s">
        <v>590</v>
      </c>
      <c r="O248" s="644" t="s">
        <v>1264</v>
      </c>
      <c r="P248" s="1812" t="s">
        <v>4106</v>
      </c>
      <c r="Q248" s="1817" t="s">
        <v>1264</v>
      </c>
      <c r="T248" s="16"/>
      <c r="U248" s="16"/>
      <c r="V248" s="16"/>
      <c r="W248" s="16"/>
      <c r="X248" s="16"/>
      <c r="Y248" s="16"/>
      <c r="Z248" s="16"/>
      <c r="AA248" s="16"/>
      <c r="AB248" s="12">
        <v>1</v>
      </c>
      <c r="AC248" s="302" t="s">
        <v>591</v>
      </c>
      <c r="AE248" s="12"/>
      <c r="AF248" s="12"/>
      <c r="AG248" s="16"/>
      <c r="AH248" s="16"/>
      <c r="AI248" s="16"/>
      <c r="AJ248" s="16"/>
      <c r="AK248" s="16"/>
      <c r="AL248" s="16"/>
      <c r="AM248" s="16"/>
      <c r="AN248" s="16"/>
      <c r="AO248" s="16"/>
      <c r="AP248" s="872"/>
      <c r="AQ248" s="16"/>
      <c r="AR248" s="872"/>
      <c r="AS248" s="16"/>
      <c r="AT248" s="872"/>
      <c r="AU248" s="16"/>
      <c r="AV248" s="872"/>
      <c r="AW248" s="12">
        <v>1</v>
      </c>
      <c r="AX248" s="23">
        <f t="shared" si="27"/>
        <v>53042800</v>
      </c>
      <c r="AY248" s="43"/>
      <c r="AZ248" s="1768">
        <f t="shared" si="25"/>
        <v>0</v>
      </c>
      <c r="BA248" s="16"/>
      <c r="BB248" s="16"/>
      <c r="BC248" s="16"/>
      <c r="BD248" s="16"/>
    </row>
  </sheetData>
  <autoFilter ref="A6:BF248"/>
  <mergeCells count="17">
    <mergeCell ref="J4:J5"/>
    <mergeCell ref="Q4:Q5"/>
    <mergeCell ref="L4:L5"/>
    <mergeCell ref="M4:M5"/>
    <mergeCell ref="N4:N5"/>
    <mergeCell ref="O4:O5"/>
    <mergeCell ref="P4:P5"/>
    <mergeCell ref="K4:K5"/>
    <mergeCell ref="H4:H5"/>
    <mergeCell ref="I4:I5"/>
    <mergeCell ref="A4:A5"/>
    <mergeCell ref="B4:B5"/>
    <mergeCell ref="C4:C5"/>
    <mergeCell ref="D4:D5"/>
    <mergeCell ref="G4:G5"/>
    <mergeCell ref="E4:E5"/>
    <mergeCell ref="F4:F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landscape" r:id="rId1"/>
  <headerFooter>
    <oddFooter>&amp;C&amp;"TH SarabunPSK,Regular"&amp;16หน้า &amp;P จาก 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BB11A3"/>
  </sheetPr>
  <dimension ref="B1:S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O8" sqref="O8"/>
    </sheetView>
  </sheetViews>
  <sheetFormatPr defaultColWidth="8.8984375" defaultRowHeight="24.6"/>
  <cols>
    <col min="1" max="1" width="4.296875" style="215" customWidth="1"/>
    <col min="2" max="2" width="13.59765625" style="257" bestFit="1" customWidth="1"/>
    <col min="3" max="3" width="9.69921875" style="215" bestFit="1" customWidth="1"/>
    <col min="4" max="4" width="8.796875" style="215" bestFit="1" customWidth="1"/>
    <col min="5" max="5" width="16" style="215" bestFit="1" customWidth="1"/>
    <col min="6" max="6" width="9" style="216" bestFit="1" customWidth="1"/>
    <col min="7" max="7" width="15.3984375" style="215" customWidth="1"/>
    <col min="8" max="8" width="9" style="216" bestFit="1" customWidth="1"/>
    <col min="9" max="9" width="15.3984375" style="215" customWidth="1"/>
    <col min="10" max="10" width="9" style="216" bestFit="1" customWidth="1"/>
    <col min="11" max="11" width="15.3984375" style="215" customWidth="1"/>
    <col min="12" max="12" width="9" style="216" bestFit="1" customWidth="1"/>
    <col min="13" max="13" width="15.3984375" style="215" customWidth="1"/>
    <col min="14" max="14" width="9" style="216" bestFit="1" customWidth="1"/>
    <col min="15" max="15" width="15.3984375" style="215" customWidth="1"/>
    <col min="16" max="16" width="16.296875" style="215" customWidth="1"/>
    <col min="17" max="17" width="10.296875" style="215" customWidth="1"/>
    <col min="18" max="18" width="9.796875" style="215" bestFit="1" customWidth="1"/>
    <col min="19" max="19" width="27.19921875" style="215" customWidth="1"/>
    <col min="20" max="16384" width="8.8984375" style="215"/>
  </cols>
  <sheetData>
    <row r="1" spans="2:19">
      <c r="B1" s="3114" t="s">
        <v>4082</v>
      </c>
      <c r="C1" s="3114"/>
      <c r="D1" s="3114"/>
      <c r="E1" s="3114"/>
      <c r="F1" s="3114"/>
      <c r="G1" s="3114"/>
      <c r="H1" s="3114"/>
      <c r="I1" s="3114"/>
      <c r="J1" s="3114"/>
      <c r="K1" s="3114"/>
      <c r="L1" s="3114"/>
      <c r="M1" s="3114"/>
      <c r="N1" s="3114"/>
      <c r="O1" s="3114"/>
      <c r="P1" s="3114"/>
      <c r="Q1" s="3114"/>
      <c r="R1" s="3114"/>
      <c r="S1" s="3114"/>
    </row>
    <row r="2" spans="2:19" ht="7.5" customHeight="1">
      <c r="F2" s="301"/>
      <c r="G2" s="301"/>
      <c r="H2" s="301"/>
      <c r="I2" s="301"/>
      <c r="J2" s="301"/>
      <c r="K2" s="301"/>
      <c r="L2" s="301"/>
      <c r="M2" s="301"/>
      <c r="N2" s="301"/>
      <c r="O2" s="301"/>
    </row>
    <row r="3" spans="2:19" s="119" customFormat="1">
      <c r="B3" s="269" t="s">
        <v>4077</v>
      </c>
      <c r="C3" s="269" t="s">
        <v>4074</v>
      </c>
      <c r="D3" s="3115" t="s">
        <v>4075</v>
      </c>
      <c r="E3" s="3115"/>
      <c r="F3" s="3115" t="s">
        <v>956</v>
      </c>
      <c r="G3" s="3115"/>
      <c r="H3" s="3115" t="s">
        <v>955</v>
      </c>
      <c r="I3" s="3115"/>
      <c r="J3" s="3115" t="s">
        <v>4115</v>
      </c>
      <c r="K3" s="3115"/>
      <c r="L3" s="3115" t="s">
        <v>4116</v>
      </c>
      <c r="M3" s="3115"/>
      <c r="N3" s="3116" t="s">
        <v>750</v>
      </c>
      <c r="O3" s="3117"/>
      <c r="P3" s="269" t="s">
        <v>712</v>
      </c>
      <c r="Q3" s="269" t="s">
        <v>4078</v>
      </c>
      <c r="R3" s="269" t="s">
        <v>4078</v>
      </c>
      <c r="S3" s="269" t="s">
        <v>699</v>
      </c>
    </row>
    <row r="4" spans="2:19" ht="73.8">
      <c r="B4" s="2132"/>
      <c r="C4" s="2132"/>
      <c r="D4" s="715" t="s">
        <v>2148</v>
      </c>
      <c r="E4" s="715" t="s">
        <v>1077</v>
      </c>
      <c r="F4" s="715" t="s">
        <v>1271</v>
      </c>
      <c r="G4" s="715" t="s">
        <v>1077</v>
      </c>
      <c r="H4" s="715" t="s">
        <v>1271</v>
      </c>
      <c r="I4" s="715" t="s">
        <v>1077</v>
      </c>
      <c r="J4" s="715" t="s">
        <v>1271</v>
      </c>
      <c r="K4" s="715" t="s">
        <v>1077</v>
      </c>
      <c r="L4" s="715" t="s">
        <v>1271</v>
      </c>
      <c r="M4" s="715" t="s">
        <v>1077</v>
      </c>
      <c r="N4" s="715" t="s">
        <v>1271</v>
      </c>
      <c r="O4" s="715" t="s">
        <v>1077</v>
      </c>
      <c r="P4" s="2017"/>
      <c r="Q4" s="2133" t="s">
        <v>4079</v>
      </c>
      <c r="R4" s="2133" t="s">
        <v>4080</v>
      </c>
      <c r="S4" s="2133" t="s">
        <v>4114</v>
      </c>
    </row>
    <row r="5" spans="2:19">
      <c r="B5" s="2134"/>
      <c r="C5" s="950" t="s">
        <v>748</v>
      </c>
      <c r="D5" s="2135">
        <f t="shared" ref="D5:R5" si="0">D6+D7+D8+D11+D12+D13+D14+D15+D16+D17+D18</f>
        <v>242</v>
      </c>
      <c r="E5" s="2136">
        <f t="shared" si="0"/>
        <v>3530377200</v>
      </c>
      <c r="F5" s="2136">
        <f t="shared" si="0"/>
        <v>54</v>
      </c>
      <c r="G5" s="2136">
        <f t="shared" si="0"/>
        <v>1197124200</v>
      </c>
      <c r="H5" s="2136">
        <f t="shared" si="0"/>
        <v>27</v>
      </c>
      <c r="I5" s="2136">
        <f t="shared" si="0"/>
        <v>544819600</v>
      </c>
      <c r="J5" s="2136">
        <f t="shared" si="0"/>
        <v>74</v>
      </c>
      <c r="K5" s="2136">
        <f t="shared" si="0"/>
        <v>771074400</v>
      </c>
      <c r="L5" s="2136">
        <f t="shared" si="0"/>
        <v>38</v>
      </c>
      <c r="M5" s="2136">
        <f t="shared" si="0"/>
        <v>524067100</v>
      </c>
      <c r="N5" s="2136">
        <f t="shared" si="0"/>
        <v>1171</v>
      </c>
      <c r="O5" s="2136">
        <f t="shared" si="0"/>
        <v>1365652000</v>
      </c>
      <c r="P5" s="2136">
        <f t="shared" si="0"/>
        <v>4896029200</v>
      </c>
      <c r="Q5" s="2135">
        <f t="shared" si="0"/>
        <v>100.00000000000001</v>
      </c>
      <c r="R5" s="2135">
        <f t="shared" si="0"/>
        <v>99.999999999999986</v>
      </c>
      <c r="S5" s="2137">
        <f>S6+S10+R15+R17</f>
        <v>100</v>
      </c>
    </row>
    <row r="6" spans="2:19">
      <c r="B6" s="3118" t="s">
        <v>4071</v>
      </c>
      <c r="C6" s="21" t="s">
        <v>933</v>
      </c>
      <c r="D6" s="566">
        <v>25</v>
      </c>
      <c r="E6" s="23">
        <v>806072100</v>
      </c>
      <c r="F6" s="960">
        <f>สรุปรายการแบบแปลน!AE4</f>
        <v>7</v>
      </c>
      <c r="G6" s="1981">
        <f>สรุปรายการแบบแปลน!AF4</f>
        <v>317234400</v>
      </c>
      <c r="H6" s="36">
        <f>สรุปรายการแบบแปลน!AE3</f>
        <v>4</v>
      </c>
      <c r="I6" s="2164">
        <f>สรุปรายการแบบแปลน!AF3</f>
        <v>141387500</v>
      </c>
      <c r="J6" s="36">
        <f>สรุปรายการแบบแปลน!AE2</f>
        <v>7</v>
      </c>
      <c r="K6" s="2164">
        <f>สรุปรายการแบบแปลน!AF2</f>
        <v>132435300</v>
      </c>
      <c r="L6" s="36">
        <f>สรุปรายการแบบแปลน!AE1</f>
        <v>7</v>
      </c>
      <c r="M6" s="2164">
        <f>สรุปรายการแบบแปลน!AF1</f>
        <v>215014900</v>
      </c>
      <c r="N6" s="36">
        <v>137</v>
      </c>
      <c r="O6" s="1633">
        <v>345880000</v>
      </c>
      <c r="P6" s="2139">
        <f t="shared" ref="P6:P18" si="1">E6+O6</f>
        <v>1151952100</v>
      </c>
      <c r="Q6" s="2140">
        <f>(100/$P$5)*P6</f>
        <v>23.528293091062448</v>
      </c>
      <c r="R6" s="2141">
        <f>(100/$P$5)*(P6+P7)</f>
        <v>42.304894750219219</v>
      </c>
      <c r="S6" s="2142">
        <f>(100/$P$5)*(P6+P7+P9)</f>
        <v>46.042356119934908</v>
      </c>
    </row>
    <row r="7" spans="2:19">
      <c r="B7" s="3119"/>
      <c r="C7" s="2143" t="s">
        <v>725</v>
      </c>
      <c r="D7" s="566">
        <v>33</v>
      </c>
      <c r="E7" s="23">
        <v>644458900</v>
      </c>
      <c r="F7" s="36">
        <f>สรุปรายการแบบแปลน!AG4</f>
        <v>8</v>
      </c>
      <c r="G7" s="2164">
        <f>สรุปรายการแบบแปลน!AH4</f>
        <v>261949700</v>
      </c>
      <c r="H7" s="36">
        <f>สรุปรายการแบบแปลน!AG3</f>
        <v>5</v>
      </c>
      <c r="I7" s="2164">
        <f>สรุปรายการแบบแปลน!AH3</f>
        <v>134256700</v>
      </c>
      <c r="J7" s="36">
        <f>สรุปรายการแบบแปลน!AG2</f>
        <v>14</v>
      </c>
      <c r="K7" s="2164">
        <f>สรุปรายการแบบแปลน!AH2</f>
        <v>125878300</v>
      </c>
      <c r="L7" s="36">
        <f>สรุปรายการแบบแปลน!AG1</f>
        <v>6</v>
      </c>
      <c r="M7" s="2164">
        <f>สรุปรายการแบบแปลน!AH1</f>
        <v>122374200</v>
      </c>
      <c r="N7" s="36">
        <v>126</v>
      </c>
      <c r="O7" s="1633">
        <v>274849000</v>
      </c>
      <c r="P7" s="2139">
        <f t="shared" si="1"/>
        <v>919307900</v>
      </c>
      <c r="Q7" s="2140">
        <f t="shared" ref="Q7:Q18" si="2">(100/$P$5)*P7</f>
        <v>18.776601659156771</v>
      </c>
      <c r="R7" s="2144"/>
      <c r="S7" s="2145"/>
    </row>
    <row r="8" spans="2:19">
      <c r="B8" s="3120" t="s">
        <v>891</v>
      </c>
      <c r="C8" s="2143" t="s">
        <v>928</v>
      </c>
      <c r="D8" s="2057">
        <v>22</v>
      </c>
      <c r="E8" s="817">
        <v>262989100</v>
      </c>
      <c r="F8" s="267">
        <f>สรุปรายการแบบแปลน!AI4</f>
        <v>2</v>
      </c>
      <c r="G8" s="2167">
        <f>สรุปรายการแบบแปลน!AJ4</f>
        <v>60770500</v>
      </c>
      <c r="H8" s="267">
        <f>สรุปรายการแบบแปลน!AI3</f>
        <v>4</v>
      </c>
      <c r="I8" s="2167">
        <f>สรุปรายการแบบแปลน!AJ3</f>
        <v>61122600</v>
      </c>
      <c r="J8" s="267">
        <f>สรุปรายการแบบแปลน!AI2</f>
        <v>11</v>
      </c>
      <c r="K8" s="2167">
        <f>สรุปรายการแบบแปลน!AJ2</f>
        <v>92032000</v>
      </c>
      <c r="L8" s="267">
        <f>สรุปรายการแบบแปลน!AI1</f>
        <v>5</v>
      </c>
      <c r="M8" s="2167">
        <f>สรุปรายการแบบแปลน!AJ1</f>
        <v>49064000</v>
      </c>
      <c r="N8" s="267">
        <v>87</v>
      </c>
      <c r="O8" s="2146">
        <v>169440000</v>
      </c>
      <c r="P8" s="2147">
        <f t="shared" si="1"/>
        <v>432429100</v>
      </c>
      <c r="Q8" s="2148">
        <f t="shared" si="2"/>
        <v>8.8322410332029886</v>
      </c>
      <c r="R8" s="2149">
        <f>(100/$P$5)*(P8+P11+P12+P13+P14)</f>
        <v>40.270109091669632</v>
      </c>
      <c r="S8" s="2145"/>
    </row>
    <row r="9" spans="2:19">
      <c r="B9" s="3121"/>
      <c r="C9" s="2150" t="s">
        <v>4107</v>
      </c>
      <c r="D9" s="2151">
        <f>สรุปรายการแบบแปลน!BC6</f>
        <v>9</v>
      </c>
      <c r="E9" s="2152">
        <f>สรุปรายการแบบแปลน!BD6</f>
        <v>105227200</v>
      </c>
      <c r="F9" s="2153">
        <v>1</v>
      </c>
      <c r="G9" s="2154">
        <v>14202300</v>
      </c>
      <c r="H9" s="2153">
        <v>1</v>
      </c>
      <c r="I9" s="2154">
        <v>19710300</v>
      </c>
      <c r="J9" s="2153">
        <v>5</v>
      </c>
      <c r="K9" s="2154">
        <v>45704500</v>
      </c>
      <c r="L9" s="2153">
        <v>2</v>
      </c>
      <c r="M9" s="2154">
        <v>25610100</v>
      </c>
      <c r="N9" s="2153">
        <f>สรุปภาพรวมครุภัณฑ์!T5</f>
        <v>33</v>
      </c>
      <c r="O9" s="2153">
        <f>สรุปภาพรวมครุภัณฑ์!U5</f>
        <v>77760000</v>
      </c>
      <c r="P9" s="2155">
        <f t="shared" si="1"/>
        <v>182987200</v>
      </c>
      <c r="Q9" s="2156">
        <f t="shared" si="2"/>
        <v>3.7374613697156875</v>
      </c>
      <c r="R9" s="2157"/>
      <c r="S9" s="2145"/>
    </row>
    <row r="10" spans="2:19">
      <c r="B10" s="3121"/>
      <c r="C10" s="2150" t="s">
        <v>4108</v>
      </c>
      <c r="D10" s="2151">
        <f>สรุปรายการแบบแปลน!BA6</f>
        <v>13</v>
      </c>
      <c r="E10" s="2152">
        <f>สรุปรายการแบบแปลน!BB6</f>
        <v>157761900</v>
      </c>
      <c r="F10" s="2153">
        <v>1</v>
      </c>
      <c r="G10" s="2154">
        <v>46568200</v>
      </c>
      <c r="H10" s="2153">
        <v>3</v>
      </c>
      <c r="I10" s="2154">
        <v>41412300</v>
      </c>
      <c r="J10" s="2153">
        <v>6</v>
      </c>
      <c r="K10" s="2154">
        <v>46327500</v>
      </c>
      <c r="L10" s="2153">
        <v>3</v>
      </c>
      <c r="M10" s="2154">
        <v>23453900</v>
      </c>
      <c r="N10" s="2153">
        <f>สรุปภาพรวมครุภัณฑ์!R5</f>
        <v>54</v>
      </c>
      <c r="O10" s="2153">
        <f>สรุปภาพรวมครุภัณฑ์!S5</f>
        <v>91680000</v>
      </c>
      <c r="P10" s="2155">
        <f t="shared" si="1"/>
        <v>249441900</v>
      </c>
      <c r="Q10" s="2156">
        <f t="shared" si="2"/>
        <v>5.0947796634873015</v>
      </c>
      <c r="R10" s="2157"/>
      <c r="S10" s="2158">
        <f>(100/$P$5)*(P10+P11+P12+P13+P14)</f>
        <v>36.53264772195395</v>
      </c>
    </row>
    <row r="11" spans="2:19">
      <c r="B11" s="3121"/>
      <c r="C11" s="2143" t="s">
        <v>923</v>
      </c>
      <c r="D11" s="566">
        <v>40</v>
      </c>
      <c r="E11" s="23">
        <v>537727600</v>
      </c>
      <c r="F11" s="36">
        <v>14</v>
      </c>
      <c r="G11" s="2138">
        <v>225031700</v>
      </c>
      <c r="H11" s="36">
        <v>9</v>
      </c>
      <c r="I11" s="2138">
        <v>139905100</v>
      </c>
      <c r="J11" s="36">
        <v>11</v>
      </c>
      <c r="K11" s="2138">
        <v>124402800</v>
      </c>
      <c r="L11" s="36">
        <v>6</v>
      </c>
      <c r="M11" s="2138">
        <v>48388000</v>
      </c>
      <c r="N11" s="36">
        <v>75</v>
      </c>
      <c r="O11" s="1633">
        <v>99436000</v>
      </c>
      <c r="P11" s="2139">
        <f t="shared" si="1"/>
        <v>637163600</v>
      </c>
      <c r="Q11" s="2140">
        <f t="shared" si="2"/>
        <v>13.013884802811226</v>
      </c>
      <c r="R11" s="2157"/>
      <c r="S11" s="2159"/>
    </row>
    <row r="12" spans="2:19">
      <c r="B12" s="3121"/>
      <c r="C12" s="2143" t="s">
        <v>925</v>
      </c>
      <c r="D12" s="566">
        <v>12</v>
      </c>
      <c r="E12" s="23">
        <v>177516800</v>
      </c>
      <c r="F12" s="36">
        <v>4</v>
      </c>
      <c r="G12" s="2138">
        <v>104452200</v>
      </c>
      <c r="H12" s="36">
        <v>1</v>
      </c>
      <c r="I12" s="2138">
        <v>11685300</v>
      </c>
      <c r="J12" s="36">
        <v>3</v>
      </c>
      <c r="K12" s="2138">
        <v>30554000</v>
      </c>
      <c r="L12" s="36">
        <v>4</v>
      </c>
      <c r="M12" s="2138">
        <v>30825300</v>
      </c>
      <c r="N12" s="36">
        <v>16</v>
      </c>
      <c r="O12" s="1633">
        <v>20050000</v>
      </c>
      <c r="P12" s="2139">
        <f t="shared" si="1"/>
        <v>197566800</v>
      </c>
      <c r="Q12" s="2140">
        <f t="shared" si="2"/>
        <v>4.0352455414277353</v>
      </c>
      <c r="R12" s="2157"/>
      <c r="S12" s="2159"/>
    </row>
    <row r="13" spans="2:19">
      <c r="B13" s="3121"/>
      <c r="C13" s="2143" t="s">
        <v>727</v>
      </c>
      <c r="D13" s="566">
        <v>50</v>
      </c>
      <c r="E13" s="23">
        <v>490291000</v>
      </c>
      <c r="F13" s="36">
        <v>16</v>
      </c>
      <c r="G13" s="2138">
        <v>193259100</v>
      </c>
      <c r="H13" s="36">
        <v>3</v>
      </c>
      <c r="I13" s="2138">
        <v>40962400</v>
      </c>
      <c r="J13" s="36">
        <v>22</v>
      </c>
      <c r="K13" s="2138">
        <v>203968800</v>
      </c>
      <c r="L13" s="36">
        <v>9</v>
      </c>
      <c r="M13" s="2138">
        <v>52100700</v>
      </c>
      <c r="N13" s="36">
        <v>82</v>
      </c>
      <c r="O13" s="1633">
        <v>85156000</v>
      </c>
      <c r="P13" s="2139">
        <f t="shared" si="1"/>
        <v>575447000</v>
      </c>
      <c r="Q13" s="2140">
        <f t="shared" si="2"/>
        <v>11.753340850173034</v>
      </c>
      <c r="R13" s="2157"/>
      <c r="S13" s="2159"/>
    </row>
    <row r="14" spans="2:19">
      <c r="B14" s="3122"/>
      <c r="C14" s="2143" t="s">
        <v>1424</v>
      </c>
      <c r="D14" s="566">
        <v>11</v>
      </c>
      <c r="E14" s="23">
        <v>118029800</v>
      </c>
      <c r="F14" s="36">
        <v>3</v>
      </c>
      <c r="G14" s="2138">
        <v>34426600</v>
      </c>
      <c r="H14" s="36">
        <v>1</v>
      </c>
      <c r="I14" s="2138">
        <v>15500000</v>
      </c>
      <c r="J14" s="36">
        <v>6</v>
      </c>
      <c r="K14" s="2138">
        <v>61803200</v>
      </c>
      <c r="L14" s="36">
        <v>1</v>
      </c>
      <c r="M14" s="2138">
        <v>6300000</v>
      </c>
      <c r="N14" s="36">
        <v>13</v>
      </c>
      <c r="O14" s="1633">
        <v>11000000</v>
      </c>
      <c r="P14" s="2139">
        <f t="shared" si="1"/>
        <v>129029800</v>
      </c>
      <c r="Q14" s="2140">
        <f t="shared" si="2"/>
        <v>2.6353968640546506</v>
      </c>
      <c r="R14" s="2160"/>
      <c r="S14" s="2161"/>
    </row>
    <row r="15" spans="2:19">
      <c r="B15" s="3123" t="s">
        <v>4072</v>
      </c>
      <c r="C15" s="2143" t="s">
        <v>1209</v>
      </c>
      <c r="D15" s="566">
        <v>1</v>
      </c>
      <c r="E15" s="23">
        <v>11453500</v>
      </c>
      <c r="F15" s="36"/>
      <c r="G15" s="1633"/>
      <c r="H15" s="36"/>
      <c r="I15" s="1633"/>
      <c r="J15" s="36"/>
      <c r="K15" s="1633"/>
      <c r="L15" s="36"/>
      <c r="M15" s="1633"/>
      <c r="N15" s="36"/>
      <c r="O15" s="1633"/>
      <c r="P15" s="2139">
        <f t="shared" si="1"/>
        <v>11453500</v>
      </c>
      <c r="Q15" s="2140">
        <f t="shared" si="2"/>
        <v>0.2339344708156561</v>
      </c>
      <c r="R15" s="2162">
        <f>(100/$P$5)*(P15+P16)</f>
        <v>10.932400076372094</v>
      </c>
      <c r="S15" s="298" t="s">
        <v>4076</v>
      </c>
    </row>
    <row r="16" spans="2:19">
      <c r="B16" s="3124"/>
      <c r="C16" s="2143" t="s">
        <v>982</v>
      </c>
      <c r="D16" s="566">
        <v>1</v>
      </c>
      <c r="E16" s="23">
        <v>235600000</v>
      </c>
      <c r="F16" s="36"/>
      <c r="G16" s="1633"/>
      <c r="H16" s="36"/>
      <c r="I16" s="1633"/>
      <c r="J16" s="36"/>
      <c r="K16" s="1633"/>
      <c r="L16" s="36"/>
      <c r="M16" s="1633"/>
      <c r="N16" s="36">
        <v>524</v>
      </c>
      <c r="O16" s="1633">
        <v>288200000</v>
      </c>
      <c r="P16" s="2139">
        <f t="shared" si="1"/>
        <v>523800000</v>
      </c>
      <c r="Q16" s="2140">
        <f t="shared" si="2"/>
        <v>10.698465605556438</v>
      </c>
      <c r="R16" s="2163"/>
      <c r="S16" s="298" t="s">
        <v>4083</v>
      </c>
    </row>
    <row r="17" spans="2:19">
      <c r="B17" s="3125" t="s">
        <v>1264</v>
      </c>
      <c r="C17" s="2143" t="s">
        <v>4073</v>
      </c>
      <c r="D17" s="566">
        <v>46</v>
      </c>
      <c r="E17" s="23">
        <v>193195600</v>
      </c>
      <c r="F17" s="36"/>
      <c r="G17" s="2164"/>
      <c r="H17" s="36"/>
      <c r="I17" s="2164"/>
      <c r="J17" s="36"/>
      <c r="K17" s="2164"/>
      <c r="L17" s="36"/>
      <c r="M17" s="2164"/>
      <c r="N17" s="36">
        <v>111</v>
      </c>
      <c r="O17" s="2164">
        <v>71641000</v>
      </c>
      <c r="P17" s="2139">
        <f t="shared" si="1"/>
        <v>264836600</v>
      </c>
      <c r="Q17" s="2140">
        <f t="shared" si="2"/>
        <v>5.4092120202224283</v>
      </c>
      <c r="R17" s="2165">
        <f>(100/$P$5)*(P17+P18)</f>
        <v>6.4925960817390553</v>
      </c>
      <c r="S17" s="298"/>
    </row>
    <row r="18" spans="2:19">
      <c r="B18" s="3126"/>
      <c r="C18" s="2143" t="s">
        <v>4081</v>
      </c>
      <c r="D18" s="566">
        <v>1</v>
      </c>
      <c r="E18" s="23">
        <v>53042800</v>
      </c>
      <c r="F18" s="36"/>
      <c r="G18" s="1633"/>
      <c r="H18" s="36"/>
      <c r="I18" s="1633"/>
      <c r="J18" s="36"/>
      <c r="K18" s="1633"/>
      <c r="L18" s="36"/>
      <c r="M18" s="1633"/>
      <c r="N18" s="36"/>
      <c r="O18" s="1633"/>
      <c r="P18" s="2139">
        <f t="shared" si="1"/>
        <v>53042800</v>
      </c>
      <c r="Q18" s="2140">
        <f t="shared" si="2"/>
        <v>1.0833840615166266</v>
      </c>
      <c r="R18" s="2166"/>
      <c r="S18" s="298"/>
    </row>
    <row r="20" spans="2:19">
      <c r="F20" s="215"/>
      <c r="H20" s="215"/>
      <c r="J20" s="215"/>
      <c r="L20" s="215"/>
      <c r="N20" s="215"/>
    </row>
    <row r="21" spans="2:19">
      <c r="F21" s="215"/>
      <c r="H21" s="215"/>
      <c r="J21" s="215"/>
      <c r="L21" s="215"/>
      <c r="N21" s="215"/>
    </row>
  </sheetData>
  <mergeCells count="11">
    <mergeCell ref="B15:B16"/>
    <mergeCell ref="B17:B18"/>
    <mergeCell ref="F3:G3"/>
    <mergeCell ref="H3:I3"/>
    <mergeCell ref="J3:K3"/>
    <mergeCell ref="B1:S1"/>
    <mergeCell ref="D3:E3"/>
    <mergeCell ref="N3:O3"/>
    <mergeCell ref="B6:B7"/>
    <mergeCell ref="B8:B14"/>
    <mergeCell ref="L3:M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BF11A6"/>
  </sheetPr>
  <dimension ref="A1:GN660"/>
  <sheetViews>
    <sheetView workbookViewId="0">
      <pane xSplit="37" topLeftCell="AL1" activePane="topRight" state="frozen"/>
      <selection pane="topRight" activeCell="E7" sqref="E7"/>
    </sheetView>
  </sheetViews>
  <sheetFormatPr defaultColWidth="8.8984375" defaultRowHeight="24.6"/>
  <cols>
    <col min="1" max="1" width="3.796875" style="118" customWidth="1"/>
    <col min="2" max="2" width="4.69921875" style="113" customWidth="1"/>
    <col min="3" max="3" width="31.296875" style="1345" customWidth="1"/>
    <col min="4" max="4" width="10.796875" style="1394" customWidth="1"/>
    <col min="5" max="5" width="5.296875" style="113" bestFit="1" customWidth="1"/>
    <col min="6" max="6" width="11" style="1394" bestFit="1" customWidth="1"/>
    <col min="7" max="7" width="19.296875" style="1345" customWidth="1"/>
    <col min="8" max="8" width="11.8984375" style="129" bestFit="1" customWidth="1"/>
    <col min="9" max="9" width="9.19921875" style="113" hidden="1" customWidth="1"/>
    <col min="10" max="10" width="10.8984375" style="129" hidden="1" customWidth="1"/>
    <col min="11" max="11" width="8.8984375" style="121"/>
    <col min="12" max="12" width="0" style="118" hidden="1" customWidth="1"/>
    <col min="13" max="13" width="11" style="118" hidden="1" customWidth="1"/>
    <col min="14" max="14" width="0" style="118" hidden="1" customWidth="1"/>
    <col min="15" max="15" width="13.19921875" style="118" hidden="1" customWidth="1"/>
    <col min="16" max="16" width="7" style="118" hidden="1" customWidth="1"/>
    <col min="17" max="17" width="13.19921875" style="118" hidden="1" customWidth="1"/>
    <col min="18" max="18" width="8.69921875" style="118" hidden="1" customWidth="1"/>
    <col min="19" max="19" width="9.69921875" style="118" hidden="1" customWidth="1"/>
    <col min="20" max="21" width="0" style="118" hidden="1" customWidth="1"/>
    <col min="22" max="22" width="8.69921875" style="118" hidden="1" customWidth="1"/>
    <col min="23" max="23" width="13.19921875" style="118" hidden="1" customWidth="1"/>
    <col min="24" max="32" width="0" style="118" hidden="1" customWidth="1"/>
    <col min="33" max="33" width="13.19921875" style="118" hidden="1" customWidth="1"/>
    <col min="34" max="34" width="0" style="118" hidden="1" customWidth="1"/>
    <col min="35" max="35" width="10.8984375" style="118" hidden="1" customWidth="1"/>
    <col min="36" max="36" width="4.796875" style="118" hidden="1" customWidth="1"/>
    <col min="37" max="37" width="11" style="118" hidden="1" customWidth="1"/>
    <col min="38" max="46" width="8.8984375" style="118"/>
    <col min="47" max="47" width="9.3984375" style="118" bestFit="1" customWidth="1"/>
    <col min="48" max="48" width="8.8984375" style="118"/>
    <col min="49" max="49" width="9.69921875" style="118" bestFit="1" customWidth="1"/>
    <col min="50" max="54" width="8.8984375" style="118"/>
    <col min="55" max="55" width="9.3984375" style="118" bestFit="1" customWidth="1"/>
    <col min="56" max="58" width="8.8984375" style="118"/>
    <col min="59" max="59" width="9.3984375" style="118" bestFit="1" customWidth="1"/>
    <col min="60" max="16384" width="8.8984375" style="118"/>
  </cols>
  <sheetData>
    <row r="1" spans="1:196" s="1335" customFormat="1" ht="27">
      <c r="A1" s="3134" t="s">
        <v>4289</v>
      </c>
      <c r="B1" s="3134"/>
      <c r="C1" s="3134"/>
      <c r="D1" s="3134"/>
      <c r="E1" s="3134"/>
      <c r="F1" s="3134"/>
      <c r="G1" s="3134"/>
      <c r="H1" s="3134"/>
      <c r="I1" s="3134"/>
      <c r="J1" s="3134"/>
      <c r="K1" s="1799"/>
    </row>
    <row r="2" spans="1:196" ht="49.2">
      <c r="A2" s="691" t="s">
        <v>4069</v>
      </c>
      <c r="B2" s="692"/>
      <c r="C2" s="1347"/>
      <c r="D2" s="1344"/>
      <c r="E2" s="1348"/>
      <c r="F2" s="1344"/>
      <c r="G2" s="1344"/>
      <c r="H2" s="1346"/>
      <c r="I2" s="112"/>
      <c r="J2" s="1346"/>
      <c r="N2" s="1824" t="s">
        <v>933</v>
      </c>
      <c r="O2" s="1824" t="s">
        <v>1077</v>
      </c>
      <c r="P2" s="1824" t="s">
        <v>725</v>
      </c>
      <c r="Q2" s="1824" t="s">
        <v>1077</v>
      </c>
      <c r="R2" s="1824" t="s">
        <v>4110</v>
      </c>
      <c r="S2" s="1824" t="s">
        <v>1077</v>
      </c>
      <c r="T2" s="1824" t="s">
        <v>4111</v>
      </c>
      <c r="U2" s="1824" t="s">
        <v>1077</v>
      </c>
      <c r="V2" s="1824" t="s">
        <v>923</v>
      </c>
      <c r="W2" s="1824" t="s">
        <v>1077</v>
      </c>
      <c r="X2" s="1830" t="s">
        <v>925</v>
      </c>
      <c r="Y2" s="1824" t="s">
        <v>1077</v>
      </c>
      <c r="Z2" s="1831" t="s">
        <v>727</v>
      </c>
      <c r="AA2" s="1832" t="s">
        <v>1077</v>
      </c>
      <c r="AB2" s="1830" t="s">
        <v>1424</v>
      </c>
      <c r="AC2" s="1832" t="s">
        <v>1077</v>
      </c>
      <c r="AD2" s="1824" t="s">
        <v>1209</v>
      </c>
      <c r="AE2" s="1832" t="s">
        <v>1077</v>
      </c>
      <c r="AF2" s="1830" t="s">
        <v>982</v>
      </c>
      <c r="AG2" s="1832" t="s">
        <v>1077</v>
      </c>
      <c r="AH2" s="1675" t="s">
        <v>1264</v>
      </c>
      <c r="AI2" s="1832" t="s">
        <v>1077</v>
      </c>
      <c r="AJ2" s="1833"/>
    </row>
    <row r="3" spans="1:196" ht="24" customHeight="1">
      <c r="B3" s="112"/>
      <c r="C3" s="1343"/>
      <c r="D3" s="1344"/>
      <c r="E3" s="1348" t="e">
        <f>E5-'สรุปวงเงิน ปี58'!B6</f>
        <v>#REF!</v>
      </c>
      <c r="F3" s="1344" t="e">
        <f>F5-'สรุปวงเงิน ปี58'!C6</f>
        <v>#REF!</v>
      </c>
      <c r="G3" s="1350"/>
      <c r="H3" s="1346"/>
      <c r="I3" s="112"/>
      <c r="J3" s="1346"/>
      <c r="R3" s="1836">
        <f>R4-สรุปวงเงินตามระดับบริการ!F8</f>
        <v>0</v>
      </c>
      <c r="S3" s="1836">
        <f>S4-สรุปวงเงินตามระดับบริการ!G8</f>
        <v>0</v>
      </c>
      <c r="AL3" s="3135" t="s">
        <v>927</v>
      </c>
      <c r="AM3" s="3135"/>
      <c r="AN3" s="3136" t="s">
        <v>930</v>
      </c>
      <c r="AO3" s="3136"/>
      <c r="AP3" s="3137" t="s">
        <v>997</v>
      </c>
      <c r="AQ3" s="3137"/>
      <c r="AR3" s="3137" t="s">
        <v>724</v>
      </c>
      <c r="AS3" s="3137"/>
      <c r="AT3" s="3136" t="s">
        <v>1103</v>
      </c>
      <c r="AU3" s="3136"/>
    </row>
    <row r="4" spans="1:196" s="1355" customFormat="1" ht="26.25" customHeight="1">
      <c r="A4" s="1320" t="s">
        <v>1446</v>
      </c>
      <c r="B4" s="1320" t="s">
        <v>946</v>
      </c>
      <c r="C4" s="1352" t="s">
        <v>1400</v>
      </c>
      <c r="D4" s="1353" t="s">
        <v>1257</v>
      </c>
      <c r="E4" s="10" t="s">
        <v>2558</v>
      </c>
      <c r="F4" s="1353" t="s">
        <v>711</v>
      </c>
      <c r="G4" s="1352" t="s">
        <v>713</v>
      </c>
      <c r="H4" s="1320" t="s">
        <v>715</v>
      </c>
      <c r="I4" s="1320" t="s">
        <v>716</v>
      </c>
      <c r="J4" s="1320" t="s">
        <v>1488</v>
      </c>
      <c r="K4" s="1320" t="s">
        <v>700</v>
      </c>
      <c r="L4" s="30" t="s">
        <v>4112</v>
      </c>
      <c r="M4" s="30" t="s">
        <v>4113</v>
      </c>
      <c r="N4" s="1834">
        <f>N5-สรุปวงเงินตามระดับบริการ!F6</f>
        <v>0</v>
      </c>
      <c r="O4" s="1834">
        <f>O5-สรุปวงเงินตามระดับบริการ!G6</f>
        <v>0</v>
      </c>
      <c r="P4" s="1835">
        <f>P5-สรุปวงเงินตามระดับบริการ!F7</f>
        <v>0</v>
      </c>
      <c r="Q4" s="1835">
        <f>Q5-สรุปวงเงินตามระดับบริการ!G7</f>
        <v>0</v>
      </c>
      <c r="R4" s="1835">
        <f>R5+T5</f>
        <v>87</v>
      </c>
      <c r="S4" s="1835">
        <f>S5+U5</f>
        <v>169440000</v>
      </c>
      <c r="V4" s="1835">
        <f>V5-สรุปวงเงินตามระดับบริการ!F11</f>
        <v>0</v>
      </c>
      <c r="W4" s="1835">
        <f>W5-สรุปวงเงินตามระดับบริการ!G11</f>
        <v>0</v>
      </c>
      <c r="X4" s="1834">
        <f>X5-สรุปวงเงินตามระดับบริการ!F12</f>
        <v>0</v>
      </c>
      <c r="Y4" s="1834">
        <f>Y5-สรุปวงเงินตามระดับบริการ!G12</f>
        <v>0</v>
      </c>
      <c r="Z4" s="1834">
        <f>Z5-สรุปวงเงินตามระดับบริการ!F13</f>
        <v>0</v>
      </c>
      <c r="AA4" s="1834">
        <f>AA5-สรุปวงเงินตามระดับบริการ!G13</f>
        <v>0</v>
      </c>
      <c r="AB4" s="1834">
        <f>AB5-สรุปวงเงินตามระดับบริการ!F14</f>
        <v>0</v>
      </c>
      <c r="AC4" s="1834">
        <f>AC5-สรุปวงเงินตามระดับบริการ!G14</f>
        <v>0</v>
      </c>
      <c r="AD4" s="1630"/>
      <c r="AE4" s="1630"/>
      <c r="AF4" s="1834">
        <f>AF5-สรุปวงเงินตามระดับบริการ!F16</f>
        <v>0</v>
      </c>
      <c r="AG4" s="1834">
        <f>AG5-สรุปวงเงินตามระดับบริการ!G16</f>
        <v>0</v>
      </c>
      <c r="AH4" s="1834">
        <f>AH5-สรุปวงเงินตามระดับบริการ!F17</f>
        <v>0</v>
      </c>
      <c r="AI4" s="1834">
        <f>AI5-สรุปวงเงินตามระดับบริการ!G17</f>
        <v>0</v>
      </c>
      <c r="AJ4" s="1834">
        <f>AJ5-สรุปวงเงินตามระดับบริการ!F5</f>
        <v>0</v>
      </c>
      <c r="AK4" s="1835">
        <f>AK5-สรุปวงเงินตามระดับบริการ!G5</f>
        <v>0</v>
      </c>
      <c r="AL4" s="1982" t="s">
        <v>1078</v>
      </c>
      <c r="AM4" s="1982" t="s">
        <v>1077</v>
      </c>
      <c r="AN4" s="1982" t="s">
        <v>1078</v>
      </c>
      <c r="AO4" s="1982" t="s">
        <v>1077</v>
      </c>
      <c r="AP4" s="1982" t="s">
        <v>1078</v>
      </c>
      <c r="AQ4" s="1982" t="s">
        <v>1077</v>
      </c>
      <c r="AR4" s="1982" t="s">
        <v>1078</v>
      </c>
      <c r="AS4" s="1982" t="s">
        <v>1077</v>
      </c>
      <c r="AT4" s="1982" t="s">
        <v>1078</v>
      </c>
      <c r="AU4" s="1982" t="s">
        <v>1077</v>
      </c>
    </row>
    <row r="5" spans="1:196" s="1356" customFormat="1" ht="23.25" customHeight="1">
      <c r="A5" s="1699"/>
      <c r="B5" s="1700"/>
      <c r="C5" s="1701" t="s">
        <v>656</v>
      </c>
      <c r="D5" s="951"/>
      <c r="E5" s="1557">
        <f>SUM(E6:E660)</f>
        <v>1171</v>
      </c>
      <c r="F5" s="1557">
        <f>SUM(F6:F660)</f>
        <v>1365652000</v>
      </c>
      <c r="G5" s="1702"/>
      <c r="H5" s="1699"/>
      <c r="I5" s="1699"/>
      <c r="J5" s="1699"/>
      <c r="K5" s="1699"/>
      <c r="N5" s="1557">
        <f t="shared" ref="N5:AI5" si="0">SUM(N6:N660)</f>
        <v>137</v>
      </c>
      <c r="O5" s="1557">
        <f t="shared" si="0"/>
        <v>345880000</v>
      </c>
      <c r="P5" s="1557">
        <f t="shared" si="0"/>
        <v>126</v>
      </c>
      <c r="Q5" s="1557">
        <f t="shared" si="0"/>
        <v>274849000</v>
      </c>
      <c r="R5" s="1557">
        <f t="shared" si="0"/>
        <v>54</v>
      </c>
      <c r="S5" s="1557">
        <f t="shared" si="0"/>
        <v>91680000</v>
      </c>
      <c r="T5" s="1557">
        <f t="shared" si="0"/>
        <v>33</v>
      </c>
      <c r="U5" s="1557">
        <f t="shared" si="0"/>
        <v>77760000</v>
      </c>
      <c r="V5" s="1557">
        <f t="shared" si="0"/>
        <v>75</v>
      </c>
      <c r="W5" s="1557">
        <f t="shared" si="0"/>
        <v>99436000</v>
      </c>
      <c r="X5" s="1557">
        <f t="shared" si="0"/>
        <v>16</v>
      </c>
      <c r="Y5" s="1557">
        <f t="shared" si="0"/>
        <v>20050000</v>
      </c>
      <c r="Z5" s="1557">
        <f t="shared" si="0"/>
        <v>82</v>
      </c>
      <c r="AA5" s="1557">
        <f t="shared" si="0"/>
        <v>85156000</v>
      </c>
      <c r="AB5" s="1557">
        <f t="shared" si="0"/>
        <v>13</v>
      </c>
      <c r="AC5" s="1557">
        <f t="shared" si="0"/>
        <v>11000000</v>
      </c>
      <c r="AD5" s="1557">
        <f t="shared" si="0"/>
        <v>0</v>
      </c>
      <c r="AE5" s="1557">
        <f t="shared" si="0"/>
        <v>0</v>
      </c>
      <c r="AF5" s="1557">
        <f t="shared" si="0"/>
        <v>524</v>
      </c>
      <c r="AG5" s="1557">
        <f t="shared" si="0"/>
        <v>288200000</v>
      </c>
      <c r="AH5" s="1557">
        <f t="shared" si="0"/>
        <v>111</v>
      </c>
      <c r="AI5" s="1557">
        <f t="shared" si="0"/>
        <v>71641000</v>
      </c>
      <c r="AJ5" s="1834">
        <f>N5+P5+R5+T5+V5+X5+Z5+AB5+AJ10+AF5+AH5</f>
        <v>1171</v>
      </c>
      <c r="AK5" s="1834">
        <f>O5+Q5+S5+U5+W5+Y5+AA5+AC5+AK10+AG5+AI5</f>
        <v>1365652000</v>
      </c>
      <c r="AL5" s="1994">
        <f>SUM(AL6:AL39)</f>
        <v>7</v>
      </c>
      <c r="AM5" s="1994">
        <f t="shared" ref="AM5:AU5" si="1">SUM(AM6:AM39)</f>
        <v>24834000</v>
      </c>
      <c r="AN5" s="1994">
        <f t="shared" si="1"/>
        <v>41</v>
      </c>
      <c r="AO5" s="1994">
        <f t="shared" si="1"/>
        <v>9570000</v>
      </c>
      <c r="AP5" s="1994">
        <f t="shared" si="1"/>
        <v>8</v>
      </c>
      <c r="AQ5" s="1994">
        <f t="shared" si="1"/>
        <v>44897000</v>
      </c>
      <c r="AR5" s="1994">
        <f t="shared" si="1"/>
        <v>5</v>
      </c>
      <c r="AS5" s="1994">
        <f t="shared" si="1"/>
        <v>7792000</v>
      </c>
      <c r="AT5" s="1994">
        <f t="shared" si="1"/>
        <v>4</v>
      </c>
      <c r="AU5" s="1994">
        <f t="shared" si="1"/>
        <v>5321000</v>
      </c>
      <c r="AV5" s="1995">
        <f>AL5+AN5+AP5+AR5+AT5</f>
        <v>65</v>
      </c>
      <c r="AW5" s="1995">
        <f>AM5+AO5+AQ5+AS5+AU5</f>
        <v>92414000</v>
      </c>
    </row>
    <row r="6" spans="1:196" s="1359" customFormat="1" ht="24" customHeight="1">
      <c r="A6" s="66">
        <v>12</v>
      </c>
      <c r="B6" s="66">
        <v>97</v>
      </c>
      <c r="C6" s="14" t="s">
        <v>3972</v>
      </c>
      <c r="D6" s="1360">
        <v>840000</v>
      </c>
      <c r="E6" s="582">
        <v>1</v>
      </c>
      <c r="F6" s="126">
        <f t="shared" ref="F6:F39" si="2">E6*D6</f>
        <v>840000</v>
      </c>
      <c r="G6" s="14" t="s">
        <v>3973</v>
      </c>
      <c r="H6" s="14" t="s">
        <v>927</v>
      </c>
      <c r="I6" s="13" t="s">
        <v>49</v>
      </c>
      <c r="J6" s="125" t="s">
        <v>1403</v>
      </c>
      <c r="K6" s="38" t="s">
        <v>949</v>
      </c>
      <c r="L6" s="118"/>
      <c r="M6" s="11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582">
        <f>$E6</f>
        <v>1</v>
      </c>
      <c r="AA6" s="582">
        <f>$F6</f>
        <v>840000</v>
      </c>
      <c r="AB6" s="298"/>
      <c r="AC6" s="298"/>
      <c r="AD6" s="298"/>
      <c r="AE6" s="298"/>
      <c r="AF6" s="298"/>
      <c r="AG6" s="298"/>
      <c r="AH6" s="298"/>
      <c r="AI6" s="298"/>
      <c r="AJ6" s="118"/>
      <c r="AK6" s="118"/>
      <c r="AL6" s="1993">
        <f>$E6</f>
        <v>1</v>
      </c>
      <c r="AM6" s="1993">
        <f>$F6</f>
        <v>840000</v>
      </c>
      <c r="AN6" s="298"/>
      <c r="AO6" s="298"/>
      <c r="AP6" s="298"/>
      <c r="AQ6" s="298"/>
      <c r="AR6" s="298"/>
      <c r="AS6" s="298"/>
      <c r="AT6" s="298"/>
      <c r="AU6" s="29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118"/>
      <c r="FZ6" s="118"/>
      <c r="GA6" s="118"/>
      <c r="GB6" s="118"/>
      <c r="GC6" s="118"/>
      <c r="GD6" s="118"/>
      <c r="GE6" s="118"/>
      <c r="GF6" s="118"/>
      <c r="GG6" s="118"/>
      <c r="GH6" s="118"/>
      <c r="GI6" s="118"/>
      <c r="GJ6" s="118"/>
      <c r="GK6" s="118"/>
      <c r="GL6" s="118"/>
      <c r="GM6" s="118"/>
      <c r="GN6" s="118"/>
    </row>
    <row r="7" spans="1:196" s="1363" customFormat="1" ht="24" customHeight="1">
      <c r="A7" s="1559">
        <v>12</v>
      </c>
      <c r="B7" s="1559">
        <v>9</v>
      </c>
      <c r="C7" s="1480" t="s">
        <v>3975</v>
      </c>
      <c r="D7" s="31">
        <v>1294000</v>
      </c>
      <c r="E7" s="8">
        <v>1</v>
      </c>
      <c r="F7" s="126">
        <f t="shared" si="2"/>
        <v>1294000</v>
      </c>
      <c r="G7" s="1560" t="s">
        <v>447</v>
      </c>
      <c r="H7" s="1560" t="s">
        <v>927</v>
      </c>
      <c r="I7" s="36" t="s">
        <v>1264</v>
      </c>
      <c r="J7" s="298" t="s">
        <v>961</v>
      </c>
      <c r="K7" s="38" t="s">
        <v>949</v>
      </c>
      <c r="L7" s="118"/>
      <c r="M7" s="11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  <c r="AG7" s="298"/>
      <c r="AH7" s="124">
        <f>$E7</f>
        <v>1</v>
      </c>
      <c r="AI7" s="1662">
        <f>$F7</f>
        <v>1294000</v>
      </c>
      <c r="AJ7" s="1314"/>
      <c r="AK7" s="118"/>
      <c r="AL7" s="1993">
        <f t="shared" ref="AL7:AL12" si="3">$E7</f>
        <v>1</v>
      </c>
      <c r="AM7" s="1993">
        <f t="shared" ref="AM7:AM12" si="4">$F7</f>
        <v>1294000</v>
      </c>
      <c r="AN7" s="298"/>
      <c r="AO7" s="298"/>
      <c r="AP7" s="298"/>
      <c r="AQ7" s="298"/>
      <c r="AR7" s="298"/>
      <c r="AS7" s="298"/>
      <c r="AT7" s="298"/>
      <c r="AU7" s="29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  <c r="ES7" s="118"/>
      <c r="ET7" s="118"/>
      <c r="EU7" s="118"/>
      <c r="EV7" s="118"/>
      <c r="EW7" s="118"/>
      <c r="EX7" s="118"/>
      <c r="EY7" s="118"/>
      <c r="EZ7" s="118"/>
      <c r="FA7" s="118"/>
      <c r="FB7" s="118"/>
      <c r="FC7" s="118"/>
      <c r="FD7" s="118"/>
      <c r="FE7" s="118"/>
      <c r="FF7" s="118"/>
      <c r="FG7" s="118"/>
      <c r="FH7" s="118"/>
      <c r="FI7" s="118"/>
      <c r="FJ7" s="118"/>
      <c r="FK7" s="118"/>
      <c r="FL7" s="118"/>
      <c r="FM7" s="118"/>
      <c r="FN7" s="118"/>
      <c r="FO7" s="118"/>
      <c r="FP7" s="118"/>
      <c r="FQ7" s="118"/>
      <c r="FR7" s="118"/>
      <c r="FS7" s="118"/>
      <c r="FT7" s="118"/>
      <c r="FU7" s="118"/>
      <c r="FV7" s="118"/>
      <c r="FW7" s="118"/>
      <c r="FX7" s="118"/>
      <c r="FY7" s="118"/>
      <c r="FZ7" s="118"/>
      <c r="GA7" s="118"/>
      <c r="GB7" s="118"/>
      <c r="GC7" s="118"/>
      <c r="GD7" s="118"/>
      <c r="GE7" s="118"/>
      <c r="GF7" s="118"/>
      <c r="GG7" s="118"/>
      <c r="GH7" s="118"/>
      <c r="GI7" s="118"/>
      <c r="GJ7" s="118"/>
      <c r="GK7" s="118"/>
      <c r="GL7" s="118"/>
      <c r="GM7" s="118"/>
      <c r="GN7" s="118"/>
    </row>
    <row r="8" spans="1:196" s="1362" customFormat="1" ht="24" customHeight="1">
      <c r="A8" s="686">
        <v>12</v>
      </c>
      <c r="B8" s="686">
        <v>19</v>
      </c>
      <c r="C8" s="962" t="s">
        <v>3970</v>
      </c>
      <c r="D8" s="1360">
        <v>3375000</v>
      </c>
      <c r="E8" s="582">
        <v>1</v>
      </c>
      <c r="F8" s="126">
        <f t="shared" si="2"/>
        <v>3375000</v>
      </c>
      <c r="G8" s="962" t="s">
        <v>3971</v>
      </c>
      <c r="H8" s="962" t="s">
        <v>927</v>
      </c>
      <c r="I8" s="960" t="s">
        <v>49</v>
      </c>
      <c r="J8" s="125" t="s">
        <v>1403</v>
      </c>
      <c r="K8" s="38" t="s">
        <v>949</v>
      </c>
      <c r="L8" s="118"/>
      <c r="M8" s="1800">
        <f>SUM(F8:F44)</f>
        <v>91520000</v>
      </c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582">
        <f>$E8</f>
        <v>1</v>
      </c>
      <c r="AA8" s="582">
        <f>$F8</f>
        <v>3375000</v>
      </c>
      <c r="AB8" s="298"/>
      <c r="AC8" s="298"/>
      <c r="AD8" s="298"/>
      <c r="AE8" s="298"/>
      <c r="AF8" s="298"/>
      <c r="AG8" s="298"/>
      <c r="AH8" s="298"/>
      <c r="AI8" s="298"/>
      <c r="AJ8" s="118"/>
      <c r="AK8" s="118"/>
      <c r="AL8" s="1993">
        <f t="shared" si="3"/>
        <v>1</v>
      </c>
      <c r="AM8" s="1993">
        <f t="shared" si="4"/>
        <v>3375000</v>
      </c>
      <c r="AN8" s="298"/>
      <c r="AO8" s="298"/>
      <c r="AP8" s="298"/>
      <c r="AQ8" s="298"/>
      <c r="AR8" s="298"/>
      <c r="AS8" s="298"/>
      <c r="AT8" s="298"/>
      <c r="AU8" s="29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8"/>
      <c r="ER8" s="118"/>
      <c r="ES8" s="118"/>
      <c r="ET8" s="118"/>
      <c r="EU8" s="118"/>
      <c r="EV8" s="118"/>
      <c r="EW8" s="118"/>
      <c r="EX8" s="118"/>
      <c r="EY8" s="118"/>
      <c r="EZ8" s="118"/>
      <c r="FA8" s="118"/>
      <c r="FB8" s="118"/>
      <c r="FC8" s="118"/>
      <c r="FD8" s="118"/>
      <c r="FE8" s="118"/>
      <c r="FF8" s="118"/>
      <c r="FG8" s="118"/>
      <c r="FH8" s="118"/>
      <c r="FI8" s="118"/>
      <c r="FJ8" s="118"/>
      <c r="FK8" s="118"/>
      <c r="FL8" s="118"/>
      <c r="FM8" s="118"/>
      <c r="FN8" s="118"/>
      <c r="FO8" s="118"/>
      <c r="FP8" s="118"/>
      <c r="FQ8" s="118"/>
      <c r="FR8" s="118"/>
      <c r="FS8" s="118"/>
      <c r="FT8" s="118"/>
      <c r="FU8" s="118"/>
      <c r="FV8" s="118"/>
      <c r="FW8" s="118"/>
      <c r="FX8" s="118"/>
      <c r="FY8" s="118"/>
      <c r="FZ8" s="118"/>
      <c r="GA8" s="118"/>
      <c r="GB8" s="118"/>
      <c r="GC8" s="118"/>
      <c r="GD8" s="118"/>
      <c r="GE8" s="118"/>
      <c r="GF8" s="118"/>
      <c r="GG8" s="118"/>
      <c r="GH8" s="118"/>
      <c r="GI8" s="118"/>
      <c r="GJ8" s="118"/>
      <c r="GK8" s="118"/>
      <c r="GL8" s="118"/>
      <c r="GM8" s="118"/>
      <c r="GN8" s="118"/>
    </row>
    <row r="9" spans="1:196" s="1363" customFormat="1" ht="24" customHeight="1">
      <c r="A9" s="66">
        <v>12</v>
      </c>
      <c r="B9" s="66">
        <v>17</v>
      </c>
      <c r="C9" s="14" t="s">
        <v>3970</v>
      </c>
      <c r="D9" s="1360">
        <v>3375000</v>
      </c>
      <c r="E9" s="582">
        <v>1</v>
      </c>
      <c r="F9" s="126">
        <f t="shared" si="2"/>
        <v>3375000</v>
      </c>
      <c r="G9" s="14" t="s">
        <v>3960</v>
      </c>
      <c r="H9" s="14" t="s">
        <v>927</v>
      </c>
      <c r="I9" s="13" t="s">
        <v>928</v>
      </c>
      <c r="J9" s="298" t="s">
        <v>4105</v>
      </c>
      <c r="K9" s="38" t="s">
        <v>949</v>
      </c>
      <c r="L9" s="118"/>
      <c r="M9" s="30" t="s">
        <v>4113</v>
      </c>
      <c r="N9" s="298"/>
      <c r="O9" s="298"/>
      <c r="P9" s="298"/>
      <c r="Q9" s="298"/>
      <c r="R9" s="298"/>
      <c r="S9" s="298"/>
      <c r="T9" s="582">
        <f>$E9</f>
        <v>1</v>
      </c>
      <c r="U9" s="1827">
        <f>$F9</f>
        <v>3375000</v>
      </c>
      <c r="V9" s="298"/>
      <c r="W9" s="298"/>
      <c r="X9" s="298"/>
      <c r="Y9" s="298"/>
      <c r="Z9" s="298"/>
      <c r="AA9" s="298"/>
      <c r="AB9" s="298"/>
      <c r="AC9" s="298"/>
      <c r="AD9" s="298"/>
      <c r="AE9" s="298"/>
      <c r="AF9" s="298"/>
      <c r="AG9" s="298"/>
      <c r="AH9" s="298"/>
      <c r="AI9" s="298"/>
      <c r="AJ9" s="118"/>
      <c r="AK9" s="118"/>
      <c r="AL9" s="1993">
        <f t="shared" si="3"/>
        <v>1</v>
      </c>
      <c r="AM9" s="1993">
        <f t="shared" si="4"/>
        <v>3375000</v>
      </c>
      <c r="AN9" s="298"/>
      <c r="AO9" s="298"/>
      <c r="AP9" s="298"/>
      <c r="AQ9" s="298"/>
      <c r="AR9" s="298"/>
      <c r="AS9" s="298"/>
      <c r="AT9" s="298"/>
      <c r="AU9" s="29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18"/>
      <c r="ES9" s="118"/>
      <c r="ET9" s="118"/>
      <c r="EU9" s="118"/>
      <c r="EV9" s="118"/>
      <c r="EW9" s="118"/>
      <c r="EX9" s="118"/>
      <c r="EY9" s="118"/>
      <c r="EZ9" s="118"/>
      <c r="FA9" s="118"/>
      <c r="FB9" s="118"/>
      <c r="FC9" s="118"/>
      <c r="FD9" s="118"/>
      <c r="FE9" s="118"/>
      <c r="FF9" s="118"/>
      <c r="FG9" s="118"/>
      <c r="FH9" s="118"/>
      <c r="FI9" s="118"/>
      <c r="FJ9" s="118"/>
      <c r="FK9" s="118"/>
      <c r="FL9" s="118"/>
      <c r="FM9" s="118"/>
      <c r="FN9" s="118"/>
      <c r="FO9" s="118"/>
      <c r="FP9" s="118"/>
      <c r="FQ9" s="118"/>
      <c r="FR9" s="118"/>
      <c r="FS9" s="118"/>
      <c r="FT9" s="118"/>
      <c r="FU9" s="118"/>
      <c r="FV9" s="118"/>
      <c r="FW9" s="118"/>
      <c r="FX9" s="118"/>
      <c r="FY9" s="118"/>
      <c r="FZ9" s="118"/>
      <c r="GA9" s="118"/>
      <c r="GB9" s="118"/>
      <c r="GC9" s="118"/>
      <c r="GD9" s="118"/>
      <c r="GE9" s="118"/>
      <c r="GF9" s="118"/>
      <c r="GG9" s="118"/>
      <c r="GH9" s="118"/>
      <c r="GI9" s="118"/>
      <c r="GJ9" s="118"/>
      <c r="GK9" s="118"/>
      <c r="GL9" s="118"/>
      <c r="GM9" s="118"/>
      <c r="GN9" s="118"/>
    </row>
    <row r="10" spans="1:196" s="1363" customFormat="1" ht="24" customHeight="1">
      <c r="A10" s="686">
        <v>12</v>
      </c>
      <c r="B10" s="686">
        <v>5</v>
      </c>
      <c r="C10" s="962" t="s">
        <v>3961</v>
      </c>
      <c r="D10" s="1360">
        <v>4380000</v>
      </c>
      <c r="E10" s="582">
        <v>1</v>
      </c>
      <c r="F10" s="126">
        <f t="shared" si="2"/>
        <v>4380000</v>
      </c>
      <c r="G10" s="962" t="s">
        <v>3962</v>
      </c>
      <c r="H10" s="962" t="s">
        <v>927</v>
      </c>
      <c r="I10" s="960" t="s">
        <v>33</v>
      </c>
      <c r="J10" s="298" t="s">
        <v>1403</v>
      </c>
      <c r="K10" s="38" t="s">
        <v>949</v>
      </c>
      <c r="L10" s="118"/>
      <c r="M10" s="118"/>
      <c r="N10" s="298"/>
      <c r="O10" s="298"/>
      <c r="P10" s="582">
        <f>$E10</f>
        <v>1</v>
      </c>
      <c r="Q10" s="1827">
        <f>$F10</f>
        <v>4380000</v>
      </c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118"/>
      <c r="AK10" s="118"/>
      <c r="AL10" s="1993">
        <f t="shared" si="3"/>
        <v>1</v>
      </c>
      <c r="AM10" s="1993">
        <f t="shared" si="4"/>
        <v>4380000</v>
      </c>
      <c r="AN10" s="298"/>
      <c r="AO10" s="298"/>
      <c r="AP10" s="298"/>
      <c r="AQ10" s="298"/>
      <c r="AR10" s="298"/>
      <c r="AS10" s="298"/>
      <c r="AT10" s="298"/>
      <c r="AU10" s="29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D10" s="118"/>
      <c r="CE10" s="118"/>
      <c r="CF10" s="118"/>
      <c r="CG10" s="118"/>
      <c r="CH10" s="118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  <c r="EK10" s="118"/>
      <c r="EL10" s="118"/>
      <c r="EM10" s="118"/>
      <c r="EN10" s="118"/>
      <c r="EO10" s="118"/>
      <c r="EP10" s="118"/>
      <c r="EQ10" s="118"/>
      <c r="ER10" s="118"/>
      <c r="ES10" s="118"/>
      <c r="ET10" s="118"/>
      <c r="EU10" s="118"/>
      <c r="EV10" s="118"/>
      <c r="EW10" s="118"/>
      <c r="EX10" s="118"/>
      <c r="EY10" s="118"/>
      <c r="EZ10" s="118"/>
      <c r="FA10" s="118"/>
      <c r="FB10" s="118"/>
      <c r="FC10" s="118"/>
      <c r="FD10" s="118"/>
      <c r="FE10" s="118"/>
      <c r="FF10" s="118"/>
      <c r="FG10" s="118"/>
      <c r="FH10" s="118"/>
      <c r="FI10" s="118"/>
      <c r="FJ10" s="118"/>
      <c r="FK10" s="118"/>
      <c r="FL10" s="118"/>
      <c r="FM10" s="118"/>
      <c r="FN10" s="118"/>
      <c r="FO10" s="118"/>
      <c r="FP10" s="118"/>
      <c r="FQ10" s="118"/>
      <c r="FR10" s="118"/>
      <c r="FS10" s="118"/>
      <c r="FT10" s="118"/>
      <c r="FU10" s="118"/>
      <c r="FV10" s="118"/>
      <c r="FW10" s="118"/>
      <c r="FX10" s="118"/>
      <c r="FY10" s="118"/>
      <c r="FZ10" s="118"/>
      <c r="GA10" s="118"/>
      <c r="GB10" s="118"/>
      <c r="GC10" s="118"/>
      <c r="GD10" s="118"/>
      <c r="GE10" s="118"/>
      <c r="GF10" s="118"/>
      <c r="GG10" s="118"/>
      <c r="GH10" s="118"/>
      <c r="GI10" s="118"/>
      <c r="GJ10" s="118"/>
      <c r="GK10" s="118"/>
      <c r="GL10" s="118"/>
      <c r="GM10" s="118"/>
      <c r="GN10" s="118"/>
    </row>
    <row r="11" spans="1:196" s="1363" customFormat="1" ht="24" customHeight="1">
      <c r="A11" s="686">
        <v>12</v>
      </c>
      <c r="B11" s="686">
        <v>4</v>
      </c>
      <c r="C11" s="962" t="s">
        <v>3959</v>
      </c>
      <c r="D11" s="1360">
        <v>5150000</v>
      </c>
      <c r="E11" s="582">
        <v>1</v>
      </c>
      <c r="F11" s="126">
        <f t="shared" si="2"/>
        <v>5150000</v>
      </c>
      <c r="G11" s="962" t="s">
        <v>3960</v>
      </c>
      <c r="H11" s="962" t="s">
        <v>927</v>
      </c>
      <c r="I11" s="960" t="s">
        <v>26</v>
      </c>
      <c r="J11" s="125" t="s">
        <v>1403</v>
      </c>
      <c r="K11" s="38" t="s">
        <v>949</v>
      </c>
      <c r="L11" s="118"/>
      <c r="M11" s="30" t="s">
        <v>4113</v>
      </c>
      <c r="N11" s="298"/>
      <c r="O11" s="298"/>
      <c r="P11" s="298"/>
      <c r="Q11" s="298"/>
      <c r="R11" s="298"/>
      <c r="S11" s="298"/>
      <c r="T11" s="582">
        <f>$E11</f>
        <v>1</v>
      </c>
      <c r="U11" s="1827">
        <f>$F11</f>
        <v>5150000</v>
      </c>
      <c r="V11" s="298"/>
      <c r="W11" s="298"/>
      <c r="X11" s="298"/>
      <c r="Y11" s="298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118"/>
      <c r="AK11" s="118"/>
      <c r="AL11" s="1993">
        <f t="shared" si="3"/>
        <v>1</v>
      </c>
      <c r="AM11" s="1993">
        <f t="shared" si="4"/>
        <v>5150000</v>
      </c>
      <c r="AN11" s="298"/>
      <c r="AO11" s="298"/>
      <c r="AP11" s="298"/>
      <c r="AQ11" s="298"/>
      <c r="AR11" s="298"/>
      <c r="AS11" s="298"/>
      <c r="AT11" s="298"/>
      <c r="AU11" s="29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  <c r="EW11" s="118"/>
      <c r="EX11" s="118"/>
      <c r="EY11" s="118"/>
      <c r="EZ11" s="118"/>
      <c r="FA11" s="118"/>
      <c r="FB11" s="118"/>
      <c r="FC11" s="118"/>
      <c r="FD11" s="118"/>
      <c r="FE11" s="118"/>
      <c r="FF11" s="118"/>
      <c r="FG11" s="118"/>
      <c r="FH11" s="118"/>
      <c r="FI11" s="118"/>
      <c r="FJ11" s="118"/>
      <c r="FK11" s="118"/>
      <c r="FL11" s="118"/>
      <c r="FM11" s="118"/>
      <c r="FN11" s="118"/>
      <c r="FO11" s="118"/>
      <c r="FP11" s="118"/>
      <c r="FQ11" s="118"/>
      <c r="FR11" s="118"/>
      <c r="FS11" s="118"/>
      <c r="FT11" s="118"/>
      <c r="FU11" s="118"/>
      <c r="FV11" s="118"/>
      <c r="FW11" s="118"/>
      <c r="FX11" s="118"/>
      <c r="FY11" s="118"/>
      <c r="FZ11" s="118"/>
      <c r="GA11" s="118"/>
      <c r="GB11" s="118"/>
      <c r="GC11" s="118"/>
      <c r="GD11" s="118"/>
      <c r="GE11" s="118"/>
      <c r="GF11" s="118"/>
      <c r="GG11" s="118"/>
      <c r="GH11" s="118"/>
      <c r="GI11" s="118"/>
      <c r="GJ11" s="118"/>
      <c r="GK11" s="118"/>
      <c r="GL11" s="118"/>
      <c r="GM11" s="118"/>
      <c r="GN11" s="118"/>
    </row>
    <row r="12" spans="1:196" s="1363" customFormat="1" ht="24" customHeight="1">
      <c r="A12" s="686">
        <v>12</v>
      </c>
      <c r="B12" s="686">
        <v>20</v>
      </c>
      <c r="C12" s="962" t="s">
        <v>3969</v>
      </c>
      <c r="D12" s="1360">
        <v>6420000</v>
      </c>
      <c r="E12" s="582">
        <v>1</v>
      </c>
      <c r="F12" s="126">
        <f t="shared" si="2"/>
        <v>6420000</v>
      </c>
      <c r="G12" s="962" t="s">
        <v>3962</v>
      </c>
      <c r="H12" s="962" t="s">
        <v>927</v>
      </c>
      <c r="I12" s="960" t="s">
        <v>33</v>
      </c>
      <c r="J12" s="298" t="s">
        <v>4105</v>
      </c>
      <c r="K12" s="38" t="s">
        <v>949</v>
      </c>
      <c r="L12" s="118"/>
      <c r="M12" s="118"/>
      <c r="N12" s="298"/>
      <c r="O12" s="298"/>
      <c r="P12" s="582">
        <f>$E12</f>
        <v>1</v>
      </c>
      <c r="Q12" s="1827">
        <f>$F12</f>
        <v>6420000</v>
      </c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118"/>
      <c r="AK12" s="118"/>
      <c r="AL12" s="1993">
        <f t="shared" si="3"/>
        <v>1</v>
      </c>
      <c r="AM12" s="1993">
        <f t="shared" si="4"/>
        <v>6420000</v>
      </c>
      <c r="AN12" s="298"/>
      <c r="AO12" s="298"/>
      <c r="AP12" s="298"/>
      <c r="AQ12" s="298"/>
      <c r="AR12" s="298"/>
      <c r="AS12" s="298"/>
      <c r="AT12" s="298"/>
      <c r="AU12" s="29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T12" s="118"/>
      <c r="FU12" s="118"/>
      <c r="FV12" s="118"/>
      <c r="FW12" s="118"/>
      <c r="FX12" s="118"/>
      <c r="FY12" s="118"/>
      <c r="FZ12" s="118"/>
      <c r="GA12" s="118"/>
      <c r="GB12" s="118"/>
      <c r="GC12" s="118"/>
      <c r="GD12" s="118"/>
      <c r="GE12" s="118"/>
      <c r="GF12" s="118"/>
      <c r="GG12" s="118"/>
      <c r="GH12" s="118"/>
      <c r="GI12" s="118"/>
      <c r="GJ12" s="118"/>
      <c r="GK12" s="118"/>
      <c r="GL12" s="118"/>
      <c r="GM12" s="118"/>
      <c r="GN12" s="118"/>
    </row>
    <row r="13" spans="1:196" s="1363" customFormat="1" ht="24" customHeight="1">
      <c r="A13" s="200">
        <v>12</v>
      </c>
      <c r="B13" s="200">
        <v>45</v>
      </c>
      <c r="C13" s="1561" t="s">
        <v>3988</v>
      </c>
      <c r="D13" s="1562">
        <v>18000</v>
      </c>
      <c r="E13" s="13">
        <v>6</v>
      </c>
      <c r="F13" s="126">
        <f t="shared" si="2"/>
        <v>108000</v>
      </c>
      <c r="G13" s="127" t="s">
        <v>448</v>
      </c>
      <c r="H13" s="127" t="s">
        <v>930</v>
      </c>
      <c r="I13" s="36" t="s">
        <v>1264</v>
      </c>
      <c r="J13" s="298" t="s">
        <v>4104</v>
      </c>
      <c r="K13" s="38" t="s">
        <v>949</v>
      </c>
      <c r="L13" s="118"/>
      <c r="M13" s="11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298"/>
      <c r="AC13" s="298"/>
      <c r="AD13" s="298"/>
      <c r="AE13" s="298"/>
      <c r="AF13" s="298"/>
      <c r="AG13" s="298"/>
      <c r="AH13" s="124">
        <f t="shared" ref="AH13:AH20" si="5">$E13</f>
        <v>6</v>
      </c>
      <c r="AI13" s="1662">
        <f t="shared" ref="AI13:AI20" si="6">$F13</f>
        <v>108000</v>
      </c>
      <c r="AJ13" s="1314"/>
      <c r="AK13" s="118"/>
      <c r="AL13" s="298"/>
      <c r="AM13" s="298"/>
      <c r="AN13" s="1993">
        <f t="shared" ref="AN13:AN22" si="7">$E13</f>
        <v>6</v>
      </c>
      <c r="AO13" s="1993">
        <f t="shared" ref="AO13:AO22" si="8">$F13</f>
        <v>108000</v>
      </c>
      <c r="AP13" s="298"/>
      <c r="AQ13" s="298"/>
      <c r="AR13" s="298"/>
      <c r="AS13" s="298"/>
      <c r="AT13" s="298"/>
      <c r="AU13" s="29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8"/>
      <c r="CF13" s="118"/>
      <c r="CG13" s="118"/>
      <c r="CH13" s="118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  <c r="EK13" s="118"/>
      <c r="EL13" s="118"/>
      <c r="EM13" s="118"/>
      <c r="EN13" s="118"/>
      <c r="EO13" s="118"/>
      <c r="EP13" s="118"/>
      <c r="EQ13" s="118"/>
      <c r="ER13" s="118"/>
      <c r="ES13" s="118"/>
      <c r="ET13" s="118"/>
      <c r="EU13" s="118"/>
      <c r="EV13" s="118"/>
      <c r="EW13" s="118"/>
      <c r="EX13" s="118"/>
      <c r="EY13" s="118"/>
      <c r="EZ13" s="118"/>
      <c r="FA13" s="118"/>
      <c r="FB13" s="118"/>
      <c r="FC13" s="118"/>
      <c r="FD13" s="118"/>
      <c r="FE13" s="118"/>
      <c r="FF13" s="118"/>
      <c r="FG13" s="118"/>
      <c r="FH13" s="118"/>
      <c r="FI13" s="118"/>
      <c r="FJ13" s="118"/>
      <c r="FK13" s="118"/>
      <c r="FL13" s="118"/>
      <c r="FM13" s="118"/>
      <c r="FN13" s="118"/>
      <c r="FO13" s="118"/>
      <c r="FP13" s="118"/>
      <c r="FQ13" s="118"/>
      <c r="FR13" s="118"/>
      <c r="FS13" s="118"/>
      <c r="FT13" s="118"/>
      <c r="FU13" s="118"/>
      <c r="FV13" s="118"/>
      <c r="FW13" s="118"/>
      <c r="FX13" s="118"/>
      <c r="FY13" s="118"/>
      <c r="FZ13" s="118"/>
      <c r="GA13" s="118"/>
      <c r="GB13" s="118"/>
      <c r="GC13" s="118"/>
      <c r="GD13" s="118"/>
      <c r="GE13" s="118"/>
      <c r="GF13" s="118"/>
      <c r="GG13" s="118"/>
      <c r="GH13" s="118"/>
      <c r="GI13" s="118"/>
      <c r="GJ13" s="118"/>
      <c r="GK13" s="118"/>
      <c r="GL13" s="118"/>
      <c r="GM13" s="118"/>
      <c r="GN13" s="118"/>
    </row>
    <row r="14" spans="1:196" s="1363" customFormat="1" ht="24" customHeight="1">
      <c r="A14" s="200">
        <v>12</v>
      </c>
      <c r="B14" s="200">
        <v>35</v>
      </c>
      <c r="C14" s="1546" t="s">
        <v>3983</v>
      </c>
      <c r="D14" s="31">
        <v>18500</v>
      </c>
      <c r="E14" s="13">
        <v>6</v>
      </c>
      <c r="F14" s="126">
        <f t="shared" si="2"/>
        <v>111000</v>
      </c>
      <c r="G14" s="127" t="s">
        <v>448</v>
      </c>
      <c r="H14" s="127" t="s">
        <v>930</v>
      </c>
      <c r="I14" s="36" t="s">
        <v>1264</v>
      </c>
      <c r="J14" s="298" t="s">
        <v>4104</v>
      </c>
      <c r="K14" s="38" t="s">
        <v>949</v>
      </c>
      <c r="L14" s="118"/>
      <c r="M14" s="11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124">
        <f t="shared" si="5"/>
        <v>6</v>
      </c>
      <c r="AI14" s="1662">
        <f t="shared" si="6"/>
        <v>111000</v>
      </c>
      <c r="AJ14" s="1314"/>
      <c r="AK14" s="118"/>
      <c r="AL14" s="298"/>
      <c r="AM14" s="298"/>
      <c r="AN14" s="1993">
        <f t="shared" si="7"/>
        <v>6</v>
      </c>
      <c r="AO14" s="1993">
        <f t="shared" si="8"/>
        <v>111000</v>
      </c>
      <c r="AP14" s="298"/>
      <c r="AQ14" s="298"/>
      <c r="AR14" s="298"/>
      <c r="AS14" s="298"/>
      <c r="AT14" s="298"/>
      <c r="AU14" s="29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/>
      <c r="EM14" s="118"/>
      <c r="EN14" s="118"/>
      <c r="EO14" s="118"/>
      <c r="EP14" s="118"/>
      <c r="EQ14" s="118"/>
      <c r="ER14" s="118"/>
      <c r="ES14" s="118"/>
      <c r="ET14" s="118"/>
      <c r="EU14" s="118"/>
      <c r="EV14" s="118"/>
      <c r="EW14" s="118"/>
      <c r="EX14" s="118"/>
      <c r="EY14" s="118"/>
      <c r="EZ14" s="118"/>
      <c r="FA14" s="118"/>
      <c r="FB14" s="118"/>
      <c r="FC14" s="118"/>
      <c r="FD14" s="118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8"/>
      <c r="FW14" s="118"/>
      <c r="FX14" s="118"/>
      <c r="FY14" s="118"/>
      <c r="FZ14" s="118"/>
      <c r="GA14" s="118"/>
      <c r="GB14" s="118"/>
      <c r="GC14" s="118"/>
      <c r="GD14" s="118"/>
      <c r="GE14" s="118"/>
      <c r="GF14" s="118"/>
      <c r="GG14" s="118"/>
      <c r="GH14" s="118"/>
      <c r="GI14" s="118"/>
      <c r="GJ14" s="118"/>
      <c r="GK14" s="118"/>
      <c r="GL14" s="118"/>
      <c r="GM14" s="118"/>
      <c r="GN14" s="118"/>
    </row>
    <row r="15" spans="1:196" s="1363" customFormat="1" ht="24" customHeight="1">
      <c r="A15" s="200">
        <v>12</v>
      </c>
      <c r="B15" s="200">
        <v>46</v>
      </c>
      <c r="C15" s="1561" t="s">
        <v>3989</v>
      </c>
      <c r="D15" s="1562">
        <v>23000</v>
      </c>
      <c r="E15" s="13">
        <v>5</v>
      </c>
      <c r="F15" s="126">
        <f t="shared" si="2"/>
        <v>115000</v>
      </c>
      <c r="G15" s="127" t="s">
        <v>448</v>
      </c>
      <c r="H15" s="127" t="s">
        <v>930</v>
      </c>
      <c r="I15" s="36" t="s">
        <v>1264</v>
      </c>
      <c r="J15" s="298" t="s">
        <v>4104</v>
      </c>
      <c r="K15" s="38" t="s">
        <v>949</v>
      </c>
      <c r="L15" s="118"/>
      <c r="M15" s="11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8"/>
      <c r="AB15" s="298"/>
      <c r="AC15" s="298"/>
      <c r="AD15" s="298"/>
      <c r="AE15" s="298"/>
      <c r="AF15" s="298"/>
      <c r="AG15" s="298"/>
      <c r="AH15" s="124">
        <f t="shared" si="5"/>
        <v>5</v>
      </c>
      <c r="AI15" s="1662">
        <f t="shared" si="6"/>
        <v>115000</v>
      </c>
      <c r="AJ15" s="1314"/>
      <c r="AK15" s="118"/>
      <c r="AL15" s="298"/>
      <c r="AM15" s="298"/>
      <c r="AN15" s="1993">
        <f t="shared" si="7"/>
        <v>5</v>
      </c>
      <c r="AO15" s="1993">
        <f t="shared" si="8"/>
        <v>115000</v>
      </c>
      <c r="AP15" s="298"/>
      <c r="AQ15" s="298"/>
      <c r="AR15" s="298"/>
      <c r="AS15" s="298"/>
      <c r="AT15" s="298"/>
      <c r="AU15" s="29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</row>
    <row r="16" spans="1:196" s="1363" customFormat="1" ht="24" customHeight="1">
      <c r="A16" s="200">
        <v>12</v>
      </c>
      <c r="B16" s="200">
        <v>47</v>
      </c>
      <c r="C16" s="1477" t="s">
        <v>3990</v>
      </c>
      <c r="D16" s="1562">
        <v>28000</v>
      </c>
      <c r="E16" s="13">
        <v>14</v>
      </c>
      <c r="F16" s="126">
        <f t="shared" si="2"/>
        <v>392000</v>
      </c>
      <c r="G16" s="127" t="s">
        <v>448</v>
      </c>
      <c r="H16" s="127" t="s">
        <v>930</v>
      </c>
      <c r="I16" s="36" t="s">
        <v>1264</v>
      </c>
      <c r="J16" s="298" t="s">
        <v>4104</v>
      </c>
      <c r="K16" s="38" t="s">
        <v>949</v>
      </c>
      <c r="L16" s="118"/>
      <c r="M16" s="11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124">
        <f t="shared" si="5"/>
        <v>14</v>
      </c>
      <c r="AI16" s="1662">
        <f t="shared" si="6"/>
        <v>392000</v>
      </c>
      <c r="AJ16" s="1314"/>
      <c r="AK16" s="118"/>
      <c r="AL16" s="298"/>
      <c r="AM16" s="298"/>
      <c r="AN16" s="1993">
        <f t="shared" si="7"/>
        <v>14</v>
      </c>
      <c r="AO16" s="1993">
        <f t="shared" si="8"/>
        <v>392000</v>
      </c>
      <c r="AP16" s="298"/>
      <c r="AQ16" s="298"/>
      <c r="AR16" s="298"/>
      <c r="AS16" s="298"/>
      <c r="AT16" s="298"/>
      <c r="AU16" s="29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</row>
    <row r="17" spans="1:196" s="1363" customFormat="1" ht="24" customHeight="1">
      <c r="A17" s="200">
        <v>12</v>
      </c>
      <c r="B17" s="200">
        <v>43</v>
      </c>
      <c r="C17" s="1561" t="s">
        <v>3986</v>
      </c>
      <c r="D17" s="1562">
        <v>37000</v>
      </c>
      <c r="E17" s="13">
        <v>2</v>
      </c>
      <c r="F17" s="126">
        <f t="shared" si="2"/>
        <v>74000</v>
      </c>
      <c r="G17" s="127" t="s">
        <v>448</v>
      </c>
      <c r="H17" s="127" t="s">
        <v>930</v>
      </c>
      <c r="I17" s="36" t="s">
        <v>1264</v>
      </c>
      <c r="J17" s="298" t="s">
        <v>4104</v>
      </c>
      <c r="K17" s="38" t="s">
        <v>949</v>
      </c>
      <c r="L17" s="118"/>
      <c r="M17" s="11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  <c r="AA17" s="298"/>
      <c r="AB17" s="298"/>
      <c r="AC17" s="298"/>
      <c r="AD17" s="298"/>
      <c r="AE17" s="298"/>
      <c r="AF17" s="298"/>
      <c r="AG17" s="298"/>
      <c r="AH17" s="124">
        <f t="shared" si="5"/>
        <v>2</v>
      </c>
      <c r="AI17" s="1662">
        <f t="shared" si="6"/>
        <v>74000</v>
      </c>
      <c r="AJ17" s="1314"/>
      <c r="AK17" s="118"/>
      <c r="AL17" s="298"/>
      <c r="AM17" s="298"/>
      <c r="AN17" s="1993">
        <f t="shared" si="7"/>
        <v>2</v>
      </c>
      <c r="AO17" s="1993">
        <f t="shared" si="8"/>
        <v>74000</v>
      </c>
      <c r="AP17" s="298"/>
      <c r="AQ17" s="298"/>
      <c r="AR17" s="298"/>
      <c r="AS17" s="298"/>
      <c r="AT17" s="298"/>
      <c r="AU17" s="29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</row>
    <row r="18" spans="1:196" s="1363" customFormat="1" ht="24" customHeight="1">
      <c r="A18" s="200">
        <v>12</v>
      </c>
      <c r="B18" s="200">
        <v>44</v>
      </c>
      <c r="C18" s="1561" t="s">
        <v>3987</v>
      </c>
      <c r="D18" s="1562">
        <v>44000</v>
      </c>
      <c r="E18" s="13">
        <v>2</v>
      </c>
      <c r="F18" s="126">
        <f t="shared" si="2"/>
        <v>88000</v>
      </c>
      <c r="G18" s="127" t="s">
        <v>448</v>
      </c>
      <c r="H18" s="127" t="s">
        <v>930</v>
      </c>
      <c r="I18" s="36" t="s">
        <v>1264</v>
      </c>
      <c r="J18" s="298" t="s">
        <v>4104</v>
      </c>
      <c r="K18" s="38" t="s">
        <v>949</v>
      </c>
      <c r="L18" s="118"/>
      <c r="M18" s="11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124">
        <f t="shared" si="5"/>
        <v>2</v>
      </c>
      <c r="AI18" s="1662">
        <f t="shared" si="6"/>
        <v>88000</v>
      </c>
      <c r="AJ18" s="1314"/>
      <c r="AK18" s="118"/>
      <c r="AL18" s="298"/>
      <c r="AM18" s="298"/>
      <c r="AN18" s="1993">
        <f t="shared" si="7"/>
        <v>2</v>
      </c>
      <c r="AO18" s="1993">
        <f t="shared" si="8"/>
        <v>88000</v>
      </c>
      <c r="AP18" s="298"/>
      <c r="AQ18" s="298"/>
      <c r="AR18" s="298"/>
      <c r="AS18" s="298"/>
      <c r="AT18" s="298"/>
      <c r="AU18" s="29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8"/>
      <c r="EO18" s="118"/>
      <c r="EP18" s="118"/>
      <c r="EQ18" s="118"/>
      <c r="ER18" s="118"/>
      <c r="ES18" s="118"/>
      <c r="ET18" s="118"/>
      <c r="EU18" s="118"/>
      <c r="EV18" s="118"/>
      <c r="EW18" s="118"/>
      <c r="EX18" s="118"/>
      <c r="EY18" s="118"/>
      <c r="EZ18" s="118"/>
      <c r="FA18" s="118"/>
      <c r="FB18" s="118"/>
      <c r="FC18" s="118"/>
      <c r="FD18" s="118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8"/>
      <c r="FW18" s="118"/>
      <c r="FX18" s="118"/>
      <c r="FY18" s="118"/>
      <c r="FZ18" s="118"/>
      <c r="GA18" s="118"/>
      <c r="GB18" s="118"/>
      <c r="GC18" s="118"/>
      <c r="GD18" s="118"/>
      <c r="GE18" s="118"/>
      <c r="GF18" s="118"/>
      <c r="GG18" s="118"/>
      <c r="GH18" s="118"/>
      <c r="GI18" s="118"/>
      <c r="GJ18" s="118"/>
      <c r="GK18" s="118"/>
      <c r="GL18" s="118"/>
      <c r="GM18" s="118"/>
      <c r="GN18" s="118"/>
    </row>
    <row r="19" spans="1:196" s="1363" customFormat="1" ht="24" customHeight="1">
      <c r="A19" s="200">
        <v>12</v>
      </c>
      <c r="B19" s="200">
        <v>40</v>
      </c>
      <c r="C19" s="1546" t="s">
        <v>3985</v>
      </c>
      <c r="D19" s="31">
        <v>65000</v>
      </c>
      <c r="E19" s="13">
        <v>2</v>
      </c>
      <c r="F19" s="126">
        <f t="shared" si="2"/>
        <v>130000</v>
      </c>
      <c r="G19" s="127" t="s">
        <v>448</v>
      </c>
      <c r="H19" s="127" t="s">
        <v>930</v>
      </c>
      <c r="I19" s="36" t="s">
        <v>1264</v>
      </c>
      <c r="J19" s="298" t="s">
        <v>4104</v>
      </c>
      <c r="K19" s="38" t="s">
        <v>949</v>
      </c>
      <c r="L19" s="118"/>
      <c r="M19" s="11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298"/>
      <c r="AH19" s="124">
        <f t="shared" si="5"/>
        <v>2</v>
      </c>
      <c r="AI19" s="1662">
        <f t="shared" si="6"/>
        <v>130000</v>
      </c>
      <c r="AJ19" s="1314"/>
      <c r="AK19" s="118"/>
      <c r="AL19" s="298"/>
      <c r="AM19" s="298"/>
      <c r="AN19" s="1993">
        <f t="shared" si="7"/>
        <v>2</v>
      </c>
      <c r="AO19" s="1993">
        <f t="shared" si="8"/>
        <v>130000</v>
      </c>
      <c r="AP19" s="298"/>
      <c r="AQ19" s="298"/>
      <c r="AR19" s="298"/>
      <c r="AS19" s="298"/>
      <c r="AT19" s="298"/>
      <c r="AU19" s="29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</row>
    <row r="20" spans="1:196" s="1363" customFormat="1" ht="24" customHeight="1">
      <c r="A20" s="200">
        <v>12</v>
      </c>
      <c r="B20" s="200">
        <v>39</v>
      </c>
      <c r="C20" s="1546" t="s">
        <v>3984</v>
      </c>
      <c r="D20" s="31">
        <v>66000</v>
      </c>
      <c r="E20" s="13">
        <v>2</v>
      </c>
      <c r="F20" s="126">
        <f t="shared" si="2"/>
        <v>132000</v>
      </c>
      <c r="G20" s="127" t="s">
        <v>448</v>
      </c>
      <c r="H20" s="127" t="s">
        <v>930</v>
      </c>
      <c r="I20" s="36" t="s">
        <v>1264</v>
      </c>
      <c r="J20" s="298" t="s">
        <v>4104</v>
      </c>
      <c r="K20" s="38" t="s">
        <v>949</v>
      </c>
      <c r="L20" s="118"/>
      <c r="M20" s="11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  <c r="AF20" s="298"/>
      <c r="AG20" s="298"/>
      <c r="AH20" s="124">
        <f t="shared" si="5"/>
        <v>2</v>
      </c>
      <c r="AI20" s="1662">
        <f t="shared" si="6"/>
        <v>132000</v>
      </c>
      <c r="AJ20" s="1314"/>
      <c r="AK20" s="118"/>
      <c r="AL20" s="298"/>
      <c r="AM20" s="298"/>
      <c r="AN20" s="1993">
        <f t="shared" si="7"/>
        <v>2</v>
      </c>
      <c r="AO20" s="1993">
        <f t="shared" si="8"/>
        <v>132000</v>
      </c>
      <c r="AP20" s="298"/>
      <c r="AQ20" s="298"/>
      <c r="AR20" s="298"/>
      <c r="AS20" s="298"/>
      <c r="AT20" s="298"/>
      <c r="AU20" s="29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H20" s="118"/>
      <c r="GI20" s="118"/>
      <c r="GJ20" s="118"/>
      <c r="GK20" s="118"/>
      <c r="GL20" s="118"/>
      <c r="GM20" s="118"/>
      <c r="GN20" s="118"/>
    </row>
    <row r="21" spans="1:196" s="1363" customFormat="1" ht="24" customHeight="1">
      <c r="A21" s="686">
        <v>12</v>
      </c>
      <c r="B21" s="686">
        <v>9</v>
      </c>
      <c r="C21" s="962" t="s">
        <v>3963</v>
      </c>
      <c r="D21" s="1360">
        <v>2000000</v>
      </c>
      <c r="E21" s="582">
        <v>1</v>
      </c>
      <c r="F21" s="126">
        <f t="shared" si="2"/>
        <v>2000000</v>
      </c>
      <c r="G21" s="962" t="s">
        <v>3966</v>
      </c>
      <c r="H21" s="962" t="s">
        <v>930</v>
      </c>
      <c r="I21" s="960" t="s">
        <v>49</v>
      </c>
      <c r="J21" s="298" t="s">
        <v>961</v>
      </c>
      <c r="K21" s="38" t="s">
        <v>949</v>
      </c>
      <c r="L21" s="118"/>
      <c r="M21" s="11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582">
        <f>$E21</f>
        <v>1</v>
      </c>
      <c r="AA21" s="582">
        <f>$F21</f>
        <v>2000000</v>
      </c>
      <c r="AB21" s="298"/>
      <c r="AC21" s="298"/>
      <c r="AD21" s="298"/>
      <c r="AE21" s="298"/>
      <c r="AF21" s="298"/>
      <c r="AG21" s="298"/>
      <c r="AH21" s="298"/>
      <c r="AI21" s="298"/>
      <c r="AJ21" s="118"/>
      <c r="AK21" s="118"/>
      <c r="AL21" s="298"/>
      <c r="AM21" s="298"/>
      <c r="AN21" s="1993">
        <f t="shared" si="7"/>
        <v>1</v>
      </c>
      <c r="AO21" s="1993">
        <f t="shared" si="8"/>
        <v>2000000</v>
      </c>
      <c r="AP21" s="298"/>
      <c r="AQ21" s="298"/>
      <c r="AR21" s="298"/>
      <c r="AS21" s="298"/>
      <c r="AT21" s="298"/>
      <c r="AU21" s="29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  <c r="FF21" s="118"/>
      <c r="FG21" s="118"/>
      <c r="FH21" s="118"/>
      <c r="FI21" s="118"/>
      <c r="FJ21" s="118"/>
      <c r="FK21" s="118"/>
      <c r="FL21" s="118"/>
      <c r="FM21" s="118"/>
      <c r="FN21" s="118"/>
      <c r="FO21" s="118"/>
      <c r="FP21" s="118"/>
      <c r="FQ21" s="118"/>
      <c r="FR21" s="118"/>
      <c r="FS21" s="118"/>
      <c r="FT21" s="118"/>
      <c r="FU21" s="118"/>
      <c r="FV21" s="118"/>
      <c r="FW21" s="118"/>
      <c r="FX21" s="118"/>
      <c r="FY21" s="118"/>
      <c r="FZ21" s="118"/>
      <c r="GA21" s="118"/>
      <c r="GB21" s="118"/>
      <c r="GC21" s="118"/>
      <c r="GD21" s="118"/>
      <c r="GE21" s="118"/>
      <c r="GF21" s="118"/>
      <c r="GG21" s="118"/>
      <c r="GH21" s="118"/>
      <c r="GI21" s="118"/>
      <c r="GJ21" s="118"/>
      <c r="GK21" s="118"/>
      <c r="GL21" s="118"/>
      <c r="GM21" s="118"/>
      <c r="GN21" s="118"/>
    </row>
    <row r="22" spans="1:196" s="1363" customFormat="1" ht="24" customHeight="1">
      <c r="A22" s="686">
        <v>12</v>
      </c>
      <c r="B22" s="686">
        <v>16</v>
      </c>
      <c r="C22" s="962" t="s">
        <v>3969</v>
      </c>
      <c r="D22" s="1360">
        <v>6420000</v>
      </c>
      <c r="E22" s="582">
        <v>1</v>
      </c>
      <c r="F22" s="126">
        <f t="shared" si="2"/>
        <v>6420000</v>
      </c>
      <c r="G22" s="962" t="s">
        <v>929</v>
      </c>
      <c r="H22" s="962" t="s">
        <v>930</v>
      </c>
      <c r="I22" s="960" t="s">
        <v>33</v>
      </c>
      <c r="J22" s="298" t="s">
        <v>4105</v>
      </c>
      <c r="K22" s="38" t="s">
        <v>949</v>
      </c>
      <c r="L22" s="118"/>
      <c r="M22" s="118"/>
      <c r="N22" s="298"/>
      <c r="O22" s="298"/>
      <c r="P22" s="582">
        <f>$E22</f>
        <v>1</v>
      </c>
      <c r="Q22" s="1827">
        <f>$F22</f>
        <v>6420000</v>
      </c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118"/>
      <c r="AK22" s="118"/>
      <c r="AL22" s="298"/>
      <c r="AM22" s="298"/>
      <c r="AN22" s="1993">
        <f t="shared" si="7"/>
        <v>1</v>
      </c>
      <c r="AO22" s="1993">
        <f t="shared" si="8"/>
        <v>6420000</v>
      </c>
      <c r="AP22" s="298"/>
      <c r="AQ22" s="298"/>
      <c r="AR22" s="298"/>
      <c r="AS22" s="298"/>
      <c r="AT22" s="298"/>
      <c r="AU22" s="29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  <c r="CF22" s="118"/>
      <c r="CG22" s="118"/>
      <c r="CH22" s="118"/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/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/>
      <c r="DV22" s="118"/>
      <c r="DW22" s="118"/>
      <c r="DX22" s="118"/>
      <c r="DY22" s="118"/>
      <c r="DZ22" s="118"/>
      <c r="EA22" s="118"/>
      <c r="EB22" s="118"/>
      <c r="EC22" s="118"/>
      <c r="ED22" s="118"/>
      <c r="EE22" s="118"/>
      <c r="EF22" s="118"/>
      <c r="EG22" s="118"/>
      <c r="EH22" s="118"/>
      <c r="EI22" s="118"/>
      <c r="EJ22" s="118"/>
      <c r="EK22" s="118"/>
      <c r="EL22" s="118"/>
      <c r="EM22" s="118"/>
      <c r="EN22" s="118"/>
      <c r="EO22" s="118"/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  <c r="FF22" s="118"/>
      <c r="FG22" s="118"/>
      <c r="FH22" s="118"/>
      <c r="FI22" s="118"/>
      <c r="FJ22" s="118"/>
      <c r="FK22" s="118"/>
      <c r="FL22" s="118"/>
      <c r="FM22" s="118"/>
      <c r="FN22" s="118"/>
      <c r="FO22" s="118"/>
      <c r="FP22" s="118"/>
      <c r="FQ22" s="118"/>
      <c r="FR22" s="118"/>
      <c r="FS22" s="118"/>
      <c r="FT22" s="118"/>
      <c r="FU22" s="118"/>
      <c r="FV22" s="118"/>
      <c r="FW22" s="118"/>
      <c r="FX22" s="118"/>
      <c r="FY22" s="118"/>
      <c r="FZ22" s="118"/>
      <c r="GA22" s="118"/>
      <c r="GB22" s="118"/>
      <c r="GC22" s="118"/>
      <c r="GD22" s="118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</row>
    <row r="23" spans="1:196" s="1363" customFormat="1" ht="24" customHeight="1">
      <c r="A23" s="1559">
        <v>12</v>
      </c>
      <c r="B23" s="1559">
        <v>10</v>
      </c>
      <c r="C23" s="1477" t="s">
        <v>3978</v>
      </c>
      <c r="D23" s="31">
        <v>787000</v>
      </c>
      <c r="E23" s="8">
        <v>1</v>
      </c>
      <c r="F23" s="126">
        <f t="shared" si="2"/>
        <v>787000</v>
      </c>
      <c r="G23" s="1560" t="s">
        <v>602</v>
      </c>
      <c r="H23" s="1560" t="s">
        <v>997</v>
      </c>
      <c r="I23" s="36" t="s">
        <v>1264</v>
      </c>
      <c r="J23" s="298" t="s">
        <v>961</v>
      </c>
      <c r="K23" s="38" t="s">
        <v>949</v>
      </c>
      <c r="L23" s="118"/>
      <c r="M23" s="11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  <c r="AA23" s="298"/>
      <c r="AB23" s="298"/>
      <c r="AC23" s="298"/>
      <c r="AD23" s="298"/>
      <c r="AE23" s="298"/>
      <c r="AF23" s="298"/>
      <c r="AG23" s="298"/>
      <c r="AH23" s="124">
        <f>$E23</f>
        <v>1</v>
      </c>
      <c r="AI23" s="1662">
        <f>$F23</f>
        <v>787000</v>
      </c>
      <c r="AJ23" s="1314"/>
      <c r="AK23" s="118"/>
      <c r="AL23" s="298"/>
      <c r="AM23" s="298"/>
      <c r="AN23" s="298"/>
      <c r="AO23" s="298"/>
      <c r="AP23" s="1993">
        <f t="shared" ref="AP23:AP30" si="9">$E23</f>
        <v>1</v>
      </c>
      <c r="AQ23" s="1993">
        <f t="shared" ref="AQ23:AQ30" si="10">$F23</f>
        <v>787000</v>
      </c>
      <c r="AR23" s="298"/>
      <c r="AS23" s="298"/>
      <c r="AT23" s="298"/>
      <c r="AU23" s="29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18"/>
      <c r="FR23" s="118"/>
      <c r="FS23" s="118"/>
      <c r="FT23" s="118"/>
      <c r="FU23" s="118"/>
      <c r="FV23" s="118"/>
      <c r="FW23" s="118"/>
      <c r="FX23" s="118"/>
      <c r="FY23" s="118"/>
      <c r="FZ23" s="118"/>
      <c r="GA23" s="118"/>
      <c r="GB23" s="118"/>
      <c r="GC23" s="118"/>
      <c r="GD23" s="118"/>
      <c r="GE23" s="118"/>
      <c r="GF23" s="118"/>
      <c r="GG23" s="118"/>
      <c r="GH23" s="118"/>
      <c r="GI23" s="118"/>
      <c r="GJ23" s="118"/>
      <c r="GK23" s="118"/>
      <c r="GL23" s="118"/>
      <c r="GM23" s="118"/>
      <c r="GN23" s="118"/>
    </row>
    <row r="24" spans="1:196" s="1363" customFormat="1" ht="24" customHeight="1">
      <c r="A24" s="1559">
        <v>12</v>
      </c>
      <c r="B24" s="1559">
        <v>11</v>
      </c>
      <c r="C24" s="1477" t="s">
        <v>3979</v>
      </c>
      <c r="D24" s="31">
        <v>896000</v>
      </c>
      <c r="E24" s="8">
        <v>1</v>
      </c>
      <c r="F24" s="126">
        <f t="shared" si="2"/>
        <v>896000</v>
      </c>
      <c r="G24" s="1560" t="s">
        <v>450</v>
      </c>
      <c r="H24" s="1560" t="s">
        <v>997</v>
      </c>
      <c r="I24" s="36" t="s">
        <v>1264</v>
      </c>
      <c r="J24" s="298" t="s">
        <v>961</v>
      </c>
      <c r="K24" s="38" t="s">
        <v>949</v>
      </c>
      <c r="L24" s="118"/>
      <c r="M24" s="11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124">
        <f>$E24</f>
        <v>1</v>
      </c>
      <c r="AI24" s="1662">
        <f>$F24</f>
        <v>896000</v>
      </c>
      <c r="AJ24" s="1314"/>
      <c r="AK24" s="118"/>
      <c r="AL24" s="298"/>
      <c r="AM24" s="298"/>
      <c r="AN24" s="298"/>
      <c r="AO24" s="298"/>
      <c r="AP24" s="1993">
        <f t="shared" si="9"/>
        <v>1</v>
      </c>
      <c r="AQ24" s="1993">
        <f t="shared" si="10"/>
        <v>896000</v>
      </c>
      <c r="AR24" s="298"/>
      <c r="AS24" s="298"/>
      <c r="AT24" s="298"/>
      <c r="AU24" s="29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18"/>
      <c r="FR24" s="118"/>
      <c r="FS24" s="118"/>
      <c r="FT24" s="118"/>
      <c r="FU24" s="118"/>
      <c r="FV24" s="118"/>
      <c r="FW24" s="118"/>
      <c r="FX24" s="118"/>
      <c r="FY24" s="118"/>
      <c r="FZ24" s="118"/>
      <c r="GA24" s="118"/>
      <c r="GB24" s="118"/>
      <c r="GC24" s="118"/>
      <c r="GD24" s="118"/>
      <c r="GE24" s="118"/>
      <c r="GF24" s="118"/>
      <c r="GG24" s="118"/>
      <c r="GH24" s="118"/>
      <c r="GI24" s="118"/>
      <c r="GJ24" s="118"/>
      <c r="GK24" s="118"/>
      <c r="GL24" s="118"/>
      <c r="GM24" s="118"/>
      <c r="GN24" s="118"/>
    </row>
    <row r="25" spans="1:196" s="1363" customFormat="1" ht="24" customHeight="1">
      <c r="A25" s="1559">
        <v>12</v>
      </c>
      <c r="B25" s="1559">
        <v>5</v>
      </c>
      <c r="C25" s="1480" t="s">
        <v>3975</v>
      </c>
      <c r="D25" s="31">
        <v>1294000</v>
      </c>
      <c r="E25" s="8">
        <v>1</v>
      </c>
      <c r="F25" s="126">
        <f t="shared" si="2"/>
        <v>1294000</v>
      </c>
      <c r="G25" s="1560" t="s">
        <v>3976</v>
      </c>
      <c r="H25" s="1560" t="s">
        <v>997</v>
      </c>
      <c r="I25" s="36" t="s">
        <v>1264</v>
      </c>
      <c r="J25" s="298" t="s">
        <v>961</v>
      </c>
      <c r="K25" s="38" t="s">
        <v>949</v>
      </c>
      <c r="L25" s="118"/>
      <c r="M25" s="11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124">
        <f>$E25</f>
        <v>1</v>
      </c>
      <c r="AI25" s="1662">
        <f>$F25</f>
        <v>1294000</v>
      </c>
      <c r="AJ25" s="1314"/>
      <c r="AK25" s="118"/>
      <c r="AL25" s="298"/>
      <c r="AM25" s="298"/>
      <c r="AN25" s="298"/>
      <c r="AO25" s="298"/>
      <c r="AP25" s="1993">
        <f t="shared" si="9"/>
        <v>1</v>
      </c>
      <c r="AQ25" s="1993">
        <f t="shared" si="10"/>
        <v>1294000</v>
      </c>
      <c r="AR25" s="298"/>
      <c r="AS25" s="298"/>
      <c r="AT25" s="298"/>
      <c r="AU25" s="29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18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</row>
    <row r="26" spans="1:196" s="1363" customFormat="1" ht="24" customHeight="1">
      <c r="A26" s="686">
        <v>12</v>
      </c>
      <c r="B26" s="686">
        <v>8</v>
      </c>
      <c r="C26" s="962" t="s">
        <v>3963</v>
      </c>
      <c r="D26" s="1360">
        <v>2000000</v>
      </c>
      <c r="E26" s="582">
        <v>1</v>
      </c>
      <c r="F26" s="126">
        <f t="shared" si="2"/>
        <v>2000000</v>
      </c>
      <c r="G26" s="962" t="s">
        <v>3965</v>
      </c>
      <c r="H26" s="962" t="s">
        <v>997</v>
      </c>
      <c r="I26" s="960" t="s">
        <v>26</v>
      </c>
      <c r="J26" s="298" t="s">
        <v>961</v>
      </c>
      <c r="K26" s="38" t="s">
        <v>949</v>
      </c>
      <c r="L26" s="118"/>
      <c r="M26" s="30" t="s">
        <v>4113</v>
      </c>
      <c r="N26" s="298"/>
      <c r="O26" s="298"/>
      <c r="P26" s="298"/>
      <c r="Q26" s="298"/>
      <c r="R26" s="298"/>
      <c r="S26" s="298"/>
      <c r="T26" s="582">
        <f>$E26</f>
        <v>1</v>
      </c>
      <c r="U26" s="1827">
        <f>$F26</f>
        <v>2000000</v>
      </c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118"/>
      <c r="AK26" s="118"/>
      <c r="AL26" s="298"/>
      <c r="AM26" s="298"/>
      <c r="AN26" s="298"/>
      <c r="AO26" s="298"/>
      <c r="AP26" s="1993">
        <f t="shared" si="9"/>
        <v>1</v>
      </c>
      <c r="AQ26" s="1993">
        <f t="shared" si="10"/>
        <v>2000000</v>
      </c>
      <c r="AR26" s="298"/>
      <c r="AS26" s="298"/>
      <c r="AT26" s="298"/>
      <c r="AU26" s="29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  <c r="FF26" s="118"/>
      <c r="FG26" s="118"/>
      <c r="FH26" s="118"/>
      <c r="FI26" s="118"/>
      <c r="FJ26" s="118"/>
      <c r="FK26" s="118"/>
      <c r="FL26" s="118"/>
      <c r="FM26" s="118"/>
      <c r="FN26" s="118"/>
      <c r="FO26" s="118"/>
      <c r="FP26" s="118"/>
      <c r="FQ26" s="118"/>
      <c r="FR26" s="118"/>
      <c r="FS26" s="118"/>
      <c r="FT26" s="118"/>
      <c r="FU26" s="118"/>
      <c r="FV26" s="118"/>
      <c r="FW26" s="118"/>
      <c r="FX26" s="118"/>
      <c r="FY26" s="118"/>
      <c r="FZ26" s="118"/>
      <c r="GA26" s="118"/>
      <c r="GB26" s="118"/>
      <c r="GC26" s="118"/>
      <c r="GD26" s="118"/>
      <c r="GE26" s="118"/>
      <c r="GF26" s="118"/>
      <c r="GG26" s="118"/>
      <c r="GH26" s="118"/>
      <c r="GI26" s="118"/>
      <c r="GJ26" s="118"/>
      <c r="GK26" s="118"/>
      <c r="GL26" s="118"/>
      <c r="GM26" s="118"/>
      <c r="GN26" s="118"/>
    </row>
    <row r="27" spans="1:196" s="1363" customFormat="1" ht="24" customHeight="1">
      <c r="A27" s="66">
        <v>12</v>
      </c>
      <c r="B27" s="66">
        <v>18</v>
      </c>
      <c r="C27" s="14" t="s">
        <v>3970</v>
      </c>
      <c r="D27" s="1360">
        <v>3375000</v>
      </c>
      <c r="E27" s="582">
        <v>1</v>
      </c>
      <c r="F27" s="126">
        <f t="shared" si="2"/>
        <v>3375000</v>
      </c>
      <c r="G27" s="14" t="s">
        <v>3974</v>
      </c>
      <c r="H27" s="14" t="s">
        <v>997</v>
      </c>
      <c r="I27" s="13" t="s">
        <v>44</v>
      </c>
      <c r="J27" s="298" t="s">
        <v>4105</v>
      </c>
      <c r="K27" s="38" t="s">
        <v>949</v>
      </c>
      <c r="L27" s="118"/>
      <c r="M27" s="11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582">
        <f>$E27</f>
        <v>1</v>
      </c>
      <c r="Y27" s="582">
        <f>$F27</f>
        <v>3375000</v>
      </c>
      <c r="Z27" s="298"/>
      <c r="AA27" s="298"/>
      <c r="AB27" s="298"/>
      <c r="AC27" s="298"/>
      <c r="AD27" s="298"/>
      <c r="AE27" s="298"/>
      <c r="AF27" s="298"/>
      <c r="AG27" s="298"/>
      <c r="AH27" s="298"/>
      <c r="AI27" s="298"/>
      <c r="AJ27" s="118"/>
      <c r="AK27" s="118"/>
      <c r="AL27" s="298"/>
      <c r="AM27" s="298"/>
      <c r="AN27" s="298"/>
      <c r="AO27" s="298"/>
      <c r="AP27" s="1993">
        <f t="shared" si="9"/>
        <v>1</v>
      </c>
      <c r="AQ27" s="1993">
        <f t="shared" si="10"/>
        <v>3375000</v>
      </c>
      <c r="AR27" s="298"/>
      <c r="AS27" s="298"/>
      <c r="AT27" s="298"/>
      <c r="AU27" s="29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18"/>
      <c r="FS27" s="118"/>
      <c r="FT27" s="118"/>
      <c r="FU27" s="118"/>
      <c r="FV27" s="118"/>
      <c r="FW27" s="118"/>
      <c r="FX27" s="118"/>
      <c r="FY27" s="118"/>
      <c r="FZ27" s="118"/>
      <c r="GA27" s="118"/>
      <c r="GB27" s="118"/>
      <c r="GC27" s="118"/>
      <c r="GD27" s="118"/>
      <c r="GE27" s="118"/>
      <c r="GF27" s="118"/>
      <c r="GG27" s="118"/>
      <c r="GH27" s="118"/>
      <c r="GI27" s="118"/>
      <c r="GJ27" s="118"/>
      <c r="GK27" s="118"/>
      <c r="GL27" s="118"/>
      <c r="GM27" s="118"/>
      <c r="GN27" s="118"/>
    </row>
    <row r="28" spans="1:196" s="1363" customFormat="1" ht="24" customHeight="1">
      <c r="A28" s="686">
        <v>12</v>
      </c>
      <c r="B28" s="686">
        <v>17</v>
      </c>
      <c r="C28" s="962" t="s">
        <v>3970</v>
      </c>
      <c r="D28" s="1360">
        <v>3375000</v>
      </c>
      <c r="E28" s="582">
        <v>1</v>
      </c>
      <c r="F28" s="126">
        <f t="shared" si="2"/>
        <v>3375000</v>
      </c>
      <c r="G28" s="962" t="s">
        <v>3965</v>
      </c>
      <c r="H28" s="962" t="s">
        <v>997</v>
      </c>
      <c r="I28" s="960" t="s">
        <v>26</v>
      </c>
      <c r="J28" s="298" t="s">
        <v>4105</v>
      </c>
      <c r="K28" s="38" t="s">
        <v>949</v>
      </c>
      <c r="L28" s="118"/>
      <c r="M28" s="30" t="s">
        <v>4113</v>
      </c>
      <c r="N28" s="298"/>
      <c r="O28" s="298"/>
      <c r="P28" s="298"/>
      <c r="Q28" s="298"/>
      <c r="R28" s="298"/>
      <c r="S28" s="298"/>
      <c r="T28" s="582">
        <f>$E28</f>
        <v>1</v>
      </c>
      <c r="U28" s="1827">
        <f>$F28</f>
        <v>3375000</v>
      </c>
      <c r="V28" s="298"/>
      <c r="W28" s="298"/>
      <c r="X28" s="298"/>
      <c r="Y28" s="298"/>
      <c r="Z28" s="298"/>
      <c r="AA28" s="298"/>
      <c r="AB28" s="298"/>
      <c r="AC28" s="298"/>
      <c r="AD28" s="298"/>
      <c r="AE28" s="298"/>
      <c r="AF28" s="298"/>
      <c r="AG28" s="298"/>
      <c r="AH28" s="298"/>
      <c r="AI28" s="298"/>
      <c r="AJ28" s="118"/>
      <c r="AK28" s="118"/>
      <c r="AL28" s="298"/>
      <c r="AM28" s="298"/>
      <c r="AN28" s="298"/>
      <c r="AO28" s="298"/>
      <c r="AP28" s="1993">
        <f t="shared" si="9"/>
        <v>1</v>
      </c>
      <c r="AQ28" s="1993">
        <f t="shared" si="10"/>
        <v>3375000</v>
      </c>
      <c r="AR28" s="298"/>
      <c r="AS28" s="298"/>
      <c r="AT28" s="298"/>
      <c r="AU28" s="29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  <c r="FF28" s="118"/>
      <c r="FG28" s="118"/>
      <c r="FH28" s="118"/>
      <c r="FI28" s="118"/>
      <c r="FJ28" s="118"/>
      <c r="FK28" s="118"/>
      <c r="FL28" s="118"/>
      <c r="FM28" s="118"/>
      <c r="FN28" s="118"/>
      <c r="FO28" s="118"/>
      <c r="FP28" s="118"/>
      <c r="FQ28" s="118"/>
      <c r="FR28" s="118"/>
      <c r="FS28" s="118"/>
      <c r="FT28" s="118"/>
      <c r="FU28" s="118"/>
      <c r="FV28" s="118"/>
      <c r="FW28" s="118"/>
      <c r="FX28" s="118"/>
      <c r="FY28" s="118"/>
      <c r="FZ28" s="118"/>
      <c r="GA28" s="118"/>
      <c r="GB28" s="118"/>
      <c r="GC28" s="118"/>
      <c r="GD28" s="118"/>
      <c r="GE28" s="118"/>
      <c r="GF28" s="118"/>
      <c r="GG28" s="118"/>
      <c r="GH28" s="118"/>
      <c r="GI28" s="118"/>
      <c r="GJ28" s="118"/>
      <c r="GK28" s="118"/>
      <c r="GL28" s="118"/>
      <c r="GM28" s="118"/>
      <c r="GN28" s="118"/>
    </row>
    <row r="29" spans="1:196" s="1363" customFormat="1" ht="24" customHeight="1">
      <c r="A29" s="686">
        <v>12</v>
      </c>
      <c r="B29" s="686">
        <v>15</v>
      </c>
      <c r="C29" s="962" t="s">
        <v>3969</v>
      </c>
      <c r="D29" s="1360">
        <v>6420000</v>
      </c>
      <c r="E29" s="582">
        <v>1</v>
      </c>
      <c r="F29" s="126">
        <f t="shared" si="2"/>
        <v>6420000</v>
      </c>
      <c r="G29" s="962" t="s">
        <v>954</v>
      </c>
      <c r="H29" s="962" t="s">
        <v>997</v>
      </c>
      <c r="I29" s="960" t="s">
        <v>39</v>
      </c>
      <c r="J29" s="298" t="s">
        <v>4105</v>
      </c>
      <c r="K29" s="38" t="s">
        <v>949</v>
      </c>
      <c r="L29" s="118"/>
      <c r="M29" s="118"/>
      <c r="N29" s="582">
        <f>$E29</f>
        <v>1</v>
      </c>
      <c r="O29" s="1827">
        <f>$F29</f>
        <v>6420000</v>
      </c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298"/>
      <c r="AC29" s="298"/>
      <c r="AD29" s="298"/>
      <c r="AE29" s="298"/>
      <c r="AF29" s="298"/>
      <c r="AG29" s="298"/>
      <c r="AH29" s="298"/>
      <c r="AI29" s="298"/>
      <c r="AJ29" s="118"/>
      <c r="AK29" s="118"/>
      <c r="AL29" s="298"/>
      <c r="AM29" s="298"/>
      <c r="AN29" s="298"/>
      <c r="AO29" s="298"/>
      <c r="AP29" s="1993">
        <f t="shared" si="9"/>
        <v>1</v>
      </c>
      <c r="AQ29" s="1993">
        <f t="shared" si="10"/>
        <v>6420000</v>
      </c>
      <c r="AR29" s="298"/>
      <c r="AS29" s="298"/>
      <c r="AT29" s="298"/>
      <c r="AU29" s="29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  <c r="FF29" s="118"/>
      <c r="FG29" s="118"/>
      <c r="FH29" s="118"/>
      <c r="FI29" s="118"/>
      <c r="FJ29" s="118"/>
      <c r="FK29" s="118"/>
      <c r="FL29" s="118"/>
      <c r="FM29" s="118"/>
      <c r="FN29" s="118"/>
      <c r="FO29" s="118"/>
      <c r="FP29" s="118"/>
      <c r="FQ29" s="118"/>
      <c r="FR29" s="118"/>
      <c r="FS29" s="118"/>
      <c r="FT29" s="118"/>
      <c r="FU29" s="118"/>
      <c r="FV29" s="118"/>
      <c r="FW29" s="118"/>
      <c r="FX29" s="118"/>
      <c r="FY29" s="118"/>
      <c r="FZ29" s="118"/>
      <c r="GA29" s="118"/>
      <c r="GB29" s="118"/>
      <c r="GC29" s="118"/>
      <c r="GD29" s="118"/>
      <c r="GE29" s="118"/>
      <c r="GF29" s="118"/>
      <c r="GG29" s="118"/>
      <c r="GH29" s="118"/>
      <c r="GI29" s="118"/>
      <c r="GJ29" s="118"/>
      <c r="GK29" s="118"/>
      <c r="GL29" s="118"/>
      <c r="GM29" s="118"/>
      <c r="GN29" s="118"/>
    </row>
    <row r="30" spans="1:196" s="1363" customFormat="1" ht="24" customHeight="1">
      <c r="A30" s="686">
        <v>12</v>
      </c>
      <c r="B30" s="686">
        <v>1</v>
      </c>
      <c r="C30" s="962" t="s">
        <v>3957</v>
      </c>
      <c r="D30" s="1360">
        <v>26750000</v>
      </c>
      <c r="E30" s="582">
        <v>1</v>
      </c>
      <c r="F30" s="126">
        <f t="shared" si="2"/>
        <v>26750000</v>
      </c>
      <c r="G30" s="962" t="s">
        <v>954</v>
      </c>
      <c r="H30" s="962" t="s">
        <v>997</v>
      </c>
      <c r="I30" s="960" t="s">
        <v>39</v>
      </c>
      <c r="J30" s="298" t="s">
        <v>1403</v>
      </c>
      <c r="K30" s="38" t="s">
        <v>949</v>
      </c>
      <c r="L30" s="118"/>
      <c r="M30" s="118"/>
      <c r="N30" s="582">
        <f>$E30</f>
        <v>1</v>
      </c>
      <c r="O30" s="1827">
        <f>$F30</f>
        <v>26750000</v>
      </c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  <c r="AI30" s="298"/>
      <c r="AJ30" s="118"/>
      <c r="AK30" s="118"/>
      <c r="AL30" s="298"/>
      <c r="AM30" s="298"/>
      <c r="AN30" s="298"/>
      <c r="AO30" s="298"/>
      <c r="AP30" s="1993">
        <f t="shared" si="9"/>
        <v>1</v>
      </c>
      <c r="AQ30" s="1993">
        <f t="shared" si="10"/>
        <v>26750000</v>
      </c>
      <c r="AR30" s="298"/>
      <c r="AS30" s="298"/>
      <c r="AT30" s="298"/>
      <c r="AU30" s="29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  <c r="CR30" s="118"/>
      <c r="CS30" s="118"/>
      <c r="CT30" s="118"/>
      <c r="CU30" s="118"/>
      <c r="CV30" s="118"/>
      <c r="CW30" s="118"/>
      <c r="CX30" s="118"/>
      <c r="CY30" s="118"/>
      <c r="CZ30" s="118"/>
      <c r="DA30" s="118"/>
      <c r="DB30" s="118"/>
      <c r="DC30" s="118"/>
      <c r="DD30" s="118"/>
      <c r="DE30" s="118"/>
      <c r="DF30" s="118"/>
      <c r="DG30" s="118"/>
      <c r="DH30" s="118"/>
      <c r="DI30" s="118"/>
      <c r="DJ30" s="118"/>
      <c r="DK30" s="118"/>
      <c r="DL30" s="118"/>
      <c r="DM30" s="118"/>
      <c r="DN30" s="118"/>
      <c r="DO30" s="118"/>
      <c r="DP30" s="118"/>
      <c r="DQ30" s="118"/>
      <c r="DR30" s="118"/>
      <c r="DS30" s="118"/>
      <c r="DT30" s="118"/>
      <c r="DU30" s="118"/>
      <c r="DV30" s="118"/>
      <c r="DW30" s="118"/>
      <c r="DX30" s="118"/>
      <c r="DY30" s="118"/>
      <c r="DZ30" s="118"/>
      <c r="EA30" s="118"/>
      <c r="EB30" s="118"/>
      <c r="EC30" s="118"/>
      <c r="ED30" s="118"/>
      <c r="EE30" s="118"/>
      <c r="EF30" s="118"/>
      <c r="EG30" s="118"/>
      <c r="EH30" s="118"/>
      <c r="EI30" s="118"/>
      <c r="EJ30" s="118"/>
      <c r="EK30" s="118"/>
      <c r="EL30" s="118"/>
      <c r="EM30" s="118"/>
      <c r="EN30" s="118"/>
      <c r="EO30" s="118"/>
      <c r="EP30" s="118"/>
      <c r="EQ30" s="118"/>
      <c r="ER30" s="118"/>
      <c r="ES30" s="118"/>
      <c r="ET30" s="118"/>
      <c r="EU30" s="118"/>
      <c r="EV30" s="118"/>
      <c r="EW30" s="118"/>
      <c r="EX30" s="118"/>
      <c r="EY30" s="118"/>
      <c r="EZ30" s="118"/>
      <c r="FA30" s="118"/>
      <c r="FB30" s="118"/>
      <c r="FC30" s="118"/>
      <c r="FD30" s="118"/>
      <c r="FE30" s="118"/>
      <c r="FF30" s="118"/>
      <c r="FG30" s="118"/>
      <c r="FH30" s="118"/>
      <c r="FI30" s="118"/>
      <c r="FJ30" s="118"/>
      <c r="FK30" s="118"/>
      <c r="FL30" s="118"/>
      <c r="FM30" s="118"/>
      <c r="FN30" s="118"/>
      <c r="FO30" s="118"/>
      <c r="FP30" s="118"/>
      <c r="FQ30" s="118"/>
      <c r="FR30" s="118"/>
      <c r="FS30" s="118"/>
      <c r="FT30" s="118"/>
      <c r="FU30" s="118"/>
      <c r="FV30" s="118"/>
      <c r="FW30" s="118"/>
      <c r="FX30" s="118"/>
      <c r="FY30" s="118"/>
      <c r="FZ30" s="118"/>
      <c r="GA30" s="118"/>
      <c r="GB30" s="118"/>
      <c r="GC30" s="118"/>
      <c r="GD30" s="118"/>
      <c r="GE30" s="118"/>
      <c r="GF30" s="118"/>
      <c r="GG30" s="118"/>
      <c r="GH30" s="118"/>
      <c r="GI30" s="118"/>
      <c r="GJ30" s="118"/>
      <c r="GK30" s="118"/>
      <c r="GL30" s="118"/>
      <c r="GM30" s="118"/>
      <c r="GN30" s="118"/>
    </row>
    <row r="31" spans="1:196" s="1363" customFormat="1" ht="24" customHeight="1">
      <c r="A31" s="1559">
        <v>12</v>
      </c>
      <c r="B31" s="1559">
        <v>15</v>
      </c>
      <c r="C31" s="1477" t="s">
        <v>3979</v>
      </c>
      <c r="D31" s="31">
        <v>896000</v>
      </c>
      <c r="E31" s="8">
        <v>1</v>
      </c>
      <c r="F31" s="126">
        <f t="shared" si="2"/>
        <v>896000</v>
      </c>
      <c r="G31" s="1560" t="s">
        <v>3980</v>
      </c>
      <c r="H31" s="1560" t="s">
        <v>724</v>
      </c>
      <c r="I31" s="36" t="s">
        <v>1264</v>
      </c>
      <c r="J31" s="298" t="s">
        <v>961</v>
      </c>
      <c r="K31" s="38" t="s">
        <v>949</v>
      </c>
      <c r="L31" s="118"/>
      <c r="M31" s="11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124">
        <f>$E31</f>
        <v>1</v>
      </c>
      <c r="AI31" s="1662">
        <f>$F31</f>
        <v>896000</v>
      </c>
      <c r="AJ31" s="1314"/>
      <c r="AK31" s="118"/>
      <c r="AL31" s="298"/>
      <c r="AM31" s="298"/>
      <c r="AN31" s="298"/>
      <c r="AO31" s="298"/>
      <c r="AP31" s="298"/>
      <c r="AQ31" s="298"/>
      <c r="AR31" s="1993">
        <f>$E31</f>
        <v>1</v>
      </c>
      <c r="AS31" s="1993">
        <f>$F31</f>
        <v>896000</v>
      </c>
      <c r="AT31" s="298"/>
      <c r="AU31" s="29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8"/>
      <c r="BZ31" s="118"/>
      <c r="CA31" s="118"/>
      <c r="CB31" s="118"/>
      <c r="CC31" s="118"/>
      <c r="CD31" s="118"/>
      <c r="CE31" s="118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  <c r="DV31" s="118"/>
      <c r="DW31" s="118"/>
      <c r="DX31" s="118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  <c r="EK31" s="118"/>
      <c r="EL31" s="118"/>
      <c r="EM31" s="118"/>
      <c r="EN31" s="118"/>
      <c r="EO31" s="118"/>
      <c r="EP31" s="118"/>
      <c r="EQ31" s="118"/>
      <c r="ER31" s="118"/>
      <c r="ES31" s="118"/>
      <c r="ET31" s="118"/>
      <c r="EU31" s="118"/>
      <c r="EV31" s="118"/>
      <c r="EW31" s="118"/>
      <c r="EX31" s="118"/>
      <c r="EY31" s="118"/>
      <c r="EZ31" s="118"/>
      <c r="FA31" s="118"/>
      <c r="FB31" s="118"/>
      <c r="FC31" s="118"/>
      <c r="FD31" s="118"/>
      <c r="FE31" s="118"/>
      <c r="FF31" s="118"/>
      <c r="FG31" s="118"/>
      <c r="FH31" s="118"/>
      <c r="FI31" s="118"/>
      <c r="FJ31" s="118"/>
      <c r="FK31" s="118"/>
      <c r="FL31" s="118"/>
      <c r="FM31" s="118"/>
      <c r="FN31" s="118"/>
      <c r="FO31" s="118"/>
      <c r="FP31" s="118"/>
      <c r="FQ31" s="118"/>
      <c r="FR31" s="118"/>
      <c r="FS31" s="118"/>
      <c r="FT31" s="118"/>
      <c r="FU31" s="118"/>
      <c r="FV31" s="118"/>
      <c r="FW31" s="118"/>
      <c r="FX31" s="118"/>
      <c r="FY31" s="118"/>
      <c r="FZ31" s="118"/>
      <c r="GA31" s="118"/>
      <c r="GB31" s="118"/>
      <c r="GC31" s="118"/>
      <c r="GD31" s="118"/>
      <c r="GE31" s="118"/>
      <c r="GF31" s="118"/>
      <c r="GG31" s="118"/>
      <c r="GH31" s="118"/>
      <c r="GI31" s="118"/>
      <c r="GJ31" s="118"/>
      <c r="GK31" s="118"/>
      <c r="GL31" s="118"/>
      <c r="GM31" s="118"/>
      <c r="GN31" s="118"/>
    </row>
    <row r="32" spans="1:196" s="1363" customFormat="1" ht="24" customHeight="1">
      <c r="A32" s="1559">
        <v>12</v>
      </c>
      <c r="B32" s="1559">
        <v>17</v>
      </c>
      <c r="C32" s="1477" t="s">
        <v>3979</v>
      </c>
      <c r="D32" s="31">
        <v>896000</v>
      </c>
      <c r="E32" s="8">
        <v>1</v>
      </c>
      <c r="F32" s="126">
        <f t="shared" si="2"/>
        <v>896000</v>
      </c>
      <c r="G32" s="1560" t="s">
        <v>3981</v>
      </c>
      <c r="H32" s="1560" t="s">
        <v>724</v>
      </c>
      <c r="I32" s="36" t="s">
        <v>1264</v>
      </c>
      <c r="J32" s="298" t="s">
        <v>961</v>
      </c>
      <c r="K32" s="38" t="s">
        <v>949</v>
      </c>
      <c r="L32" s="118"/>
      <c r="M32" s="11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H32" s="124">
        <f>$E32</f>
        <v>1</v>
      </c>
      <c r="AI32" s="1662">
        <f>$F32</f>
        <v>896000</v>
      </c>
      <c r="AJ32" s="1314"/>
      <c r="AK32" s="118"/>
      <c r="AL32" s="298"/>
      <c r="AM32" s="298"/>
      <c r="AN32" s="298"/>
      <c r="AO32" s="298"/>
      <c r="AP32" s="298"/>
      <c r="AQ32" s="298"/>
      <c r="AR32" s="1993">
        <f>$E32</f>
        <v>1</v>
      </c>
      <c r="AS32" s="1993">
        <f>$F32</f>
        <v>896000</v>
      </c>
      <c r="AT32" s="298"/>
      <c r="AU32" s="298"/>
      <c r="AV32" s="118"/>
      <c r="AW32" s="118"/>
      <c r="AX32" s="118"/>
      <c r="AY32" s="118"/>
      <c r="AZ32" s="118"/>
      <c r="BA32" s="118"/>
      <c r="BB32" s="118"/>
      <c r="BC32" s="118"/>
      <c r="BD32" s="118"/>
      <c r="BE32" s="118"/>
      <c r="BF32" s="118"/>
      <c r="BG32" s="118"/>
      <c r="BH32" s="118"/>
      <c r="BI32" s="118"/>
      <c r="BJ32" s="118"/>
      <c r="BK32" s="118"/>
      <c r="BL32" s="118"/>
      <c r="BM32" s="118"/>
      <c r="BN32" s="118"/>
      <c r="BO32" s="118"/>
      <c r="BP32" s="118"/>
      <c r="BQ32" s="118"/>
      <c r="BR32" s="118"/>
      <c r="BS32" s="118"/>
      <c r="BT32" s="118"/>
      <c r="BU32" s="118"/>
      <c r="BV32" s="118"/>
      <c r="BW32" s="118"/>
      <c r="BX32" s="118"/>
      <c r="BY32" s="118"/>
      <c r="BZ32" s="118"/>
      <c r="CA32" s="118"/>
      <c r="CB32" s="118"/>
      <c r="CC32" s="118"/>
      <c r="CD32" s="118"/>
      <c r="CE32" s="118"/>
      <c r="CF32" s="118"/>
      <c r="CG32" s="118"/>
      <c r="CH32" s="118"/>
      <c r="CI32" s="118"/>
      <c r="CJ32" s="118"/>
      <c r="CK32" s="118"/>
      <c r="CL32" s="118"/>
      <c r="CM32" s="118"/>
      <c r="CN32" s="118"/>
      <c r="CO32" s="118"/>
      <c r="CP32" s="118"/>
      <c r="CQ32" s="118"/>
      <c r="CR32" s="118"/>
      <c r="CS32" s="118"/>
      <c r="CT32" s="118"/>
      <c r="CU32" s="118"/>
      <c r="CV32" s="118"/>
      <c r="CW32" s="118"/>
      <c r="CX32" s="118"/>
      <c r="CY32" s="118"/>
      <c r="CZ32" s="118"/>
      <c r="DA32" s="118"/>
      <c r="DB32" s="118"/>
      <c r="DC32" s="118"/>
      <c r="DD32" s="118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  <c r="DV32" s="118"/>
      <c r="DW32" s="118"/>
      <c r="DX32" s="118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18"/>
      <c r="EL32" s="118"/>
      <c r="EM32" s="118"/>
      <c r="EN32" s="118"/>
      <c r="EO32" s="118"/>
      <c r="EP32" s="118"/>
      <c r="EQ32" s="118"/>
      <c r="ER32" s="118"/>
      <c r="ES32" s="118"/>
      <c r="ET32" s="118"/>
      <c r="EU32" s="118"/>
      <c r="EV32" s="118"/>
      <c r="EW32" s="118"/>
      <c r="EX32" s="118"/>
      <c r="EY32" s="118"/>
      <c r="EZ32" s="118"/>
      <c r="FA32" s="118"/>
      <c r="FB32" s="118"/>
      <c r="FC32" s="118"/>
      <c r="FD32" s="118"/>
      <c r="FE32" s="118"/>
      <c r="FF32" s="118"/>
      <c r="FG32" s="118"/>
      <c r="FH32" s="118"/>
      <c r="FI32" s="118"/>
      <c r="FJ32" s="118"/>
      <c r="FK32" s="118"/>
      <c r="FL32" s="118"/>
      <c r="FM32" s="118"/>
      <c r="FN32" s="118"/>
      <c r="FO32" s="118"/>
      <c r="FP32" s="118"/>
      <c r="FQ32" s="118"/>
      <c r="FR32" s="118"/>
      <c r="FS32" s="118"/>
      <c r="FT32" s="118"/>
      <c r="FU32" s="118"/>
      <c r="FV32" s="118"/>
      <c r="FW32" s="118"/>
      <c r="FX32" s="118"/>
      <c r="FY32" s="118"/>
      <c r="FZ32" s="118"/>
      <c r="GA32" s="118"/>
      <c r="GB32" s="118"/>
      <c r="GC32" s="118"/>
      <c r="GD32" s="118"/>
      <c r="GE32" s="118"/>
      <c r="GF32" s="118"/>
      <c r="GG32" s="118"/>
      <c r="GH32" s="118"/>
      <c r="GI32" s="118"/>
      <c r="GJ32" s="118"/>
      <c r="GK32" s="118"/>
      <c r="GL32" s="118"/>
      <c r="GM32" s="118"/>
      <c r="GN32" s="118"/>
    </row>
    <row r="33" spans="1:196" s="1363" customFormat="1" ht="24" customHeight="1">
      <c r="A33" s="686">
        <v>12</v>
      </c>
      <c r="B33" s="686">
        <v>6</v>
      </c>
      <c r="C33" s="962" t="s">
        <v>3963</v>
      </c>
      <c r="D33" s="1360">
        <v>2000000</v>
      </c>
      <c r="E33" s="582">
        <v>1</v>
      </c>
      <c r="F33" s="126">
        <f t="shared" si="2"/>
        <v>2000000</v>
      </c>
      <c r="G33" s="962" t="s">
        <v>3964</v>
      </c>
      <c r="H33" s="962" t="s">
        <v>724</v>
      </c>
      <c r="I33" s="960" t="s">
        <v>39</v>
      </c>
      <c r="J33" s="298" t="s">
        <v>961</v>
      </c>
      <c r="K33" s="38" t="s">
        <v>949</v>
      </c>
      <c r="L33" s="118"/>
      <c r="M33" s="118"/>
      <c r="N33" s="582">
        <f>$E33</f>
        <v>1</v>
      </c>
      <c r="O33" s="1827">
        <f>$F33</f>
        <v>2000000</v>
      </c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/>
      <c r="AJ33" s="118"/>
      <c r="AK33" s="118"/>
      <c r="AL33" s="298"/>
      <c r="AM33" s="298"/>
      <c r="AN33" s="298"/>
      <c r="AO33" s="298"/>
      <c r="AP33" s="298"/>
      <c r="AQ33" s="298"/>
      <c r="AR33" s="1993">
        <f>$E33</f>
        <v>1</v>
      </c>
      <c r="AS33" s="1993">
        <f>$F33</f>
        <v>2000000</v>
      </c>
      <c r="AT33" s="298"/>
      <c r="AU33" s="29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  <c r="EK33" s="118"/>
      <c r="EL33" s="118"/>
      <c r="EM33" s="118"/>
      <c r="EN33" s="118"/>
      <c r="EO33" s="118"/>
      <c r="EP33" s="118"/>
      <c r="EQ33" s="118"/>
      <c r="ER33" s="118"/>
      <c r="ES33" s="118"/>
      <c r="ET33" s="118"/>
      <c r="EU33" s="118"/>
      <c r="EV33" s="118"/>
      <c r="EW33" s="118"/>
      <c r="EX33" s="118"/>
      <c r="EY33" s="118"/>
      <c r="EZ33" s="118"/>
      <c r="FA33" s="118"/>
      <c r="FB33" s="118"/>
      <c r="FC33" s="118"/>
      <c r="FD33" s="118"/>
      <c r="FE33" s="118"/>
      <c r="FF33" s="118"/>
      <c r="FG33" s="118"/>
      <c r="FH33" s="118"/>
      <c r="FI33" s="118"/>
      <c r="FJ33" s="118"/>
      <c r="FK33" s="118"/>
      <c r="FL33" s="118"/>
      <c r="FM33" s="118"/>
      <c r="FN33" s="118"/>
      <c r="FO33" s="118"/>
      <c r="FP33" s="118"/>
      <c r="FQ33" s="118"/>
      <c r="FR33" s="118"/>
      <c r="FS33" s="118"/>
      <c r="FT33" s="118"/>
      <c r="FU33" s="118"/>
      <c r="FV33" s="118"/>
      <c r="FW33" s="118"/>
      <c r="FX33" s="118"/>
      <c r="FY33" s="118"/>
      <c r="FZ33" s="118"/>
      <c r="GA33" s="118"/>
      <c r="GB33" s="118"/>
      <c r="GC33" s="118"/>
      <c r="GD33" s="118"/>
      <c r="GE33" s="118"/>
      <c r="GF33" s="118"/>
      <c r="GG33" s="118"/>
      <c r="GH33" s="118"/>
      <c r="GI33" s="118"/>
      <c r="GJ33" s="118"/>
      <c r="GK33" s="118"/>
      <c r="GL33" s="118"/>
      <c r="GM33" s="118"/>
      <c r="GN33" s="118"/>
    </row>
    <row r="34" spans="1:196" s="1363" customFormat="1" ht="24" customHeight="1">
      <c r="A34" s="686">
        <v>12</v>
      </c>
      <c r="B34" s="686">
        <v>10</v>
      </c>
      <c r="C34" s="962" t="s">
        <v>3963</v>
      </c>
      <c r="D34" s="1360">
        <v>2000000</v>
      </c>
      <c r="E34" s="582">
        <v>1</v>
      </c>
      <c r="F34" s="126">
        <f t="shared" si="2"/>
        <v>2000000</v>
      </c>
      <c r="G34" s="962" t="s">
        <v>884</v>
      </c>
      <c r="H34" s="962" t="s">
        <v>724</v>
      </c>
      <c r="I34" s="960" t="s">
        <v>49</v>
      </c>
      <c r="J34" s="298" t="s">
        <v>961</v>
      </c>
      <c r="K34" s="38" t="s">
        <v>949</v>
      </c>
      <c r="L34" s="118"/>
      <c r="M34" s="11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582">
        <f>$E34</f>
        <v>1</v>
      </c>
      <c r="AA34" s="582">
        <f>$F34</f>
        <v>2000000</v>
      </c>
      <c r="AB34" s="298"/>
      <c r="AC34" s="298"/>
      <c r="AD34" s="298"/>
      <c r="AE34" s="298"/>
      <c r="AF34" s="298"/>
      <c r="AG34" s="298"/>
      <c r="AH34" s="298"/>
      <c r="AI34" s="298"/>
      <c r="AJ34" s="118"/>
      <c r="AK34" s="118"/>
      <c r="AL34" s="298"/>
      <c r="AM34" s="298"/>
      <c r="AN34" s="298"/>
      <c r="AO34" s="298"/>
      <c r="AP34" s="298"/>
      <c r="AQ34" s="298"/>
      <c r="AR34" s="1993">
        <f>$E34</f>
        <v>1</v>
      </c>
      <c r="AS34" s="1993">
        <f>$F34</f>
        <v>2000000</v>
      </c>
      <c r="AT34" s="298"/>
      <c r="AU34" s="29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  <c r="EK34" s="118"/>
      <c r="EL34" s="118"/>
      <c r="EM34" s="118"/>
      <c r="EN34" s="118"/>
      <c r="EO34" s="118"/>
      <c r="EP34" s="118"/>
      <c r="EQ34" s="118"/>
      <c r="ER34" s="118"/>
      <c r="ES34" s="118"/>
      <c r="ET34" s="118"/>
      <c r="EU34" s="118"/>
      <c r="EV34" s="118"/>
      <c r="EW34" s="118"/>
      <c r="EX34" s="118"/>
      <c r="EY34" s="118"/>
      <c r="EZ34" s="118"/>
      <c r="FA34" s="118"/>
      <c r="FB34" s="118"/>
      <c r="FC34" s="118"/>
      <c r="FD34" s="118"/>
      <c r="FE34" s="118"/>
      <c r="FF34" s="118"/>
      <c r="FG34" s="118"/>
      <c r="FH34" s="118"/>
      <c r="FI34" s="118"/>
      <c r="FJ34" s="118"/>
      <c r="FK34" s="118"/>
      <c r="FL34" s="118"/>
      <c r="FM34" s="118"/>
      <c r="FN34" s="118"/>
      <c r="FO34" s="118"/>
      <c r="FP34" s="118"/>
      <c r="FQ34" s="118"/>
      <c r="FR34" s="118"/>
      <c r="FS34" s="118"/>
      <c r="FT34" s="118"/>
      <c r="FU34" s="118"/>
      <c r="FV34" s="118"/>
      <c r="FW34" s="118"/>
      <c r="FX34" s="118"/>
      <c r="FY34" s="118"/>
      <c r="FZ34" s="118"/>
      <c r="GA34" s="118"/>
      <c r="GB34" s="118"/>
      <c r="GC34" s="118"/>
      <c r="GD34" s="118"/>
      <c r="GE34" s="118"/>
      <c r="GF34" s="118"/>
      <c r="GG34" s="118"/>
      <c r="GH34" s="118"/>
      <c r="GI34" s="118"/>
      <c r="GJ34" s="118"/>
      <c r="GK34" s="118"/>
      <c r="GL34" s="118"/>
      <c r="GM34" s="118"/>
      <c r="GN34" s="118"/>
    </row>
    <row r="35" spans="1:196" s="1363" customFormat="1" ht="24" customHeight="1">
      <c r="A35" s="686">
        <v>12</v>
      </c>
      <c r="B35" s="686">
        <v>11</v>
      </c>
      <c r="C35" s="962" t="s">
        <v>3963</v>
      </c>
      <c r="D35" s="1360">
        <v>2000000</v>
      </c>
      <c r="E35" s="582">
        <v>1</v>
      </c>
      <c r="F35" s="126">
        <f t="shared" si="2"/>
        <v>2000000</v>
      </c>
      <c r="G35" s="962" t="s">
        <v>3967</v>
      </c>
      <c r="H35" s="962" t="s">
        <v>724</v>
      </c>
      <c r="I35" s="960" t="s">
        <v>49</v>
      </c>
      <c r="J35" s="298" t="s">
        <v>961</v>
      </c>
      <c r="K35" s="38" t="s">
        <v>949</v>
      </c>
      <c r="L35" s="118"/>
      <c r="M35" s="11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582">
        <f>$E35</f>
        <v>1</v>
      </c>
      <c r="AA35" s="582">
        <f>$F35</f>
        <v>2000000</v>
      </c>
      <c r="AB35" s="298"/>
      <c r="AC35" s="298"/>
      <c r="AD35" s="298"/>
      <c r="AE35" s="298"/>
      <c r="AF35" s="298"/>
      <c r="AG35" s="298"/>
      <c r="AH35" s="298"/>
      <c r="AI35" s="298"/>
      <c r="AJ35" s="118"/>
      <c r="AK35" s="118"/>
      <c r="AL35" s="298"/>
      <c r="AM35" s="298"/>
      <c r="AN35" s="298"/>
      <c r="AO35" s="298"/>
      <c r="AP35" s="298"/>
      <c r="AQ35" s="298"/>
      <c r="AR35" s="1993">
        <f>$E35</f>
        <v>1</v>
      </c>
      <c r="AS35" s="1993">
        <f>$F35</f>
        <v>2000000</v>
      </c>
      <c r="AT35" s="298"/>
      <c r="AU35" s="29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  <c r="EK35" s="118"/>
      <c r="EL35" s="118"/>
      <c r="EM35" s="118"/>
      <c r="EN35" s="118"/>
      <c r="EO35" s="118"/>
      <c r="EP35" s="118"/>
      <c r="EQ35" s="118"/>
      <c r="ER35" s="118"/>
      <c r="ES35" s="118"/>
      <c r="ET35" s="118"/>
      <c r="EU35" s="118"/>
      <c r="EV35" s="118"/>
      <c r="EW35" s="118"/>
      <c r="EX35" s="118"/>
      <c r="EY35" s="118"/>
      <c r="EZ35" s="118"/>
      <c r="FA35" s="118"/>
      <c r="FB35" s="118"/>
      <c r="FC35" s="118"/>
      <c r="FD35" s="118"/>
      <c r="FE35" s="118"/>
      <c r="FF35" s="118"/>
      <c r="FG35" s="118"/>
      <c r="FH35" s="118"/>
      <c r="FI35" s="118"/>
      <c r="FJ35" s="118"/>
      <c r="FK35" s="118"/>
      <c r="FL35" s="118"/>
      <c r="FM35" s="118"/>
      <c r="FN35" s="118"/>
      <c r="FO35" s="118"/>
      <c r="FP35" s="118"/>
      <c r="FQ35" s="118"/>
      <c r="FR35" s="118"/>
      <c r="FS35" s="118"/>
      <c r="FT35" s="118"/>
      <c r="FU35" s="118"/>
      <c r="FV35" s="118"/>
      <c r="FW35" s="118"/>
      <c r="FX35" s="118"/>
      <c r="FY35" s="118"/>
      <c r="FZ35" s="118"/>
      <c r="GA35" s="118"/>
      <c r="GB35" s="118"/>
      <c r="GC35" s="118"/>
      <c r="GD35" s="118"/>
      <c r="GE35" s="118"/>
      <c r="GF35" s="118"/>
      <c r="GG35" s="118"/>
      <c r="GH35" s="118"/>
      <c r="GI35" s="118"/>
      <c r="GJ35" s="118"/>
      <c r="GK35" s="118"/>
      <c r="GL35" s="118"/>
      <c r="GM35" s="118"/>
      <c r="GN35" s="118"/>
    </row>
    <row r="36" spans="1:196" s="1363" customFormat="1" ht="24" customHeight="1">
      <c r="A36" s="200">
        <v>12</v>
      </c>
      <c r="B36" s="200">
        <v>20</v>
      </c>
      <c r="C36" s="1477" t="s">
        <v>3978</v>
      </c>
      <c r="D36" s="31">
        <v>787000</v>
      </c>
      <c r="E36" s="13">
        <v>1</v>
      </c>
      <c r="F36" s="126">
        <f t="shared" si="2"/>
        <v>787000</v>
      </c>
      <c r="G36" s="127" t="s">
        <v>3982</v>
      </c>
      <c r="H36" s="127" t="s">
        <v>1103</v>
      </c>
      <c r="I36" s="36" t="s">
        <v>1264</v>
      </c>
      <c r="J36" s="298" t="s">
        <v>961</v>
      </c>
      <c r="K36" s="38" t="s">
        <v>949</v>
      </c>
      <c r="L36" s="118"/>
      <c r="M36" s="11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124">
        <f>$E36</f>
        <v>1</v>
      </c>
      <c r="AI36" s="1662">
        <f>$F36</f>
        <v>787000</v>
      </c>
      <c r="AJ36" s="1314"/>
      <c r="AK36" s="118"/>
      <c r="AL36" s="298"/>
      <c r="AM36" s="298"/>
      <c r="AN36" s="298"/>
      <c r="AO36" s="298"/>
      <c r="AP36" s="298"/>
      <c r="AQ36" s="298"/>
      <c r="AR36" s="298"/>
      <c r="AS36" s="298"/>
      <c r="AT36" s="1993">
        <f>$E36</f>
        <v>1</v>
      </c>
      <c r="AU36" s="1993">
        <f>$F36</f>
        <v>787000</v>
      </c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  <c r="EK36" s="118"/>
      <c r="EL36" s="118"/>
      <c r="EM36" s="118"/>
      <c r="EN36" s="118"/>
      <c r="EO36" s="118"/>
      <c r="EP36" s="118"/>
      <c r="EQ36" s="118"/>
      <c r="ER36" s="118"/>
      <c r="ES36" s="118"/>
      <c r="ET36" s="118"/>
      <c r="EU36" s="118"/>
      <c r="EV36" s="118"/>
      <c r="EW36" s="118"/>
      <c r="EX36" s="118"/>
      <c r="EY36" s="118"/>
      <c r="EZ36" s="118"/>
      <c r="FA36" s="118"/>
      <c r="FB36" s="118"/>
      <c r="FC36" s="118"/>
      <c r="FD36" s="118"/>
      <c r="FE36" s="118"/>
      <c r="FF36" s="118"/>
      <c r="FG36" s="118"/>
      <c r="FH36" s="118"/>
      <c r="FI36" s="118"/>
      <c r="FJ36" s="118"/>
      <c r="FK36" s="118"/>
      <c r="FL36" s="118"/>
      <c r="FM36" s="118"/>
      <c r="FN36" s="118"/>
      <c r="FO36" s="118"/>
      <c r="FP36" s="118"/>
      <c r="FQ36" s="118"/>
      <c r="FR36" s="118"/>
      <c r="FS36" s="118"/>
      <c r="FT36" s="118"/>
      <c r="FU36" s="118"/>
      <c r="FV36" s="118"/>
      <c r="FW36" s="118"/>
      <c r="FX36" s="118"/>
      <c r="FY36" s="118"/>
      <c r="FZ36" s="118"/>
      <c r="GA36" s="118"/>
      <c r="GB36" s="118"/>
      <c r="GC36" s="118"/>
      <c r="GD36" s="118"/>
      <c r="GE36" s="118"/>
      <c r="GF36" s="118"/>
      <c r="GG36" s="118"/>
      <c r="GH36" s="118"/>
      <c r="GI36" s="118"/>
      <c r="GJ36" s="118"/>
      <c r="GK36" s="118"/>
      <c r="GL36" s="118"/>
      <c r="GM36" s="118"/>
      <c r="GN36" s="118"/>
    </row>
    <row r="37" spans="1:196" s="1363" customFormat="1" ht="24" customHeight="1">
      <c r="A37" s="686">
        <v>12</v>
      </c>
      <c r="B37" s="686">
        <v>3</v>
      </c>
      <c r="C37" s="962" t="s">
        <v>3958</v>
      </c>
      <c r="D37" s="1360">
        <v>1240000</v>
      </c>
      <c r="E37" s="582">
        <v>1</v>
      </c>
      <c r="F37" s="126">
        <f t="shared" si="2"/>
        <v>1240000</v>
      </c>
      <c r="G37" s="962" t="s">
        <v>633</v>
      </c>
      <c r="H37" s="962" t="s">
        <v>1103</v>
      </c>
      <c r="I37" s="960" t="s">
        <v>33</v>
      </c>
      <c r="J37" s="298" t="s">
        <v>1403</v>
      </c>
      <c r="K37" s="38" t="s">
        <v>949</v>
      </c>
      <c r="L37" s="118"/>
      <c r="M37" s="118"/>
      <c r="N37" s="298"/>
      <c r="O37" s="298"/>
      <c r="P37" s="582">
        <f>$E37</f>
        <v>1</v>
      </c>
      <c r="Q37" s="1827">
        <f>$F37</f>
        <v>1240000</v>
      </c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118"/>
      <c r="AK37" s="118"/>
      <c r="AL37" s="298"/>
      <c r="AM37" s="298"/>
      <c r="AN37" s="298"/>
      <c r="AO37" s="298"/>
      <c r="AP37" s="298"/>
      <c r="AQ37" s="298"/>
      <c r="AR37" s="298"/>
      <c r="AS37" s="298"/>
      <c r="AT37" s="1993">
        <f>$E37</f>
        <v>1</v>
      </c>
      <c r="AU37" s="1993">
        <f>$F37</f>
        <v>1240000</v>
      </c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118"/>
      <c r="FA37" s="118"/>
      <c r="FB37" s="118"/>
      <c r="FC37" s="118"/>
      <c r="FD37" s="118"/>
      <c r="FE37" s="118"/>
      <c r="FF37" s="118"/>
      <c r="FG37" s="118"/>
      <c r="FH37" s="118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118"/>
      <c r="GL37" s="118"/>
      <c r="GM37" s="118"/>
      <c r="GN37" s="118"/>
    </row>
    <row r="38" spans="1:196" s="1363" customFormat="1" ht="24" customHeight="1">
      <c r="A38" s="1559">
        <v>12</v>
      </c>
      <c r="B38" s="1559">
        <v>8</v>
      </c>
      <c r="C38" s="1480" t="s">
        <v>3975</v>
      </c>
      <c r="D38" s="31">
        <v>1294000</v>
      </c>
      <c r="E38" s="8">
        <v>1</v>
      </c>
      <c r="F38" s="126">
        <f t="shared" si="2"/>
        <v>1294000</v>
      </c>
      <c r="G38" s="1560" t="s">
        <v>3977</v>
      </c>
      <c r="H38" s="1560" t="s">
        <v>1103</v>
      </c>
      <c r="I38" s="36" t="s">
        <v>1264</v>
      </c>
      <c r="J38" s="298" t="s">
        <v>961</v>
      </c>
      <c r="K38" s="38" t="s">
        <v>949</v>
      </c>
      <c r="L38" s="118"/>
      <c r="M38" s="11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124">
        <f>$E38</f>
        <v>1</v>
      </c>
      <c r="AI38" s="1662">
        <f>$F38</f>
        <v>1294000</v>
      </c>
      <c r="AJ38" s="1314"/>
      <c r="AK38" s="118"/>
      <c r="AL38" s="298"/>
      <c r="AM38" s="298"/>
      <c r="AN38" s="298"/>
      <c r="AO38" s="298"/>
      <c r="AP38" s="298"/>
      <c r="AQ38" s="298"/>
      <c r="AR38" s="298"/>
      <c r="AS38" s="298"/>
      <c r="AT38" s="1993">
        <f>$E38</f>
        <v>1</v>
      </c>
      <c r="AU38" s="1993">
        <f>$F38</f>
        <v>1294000</v>
      </c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118"/>
      <c r="CY38" s="118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118"/>
      <c r="EC38" s="118"/>
      <c r="ED38" s="118"/>
      <c r="EE38" s="118"/>
      <c r="EF38" s="118"/>
      <c r="EG38" s="118"/>
      <c r="EH38" s="118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118"/>
      <c r="FA38" s="118"/>
      <c r="FB38" s="118"/>
      <c r="FC38" s="118"/>
      <c r="FD38" s="118"/>
      <c r="FE38" s="118"/>
      <c r="FF38" s="118"/>
      <c r="FG38" s="118"/>
      <c r="FH38" s="118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118"/>
      <c r="GL38" s="118"/>
      <c r="GM38" s="118"/>
      <c r="GN38" s="118"/>
    </row>
    <row r="39" spans="1:196" s="1363" customFormat="1" ht="24" customHeight="1">
      <c r="A39" s="686">
        <v>12</v>
      </c>
      <c r="B39" s="686">
        <v>12</v>
      </c>
      <c r="C39" s="962" t="s">
        <v>3963</v>
      </c>
      <c r="D39" s="1360">
        <v>2000000</v>
      </c>
      <c r="E39" s="582">
        <v>1</v>
      </c>
      <c r="F39" s="126">
        <f t="shared" si="2"/>
        <v>2000000</v>
      </c>
      <c r="G39" s="962" t="s">
        <v>3968</v>
      </c>
      <c r="H39" s="962" t="s">
        <v>1103</v>
      </c>
      <c r="I39" s="960" t="s">
        <v>49</v>
      </c>
      <c r="J39" s="298" t="s">
        <v>961</v>
      </c>
      <c r="K39" s="38" t="s">
        <v>949</v>
      </c>
      <c r="L39" s="118"/>
      <c r="M39" s="11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582">
        <f>$E39</f>
        <v>1</v>
      </c>
      <c r="AA39" s="582">
        <f>$F39</f>
        <v>2000000</v>
      </c>
      <c r="AB39" s="298"/>
      <c r="AC39" s="298"/>
      <c r="AD39" s="298"/>
      <c r="AE39" s="298"/>
      <c r="AF39" s="298"/>
      <c r="AG39" s="298"/>
      <c r="AH39" s="298"/>
      <c r="AI39" s="298"/>
      <c r="AJ39" s="118"/>
      <c r="AK39" s="118"/>
      <c r="AL39" s="298"/>
      <c r="AM39" s="298"/>
      <c r="AN39" s="298"/>
      <c r="AO39" s="298"/>
      <c r="AP39" s="298"/>
      <c r="AQ39" s="298"/>
      <c r="AR39" s="298"/>
      <c r="AS39" s="298"/>
      <c r="AT39" s="1993">
        <f>$E39</f>
        <v>1</v>
      </c>
      <c r="AU39" s="1993">
        <f>$F39</f>
        <v>2000000</v>
      </c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118"/>
      <c r="FA39" s="118"/>
      <c r="FB39" s="118"/>
      <c r="FC39" s="118"/>
      <c r="FD39" s="118"/>
      <c r="FE39" s="118"/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</row>
    <row r="40" spans="1:196" s="1363" customFormat="1">
      <c r="A40" s="2005"/>
      <c r="B40" s="2005"/>
      <c r="C40" s="161"/>
      <c r="D40" s="2003"/>
      <c r="E40" s="1991"/>
      <c r="F40" s="1992"/>
      <c r="G40" s="161"/>
      <c r="H40" s="161"/>
      <c r="I40" s="1919"/>
      <c r="J40" s="118"/>
      <c r="K40" s="121"/>
      <c r="L40" s="118"/>
      <c r="M40" s="11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582"/>
      <c r="AA40" s="582"/>
      <c r="AB40" s="298"/>
      <c r="AC40" s="298"/>
      <c r="AD40" s="298"/>
      <c r="AE40" s="298"/>
      <c r="AF40" s="298"/>
      <c r="AG40" s="298"/>
      <c r="AH40" s="298"/>
      <c r="AI40" s="298"/>
      <c r="AJ40" s="118"/>
      <c r="AK40" s="118"/>
      <c r="AL40" s="3127" t="s">
        <v>1154</v>
      </c>
      <c r="AM40" s="3127"/>
      <c r="AN40" s="3127" t="s">
        <v>1152</v>
      </c>
      <c r="AO40" s="3127"/>
      <c r="AP40" s="3128" t="s">
        <v>1411</v>
      </c>
      <c r="AQ40" s="3129"/>
      <c r="AR40" s="3127" t="s">
        <v>1294</v>
      </c>
      <c r="AS40" s="3127"/>
      <c r="AT40" s="3127" t="s">
        <v>1297</v>
      </c>
      <c r="AU40" s="3127"/>
      <c r="AV40" s="3127" t="s">
        <v>1296</v>
      </c>
      <c r="AW40" s="3127"/>
      <c r="AX40" s="3127" t="s">
        <v>1156</v>
      </c>
      <c r="AY40" s="3127"/>
      <c r="AZ40" s="3128" t="s">
        <v>1074</v>
      </c>
      <c r="BA40" s="3129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118"/>
      <c r="BT40" s="118"/>
      <c r="BU40" s="118"/>
      <c r="BV40" s="118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118"/>
      <c r="FA40" s="118"/>
      <c r="FB40" s="118"/>
      <c r="FC40" s="118"/>
      <c r="FD40" s="118"/>
      <c r="FE40" s="118"/>
      <c r="FF40" s="118"/>
      <c r="FG40" s="118"/>
      <c r="FH40" s="118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</row>
    <row r="41" spans="1:196" s="1363" customFormat="1">
      <c r="A41" s="2005"/>
      <c r="B41" s="2005"/>
      <c r="C41" s="161"/>
      <c r="D41" s="2003"/>
      <c r="E41" s="1991"/>
      <c r="F41" s="1992"/>
      <c r="G41" s="161"/>
      <c r="H41" s="161"/>
      <c r="I41" s="1919"/>
      <c r="J41" s="118"/>
      <c r="K41" s="121"/>
      <c r="L41" s="118"/>
      <c r="M41" s="11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582"/>
      <c r="AA41" s="582"/>
      <c r="AB41" s="298"/>
      <c r="AC41" s="298"/>
      <c r="AD41" s="298"/>
      <c r="AE41" s="298"/>
      <c r="AF41" s="298"/>
      <c r="AG41" s="298"/>
      <c r="AH41" s="298"/>
      <c r="AI41" s="298"/>
      <c r="AJ41" s="118"/>
      <c r="AK41" s="118"/>
      <c r="AL41" s="1982" t="s">
        <v>1078</v>
      </c>
      <c r="AM41" s="1982" t="s">
        <v>1077</v>
      </c>
      <c r="AN41" s="1982" t="s">
        <v>1078</v>
      </c>
      <c r="AO41" s="1982" t="s">
        <v>1077</v>
      </c>
      <c r="AP41" s="1982" t="s">
        <v>1078</v>
      </c>
      <c r="AQ41" s="1982" t="s">
        <v>1077</v>
      </c>
      <c r="AR41" s="1982" t="s">
        <v>1078</v>
      </c>
      <c r="AS41" s="1982" t="s">
        <v>1077</v>
      </c>
      <c r="AT41" s="1982" t="s">
        <v>1078</v>
      </c>
      <c r="AU41" s="1982" t="s">
        <v>1077</v>
      </c>
      <c r="AV41" s="1982" t="s">
        <v>1078</v>
      </c>
      <c r="AW41" s="1982" t="s">
        <v>1077</v>
      </c>
      <c r="AX41" s="1982" t="s">
        <v>1078</v>
      </c>
      <c r="AY41" s="1982" t="s">
        <v>1077</v>
      </c>
      <c r="AZ41" s="1982" t="s">
        <v>1078</v>
      </c>
      <c r="BA41" s="1982" t="s">
        <v>1077</v>
      </c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  <c r="EK41" s="118"/>
      <c r="EL41" s="118"/>
      <c r="EM41" s="118"/>
      <c r="EN41" s="118"/>
      <c r="EO41" s="118"/>
      <c r="EP41" s="118"/>
      <c r="EQ41" s="118"/>
      <c r="ER41" s="118"/>
      <c r="ES41" s="118"/>
      <c r="ET41" s="118"/>
      <c r="EU41" s="118"/>
      <c r="EV41" s="118"/>
      <c r="EW41" s="118"/>
      <c r="EX41" s="118"/>
      <c r="EY41" s="118"/>
      <c r="EZ41" s="118"/>
      <c r="FA41" s="118"/>
      <c r="FB41" s="118"/>
      <c r="FC41" s="118"/>
      <c r="FD41" s="118"/>
      <c r="FE41" s="118"/>
      <c r="FF41" s="118"/>
      <c r="FG41" s="118"/>
      <c r="FH41" s="118"/>
      <c r="FI41" s="118"/>
      <c r="FJ41" s="118"/>
      <c r="FK41" s="118"/>
      <c r="FL41" s="118"/>
      <c r="FM41" s="118"/>
      <c r="FN41" s="118"/>
      <c r="FO41" s="118"/>
      <c r="FP41" s="118"/>
      <c r="FQ41" s="118"/>
      <c r="FR41" s="118"/>
      <c r="FS41" s="118"/>
      <c r="FT41" s="118"/>
      <c r="FU41" s="118"/>
      <c r="FV41" s="118"/>
      <c r="FW41" s="118"/>
      <c r="FX41" s="118"/>
      <c r="FY41" s="118"/>
      <c r="FZ41" s="118"/>
      <c r="GA41" s="118"/>
      <c r="GB41" s="118"/>
      <c r="GC41" s="118"/>
      <c r="GD41" s="118"/>
      <c r="GE41" s="118"/>
      <c r="GF41" s="118"/>
      <c r="GG41" s="118"/>
      <c r="GH41" s="118"/>
      <c r="GI41" s="118"/>
      <c r="GJ41" s="118"/>
      <c r="GK41" s="118"/>
      <c r="GL41" s="118"/>
      <c r="GM41" s="118"/>
      <c r="GN41" s="118"/>
    </row>
    <row r="42" spans="1:196" s="1363" customFormat="1">
      <c r="A42" s="2005"/>
      <c r="B42" s="2005"/>
      <c r="C42" s="161"/>
      <c r="D42" s="2003"/>
      <c r="E42" s="1991"/>
      <c r="F42" s="1992"/>
      <c r="G42" s="161"/>
      <c r="H42" s="161"/>
      <c r="I42" s="1919"/>
      <c r="J42" s="118"/>
      <c r="K42" s="121"/>
      <c r="L42" s="118"/>
      <c r="M42" s="11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582"/>
      <c r="AA42" s="582"/>
      <c r="AB42" s="298"/>
      <c r="AC42" s="298"/>
      <c r="AD42" s="298"/>
      <c r="AE42" s="298"/>
      <c r="AF42" s="298"/>
      <c r="AG42" s="298"/>
      <c r="AH42" s="298"/>
      <c r="AI42" s="298"/>
      <c r="AJ42" s="118"/>
      <c r="AK42" s="118"/>
      <c r="AL42" s="2006">
        <f>SUM(AL43:AL108)</f>
        <v>12</v>
      </c>
      <c r="AM42" s="2006">
        <f t="shared" ref="AM42:BA42" si="11">SUM(AM43:AM108)</f>
        <v>14940000</v>
      </c>
      <c r="AN42" s="2006">
        <f t="shared" si="11"/>
        <v>17</v>
      </c>
      <c r="AO42" s="2006">
        <f t="shared" si="11"/>
        <v>24190000</v>
      </c>
      <c r="AP42" s="2006">
        <f t="shared" si="11"/>
        <v>15</v>
      </c>
      <c r="AQ42" s="2006">
        <f t="shared" si="11"/>
        <v>25559000</v>
      </c>
      <c r="AR42" s="2006">
        <f t="shared" si="11"/>
        <v>7</v>
      </c>
      <c r="AS42" s="2006">
        <f t="shared" si="11"/>
        <v>9300000</v>
      </c>
      <c r="AT42" s="2006">
        <f t="shared" si="11"/>
        <v>7</v>
      </c>
      <c r="AU42" s="2006">
        <f t="shared" si="11"/>
        <v>9500000</v>
      </c>
      <c r="AV42" s="2006">
        <f t="shared" si="11"/>
        <v>4</v>
      </c>
      <c r="AW42" s="2006">
        <f t="shared" si="11"/>
        <v>9732000</v>
      </c>
      <c r="AX42" s="2006">
        <f t="shared" si="11"/>
        <v>1</v>
      </c>
      <c r="AY42" s="2006">
        <f t="shared" si="11"/>
        <v>3090000</v>
      </c>
      <c r="AZ42" s="2006">
        <f t="shared" si="11"/>
        <v>6</v>
      </c>
      <c r="BA42" s="2006">
        <f t="shared" si="11"/>
        <v>8500000</v>
      </c>
      <c r="BB42" s="2007">
        <f>AL42+AN42+AP42+AR42+AT42+AV42+AX42+AZ42</f>
        <v>69</v>
      </c>
      <c r="BC42" s="2007">
        <f>AM42+AO42+AQ42+AS42+AU42+AW42+AY42+BA42</f>
        <v>104811000</v>
      </c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</row>
    <row r="43" spans="1:196" s="1363" customFormat="1" ht="24" customHeight="1">
      <c r="A43" s="66">
        <v>1</v>
      </c>
      <c r="B43" s="66">
        <v>26</v>
      </c>
      <c r="C43" s="14" t="s">
        <v>60</v>
      </c>
      <c r="D43" s="1360">
        <v>310000</v>
      </c>
      <c r="E43" s="582">
        <v>1</v>
      </c>
      <c r="F43" s="126">
        <f t="shared" ref="F43:F74" si="12">E43*D43</f>
        <v>310000</v>
      </c>
      <c r="G43" s="882" t="s">
        <v>61</v>
      </c>
      <c r="H43" s="882" t="s">
        <v>1154</v>
      </c>
      <c r="I43" s="66" t="s">
        <v>49</v>
      </c>
      <c r="J43" s="125" t="s">
        <v>1403</v>
      </c>
      <c r="K43" s="1372" t="s">
        <v>1433</v>
      </c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582">
        <f>$E43</f>
        <v>1</v>
      </c>
      <c r="AA43" s="582">
        <f>$F43</f>
        <v>310000</v>
      </c>
      <c r="AB43" s="128"/>
      <c r="AC43" s="128"/>
      <c r="AD43" s="128"/>
      <c r="AE43" s="128"/>
      <c r="AF43" s="128"/>
      <c r="AG43" s="128"/>
      <c r="AH43" s="128"/>
      <c r="AI43" s="128"/>
      <c r="AL43" s="1827">
        <f>$E43</f>
        <v>1</v>
      </c>
      <c r="AM43" s="1827">
        <f>$F43</f>
        <v>310000</v>
      </c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</row>
    <row r="44" spans="1:196" s="1363" customFormat="1" ht="24" customHeight="1">
      <c r="A44" s="66">
        <v>1</v>
      </c>
      <c r="B44" s="66">
        <v>10</v>
      </c>
      <c r="C44" s="14" t="s">
        <v>994</v>
      </c>
      <c r="D44" s="1360">
        <v>930000</v>
      </c>
      <c r="E44" s="582">
        <v>1</v>
      </c>
      <c r="F44" s="126">
        <f t="shared" si="12"/>
        <v>930000</v>
      </c>
      <c r="G44" s="882" t="s">
        <v>45</v>
      </c>
      <c r="H44" s="882" t="s">
        <v>1154</v>
      </c>
      <c r="I44" s="66" t="s">
        <v>44</v>
      </c>
      <c r="J44" s="125" t="s">
        <v>1403</v>
      </c>
      <c r="K44" s="1372" t="s">
        <v>1433</v>
      </c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582">
        <f>$E44</f>
        <v>1</v>
      </c>
      <c r="Y44" s="582">
        <f>$F44</f>
        <v>930000</v>
      </c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L44" s="1827">
        <f t="shared" ref="AL44:AL53" si="13">$E44</f>
        <v>1</v>
      </c>
      <c r="AM44" s="1827">
        <f t="shared" ref="AM44:AM53" si="14">$F44</f>
        <v>930000</v>
      </c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</row>
    <row r="45" spans="1:196" s="1363" customFormat="1" ht="24" customHeight="1">
      <c r="A45" s="66">
        <v>1</v>
      </c>
      <c r="B45" s="66">
        <v>19</v>
      </c>
      <c r="C45" s="14" t="s">
        <v>994</v>
      </c>
      <c r="D45" s="1360">
        <v>930000</v>
      </c>
      <c r="E45" s="582">
        <v>1</v>
      </c>
      <c r="F45" s="126">
        <f t="shared" si="12"/>
        <v>930000</v>
      </c>
      <c r="G45" s="882" t="s">
        <v>63</v>
      </c>
      <c r="H45" s="882" t="s">
        <v>1154</v>
      </c>
      <c r="I45" s="66" t="s">
        <v>49</v>
      </c>
      <c r="J45" s="125" t="s">
        <v>1403</v>
      </c>
      <c r="K45" s="1372" t="s">
        <v>1433</v>
      </c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582">
        <f>$E45</f>
        <v>1</v>
      </c>
      <c r="AA45" s="582">
        <f>$F45</f>
        <v>930000</v>
      </c>
      <c r="AB45" s="128"/>
      <c r="AC45" s="128"/>
      <c r="AD45" s="128"/>
      <c r="AE45" s="128"/>
      <c r="AF45" s="128"/>
      <c r="AG45" s="128"/>
      <c r="AH45" s="128"/>
      <c r="AI45" s="128"/>
      <c r="AL45" s="1827">
        <f t="shared" si="13"/>
        <v>1</v>
      </c>
      <c r="AM45" s="1827">
        <f t="shared" si="14"/>
        <v>930000</v>
      </c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</row>
    <row r="46" spans="1:196" s="1363" customFormat="1" ht="24" customHeight="1">
      <c r="A46" s="66">
        <v>1</v>
      </c>
      <c r="B46" s="66">
        <v>20</v>
      </c>
      <c r="C46" s="14" t="s">
        <v>994</v>
      </c>
      <c r="D46" s="1360">
        <v>930000</v>
      </c>
      <c r="E46" s="582">
        <v>1</v>
      </c>
      <c r="F46" s="126">
        <f t="shared" si="12"/>
        <v>930000</v>
      </c>
      <c r="G46" s="882" t="s">
        <v>1395</v>
      </c>
      <c r="H46" s="882" t="s">
        <v>1154</v>
      </c>
      <c r="I46" s="66" t="s">
        <v>65</v>
      </c>
      <c r="J46" s="125" t="s">
        <v>1403</v>
      </c>
      <c r="K46" s="1372" t="s">
        <v>1433</v>
      </c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582">
        <f>$E46</f>
        <v>1</v>
      </c>
      <c r="AC46" s="582">
        <f>$F46</f>
        <v>930000</v>
      </c>
      <c r="AD46" s="128"/>
      <c r="AE46" s="128"/>
      <c r="AF46" s="128"/>
      <c r="AG46" s="128"/>
      <c r="AH46" s="128"/>
      <c r="AI46" s="128"/>
      <c r="AL46" s="1827">
        <f t="shared" si="13"/>
        <v>1</v>
      </c>
      <c r="AM46" s="1827">
        <f t="shared" si="14"/>
        <v>930000</v>
      </c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</row>
    <row r="47" spans="1:196" s="1363" customFormat="1" ht="24" customHeight="1">
      <c r="A47" s="66">
        <v>1</v>
      </c>
      <c r="B47" s="66">
        <v>6</v>
      </c>
      <c r="C47" s="14" t="s">
        <v>994</v>
      </c>
      <c r="D47" s="1360">
        <v>930000</v>
      </c>
      <c r="E47" s="582">
        <v>1</v>
      </c>
      <c r="F47" s="126">
        <f t="shared" si="12"/>
        <v>930000</v>
      </c>
      <c r="G47" s="882" t="s">
        <v>547</v>
      </c>
      <c r="H47" s="882" t="s">
        <v>1154</v>
      </c>
      <c r="I47" s="66" t="s">
        <v>28</v>
      </c>
      <c r="J47" s="125" t="s">
        <v>1403</v>
      </c>
      <c r="K47" s="1372" t="s">
        <v>1433</v>
      </c>
      <c r="N47" s="128"/>
      <c r="O47" s="128"/>
      <c r="P47" s="128"/>
      <c r="Q47" s="128"/>
      <c r="R47" s="128"/>
      <c r="S47" s="128"/>
      <c r="T47" s="128"/>
      <c r="U47" s="128"/>
      <c r="V47" s="582">
        <f>$E47</f>
        <v>1</v>
      </c>
      <c r="W47" s="582">
        <f>$F47</f>
        <v>930000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L47" s="1827">
        <f t="shared" si="13"/>
        <v>1</v>
      </c>
      <c r="AM47" s="1827">
        <f t="shared" si="14"/>
        <v>930000</v>
      </c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</row>
    <row r="48" spans="1:196" s="1363" customFormat="1" ht="24" customHeight="1">
      <c r="A48" s="66">
        <v>1</v>
      </c>
      <c r="B48" s="66">
        <v>8</v>
      </c>
      <c r="C48" s="14" t="s">
        <v>994</v>
      </c>
      <c r="D48" s="1360">
        <v>930000</v>
      </c>
      <c r="E48" s="582">
        <v>1</v>
      </c>
      <c r="F48" s="126">
        <f t="shared" si="12"/>
        <v>930000</v>
      </c>
      <c r="G48" s="882" t="s">
        <v>1115</v>
      </c>
      <c r="H48" s="882" t="s">
        <v>1154</v>
      </c>
      <c r="I48" s="66" t="s">
        <v>28</v>
      </c>
      <c r="J48" s="125" t="s">
        <v>1403</v>
      </c>
      <c r="K48" s="1372" t="s">
        <v>1433</v>
      </c>
      <c r="N48" s="128"/>
      <c r="O48" s="128"/>
      <c r="P48" s="128"/>
      <c r="Q48" s="128"/>
      <c r="R48" s="128"/>
      <c r="S48" s="128"/>
      <c r="T48" s="128"/>
      <c r="U48" s="128"/>
      <c r="V48" s="582">
        <f>$E48</f>
        <v>1</v>
      </c>
      <c r="W48" s="582">
        <f>$F48</f>
        <v>930000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L48" s="1827">
        <f t="shared" si="13"/>
        <v>1</v>
      </c>
      <c r="AM48" s="1827">
        <f t="shared" si="14"/>
        <v>930000</v>
      </c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</row>
    <row r="49" spans="1:53" s="1363" customFormat="1" ht="24" customHeight="1">
      <c r="A49" s="66">
        <v>1</v>
      </c>
      <c r="B49" s="66">
        <v>34</v>
      </c>
      <c r="C49" s="14" t="s">
        <v>992</v>
      </c>
      <c r="D49" s="1360">
        <v>1240000</v>
      </c>
      <c r="E49" s="582">
        <v>1</v>
      </c>
      <c r="F49" s="126">
        <f t="shared" si="12"/>
        <v>1240000</v>
      </c>
      <c r="G49" s="882" t="s">
        <v>1153</v>
      </c>
      <c r="H49" s="882" t="s">
        <v>1154</v>
      </c>
      <c r="I49" s="66" t="s">
        <v>39</v>
      </c>
      <c r="J49" s="125" t="s">
        <v>1403</v>
      </c>
      <c r="K49" s="1372" t="s">
        <v>1433</v>
      </c>
      <c r="N49" s="582">
        <f>$E49</f>
        <v>1</v>
      </c>
      <c r="O49" s="1827">
        <f>$F49</f>
        <v>1240000</v>
      </c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L49" s="1827">
        <f t="shared" si="13"/>
        <v>1</v>
      </c>
      <c r="AM49" s="1827">
        <f t="shared" si="14"/>
        <v>1240000</v>
      </c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</row>
    <row r="50" spans="1:53" s="1363" customFormat="1" ht="24" customHeight="1">
      <c r="A50" s="66">
        <v>1</v>
      </c>
      <c r="B50" s="66">
        <v>39</v>
      </c>
      <c r="C50" s="14" t="s">
        <v>773</v>
      </c>
      <c r="D50" s="1360">
        <v>1320000</v>
      </c>
      <c r="E50" s="582">
        <v>1</v>
      </c>
      <c r="F50" s="126">
        <f t="shared" si="12"/>
        <v>1320000</v>
      </c>
      <c r="G50" s="882" t="s">
        <v>999</v>
      </c>
      <c r="H50" s="882" t="s">
        <v>1154</v>
      </c>
      <c r="I50" s="66" t="s">
        <v>49</v>
      </c>
      <c r="J50" s="125" t="s">
        <v>1403</v>
      </c>
      <c r="K50" s="1372" t="s">
        <v>1433</v>
      </c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582">
        <f>$E50</f>
        <v>1</v>
      </c>
      <c r="AA50" s="582">
        <f>$F50</f>
        <v>1320000</v>
      </c>
      <c r="AB50" s="128"/>
      <c r="AC50" s="128"/>
      <c r="AD50" s="128"/>
      <c r="AE50" s="128"/>
      <c r="AF50" s="128"/>
      <c r="AG50" s="128"/>
      <c r="AH50" s="128"/>
      <c r="AI50" s="128"/>
      <c r="AL50" s="1827">
        <f t="shared" si="13"/>
        <v>1</v>
      </c>
      <c r="AM50" s="1827">
        <f t="shared" si="14"/>
        <v>1320000</v>
      </c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</row>
    <row r="51" spans="1:53" s="1363" customFormat="1" ht="24" customHeight="1">
      <c r="A51" s="66">
        <v>1</v>
      </c>
      <c r="B51" s="66">
        <v>54</v>
      </c>
      <c r="C51" s="14" t="s">
        <v>546</v>
      </c>
      <c r="D51" s="1360">
        <v>1340000</v>
      </c>
      <c r="E51" s="582">
        <v>2</v>
      </c>
      <c r="F51" s="126">
        <f t="shared" si="12"/>
        <v>2680000</v>
      </c>
      <c r="G51" s="882" t="s">
        <v>547</v>
      </c>
      <c r="H51" s="882" t="s">
        <v>1154</v>
      </c>
      <c r="I51" s="66" t="s">
        <v>28</v>
      </c>
      <c r="J51" s="125" t="s">
        <v>1403</v>
      </c>
      <c r="K51" s="1372" t="s">
        <v>1433</v>
      </c>
      <c r="N51" s="128"/>
      <c r="O51" s="128"/>
      <c r="P51" s="128"/>
      <c r="Q51" s="128"/>
      <c r="R51" s="128"/>
      <c r="S51" s="128"/>
      <c r="T51" s="128"/>
      <c r="U51" s="128"/>
      <c r="V51" s="582">
        <f>$E51</f>
        <v>2</v>
      </c>
      <c r="W51" s="582">
        <f>$F51</f>
        <v>2680000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L51" s="1827">
        <f t="shared" si="13"/>
        <v>2</v>
      </c>
      <c r="AM51" s="1827">
        <f t="shared" si="14"/>
        <v>2680000</v>
      </c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</row>
    <row r="52" spans="1:53" s="1363" customFormat="1" ht="24" customHeight="1">
      <c r="A52" s="66">
        <v>1</v>
      </c>
      <c r="B52" s="66">
        <v>33</v>
      </c>
      <c r="C52" s="14" t="s">
        <v>639</v>
      </c>
      <c r="D52" s="1360">
        <v>1650000</v>
      </c>
      <c r="E52" s="582">
        <v>1</v>
      </c>
      <c r="F52" s="126">
        <f t="shared" si="12"/>
        <v>1650000</v>
      </c>
      <c r="G52" s="882" t="s">
        <v>1153</v>
      </c>
      <c r="H52" s="882" t="s">
        <v>1154</v>
      </c>
      <c r="I52" s="66" t="s">
        <v>39</v>
      </c>
      <c r="J52" s="125" t="s">
        <v>1403</v>
      </c>
      <c r="K52" s="1372" t="s">
        <v>1433</v>
      </c>
      <c r="M52" s="1801"/>
      <c r="N52" s="582">
        <f>$E52</f>
        <v>1</v>
      </c>
      <c r="O52" s="1827">
        <f>$F52</f>
        <v>1650000</v>
      </c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L52" s="1827">
        <f t="shared" si="13"/>
        <v>1</v>
      </c>
      <c r="AM52" s="1827">
        <f t="shared" si="14"/>
        <v>1650000</v>
      </c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</row>
    <row r="53" spans="1:53" s="1363" customFormat="1" ht="24" customHeight="1">
      <c r="A53" s="66">
        <v>1</v>
      </c>
      <c r="B53" s="66">
        <v>48</v>
      </c>
      <c r="C53" s="14" t="s">
        <v>549</v>
      </c>
      <c r="D53" s="1360">
        <v>3090000</v>
      </c>
      <c r="E53" s="582">
        <v>1</v>
      </c>
      <c r="F53" s="126">
        <f t="shared" si="12"/>
        <v>3090000</v>
      </c>
      <c r="G53" s="882" t="s">
        <v>1153</v>
      </c>
      <c r="H53" s="882" t="s">
        <v>1154</v>
      </c>
      <c r="I53" s="66" t="s">
        <v>39</v>
      </c>
      <c r="J53" s="125" t="s">
        <v>1403</v>
      </c>
      <c r="K53" s="1372" t="s">
        <v>1433</v>
      </c>
      <c r="N53" s="582">
        <f>$E53</f>
        <v>1</v>
      </c>
      <c r="O53" s="1827">
        <f>$F53</f>
        <v>3090000</v>
      </c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L53" s="1827">
        <f t="shared" si="13"/>
        <v>1</v>
      </c>
      <c r="AM53" s="1827">
        <f t="shared" si="14"/>
        <v>3090000</v>
      </c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</row>
    <row r="54" spans="1:53" s="1363" customFormat="1" ht="24" customHeight="1">
      <c r="A54" s="66">
        <v>1</v>
      </c>
      <c r="B54" s="66">
        <v>22</v>
      </c>
      <c r="C54" s="14" t="s">
        <v>985</v>
      </c>
      <c r="D54" s="1360">
        <v>730000</v>
      </c>
      <c r="E54" s="582">
        <v>1</v>
      </c>
      <c r="F54" s="126">
        <f t="shared" si="12"/>
        <v>730000</v>
      </c>
      <c r="G54" s="882" t="s">
        <v>704</v>
      </c>
      <c r="H54" s="882" t="s">
        <v>1152</v>
      </c>
      <c r="I54" s="66" t="s">
        <v>39</v>
      </c>
      <c r="J54" s="125" t="s">
        <v>1403</v>
      </c>
      <c r="K54" s="1372" t="s">
        <v>1433</v>
      </c>
      <c r="N54" s="582">
        <f>$E54</f>
        <v>1</v>
      </c>
      <c r="O54" s="1827">
        <f>$F54</f>
        <v>730000</v>
      </c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L54" s="128"/>
      <c r="AM54" s="128"/>
      <c r="AN54" s="1827">
        <f t="shared" ref="AN54:AN70" si="15">$E54</f>
        <v>1</v>
      </c>
      <c r="AO54" s="1827">
        <f t="shared" ref="AO54:AO70" si="16">$F54</f>
        <v>730000</v>
      </c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</row>
    <row r="55" spans="1:53" s="1363" customFormat="1" ht="24" customHeight="1">
      <c r="A55" s="66">
        <v>1</v>
      </c>
      <c r="B55" s="66">
        <v>25</v>
      </c>
      <c r="C55" s="14" t="s">
        <v>1401</v>
      </c>
      <c r="D55" s="1360">
        <v>730000</v>
      </c>
      <c r="E55" s="582">
        <v>1</v>
      </c>
      <c r="F55" s="126">
        <f t="shared" si="12"/>
        <v>730000</v>
      </c>
      <c r="G55" s="882" t="s">
        <v>704</v>
      </c>
      <c r="H55" s="882" t="s">
        <v>1152</v>
      </c>
      <c r="I55" s="66" t="s">
        <v>39</v>
      </c>
      <c r="J55" s="125" t="s">
        <v>1403</v>
      </c>
      <c r="K55" s="1372" t="s">
        <v>1433</v>
      </c>
      <c r="N55" s="582">
        <f>$E55</f>
        <v>1</v>
      </c>
      <c r="O55" s="1827">
        <f>$F55</f>
        <v>730000</v>
      </c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L55" s="128"/>
      <c r="AM55" s="128"/>
      <c r="AN55" s="1827">
        <f t="shared" si="15"/>
        <v>1</v>
      </c>
      <c r="AO55" s="1827">
        <f t="shared" si="16"/>
        <v>730000</v>
      </c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</row>
    <row r="56" spans="1:53" s="1363" customFormat="1" ht="24" customHeight="1">
      <c r="A56" s="66">
        <v>1</v>
      </c>
      <c r="B56" s="66">
        <v>5</v>
      </c>
      <c r="C56" s="14" t="s">
        <v>993</v>
      </c>
      <c r="D56" s="1360">
        <v>730000</v>
      </c>
      <c r="E56" s="582">
        <v>1</v>
      </c>
      <c r="F56" s="126">
        <f t="shared" si="12"/>
        <v>730000</v>
      </c>
      <c r="G56" s="882" t="s">
        <v>554</v>
      </c>
      <c r="H56" s="882" t="s">
        <v>1152</v>
      </c>
      <c r="I56" s="66" t="s">
        <v>26</v>
      </c>
      <c r="J56" s="125" t="s">
        <v>1403</v>
      </c>
      <c r="K56" s="1372" t="s">
        <v>1433</v>
      </c>
      <c r="L56" s="30" t="s">
        <v>4112</v>
      </c>
      <c r="N56" s="582"/>
      <c r="O56" s="1827"/>
      <c r="P56" s="582"/>
      <c r="Q56" s="1827"/>
      <c r="R56" s="582">
        <f>$E56</f>
        <v>1</v>
      </c>
      <c r="S56" s="1827">
        <f>$F56</f>
        <v>730000</v>
      </c>
      <c r="T56" s="128"/>
      <c r="U56" s="128"/>
      <c r="V56" s="582"/>
      <c r="W56" s="1827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L56" s="128"/>
      <c r="AM56" s="128"/>
      <c r="AN56" s="1827">
        <f t="shared" si="15"/>
        <v>1</v>
      </c>
      <c r="AO56" s="1827">
        <f t="shared" si="16"/>
        <v>730000</v>
      </c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</row>
    <row r="57" spans="1:53" s="1363" customFormat="1" ht="24" customHeight="1">
      <c r="A57" s="66">
        <v>1</v>
      </c>
      <c r="B57" s="66">
        <v>4</v>
      </c>
      <c r="C57" s="567" t="s">
        <v>1404</v>
      </c>
      <c r="D57" s="1360">
        <v>830000</v>
      </c>
      <c r="E57" s="582">
        <v>1</v>
      </c>
      <c r="F57" s="126">
        <f t="shared" si="12"/>
        <v>830000</v>
      </c>
      <c r="G57" s="882" t="s">
        <v>704</v>
      </c>
      <c r="H57" s="882" t="s">
        <v>1152</v>
      </c>
      <c r="I57" s="66" t="s">
        <v>39</v>
      </c>
      <c r="J57" s="125" t="s">
        <v>1403</v>
      </c>
      <c r="K57" s="1372" t="s">
        <v>1433</v>
      </c>
      <c r="N57" s="582">
        <f>$E57</f>
        <v>1</v>
      </c>
      <c r="O57" s="1827">
        <f>$F57</f>
        <v>830000</v>
      </c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L57" s="128"/>
      <c r="AM57" s="128"/>
      <c r="AN57" s="1827">
        <f t="shared" si="15"/>
        <v>1</v>
      </c>
      <c r="AO57" s="1827">
        <f t="shared" si="16"/>
        <v>830000</v>
      </c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</row>
    <row r="58" spans="1:53" s="1363" customFormat="1" ht="24" customHeight="1">
      <c r="A58" s="66">
        <v>1</v>
      </c>
      <c r="B58" s="66">
        <v>36</v>
      </c>
      <c r="C58" s="14" t="s">
        <v>40</v>
      </c>
      <c r="D58" s="1360">
        <v>1240000</v>
      </c>
      <c r="E58" s="582">
        <v>1</v>
      </c>
      <c r="F58" s="126">
        <f t="shared" si="12"/>
        <v>1240000</v>
      </c>
      <c r="G58" s="882" t="s">
        <v>704</v>
      </c>
      <c r="H58" s="882" t="s">
        <v>1152</v>
      </c>
      <c r="I58" s="66" t="s">
        <v>39</v>
      </c>
      <c r="J58" s="125" t="s">
        <v>1403</v>
      </c>
      <c r="K58" s="1372" t="s">
        <v>1433</v>
      </c>
      <c r="N58" s="582">
        <f>$E58</f>
        <v>1</v>
      </c>
      <c r="O58" s="1827">
        <f>$F58</f>
        <v>1240000</v>
      </c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L58" s="128"/>
      <c r="AM58" s="128"/>
      <c r="AN58" s="1827">
        <f t="shared" si="15"/>
        <v>1</v>
      </c>
      <c r="AO58" s="1827">
        <f t="shared" si="16"/>
        <v>1240000</v>
      </c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</row>
    <row r="59" spans="1:53" s="1363" customFormat="1" ht="24" customHeight="1">
      <c r="A59" s="66">
        <v>1</v>
      </c>
      <c r="B59" s="66">
        <v>37</v>
      </c>
      <c r="C59" s="14" t="s">
        <v>676</v>
      </c>
      <c r="D59" s="1360">
        <v>1240000</v>
      </c>
      <c r="E59" s="582">
        <v>1</v>
      </c>
      <c r="F59" s="126">
        <f t="shared" si="12"/>
        <v>1240000</v>
      </c>
      <c r="G59" s="882" t="s">
        <v>704</v>
      </c>
      <c r="H59" s="882" t="s">
        <v>1152</v>
      </c>
      <c r="I59" s="66" t="s">
        <v>39</v>
      </c>
      <c r="J59" s="125" t="s">
        <v>1403</v>
      </c>
      <c r="K59" s="1372" t="s">
        <v>1433</v>
      </c>
      <c r="N59" s="582">
        <f>$E59</f>
        <v>1</v>
      </c>
      <c r="O59" s="1827">
        <f>$F59</f>
        <v>1240000</v>
      </c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L59" s="128"/>
      <c r="AM59" s="128"/>
      <c r="AN59" s="1827">
        <f t="shared" si="15"/>
        <v>1</v>
      </c>
      <c r="AO59" s="1827">
        <f t="shared" si="16"/>
        <v>1240000</v>
      </c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</row>
    <row r="60" spans="1:53" s="1363" customFormat="1" ht="24" customHeight="1">
      <c r="A60" s="66">
        <v>1</v>
      </c>
      <c r="B60" s="66">
        <v>50</v>
      </c>
      <c r="C60" s="14" t="s">
        <v>546</v>
      </c>
      <c r="D60" s="1360">
        <v>1340000</v>
      </c>
      <c r="E60" s="582">
        <v>1</v>
      </c>
      <c r="F60" s="126">
        <f t="shared" si="12"/>
        <v>1340000</v>
      </c>
      <c r="G60" s="882" t="s">
        <v>554</v>
      </c>
      <c r="H60" s="882" t="s">
        <v>1152</v>
      </c>
      <c r="I60" s="66" t="s">
        <v>26</v>
      </c>
      <c r="J60" s="125" t="s">
        <v>1403</v>
      </c>
      <c r="K60" s="1372" t="s">
        <v>1433</v>
      </c>
      <c r="L60" s="30" t="s">
        <v>4112</v>
      </c>
      <c r="N60" s="582"/>
      <c r="O60" s="1827"/>
      <c r="P60" s="582"/>
      <c r="Q60" s="1827"/>
      <c r="R60" s="582">
        <f>$E60</f>
        <v>1</v>
      </c>
      <c r="S60" s="1827">
        <f>$F60</f>
        <v>1340000</v>
      </c>
      <c r="T60" s="128"/>
      <c r="U60" s="128"/>
      <c r="V60" s="582"/>
      <c r="W60" s="1827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L60" s="128"/>
      <c r="AM60" s="128"/>
      <c r="AN60" s="1827">
        <f t="shared" si="15"/>
        <v>1</v>
      </c>
      <c r="AO60" s="1827">
        <f t="shared" si="16"/>
        <v>1340000</v>
      </c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</row>
    <row r="61" spans="1:53" s="1363" customFormat="1" ht="24" customHeight="1">
      <c r="A61" s="66">
        <v>1</v>
      </c>
      <c r="B61" s="66">
        <v>51</v>
      </c>
      <c r="C61" s="14" t="s">
        <v>546</v>
      </c>
      <c r="D61" s="1360">
        <v>1340000</v>
      </c>
      <c r="E61" s="582">
        <v>1</v>
      </c>
      <c r="F61" s="126">
        <f t="shared" si="12"/>
        <v>1340000</v>
      </c>
      <c r="G61" s="882" t="s">
        <v>1046</v>
      </c>
      <c r="H61" s="882" t="s">
        <v>1152</v>
      </c>
      <c r="I61" s="66" t="s">
        <v>26</v>
      </c>
      <c r="J61" s="125" t="s">
        <v>1403</v>
      </c>
      <c r="K61" s="1372" t="s">
        <v>1433</v>
      </c>
      <c r="L61" s="30" t="s">
        <v>4112</v>
      </c>
      <c r="N61" s="582"/>
      <c r="O61" s="1827"/>
      <c r="P61" s="582"/>
      <c r="Q61" s="1827"/>
      <c r="R61" s="582">
        <f>$E61</f>
        <v>1</v>
      </c>
      <c r="S61" s="1827">
        <f>$F61</f>
        <v>1340000</v>
      </c>
      <c r="T61" s="128"/>
      <c r="U61" s="128"/>
      <c r="V61" s="582"/>
      <c r="W61" s="1827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L61" s="128"/>
      <c r="AM61" s="128"/>
      <c r="AN61" s="1827">
        <f t="shared" si="15"/>
        <v>1</v>
      </c>
      <c r="AO61" s="1827">
        <f t="shared" si="16"/>
        <v>1340000</v>
      </c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</row>
    <row r="62" spans="1:53" s="1363" customFormat="1" ht="24" customHeight="1">
      <c r="A62" s="66">
        <v>1</v>
      </c>
      <c r="B62" s="66">
        <v>53</v>
      </c>
      <c r="C62" s="14" t="s">
        <v>546</v>
      </c>
      <c r="D62" s="1360">
        <v>1340000</v>
      </c>
      <c r="E62" s="582">
        <v>1</v>
      </c>
      <c r="F62" s="126">
        <f t="shared" si="12"/>
        <v>1340000</v>
      </c>
      <c r="G62" s="882" t="s">
        <v>557</v>
      </c>
      <c r="H62" s="882" t="s">
        <v>1152</v>
      </c>
      <c r="I62" s="66" t="s">
        <v>28</v>
      </c>
      <c r="J62" s="125" t="s">
        <v>1403</v>
      </c>
      <c r="K62" s="1372" t="s">
        <v>1433</v>
      </c>
      <c r="N62" s="128"/>
      <c r="O62" s="128"/>
      <c r="P62" s="128"/>
      <c r="Q62" s="128"/>
      <c r="R62" s="128"/>
      <c r="S62" s="128"/>
      <c r="T62" s="128"/>
      <c r="U62" s="128"/>
      <c r="V62" s="582">
        <f>$E62</f>
        <v>1</v>
      </c>
      <c r="W62" s="582">
        <f>$F62</f>
        <v>1340000</v>
      </c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L62" s="128"/>
      <c r="AM62" s="128"/>
      <c r="AN62" s="1827">
        <f t="shared" si="15"/>
        <v>1</v>
      </c>
      <c r="AO62" s="1827">
        <f t="shared" si="16"/>
        <v>1340000</v>
      </c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</row>
    <row r="63" spans="1:53" s="1363" customFormat="1" ht="24" customHeight="1">
      <c r="A63" s="66">
        <v>1</v>
      </c>
      <c r="B63" s="66">
        <v>59</v>
      </c>
      <c r="C63" s="14" t="s">
        <v>774</v>
      </c>
      <c r="D63" s="1360">
        <v>1450000</v>
      </c>
      <c r="E63" s="582">
        <v>1</v>
      </c>
      <c r="F63" s="126">
        <f t="shared" si="12"/>
        <v>1450000</v>
      </c>
      <c r="G63" s="882" t="s">
        <v>1046</v>
      </c>
      <c r="H63" s="882" t="s">
        <v>1152</v>
      </c>
      <c r="I63" s="66" t="s">
        <v>26</v>
      </c>
      <c r="J63" s="125" t="s">
        <v>1403</v>
      </c>
      <c r="K63" s="1372" t="s">
        <v>1433</v>
      </c>
      <c r="L63" s="30" t="s">
        <v>4112</v>
      </c>
      <c r="N63" s="582"/>
      <c r="O63" s="1827"/>
      <c r="P63" s="582"/>
      <c r="Q63" s="1827"/>
      <c r="R63" s="582">
        <f>$E63</f>
        <v>1</v>
      </c>
      <c r="S63" s="1827">
        <f>$F63</f>
        <v>1450000</v>
      </c>
      <c r="T63" s="128"/>
      <c r="U63" s="128"/>
      <c r="V63" s="582"/>
      <c r="W63" s="1827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L63" s="128"/>
      <c r="AM63" s="128"/>
      <c r="AN63" s="1827">
        <f t="shared" si="15"/>
        <v>1</v>
      </c>
      <c r="AO63" s="1827">
        <f t="shared" si="16"/>
        <v>1450000</v>
      </c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</row>
    <row r="64" spans="1:53" s="1363" customFormat="1" ht="24" customHeight="1">
      <c r="A64" s="66">
        <v>1</v>
      </c>
      <c r="B64" s="66">
        <v>60</v>
      </c>
      <c r="C64" s="14" t="s">
        <v>774</v>
      </c>
      <c r="D64" s="1360">
        <v>1450000</v>
      </c>
      <c r="E64" s="582">
        <v>1</v>
      </c>
      <c r="F64" s="126">
        <f t="shared" si="12"/>
        <v>1450000</v>
      </c>
      <c r="G64" s="882" t="s">
        <v>1150</v>
      </c>
      <c r="H64" s="882" t="s">
        <v>1152</v>
      </c>
      <c r="I64" s="66" t="s">
        <v>28</v>
      </c>
      <c r="J64" s="125" t="s">
        <v>1403</v>
      </c>
      <c r="K64" s="1372" t="s">
        <v>1433</v>
      </c>
      <c r="N64" s="128"/>
      <c r="O64" s="128"/>
      <c r="P64" s="128"/>
      <c r="Q64" s="128"/>
      <c r="R64" s="128"/>
      <c r="S64" s="128"/>
      <c r="T64" s="128"/>
      <c r="U64" s="128"/>
      <c r="V64" s="582">
        <f>$E64</f>
        <v>1</v>
      </c>
      <c r="W64" s="582">
        <f>$F64</f>
        <v>1450000</v>
      </c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L64" s="128"/>
      <c r="AM64" s="128"/>
      <c r="AN64" s="1827">
        <f t="shared" si="15"/>
        <v>1</v>
      </c>
      <c r="AO64" s="1827">
        <f t="shared" si="16"/>
        <v>1450000</v>
      </c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</row>
    <row r="65" spans="1:196" s="1363" customFormat="1" ht="24" customHeight="1">
      <c r="A65" s="66">
        <v>1</v>
      </c>
      <c r="B65" s="66">
        <v>62</v>
      </c>
      <c r="C65" s="1373" t="s">
        <v>41</v>
      </c>
      <c r="D65" s="1360">
        <v>1550000</v>
      </c>
      <c r="E65" s="582">
        <v>1</v>
      </c>
      <c r="F65" s="126">
        <f t="shared" si="12"/>
        <v>1550000</v>
      </c>
      <c r="G65" s="882" t="s">
        <v>704</v>
      </c>
      <c r="H65" s="882" t="s">
        <v>1152</v>
      </c>
      <c r="I65" s="66" t="s">
        <v>39</v>
      </c>
      <c r="J65" s="125" t="s">
        <v>1403</v>
      </c>
      <c r="K65" s="1372" t="s">
        <v>1433</v>
      </c>
      <c r="N65" s="582">
        <f>$E65</f>
        <v>1</v>
      </c>
      <c r="O65" s="1827">
        <f>$F65</f>
        <v>1550000</v>
      </c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L65" s="128"/>
      <c r="AM65" s="128"/>
      <c r="AN65" s="1827">
        <f t="shared" si="15"/>
        <v>1</v>
      </c>
      <c r="AO65" s="1827">
        <f t="shared" si="16"/>
        <v>1550000</v>
      </c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</row>
    <row r="66" spans="1:196" s="1363" customFormat="1" ht="24" customHeight="1">
      <c r="A66" s="66">
        <v>1</v>
      </c>
      <c r="B66" s="66">
        <v>56</v>
      </c>
      <c r="C66" s="14" t="s">
        <v>636</v>
      </c>
      <c r="D66" s="1360">
        <v>1760000</v>
      </c>
      <c r="E66" s="582">
        <v>1</v>
      </c>
      <c r="F66" s="126">
        <f t="shared" si="12"/>
        <v>1760000</v>
      </c>
      <c r="G66" s="882" t="s">
        <v>554</v>
      </c>
      <c r="H66" s="882" t="s">
        <v>1152</v>
      </c>
      <c r="I66" s="66" t="s">
        <v>26</v>
      </c>
      <c r="J66" s="125" t="s">
        <v>961</v>
      </c>
      <c r="K66" s="1372" t="s">
        <v>1433</v>
      </c>
      <c r="L66" s="30" t="s">
        <v>4112</v>
      </c>
      <c r="N66" s="582"/>
      <c r="O66" s="1827"/>
      <c r="P66" s="582"/>
      <c r="Q66" s="1827"/>
      <c r="R66" s="582">
        <f>$E66</f>
        <v>1</v>
      </c>
      <c r="S66" s="1827">
        <f>$F66</f>
        <v>1760000</v>
      </c>
      <c r="T66" s="128"/>
      <c r="U66" s="128"/>
      <c r="V66" s="582"/>
      <c r="W66" s="1827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L66" s="128"/>
      <c r="AM66" s="128"/>
      <c r="AN66" s="1827">
        <f t="shared" si="15"/>
        <v>1</v>
      </c>
      <c r="AO66" s="1827">
        <f t="shared" si="16"/>
        <v>1760000</v>
      </c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</row>
    <row r="67" spans="1:196" s="1363" customFormat="1" ht="24" customHeight="1">
      <c r="A67" s="66">
        <v>1</v>
      </c>
      <c r="B67" s="66">
        <v>57</v>
      </c>
      <c r="C67" s="14" t="s">
        <v>636</v>
      </c>
      <c r="D67" s="1360">
        <v>1760000</v>
      </c>
      <c r="E67" s="582">
        <v>1</v>
      </c>
      <c r="F67" s="126">
        <f t="shared" si="12"/>
        <v>1760000</v>
      </c>
      <c r="G67" s="882" t="s">
        <v>1046</v>
      </c>
      <c r="H67" s="882" t="s">
        <v>1152</v>
      </c>
      <c r="I67" s="66" t="s">
        <v>26</v>
      </c>
      <c r="J67" s="125" t="s">
        <v>1403</v>
      </c>
      <c r="K67" s="1372" t="s">
        <v>1433</v>
      </c>
      <c r="L67" s="30" t="s">
        <v>4112</v>
      </c>
      <c r="N67" s="582"/>
      <c r="O67" s="1827"/>
      <c r="P67" s="582"/>
      <c r="Q67" s="1827"/>
      <c r="R67" s="582">
        <f>$E67</f>
        <v>1</v>
      </c>
      <c r="S67" s="1827">
        <f>$F67</f>
        <v>1760000</v>
      </c>
      <c r="T67" s="128"/>
      <c r="U67" s="128"/>
      <c r="V67" s="582"/>
      <c r="W67" s="1827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L67" s="128"/>
      <c r="AM67" s="128"/>
      <c r="AN67" s="1827">
        <f t="shared" si="15"/>
        <v>1</v>
      </c>
      <c r="AO67" s="1827">
        <f t="shared" si="16"/>
        <v>1760000</v>
      </c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</row>
    <row r="68" spans="1:196" s="1363" customFormat="1" ht="24" customHeight="1">
      <c r="A68" s="66">
        <v>1</v>
      </c>
      <c r="B68" s="66">
        <v>35</v>
      </c>
      <c r="C68" s="14" t="s">
        <v>707</v>
      </c>
      <c r="D68" s="1360">
        <v>2060000</v>
      </c>
      <c r="E68" s="582">
        <v>1</v>
      </c>
      <c r="F68" s="126">
        <f t="shared" si="12"/>
        <v>2060000</v>
      </c>
      <c r="G68" s="882" t="s">
        <v>554</v>
      </c>
      <c r="H68" s="882" t="s">
        <v>1152</v>
      </c>
      <c r="I68" s="66" t="s">
        <v>26</v>
      </c>
      <c r="J68" s="125" t="s">
        <v>1403</v>
      </c>
      <c r="K68" s="1372" t="s">
        <v>1433</v>
      </c>
      <c r="L68" s="30" t="s">
        <v>4112</v>
      </c>
      <c r="N68" s="582"/>
      <c r="O68" s="1827"/>
      <c r="P68" s="582"/>
      <c r="Q68" s="1827"/>
      <c r="R68" s="582">
        <f>$E68</f>
        <v>1</v>
      </c>
      <c r="S68" s="1827">
        <f>$F68</f>
        <v>2060000</v>
      </c>
      <c r="T68" s="128"/>
      <c r="U68" s="128"/>
      <c r="V68" s="582"/>
      <c r="W68" s="1827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L68" s="128"/>
      <c r="AM68" s="128"/>
      <c r="AN68" s="1827">
        <f t="shared" si="15"/>
        <v>1</v>
      </c>
      <c r="AO68" s="1827">
        <f t="shared" si="16"/>
        <v>2060000</v>
      </c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</row>
    <row r="69" spans="1:196" ht="24" customHeight="1">
      <c r="A69" s="66">
        <v>1</v>
      </c>
      <c r="B69" s="66">
        <v>45</v>
      </c>
      <c r="C69" s="14" t="s">
        <v>638</v>
      </c>
      <c r="D69" s="1360">
        <v>2060000</v>
      </c>
      <c r="E69" s="582">
        <v>1</v>
      </c>
      <c r="F69" s="126">
        <f t="shared" si="12"/>
        <v>2060000</v>
      </c>
      <c r="G69" s="882" t="s">
        <v>1046</v>
      </c>
      <c r="H69" s="882" t="s">
        <v>1152</v>
      </c>
      <c r="I69" s="66" t="s">
        <v>26</v>
      </c>
      <c r="J69" s="125" t="s">
        <v>1403</v>
      </c>
      <c r="K69" s="1372" t="s">
        <v>1433</v>
      </c>
      <c r="L69" s="30" t="s">
        <v>4112</v>
      </c>
      <c r="M69" s="1363"/>
      <c r="N69" s="582"/>
      <c r="O69" s="1827"/>
      <c r="P69" s="582"/>
      <c r="Q69" s="1827"/>
      <c r="R69" s="582">
        <f>$E69</f>
        <v>1</v>
      </c>
      <c r="S69" s="1827">
        <f>$F69</f>
        <v>2060000</v>
      </c>
      <c r="T69" s="128"/>
      <c r="U69" s="128"/>
      <c r="V69" s="582"/>
      <c r="W69" s="1827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363"/>
      <c r="AK69" s="1363"/>
      <c r="AL69" s="128"/>
      <c r="AM69" s="128"/>
      <c r="AN69" s="1827">
        <f t="shared" si="15"/>
        <v>1</v>
      </c>
      <c r="AO69" s="1827">
        <f t="shared" si="16"/>
        <v>2060000</v>
      </c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363"/>
      <c r="BC69" s="1363"/>
      <c r="BD69" s="1363"/>
      <c r="BE69" s="1363"/>
      <c r="BF69" s="1363"/>
      <c r="BG69" s="1363"/>
      <c r="BH69" s="1363"/>
      <c r="BI69" s="1363"/>
      <c r="BJ69" s="1363"/>
      <c r="BK69" s="1363"/>
      <c r="BL69" s="1363"/>
      <c r="BM69" s="1363"/>
      <c r="BN69" s="1363"/>
      <c r="BO69" s="1363"/>
      <c r="BP69" s="1363"/>
      <c r="BQ69" s="1363"/>
      <c r="BR69" s="1363"/>
      <c r="BS69" s="1363"/>
      <c r="BT69" s="1363"/>
      <c r="BU69" s="1363"/>
      <c r="BV69" s="1363"/>
      <c r="BW69" s="1363"/>
      <c r="BX69" s="1363"/>
      <c r="BY69" s="1363"/>
      <c r="BZ69" s="1363"/>
      <c r="CA69" s="1363"/>
      <c r="CB69" s="1363"/>
      <c r="CC69" s="1363"/>
      <c r="CD69" s="1363"/>
      <c r="CE69" s="1363"/>
      <c r="CF69" s="1363"/>
      <c r="CG69" s="1363"/>
      <c r="CH69" s="1363"/>
      <c r="CI69" s="1363"/>
      <c r="CJ69" s="1363"/>
      <c r="CK69" s="1363"/>
      <c r="CL69" s="1363"/>
      <c r="CM69" s="1363"/>
      <c r="CN69" s="1363"/>
      <c r="CO69" s="1363"/>
      <c r="CP69" s="1363"/>
      <c r="CQ69" s="1363"/>
      <c r="CR69" s="1363"/>
      <c r="CS69" s="1363"/>
      <c r="CT69" s="1363"/>
      <c r="CU69" s="1363"/>
      <c r="CV69" s="1363"/>
      <c r="CW69" s="1363"/>
      <c r="CX69" s="1363"/>
      <c r="CY69" s="1363"/>
      <c r="CZ69" s="1363"/>
      <c r="DA69" s="1363"/>
      <c r="DB69" s="1363"/>
      <c r="DC69" s="1363"/>
      <c r="DD69" s="1363"/>
      <c r="DE69" s="1363"/>
      <c r="DF69" s="1363"/>
      <c r="DG69" s="1363"/>
      <c r="DH69" s="1363"/>
      <c r="DI69" s="1363"/>
      <c r="DJ69" s="1363"/>
      <c r="DK69" s="1363"/>
      <c r="DL69" s="1363"/>
      <c r="DM69" s="1363"/>
      <c r="DN69" s="1363"/>
      <c r="DO69" s="1363"/>
      <c r="DP69" s="1363"/>
      <c r="DQ69" s="1363"/>
      <c r="DR69" s="1363"/>
      <c r="DS69" s="1363"/>
      <c r="DT69" s="1363"/>
      <c r="DU69" s="1363"/>
      <c r="DV69" s="1363"/>
      <c r="DW69" s="1363"/>
      <c r="DX69" s="1363"/>
      <c r="DY69" s="1363"/>
      <c r="DZ69" s="1363"/>
      <c r="EA69" s="1363"/>
      <c r="EB69" s="1363"/>
      <c r="EC69" s="1363"/>
      <c r="ED69" s="1363"/>
      <c r="EE69" s="1363"/>
      <c r="EF69" s="1363"/>
      <c r="EG69" s="1363"/>
      <c r="EH69" s="1363"/>
      <c r="EI69" s="1363"/>
      <c r="EJ69" s="1363"/>
      <c r="EK69" s="1363"/>
      <c r="EL69" s="1363"/>
      <c r="EM69" s="1363"/>
      <c r="EN69" s="1363"/>
      <c r="EO69" s="1363"/>
      <c r="EP69" s="1363"/>
      <c r="EQ69" s="1363"/>
      <c r="ER69" s="1363"/>
      <c r="ES69" s="1363"/>
      <c r="ET69" s="1363"/>
      <c r="EU69" s="1363"/>
      <c r="EV69" s="1363"/>
      <c r="EW69" s="1363"/>
      <c r="EX69" s="1363"/>
      <c r="EY69" s="1363"/>
      <c r="EZ69" s="1363"/>
      <c r="FA69" s="1363"/>
      <c r="FB69" s="1363"/>
      <c r="FC69" s="1363"/>
      <c r="FD69" s="1363"/>
      <c r="FE69" s="1363"/>
      <c r="FF69" s="1363"/>
      <c r="FG69" s="1363"/>
      <c r="FH69" s="1363"/>
      <c r="FI69" s="1363"/>
      <c r="FJ69" s="1363"/>
      <c r="FK69" s="1363"/>
      <c r="FL69" s="1363"/>
      <c r="FM69" s="1363"/>
      <c r="FN69" s="1363"/>
      <c r="FO69" s="1363"/>
      <c r="FP69" s="1363"/>
      <c r="FQ69" s="1363"/>
      <c r="FR69" s="1363"/>
      <c r="FS69" s="1363"/>
      <c r="FT69" s="1363"/>
      <c r="FU69" s="1363"/>
      <c r="FV69" s="1363"/>
      <c r="FW69" s="1363"/>
      <c r="FX69" s="1363"/>
      <c r="FY69" s="1363"/>
      <c r="FZ69" s="1363"/>
      <c r="GA69" s="1363"/>
      <c r="GB69" s="1363"/>
      <c r="GC69" s="1363"/>
      <c r="GD69" s="1363"/>
      <c r="GE69" s="1363"/>
      <c r="GF69" s="1363"/>
      <c r="GG69" s="1363"/>
      <c r="GH69" s="1363"/>
      <c r="GI69" s="1363"/>
      <c r="GJ69" s="1363"/>
      <c r="GK69" s="1363"/>
      <c r="GL69" s="1363"/>
      <c r="GM69" s="1363"/>
      <c r="GN69" s="1363"/>
    </row>
    <row r="70" spans="1:196" ht="24" customHeight="1">
      <c r="A70" s="66">
        <v>1</v>
      </c>
      <c r="B70" s="66">
        <v>47</v>
      </c>
      <c r="C70" s="14" t="s">
        <v>804</v>
      </c>
      <c r="D70" s="1360">
        <v>2580000</v>
      </c>
      <c r="E70" s="582">
        <v>1</v>
      </c>
      <c r="F70" s="126">
        <f t="shared" si="12"/>
        <v>2580000</v>
      </c>
      <c r="G70" s="882" t="s">
        <v>704</v>
      </c>
      <c r="H70" s="882" t="s">
        <v>1152</v>
      </c>
      <c r="I70" s="66" t="s">
        <v>39</v>
      </c>
      <c r="J70" s="125" t="s">
        <v>1403</v>
      </c>
      <c r="K70" s="1372" t="s">
        <v>1433</v>
      </c>
      <c r="L70" s="1363"/>
      <c r="M70" s="1363"/>
      <c r="N70" s="582">
        <f>$E70</f>
        <v>1</v>
      </c>
      <c r="O70" s="1827">
        <f>$F70</f>
        <v>2580000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363"/>
      <c r="AK70" s="1363"/>
      <c r="AL70" s="128"/>
      <c r="AM70" s="128"/>
      <c r="AN70" s="1827">
        <f t="shared" si="15"/>
        <v>1</v>
      </c>
      <c r="AO70" s="1827">
        <f t="shared" si="16"/>
        <v>2580000</v>
      </c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363"/>
      <c r="BC70" s="1363"/>
      <c r="BD70" s="1363"/>
      <c r="BE70" s="1363"/>
      <c r="BF70" s="1363"/>
      <c r="BG70" s="1363"/>
      <c r="BH70" s="1363"/>
      <c r="BI70" s="1363"/>
      <c r="BJ70" s="1363"/>
      <c r="BK70" s="1363"/>
      <c r="BL70" s="1363"/>
      <c r="BM70" s="1363"/>
      <c r="BN70" s="1363"/>
      <c r="BO70" s="1363"/>
      <c r="BP70" s="1363"/>
      <c r="BQ70" s="1363"/>
      <c r="BR70" s="1363"/>
      <c r="BS70" s="1363"/>
      <c r="BT70" s="1363"/>
      <c r="BU70" s="1363"/>
      <c r="BV70" s="1363"/>
      <c r="BW70" s="1363"/>
      <c r="BX70" s="1363"/>
      <c r="BY70" s="1363"/>
      <c r="BZ70" s="1363"/>
      <c r="CA70" s="1363"/>
      <c r="CB70" s="1363"/>
      <c r="CC70" s="1363"/>
      <c r="CD70" s="1363"/>
      <c r="CE70" s="1363"/>
      <c r="CF70" s="1363"/>
      <c r="CG70" s="1363"/>
      <c r="CH70" s="1363"/>
      <c r="CI70" s="1363"/>
      <c r="CJ70" s="1363"/>
      <c r="CK70" s="1363"/>
      <c r="CL70" s="1363"/>
      <c r="CM70" s="1363"/>
      <c r="CN70" s="1363"/>
      <c r="CO70" s="1363"/>
      <c r="CP70" s="1363"/>
      <c r="CQ70" s="1363"/>
      <c r="CR70" s="1363"/>
      <c r="CS70" s="1363"/>
      <c r="CT70" s="1363"/>
      <c r="CU70" s="1363"/>
      <c r="CV70" s="1363"/>
      <c r="CW70" s="1363"/>
      <c r="CX70" s="1363"/>
      <c r="CY70" s="1363"/>
      <c r="CZ70" s="1363"/>
      <c r="DA70" s="1363"/>
      <c r="DB70" s="1363"/>
      <c r="DC70" s="1363"/>
      <c r="DD70" s="1363"/>
      <c r="DE70" s="1363"/>
      <c r="DF70" s="1363"/>
      <c r="DG70" s="1363"/>
      <c r="DH70" s="1363"/>
      <c r="DI70" s="1363"/>
      <c r="DJ70" s="1363"/>
      <c r="DK70" s="1363"/>
      <c r="DL70" s="1363"/>
      <c r="DM70" s="1363"/>
      <c r="DN70" s="1363"/>
      <c r="DO70" s="1363"/>
      <c r="DP70" s="1363"/>
      <c r="DQ70" s="1363"/>
      <c r="DR70" s="1363"/>
      <c r="DS70" s="1363"/>
      <c r="DT70" s="1363"/>
      <c r="DU70" s="1363"/>
      <c r="DV70" s="1363"/>
      <c r="DW70" s="1363"/>
      <c r="DX70" s="1363"/>
      <c r="DY70" s="1363"/>
      <c r="DZ70" s="1363"/>
      <c r="EA70" s="1363"/>
      <c r="EB70" s="1363"/>
      <c r="EC70" s="1363"/>
      <c r="ED70" s="1363"/>
      <c r="EE70" s="1363"/>
      <c r="EF70" s="1363"/>
      <c r="EG70" s="1363"/>
      <c r="EH70" s="1363"/>
      <c r="EI70" s="1363"/>
      <c r="EJ70" s="1363"/>
      <c r="EK70" s="1363"/>
      <c r="EL70" s="1363"/>
      <c r="EM70" s="1363"/>
      <c r="EN70" s="1363"/>
      <c r="EO70" s="1363"/>
      <c r="EP70" s="1363"/>
      <c r="EQ70" s="1363"/>
      <c r="ER70" s="1363"/>
      <c r="ES70" s="1363"/>
      <c r="ET70" s="1363"/>
      <c r="EU70" s="1363"/>
      <c r="EV70" s="1363"/>
      <c r="EW70" s="1363"/>
      <c r="EX70" s="1363"/>
      <c r="EY70" s="1363"/>
      <c r="EZ70" s="1363"/>
      <c r="FA70" s="1363"/>
      <c r="FB70" s="1363"/>
      <c r="FC70" s="1363"/>
      <c r="FD70" s="1363"/>
      <c r="FE70" s="1363"/>
      <c r="FF70" s="1363"/>
      <c r="FG70" s="1363"/>
      <c r="FH70" s="1363"/>
      <c r="FI70" s="1363"/>
      <c r="FJ70" s="1363"/>
      <c r="FK70" s="1363"/>
      <c r="FL70" s="1363"/>
      <c r="FM70" s="1363"/>
      <c r="FN70" s="1363"/>
      <c r="FO70" s="1363"/>
      <c r="FP70" s="1363"/>
      <c r="FQ70" s="1363"/>
      <c r="FR70" s="1363"/>
      <c r="FS70" s="1363"/>
      <c r="FT70" s="1363"/>
      <c r="FU70" s="1363"/>
      <c r="FV70" s="1363"/>
      <c r="FW70" s="1363"/>
      <c r="FX70" s="1363"/>
      <c r="FY70" s="1363"/>
      <c r="FZ70" s="1363"/>
      <c r="GA70" s="1363"/>
      <c r="GB70" s="1363"/>
      <c r="GC70" s="1363"/>
      <c r="GD70" s="1363"/>
      <c r="GE70" s="1363"/>
      <c r="GF70" s="1363"/>
      <c r="GG70" s="1363"/>
      <c r="GH70" s="1363"/>
      <c r="GI70" s="1363"/>
      <c r="GJ70" s="1363"/>
      <c r="GK70" s="1363"/>
      <c r="GL70" s="1363"/>
      <c r="GM70" s="1363"/>
      <c r="GN70" s="1363"/>
    </row>
    <row r="71" spans="1:196" s="1363" customFormat="1" ht="24" customHeight="1">
      <c r="A71" s="66">
        <v>1</v>
      </c>
      <c r="B71" s="66">
        <v>23</v>
      </c>
      <c r="C71" s="14" t="s">
        <v>772</v>
      </c>
      <c r="D71" s="1360">
        <v>730000</v>
      </c>
      <c r="E71" s="582">
        <v>1</v>
      </c>
      <c r="F71" s="126">
        <f t="shared" si="12"/>
        <v>730000</v>
      </c>
      <c r="G71" s="882" t="s">
        <v>1058</v>
      </c>
      <c r="H71" s="882" t="s">
        <v>1411</v>
      </c>
      <c r="I71" s="66" t="s">
        <v>49</v>
      </c>
      <c r="J71" s="125" t="s">
        <v>1403</v>
      </c>
      <c r="K71" s="1372" t="s">
        <v>1433</v>
      </c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582">
        <f>$E71</f>
        <v>1</v>
      </c>
      <c r="AA71" s="582">
        <f>$F71</f>
        <v>730000</v>
      </c>
      <c r="AB71" s="128"/>
      <c r="AC71" s="128"/>
      <c r="AD71" s="128"/>
      <c r="AE71" s="128"/>
      <c r="AF71" s="128"/>
      <c r="AG71" s="128"/>
      <c r="AH71" s="128"/>
      <c r="AI71" s="128"/>
      <c r="AL71" s="128"/>
      <c r="AM71" s="128"/>
      <c r="AN71" s="128"/>
      <c r="AO71" s="128"/>
      <c r="AP71" s="1827">
        <f t="shared" ref="AP71:AP85" si="17">$E71</f>
        <v>1</v>
      </c>
      <c r="AQ71" s="1827">
        <f t="shared" ref="AQ71:AQ85" si="18">$F71</f>
        <v>730000</v>
      </c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</row>
    <row r="72" spans="1:196" s="1363" customFormat="1" ht="24" customHeight="1">
      <c r="A72" s="66">
        <v>1</v>
      </c>
      <c r="B72" s="66">
        <v>24</v>
      </c>
      <c r="C72" s="14" t="s">
        <v>1401</v>
      </c>
      <c r="D72" s="1360">
        <v>730000</v>
      </c>
      <c r="E72" s="582">
        <v>1</v>
      </c>
      <c r="F72" s="126">
        <f t="shared" si="12"/>
        <v>730000</v>
      </c>
      <c r="G72" s="882" t="s">
        <v>27</v>
      </c>
      <c r="H72" s="882" t="s">
        <v>1411</v>
      </c>
      <c r="I72" s="66" t="s">
        <v>28</v>
      </c>
      <c r="J72" s="125" t="s">
        <v>1403</v>
      </c>
      <c r="K72" s="1372" t="s">
        <v>1433</v>
      </c>
      <c r="N72" s="128"/>
      <c r="O72" s="128"/>
      <c r="P72" s="128"/>
      <c r="Q72" s="128"/>
      <c r="R72" s="128"/>
      <c r="S72" s="128"/>
      <c r="T72" s="128"/>
      <c r="U72" s="128"/>
      <c r="V72" s="582">
        <f>$E72</f>
        <v>1</v>
      </c>
      <c r="W72" s="582">
        <f>$F72</f>
        <v>730000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L72" s="128"/>
      <c r="AM72" s="128"/>
      <c r="AN72" s="128"/>
      <c r="AO72" s="128"/>
      <c r="AP72" s="1827">
        <f t="shared" si="17"/>
        <v>1</v>
      </c>
      <c r="AQ72" s="1827">
        <f t="shared" si="18"/>
        <v>730000</v>
      </c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</row>
    <row r="73" spans="1:196" s="1363" customFormat="1" ht="24" customHeight="1">
      <c r="A73" s="66">
        <v>1</v>
      </c>
      <c r="B73" s="66">
        <v>21</v>
      </c>
      <c r="C73" s="14" t="s">
        <v>985</v>
      </c>
      <c r="D73" s="1360">
        <v>730000</v>
      </c>
      <c r="E73" s="582">
        <v>1</v>
      </c>
      <c r="F73" s="126">
        <f t="shared" si="12"/>
        <v>730000</v>
      </c>
      <c r="G73" s="882" t="s">
        <v>27</v>
      </c>
      <c r="H73" s="882" t="s">
        <v>1411</v>
      </c>
      <c r="I73" s="66" t="s">
        <v>923</v>
      </c>
      <c r="J73" s="125" t="s">
        <v>1403</v>
      </c>
      <c r="K73" s="1372" t="s">
        <v>1433</v>
      </c>
      <c r="N73" s="128"/>
      <c r="O73" s="128"/>
      <c r="P73" s="128"/>
      <c r="Q73" s="128"/>
      <c r="R73" s="128"/>
      <c r="S73" s="128"/>
      <c r="T73" s="128"/>
      <c r="U73" s="128"/>
      <c r="V73" s="582">
        <f>$E73</f>
        <v>1</v>
      </c>
      <c r="W73" s="582">
        <f>$F73</f>
        <v>730000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L73" s="128"/>
      <c r="AM73" s="128"/>
      <c r="AN73" s="128"/>
      <c r="AO73" s="128"/>
      <c r="AP73" s="1827">
        <f t="shared" si="17"/>
        <v>1</v>
      </c>
      <c r="AQ73" s="1827">
        <f t="shared" si="18"/>
        <v>730000</v>
      </c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</row>
    <row r="74" spans="1:196" s="1363" customFormat="1" ht="24" customHeight="1">
      <c r="A74" s="66">
        <v>1</v>
      </c>
      <c r="B74" s="66">
        <v>13</v>
      </c>
      <c r="C74" s="14" t="s">
        <v>994</v>
      </c>
      <c r="D74" s="1360">
        <v>930000</v>
      </c>
      <c r="E74" s="582">
        <v>1</v>
      </c>
      <c r="F74" s="126">
        <f t="shared" si="12"/>
        <v>930000</v>
      </c>
      <c r="G74" s="882" t="s">
        <v>1075</v>
      </c>
      <c r="H74" s="882" t="s">
        <v>1411</v>
      </c>
      <c r="I74" s="66" t="s">
        <v>49</v>
      </c>
      <c r="J74" s="125" t="s">
        <v>1403</v>
      </c>
      <c r="K74" s="1372" t="s">
        <v>1433</v>
      </c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582">
        <f>$E74</f>
        <v>1</v>
      </c>
      <c r="AA74" s="582">
        <f>$F74</f>
        <v>930000</v>
      </c>
      <c r="AB74" s="128"/>
      <c r="AC74" s="128"/>
      <c r="AD74" s="128"/>
      <c r="AE74" s="128"/>
      <c r="AF74" s="128"/>
      <c r="AG74" s="128"/>
      <c r="AH74" s="128"/>
      <c r="AI74" s="128"/>
      <c r="AL74" s="128"/>
      <c r="AM74" s="128"/>
      <c r="AN74" s="128"/>
      <c r="AO74" s="128"/>
      <c r="AP74" s="1827">
        <f t="shared" si="17"/>
        <v>1</v>
      </c>
      <c r="AQ74" s="1827">
        <f t="shared" si="18"/>
        <v>930000</v>
      </c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</row>
    <row r="75" spans="1:196" s="1363" customFormat="1" ht="24" customHeight="1">
      <c r="A75" s="66">
        <v>1</v>
      </c>
      <c r="B75" s="66">
        <v>14</v>
      </c>
      <c r="C75" s="14" t="s">
        <v>994</v>
      </c>
      <c r="D75" s="1360">
        <v>930000</v>
      </c>
      <c r="E75" s="582">
        <v>1</v>
      </c>
      <c r="F75" s="126">
        <f t="shared" ref="F75:F106" si="19">E75*D75</f>
        <v>930000</v>
      </c>
      <c r="G75" s="882" t="s">
        <v>52</v>
      </c>
      <c r="H75" s="882" t="s">
        <v>1411</v>
      </c>
      <c r="I75" s="66" t="s">
        <v>49</v>
      </c>
      <c r="J75" s="125" t="s">
        <v>1403</v>
      </c>
      <c r="K75" s="1372" t="s">
        <v>1433</v>
      </c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582">
        <f>$E75</f>
        <v>1</v>
      </c>
      <c r="AA75" s="582">
        <f>$F75</f>
        <v>930000</v>
      </c>
      <c r="AB75" s="128"/>
      <c r="AC75" s="128"/>
      <c r="AD75" s="128"/>
      <c r="AE75" s="128"/>
      <c r="AF75" s="128"/>
      <c r="AG75" s="128"/>
      <c r="AH75" s="128"/>
      <c r="AI75" s="128"/>
      <c r="AL75" s="128"/>
      <c r="AM75" s="128"/>
      <c r="AN75" s="128"/>
      <c r="AO75" s="128"/>
      <c r="AP75" s="1827">
        <f t="shared" si="17"/>
        <v>1</v>
      </c>
      <c r="AQ75" s="1827">
        <f t="shared" si="18"/>
        <v>930000</v>
      </c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</row>
    <row r="76" spans="1:196" s="1363" customFormat="1" ht="24" customHeight="1">
      <c r="A76" s="66">
        <v>1</v>
      </c>
      <c r="B76" s="66">
        <v>15</v>
      </c>
      <c r="C76" s="14" t="s">
        <v>994</v>
      </c>
      <c r="D76" s="1360">
        <v>930000</v>
      </c>
      <c r="E76" s="582">
        <v>1</v>
      </c>
      <c r="F76" s="126">
        <f t="shared" si="19"/>
        <v>930000</v>
      </c>
      <c r="G76" s="882" t="s">
        <v>54</v>
      </c>
      <c r="H76" s="882" t="s">
        <v>1411</v>
      </c>
      <c r="I76" s="66" t="s">
        <v>49</v>
      </c>
      <c r="J76" s="125" t="s">
        <v>1403</v>
      </c>
      <c r="K76" s="1372" t="s">
        <v>1433</v>
      </c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582">
        <f>$E76</f>
        <v>1</v>
      </c>
      <c r="AA76" s="582">
        <f>$F76</f>
        <v>930000</v>
      </c>
      <c r="AB76" s="128"/>
      <c r="AC76" s="128"/>
      <c r="AD76" s="128"/>
      <c r="AE76" s="128"/>
      <c r="AF76" s="128"/>
      <c r="AG76" s="128"/>
      <c r="AH76" s="128"/>
      <c r="AI76" s="128"/>
      <c r="AL76" s="128"/>
      <c r="AM76" s="128"/>
      <c r="AN76" s="128"/>
      <c r="AO76" s="128"/>
      <c r="AP76" s="1827">
        <f t="shared" si="17"/>
        <v>1</v>
      </c>
      <c r="AQ76" s="1827">
        <f t="shared" si="18"/>
        <v>930000</v>
      </c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</row>
    <row r="77" spans="1:196" s="1359" customFormat="1" ht="24" customHeight="1">
      <c r="A77" s="66">
        <v>1</v>
      </c>
      <c r="B77" s="66">
        <v>40</v>
      </c>
      <c r="C77" s="14" t="s">
        <v>536</v>
      </c>
      <c r="D77" s="1360">
        <v>1030000</v>
      </c>
      <c r="E77" s="582">
        <v>1</v>
      </c>
      <c r="F77" s="126">
        <f t="shared" si="19"/>
        <v>1030000</v>
      </c>
      <c r="G77" s="882" t="s">
        <v>27</v>
      </c>
      <c r="H77" s="882" t="s">
        <v>1411</v>
      </c>
      <c r="I77" s="66" t="s">
        <v>28</v>
      </c>
      <c r="J77" s="125" t="s">
        <v>1403</v>
      </c>
      <c r="K77" s="1372" t="s">
        <v>1433</v>
      </c>
      <c r="L77" s="1363"/>
      <c r="M77" s="1363"/>
      <c r="N77" s="128"/>
      <c r="O77" s="128"/>
      <c r="P77" s="128"/>
      <c r="Q77" s="128"/>
      <c r="R77" s="128"/>
      <c r="S77" s="128"/>
      <c r="T77" s="128"/>
      <c r="U77" s="128"/>
      <c r="V77" s="582">
        <f>$E77</f>
        <v>1</v>
      </c>
      <c r="W77" s="582">
        <f>$F77</f>
        <v>1030000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363"/>
      <c r="AK77" s="1363"/>
      <c r="AL77" s="128"/>
      <c r="AM77" s="128"/>
      <c r="AN77" s="128"/>
      <c r="AO77" s="128"/>
      <c r="AP77" s="1827">
        <f t="shared" si="17"/>
        <v>1</v>
      </c>
      <c r="AQ77" s="1827">
        <f t="shared" si="18"/>
        <v>1030000</v>
      </c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363"/>
      <c r="BC77" s="1363"/>
      <c r="BD77" s="1363"/>
      <c r="BE77" s="1363"/>
      <c r="BF77" s="1363"/>
      <c r="BG77" s="1363"/>
      <c r="BH77" s="1363"/>
      <c r="BI77" s="1363"/>
      <c r="BJ77" s="1363"/>
      <c r="BK77" s="1363"/>
      <c r="BL77" s="1363"/>
      <c r="BM77" s="1363"/>
      <c r="BN77" s="1363"/>
      <c r="BO77" s="1363"/>
      <c r="BP77" s="1363"/>
      <c r="BQ77" s="1363"/>
      <c r="BR77" s="1363"/>
      <c r="BS77" s="1363"/>
      <c r="BT77" s="1363"/>
      <c r="BU77" s="1363"/>
      <c r="BV77" s="1363"/>
      <c r="BW77" s="1363"/>
      <c r="BX77" s="1363"/>
      <c r="BY77" s="1363"/>
      <c r="BZ77" s="1363"/>
      <c r="CA77" s="1363"/>
      <c r="CB77" s="1363"/>
      <c r="CC77" s="1363"/>
      <c r="CD77" s="1363"/>
      <c r="CE77" s="1363"/>
      <c r="CF77" s="1363"/>
      <c r="CG77" s="1363"/>
      <c r="CH77" s="1363"/>
      <c r="CI77" s="1363"/>
      <c r="CJ77" s="1363"/>
      <c r="CK77" s="1363"/>
      <c r="CL77" s="1363"/>
      <c r="CM77" s="1363"/>
      <c r="CN77" s="1363"/>
      <c r="CO77" s="1363"/>
      <c r="CP77" s="1363"/>
      <c r="CQ77" s="1363"/>
      <c r="CR77" s="1363"/>
      <c r="CS77" s="1363"/>
      <c r="CT77" s="1363"/>
      <c r="CU77" s="1363"/>
      <c r="CV77" s="1363"/>
      <c r="CW77" s="1363"/>
      <c r="CX77" s="1363"/>
      <c r="CY77" s="1363"/>
      <c r="CZ77" s="1363"/>
      <c r="DA77" s="1363"/>
      <c r="DB77" s="1363"/>
      <c r="DC77" s="1363"/>
      <c r="DD77" s="1363"/>
      <c r="DE77" s="1363"/>
      <c r="DF77" s="1363"/>
      <c r="DG77" s="1363"/>
      <c r="DH77" s="1363"/>
      <c r="DI77" s="1363"/>
      <c r="DJ77" s="1363"/>
      <c r="DK77" s="1363"/>
      <c r="DL77" s="1363"/>
      <c r="DM77" s="1363"/>
      <c r="DN77" s="1363"/>
      <c r="DO77" s="1363"/>
      <c r="DP77" s="1363"/>
      <c r="DQ77" s="1363"/>
      <c r="DR77" s="1363"/>
      <c r="DS77" s="1363"/>
      <c r="DT77" s="1363"/>
      <c r="DU77" s="1363"/>
      <c r="DV77" s="1363"/>
      <c r="DW77" s="1363"/>
      <c r="DX77" s="1363"/>
      <c r="DY77" s="1363"/>
      <c r="DZ77" s="1363"/>
      <c r="EA77" s="1363"/>
      <c r="EB77" s="1363"/>
      <c r="EC77" s="1363"/>
      <c r="ED77" s="1363"/>
      <c r="EE77" s="1363"/>
      <c r="EF77" s="1363"/>
      <c r="EG77" s="1363"/>
      <c r="EH77" s="1363"/>
      <c r="EI77" s="1363"/>
      <c r="EJ77" s="1363"/>
      <c r="EK77" s="1363"/>
      <c r="EL77" s="1363"/>
      <c r="EM77" s="1363"/>
      <c r="EN77" s="1363"/>
      <c r="EO77" s="1363"/>
      <c r="EP77" s="1363"/>
      <c r="EQ77" s="1363"/>
      <c r="ER77" s="1363"/>
      <c r="ES77" s="1363"/>
      <c r="ET77" s="1363"/>
      <c r="EU77" s="1363"/>
      <c r="EV77" s="1363"/>
      <c r="EW77" s="1363"/>
      <c r="EX77" s="1363"/>
      <c r="EY77" s="1363"/>
      <c r="EZ77" s="1363"/>
      <c r="FA77" s="1363"/>
      <c r="FB77" s="1363"/>
      <c r="FC77" s="1363"/>
      <c r="FD77" s="1363"/>
      <c r="FE77" s="1363"/>
      <c r="FF77" s="1363"/>
      <c r="FG77" s="1363"/>
      <c r="FH77" s="1363"/>
      <c r="FI77" s="1363"/>
      <c r="FJ77" s="1363"/>
      <c r="FK77" s="1363"/>
      <c r="FL77" s="1363"/>
      <c r="FM77" s="1363"/>
      <c r="FN77" s="1363"/>
      <c r="FO77" s="1363"/>
      <c r="FP77" s="1363"/>
      <c r="FQ77" s="1363"/>
      <c r="FR77" s="1363"/>
      <c r="FS77" s="1363"/>
      <c r="FT77" s="1363"/>
      <c r="FU77" s="1363"/>
      <c r="FV77" s="1363"/>
      <c r="FW77" s="1363"/>
      <c r="FX77" s="1363"/>
      <c r="FY77" s="1363"/>
      <c r="FZ77" s="1363"/>
      <c r="GA77" s="1363"/>
      <c r="GB77" s="1363"/>
      <c r="GC77" s="1363"/>
      <c r="GD77" s="1363"/>
      <c r="GE77" s="1363"/>
      <c r="GF77" s="1363"/>
      <c r="GG77" s="1363"/>
      <c r="GH77" s="1363"/>
      <c r="GI77" s="1363"/>
      <c r="GJ77" s="1363"/>
      <c r="GK77" s="1363"/>
      <c r="GL77" s="1363"/>
      <c r="GM77" s="1363"/>
      <c r="GN77" s="1363"/>
    </row>
    <row r="78" spans="1:196" s="1359" customFormat="1" ht="24" customHeight="1">
      <c r="A78" s="66">
        <v>1</v>
      </c>
      <c r="B78" s="66">
        <v>52</v>
      </c>
      <c r="C78" s="14" t="s">
        <v>546</v>
      </c>
      <c r="D78" s="1360">
        <v>1340000</v>
      </c>
      <c r="E78" s="582">
        <v>1</v>
      </c>
      <c r="F78" s="126">
        <f t="shared" si="19"/>
        <v>1340000</v>
      </c>
      <c r="G78" s="882" t="s">
        <v>1058</v>
      </c>
      <c r="H78" s="882" t="s">
        <v>1411</v>
      </c>
      <c r="I78" s="66" t="s">
        <v>49</v>
      </c>
      <c r="J78" s="125" t="s">
        <v>1403</v>
      </c>
      <c r="K78" s="1372" t="s">
        <v>1433</v>
      </c>
      <c r="L78" s="1363"/>
      <c r="M78" s="1363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582">
        <f>$E78</f>
        <v>1</v>
      </c>
      <c r="AA78" s="582">
        <f>$F78</f>
        <v>1340000</v>
      </c>
      <c r="AB78" s="128"/>
      <c r="AC78" s="128"/>
      <c r="AD78" s="128"/>
      <c r="AE78" s="128"/>
      <c r="AF78" s="128"/>
      <c r="AG78" s="128"/>
      <c r="AH78" s="128"/>
      <c r="AI78" s="128"/>
      <c r="AJ78" s="1363"/>
      <c r="AK78" s="1363"/>
      <c r="AL78" s="128"/>
      <c r="AM78" s="128"/>
      <c r="AN78" s="128"/>
      <c r="AO78" s="128"/>
      <c r="AP78" s="1827">
        <f t="shared" si="17"/>
        <v>1</v>
      </c>
      <c r="AQ78" s="1827">
        <f t="shared" si="18"/>
        <v>1340000</v>
      </c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363"/>
      <c r="BC78" s="1363"/>
      <c r="BD78" s="1363"/>
      <c r="BE78" s="1363"/>
      <c r="BF78" s="1363"/>
      <c r="BG78" s="1363"/>
      <c r="BH78" s="1363"/>
      <c r="BI78" s="1363"/>
      <c r="BJ78" s="1363"/>
      <c r="BK78" s="1363"/>
      <c r="BL78" s="1363"/>
      <c r="BM78" s="1363"/>
      <c r="BN78" s="1363"/>
      <c r="BO78" s="1363"/>
      <c r="BP78" s="1363"/>
      <c r="BQ78" s="1363"/>
      <c r="BR78" s="1363"/>
      <c r="BS78" s="1363"/>
      <c r="BT78" s="1363"/>
      <c r="BU78" s="1363"/>
      <c r="BV78" s="1363"/>
      <c r="BW78" s="1363"/>
      <c r="BX78" s="1363"/>
      <c r="BY78" s="1363"/>
      <c r="BZ78" s="1363"/>
      <c r="CA78" s="1363"/>
      <c r="CB78" s="1363"/>
      <c r="CC78" s="1363"/>
      <c r="CD78" s="1363"/>
      <c r="CE78" s="1363"/>
      <c r="CF78" s="1363"/>
      <c r="CG78" s="1363"/>
      <c r="CH78" s="1363"/>
      <c r="CI78" s="1363"/>
      <c r="CJ78" s="1363"/>
      <c r="CK78" s="1363"/>
      <c r="CL78" s="1363"/>
      <c r="CM78" s="1363"/>
      <c r="CN78" s="1363"/>
      <c r="CO78" s="1363"/>
      <c r="CP78" s="1363"/>
      <c r="CQ78" s="1363"/>
      <c r="CR78" s="1363"/>
      <c r="CS78" s="1363"/>
      <c r="CT78" s="1363"/>
      <c r="CU78" s="1363"/>
      <c r="CV78" s="1363"/>
      <c r="CW78" s="1363"/>
      <c r="CX78" s="1363"/>
      <c r="CY78" s="1363"/>
      <c r="CZ78" s="1363"/>
      <c r="DA78" s="1363"/>
      <c r="DB78" s="1363"/>
      <c r="DC78" s="1363"/>
      <c r="DD78" s="1363"/>
      <c r="DE78" s="1363"/>
      <c r="DF78" s="1363"/>
      <c r="DG78" s="1363"/>
      <c r="DH78" s="1363"/>
      <c r="DI78" s="1363"/>
      <c r="DJ78" s="1363"/>
      <c r="DK78" s="1363"/>
      <c r="DL78" s="1363"/>
      <c r="DM78" s="1363"/>
      <c r="DN78" s="1363"/>
      <c r="DO78" s="1363"/>
      <c r="DP78" s="1363"/>
      <c r="DQ78" s="1363"/>
      <c r="DR78" s="1363"/>
      <c r="DS78" s="1363"/>
      <c r="DT78" s="1363"/>
      <c r="DU78" s="1363"/>
      <c r="DV78" s="1363"/>
      <c r="DW78" s="1363"/>
      <c r="DX78" s="1363"/>
      <c r="DY78" s="1363"/>
      <c r="DZ78" s="1363"/>
      <c r="EA78" s="1363"/>
      <c r="EB78" s="1363"/>
      <c r="EC78" s="1363"/>
      <c r="ED78" s="1363"/>
      <c r="EE78" s="1363"/>
      <c r="EF78" s="1363"/>
      <c r="EG78" s="1363"/>
      <c r="EH78" s="1363"/>
      <c r="EI78" s="1363"/>
      <c r="EJ78" s="1363"/>
      <c r="EK78" s="1363"/>
      <c r="EL78" s="1363"/>
      <c r="EM78" s="1363"/>
      <c r="EN78" s="1363"/>
      <c r="EO78" s="1363"/>
      <c r="EP78" s="1363"/>
      <c r="EQ78" s="1363"/>
      <c r="ER78" s="1363"/>
      <c r="ES78" s="1363"/>
      <c r="ET78" s="1363"/>
      <c r="EU78" s="1363"/>
      <c r="EV78" s="1363"/>
      <c r="EW78" s="1363"/>
      <c r="EX78" s="1363"/>
      <c r="EY78" s="1363"/>
      <c r="EZ78" s="1363"/>
      <c r="FA78" s="1363"/>
      <c r="FB78" s="1363"/>
      <c r="FC78" s="1363"/>
      <c r="FD78" s="1363"/>
      <c r="FE78" s="1363"/>
      <c r="FF78" s="1363"/>
      <c r="FG78" s="1363"/>
      <c r="FH78" s="1363"/>
      <c r="FI78" s="1363"/>
      <c r="FJ78" s="1363"/>
      <c r="FK78" s="1363"/>
      <c r="FL78" s="1363"/>
      <c r="FM78" s="1363"/>
      <c r="FN78" s="1363"/>
      <c r="FO78" s="1363"/>
      <c r="FP78" s="1363"/>
      <c r="FQ78" s="1363"/>
      <c r="FR78" s="1363"/>
      <c r="FS78" s="1363"/>
      <c r="FT78" s="1363"/>
      <c r="FU78" s="1363"/>
      <c r="FV78" s="1363"/>
      <c r="FW78" s="1363"/>
      <c r="FX78" s="1363"/>
      <c r="FY78" s="1363"/>
      <c r="FZ78" s="1363"/>
      <c r="GA78" s="1363"/>
      <c r="GB78" s="1363"/>
      <c r="GC78" s="1363"/>
      <c r="GD78" s="1363"/>
      <c r="GE78" s="1363"/>
      <c r="GF78" s="1363"/>
      <c r="GG78" s="1363"/>
      <c r="GH78" s="1363"/>
      <c r="GI78" s="1363"/>
      <c r="GJ78" s="1363"/>
      <c r="GK78" s="1363"/>
      <c r="GL78" s="1363"/>
      <c r="GM78" s="1363"/>
      <c r="GN78" s="1363"/>
    </row>
    <row r="79" spans="1:196" s="1363" customFormat="1" ht="24" customHeight="1">
      <c r="A79" s="66">
        <v>1</v>
      </c>
      <c r="B79" s="66">
        <v>32</v>
      </c>
      <c r="C79" s="14" t="s">
        <v>639</v>
      </c>
      <c r="D79" s="1360">
        <v>1650000</v>
      </c>
      <c r="E79" s="582">
        <v>1</v>
      </c>
      <c r="F79" s="126">
        <f t="shared" si="19"/>
        <v>1650000</v>
      </c>
      <c r="G79" s="882" t="s">
        <v>551</v>
      </c>
      <c r="H79" s="882" t="s">
        <v>1411</v>
      </c>
      <c r="I79" s="66" t="s">
        <v>33</v>
      </c>
      <c r="J79" s="125" t="s">
        <v>1403</v>
      </c>
      <c r="K79" s="1372" t="s">
        <v>1433</v>
      </c>
      <c r="N79" s="128"/>
      <c r="O79" s="128"/>
      <c r="P79" s="582">
        <f>$E79</f>
        <v>1</v>
      </c>
      <c r="Q79" s="1827">
        <f>$F79</f>
        <v>1650000</v>
      </c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L79" s="128"/>
      <c r="AM79" s="128"/>
      <c r="AN79" s="128"/>
      <c r="AO79" s="128"/>
      <c r="AP79" s="1827">
        <f t="shared" si="17"/>
        <v>1</v>
      </c>
      <c r="AQ79" s="1827">
        <f t="shared" si="18"/>
        <v>1650000</v>
      </c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</row>
    <row r="80" spans="1:196" s="1363" customFormat="1" ht="24" customHeight="1">
      <c r="A80" s="66">
        <v>1</v>
      </c>
      <c r="B80" s="66">
        <v>58</v>
      </c>
      <c r="C80" s="14" t="s">
        <v>636</v>
      </c>
      <c r="D80" s="1360">
        <v>1760000</v>
      </c>
      <c r="E80" s="582">
        <v>1</v>
      </c>
      <c r="F80" s="126">
        <f t="shared" si="19"/>
        <v>1760000</v>
      </c>
      <c r="G80" s="882" t="s">
        <v>1058</v>
      </c>
      <c r="H80" s="882" t="s">
        <v>1411</v>
      </c>
      <c r="I80" s="66" t="s">
        <v>49</v>
      </c>
      <c r="J80" s="125" t="s">
        <v>1403</v>
      </c>
      <c r="K80" s="1372" t="s">
        <v>1433</v>
      </c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582">
        <f>$E80</f>
        <v>1</v>
      </c>
      <c r="AA80" s="582">
        <f>$F80</f>
        <v>1760000</v>
      </c>
      <c r="AB80" s="128"/>
      <c r="AC80" s="128"/>
      <c r="AD80" s="128"/>
      <c r="AE80" s="128"/>
      <c r="AF80" s="128"/>
      <c r="AG80" s="128"/>
      <c r="AH80" s="128"/>
      <c r="AI80" s="128"/>
      <c r="AL80" s="128"/>
      <c r="AM80" s="128"/>
      <c r="AN80" s="128"/>
      <c r="AO80" s="128"/>
      <c r="AP80" s="1827">
        <f t="shared" si="17"/>
        <v>1</v>
      </c>
      <c r="AQ80" s="1827">
        <f t="shared" si="18"/>
        <v>1760000</v>
      </c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</row>
    <row r="81" spans="1:53" s="1363" customFormat="1" ht="24" customHeight="1">
      <c r="A81" s="66">
        <v>1</v>
      </c>
      <c r="B81" s="66">
        <v>28</v>
      </c>
      <c r="C81" s="14" t="s">
        <v>550</v>
      </c>
      <c r="D81" s="1360">
        <v>1760000</v>
      </c>
      <c r="E81" s="582">
        <v>1</v>
      </c>
      <c r="F81" s="126">
        <f t="shared" si="19"/>
        <v>1760000</v>
      </c>
      <c r="G81" s="882" t="s">
        <v>551</v>
      </c>
      <c r="H81" s="882" t="s">
        <v>1411</v>
      </c>
      <c r="I81" s="66" t="s">
        <v>33</v>
      </c>
      <c r="J81" s="125" t="s">
        <v>1403</v>
      </c>
      <c r="K81" s="1372" t="s">
        <v>1433</v>
      </c>
      <c r="N81" s="128"/>
      <c r="O81" s="128"/>
      <c r="P81" s="582">
        <f t="shared" ref="P81:P86" si="20">$E81</f>
        <v>1</v>
      </c>
      <c r="Q81" s="1827">
        <f t="shared" ref="Q81:Q86" si="21">$F81</f>
        <v>1760000</v>
      </c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L81" s="128"/>
      <c r="AM81" s="128"/>
      <c r="AN81" s="128"/>
      <c r="AO81" s="128"/>
      <c r="AP81" s="1827">
        <f t="shared" si="17"/>
        <v>1</v>
      </c>
      <c r="AQ81" s="1827">
        <f t="shared" si="18"/>
        <v>1760000</v>
      </c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</row>
    <row r="82" spans="1:53" s="1363" customFormat="1" ht="24" customHeight="1">
      <c r="A82" s="1367">
        <v>1</v>
      </c>
      <c r="B82" s="66">
        <v>46</v>
      </c>
      <c r="C82" s="1368" t="s">
        <v>1463</v>
      </c>
      <c r="D82" s="1369">
        <v>2219000</v>
      </c>
      <c r="E82" s="1367">
        <v>1</v>
      </c>
      <c r="F82" s="126">
        <f t="shared" si="19"/>
        <v>2219000</v>
      </c>
      <c r="G82" s="1370" t="s">
        <v>551</v>
      </c>
      <c r="H82" s="1370" t="s">
        <v>1411</v>
      </c>
      <c r="I82" s="1371" t="s">
        <v>725</v>
      </c>
      <c r="J82" s="1370" t="s">
        <v>1403</v>
      </c>
      <c r="K82" s="1372" t="s">
        <v>1433</v>
      </c>
      <c r="N82" s="128"/>
      <c r="O82" s="128"/>
      <c r="P82" s="582">
        <f t="shared" si="20"/>
        <v>1</v>
      </c>
      <c r="Q82" s="1827">
        <f t="shared" si="21"/>
        <v>2219000</v>
      </c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L82" s="128"/>
      <c r="AM82" s="128"/>
      <c r="AN82" s="128"/>
      <c r="AO82" s="128"/>
      <c r="AP82" s="1827">
        <f t="shared" si="17"/>
        <v>1</v>
      </c>
      <c r="AQ82" s="1827">
        <f t="shared" si="18"/>
        <v>2219000</v>
      </c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</row>
    <row r="83" spans="1:53" s="1363" customFormat="1" ht="24" customHeight="1">
      <c r="A83" s="66">
        <v>1</v>
      </c>
      <c r="B83" s="66">
        <v>63</v>
      </c>
      <c r="C83" s="14" t="s">
        <v>1765</v>
      </c>
      <c r="D83" s="1360">
        <v>2580000</v>
      </c>
      <c r="E83" s="582">
        <v>1</v>
      </c>
      <c r="F83" s="126">
        <f t="shared" si="19"/>
        <v>2580000</v>
      </c>
      <c r="G83" s="882" t="s">
        <v>551</v>
      </c>
      <c r="H83" s="882" t="s">
        <v>1411</v>
      </c>
      <c r="I83" s="66" t="s">
        <v>33</v>
      </c>
      <c r="J83" s="125" t="s">
        <v>1403</v>
      </c>
      <c r="K83" s="1372" t="s">
        <v>1433</v>
      </c>
      <c r="N83" s="128"/>
      <c r="O83" s="128"/>
      <c r="P83" s="582">
        <f t="shared" si="20"/>
        <v>1</v>
      </c>
      <c r="Q83" s="1827">
        <f t="shared" si="21"/>
        <v>2580000</v>
      </c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L83" s="128"/>
      <c r="AM83" s="128"/>
      <c r="AN83" s="128"/>
      <c r="AO83" s="128"/>
      <c r="AP83" s="1827">
        <f t="shared" si="17"/>
        <v>1</v>
      </c>
      <c r="AQ83" s="1827">
        <f t="shared" si="18"/>
        <v>2580000</v>
      </c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</row>
    <row r="84" spans="1:53" s="1363" customFormat="1" ht="24" customHeight="1">
      <c r="A84" s="66">
        <v>1</v>
      </c>
      <c r="B84" s="66">
        <v>31</v>
      </c>
      <c r="C84" s="14" t="s">
        <v>35</v>
      </c>
      <c r="D84" s="1360">
        <v>3090000</v>
      </c>
      <c r="E84" s="582">
        <v>1</v>
      </c>
      <c r="F84" s="126">
        <f t="shared" si="19"/>
        <v>3090000</v>
      </c>
      <c r="G84" s="882" t="s">
        <v>551</v>
      </c>
      <c r="H84" s="882" t="s">
        <v>1411</v>
      </c>
      <c r="I84" s="66" t="s">
        <v>33</v>
      </c>
      <c r="J84" s="125" t="s">
        <v>1403</v>
      </c>
      <c r="K84" s="1372" t="s">
        <v>1433</v>
      </c>
      <c r="N84" s="128"/>
      <c r="O84" s="128"/>
      <c r="P84" s="582">
        <f t="shared" si="20"/>
        <v>1</v>
      </c>
      <c r="Q84" s="1827">
        <f t="shared" si="21"/>
        <v>3090000</v>
      </c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L84" s="128"/>
      <c r="AM84" s="128"/>
      <c r="AN84" s="128"/>
      <c r="AO84" s="128"/>
      <c r="AP84" s="1827">
        <f t="shared" si="17"/>
        <v>1</v>
      </c>
      <c r="AQ84" s="1827">
        <f t="shared" si="18"/>
        <v>3090000</v>
      </c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</row>
    <row r="85" spans="1:53" s="1363" customFormat="1" ht="24" customHeight="1">
      <c r="A85" s="66">
        <v>1</v>
      </c>
      <c r="B85" s="66">
        <v>42</v>
      </c>
      <c r="C85" s="14" t="s">
        <v>742</v>
      </c>
      <c r="D85" s="1360">
        <v>5150000</v>
      </c>
      <c r="E85" s="582">
        <v>1</v>
      </c>
      <c r="F85" s="126">
        <f t="shared" si="19"/>
        <v>5150000</v>
      </c>
      <c r="G85" s="882" t="s">
        <v>551</v>
      </c>
      <c r="H85" s="882" t="s">
        <v>1411</v>
      </c>
      <c r="I85" s="66" t="s">
        <v>33</v>
      </c>
      <c r="J85" s="125" t="s">
        <v>1403</v>
      </c>
      <c r="K85" s="1372" t="s">
        <v>1433</v>
      </c>
      <c r="N85" s="128"/>
      <c r="O85" s="128"/>
      <c r="P85" s="582">
        <f t="shared" si="20"/>
        <v>1</v>
      </c>
      <c r="Q85" s="1827">
        <f t="shared" si="21"/>
        <v>5150000</v>
      </c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L85" s="128"/>
      <c r="AM85" s="128"/>
      <c r="AN85" s="128"/>
      <c r="AO85" s="128"/>
      <c r="AP85" s="1827">
        <f t="shared" si="17"/>
        <v>1</v>
      </c>
      <c r="AQ85" s="1827">
        <f t="shared" si="18"/>
        <v>5150000</v>
      </c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</row>
    <row r="86" spans="1:53" s="1363" customFormat="1" ht="24" customHeight="1">
      <c r="A86" s="66">
        <v>1</v>
      </c>
      <c r="B86" s="66">
        <v>2</v>
      </c>
      <c r="C86" s="567" t="s">
        <v>1404</v>
      </c>
      <c r="D86" s="1360">
        <v>830000</v>
      </c>
      <c r="E86" s="582">
        <v>2</v>
      </c>
      <c r="F86" s="126">
        <f t="shared" si="19"/>
        <v>1660000</v>
      </c>
      <c r="G86" s="882" t="s">
        <v>1011</v>
      </c>
      <c r="H86" s="882" t="s">
        <v>1294</v>
      </c>
      <c r="I86" s="66" t="s">
        <v>33</v>
      </c>
      <c r="J86" s="125" t="s">
        <v>1403</v>
      </c>
      <c r="K86" s="1372" t="s">
        <v>1433</v>
      </c>
      <c r="N86" s="128"/>
      <c r="O86" s="128"/>
      <c r="P86" s="582">
        <f t="shared" si="20"/>
        <v>2</v>
      </c>
      <c r="Q86" s="1827">
        <f t="shared" si="21"/>
        <v>1660000</v>
      </c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L86" s="128"/>
      <c r="AM86" s="128"/>
      <c r="AN86" s="128"/>
      <c r="AO86" s="128"/>
      <c r="AP86" s="128"/>
      <c r="AQ86" s="128"/>
      <c r="AR86" s="1827">
        <f t="shared" ref="AR86:AR91" si="22">$E86</f>
        <v>2</v>
      </c>
      <c r="AS86" s="1827">
        <f t="shared" ref="AS86:AS91" si="23">$F86</f>
        <v>1660000</v>
      </c>
      <c r="AT86" s="128"/>
      <c r="AU86" s="128"/>
      <c r="AV86" s="128"/>
      <c r="AW86" s="128"/>
      <c r="AX86" s="128"/>
      <c r="AY86" s="128"/>
      <c r="AZ86" s="128"/>
      <c r="BA86" s="128"/>
    </row>
    <row r="87" spans="1:53" s="1363" customFormat="1" ht="24" customHeight="1">
      <c r="A87" s="66">
        <v>1</v>
      </c>
      <c r="B87" s="66">
        <v>16</v>
      </c>
      <c r="C87" s="14" t="s">
        <v>994</v>
      </c>
      <c r="D87" s="1360">
        <v>930000</v>
      </c>
      <c r="E87" s="582">
        <v>1</v>
      </c>
      <c r="F87" s="126">
        <f t="shared" si="19"/>
        <v>930000</v>
      </c>
      <c r="G87" s="882" t="s">
        <v>56</v>
      </c>
      <c r="H87" s="882" t="s">
        <v>1294</v>
      </c>
      <c r="I87" s="66" t="s">
        <v>49</v>
      </c>
      <c r="J87" s="125" t="s">
        <v>1403</v>
      </c>
      <c r="K87" s="1372" t="s">
        <v>1433</v>
      </c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582">
        <f>$E87</f>
        <v>1</v>
      </c>
      <c r="AA87" s="582">
        <f>$F87</f>
        <v>930000</v>
      </c>
      <c r="AB87" s="128"/>
      <c r="AC87" s="128"/>
      <c r="AD87" s="128"/>
      <c r="AE87" s="128"/>
      <c r="AF87" s="128"/>
      <c r="AG87" s="128"/>
      <c r="AH87" s="128"/>
      <c r="AI87" s="128"/>
      <c r="AL87" s="128"/>
      <c r="AM87" s="128"/>
      <c r="AN87" s="128"/>
      <c r="AO87" s="128"/>
      <c r="AP87" s="128"/>
      <c r="AQ87" s="128"/>
      <c r="AR87" s="1827">
        <f t="shared" si="22"/>
        <v>1</v>
      </c>
      <c r="AS87" s="1827">
        <f t="shared" si="23"/>
        <v>930000</v>
      </c>
      <c r="AT87" s="128"/>
      <c r="AU87" s="128"/>
      <c r="AV87" s="128"/>
      <c r="AW87" s="128"/>
      <c r="AX87" s="128"/>
      <c r="AY87" s="128"/>
      <c r="AZ87" s="128"/>
      <c r="BA87" s="128"/>
    </row>
    <row r="88" spans="1:53" s="1363" customFormat="1" ht="24" customHeight="1">
      <c r="A88" s="66">
        <v>1</v>
      </c>
      <c r="B88" s="66">
        <v>17</v>
      </c>
      <c r="C88" s="14" t="s">
        <v>994</v>
      </c>
      <c r="D88" s="1360">
        <v>930000</v>
      </c>
      <c r="E88" s="582">
        <v>1</v>
      </c>
      <c r="F88" s="126">
        <f t="shared" si="19"/>
        <v>930000</v>
      </c>
      <c r="G88" s="882" t="s">
        <v>794</v>
      </c>
      <c r="H88" s="882" t="s">
        <v>1294</v>
      </c>
      <c r="I88" s="66" t="s">
        <v>49</v>
      </c>
      <c r="J88" s="125" t="s">
        <v>1403</v>
      </c>
      <c r="K88" s="1372" t="s">
        <v>1433</v>
      </c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582">
        <f>$E88</f>
        <v>1</v>
      </c>
      <c r="AA88" s="582">
        <f>$F88</f>
        <v>930000</v>
      </c>
      <c r="AB88" s="128"/>
      <c r="AC88" s="128"/>
      <c r="AD88" s="128"/>
      <c r="AE88" s="128"/>
      <c r="AF88" s="128"/>
      <c r="AG88" s="128"/>
      <c r="AH88" s="128"/>
      <c r="AI88" s="128"/>
      <c r="AL88" s="128"/>
      <c r="AM88" s="128"/>
      <c r="AN88" s="128"/>
      <c r="AO88" s="128"/>
      <c r="AP88" s="128"/>
      <c r="AQ88" s="128"/>
      <c r="AR88" s="1827">
        <f t="shared" si="22"/>
        <v>1</v>
      </c>
      <c r="AS88" s="1827">
        <f t="shared" si="23"/>
        <v>930000</v>
      </c>
      <c r="AT88" s="128"/>
      <c r="AU88" s="128"/>
      <c r="AV88" s="128"/>
      <c r="AW88" s="128"/>
      <c r="AX88" s="128"/>
      <c r="AY88" s="128"/>
      <c r="AZ88" s="128"/>
      <c r="BA88" s="128"/>
    </row>
    <row r="89" spans="1:53" s="1363" customFormat="1" ht="24" customHeight="1">
      <c r="A89" s="66">
        <v>1</v>
      </c>
      <c r="B89" s="66">
        <v>18</v>
      </c>
      <c r="C89" s="14" t="s">
        <v>994</v>
      </c>
      <c r="D89" s="1360">
        <v>930000</v>
      </c>
      <c r="E89" s="582">
        <v>1</v>
      </c>
      <c r="F89" s="126">
        <f t="shared" si="19"/>
        <v>930000</v>
      </c>
      <c r="G89" s="882" t="s">
        <v>58</v>
      </c>
      <c r="H89" s="882" t="s">
        <v>1294</v>
      </c>
      <c r="I89" s="66" t="s">
        <v>49</v>
      </c>
      <c r="J89" s="125" t="s">
        <v>1403</v>
      </c>
      <c r="K89" s="1372" t="s">
        <v>1433</v>
      </c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582">
        <f>$E89</f>
        <v>1</v>
      </c>
      <c r="AA89" s="582">
        <f>$F89</f>
        <v>930000</v>
      </c>
      <c r="AB89" s="128"/>
      <c r="AC89" s="128"/>
      <c r="AD89" s="128"/>
      <c r="AE89" s="128"/>
      <c r="AF89" s="128"/>
      <c r="AG89" s="128"/>
      <c r="AH89" s="128"/>
      <c r="AI89" s="128"/>
      <c r="AL89" s="128"/>
      <c r="AM89" s="128"/>
      <c r="AN89" s="128"/>
      <c r="AO89" s="128"/>
      <c r="AP89" s="128"/>
      <c r="AQ89" s="128"/>
      <c r="AR89" s="1827">
        <f t="shared" si="22"/>
        <v>1</v>
      </c>
      <c r="AS89" s="1827">
        <f t="shared" si="23"/>
        <v>930000</v>
      </c>
      <c r="AT89" s="128"/>
      <c r="AU89" s="128"/>
      <c r="AV89" s="128"/>
      <c r="AW89" s="128"/>
      <c r="AX89" s="128"/>
      <c r="AY89" s="128"/>
      <c r="AZ89" s="128"/>
      <c r="BA89" s="128"/>
    </row>
    <row r="90" spans="1:53" s="1363" customFormat="1" ht="24" customHeight="1">
      <c r="A90" s="66">
        <v>1</v>
      </c>
      <c r="B90" s="66">
        <v>29</v>
      </c>
      <c r="C90" s="14" t="s">
        <v>550</v>
      </c>
      <c r="D90" s="1360">
        <v>1760000</v>
      </c>
      <c r="E90" s="582">
        <v>1</v>
      </c>
      <c r="F90" s="126">
        <f t="shared" si="19"/>
        <v>1760000</v>
      </c>
      <c r="G90" s="882" t="s">
        <v>1011</v>
      </c>
      <c r="H90" s="882" t="s">
        <v>1294</v>
      </c>
      <c r="I90" s="66" t="s">
        <v>33</v>
      </c>
      <c r="J90" s="125" t="s">
        <v>1403</v>
      </c>
      <c r="K90" s="1372" t="s">
        <v>1433</v>
      </c>
      <c r="N90" s="128"/>
      <c r="O90" s="128"/>
      <c r="P90" s="582">
        <f>$E90</f>
        <v>1</v>
      </c>
      <c r="Q90" s="1827">
        <f>$F90</f>
        <v>1760000</v>
      </c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L90" s="128"/>
      <c r="AM90" s="128"/>
      <c r="AN90" s="128"/>
      <c r="AO90" s="128"/>
      <c r="AP90" s="128"/>
      <c r="AQ90" s="128"/>
      <c r="AR90" s="1827">
        <f t="shared" si="22"/>
        <v>1</v>
      </c>
      <c r="AS90" s="1827">
        <f t="shared" si="23"/>
        <v>1760000</v>
      </c>
      <c r="AT90" s="128"/>
      <c r="AU90" s="128"/>
      <c r="AV90" s="128"/>
      <c r="AW90" s="128"/>
      <c r="AX90" s="128"/>
      <c r="AY90" s="128"/>
      <c r="AZ90" s="128"/>
      <c r="BA90" s="128"/>
    </row>
    <row r="91" spans="1:53" s="1363" customFormat="1" ht="24" customHeight="1">
      <c r="A91" s="66">
        <v>1</v>
      </c>
      <c r="B91" s="66">
        <v>49</v>
      </c>
      <c r="C91" s="14" t="s">
        <v>549</v>
      </c>
      <c r="D91" s="1360">
        <v>3090000</v>
      </c>
      <c r="E91" s="582">
        <v>1</v>
      </c>
      <c r="F91" s="126">
        <f t="shared" si="19"/>
        <v>3090000</v>
      </c>
      <c r="G91" s="882" t="s">
        <v>1249</v>
      </c>
      <c r="H91" s="882" t="s">
        <v>1294</v>
      </c>
      <c r="I91" s="66" t="s">
        <v>26</v>
      </c>
      <c r="J91" s="125" t="s">
        <v>1403</v>
      </c>
      <c r="K91" s="1372" t="s">
        <v>1433</v>
      </c>
      <c r="M91" s="30" t="s">
        <v>4113</v>
      </c>
      <c r="N91" s="128"/>
      <c r="O91" s="128"/>
      <c r="P91" s="128"/>
      <c r="Q91" s="128"/>
      <c r="R91" s="128"/>
      <c r="S91" s="128"/>
      <c r="T91" s="582">
        <f>$E91</f>
        <v>1</v>
      </c>
      <c r="U91" s="1827">
        <f>$F91</f>
        <v>3090000</v>
      </c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L91" s="128"/>
      <c r="AM91" s="128"/>
      <c r="AN91" s="128"/>
      <c r="AO91" s="128"/>
      <c r="AP91" s="128"/>
      <c r="AQ91" s="128"/>
      <c r="AR91" s="1827">
        <f t="shared" si="22"/>
        <v>1</v>
      </c>
      <c r="AS91" s="1827">
        <f t="shared" si="23"/>
        <v>3090000</v>
      </c>
      <c r="AT91" s="128"/>
      <c r="AU91" s="128"/>
      <c r="AV91" s="128"/>
      <c r="AW91" s="128"/>
      <c r="AX91" s="128"/>
      <c r="AY91" s="128"/>
      <c r="AZ91" s="128"/>
      <c r="BA91" s="128"/>
    </row>
    <row r="92" spans="1:53" s="1363" customFormat="1" ht="24" customHeight="1">
      <c r="A92" s="66">
        <v>1</v>
      </c>
      <c r="B92" s="66">
        <v>3</v>
      </c>
      <c r="C92" s="567" t="s">
        <v>1404</v>
      </c>
      <c r="D92" s="1360">
        <v>830000</v>
      </c>
      <c r="E92" s="582">
        <v>1</v>
      </c>
      <c r="F92" s="126">
        <f t="shared" si="19"/>
        <v>830000</v>
      </c>
      <c r="G92" s="882" t="s">
        <v>1013</v>
      </c>
      <c r="H92" s="882" t="s">
        <v>1297</v>
      </c>
      <c r="I92" s="66" t="s">
        <v>33</v>
      </c>
      <c r="J92" s="125" t="s">
        <v>1403</v>
      </c>
      <c r="K92" s="1372" t="s">
        <v>1433</v>
      </c>
      <c r="N92" s="128"/>
      <c r="O92" s="128"/>
      <c r="P92" s="582">
        <f>$E92</f>
        <v>1</v>
      </c>
      <c r="Q92" s="1827">
        <f>$F92</f>
        <v>830000</v>
      </c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L92" s="128"/>
      <c r="AM92" s="128"/>
      <c r="AN92" s="128"/>
      <c r="AO92" s="128"/>
      <c r="AP92" s="128"/>
      <c r="AQ92" s="128"/>
      <c r="AR92" s="128"/>
      <c r="AS92" s="128"/>
      <c r="AT92" s="1827">
        <f t="shared" ref="AT92:AT98" si="24">$E92</f>
        <v>1</v>
      </c>
      <c r="AU92" s="1827">
        <f t="shared" ref="AU92:AU98" si="25">$F92</f>
        <v>830000</v>
      </c>
      <c r="AV92" s="128"/>
      <c r="AW92" s="128"/>
      <c r="AX92" s="128"/>
      <c r="AY92" s="128"/>
      <c r="AZ92" s="128"/>
      <c r="BA92" s="128"/>
    </row>
    <row r="93" spans="1:53" s="1363" customFormat="1" ht="24" customHeight="1">
      <c r="A93" s="66">
        <v>1</v>
      </c>
      <c r="B93" s="66">
        <v>9</v>
      </c>
      <c r="C93" s="14" t="s">
        <v>994</v>
      </c>
      <c r="D93" s="1360">
        <v>930000</v>
      </c>
      <c r="E93" s="582">
        <v>1</v>
      </c>
      <c r="F93" s="126">
        <f t="shared" si="19"/>
        <v>930000</v>
      </c>
      <c r="G93" s="882" t="s">
        <v>43</v>
      </c>
      <c r="H93" s="882" t="s">
        <v>1297</v>
      </c>
      <c r="I93" s="66" t="s">
        <v>44</v>
      </c>
      <c r="J93" s="125" t="s">
        <v>1403</v>
      </c>
      <c r="K93" s="1372" t="s">
        <v>1433</v>
      </c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582">
        <f>$E93</f>
        <v>1</v>
      </c>
      <c r="Y93" s="582">
        <f>$F93</f>
        <v>930000</v>
      </c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L93" s="128"/>
      <c r="AM93" s="128"/>
      <c r="AN93" s="128"/>
      <c r="AO93" s="128"/>
      <c r="AP93" s="128"/>
      <c r="AQ93" s="128"/>
      <c r="AR93" s="128"/>
      <c r="AS93" s="128"/>
      <c r="AT93" s="1827">
        <f t="shared" si="24"/>
        <v>1</v>
      </c>
      <c r="AU93" s="1827">
        <f t="shared" si="25"/>
        <v>930000</v>
      </c>
      <c r="AV93" s="128"/>
      <c r="AW93" s="128"/>
      <c r="AX93" s="128"/>
      <c r="AY93" s="128"/>
      <c r="AZ93" s="128"/>
      <c r="BA93" s="128"/>
    </row>
    <row r="94" spans="1:53" s="1363" customFormat="1" ht="24" customHeight="1">
      <c r="A94" s="66">
        <v>1</v>
      </c>
      <c r="B94" s="66">
        <v>11</v>
      </c>
      <c r="C94" s="14" t="s">
        <v>994</v>
      </c>
      <c r="D94" s="1360">
        <v>930000</v>
      </c>
      <c r="E94" s="582">
        <v>1</v>
      </c>
      <c r="F94" s="126">
        <f t="shared" si="19"/>
        <v>930000</v>
      </c>
      <c r="G94" s="882" t="s">
        <v>47</v>
      </c>
      <c r="H94" s="882" t="s">
        <v>1297</v>
      </c>
      <c r="I94" s="66" t="s">
        <v>49</v>
      </c>
      <c r="J94" s="125" t="s">
        <v>1403</v>
      </c>
      <c r="K94" s="1372" t="s">
        <v>1433</v>
      </c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582">
        <f>$E94</f>
        <v>1</v>
      </c>
      <c r="AA94" s="582">
        <f>$F94</f>
        <v>930000</v>
      </c>
      <c r="AB94" s="128"/>
      <c r="AC94" s="128"/>
      <c r="AD94" s="128"/>
      <c r="AE94" s="128"/>
      <c r="AF94" s="128"/>
      <c r="AG94" s="128"/>
      <c r="AH94" s="128"/>
      <c r="AI94" s="128"/>
      <c r="AL94" s="128"/>
      <c r="AM94" s="128"/>
      <c r="AN94" s="128"/>
      <c r="AO94" s="128"/>
      <c r="AP94" s="128"/>
      <c r="AQ94" s="128"/>
      <c r="AR94" s="128"/>
      <c r="AS94" s="128"/>
      <c r="AT94" s="1827">
        <f t="shared" si="24"/>
        <v>1</v>
      </c>
      <c r="AU94" s="1827">
        <f t="shared" si="25"/>
        <v>930000</v>
      </c>
      <c r="AV94" s="128"/>
      <c r="AW94" s="128"/>
      <c r="AX94" s="128"/>
      <c r="AY94" s="128"/>
      <c r="AZ94" s="128"/>
      <c r="BA94" s="128"/>
    </row>
    <row r="95" spans="1:53" s="1363" customFormat="1" ht="24" customHeight="1">
      <c r="A95" s="66">
        <v>1</v>
      </c>
      <c r="B95" s="66">
        <v>12</v>
      </c>
      <c r="C95" s="14" t="s">
        <v>994</v>
      </c>
      <c r="D95" s="1360">
        <v>930000</v>
      </c>
      <c r="E95" s="582">
        <v>1</v>
      </c>
      <c r="F95" s="126">
        <f t="shared" si="19"/>
        <v>930000</v>
      </c>
      <c r="G95" s="882" t="s">
        <v>50</v>
      </c>
      <c r="H95" s="882" t="s">
        <v>1297</v>
      </c>
      <c r="I95" s="66" t="s">
        <v>49</v>
      </c>
      <c r="J95" s="125" t="s">
        <v>1403</v>
      </c>
      <c r="K95" s="1372" t="s">
        <v>1433</v>
      </c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582">
        <f>$E95</f>
        <v>1</v>
      </c>
      <c r="AA95" s="582">
        <f>$F95</f>
        <v>930000</v>
      </c>
      <c r="AB95" s="128"/>
      <c r="AC95" s="128"/>
      <c r="AD95" s="128"/>
      <c r="AE95" s="128"/>
      <c r="AF95" s="128"/>
      <c r="AG95" s="128"/>
      <c r="AH95" s="128"/>
      <c r="AI95" s="128"/>
      <c r="AL95" s="128"/>
      <c r="AM95" s="128"/>
      <c r="AN95" s="128"/>
      <c r="AO95" s="128"/>
      <c r="AP95" s="128"/>
      <c r="AQ95" s="128"/>
      <c r="AR95" s="128"/>
      <c r="AS95" s="128"/>
      <c r="AT95" s="1827">
        <f t="shared" si="24"/>
        <v>1</v>
      </c>
      <c r="AU95" s="1827">
        <f t="shared" si="25"/>
        <v>930000</v>
      </c>
      <c r="AV95" s="128"/>
      <c r="AW95" s="128"/>
      <c r="AX95" s="128"/>
      <c r="AY95" s="128"/>
      <c r="AZ95" s="128"/>
      <c r="BA95" s="128"/>
    </row>
    <row r="96" spans="1:53" s="1363" customFormat="1" ht="24" customHeight="1">
      <c r="A96" s="66">
        <v>1</v>
      </c>
      <c r="B96" s="66">
        <v>55</v>
      </c>
      <c r="C96" s="14" t="s">
        <v>546</v>
      </c>
      <c r="D96" s="1360">
        <v>1340000</v>
      </c>
      <c r="E96" s="582">
        <v>1</v>
      </c>
      <c r="F96" s="126">
        <f t="shared" si="19"/>
        <v>1340000</v>
      </c>
      <c r="G96" s="882" t="s">
        <v>1013</v>
      </c>
      <c r="H96" s="882" t="s">
        <v>1297</v>
      </c>
      <c r="I96" s="66" t="s">
        <v>33</v>
      </c>
      <c r="J96" s="125" t="s">
        <v>1403</v>
      </c>
      <c r="K96" s="1372" t="s">
        <v>1433</v>
      </c>
      <c r="N96" s="128"/>
      <c r="O96" s="128"/>
      <c r="P96" s="582">
        <f>$E96</f>
        <v>1</v>
      </c>
      <c r="Q96" s="1827">
        <f>$F96</f>
        <v>1340000</v>
      </c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L96" s="128"/>
      <c r="AM96" s="128"/>
      <c r="AN96" s="128"/>
      <c r="AO96" s="128"/>
      <c r="AP96" s="128"/>
      <c r="AQ96" s="128"/>
      <c r="AR96" s="128"/>
      <c r="AS96" s="128"/>
      <c r="AT96" s="1827">
        <f t="shared" si="24"/>
        <v>1</v>
      </c>
      <c r="AU96" s="1827">
        <f t="shared" si="25"/>
        <v>1340000</v>
      </c>
      <c r="AV96" s="128"/>
      <c r="AW96" s="128"/>
      <c r="AX96" s="128"/>
      <c r="AY96" s="128"/>
      <c r="AZ96" s="128"/>
      <c r="BA96" s="128"/>
    </row>
    <row r="97" spans="1:196" s="1363" customFormat="1" ht="24" customHeight="1">
      <c r="A97" s="66">
        <v>1</v>
      </c>
      <c r="B97" s="66">
        <v>61</v>
      </c>
      <c r="C97" s="14" t="s">
        <v>774</v>
      </c>
      <c r="D97" s="1360">
        <v>1450000</v>
      </c>
      <c r="E97" s="582">
        <v>1</v>
      </c>
      <c r="F97" s="126">
        <f t="shared" si="19"/>
        <v>1450000</v>
      </c>
      <c r="G97" s="882" t="s">
        <v>1013</v>
      </c>
      <c r="H97" s="882" t="s">
        <v>1297</v>
      </c>
      <c r="I97" s="66" t="s">
        <v>33</v>
      </c>
      <c r="J97" s="125" t="s">
        <v>1403</v>
      </c>
      <c r="K97" s="1372" t="s">
        <v>1433</v>
      </c>
      <c r="N97" s="128"/>
      <c r="O97" s="128"/>
      <c r="P97" s="582">
        <f>$E97</f>
        <v>1</v>
      </c>
      <c r="Q97" s="1827">
        <f>$F97</f>
        <v>1450000</v>
      </c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L97" s="128"/>
      <c r="AM97" s="128"/>
      <c r="AN97" s="128"/>
      <c r="AO97" s="128"/>
      <c r="AP97" s="128"/>
      <c r="AQ97" s="128"/>
      <c r="AR97" s="128"/>
      <c r="AS97" s="128"/>
      <c r="AT97" s="1827">
        <f t="shared" si="24"/>
        <v>1</v>
      </c>
      <c r="AU97" s="1827">
        <f t="shared" si="25"/>
        <v>1450000</v>
      </c>
      <c r="AV97" s="128"/>
      <c r="AW97" s="128"/>
      <c r="AX97" s="128"/>
      <c r="AY97" s="128"/>
      <c r="AZ97" s="128"/>
      <c r="BA97" s="128"/>
    </row>
    <row r="98" spans="1:196" s="1363" customFormat="1" ht="24" customHeight="1">
      <c r="A98" s="66">
        <v>1</v>
      </c>
      <c r="B98" s="66">
        <v>44</v>
      </c>
      <c r="C98" s="14" t="s">
        <v>775</v>
      </c>
      <c r="D98" s="1360">
        <v>3090000</v>
      </c>
      <c r="E98" s="582">
        <v>1</v>
      </c>
      <c r="F98" s="126">
        <f t="shared" si="19"/>
        <v>3090000</v>
      </c>
      <c r="G98" s="882" t="s">
        <v>1013</v>
      </c>
      <c r="H98" s="882" t="s">
        <v>1297</v>
      </c>
      <c r="I98" s="66" t="s">
        <v>33</v>
      </c>
      <c r="J98" s="125" t="s">
        <v>1403</v>
      </c>
      <c r="K98" s="1372" t="s">
        <v>1433</v>
      </c>
      <c r="N98" s="128"/>
      <c r="O98" s="128"/>
      <c r="P98" s="582">
        <f>$E98</f>
        <v>1</v>
      </c>
      <c r="Q98" s="1827">
        <f>$F98</f>
        <v>3090000</v>
      </c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L98" s="128"/>
      <c r="AM98" s="128"/>
      <c r="AN98" s="128"/>
      <c r="AO98" s="128"/>
      <c r="AP98" s="128"/>
      <c r="AQ98" s="128"/>
      <c r="AR98" s="128"/>
      <c r="AS98" s="128"/>
      <c r="AT98" s="1827">
        <f t="shared" si="24"/>
        <v>1</v>
      </c>
      <c r="AU98" s="1827">
        <f t="shared" si="25"/>
        <v>3090000</v>
      </c>
      <c r="AV98" s="128"/>
      <c r="AW98" s="128"/>
      <c r="AX98" s="128"/>
      <c r="AY98" s="128"/>
      <c r="AZ98" s="128"/>
      <c r="BA98" s="128"/>
    </row>
    <row r="99" spans="1:196" s="1363" customFormat="1" ht="24" customHeight="1">
      <c r="A99" s="66">
        <v>1</v>
      </c>
      <c r="B99" s="66">
        <v>65</v>
      </c>
      <c r="C99" s="1374" t="s">
        <v>66</v>
      </c>
      <c r="D99" s="1375">
        <v>896000</v>
      </c>
      <c r="E99" s="582">
        <v>1</v>
      </c>
      <c r="F99" s="126">
        <f t="shared" si="19"/>
        <v>896000</v>
      </c>
      <c r="G99" s="882" t="s">
        <v>67</v>
      </c>
      <c r="H99" s="882" t="s">
        <v>1296</v>
      </c>
      <c r="I99" s="66" t="s">
        <v>49</v>
      </c>
      <c r="J99" s="125" t="s">
        <v>961</v>
      </c>
      <c r="K99" s="1372" t="s">
        <v>1433</v>
      </c>
      <c r="L99" s="118"/>
      <c r="M99" s="11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582">
        <f>$E99</f>
        <v>1</v>
      </c>
      <c r="AA99" s="582">
        <f>$F99</f>
        <v>896000</v>
      </c>
      <c r="AB99" s="298"/>
      <c r="AC99" s="298"/>
      <c r="AD99" s="298"/>
      <c r="AE99" s="298"/>
      <c r="AF99" s="298"/>
      <c r="AG99" s="298"/>
      <c r="AH99" s="298"/>
      <c r="AI99" s="298"/>
      <c r="AJ99" s="118"/>
      <c r="AK99" s="118"/>
      <c r="AL99" s="298"/>
      <c r="AM99" s="298"/>
      <c r="AN99" s="298"/>
      <c r="AO99" s="298"/>
      <c r="AP99" s="298"/>
      <c r="AQ99" s="298"/>
      <c r="AR99" s="298"/>
      <c r="AS99" s="298"/>
      <c r="AT99" s="298"/>
      <c r="AU99" s="298"/>
      <c r="AV99" s="1827">
        <f>$E99</f>
        <v>1</v>
      </c>
      <c r="AW99" s="1827">
        <f>$F99</f>
        <v>896000</v>
      </c>
      <c r="AX99" s="298"/>
      <c r="AY99" s="298"/>
      <c r="AZ99" s="298"/>
      <c r="BA99" s="29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18"/>
      <c r="BW99" s="118"/>
      <c r="BX99" s="118"/>
      <c r="BY99" s="118"/>
      <c r="BZ99" s="118"/>
      <c r="CA99" s="118"/>
      <c r="CB99" s="118"/>
      <c r="CC99" s="118"/>
      <c r="CD99" s="118"/>
      <c r="CE99" s="118"/>
      <c r="CF99" s="118"/>
      <c r="CG99" s="118"/>
      <c r="CH99" s="118"/>
      <c r="CI99" s="118"/>
      <c r="CJ99" s="118"/>
      <c r="CK99" s="118"/>
      <c r="CL99" s="118"/>
      <c r="CM99" s="118"/>
      <c r="CN99" s="118"/>
      <c r="CO99" s="118"/>
      <c r="CP99" s="118"/>
      <c r="CQ99" s="118"/>
      <c r="CR99" s="118"/>
      <c r="CS99" s="118"/>
      <c r="CT99" s="118"/>
      <c r="CU99" s="118"/>
      <c r="CV99" s="118"/>
      <c r="CW99" s="118"/>
      <c r="CX99" s="118"/>
      <c r="CY99" s="118"/>
      <c r="CZ99" s="118"/>
      <c r="DA99" s="118"/>
      <c r="DB99" s="118"/>
      <c r="DC99" s="118"/>
      <c r="DD99" s="118"/>
      <c r="DE99" s="118"/>
      <c r="DF99" s="118"/>
      <c r="DG99" s="118"/>
      <c r="DH99" s="118"/>
      <c r="DI99" s="118"/>
      <c r="DJ99" s="118"/>
      <c r="DK99" s="118"/>
      <c r="DL99" s="118"/>
      <c r="DM99" s="118"/>
      <c r="DN99" s="118"/>
      <c r="DO99" s="118"/>
      <c r="DP99" s="118"/>
      <c r="DQ99" s="118"/>
      <c r="DR99" s="118"/>
      <c r="DS99" s="118"/>
      <c r="DT99" s="118"/>
      <c r="DU99" s="118"/>
      <c r="DV99" s="118"/>
      <c r="DW99" s="118"/>
      <c r="DX99" s="118"/>
      <c r="DY99" s="118"/>
      <c r="DZ99" s="118"/>
      <c r="EA99" s="118"/>
      <c r="EB99" s="118"/>
      <c r="EC99" s="118"/>
      <c r="ED99" s="118"/>
      <c r="EE99" s="118"/>
      <c r="EF99" s="118"/>
      <c r="EG99" s="118"/>
      <c r="EH99" s="118"/>
      <c r="EI99" s="118"/>
      <c r="EJ99" s="118"/>
      <c r="EK99" s="118"/>
      <c r="EL99" s="118"/>
      <c r="EM99" s="118"/>
      <c r="EN99" s="118"/>
      <c r="EO99" s="118"/>
      <c r="EP99" s="118"/>
      <c r="EQ99" s="118"/>
      <c r="ER99" s="118"/>
      <c r="ES99" s="118"/>
      <c r="ET99" s="118"/>
      <c r="EU99" s="118"/>
      <c r="EV99" s="118"/>
      <c r="EW99" s="118"/>
      <c r="EX99" s="118"/>
      <c r="EY99" s="118"/>
      <c r="EZ99" s="118"/>
      <c r="FA99" s="118"/>
      <c r="FB99" s="118"/>
      <c r="FC99" s="118"/>
      <c r="FD99" s="118"/>
      <c r="FE99" s="118"/>
      <c r="FF99" s="118"/>
      <c r="FG99" s="118"/>
      <c r="FH99" s="118"/>
      <c r="FI99" s="118"/>
      <c r="FJ99" s="118"/>
      <c r="FK99" s="118"/>
      <c r="FL99" s="118"/>
      <c r="FM99" s="118"/>
      <c r="FN99" s="118"/>
      <c r="FO99" s="118"/>
      <c r="FP99" s="118"/>
      <c r="FQ99" s="118"/>
      <c r="FR99" s="118"/>
      <c r="FS99" s="118"/>
      <c r="FT99" s="118"/>
      <c r="FU99" s="118"/>
      <c r="FV99" s="118"/>
      <c r="FW99" s="118"/>
      <c r="FX99" s="118"/>
      <c r="FY99" s="118"/>
      <c r="FZ99" s="118"/>
      <c r="GA99" s="118"/>
      <c r="GB99" s="118"/>
      <c r="GC99" s="118"/>
      <c r="GD99" s="118"/>
      <c r="GE99" s="118"/>
      <c r="GF99" s="118"/>
      <c r="GG99" s="118"/>
      <c r="GH99" s="118"/>
      <c r="GI99" s="118"/>
      <c r="GJ99" s="118"/>
      <c r="GK99" s="118"/>
      <c r="GL99" s="118"/>
      <c r="GM99" s="118"/>
      <c r="GN99" s="118"/>
    </row>
    <row r="100" spans="1:196" s="1363" customFormat="1" ht="24" customHeight="1">
      <c r="A100" s="66">
        <v>1</v>
      </c>
      <c r="B100" s="66">
        <v>64</v>
      </c>
      <c r="C100" s="1374" t="s">
        <v>66</v>
      </c>
      <c r="D100" s="1375">
        <v>896000</v>
      </c>
      <c r="E100" s="582">
        <v>1</v>
      </c>
      <c r="F100" s="126">
        <f t="shared" si="19"/>
        <v>896000</v>
      </c>
      <c r="G100" s="882" t="s">
        <v>31</v>
      </c>
      <c r="H100" s="882" t="s">
        <v>1296</v>
      </c>
      <c r="I100" s="66" t="s">
        <v>28</v>
      </c>
      <c r="J100" s="125" t="s">
        <v>961</v>
      </c>
      <c r="K100" s="1372" t="s">
        <v>1433</v>
      </c>
      <c r="N100" s="128"/>
      <c r="O100" s="128"/>
      <c r="P100" s="128"/>
      <c r="Q100" s="128"/>
      <c r="R100" s="128"/>
      <c r="S100" s="128"/>
      <c r="T100" s="128"/>
      <c r="U100" s="128"/>
      <c r="V100" s="582">
        <f>$E100</f>
        <v>1</v>
      </c>
      <c r="W100" s="582">
        <f>$F100</f>
        <v>896000</v>
      </c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827">
        <f>$E100</f>
        <v>1</v>
      </c>
      <c r="AW100" s="1827">
        <f>$F100</f>
        <v>896000</v>
      </c>
      <c r="AX100" s="128"/>
      <c r="AY100" s="128"/>
      <c r="AZ100" s="128"/>
      <c r="BA100" s="128"/>
    </row>
    <row r="101" spans="1:196" s="1363" customFormat="1" ht="24" customHeight="1">
      <c r="A101" s="66">
        <v>1</v>
      </c>
      <c r="B101" s="66">
        <v>7</v>
      </c>
      <c r="C101" s="14" t="s">
        <v>994</v>
      </c>
      <c r="D101" s="1360">
        <v>930000</v>
      </c>
      <c r="E101" s="582">
        <v>1</v>
      </c>
      <c r="F101" s="126">
        <f t="shared" si="19"/>
        <v>930000</v>
      </c>
      <c r="G101" s="882" t="s">
        <v>31</v>
      </c>
      <c r="H101" s="882" t="s">
        <v>1296</v>
      </c>
      <c r="I101" s="66" t="s">
        <v>28</v>
      </c>
      <c r="J101" s="125" t="s">
        <v>1403</v>
      </c>
      <c r="K101" s="1372" t="s">
        <v>1433</v>
      </c>
      <c r="L101" s="118"/>
      <c r="M101" s="118"/>
      <c r="N101" s="298"/>
      <c r="O101" s="298"/>
      <c r="P101" s="298"/>
      <c r="Q101" s="298"/>
      <c r="R101" s="298"/>
      <c r="S101" s="298"/>
      <c r="T101" s="298"/>
      <c r="U101" s="298"/>
      <c r="V101" s="582">
        <f>$E101</f>
        <v>1</v>
      </c>
      <c r="W101" s="582">
        <f>$F101</f>
        <v>930000</v>
      </c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  <c r="AI101" s="298"/>
      <c r="AJ101" s="118"/>
      <c r="AK101" s="118"/>
      <c r="AL101" s="298"/>
      <c r="AM101" s="298"/>
      <c r="AN101" s="298"/>
      <c r="AO101" s="298"/>
      <c r="AP101" s="298"/>
      <c r="AQ101" s="298"/>
      <c r="AR101" s="298"/>
      <c r="AS101" s="298"/>
      <c r="AT101" s="298"/>
      <c r="AU101" s="298"/>
      <c r="AV101" s="1827">
        <f>$E101</f>
        <v>1</v>
      </c>
      <c r="AW101" s="1827">
        <f>$F101</f>
        <v>930000</v>
      </c>
      <c r="AX101" s="298"/>
      <c r="AY101" s="298"/>
      <c r="AZ101" s="298"/>
      <c r="BA101" s="29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  <c r="CG101" s="118"/>
      <c r="CH101" s="118"/>
      <c r="CI101" s="118"/>
      <c r="CJ101" s="118"/>
      <c r="CK101" s="118"/>
      <c r="CL101" s="118"/>
      <c r="CM101" s="118"/>
      <c r="CN101" s="118"/>
      <c r="CO101" s="118"/>
      <c r="CP101" s="118"/>
      <c r="CQ101" s="118"/>
      <c r="CR101" s="118"/>
      <c r="CS101" s="118"/>
      <c r="CT101" s="118"/>
      <c r="CU101" s="118"/>
      <c r="CV101" s="118"/>
      <c r="CW101" s="118"/>
      <c r="CX101" s="118"/>
      <c r="CY101" s="118"/>
      <c r="CZ101" s="118"/>
      <c r="DA101" s="118"/>
      <c r="DB101" s="118"/>
      <c r="DC101" s="118"/>
      <c r="DD101" s="118"/>
      <c r="DE101" s="118"/>
      <c r="DF101" s="118"/>
      <c r="DG101" s="118"/>
      <c r="DH101" s="118"/>
      <c r="DI101" s="118"/>
      <c r="DJ101" s="118"/>
      <c r="DK101" s="118"/>
      <c r="DL101" s="118"/>
      <c r="DM101" s="118"/>
      <c r="DN101" s="118"/>
      <c r="DO101" s="118"/>
      <c r="DP101" s="118"/>
      <c r="DQ101" s="118"/>
      <c r="DR101" s="118"/>
      <c r="DS101" s="118"/>
      <c r="DT101" s="118"/>
      <c r="DU101" s="118"/>
      <c r="DV101" s="118"/>
      <c r="DW101" s="118"/>
      <c r="DX101" s="118"/>
      <c r="DY101" s="118"/>
      <c r="DZ101" s="118"/>
      <c r="EA101" s="118"/>
      <c r="EB101" s="118"/>
      <c r="EC101" s="118"/>
      <c r="ED101" s="118"/>
      <c r="EE101" s="118"/>
      <c r="EF101" s="118"/>
      <c r="EG101" s="118"/>
      <c r="EH101" s="118"/>
      <c r="EI101" s="118"/>
      <c r="EJ101" s="118"/>
      <c r="EK101" s="118"/>
      <c r="EL101" s="118"/>
      <c r="EM101" s="118"/>
      <c r="EN101" s="118"/>
      <c r="EO101" s="118"/>
      <c r="EP101" s="118"/>
      <c r="EQ101" s="118"/>
      <c r="ER101" s="118"/>
      <c r="ES101" s="118"/>
      <c r="ET101" s="118"/>
      <c r="EU101" s="118"/>
      <c r="EV101" s="118"/>
      <c r="EW101" s="118"/>
      <c r="EX101" s="118"/>
      <c r="EY101" s="118"/>
      <c r="EZ101" s="118"/>
      <c r="FA101" s="118"/>
      <c r="FB101" s="118"/>
      <c r="FC101" s="118"/>
      <c r="FD101" s="118"/>
      <c r="FE101" s="118"/>
      <c r="FF101" s="118"/>
      <c r="FG101" s="118"/>
      <c r="FH101" s="118"/>
      <c r="FI101" s="118"/>
      <c r="FJ101" s="118"/>
      <c r="FK101" s="118"/>
      <c r="FL101" s="118"/>
      <c r="FM101" s="118"/>
      <c r="FN101" s="118"/>
      <c r="FO101" s="118"/>
      <c r="FP101" s="118"/>
      <c r="FQ101" s="118"/>
      <c r="FR101" s="118"/>
      <c r="FS101" s="118"/>
      <c r="FT101" s="118"/>
      <c r="FU101" s="118"/>
      <c r="FV101" s="118"/>
      <c r="FW101" s="118"/>
      <c r="FX101" s="118"/>
      <c r="FY101" s="118"/>
      <c r="FZ101" s="118"/>
      <c r="GA101" s="118"/>
      <c r="GB101" s="118"/>
      <c r="GC101" s="118"/>
      <c r="GD101" s="118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</row>
    <row r="102" spans="1:196" s="1363" customFormat="1" ht="24" customHeight="1">
      <c r="A102" s="66">
        <v>1</v>
      </c>
      <c r="B102" s="66">
        <v>41</v>
      </c>
      <c r="C102" s="14" t="s">
        <v>903</v>
      </c>
      <c r="D102" s="1360">
        <v>7010000</v>
      </c>
      <c r="E102" s="582">
        <v>1</v>
      </c>
      <c r="F102" s="126">
        <f t="shared" si="19"/>
        <v>7010000</v>
      </c>
      <c r="G102" s="882" t="s">
        <v>37</v>
      </c>
      <c r="H102" s="882" t="s">
        <v>1296</v>
      </c>
      <c r="I102" s="66" t="s">
        <v>33</v>
      </c>
      <c r="J102" s="125" t="s">
        <v>1403</v>
      </c>
      <c r="K102" s="1372" t="s">
        <v>1433</v>
      </c>
      <c r="N102" s="128"/>
      <c r="O102" s="128"/>
      <c r="P102" s="582">
        <f>$E102</f>
        <v>1</v>
      </c>
      <c r="Q102" s="1827">
        <f>$F102</f>
        <v>7010000</v>
      </c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827">
        <f>$E102</f>
        <v>1</v>
      </c>
      <c r="AW102" s="1827">
        <f>$F102</f>
        <v>7010000</v>
      </c>
      <c r="AX102" s="128"/>
      <c r="AY102" s="128"/>
      <c r="AZ102" s="128"/>
      <c r="BA102" s="128"/>
    </row>
    <row r="103" spans="1:196" s="1363" customFormat="1" ht="24" customHeight="1">
      <c r="A103" s="66">
        <v>1</v>
      </c>
      <c r="B103" s="66">
        <v>43</v>
      </c>
      <c r="C103" s="14" t="s">
        <v>775</v>
      </c>
      <c r="D103" s="1360">
        <v>3090000</v>
      </c>
      <c r="E103" s="582">
        <v>1</v>
      </c>
      <c r="F103" s="126">
        <f t="shared" si="19"/>
        <v>3090000</v>
      </c>
      <c r="G103" s="882" t="s">
        <v>29</v>
      </c>
      <c r="H103" s="882" t="s">
        <v>1156</v>
      </c>
      <c r="I103" s="66" t="s">
        <v>28</v>
      </c>
      <c r="J103" s="125" t="s">
        <v>1403</v>
      </c>
      <c r="K103" s="1372" t="s">
        <v>1433</v>
      </c>
      <c r="N103" s="128"/>
      <c r="O103" s="128"/>
      <c r="P103" s="128"/>
      <c r="Q103" s="128"/>
      <c r="R103" s="128"/>
      <c r="S103" s="128"/>
      <c r="T103" s="128"/>
      <c r="U103" s="128"/>
      <c r="V103" s="582">
        <f>$E103</f>
        <v>1</v>
      </c>
      <c r="W103" s="582">
        <f>$F103</f>
        <v>3090000</v>
      </c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827">
        <f>$E103</f>
        <v>1</v>
      </c>
      <c r="AY103" s="1827">
        <f>$F103</f>
        <v>3090000</v>
      </c>
      <c r="AZ103" s="128"/>
      <c r="BA103" s="128"/>
    </row>
    <row r="104" spans="1:196" s="1363" customFormat="1" ht="24" customHeight="1">
      <c r="A104" s="66">
        <v>1</v>
      </c>
      <c r="B104" s="66">
        <v>1</v>
      </c>
      <c r="C104" s="567" t="s">
        <v>1404</v>
      </c>
      <c r="D104" s="1360">
        <v>830000</v>
      </c>
      <c r="E104" s="582">
        <v>2</v>
      </c>
      <c r="F104" s="126">
        <f t="shared" si="19"/>
        <v>1660000</v>
      </c>
      <c r="G104" s="882" t="s">
        <v>1073</v>
      </c>
      <c r="H104" s="882" t="s">
        <v>1074</v>
      </c>
      <c r="I104" s="66" t="s">
        <v>33</v>
      </c>
      <c r="J104" s="125" t="s">
        <v>1403</v>
      </c>
      <c r="K104" s="1372" t="s">
        <v>1433</v>
      </c>
      <c r="N104" s="128"/>
      <c r="O104" s="128"/>
      <c r="P104" s="582">
        <f>$E104</f>
        <v>2</v>
      </c>
      <c r="Q104" s="1827">
        <f>$F104</f>
        <v>1660000</v>
      </c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827">
        <f>$E104</f>
        <v>2</v>
      </c>
      <c r="BA104" s="1827">
        <f>$F104</f>
        <v>1660000</v>
      </c>
    </row>
    <row r="105" spans="1:196" s="1363" customFormat="1" ht="24" customHeight="1">
      <c r="A105" s="66">
        <v>1</v>
      </c>
      <c r="B105" s="66">
        <v>38</v>
      </c>
      <c r="C105" s="14" t="s">
        <v>773</v>
      </c>
      <c r="D105" s="1360">
        <v>1320000</v>
      </c>
      <c r="E105" s="582">
        <v>1</v>
      </c>
      <c r="F105" s="126">
        <f t="shared" si="19"/>
        <v>1320000</v>
      </c>
      <c r="G105" s="882" t="s">
        <v>1112</v>
      </c>
      <c r="H105" s="882" t="s">
        <v>1074</v>
      </c>
      <c r="I105" s="66" t="s">
        <v>49</v>
      </c>
      <c r="J105" s="125" t="s">
        <v>1403</v>
      </c>
      <c r="K105" s="1372" t="s">
        <v>1433</v>
      </c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582">
        <f>$E105</f>
        <v>1</v>
      </c>
      <c r="AA105" s="582">
        <f>$F105</f>
        <v>1320000</v>
      </c>
      <c r="AB105" s="128"/>
      <c r="AC105" s="128"/>
      <c r="AD105" s="128"/>
      <c r="AE105" s="128"/>
      <c r="AF105" s="128"/>
      <c r="AG105" s="128"/>
      <c r="AH105" s="128"/>
      <c r="AI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827">
        <f>$E105</f>
        <v>1</v>
      </c>
      <c r="BA105" s="1827">
        <f>$F105</f>
        <v>1320000</v>
      </c>
    </row>
    <row r="106" spans="1:196" s="1363" customFormat="1" ht="24" customHeight="1">
      <c r="A106" s="66">
        <v>1</v>
      </c>
      <c r="B106" s="66">
        <v>27</v>
      </c>
      <c r="C106" s="14" t="s">
        <v>550</v>
      </c>
      <c r="D106" s="1360">
        <v>1760000</v>
      </c>
      <c r="E106" s="582">
        <v>1</v>
      </c>
      <c r="F106" s="126">
        <f t="shared" si="19"/>
        <v>1760000</v>
      </c>
      <c r="G106" s="882" t="s">
        <v>989</v>
      </c>
      <c r="H106" s="882" t="s">
        <v>1074</v>
      </c>
      <c r="I106" s="66" t="s">
        <v>28</v>
      </c>
      <c r="J106" s="125" t="s">
        <v>1403</v>
      </c>
      <c r="K106" s="1372" t="s">
        <v>1433</v>
      </c>
      <c r="N106" s="128"/>
      <c r="O106" s="128"/>
      <c r="P106" s="128"/>
      <c r="Q106" s="128"/>
      <c r="R106" s="128"/>
      <c r="S106" s="128"/>
      <c r="T106" s="128"/>
      <c r="U106" s="128"/>
      <c r="V106" s="582">
        <f>$E106</f>
        <v>1</v>
      </c>
      <c r="W106" s="582">
        <f>$F106</f>
        <v>1760000</v>
      </c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827">
        <f>$E106</f>
        <v>1</v>
      </c>
      <c r="BA106" s="1827">
        <f>$F106</f>
        <v>1760000</v>
      </c>
    </row>
    <row r="107" spans="1:196" s="1363" customFormat="1" ht="24" customHeight="1">
      <c r="A107" s="66">
        <v>1</v>
      </c>
      <c r="B107" s="66">
        <v>30</v>
      </c>
      <c r="C107" s="14" t="s">
        <v>771</v>
      </c>
      <c r="D107" s="1360">
        <v>1760000</v>
      </c>
      <c r="E107" s="582">
        <v>1</v>
      </c>
      <c r="F107" s="126">
        <f>E107*D107</f>
        <v>1760000</v>
      </c>
      <c r="G107" s="882" t="s">
        <v>1073</v>
      </c>
      <c r="H107" s="882" t="s">
        <v>1074</v>
      </c>
      <c r="I107" s="66" t="s">
        <v>33</v>
      </c>
      <c r="J107" s="125" t="s">
        <v>1403</v>
      </c>
      <c r="K107" s="1372" t="s">
        <v>1433</v>
      </c>
      <c r="N107" s="128"/>
      <c r="O107" s="128"/>
      <c r="P107" s="582">
        <f>$E107</f>
        <v>1</v>
      </c>
      <c r="Q107" s="1827">
        <f>$F107</f>
        <v>1760000</v>
      </c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827">
        <f>$E107</f>
        <v>1</v>
      </c>
      <c r="BA107" s="1827">
        <f>$F107</f>
        <v>1760000</v>
      </c>
    </row>
    <row r="108" spans="1:196" s="1363" customFormat="1" ht="24" customHeight="1">
      <c r="A108" s="66">
        <v>1</v>
      </c>
      <c r="B108" s="66">
        <v>66</v>
      </c>
      <c r="C108" s="14" t="s">
        <v>988</v>
      </c>
      <c r="D108" s="1360">
        <v>2000000</v>
      </c>
      <c r="E108" s="582">
        <v>1</v>
      </c>
      <c r="F108" s="126">
        <f>E108*D108</f>
        <v>2000000</v>
      </c>
      <c r="G108" s="882" t="s">
        <v>989</v>
      </c>
      <c r="H108" s="882" t="s">
        <v>1074</v>
      </c>
      <c r="I108" s="66" t="s">
        <v>28</v>
      </c>
      <c r="J108" s="125" t="s">
        <v>961</v>
      </c>
      <c r="K108" s="1372" t="s">
        <v>1433</v>
      </c>
      <c r="N108" s="128"/>
      <c r="O108" s="128"/>
      <c r="P108" s="128"/>
      <c r="Q108" s="128"/>
      <c r="R108" s="128"/>
      <c r="S108" s="128"/>
      <c r="T108" s="128"/>
      <c r="U108" s="128"/>
      <c r="V108" s="582">
        <f>$E108</f>
        <v>1</v>
      </c>
      <c r="W108" s="582">
        <f>$F108</f>
        <v>2000000</v>
      </c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827">
        <f>$E108</f>
        <v>1</v>
      </c>
      <c r="BA108" s="1827">
        <f>$F108</f>
        <v>2000000</v>
      </c>
    </row>
    <row r="109" spans="1:196" s="1363" customFormat="1" ht="24" customHeight="1">
      <c r="A109" s="91"/>
      <c r="B109" s="91"/>
      <c r="C109" s="1904"/>
      <c r="D109" s="2003"/>
      <c r="E109" s="1991"/>
      <c r="F109" s="1992"/>
      <c r="G109" s="2004"/>
      <c r="H109" s="2004"/>
      <c r="I109" s="91"/>
      <c r="J109" s="1386"/>
      <c r="K109" s="1359"/>
      <c r="N109" s="128"/>
      <c r="O109" s="128"/>
      <c r="P109" s="128"/>
      <c r="Q109" s="128"/>
      <c r="R109" s="128"/>
      <c r="S109" s="128"/>
      <c r="T109" s="128"/>
      <c r="U109" s="128"/>
      <c r="V109" s="582"/>
      <c r="W109" s="582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L109" s="3127" t="s">
        <v>879</v>
      </c>
      <c r="AM109" s="3127"/>
      <c r="AN109" s="3127" t="s">
        <v>883</v>
      </c>
      <c r="AO109" s="3127"/>
      <c r="AP109" s="3130" t="s">
        <v>1382</v>
      </c>
      <c r="AQ109" s="3131"/>
      <c r="AR109" s="3127" t="s">
        <v>1083</v>
      </c>
      <c r="AS109" s="3133"/>
      <c r="AT109" s="3133" t="s">
        <v>1145</v>
      </c>
      <c r="AU109" s="3133"/>
      <c r="AV109" s="3132"/>
      <c r="AW109" s="3132"/>
      <c r="AX109" s="3132"/>
      <c r="AY109" s="3132"/>
      <c r="AZ109" s="3132"/>
      <c r="BA109" s="3132"/>
      <c r="BB109" s="3132"/>
      <c r="BC109" s="3132"/>
      <c r="BD109" s="3132"/>
      <c r="BE109" s="3132"/>
    </row>
    <row r="110" spans="1:196" s="1363" customFormat="1" ht="24" customHeight="1">
      <c r="A110" s="91"/>
      <c r="B110" s="91"/>
      <c r="C110" s="1904"/>
      <c r="D110" s="2003"/>
      <c r="E110" s="1991"/>
      <c r="F110" s="1992"/>
      <c r="G110" s="2004"/>
      <c r="H110" s="2004"/>
      <c r="I110" s="91"/>
      <c r="J110" s="1386"/>
      <c r="K110" s="1359"/>
      <c r="N110" s="128"/>
      <c r="O110" s="128"/>
      <c r="P110" s="128"/>
      <c r="Q110" s="128"/>
      <c r="R110" s="128"/>
      <c r="S110" s="128"/>
      <c r="T110" s="128"/>
      <c r="U110" s="128"/>
      <c r="V110" s="582"/>
      <c r="W110" s="582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L110" s="1982" t="s">
        <v>1078</v>
      </c>
      <c r="AM110" s="1982" t="s">
        <v>1077</v>
      </c>
      <c r="AN110" s="1982" t="s">
        <v>1078</v>
      </c>
      <c r="AO110" s="1982" t="s">
        <v>1077</v>
      </c>
      <c r="AP110" s="1982" t="s">
        <v>1078</v>
      </c>
      <c r="AQ110" s="1982" t="s">
        <v>1077</v>
      </c>
      <c r="AR110" s="1982" t="s">
        <v>1078</v>
      </c>
      <c r="AS110" s="1982" t="s">
        <v>1077</v>
      </c>
      <c r="AT110" s="1982" t="s">
        <v>1078</v>
      </c>
      <c r="AU110" s="1982" t="s">
        <v>1077</v>
      </c>
      <c r="AV110" s="1630"/>
      <c r="AW110" s="1630"/>
      <c r="AX110" s="1630"/>
      <c r="AY110" s="1630"/>
      <c r="AZ110" s="1630"/>
      <c r="BA110" s="1630"/>
      <c r="BB110" s="1630"/>
      <c r="BC110" s="1630"/>
      <c r="BD110" s="1630"/>
      <c r="BE110" s="1630"/>
    </row>
    <row r="111" spans="1:196" s="1363" customFormat="1" ht="24" customHeight="1">
      <c r="A111" s="91"/>
      <c r="B111" s="91"/>
      <c r="C111" s="1904"/>
      <c r="D111" s="2003"/>
      <c r="E111" s="1991"/>
      <c r="F111" s="1992"/>
      <c r="G111" s="2004"/>
      <c r="H111" s="2004"/>
      <c r="I111" s="91"/>
      <c r="J111" s="1386"/>
      <c r="K111" s="1359"/>
      <c r="N111" s="128"/>
      <c r="O111" s="128"/>
      <c r="P111" s="128"/>
      <c r="Q111" s="128"/>
      <c r="R111" s="128"/>
      <c r="S111" s="128"/>
      <c r="T111" s="128"/>
      <c r="U111" s="128"/>
      <c r="V111" s="582"/>
      <c r="W111" s="582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L111" s="2008">
        <f>SUM(AL112:AL162)</f>
        <v>14</v>
      </c>
      <c r="AM111" s="2008">
        <f t="shared" ref="AM111:AU111" si="26">SUM(AM112:AM162)</f>
        <v>14940000</v>
      </c>
      <c r="AN111" s="2008">
        <f t="shared" si="26"/>
        <v>10</v>
      </c>
      <c r="AO111" s="2008">
        <f t="shared" si="26"/>
        <v>12805000</v>
      </c>
      <c r="AP111" s="2008">
        <f t="shared" si="26"/>
        <v>12</v>
      </c>
      <c r="AQ111" s="2008">
        <f t="shared" si="26"/>
        <v>7960000</v>
      </c>
      <c r="AR111" s="2008">
        <f t="shared" si="26"/>
        <v>10</v>
      </c>
      <c r="AS111" s="2008">
        <f t="shared" si="26"/>
        <v>13035000</v>
      </c>
      <c r="AT111" s="2008">
        <f t="shared" si="26"/>
        <v>6</v>
      </c>
      <c r="AU111" s="2008">
        <f t="shared" si="26"/>
        <v>8345000</v>
      </c>
      <c r="AV111" s="1801">
        <f>AL111+AN111+AP111+AR111+AT111</f>
        <v>52</v>
      </c>
      <c r="AW111" s="1801">
        <f>AM111+AO111+AQ111+AS111+AU111</f>
        <v>57085000</v>
      </c>
      <c r="AX111" s="1801"/>
      <c r="AY111" s="1801"/>
      <c r="AZ111" s="1801"/>
      <c r="BA111" s="1801"/>
      <c r="BB111" s="1801"/>
      <c r="BC111" s="1801"/>
      <c r="BD111" s="1801"/>
      <c r="BE111" s="1801"/>
      <c r="BF111" s="2009"/>
      <c r="BG111" s="2009"/>
    </row>
    <row r="112" spans="1:196" s="1363" customFormat="1" ht="24" customHeight="1">
      <c r="A112" s="66">
        <v>2</v>
      </c>
      <c r="B112" s="66">
        <v>33</v>
      </c>
      <c r="C112" s="14" t="s">
        <v>677</v>
      </c>
      <c r="D112" s="1360">
        <v>310000</v>
      </c>
      <c r="E112" s="582">
        <v>1</v>
      </c>
      <c r="F112" s="126">
        <f t="shared" ref="F112:F143" si="27">E112*D112</f>
        <v>310000</v>
      </c>
      <c r="G112" s="882" t="s">
        <v>880</v>
      </c>
      <c r="H112" s="882" t="s">
        <v>879</v>
      </c>
      <c r="I112" s="66" t="s">
        <v>33</v>
      </c>
      <c r="J112" s="125" t="s">
        <v>1403</v>
      </c>
      <c r="K112" s="1372" t="s">
        <v>1433</v>
      </c>
      <c r="L112" s="1364"/>
      <c r="M112" s="1364"/>
      <c r="N112" s="1361"/>
      <c r="O112" s="1361"/>
      <c r="P112" s="582">
        <f>$E112</f>
        <v>1</v>
      </c>
      <c r="Q112" s="1827">
        <f>$F112</f>
        <v>310000</v>
      </c>
      <c r="R112" s="1361"/>
      <c r="S112" s="1361"/>
      <c r="T112" s="1361"/>
      <c r="U112" s="1361"/>
      <c r="V112" s="1361"/>
      <c r="W112" s="1361"/>
      <c r="X112" s="1361"/>
      <c r="Y112" s="1361"/>
      <c r="Z112" s="1361"/>
      <c r="AA112" s="1361"/>
      <c r="AB112" s="1361"/>
      <c r="AC112" s="1361"/>
      <c r="AD112" s="1361"/>
      <c r="AE112" s="1361"/>
      <c r="AF112" s="1361"/>
      <c r="AG112" s="1361"/>
      <c r="AH112" s="1361"/>
      <c r="AI112" s="1361"/>
      <c r="AJ112" s="1364"/>
      <c r="AK112" s="1364"/>
      <c r="AL112" s="1827">
        <f t="shared" ref="AL112:AL125" si="28">$E112</f>
        <v>1</v>
      </c>
      <c r="AM112" s="1827">
        <f t="shared" ref="AM112:AM125" si="29">$F112</f>
        <v>310000</v>
      </c>
      <c r="AN112" s="1361"/>
      <c r="AO112" s="1361"/>
      <c r="AP112" s="1361"/>
      <c r="AQ112" s="1361"/>
      <c r="AR112" s="1361"/>
      <c r="AS112" s="1361"/>
      <c r="AT112" s="1361"/>
      <c r="AU112" s="1361"/>
      <c r="AV112" s="1364"/>
      <c r="AW112" s="1364"/>
      <c r="AX112" s="1364"/>
      <c r="AY112" s="1364"/>
      <c r="AZ112" s="1364"/>
      <c r="BA112" s="1364"/>
      <c r="BB112" s="1364"/>
      <c r="BC112" s="1364"/>
      <c r="BD112" s="1364"/>
      <c r="BE112" s="1364"/>
      <c r="BF112" s="1364"/>
      <c r="BH112" s="1364"/>
      <c r="BI112" s="1364"/>
      <c r="BJ112" s="1364"/>
      <c r="BK112" s="1364"/>
      <c r="BL112" s="1364"/>
      <c r="BM112" s="1364"/>
      <c r="BN112" s="1364"/>
      <c r="BO112" s="1364"/>
      <c r="BP112" s="1364"/>
      <c r="BQ112" s="1364"/>
      <c r="BR112" s="1364"/>
      <c r="BS112" s="1364"/>
      <c r="BT112" s="1364"/>
      <c r="BU112" s="1364"/>
      <c r="BV112" s="1364"/>
      <c r="BW112" s="1364"/>
      <c r="BX112" s="1364"/>
      <c r="BY112" s="1364"/>
      <c r="BZ112" s="1364"/>
      <c r="CA112" s="1364"/>
      <c r="CB112" s="1364"/>
      <c r="CC112" s="1364"/>
      <c r="CD112" s="1364"/>
      <c r="CE112" s="1364"/>
      <c r="CF112" s="1364"/>
      <c r="CG112" s="1364"/>
      <c r="CH112" s="1364"/>
      <c r="CI112" s="1364"/>
      <c r="CJ112" s="1364"/>
      <c r="CK112" s="1364"/>
      <c r="CL112" s="1364"/>
      <c r="CM112" s="1364"/>
      <c r="CN112" s="1364"/>
      <c r="CO112" s="1364"/>
      <c r="CP112" s="1364"/>
      <c r="CQ112" s="1364"/>
      <c r="CR112" s="1364"/>
      <c r="CS112" s="1364"/>
      <c r="CT112" s="1364"/>
      <c r="CU112" s="1364"/>
      <c r="CV112" s="1364"/>
      <c r="CW112" s="1364"/>
      <c r="CX112" s="1364"/>
      <c r="CY112" s="1364"/>
      <c r="CZ112" s="1364"/>
      <c r="DA112" s="1364"/>
      <c r="DB112" s="1364"/>
      <c r="DC112" s="1364"/>
      <c r="DD112" s="1364"/>
      <c r="DE112" s="1364"/>
      <c r="DF112" s="1364"/>
      <c r="DG112" s="1364"/>
      <c r="DH112" s="1364"/>
      <c r="DI112" s="1364"/>
      <c r="DJ112" s="1364"/>
      <c r="DK112" s="1364"/>
      <c r="DL112" s="1364"/>
      <c r="DM112" s="1364"/>
      <c r="DN112" s="1364"/>
      <c r="DO112" s="1364"/>
      <c r="DP112" s="1364"/>
      <c r="DQ112" s="1364"/>
      <c r="DR112" s="1364"/>
      <c r="DS112" s="1364"/>
      <c r="DT112" s="1364"/>
      <c r="DU112" s="1364"/>
      <c r="DV112" s="1364"/>
      <c r="DW112" s="1364"/>
      <c r="DX112" s="1364"/>
      <c r="DY112" s="1364"/>
      <c r="DZ112" s="1364"/>
      <c r="EA112" s="1364"/>
      <c r="EB112" s="1364"/>
      <c r="EC112" s="1364"/>
      <c r="ED112" s="1364"/>
      <c r="EE112" s="1364"/>
      <c r="EF112" s="1364"/>
      <c r="EG112" s="1364"/>
      <c r="EH112" s="1364"/>
      <c r="EI112" s="1364"/>
      <c r="EJ112" s="1364"/>
      <c r="EK112" s="1364"/>
      <c r="EL112" s="1364"/>
      <c r="EM112" s="1364"/>
      <c r="EN112" s="1364"/>
      <c r="EO112" s="1364"/>
      <c r="EP112" s="1364"/>
      <c r="EQ112" s="1364"/>
      <c r="ER112" s="1364"/>
      <c r="ES112" s="1364"/>
      <c r="ET112" s="1364"/>
      <c r="EU112" s="1364"/>
      <c r="EV112" s="1364"/>
      <c r="EW112" s="1364"/>
      <c r="EX112" s="1364"/>
      <c r="EY112" s="1364"/>
      <c r="EZ112" s="1364"/>
      <c r="FA112" s="1364"/>
      <c r="FB112" s="1364"/>
      <c r="FC112" s="1364"/>
      <c r="FD112" s="1364"/>
      <c r="FE112" s="1364"/>
      <c r="FF112" s="1364"/>
      <c r="FG112" s="1364"/>
      <c r="FH112" s="1364"/>
      <c r="FI112" s="1364"/>
      <c r="FJ112" s="1364"/>
      <c r="FK112" s="1364"/>
      <c r="FL112" s="1364"/>
      <c r="FM112" s="1364"/>
      <c r="FN112" s="1364"/>
      <c r="FO112" s="1364"/>
      <c r="FP112" s="1364"/>
      <c r="FQ112" s="1364"/>
      <c r="FR112" s="1364"/>
      <c r="FS112" s="1364"/>
      <c r="FT112" s="1364"/>
      <c r="FU112" s="1364"/>
      <c r="FV112" s="1364"/>
      <c r="FW112" s="1364"/>
      <c r="FX112" s="1364"/>
      <c r="FY112" s="1364"/>
      <c r="FZ112" s="1364"/>
      <c r="GA112" s="1364"/>
      <c r="GB112" s="1364"/>
      <c r="GC112" s="1364"/>
      <c r="GD112" s="1364"/>
      <c r="GE112" s="1364"/>
      <c r="GF112" s="1364"/>
      <c r="GG112" s="1364"/>
      <c r="GH112" s="1364"/>
      <c r="GI112" s="1364"/>
      <c r="GJ112" s="1364"/>
      <c r="GK112" s="1364"/>
      <c r="GL112" s="1364"/>
      <c r="GM112" s="1364"/>
      <c r="GN112" s="1364"/>
    </row>
    <row r="113" spans="1:196" s="1363" customFormat="1" ht="24" customHeight="1">
      <c r="A113" s="66">
        <v>2</v>
      </c>
      <c r="B113" s="66">
        <v>29</v>
      </c>
      <c r="C113" s="14" t="s">
        <v>1253</v>
      </c>
      <c r="D113" s="1360">
        <v>380000</v>
      </c>
      <c r="E113" s="582">
        <v>1</v>
      </c>
      <c r="F113" s="126">
        <f t="shared" si="27"/>
        <v>380000</v>
      </c>
      <c r="G113" s="882" t="s">
        <v>880</v>
      </c>
      <c r="H113" s="882" t="s">
        <v>879</v>
      </c>
      <c r="I113" s="66" t="s">
        <v>33</v>
      </c>
      <c r="J113" s="125" t="s">
        <v>1403</v>
      </c>
      <c r="K113" s="1372" t="s">
        <v>1433</v>
      </c>
      <c r="N113" s="128"/>
      <c r="O113" s="128"/>
      <c r="P113" s="582">
        <f>$E113</f>
        <v>1</v>
      </c>
      <c r="Q113" s="1827">
        <f>$F113</f>
        <v>380000</v>
      </c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L113" s="1827">
        <f t="shared" si="28"/>
        <v>1</v>
      </c>
      <c r="AM113" s="1827">
        <f t="shared" si="29"/>
        <v>380000</v>
      </c>
      <c r="AN113" s="128"/>
      <c r="AO113" s="128"/>
      <c r="AP113" s="128"/>
      <c r="AQ113" s="128"/>
      <c r="AR113" s="128"/>
      <c r="AS113" s="128"/>
      <c r="AT113" s="128"/>
      <c r="AU113" s="128"/>
    </row>
    <row r="114" spans="1:196" s="1363" customFormat="1" ht="24" customHeight="1">
      <c r="A114" s="942">
        <v>2</v>
      </c>
      <c r="B114" s="66">
        <v>7</v>
      </c>
      <c r="C114" s="567" t="s">
        <v>1762</v>
      </c>
      <c r="D114" s="1382">
        <v>485000</v>
      </c>
      <c r="E114" s="1383">
        <v>1</v>
      </c>
      <c r="F114" s="126">
        <f t="shared" si="27"/>
        <v>485000</v>
      </c>
      <c r="G114" s="940" t="s">
        <v>425</v>
      </c>
      <c r="H114" s="940" t="s">
        <v>879</v>
      </c>
      <c r="I114" s="942" t="s">
        <v>49</v>
      </c>
      <c r="J114" s="1384" t="s">
        <v>1403</v>
      </c>
      <c r="K114" s="1372" t="s">
        <v>1433</v>
      </c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582">
        <f>$E114</f>
        <v>1</v>
      </c>
      <c r="AA114" s="582">
        <f>$F114</f>
        <v>485000</v>
      </c>
      <c r="AB114" s="128"/>
      <c r="AC114" s="128"/>
      <c r="AD114" s="128"/>
      <c r="AE114" s="128"/>
      <c r="AF114" s="128"/>
      <c r="AG114" s="128"/>
      <c r="AH114" s="128"/>
      <c r="AI114" s="128"/>
      <c r="AL114" s="1827">
        <f t="shared" si="28"/>
        <v>1</v>
      </c>
      <c r="AM114" s="1827">
        <f t="shared" si="29"/>
        <v>485000</v>
      </c>
      <c r="AN114" s="128"/>
      <c r="AO114" s="128"/>
      <c r="AP114" s="128"/>
      <c r="AQ114" s="128"/>
      <c r="AR114" s="128"/>
      <c r="AS114" s="128"/>
      <c r="AT114" s="128"/>
      <c r="AU114" s="128"/>
    </row>
    <row r="115" spans="1:196" s="1363" customFormat="1" ht="24" customHeight="1">
      <c r="A115" s="66">
        <v>2</v>
      </c>
      <c r="B115" s="66">
        <v>8</v>
      </c>
      <c r="C115" s="131" t="s">
        <v>1762</v>
      </c>
      <c r="D115" s="1360">
        <v>485000</v>
      </c>
      <c r="E115" s="582">
        <v>1</v>
      </c>
      <c r="F115" s="126">
        <f t="shared" si="27"/>
        <v>485000</v>
      </c>
      <c r="G115" s="882" t="s">
        <v>427</v>
      </c>
      <c r="H115" s="882" t="s">
        <v>879</v>
      </c>
      <c r="I115" s="66" t="s">
        <v>49</v>
      </c>
      <c r="J115" s="125" t="s">
        <v>1403</v>
      </c>
      <c r="K115" s="1372" t="s">
        <v>1433</v>
      </c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582">
        <f>$E115</f>
        <v>1</v>
      </c>
      <c r="AA115" s="582">
        <f>$F115</f>
        <v>485000</v>
      </c>
      <c r="AB115" s="128"/>
      <c r="AC115" s="128"/>
      <c r="AD115" s="128"/>
      <c r="AE115" s="128"/>
      <c r="AF115" s="128"/>
      <c r="AG115" s="128"/>
      <c r="AH115" s="128"/>
      <c r="AI115" s="128"/>
      <c r="AL115" s="1827">
        <f t="shared" si="28"/>
        <v>1</v>
      </c>
      <c r="AM115" s="1827">
        <f t="shared" si="29"/>
        <v>485000</v>
      </c>
      <c r="AN115" s="128"/>
      <c r="AO115" s="128"/>
      <c r="AP115" s="128"/>
      <c r="AQ115" s="128"/>
      <c r="AR115" s="128"/>
      <c r="AS115" s="128"/>
      <c r="AT115" s="128"/>
      <c r="AU115" s="128"/>
    </row>
    <row r="116" spans="1:196" s="1363" customFormat="1" ht="24" customHeight="1">
      <c r="A116" s="66">
        <v>2</v>
      </c>
      <c r="B116" s="66">
        <v>9</v>
      </c>
      <c r="C116" s="131" t="s">
        <v>1762</v>
      </c>
      <c r="D116" s="1360">
        <v>485000</v>
      </c>
      <c r="E116" s="582">
        <v>1</v>
      </c>
      <c r="F116" s="126">
        <f t="shared" si="27"/>
        <v>485000</v>
      </c>
      <c r="G116" s="882" t="s">
        <v>650</v>
      </c>
      <c r="H116" s="882" t="s">
        <v>879</v>
      </c>
      <c r="I116" s="66" t="s">
        <v>28</v>
      </c>
      <c r="J116" s="125" t="s">
        <v>1403</v>
      </c>
      <c r="K116" s="1372" t="s">
        <v>1433</v>
      </c>
      <c r="N116" s="128"/>
      <c r="O116" s="128"/>
      <c r="P116" s="128"/>
      <c r="Q116" s="128"/>
      <c r="R116" s="128"/>
      <c r="S116" s="128"/>
      <c r="T116" s="128"/>
      <c r="U116" s="128"/>
      <c r="V116" s="582">
        <f>$E116</f>
        <v>1</v>
      </c>
      <c r="W116" s="582">
        <f>$F116</f>
        <v>485000</v>
      </c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L116" s="1827">
        <f t="shared" si="28"/>
        <v>1</v>
      </c>
      <c r="AM116" s="1827">
        <f t="shared" si="29"/>
        <v>485000</v>
      </c>
      <c r="AN116" s="128"/>
      <c r="AO116" s="128"/>
      <c r="AP116" s="128"/>
      <c r="AQ116" s="128"/>
      <c r="AR116" s="128"/>
      <c r="AS116" s="128"/>
      <c r="AT116" s="128"/>
      <c r="AU116" s="128"/>
    </row>
    <row r="117" spans="1:196" s="1363" customFormat="1" ht="24" customHeight="1">
      <c r="A117" s="66">
        <v>2</v>
      </c>
      <c r="B117" s="66">
        <v>11</v>
      </c>
      <c r="C117" s="131" t="s">
        <v>1762</v>
      </c>
      <c r="D117" s="1360">
        <v>485000</v>
      </c>
      <c r="E117" s="582">
        <v>1</v>
      </c>
      <c r="F117" s="126">
        <f t="shared" si="27"/>
        <v>485000</v>
      </c>
      <c r="G117" s="882" t="s">
        <v>651</v>
      </c>
      <c r="H117" s="882" t="s">
        <v>879</v>
      </c>
      <c r="I117" s="66" t="s">
        <v>28</v>
      </c>
      <c r="J117" s="125" t="s">
        <v>1403</v>
      </c>
      <c r="K117" s="1372" t="s">
        <v>1433</v>
      </c>
      <c r="N117" s="128"/>
      <c r="O117" s="128"/>
      <c r="P117" s="128"/>
      <c r="Q117" s="128"/>
      <c r="R117" s="128"/>
      <c r="S117" s="128"/>
      <c r="T117" s="128"/>
      <c r="U117" s="128"/>
      <c r="V117" s="582">
        <f>$E117</f>
        <v>1</v>
      </c>
      <c r="W117" s="582">
        <f>$F117</f>
        <v>485000</v>
      </c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L117" s="1827">
        <f t="shared" si="28"/>
        <v>1</v>
      </c>
      <c r="AM117" s="1827">
        <f t="shared" si="29"/>
        <v>485000</v>
      </c>
      <c r="AN117" s="128"/>
      <c r="AO117" s="128"/>
      <c r="AP117" s="128"/>
      <c r="AQ117" s="128"/>
      <c r="AR117" s="128"/>
      <c r="AS117" s="128"/>
      <c r="AT117" s="128"/>
      <c r="AU117" s="128"/>
    </row>
    <row r="118" spans="1:196" s="1363" customFormat="1" ht="24" customHeight="1">
      <c r="A118" s="66">
        <v>2</v>
      </c>
      <c r="B118" s="66">
        <v>19</v>
      </c>
      <c r="C118" s="14" t="s">
        <v>1111</v>
      </c>
      <c r="D118" s="1360">
        <v>520000</v>
      </c>
      <c r="E118" s="582">
        <v>1</v>
      </c>
      <c r="F118" s="126">
        <f t="shared" si="27"/>
        <v>520000</v>
      </c>
      <c r="G118" s="882" t="s">
        <v>650</v>
      </c>
      <c r="H118" s="882" t="s">
        <v>879</v>
      </c>
      <c r="I118" s="66" t="s">
        <v>28</v>
      </c>
      <c r="J118" s="125" t="s">
        <v>1403</v>
      </c>
      <c r="K118" s="1372" t="s">
        <v>1433</v>
      </c>
      <c r="N118" s="128"/>
      <c r="O118" s="128"/>
      <c r="P118" s="128"/>
      <c r="Q118" s="128"/>
      <c r="R118" s="128"/>
      <c r="S118" s="128"/>
      <c r="T118" s="128"/>
      <c r="U118" s="128"/>
      <c r="V118" s="582">
        <f>$E118</f>
        <v>1</v>
      </c>
      <c r="W118" s="582">
        <f>$F118</f>
        <v>520000</v>
      </c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L118" s="1827">
        <f t="shared" si="28"/>
        <v>1</v>
      </c>
      <c r="AM118" s="1827">
        <f t="shared" si="29"/>
        <v>520000</v>
      </c>
      <c r="AN118" s="128"/>
      <c r="AO118" s="128"/>
      <c r="AP118" s="128"/>
      <c r="AQ118" s="128"/>
      <c r="AR118" s="128"/>
      <c r="AS118" s="128"/>
      <c r="AT118" s="128"/>
      <c r="AU118" s="128"/>
    </row>
    <row r="119" spans="1:196" s="1363" customFormat="1" ht="24" customHeight="1">
      <c r="A119" s="66">
        <v>2</v>
      </c>
      <c r="B119" s="66">
        <v>23</v>
      </c>
      <c r="C119" s="14" t="s">
        <v>993</v>
      </c>
      <c r="D119" s="1360">
        <v>730000</v>
      </c>
      <c r="E119" s="582">
        <v>1</v>
      </c>
      <c r="F119" s="126">
        <f t="shared" si="27"/>
        <v>730000</v>
      </c>
      <c r="G119" s="882" t="s">
        <v>650</v>
      </c>
      <c r="H119" s="882" t="s">
        <v>879</v>
      </c>
      <c r="I119" s="66" t="s">
        <v>28</v>
      </c>
      <c r="J119" s="125" t="s">
        <v>1403</v>
      </c>
      <c r="K119" s="1372" t="s">
        <v>1433</v>
      </c>
      <c r="N119" s="128"/>
      <c r="O119" s="128"/>
      <c r="P119" s="128"/>
      <c r="Q119" s="128"/>
      <c r="R119" s="128"/>
      <c r="S119" s="128"/>
      <c r="T119" s="128"/>
      <c r="U119" s="128"/>
      <c r="V119" s="582">
        <f>$E119</f>
        <v>1</v>
      </c>
      <c r="W119" s="582">
        <f>$F119</f>
        <v>730000</v>
      </c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L119" s="1827">
        <f t="shared" si="28"/>
        <v>1</v>
      </c>
      <c r="AM119" s="1827">
        <f t="shared" si="29"/>
        <v>730000</v>
      </c>
      <c r="AN119" s="128"/>
      <c r="AO119" s="128"/>
      <c r="AP119" s="128"/>
      <c r="AQ119" s="128"/>
      <c r="AR119" s="128"/>
      <c r="AS119" s="128"/>
      <c r="AT119" s="128"/>
      <c r="AU119" s="128"/>
    </row>
    <row r="120" spans="1:196" s="1363" customFormat="1" ht="24" customHeight="1">
      <c r="A120" s="66">
        <v>2</v>
      </c>
      <c r="B120" s="66">
        <v>21</v>
      </c>
      <c r="C120" s="14" t="s">
        <v>993</v>
      </c>
      <c r="D120" s="1360">
        <v>730000</v>
      </c>
      <c r="E120" s="582">
        <v>1</v>
      </c>
      <c r="F120" s="126">
        <f t="shared" si="27"/>
        <v>730000</v>
      </c>
      <c r="G120" s="882" t="s">
        <v>880</v>
      </c>
      <c r="H120" s="882" t="s">
        <v>879</v>
      </c>
      <c r="I120" s="66" t="s">
        <v>33</v>
      </c>
      <c r="J120" s="125" t="s">
        <v>1403</v>
      </c>
      <c r="K120" s="1372" t="s">
        <v>1433</v>
      </c>
      <c r="N120" s="128"/>
      <c r="O120" s="128"/>
      <c r="P120" s="582">
        <f>$E120</f>
        <v>1</v>
      </c>
      <c r="Q120" s="1827">
        <f>$F120</f>
        <v>730000</v>
      </c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L120" s="1827">
        <f t="shared" si="28"/>
        <v>1</v>
      </c>
      <c r="AM120" s="1827">
        <f t="shared" si="29"/>
        <v>730000</v>
      </c>
      <c r="AN120" s="128"/>
      <c r="AO120" s="128"/>
      <c r="AP120" s="128"/>
      <c r="AQ120" s="128"/>
      <c r="AR120" s="128"/>
      <c r="AS120" s="128"/>
      <c r="AT120" s="128"/>
      <c r="AU120" s="128"/>
    </row>
    <row r="121" spans="1:196" s="1363" customFormat="1" ht="24" customHeight="1">
      <c r="A121" s="66">
        <v>2</v>
      </c>
      <c r="B121" s="66">
        <v>2</v>
      </c>
      <c r="C121" s="567" t="s">
        <v>1761</v>
      </c>
      <c r="D121" s="1360">
        <v>790000</v>
      </c>
      <c r="E121" s="582">
        <v>1</v>
      </c>
      <c r="F121" s="126">
        <f t="shared" si="27"/>
        <v>790000</v>
      </c>
      <c r="G121" s="882" t="s">
        <v>650</v>
      </c>
      <c r="H121" s="882" t="s">
        <v>879</v>
      </c>
      <c r="I121" s="66" t="s">
        <v>28</v>
      </c>
      <c r="J121" s="125" t="s">
        <v>1403</v>
      </c>
      <c r="K121" s="1372" t="s">
        <v>1433</v>
      </c>
      <c r="N121" s="128"/>
      <c r="O121" s="128"/>
      <c r="P121" s="128"/>
      <c r="Q121" s="128"/>
      <c r="R121" s="128"/>
      <c r="S121" s="128"/>
      <c r="T121" s="128"/>
      <c r="U121" s="128"/>
      <c r="V121" s="582">
        <f>$E121</f>
        <v>1</v>
      </c>
      <c r="W121" s="582">
        <f>$F121</f>
        <v>790000</v>
      </c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L121" s="1827">
        <f t="shared" si="28"/>
        <v>1</v>
      </c>
      <c r="AM121" s="1827">
        <f t="shared" si="29"/>
        <v>790000</v>
      </c>
      <c r="AN121" s="128"/>
      <c r="AO121" s="128"/>
      <c r="AP121" s="128"/>
      <c r="AQ121" s="128"/>
      <c r="AR121" s="128"/>
      <c r="AS121" s="128"/>
      <c r="AT121" s="128"/>
      <c r="AU121" s="128"/>
    </row>
    <row r="122" spans="1:196" s="1363" customFormat="1" ht="24" customHeight="1">
      <c r="A122" s="66">
        <v>2</v>
      </c>
      <c r="B122" s="66">
        <v>39</v>
      </c>
      <c r="C122" s="14" t="s">
        <v>992</v>
      </c>
      <c r="D122" s="1360">
        <v>1240000</v>
      </c>
      <c r="E122" s="582">
        <v>1</v>
      </c>
      <c r="F122" s="126">
        <f t="shared" si="27"/>
        <v>1240000</v>
      </c>
      <c r="G122" s="882" t="s">
        <v>880</v>
      </c>
      <c r="H122" s="882" t="s">
        <v>879</v>
      </c>
      <c r="I122" s="66" t="s">
        <v>725</v>
      </c>
      <c r="J122" s="125" t="s">
        <v>1403</v>
      </c>
      <c r="K122" s="1372" t="s">
        <v>1433</v>
      </c>
      <c r="N122" s="128"/>
      <c r="O122" s="128"/>
      <c r="P122" s="582">
        <f>$E122</f>
        <v>1</v>
      </c>
      <c r="Q122" s="1827">
        <f>$F122</f>
        <v>1240000</v>
      </c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L122" s="1827">
        <f t="shared" si="28"/>
        <v>1</v>
      </c>
      <c r="AM122" s="1827">
        <f t="shared" si="29"/>
        <v>1240000</v>
      </c>
      <c r="AN122" s="128"/>
      <c r="AO122" s="128"/>
      <c r="AP122" s="128"/>
      <c r="AQ122" s="128"/>
      <c r="AR122" s="128"/>
      <c r="AS122" s="128"/>
      <c r="AT122" s="128"/>
      <c r="AU122" s="128"/>
    </row>
    <row r="123" spans="1:196" s="1363" customFormat="1" ht="24" customHeight="1">
      <c r="A123" s="66">
        <v>2</v>
      </c>
      <c r="B123" s="66">
        <v>50</v>
      </c>
      <c r="C123" s="14" t="s">
        <v>808</v>
      </c>
      <c r="D123" s="1360">
        <v>1340000</v>
      </c>
      <c r="E123" s="582">
        <v>1</v>
      </c>
      <c r="F123" s="126">
        <f t="shared" si="27"/>
        <v>1340000</v>
      </c>
      <c r="G123" s="882" t="s">
        <v>880</v>
      </c>
      <c r="H123" s="882" t="s">
        <v>879</v>
      </c>
      <c r="I123" s="66" t="s">
        <v>33</v>
      </c>
      <c r="J123" s="125" t="s">
        <v>1403</v>
      </c>
      <c r="K123" s="1372" t="s">
        <v>1433</v>
      </c>
      <c r="N123" s="128"/>
      <c r="O123" s="128"/>
      <c r="P123" s="582">
        <f>$E123</f>
        <v>1</v>
      </c>
      <c r="Q123" s="1827">
        <f>$F123</f>
        <v>1340000</v>
      </c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L123" s="1827">
        <f t="shared" si="28"/>
        <v>1</v>
      </c>
      <c r="AM123" s="1827">
        <f t="shared" si="29"/>
        <v>1340000</v>
      </c>
      <c r="AN123" s="128"/>
      <c r="AO123" s="128"/>
      <c r="AP123" s="128"/>
      <c r="AQ123" s="128"/>
      <c r="AR123" s="128"/>
      <c r="AS123" s="128"/>
      <c r="AT123" s="128"/>
      <c r="AU123" s="128"/>
    </row>
    <row r="124" spans="1:196" s="1363" customFormat="1" ht="24" customHeight="1">
      <c r="A124" s="66">
        <v>2</v>
      </c>
      <c r="B124" s="66">
        <v>46</v>
      </c>
      <c r="C124" s="14" t="s">
        <v>804</v>
      </c>
      <c r="D124" s="1360">
        <v>2580000</v>
      </c>
      <c r="E124" s="582">
        <v>1</v>
      </c>
      <c r="F124" s="126">
        <f t="shared" si="27"/>
        <v>2580000</v>
      </c>
      <c r="G124" s="882" t="s">
        <v>74</v>
      </c>
      <c r="H124" s="882" t="s">
        <v>879</v>
      </c>
      <c r="I124" s="66" t="s">
        <v>33</v>
      </c>
      <c r="J124" s="125" t="s">
        <v>1403</v>
      </c>
      <c r="K124" s="1372" t="s">
        <v>1433</v>
      </c>
      <c r="L124" s="1364"/>
      <c r="M124" s="1364"/>
      <c r="N124" s="1361"/>
      <c r="O124" s="1361"/>
      <c r="P124" s="582">
        <f>$E124</f>
        <v>1</v>
      </c>
      <c r="Q124" s="1827">
        <f>$F124</f>
        <v>2580000</v>
      </c>
      <c r="R124" s="1361"/>
      <c r="S124" s="1361"/>
      <c r="T124" s="1361"/>
      <c r="U124" s="1361"/>
      <c r="V124" s="1361"/>
      <c r="W124" s="1361"/>
      <c r="X124" s="1361"/>
      <c r="Y124" s="1361"/>
      <c r="Z124" s="1361"/>
      <c r="AA124" s="1361"/>
      <c r="AB124" s="1361"/>
      <c r="AC124" s="1361"/>
      <c r="AD124" s="1361"/>
      <c r="AE124" s="1361"/>
      <c r="AF124" s="1361"/>
      <c r="AG124" s="1361"/>
      <c r="AH124" s="1361"/>
      <c r="AI124" s="1361"/>
      <c r="AJ124" s="1364"/>
      <c r="AK124" s="1364"/>
      <c r="AL124" s="1827">
        <f t="shared" si="28"/>
        <v>1</v>
      </c>
      <c r="AM124" s="1827">
        <f t="shared" si="29"/>
        <v>2580000</v>
      </c>
      <c r="AN124" s="1361"/>
      <c r="AO124" s="1361"/>
      <c r="AP124" s="1361"/>
      <c r="AQ124" s="1361"/>
      <c r="AR124" s="1361"/>
      <c r="AS124" s="1361"/>
      <c r="AT124" s="1361"/>
      <c r="AU124" s="1361"/>
      <c r="AV124" s="1364"/>
      <c r="AW124" s="1364"/>
      <c r="AX124" s="1364"/>
      <c r="AY124" s="1364"/>
      <c r="AZ124" s="1364"/>
      <c r="BA124" s="1364"/>
      <c r="BB124" s="1364"/>
      <c r="BC124" s="1364"/>
      <c r="BD124" s="1364"/>
      <c r="BE124" s="1364"/>
      <c r="BF124" s="1364"/>
      <c r="BG124" s="1364"/>
      <c r="BH124" s="1364"/>
      <c r="BI124" s="1364"/>
      <c r="BJ124" s="1364"/>
      <c r="BK124" s="1364"/>
      <c r="BL124" s="1364"/>
      <c r="BM124" s="1364"/>
      <c r="BN124" s="1364"/>
      <c r="BO124" s="1364"/>
      <c r="BP124" s="1364"/>
      <c r="BQ124" s="1364"/>
      <c r="BR124" s="1364"/>
      <c r="BS124" s="1364"/>
      <c r="BT124" s="1364"/>
      <c r="BU124" s="1364"/>
      <c r="BV124" s="1364"/>
      <c r="BW124" s="1364"/>
      <c r="BX124" s="1364"/>
      <c r="BY124" s="1364"/>
      <c r="BZ124" s="1364"/>
      <c r="CA124" s="1364"/>
      <c r="CB124" s="1364"/>
      <c r="CC124" s="1364"/>
      <c r="CD124" s="1364"/>
      <c r="CE124" s="1364"/>
      <c r="CF124" s="1364"/>
      <c r="CG124" s="1364"/>
      <c r="CH124" s="1364"/>
      <c r="CI124" s="1364"/>
      <c r="CJ124" s="1364"/>
      <c r="CK124" s="1364"/>
      <c r="CL124" s="1364"/>
      <c r="CM124" s="1364"/>
      <c r="CN124" s="1364"/>
      <c r="CO124" s="1364"/>
      <c r="CP124" s="1364"/>
      <c r="CQ124" s="1364"/>
      <c r="CR124" s="1364"/>
      <c r="CS124" s="1364"/>
      <c r="CT124" s="1364"/>
      <c r="CU124" s="1364"/>
      <c r="CV124" s="1364"/>
      <c r="CW124" s="1364"/>
      <c r="CX124" s="1364"/>
      <c r="CY124" s="1364"/>
      <c r="CZ124" s="1364"/>
      <c r="DA124" s="1364"/>
      <c r="DB124" s="1364"/>
      <c r="DC124" s="1364"/>
      <c r="DD124" s="1364"/>
      <c r="DE124" s="1364"/>
      <c r="DF124" s="1364"/>
      <c r="DG124" s="1364"/>
      <c r="DH124" s="1364"/>
      <c r="DI124" s="1364"/>
      <c r="DJ124" s="1364"/>
      <c r="DK124" s="1364"/>
      <c r="DL124" s="1364"/>
      <c r="DM124" s="1364"/>
      <c r="DN124" s="1364"/>
      <c r="DO124" s="1364"/>
      <c r="DP124" s="1364"/>
      <c r="DQ124" s="1364"/>
      <c r="DR124" s="1364"/>
      <c r="DS124" s="1364"/>
      <c r="DT124" s="1364"/>
      <c r="DU124" s="1364"/>
      <c r="DV124" s="1364"/>
      <c r="DW124" s="1364"/>
      <c r="DX124" s="1364"/>
      <c r="DY124" s="1364"/>
      <c r="DZ124" s="1364"/>
      <c r="EA124" s="1364"/>
      <c r="EB124" s="1364"/>
      <c r="EC124" s="1364"/>
      <c r="ED124" s="1364"/>
      <c r="EE124" s="1364"/>
      <c r="EF124" s="1364"/>
      <c r="EG124" s="1364"/>
      <c r="EH124" s="1364"/>
      <c r="EI124" s="1364"/>
      <c r="EJ124" s="1364"/>
      <c r="EK124" s="1364"/>
      <c r="EL124" s="1364"/>
      <c r="EM124" s="1364"/>
      <c r="EN124" s="1364"/>
      <c r="EO124" s="1364"/>
      <c r="EP124" s="1364"/>
      <c r="EQ124" s="1364"/>
      <c r="ER124" s="1364"/>
      <c r="ES124" s="1364"/>
      <c r="ET124" s="1364"/>
      <c r="EU124" s="1364"/>
      <c r="EV124" s="1364"/>
      <c r="EW124" s="1364"/>
      <c r="EX124" s="1364"/>
      <c r="EY124" s="1364"/>
      <c r="EZ124" s="1364"/>
      <c r="FA124" s="1364"/>
      <c r="FB124" s="1364"/>
      <c r="FC124" s="1364"/>
      <c r="FD124" s="1364"/>
      <c r="FE124" s="1364"/>
      <c r="FF124" s="1364"/>
      <c r="FG124" s="1364"/>
      <c r="FH124" s="1364"/>
      <c r="FI124" s="1364"/>
      <c r="FJ124" s="1364"/>
      <c r="FK124" s="1364"/>
      <c r="FL124" s="1364"/>
      <c r="FM124" s="1364"/>
      <c r="FN124" s="1364"/>
      <c r="FO124" s="1364"/>
      <c r="FP124" s="1364"/>
      <c r="FQ124" s="1364"/>
      <c r="FR124" s="1364"/>
      <c r="FS124" s="1364"/>
      <c r="FT124" s="1364"/>
      <c r="FU124" s="1364"/>
      <c r="FV124" s="1364"/>
      <c r="FW124" s="1364"/>
      <c r="FX124" s="1364"/>
      <c r="FY124" s="1364"/>
      <c r="FZ124" s="1364"/>
      <c r="GA124" s="1364"/>
      <c r="GB124" s="1364"/>
      <c r="GC124" s="1364"/>
      <c r="GD124" s="1364"/>
      <c r="GE124" s="1364"/>
      <c r="GF124" s="1364"/>
      <c r="GG124" s="1364"/>
      <c r="GH124" s="1364"/>
      <c r="GI124" s="1364"/>
      <c r="GJ124" s="1364"/>
      <c r="GK124" s="1364"/>
      <c r="GL124" s="1364"/>
      <c r="GM124" s="1364"/>
      <c r="GN124" s="1364"/>
    </row>
    <row r="125" spans="1:196" s="1363" customFormat="1" ht="24" customHeight="1">
      <c r="A125" s="66">
        <v>2</v>
      </c>
      <c r="B125" s="66">
        <v>43</v>
      </c>
      <c r="C125" s="14" t="s">
        <v>995</v>
      </c>
      <c r="D125" s="1360">
        <v>4380000</v>
      </c>
      <c r="E125" s="582">
        <v>1</v>
      </c>
      <c r="F125" s="126">
        <f t="shared" si="27"/>
        <v>4380000</v>
      </c>
      <c r="G125" s="882" t="s">
        <v>74</v>
      </c>
      <c r="H125" s="882" t="s">
        <v>879</v>
      </c>
      <c r="I125" s="66" t="s">
        <v>33</v>
      </c>
      <c r="J125" s="125" t="s">
        <v>1403</v>
      </c>
      <c r="K125" s="1372" t="s">
        <v>1433</v>
      </c>
      <c r="L125" s="1364"/>
      <c r="M125" s="1364"/>
      <c r="N125" s="1361"/>
      <c r="O125" s="1361"/>
      <c r="P125" s="582">
        <f>$E125</f>
        <v>1</v>
      </c>
      <c r="Q125" s="1827">
        <f>$F125</f>
        <v>4380000</v>
      </c>
      <c r="R125" s="1361"/>
      <c r="S125" s="1361"/>
      <c r="T125" s="1361"/>
      <c r="U125" s="1361"/>
      <c r="V125" s="1361"/>
      <c r="W125" s="1361"/>
      <c r="X125" s="1361"/>
      <c r="Y125" s="1361"/>
      <c r="Z125" s="1361"/>
      <c r="AA125" s="1361"/>
      <c r="AB125" s="1361"/>
      <c r="AC125" s="1361"/>
      <c r="AD125" s="1361"/>
      <c r="AE125" s="1361"/>
      <c r="AF125" s="1361"/>
      <c r="AG125" s="1361"/>
      <c r="AH125" s="1361"/>
      <c r="AI125" s="1361"/>
      <c r="AJ125" s="1364"/>
      <c r="AK125" s="1364"/>
      <c r="AL125" s="1827">
        <f t="shared" si="28"/>
        <v>1</v>
      </c>
      <c r="AM125" s="1827">
        <f t="shared" si="29"/>
        <v>4380000</v>
      </c>
      <c r="AN125" s="1361"/>
      <c r="AO125" s="1361"/>
      <c r="AP125" s="1361"/>
      <c r="AQ125" s="1361"/>
      <c r="AR125" s="1361"/>
      <c r="AS125" s="1361"/>
      <c r="AT125" s="1361"/>
      <c r="AU125" s="1361"/>
      <c r="AV125" s="1364"/>
      <c r="AW125" s="1364"/>
      <c r="AX125" s="1364"/>
      <c r="AY125" s="1364"/>
      <c r="AZ125" s="1364"/>
      <c r="BA125" s="1364"/>
      <c r="BB125" s="1364"/>
      <c r="BC125" s="1364"/>
      <c r="BD125" s="1364"/>
      <c r="BE125" s="1364"/>
      <c r="BF125" s="1364"/>
      <c r="BG125" s="1364"/>
      <c r="BH125" s="1364"/>
      <c r="BI125" s="1364"/>
      <c r="BJ125" s="1364"/>
      <c r="BK125" s="1364"/>
      <c r="BL125" s="1364"/>
      <c r="BM125" s="1364"/>
      <c r="BN125" s="1364"/>
      <c r="BO125" s="1364"/>
      <c r="BP125" s="1364"/>
      <c r="BQ125" s="1364"/>
      <c r="BR125" s="1364"/>
      <c r="BS125" s="1364"/>
      <c r="BT125" s="1364"/>
      <c r="BU125" s="1364"/>
      <c r="BV125" s="1364"/>
      <c r="BW125" s="1364"/>
      <c r="BX125" s="1364"/>
      <c r="BY125" s="1364"/>
      <c r="BZ125" s="1364"/>
      <c r="CA125" s="1364"/>
      <c r="CB125" s="1364"/>
      <c r="CC125" s="1364"/>
      <c r="CD125" s="1364"/>
      <c r="CE125" s="1364"/>
      <c r="CF125" s="1364"/>
      <c r="CG125" s="1364"/>
      <c r="CH125" s="1364"/>
      <c r="CI125" s="1364"/>
      <c r="CJ125" s="1364"/>
      <c r="CK125" s="1364"/>
      <c r="CL125" s="1364"/>
      <c r="CM125" s="1364"/>
      <c r="CN125" s="1364"/>
      <c r="CO125" s="1364"/>
      <c r="CP125" s="1364"/>
      <c r="CQ125" s="1364"/>
      <c r="CR125" s="1364"/>
      <c r="CS125" s="1364"/>
      <c r="CT125" s="1364"/>
      <c r="CU125" s="1364"/>
      <c r="CV125" s="1364"/>
      <c r="CW125" s="1364"/>
      <c r="CX125" s="1364"/>
      <c r="CY125" s="1364"/>
      <c r="CZ125" s="1364"/>
      <c r="DA125" s="1364"/>
      <c r="DB125" s="1364"/>
      <c r="DC125" s="1364"/>
      <c r="DD125" s="1364"/>
      <c r="DE125" s="1364"/>
      <c r="DF125" s="1364"/>
      <c r="DG125" s="1364"/>
      <c r="DH125" s="1364"/>
      <c r="DI125" s="1364"/>
      <c r="DJ125" s="1364"/>
      <c r="DK125" s="1364"/>
      <c r="DL125" s="1364"/>
      <c r="DM125" s="1364"/>
      <c r="DN125" s="1364"/>
      <c r="DO125" s="1364"/>
      <c r="DP125" s="1364"/>
      <c r="DQ125" s="1364"/>
      <c r="DR125" s="1364"/>
      <c r="DS125" s="1364"/>
      <c r="DT125" s="1364"/>
      <c r="DU125" s="1364"/>
      <c r="DV125" s="1364"/>
      <c r="DW125" s="1364"/>
      <c r="DX125" s="1364"/>
      <c r="DY125" s="1364"/>
      <c r="DZ125" s="1364"/>
      <c r="EA125" s="1364"/>
      <c r="EB125" s="1364"/>
      <c r="EC125" s="1364"/>
      <c r="ED125" s="1364"/>
      <c r="EE125" s="1364"/>
      <c r="EF125" s="1364"/>
      <c r="EG125" s="1364"/>
      <c r="EH125" s="1364"/>
      <c r="EI125" s="1364"/>
      <c r="EJ125" s="1364"/>
      <c r="EK125" s="1364"/>
      <c r="EL125" s="1364"/>
      <c r="EM125" s="1364"/>
      <c r="EN125" s="1364"/>
      <c r="EO125" s="1364"/>
      <c r="EP125" s="1364"/>
      <c r="EQ125" s="1364"/>
      <c r="ER125" s="1364"/>
      <c r="ES125" s="1364"/>
      <c r="ET125" s="1364"/>
      <c r="EU125" s="1364"/>
      <c r="EV125" s="1364"/>
      <c r="EW125" s="1364"/>
      <c r="EX125" s="1364"/>
      <c r="EY125" s="1364"/>
      <c r="EZ125" s="1364"/>
      <c r="FA125" s="1364"/>
      <c r="FB125" s="1364"/>
      <c r="FC125" s="1364"/>
      <c r="FD125" s="1364"/>
      <c r="FE125" s="1364"/>
      <c r="FF125" s="1364"/>
      <c r="FG125" s="1364"/>
      <c r="FH125" s="1364"/>
      <c r="FI125" s="1364"/>
      <c r="FJ125" s="1364"/>
      <c r="FK125" s="1364"/>
      <c r="FL125" s="1364"/>
      <c r="FM125" s="1364"/>
      <c r="FN125" s="1364"/>
      <c r="FO125" s="1364"/>
      <c r="FP125" s="1364"/>
      <c r="FQ125" s="1364"/>
      <c r="FR125" s="1364"/>
      <c r="FS125" s="1364"/>
      <c r="FT125" s="1364"/>
      <c r="FU125" s="1364"/>
      <c r="FV125" s="1364"/>
      <c r="FW125" s="1364"/>
      <c r="FX125" s="1364"/>
      <c r="FY125" s="1364"/>
      <c r="FZ125" s="1364"/>
      <c r="GA125" s="1364"/>
      <c r="GB125" s="1364"/>
      <c r="GC125" s="1364"/>
      <c r="GD125" s="1364"/>
      <c r="GE125" s="1364"/>
      <c r="GF125" s="1364"/>
      <c r="GG125" s="1364"/>
      <c r="GH125" s="1364"/>
      <c r="GI125" s="1364"/>
      <c r="GJ125" s="1364"/>
      <c r="GK125" s="1364"/>
      <c r="GL125" s="1364"/>
      <c r="GM125" s="1364"/>
      <c r="GN125" s="1364"/>
    </row>
    <row r="126" spans="1:196" s="1363" customFormat="1" ht="24" customHeight="1">
      <c r="A126" s="66">
        <v>2</v>
      </c>
      <c r="B126" s="66">
        <v>28</v>
      </c>
      <c r="C126" s="14" t="s">
        <v>1763</v>
      </c>
      <c r="D126" s="1360">
        <v>280000</v>
      </c>
      <c r="E126" s="582">
        <v>1</v>
      </c>
      <c r="F126" s="126">
        <f t="shared" si="27"/>
        <v>280000</v>
      </c>
      <c r="G126" s="882" t="s">
        <v>1087</v>
      </c>
      <c r="H126" s="882" t="s">
        <v>883</v>
      </c>
      <c r="I126" s="66" t="s">
        <v>49</v>
      </c>
      <c r="J126" s="125" t="s">
        <v>1403</v>
      </c>
      <c r="K126" s="1372" t="s">
        <v>1433</v>
      </c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582">
        <f>$E126</f>
        <v>1</v>
      </c>
      <c r="AA126" s="582">
        <f>$F126</f>
        <v>280000</v>
      </c>
      <c r="AB126" s="128"/>
      <c r="AC126" s="128"/>
      <c r="AD126" s="128"/>
      <c r="AE126" s="128"/>
      <c r="AF126" s="128"/>
      <c r="AG126" s="128"/>
      <c r="AH126" s="128"/>
      <c r="AI126" s="128"/>
      <c r="AL126" s="128"/>
      <c r="AM126" s="128"/>
      <c r="AN126" s="1827">
        <f t="shared" ref="AN126:AN134" si="30">$E126</f>
        <v>1</v>
      </c>
      <c r="AO126" s="1827">
        <f t="shared" ref="AO126:AO134" si="31">$F126</f>
        <v>280000</v>
      </c>
      <c r="AP126" s="128"/>
      <c r="AQ126" s="128"/>
      <c r="AR126" s="128"/>
      <c r="AS126" s="128"/>
      <c r="AT126" s="128"/>
      <c r="AU126" s="128"/>
    </row>
    <row r="127" spans="1:196" s="1363" customFormat="1" ht="24" customHeight="1">
      <c r="A127" s="66">
        <v>2</v>
      </c>
      <c r="B127" s="66">
        <v>31</v>
      </c>
      <c r="C127" s="14" t="s">
        <v>677</v>
      </c>
      <c r="D127" s="1360">
        <v>310000</v>
      </c>
      <c r="E127" s="582">
        <v>1</v>
      </c>
      <c r="F127" s="126">
        <f t="shared" si="27"/>
        <v>310000</v>
      </c>
      <c r="G127" s="882" t="s">
        <v>882</v>
      </c>
      <c r="H127" s="882" t="s">
        <v>883</v>
      </c>
      <c r="I127" s="66" t="s">
        <v>39</v>
      </c>
      <c r="J127" s="125" t="s">
        <v>1403</v>
      </c>
      <c r="K127" s="1372" t="s">
        <v>1433</v>
      </c>
      <c r="N127" s="582">
        <f>$E127</f>
        <v>1</v>
      </c>
      <c r="O127" s="1827">
        <f>$F127</f>
        <v>310000</v>
      </c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L127" s="128"/>
      <c r="AM127" s="128"/>
      <c r="AN127" s="1827">
        <f t="shared" si="30"/>
        <v>1</v>
      </c>
      <c r="AO127" s="1827">
        <f t="shared" si="31"/>
        <v>310000</v>
      </c>
      <c r="AP127" s="128"/>
      <c r="AQ127" s="128"/>
      <c r="AR127" s="128"/>
      <c r="AS127" s="128"/>
      <c r="AT127" s="128"/>
      <c r="AU127" s="128"/>
    </row>
    <row r="128" spans="1:196" s="1363" customFormat="1" ht="24" customHeight="1">
      <c r="A128" s="66">
        <v>2</v>
      </c>
      <c r="B128" s="66">
        <v>15</v>
      </c>
      <c r="C128" s="131" t="s">
        <v>1762</v>
      </c>
      <c r="D128" s="1360">
        <v>485000</v>
      </c>
      <c r="E128" s="582">
        <v>1</v>
      </c>
      <c r="F128" s="126">
        <f t="shared" si="27"/>
        <v>485000</v>
      </c>
      <c r="G128" s="882" t="s">
        <v>433</v>
      </c>
      <c r="H128" s="882" t="s">
        <v>883</v>
      </c>
      <c r="I128" s="66" t="s">
        <v>49</v>
      </c>
      <c r="J128" s="125" t="s">
        <v>1403</v>
      </c>
      <c r="K128" s="1372" t="s">
        <v>1433</v>
      </c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582">
        <f>$E128</f>
        <v>1</v>
      </c>
      <c r="AA128" s="582">
        <f>$F128</f>
        <v>485000</v>
      </c>
      <c r="AB128" s="128"/>
      <c r="AC128" s="128"/>
      <c r="AD128" s="128"/>
      <c r="AE128" s="128"/>
      <c r="AF128" s="128"/>
      <c r="AG128" s="128"/>
      <c r="AH128" s="128"/>
      <c r="AI128" s="128"/>
      <c r="AL128" s="128"/>
      <c r="AM128" s="128"/>
      <c r="AN128" s="1827">
        <f t="shared" si="30"/>
        <v>1</v>
      </c>
      <c r="AO128" s="1827">
        <f t="shared" si="31"/>
        <v>485000</v>
      </c>
      <c r="AP128" s="128"/>
      <c r="AQ128" s="128"/>
      <c r="AR128" s="128"/>
      <c r="AS128" s="128"/>
      <c r="AT128" s="128"/>
      <c r="AU128" s="128"/>
    </row>
    <row r="129" spans="1:196" s="1363" customFormat="1" ht="24" customHeight="1">
      <c r="A129" s="66">
        <v>2</v>
      </c>
      <c r="B129" s="66">
        <v>22</v>
      </c>
      <c r="C129" s="14" t="s">
        <v>993</v>
      </c>
      <c r="D129" s="1360">
        <v>730000</v>
      </c>
      <c r="E129" s="582">
        <v>2</v>
      </c>
      <c r="F129" s="126">
        <f t="shared" si="27"/>
        <v>1460000</v>
      </c>
      <c r="G129" s="882" t="s">
        <v>882</v>
      </c>
      <c r="H129" s="882" t="s">
        <v>883</v>
      </c>
      <c r="I129" s="66" t="s">
        <v>39</v>
      </c>
      <c r="J129" s="125" t="s">
        <v>1403</v>
      </c>
      <c r="K129" s="1372" t="s">
        <v>1433</v>
      </c>
      <c r="N129" s="582">
        <f t="shared" ref="N129:N134" si="32">$E129</f>
        <v>2</v>
      </c>
      <c r="O129" s="1827">
        <f t="shared" ref="O129:O134" si="33">$F129</f>
        <v>1460000</v>
      </c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L129" s="128"/>
      <c r="AM129" s="128"/>
      <c r="AN129" s="1827">
        <f t="shared" si="30"/>
        <v>2</v>
      </c>
      <c r="AO129" s="1827">
        <f t="shared" si="31"/>
        <v>1460000</v>
      </c>
      <c r="AP129" s="128"/>
      <c r="AQ129" s="128"/>
      <c r="AR129" s="128"/>
      <c r="AS129" s="128"/>
      <c r="AT129" s="128"/>
      <c r="AU129" s="128"/>
    </row>
    <row r="130" spans="1:196" s="1363" customFormat="1" ht="24" customHeight="1">
      <c r="A130" s="66">
        <v>2</v>
      </c>
      <c r="B130" s="66">
        <v>3</v>
      </c>
      <c r="C130" s="567" t="s">
        <v>1404</v>
      </c>
      <c r="D130" s="1360">
        <v>830000</v>
      </c>
      <c r="E130" s="582">
        <v>1</v>
      </c>
      <c r="F130" s="126">
        <f t="shared" si="27"/>
        <v>830000</v>
      </c>
      <c r="G130" s="882" t="s">
        <v>882</v>
      </c>
      <c r="H130" s="882" t="s">
        <v>883</v>
      </c>
      <c r="I130" s="66" t="s">
        <v>933</v>
      </c>
      <c r="J130" s="125" t="s">
        <v>1403</v>
      </c>
      <c r="K130" s="1372" t="s">
        <v>1433</v>
      </c>
      <c r="L130" s="1385"/>
      <c r="M130" s="1385"/>
      <c r="N130" s="582">
        <f t="shared" si="32"/>
        <v>1</v>
      </c>
      <c r="O130" s="1827">
        <f t="shared" si="33"/>
        <v>830000</v>
      </c>
      <c r="P130" s="1828"/>
      <c r="Q130" s="1828"/>
      <c r="R130" s="1828"/>
      <c r="S130" s="1828"/>
      <c r="T130" s="1828"/>
      <c r="U130" s="1828"/>
      <c r="V130" s="1828"/>
      <c r="W130" s="1828"/>
      <c r="X130" s="1828"/>
      <c r="Y130" s="1828"/>
      <c r="Z130" s="1828"/>
      <c r="AA130" s="1828"/>
      <c r="AB130" s="1828"/>
      <c r="AC130" s="1828"/>
      <c r="AD130" s="1828"/>
      <c r="AE130" s="1828"/>
      <c r="AF130" s="1828"/>
      <c r="AG130" s="1828"/>
      <c r="AH130" s="1828"/>
      <c r="AI130" s="1828"/>
      <c r="AJ130" s="1385"/>
      <c r="AK130" s="1385"/>
      <c r="AL130" s="1828"/>
      <c r="AM130" s="1828"/>
      <c r="AN130" s="1827">
        <f t="shared" si="30"/>
        <v>1</v>
      </c>
      <c r="AO130" s="1827">
        <f t="shared" si="31"/>
        <v>830000</v>
      </c>
      <c r="AP130" s="1828"/>
      <c r="AQ130" s="1828"/>
      <c r="AR130" s="1828"/>
      <c r="AS130" s="1828"/>
      <c r="AT130" s="1828"/>
      <c r="AU130" s="1828"/>
      <c r="AV130" s="1385"/>
      <c r="AW130" s="1385"/>
      <c r="AX130" s="1385"/>
      <c r="AY130" s="1385"/>
      <c r="AZ130" s="1385"/>
      <c r="BA130" s="1385"/>
      <c r="BB130" s="1385"/>
      <c r="BC130" s="1385"/>
      <c r="BD130" s="1385"/>
      <c r="BE130" s="1385"/>
      <c r="BF130" s="1385"/>
      <c r="BG130" s="1385"/>
      <c r="BH130" s="1385"/>
      <c r="BI130" s="1385"/>
      <c r="BJ130" s="1385"/>
      <c r="BK130" s="1385"/>
      <c r="BL130" s="1385"/>
      <c r="BM130" s="1385"/>
      <c r="BN130" s="1385"/>
      <c r="BO130" s="1385"/>
      <c r="BP130" s="1385"/>
      <c r="BQ130" s="1385"/>
      <c r="BR130" s="1385"/>
      <c r="BS130" s="1385"/>
      <c r="BT130" s="1385"/>
      <c r="BU130" s="1385"/>
      <c r="BV130" s="1385"/>
      <c r="BW130" s="1385"/>
      <c r="BX130" s="1385"/>
      <c r="BY130" s="1385"/>
      <c r="BZ130" s="1385"/>
      <c r="CA130" s="1385"/>
      <c r="CB130" s="1385"/>
      <c r="CC130" s="1385"/>
      <c r="CD130" s="1385"/>
      <c r="CE130" s="1385"/>
      <c r="CF130" s="1385"/>
      <c r="CG130" s="1385"/>
      <c r="CH130" s="1385"/>
      <c r="CI130" s="1385"/>
      <c r="CJ130" s="1385"/>
      <c r="CK130" s="1385"/>
      <c r="CL130" s="1385"/>
      <c r="CM130" s="1385"/>
      <c r="CN130" s="1385"/>
      <c r="CO130" s="1385"/>
      <c r="CP130" s="1385"/>
      <c r="CQ130" s="1385"/>
      <c r="CR130" s="1385"/>
      <c r="CS130" s="1385"/>
      <c r="CT130" s="1385"/>
      <c r="CU130" s="1385"/>
      <c r="CV130" s="1385"/>
      <c r="CW130" s="1385"/>
      <c r="CX130" s="1385"/>
      <c r="CY130" s="1385"/>
      <c r="CZ130" s="1385"/>
      <c r="DA130" s="1385"/>
      <c r="DB130" s="1385"/>
      <c r="DC130" s="1385"/>
      <c r="DD130" s="1385"/>
      <c r="DE130" s="1385"/>
      <c r="DF130" s="1385"/>
      <c r="DG130" s="1385"/>
      <c r="DH130" s="1385"/>
      <c r="DI130" s="1385"/>
      <c r="DJ130" s="1385"/>
      <c r="DK130" s="1385"/>
      <c r="DL130" s="1385"/>
      <c r="DM130" s="1385"/>
      <c r="DN130" s="1385"/>
      <c r="DO130" s="1385"/>
      <c r="DP130" s="1385"/>
      <c r="DQ130" s="1385"/>
      <c r="DR130" s="1385"/>
      <c r="DS130" s="1385"/>
      <c r="DT130" s="1385"/>
      <c r="DU130" s="1385"/>
      <c r="DV130" s="1385"/>
      <c r="DW130" s="1385"/>
      <c r="DX130" s="1385"/>
      <c r="DY130" s="1385"/>
      <c r="DZ130" s="1385"/>
      <c r="EA130" s="1385"/>
      <c r="EB130" s="1385"/>
      <c r="EC130" s="1385"/>
      <c r="ED130" s="1385"/>
      <c r="EE130" s="1385"/>
      <c r="EF130" s="1385"/>
      <c r="EG130" s="1385"/>
      <c r="EH130" s="1385"/>
      <c r="EI130" s="1385"/>
      <c r="EJ130" s="1385"/>
      <c r="EK130" s="1385"/>
      <c r="EL130" s="1385"/>
      <c r="EM130" s="1385"/>
      <c r="EN130" s="1385"/>
      <c r="EO130" s="1385"/>
      <c r="EP130" s="1385"/>
      <c r="EQ130" s="1385"/>
      <c r="ER130" s="1385"/>
      <c r="ES130" s="1385"/>
      <c r="ET130" s="1385"/>
      <c r="EU130" s="1385"/>
      <c r="EV130" s="1385"/>
      <c r="EW130" s="1385"/>
      <c r="EX130" s="1385"/>
      <c r="EY130" s="1385"/>
      <c r="EZ130" s="1385"/>
      <c r="FA130" s="1385"/>
      <c r="FB130" s="1385"/>
      <c r="FC130" s="1385"/>
      <c r="FD130" s="1385"/>
      <c r="FE130" s="1385"/>
      <c r="FF130" s="1385"/>
      <c r="FG130" s="1385"/>
      <c r="FH130" s="1385"/>
      <c r="FI130" s="1385"/>
      <c r="FJ130" s="1385"/>
      <c r="FK130" s="1385"/>
      <c r="FL130" s="1385"/>
      <c r="FM130" s="1385"/>
      <c r="FN130" s="1385"/>
      <c r="FO130" s="1385"/>
      <c r="FP130" s="1385"/>
      <c r="FQ130" s="1385"/>
      <c r="FR130" s="1385"/>
      <c r="FS130" s="1385"/>
      <c r="FT130" s="1385"/>
      <c r="FU130" s="1385"/>
      <c r="FV130" s="1385"/>
      <c r="FW130" s="1385"/>
      <c r="FX130" s="1385"/>
      <c r="FY130" s="1385"/>
      <c r="FZ130" s="1385"/>
      <c r="GA130" s="1385"/>
      <c r="GB130" s="1385"/>
      <c r="GC130" s="1385"/>
      <c r="GD130" s="1385"/>
      <c r="GE130" s="1385"/>
      <c r="GF130" s="1385"/>
      <c r="GG130" s="1385"/>
      <c r="GH130" s="1385"/>
      <c r="GI130" s="1385"/>
      <c r="GJ130" s="1385"/>
      <c r="GK130" s="1385"/>
      <c r="GL130" s="1385"/>
      <c r="GM130" s="1385"/>
      <c r="GN130" s="1385"/>
    </row>
    <row r="131" spans="1:196" s="1363" customFormat="1" ht="24" customHeight="1">
      <c r="A131" s="66">
        <v>2</v>
      </c>
      <c r="B131" s="66">
        <v>41</v>
      </c>
      <c r="C131" s="14" t="s">
        <v>992</v>
      </c>
      <c r="D131" s="1360">
        <v>1240000</v>
      </c>
      <c r="E131" s="582">
        <v>1</v>
      </c>
      <c r="F131" s="126">
        <f t="shared" si="27"/>
        <v>1240000</v>
      </c>
      <c r="G131" s="882" t="s">
        <v>882</v>
      </c>
      <c r="H131" s="882" t="s">
        <v>883</v>
      </c>
      <c r="I131" s="66" t="s">
        <v>933</v>
      </c>
      <c r="J131" s="125" t="s">
        <v>1403</v>
      </c>
      <c r="K131" s="1372" t="s">
        <v>1433</v>
      </c>
      <c r="N131" s="582">
        <f t="shared" si="32"/>
        <v>1</v>
      </c>
      <c r="O131" s="1827">
        <f t="shared" si="33"/>
        <v>1240000</v>
      </c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L131" s="128"/>
      <c r="AM131" s="128"/>
      <c r="AN131" s="1827">
        <f t="shared" si="30"/>
        <v>1</v>
      </c>
      <c r="AO131" s="1827">
        <f t="shared" si="31"/>
        <v>1240000</v>
      </c>
      <c r="AP131" s="128"/>
      <c r="AQ131" s="128"/>
      <c r="AR131" s="128"/>
      <c r="AS131" s="128"/>
      <c r="AT131" s="128"/>
      <c r="AU131" s="128"/>
    </row>
    <row r="132" spans="1:196" s="1363" customFormat="1" ht="24" customHeight="1">
      <c r="A132" s="66">
        <v>2</v>
      </c>
      <c r="B132" s="66">
        <v>37</v>
      </c>
      <c r="C132" s="14" t="s">
        <v>550</v>
      </c>
      <c r="D132" s="1360">
        <v>1760000</v>
      </c>
      <c r="E132" s="582">
        <v>1</v>
      </c>
      <c r="F132" s="126">
        <f t="shared" si="27"/>
        <v>1760000</v>
      </c>
      <c r="G132" s="882" t="s">
        <v>882</v>
      </c>
      <c r="H132" s="882" t="s">
        <v>883</v>
      </c>
      <c r="I132" s="66" t="s">
        <v>39</v>
      </c>
      <c r="J132" s="125" t="s">
        <v>1403</v>
      </c>
      <c r="K132" s="1372" t="s">
        <v>1433</v>
      </c>
      <c r="N132" s="582">
        <f t="shared" si="32"/>
        <v>1</v>
      </c>
      <c r="O132" s="1827">
        <f t="shared" si="33"/>
        <v>1760000</v>
      </c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L132" s="128"/>
      <c r="AM132" s="128"/>
      <c r="AN132" s="1827">
        <f t="shared" si="30"/>
        <v>1</v>
      </c>
      <c r="AO132" s="1827">
        <f t="shared" si="31"/>
        <v>1760000</v>
      </c>
      <c r="AP132" s="128"/>
      <c r="AQ132" s="128"/>
      <c r="AR132" s="128"/>
      <c r="AS132" s="128"/>
      <c r="AT132" s="128"/>
      <c r="AU132" s="128"/>
    </row>
    <row r="133" spans="1:196" s="1359" customFormat="1" ht="24" customHeight="1">
      <c r="A133" s="66">
        <v>2</v>
      </c>
      <c r="B133" s="66">
        <v>38</v>
      </c>
      <c r="C133" s="14" t="s">
        <v>77</v>
      </c>
      <c r="D133" s="1360">
        <v>2060000</v>
      </c>
      <c r="E133" s="582">
        <v>1</v>
      </c>
      <c r="F133" s="126">
        <f t="shared" si="27"/>
        <v>2060000</v>
      </c>
      <c r="G133" s="882" t="s">
        <v>882</v>
      </c>
      <c r="H133" s="882" t="s">
        <v>883</v>
      </c>
      <c r="I133" s="66" t="s">
        <v>39</v>
      </c>
      <c r="J133" s="125" t="s">
        <v>1403</v>
      </c>
      <c r="K133" s="1372" t="s">
        <v>1433</v>
      </c>
      <c r="L133" s="1363"/>
      <c r="M133" s="1363"/>
      <c r="N133" s="582">
        <f t="shared" si="32"/>
        <v>1</v>
      </c>
      <c r="O133" s="1827">
        <f t="shared" si="33"/>
        <v>2060000</v>
      </c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363"/>
      <c r="AK133" s="1363"/>
      <c r="AL133" s="128"/>
      <c r="AM133" s="128"/>
      <c r="AN133" s="1827">
        <f t="shared" si="30"/>
        <v>1</v>
      </c>
      <c r="AO133" s="1827">
        <f t="shared" si="31"/>
        <v>2060000</v>
      </c>
      <c r="AP133" s="128"/>
      <c r="AQ133" s="128"/>
      <c r="AR133" s="128"/>
      <c r="AS133" s="128"/>
      <c r="AT133" s="128"/>
      <c r="AU133" s="128"/>
      <c r="AV133" s="1363"/>
      <c r="AW133" s="1363"/>
      <c r="AX133" s="1363"/>
      <c r="AY133" s="1363"/>
      <c r="AZ133" s="1363"/>
      <c r="BA133" s="1363"/>
      <c r="BB133" s="1363"/>
      <c r="BC133" s="1363"/>
      <c r="BD133" s="1363"/>
      <c r="BE133" s="1363"/>
      <c r="BF133" s="1363"/>
      <c r="BG133" s="1363"/>
      <c r="BH133" s="1363"/>
      <c r="BI133" s="1363"/>
      <c r="BJ133" s="1363"/>
      <c r="BK133" s="1363"/>
      <c r="BL133" s="1363"/>
      <c r="BM133" s="1363"/>
      <c r="BN133" s="1363"/>
      <c r="BO133" s="1363"/>
      <c r="BP133" s="1363"/>
      <c r="BQ133" s="1363"/>
      <c r="BR133" s="1363"/>
      <c r="BS133" s="1363"/>
      <c r="BT133" s="1363"/>
      <c r="BU133" s="1363"/>
      <c r="BV133" s="1363"/>
      <c r="BW133" s="1363"/>
      <c r="BX133" s="1363"/>
      <c r="BY133" s="1363"/>
      <c r="BZ133" s="1363"/>
      <c r="CA133" s="1363"/>
      <c r="CB133" s="1363"/>
      <c r="CC133" s="1363"/>
      <c r="CD133" s="1363"/>
      <c r="CE133" s="1363"/>
      <c r="CF133" s="1363"/>
      <c r="CG133" s="1363"/>
      <c r="CH133" s="1363"/>
      <c r="CI133" s="1363"/>
      <c r="CJ133" s="1363"/>
      <c r="CK133" s="1363"/>
      <c r="CL133" s="1363"/>
      <c r="CM133" s="1363"/>
      <c r="CN133" s="1363"/>
      <c r="CO133" s="1363"/>
      <c r="CP133" s="1363"/>
      <c r="CQ133" s="1363"/>
      <c r="CR133" s="1363"/>
      <c r="CS133" s="1363"/>
      <c r="CT133" s="1363"/>
      <c r="CU133" s="1363"/>
      <c r="CV133" s="1363"/>
      <c r="CW133" s="1363"/>
      <c r="CX133" s="1363"/>
      <c r="CY133" s="1363"/>
      <c r="CZ133" s="1363"/>
      <c r="DA133" s="1363"/>
      <c r="DB133" s="1363"/>
      <c r="DC133" s="1363"/>
      <c r="DD133" s="1363"/>
      <c r="DE133" s="1363"/>
      <c r="DF133" s="1363"/>
      <c r="DG133" s="1363"/>
      <c r="DH133" s="1363"/>
      <c r="DI133" s="1363"/>
      <c r="DJ133" s="1363"/>
      <c r="DK133" s="1363"/>
      <c r="DL133" s="1363"/>
      <c r="DM133" s="1363"/>
      <c r="DN133" s="1363"/>
      <c r="DO133" s="1363"/>
      <c r="DP133" s="1363"/>
      <c r="DQ133" s="1363"/>
      <c r="DR133" s="1363"/>
      <c r="DS133" s="1363"/>
      <c r="DT133" s="1363"/>
      <c r="DU133" s="1363"/>
      <c r="DV133" s="1363"/>
      <c r="DW133" s="1363"/>
      <c r="DX133" s="1363"/>
      <c r="DY133" s="1363"/>
      <c r="DZ133" s="1363"/>
      <c r="EA133" s="1363"/>
      <c r="EB133" s="1363"/>
      <c r="EC133" s="1363"/>
      <c r="ED133" s="1363"/>
      <c r="EE133" s="1363"/>
      <c r="EF133" s="1363"/>
      <c r="EG133" s="1363"/>
      <c r="EH133" s="1363"/>
      <c r="EI133" s="1363"/>
      <c r="EJ133" s="1363"/>
      <c r="EK133" s="1363"/>
      <c r="EL133" s="1363"/>
      <c r="EM133" s="1363"/>
      <c r="EN133" s="1363"/>
      <c r="EO133" s="1363"/>
      <c r="EP133" s="1363"/>
      <c r="EQ133" s="1363"/>
      <c r="ER133" s="1363"/>
      <c r="ES133" s="1363"/>
      <c r="ET133" s="1363"/>
      <c r="EU133" s="1363"/>
      <c r="EV133" s="1363"/>
      <c r="EW133" s="1363"/>
      <c r="EX133" s="1363"/>
      <c r="EY133" s="1363"/>
      <c r="EZ133" s="1363"/>
      <c r="FA133" s="1363"/>
      <c r="FB133" s="1363"/>
      <c r="FC133" s="1363"/>
      <c r="FD133" s="1363"/>
      <c r="FE133" s="1363"/>
      <c r="FF133" s="1363"/>
      <c r="FG133" s="1363"/>
      <c r="FH133" s="1363"/>
      <c r="FI133" s="1363"/>
      <c r="FJ133" s="1363"/>
      <c r="FK133" s="1363"/>
      <c r="FL133" s="1363"/>
      <c r="FM133" s="1363"/>
      <c r="FN133" s="1363"/>
      <c r="FO133" s="1363"/>
      <c r="FP133" s="1363"/>
      <c r="FQ133" s="1363"/>
      <c r="FR133" s="1363"/>
      <c r="FS133" s="1363"/>
      <c r="FT133" s="1363"/>
      <c r="FU133" s="1363"/>
      <c r="FV133" s="1363"/>
      <c r="FW133" s="1363"/>
      <c r="FX133" s="1363"/>
      <c r="FY133" s="1363"/>
      <c r="FZ133" s="1363"/>
      <c r="GA133" s="1363"/>
      <c r="GB133" s="1363"/>
      <c r="GC133" s="1363"/>
      <c r="GD133" s="1363"/>
      <c r="GE133" s="1363"/>
      <c r="GF133" s="1363"/>
      <c r="GG133" s="1363"/>
      <c r="GH133" s="1363"/>
      <c r="GI133" s="1363"/>
      <c r="GJ133" s="1363"/>
      <c r="GK133" s="1363"/>
      <c r="GL133" s="1363"/>
      <c r="GM133" s="1363"/>
      <c r="GN133" s="1363"/>
    </row>
    <row r="134" spans="1:196" s="1363" customFormat="1" ht="24" customHeight="1">
      <c r="A134" s="66">
        <v>2</v>
      </c>
      <c r="B134" s="66">
        <v>45</v>
      </c>
      <c r="C134" s="14" t="s">
        <v>995</v>
      </c>
      <c r="D134" s="1360">
        <v>4380000</v>
      </c>
      <c r="E134" s="582">
        <v>1</v>
      </c>
      <c r="F134" s="126">
        <f t="shared" si="27"/>
        <v>4380000</v>
      </c>
      <c r="G134" s="882" t="s">
        <v>882</v>
      </c>
      <c r="H134" s="882" t="s">
        <v>883</v>
      </c>
      <c r="I134" s="66" t="s">
        <v>39</v>
      </c>
      <c r="J134" s="125" t="s">
        <v>1403</v>
      </c>
      <c r="K134" s="1372" t="s">
        <v>1433</v>
      </c>
      <c r="N134" s="582">
        <f t="shared" si="32"/>
        <v>1</v>
      </c>
      <c r="O134" s="1827">
        <f t="shared" si="33"/>
        <v>4380000</v>
      </c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L134" s="128"/>
      <c r="AM134" s="128"/>
      <c r="AN134" s="1827">
        <f t="shared" si="30"/>
        <v>1</v>
      </c>
      <c r="AO134" s="1827">
        <f t="shared" si="31"/>
        <v>4380000</v>
      </c>
      <c r="AP134" s="128"/>
      <c r="AQ134" s="128"/>
      <c r="AR134" s="128"/>
      <c r="AS134" s="128"/>
      <c r="AT134" s="128"/>
      <c r="AU134" s="128"/>
    </row>
    <row r="135" spans="1:196" s="1363" customFormat="1" ht="24" customHeight="1">
      <c r="A135" s="66">
        <v>2</v>
      </c>
      <c r="B135" s="66">
        <v>24</v>
      </c>
      <c r="C135" s="14" t="s">
        <v>1763</v>
      </c>
      <c r="D135" s="1360">
        <v>280000</v>
      </c>
      <c r="E135" s="582">
        <v>1</v>
      </c>
      <c r="F135" s="126">
        <f t="shared" si="27"/>
        <v>280000</v>
      </c>
      <c r="G135" s="882" t="s">
        <v>475</v>
      </c>
      <c r="H135" s="882" t="s">
        <v>1382</v>
      </c>
      <c r="I135" s="66" t="s">
        <v>28</v>
      </c>
      <c r="J135" s="125" t="s">
        <v>1403</v>
      </c>
      <c r="K135" s="1372" t="s">
        <v>1433</v>
      </c>
      <c r="N135" s="128"/>
      <c r="O135" s="128"/>
      <c r="P135" s="128"/>
      <c r="Q135" s="128"/>
      <c r="R135" s="128"/>
      <c r="S135" s="128"/>
      <c r="T135" s="128"/>
      <c r="U135" s="128"/>
      <c r="V135" s="582">
        <f>$E135</f>
        <v>1</v>
      </c>
      <c r="W135" s="582">
        <f>$F135</f>
        <v>280000</v>
      </c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L135" s="128"/>
      <c r="AM135" s="128"/>
      <c r="AN135" s="128"/>
      <c r="AO135" s="128"/>
      <c r="AP135" s="1827">
        <f t="shared" ref="AP135:AP146" si="34">$E135</f>
        <v>1</v>
      </c>
      <c r="AQ135" s="1827">
        <f t="shared" ref="AQ135:AQ146" si="35">$F135</f>
        <v>280000</v>
      </c>
      <c r="AR135" s="128"/>
      <c r="AS135" s="128"/>
      <c r="AT135" s="128"/>
      <c r="AU135" s="128"/>
    </row>
    <row r="136" spans="1:196" s="1363" customFormat="1" ht="24" customHeight="1">
      <c r="A136" s="66">
        <v>2</v>
      </c>
      <c r="B136" s="66">
        <v>26</v>
      </c>
      <c r="C136" s="14" t="s">
        <v>1763</v>
      </c>
      <c r="D136" s="1360">
        <v>280000</v>
      </c>
      <c r="E136" s="582">
        <v>1</v>
      </c>
      <c r="F136" s="126">
        <f t="shared" si="27"/>
        <v>280000</v>
      </c>
      <c r="G136" s="882" t="s">
        <v>522</v>
      </c>
      <c r="H136" s="882" t="s">
        <v>1382</v>
      </c>
      <c r="I136" s="66" t="s">
        <v>28</v>
      </c>
      <c r="J136" s="125" t="s">
        <v>1403</v>
      </c>
      <c r="K136" s="1372" t="s">
        <v>1433</v>
      </c>
      <c r="N136" s="128"/>
      <c r="O136" s="128"/>
      <c r="P136" s="128"/>
      <c r="Q136" s="128"/>
      <c r="R136" s="128"/>
      <c r="S136" s="128"/>
      <c r="T136" s="128"/>
      <c r="U136" s="128"/>
      <c r="V136" s="582">
        <f>$E136</f>
        <v>1</v>
      </c>
      <c r="W136" s="582">
        <f>$F136</f>
        <v>280000</v>
      </c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L136" s="128"/>
      <c r="AM136" s="128"/>
      <c r="AN136" s="128"/>
      <c r="AO136" s="128"/>
      <c r="AP136" s="1827">
        <f t="shared" si="34"/>
        <v>1</v>
      </c>
      <c r="AQ136" s="1827">
        <f t="shared" si="35"/>
        <v>280000</v>
      </c>
      <c r="AR136" s="128"/>
      <c r="AS136" s="128"/>
      <c r="AT136" s="128"/>
      <c r="AU136" s="128"/>
    </row>
    <row r="137" spans="1:196" s="1363" customFormat="1" ht="24" customHeight="1">
      <c r="A137" s="66">
        <v>2</v>
      </c>
      <c r="B137" s="66">
        <v>32</v>
      </c>
      <c r="C137" s="14" t="s">
        <v>677</v>
      </c>
      <c r="D137" s="1360">
        <v>310000</v>
      </c>
      <c r="E137" s="582">
        <v>1</v>
      </c>
      <c r="F137" s="126">
        <f t="shared" si="27"/>
        <v>310000</v>
      </c>
      <c r="G137" s="882" t="s">
        <v>1381</v>
      </c>
      <c r="H137" s="882" t="s">
        <v>1382</v>
      </c>
      <c r="I137" s="66" t="s">
        <v>725</v>
      </c>
      <c r="J137" s="125" t="s">
        <v>1403</v>
      </c>
      <c r="K137" s="1372" t="s">
        <v>1433</v>
      </c>
      <c r="N137" s="128"/>
      <c r="O137" s="128"/>
      <c r="P137" s="582">
        <f>$E137</f>
        <v>1</v>
      </c>
      <c r="Q137" s="1827">
        <f>$F137</f>
        <v>310000</v>
      </c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L137" s="128"/>
      <c r="AM137" s="128"/>
      <c r="AN137" s="128"/>
      <c r="AO137" s="128"/>
      <c r="AP137" s="1827">
        <f t="shared" si="34"/>
        <v>1</v>
      </c>
      <c r="AQ137" s="1827">
        <f t="shared" si="35"/>
        <v>310000</v>
      </c>
      <c r="AR137" s="128"/>
      <c r="AS137" s="128"/>
      <c r="AT137" s="128"/>
      <c r="AU137" s="128"/>
    </row>
    <row r="138" spans="1:196" s="1363" customFormat="1" ht="24" customHeight="1">
      <c r="A138" s="66">
        <v>2</v>
      </c>
      <c r="B138" s="66">
        <v>16</v>
      </c>
      <c r="C138" s="131" t="s">
        <v>1762</v>
      </c>
      <c r="D138" s="1360">
        <v>485000</v>
      </c>
      <c r="E138" s="582">
        <v>1</v>
      </c>
      <c r="F138" s="126">
        <f t="shared" si="27"/>
        <v>485000</v>
      </c>
      <c r="G138" s="882" t="s">
        <v>475</v>
      </c>
      <c r="H138" s="882" t="s">
        <v>1382</v>
      </c>
      <c r="I138" s="66" t="s">
        <v>28</v>
      </c>
      <c r="J138" s="125" t="s">
        <v>1403</v>
      </c>
      <c r="K138" s="1372" t="s">
        <v>1433</v>
      </c>
      <c r="N138" s="128"/>
      <c r="O138" s="128"/>
      <c r="P138" s="128"/>
      <c r="Q138" s="128"/>
      <c r="R138" s="128"/>
      <c r="S138" s="128"/>
      <c r="T138" s="128"/>
      <c r="U138" s="128"/>
      <c r="V138" s="582">
        <f>$E138</f>
        <v>1</v>
      </c>
      <c r="W138" s="582">
        <f>$F138</f>
        <v>485000</v>
      </c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L138" s="128"/>
      <c r="AM138" s="128"/>
      <c r="AN138" s="128"/>
      <c r="AO138" s="128"/>
      <c r="AP138" s="1827">
        <f t="shared" si="34"/>
        <v>1</v>
      </c>
      <c r="AQ138" s="1827">
        <f t="shared" si="35"/>
        <v>485000</v>
      </c>
      <c r="AR138" s="128"/>
      <c r="AS138" s="128"/>
      <c r="AT138" s="128"/>
      <c r="AU138" s="128"/>
    </row>
    <row r="139" spans="1:196" s="1363" customFormat="1" ht="24" customHeight="1">
      <c r="A139" s="66">
        <v>2</v>
      </c>
      <c r="B139" s="66">
        <v>17</v>
      </c>
      <c r="C139" s="131" t="s">
        <v>1762</v>
      </c>
      <c r="D139" s="1360">
        <v>485000</v>
      </c>
      <c r="E139" s="582">
        <v>1</v>
      </c>
      <c r="F139" s="126">
        <f t="shared" si="27"/>
        <v>485000</v>
      </c>
      <c r="G139" s="882" t="s">
        <v>522</v>
      </c>
      <c r="H139" s="882" t="s">
        <v>1382</v>
      </c>
      <c r="I139" s="66" t="s">
        <v>28</v>
      </c>
      <c r="J139" s="125" t="s">
        <v>1403</v>
      </c>
      <c r="K139" s="1372" t="s">
        <v>1433</v>
      </c>
      <c r="N139" s="128"/>
      <c r="O139" s="128"/>
      <c r="P139" s="128"/>
      <c r="Q139" s="128"/>
      <c r="R139" s="128"/>
      <c r="S139" s="128"/>
      <c r="T139" s="128"/>
      <c r="U139" s="128"/>
      <c r="V139" s="582">
        <f>$E139</f>
        <v>1</v>
      </c>
      <c r="W139" s="582">
        <f>$F139</f>
        <v>485000</v>
      </c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L139" s="128"/>
      <c r="AM139" s="128"/>
      <c r="AN139" s="128"/>
      <c r="AO139" s="128"/>
      <c r="AP139" s="1827">
        <f t="shared" si="34"/>
        <v>1</v>
      </c>
      <c r="AQ139" s="1827">
        <f t="shared" si="35"/>
        <v>485000</v>
      </c>
      <c r="AR139" s="128"/>
      <c r="AS139" s="128"/>
      <c r="AT139" s="128"/>
      <c r="AU139" s="128"/>
    </row>
    <row r="140" spans="1:196" s="1363" customFormat="1" ht="24" customHeight="1">
      <c r="A140" s="66">
        <v>2</v>
      </c>
      <c r="B140" s="66">
        <v>20</v>
      </c>
      <c r="C140" s="14" t="s">
        <v>1111</v>
      </c>
      <c r="D140" s="1360">
        <v>520000</v>
      </c>
      <c r="E140" s="582">
        <v>1</v>
      </c>
      <c r="F140" s="126">
        <f t="shared" si="27"/>
        <v>520000</v>
      </c>
      <c r="G140" s="882" t="s">
        <v>475</v>
      </c>
      <c r="H140" s="882" t="s">
        <v>1382</v>
      </c>
      <c r="I140" s="66" t="s">
        <v>28</v>
      </c>
      <c r="J140" s="125" t="s">
        <v>1403</v>
      </c>
      <c r="K140" s="1372" t="s">
        <v>1433</v>
      </c>
      <c r="N140" s="128"/>
      <c r="O140" s="128"/>
      <c r="P140" s="128"/>
      <c r="Q140" s="128"/>
      <c r="R140" s="128"/>
      <c r="S140" s="128"/>
      <c r="T140" s="128"/>
      <c r="U140" s="128"/>
      <c r="V140" s="582">
        <f>$E140</f>
        <v>1</v>
      </c>
      <c r="W140" s="582">
        <f>$F140</f>
        <v>520000</v>
      </c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L140" s="128"/>
      <c r="AM140" s="128"/>
      <c r="AN140" s="128"/>
      <c r="AO140" s="128"/>
      <c r="AP140" s="1827">
        <f t="shared" si="34"/>
        <v>1</v>
      </c>
      <c r="AQ140" s="1827">
        <f t="shared" si="35"/>
        <v>520000</v>
      </c>
      <c r="AR140" s="128"/>
      <c r="AS140" s="128"/>
      <c r="AT140" s="128"/>
      <c r="AU140" s="128"/>
    </row>
    <row r="141" spans="1:196" s="1363" customFormat="1" ht="24" customHeight="1">
      <c r="A141" s="66">
        <v>2</v>
      </c>
      <c r="B141" s="66">
        <v>18</v>
      </c>
      <c r="C141" s="14" t="s">
        <v>1111</v>
      </c>
      <c r="D141" s="1360">
        <v>520000</v>
      </c>
      <c r="E141" s="582">
        <v>1</v>
      </c>
      <c r="F141" s="126">
        <f t="shared" si="27"/>
        <v>520000</v>
      </c>
      <c r="G141" s="882" t="s">
        <v>1381</v>
      </c>
      <c r="H141" s="882" t="s">
        <v>1382</v>
      </c>
      <c r="I141" s="66" t="s">
        <v>33</v>
      </c>
      <c r="J141" s="125" t="s">
        <v>1403</v>
      </c>
      <c r="K141" s="1372" t="s">
        <v>1433</v>
      </c>
      <c r="N141" s="128"/>
      <c r="O141" s="128"/>
      <c r="P141" s="582">
        <f t="shared" ref="P141:P146" si="36">$E141</f>
        <v>1</v>
      </c>
      <c r="Q141" s="1827">
        <f t="shared" ref="Q141:Q146" si="37">$F141</f>
        <v>520000</v>
      </c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L141" s="128"/>
      <c r="AM141" s="128"/>
      <c r="AN141" s="128"/>
      <c r="AO141" s="128"/>
      <c r="AP141" s="1827">
        <f t="shared" si="34"/>
        <v>1</v>
      </c>
      <c r="AQ141" s="1827">
        <f t="shared" si="35"/>
        <v>520000</v>
      </c>
      <c r="AR141" s="128"/>
      <c r="AS141" s="128"/>
      <c r="AT141" s="128"/>
      <c r="AU141" s="128"/>
    </row>
    <row r="142" spans="1:196" s="1363" customFormat="1" ht="24" customHeight="1">
      <c r="A142" s="66">
        <v>2</v>
      </c>
      <c r="B142" s="66">
        <v>6</v>
      </c>
      <c r="C142" s="567" t="s">
        <v>1761</v>
      </c>
      <c r="D142" s="1360">
        <v>790000</v>
      </c>
      <c r="E142" s="582">
        <v>1</v>
      </c>
      <c r="F142" s="126">
        <f t="shared" si="27"/>
        <v>790000</v>
      </c>
      <c r="G142" s="882" t="s">
        <v>1381</v>
      </c>
      <c r="H142" s="882" t="s">
        <v>1382</v>
      </c>
      <c r="I142" s="66" t="s">
        <v>33</v>
      </c>
      <c r="J142" s="125" t="s">
        <v>1403</v>
      </c>
      <c r="K142" s="1372" t="s">
        <v>1433</v>
      </c>
      <c r="N142" s="128"/>
      <c r="O142" s="128"/>
      <c r="P142" s="582">
        <f t="shared" si="36"/>
        <v>1</v>
      </c>
      <c r="Q142" s="1827">
        <f t="shared" si="37"/>
        <v>790000</v>
      </c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L142" s="128"/>
      <c r="AM142" s="128"/>
      <c r="AN142" s="128"/>
      <c r="AO142" s="128"/>
      <c r="AP142" s="1827">
        <f t="shared" si="34"/>
        <v>1</v>
      </c>
      <c r="AQ142" s="1827">
        <f t="shared" si="35"/>
        <v>790000</v>
      </c>
      <c r="AR142" s="128"/>
      <c r="AS142" s="128"/>
      <c r="AT142" s="128"/>
      <c r="AU142" s="128"/>
    </row>
    <row r="143" spans="1:196" s="1363" customFormat="1" ht="24" customHeight="1">
      <c r="A143" s="66">
        <v>2</v>
      </c>
      <c r="B143" s="66">
        <v>5</v>
      </c>
      <c r="C143" s="567" t="s">
        <v>1404</v>
      </c>
      <c r="D143" s="1360">
        <v>830000</v>
      </c>
      <c r="E143" s="582">
        <v>1</v>
      </c>
      <c r="F143" s="126">
        <f t="shared" si="27"/>
        <v>830000</v>
      </c>
      <c r="G143" s="882" t="s">
        <v>1381</v>
      </c>
      <c r="H143" s="882" t="s">
        <v>1382</v>
      </c>
      <c r="I143" s="66" t="s">
        <v>725</v>
      </c>
      <c r="J143" s="125" t="s">
        <v>1403</v>
      </c>
      <c r="K143" s="1372" t="s">
        <v>1433</v>
      </c>
      <c r="N143" s="128"/>
      <c r="O143" s="128"/>
      <c r="P143" s="582">
        <f t="shared" si="36"/>
        <v>1</v>
      </c>
      <c r="Q143" s="1827">
        <f t="shared" si="37"/>
        <v>830000</v>
      </c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L143" s="128"/>
      <c r="AM143" s="128"/>
      <c r="AN143" s="128"/>
      <c r="AO143" s="128"/>
      <c r="AP143" s="1827">
        <f t="shared" si="34"/>
        <v>1</v>
      </c>
      <c r="AQ143" s="1827">
        <f t="shared" si="35"/>
        <v>830000</v>
      </c>
      <c r="AR143" s="128"/>
      <c r="AS143" s="128"/>
      <c r="AT143" s="128"/>
      <c r="AU143" s="128"/>
    </row>
    <row r="144" spans="1:196" s="1363" customFormat="1" ht="24" customHeight="1">
      <c r="A144" s="66">
        <v>2</v>
      </c>
      <c r="B144" s="66">
        <v>30</v>
      </c>
      <c r="C144" s="14" t="s">
        <v>76</v>
      </c>
      <c r="D144" s="1360">
        <v>880000</v>
      </c>
      <c r="E144" s="582">
        <v>1</v>
      </c>
      <c r="F144" s="126">
        <f t="shared" ref="F144:F178" si="38">E144*D144</f>
        <v>880000</v>
      </c>
      <c r="G144" s="882" t="s">
        <v>1381</v>
      </c>
      <c r="H144" s="882" t="s">
        <v>1382</v>
      </c>
      <c r="I144" s="66" t="s">
        <v>33</v>
      </c>
      <c r="J144" s="125" t="s">
        <v>1403</v>
      </c>
      <c r="K144" s="1372" t="s">
        <v>1433</v>
      </c>
      <c r="N144" s="128"/>
      <c r="O144" s="128"/>
      <c r="P144" s="582">
        <f t="shared" si="36"/>
        <v>1</v>
      </c>
      <c r="Q144" s="1827">
        <f t="shared" si="37"/>
        <v>880000</v>
      </c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L144" s="128"/>
      <c r="AM144" s="128"/>
      <c r="AN144" s="128"/>
      <c r="AO144" s="128"/>
      <c r="AP144" s="1827">
        <f t="shared" si="34"/>
        <v>1</v>
      </c>
      <c r="AQ144" s="1827">
        <f t="shared" si="35"/>
        <v>880000</v>
      </c>
      <c r="AR144" s="128"/>
      <c r="AS144" s="128"/>
      <c r="AT144" s="128"/>
      <c r="AU144" s="128"/>
    </row>
    <row r="145" spans="1:196" s="1363" customFormat="1" ht="24" customHeight="1">
      <c r="A145" s="66">
        <v>2</v>
      </c>
      <c r="B145" s="66">
        <v>40</v>
      </c>
      <c r="C145" s="14" t="s">
        <v>992</v>
      </c>
      <c r="D145" s="1360">
        <v>1240000</v>
      </c>
      <c r="E145" s="582">
        <v>1</v>
      </c>
      <c r="F145" s="126">
        <f t="shared" si="38"/>
        <v>1240000</v>
      </c>
      <c r="G145" s="882" t="s">
        <v>1381</v>
      </c>
      <c r="H145" s="882" t="s">
        <v>1382</v>
      </c>
      <c r="I145" s="66" t="s">
        <v>33</v>
      </c>
      <c r="J145" s="125" t="s">
        <v>1403</v>
      </c>
      <c r="K145" s="1372" t="s">
        <v>1433</v>
      </c>
      <c r="L145" s="1359"/>
      <c r="M145" s="1359"/>
      <c r="N145" s="1372"/>
      <c r="O145" s="1372"/>
      <c r="P145" s="582">
        <f t="shared" si="36"/>
        <v>1</v>
      </c>
      <c r="Q145" s="1827">
        <f t="shared" si="37"/>
        <v>1240000</v>
      </c>
      <c r="R145" s="1372"/>
      <c r="S145" s="1372"/>
      <c r="T145" s="1372"/>
      <c r="U145" s="1372"/>
      <c r="V145" s="1372"/>
      <c r="W145" s="1372"/>
      <c r="X145" s="1372"/>
      <c r="Y145" s="1372"/>
      <c r="Z145" s="1372"/>
      <c r="AA145" s="1372"/>
      <c r="AB145" s="1372"/>
      <c r="AC145" s="1372"/>
      <c r="AD145" s="1372"/>
      <c r="AE145" s="1372"/>
      <c r="AF145" s="1372"/>
      <c r="AG145" s="1372"/>
      <c r="AH145" s="1372"/>
      <c r="AI145" s="1372"/>
      <c r="AJ145" s="1359"/>
      <c r="AK145" s="1359"/>
      <c r="AL145" s="1372"/>
      <c r="AM145" s="1372"/>
      <c r="AN145" s="1372"/>
      <c r="AO145" s="1372"/>
      <c r="AP145" s="1827">
        <f t="shared" si="34"/>
        <v>1</v>
      </c>
      <c r="AQ145" s="1827">
        <f t="shared" si="35"/>
        <v>1240000</v>
      </c>
      <c r="AR145" s="1372"/>
      <c r="AS145" s="1372"/>
      <c r="AT145" s="1372"/>
      <c r="AU145" s="1372"/>
      <c r="AV145" s="1359"/>
      <c r="AW145" s="1359"/>
      <c r="AX145" s="1359"/>
      <c r="AY145" s="1359"/>
      <c r="AZ145" s="1359"/>
      <c r="BA145" s="1359"/>
      <c r="BB145" s="1359"/>
      <c r="BC145" s="1359"/>
      <c r="BD145" s="1359"/>
      <c r="BE145" s="1359"/>
      <c r="BF145" s="1359"/>
      <c r="BG145" s="1359"/>
      <c r="BH145" s="1359"/>
      <c r="BI145" s="1359"/>
      <c r="BJ145" s="1359"/>
      <c r="BK145" s="1359"/>
      <c r="BL145" s="1359"/>
      <c r="BM145" s="1359"/>
      <c r="BN145" s="1359"/>
      <c r="BO145" s="1359"/>
      <c r="BP145" s="1359"/>
      <c r="BQ145" s="1359"/>
      <c r="BR145" s="1359"/>
      <c r="BS145" s="1359"/>
      <c r="BT145" s="1359"/>
      <c r="BU145" s="1359"/>
      <c r="BV145" s="1359"/>
      <c r="BW145" s="1359"/>
      <c r="BX145" s="1359"/>
      <c r="BY145" s="1359"/>
      <c r="BZ145" s="1359"/>
      <c r="CA145" s="1359"/>
      <c r="CB145" s="1359"/>
      <c r="CC145" s="1359"/>
      <c r="CD145" s="1359"/>
      <c r="CE145" s="1359"/>
      <c r="CF145" s="1359"/>
      <c r="CG145" s="1359"/>
      <c r="CH145" s="1359"/>
      <c r="CI145" s="1359"/>
      <c r="CJ145" s="1359"/>
      <c r="CK145" s="1359"/>
      <c r="CL145" s="1359"/>
      <c r="CM145" s="1359"/>
      <c r="CN145" s="1359"/>
      <c r="CO145" s="1359"/>
      <c r="CP145" s="1359"/>
      <c r="CQ145" s="1359"/>
      <c r="CR145" s="1359"/>
      <c r="CS145" s="1359"/>
      <c r="CT145" s="1359"/>
      <c r="CU145" s="1359"/>
      <c r="CV145" s="1359"/>
      <c r="CW145" s="1359"/>
      <c r="CX145" s="1359"/>
      <c r="CY145" s="1359"/>
      <c r="CZ145" s="1359"/>
      <c r="DA145" s="1359"/>
      <c r="DB145" s="1359"/>
      <c r="DC145" s="1359"/>
      <c r="DD145" s="1359"/>
      <c r="DE145" s="1359"/>
      <c r="DF145" s="1359"/>
      <c r="DG145" s="1359"/>
      <c r="DH145" s="1359"/>
      <c r="DI145" s="1359"/>
      <c r="DJ145" s="1359"/>
      <c r="DK145" s="1359"/>
      <c r="DL145" s="1359"/>
      <c r="DM145" s="1359"/>
      <c r="DN145" s="1359"/>
      <c r="DO145" s="1359"/>
      <c r="DP145" s="1359"/>
      <c r="DQ145" s="1359"/>
      <c r="DR145" s="1359"/>
      <c r="DS145" s="1359"/>
      <c r="DT145" s="1359"/>
      <c r="DU145" s="1359"/>
      <c r="DV145" s="1359"/>
      <c r="DW145" s="1359"/>
      <c r="DX145" s="1359"/>
      <c r="DY145" s="1359"/>
      <c r="DZ145" s="1359"/>
      <c r="EA145" s="1359"/>
      <c r="EB145" s="1359"/>
      <c r="EC145" s="1359"/>
      <c r="ED145" s="1359"/>
      <c r="EE145" s="1359"/>
      <c r="EF145" s="1359"/>
      <c r="EG145" s="1359"/>
      <c r="EH145" s="1359"/>
      <c r="EI145" s="1359"/>
      <c r="EJ145" s="1359"/>
      <c r="EK145" s="1359"/>
      <c r="EL145" s="1359"/>
      <c r="EM145" s="1359"/>
      <c r="EN145" s="1359"/>
      <c r="EO145" s="1359"/>
      <c r="EP145" s="1359"/>
      <c r="EQ145" s="1359"/>
      <c r="ER145" s="1359"/>
      <c r="ES145" s="1359"/>
      <c r="ET145" s="1359"/>
      <c r="EU145" s="1359"/>
      <c r="EV145" s="1359"/>
      <c r="EW145" s="1359"/>
      <c r="EX145" s="1359"/>
      <c r="EY145" s="1359"/>
      <c r="EZ145" s="1359"/>
      <c r="FA145" s="1359"/>
      <c r="FB145" s="1359"/>
      <c r="FC145" s="1359"/>
      <c r="FD145" s="1359"/>
      <c r="FE145" s="1359"/>
      <c r="FF145" s="1359"/>
      <c r="FG145" s="1359"/>
      <c r="FH145" s="1359"/>
      <c r="FI145" s="1359"/>
      <c r="FJ145" s="1359"/>
      <c r="FK145" s="1359"/>
      <c r="FL145" s="1359"/>
      <c r="FM145" s="1359"/>
      <c r="FN145" s="1359"/>
      <c r="FO145" s="1359"/>
      <c r="FP145" s="1359"/>
      <c r="FQ145" s="1359"/>
      <c r="FR145" s="1359"/>
      <c r="FS145" s="1359"/>
      <c r="FT145" s="1359"/>
      <c r="FU145" s="1359"/>
      <c r="FV145" s="1359"/>
      <c r="FW145" s="1359"/>
      <c r="FX145" s="1359"/>
      <c r="FY145" s="1359"/>
      <c r="FZ145" s="1359"/>
      <c r="GA145" s="1359"/>
      <c r="GB145" s="1359"/>
      <c r="GC145" s="1359"/>
      <c r="GD145" s="1359"/>
      <c r="GE145" s="1359"/>
      <c r="GF145" s="1359"/>
      <c r="GG145" s="1359"/>
      <c r="GH145" s="1359"/>
      <c r="GI145" s="1359"/>
      <c r="GJ145" s="1359"/>
      <c r="GK145" s="1359"/>
      <c r="GL145" s="1359"/>
      <c r="GM145" s="1359"/>
      <c r="GN145" s="1359"/>
    </row>
    <row r="146" spans="1:196" s="1363" customFormat="1" ht="24" customHeight="1">
      <c r="A146" s="66">
        <v>2</v>
      </c>
      <c r="B146" s="66">
        <v>48</v>
      </c>
      <c r="C146" s="14" t="s">
        <v>808</v>
      </c>
      <c r="D146" s="1360">
        <v>1340000</v>
      </c>
      <c r="E146" s="582">
        <v>1</v>
      </c>
      <c r="F146" s="126">
        <f t="shared" si="38"/>
        <v>1340000</v>
      </c>
      <c r="G146" s="882" t="s">
        <v>1381</v>
      </c>
      <c r="H146" s="882" t="s">
        <v>1382</v>
      </c>
      <c r="I146" s="66" t="s">
        <v>33</v>
      </c>
      <c r="J146" s="125" t="s">
        <v>1403</v>
      </c>
      <c r="K146" s="1372" t="s">
        <v>1433</v>
      </c>
      <c r="N146" s="128"/>
      <c r="O146" s="128"/>
      <c r="P146" s="582">
        <f t="shared" si="36"/>
        <v>1</v>
      </c>
      <c r="Q146" s="1827">
        <f t="shared" si="37"/>
        <v>1340000</v>
      </c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L146" s="128"/>
      <c r="AM146" s="128"/>
      <c r="AN146" s="128"/>
      <c r="AO146" s="128"/>
      <c r="AP146" s="1827">
        <f t="shared" si="34"/>
        <v>1</v>
      </c>
      <c r="AQ146" s="1827">
        <f t="shared" si="35"/>
        <v>1340000</v>
      </c>
      <c r="AR146" s="128"/>
      <c r="AS146" s="128"/>
      <c r="AT146" s="128"/>
      <c r="AU146" s="128"/>
    </row>
    <row r="147" spans="1:196" s="1363" customFormat="1" ht="24" customHeight="1">
      <c r="A147" s="66">
        <v>2</v>
      </c>
      <c r="B147" s="66">
        <v>25</v>
      </c>
      <c r="C147" s="14" t="s">
        <v>1763</v>
      </c>
      <c r="D147" s="1360">
        <v>280000</v>
      </c>
      <c r="E147" s="582">
        <v>1</v>
      </c>
      <c r="F147" s="126">
        <f t="shared" si="38"/>
        <v>280000</v>
      </c>
      <c r="G147" s="882" t="s">
        <v>75</v>
      </c>
      <c r="H147" s="882" t="s">
        <v>1083</v>
      </c>
      <c r="I147" s="66" t="s">
        <v>28</v>
      </c>
      <c r="J147" s="125" t="s">
        <v>1403</v>
      </c>
      <c r="K147" s="1372" t="s">
        <v>1433</v>
      </c>
      <c r="N147" s="128"/>
      <c r="O147" s="128"/>
      <c r="P147" s="128"/>
      <c r="Q147" s="128"/>
      <c r="R147" s="128"/>
      <c r="S147" s="128"/>
      <c r="T147" s="128"/>
      <c r="U147" s="128"/>
      <c r="V147" s="582">
        <f>$E147</f>
        <v>1</v>
      </c>
      <c r="W147" s="582">
        <f>$F147</f>
        <v>280000</v>
      </c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L147" s="128"/>
      <c r="AM147" s="128"/>
      <c r="AN147" s="128"/>
      <c r="AO147" s="128"/>
      <c r="AP147" s="128"/>
      <c r="AQ147" s="128"/>
      <c r="AR147" s="1827">
        <f t="shared" ref="AR147:AR156" si="39">$E147</f>
        <v>1</v>
      </c>
      <c r="AS147" s="1827">
        <f t="shared" ref="AS147:AS156" si="40">$F147</f>
        <v>280000</v>
      </c>
      <c r="AT147" s="128"/>
      <c r="AU147" s="128"/>
    </row>
    <row r="148" spans="1:196" s="1363" customFormat="1" ht="24" customHeight="1">
      <c r="A148" s="66">
        <v>2</v>
      </c>
      <c r="B148" s="66">
        <v>10</v>
      </c>
      <c r="C148" s="131" t="s">
        <v>1762</v>
      </c>
      <c r="D148" s="1360">
        <v>485000</v>
      </c>
      <c r="E148" s="582">
        <v>1</v>
      </c>
      <c r="F148" s="126">
        <f t="shared" si="38"/>
        <v>485000</v>
      </c>
      <c r="G148" s="882" t="s">
        <v>429</v>
      </c>
      <c r="H148" s="882" t="s">
        <v>1083</v>
      </c>
      <c r="I148" s="66" t="s">
        <v>49</v>
      </c>
      <c r="J148" s="125" t="s">
        <v>1403</v>
      </c>
      <c r="K148" s="1372" t="s">
        <v>1433</v>
      </c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582">
        <f>$E148</f>
        <v>1</v>
      </c>
      <c r="AA148" s="582">
        <f>$F148</f>
        <v>485000</v>
      </c>
      <c r="AB148" s="128"/>
      <c r="AC148" s="128"/>
      <c r="AD148" s="128"/>
      <c r="AE148" s="128"/>
      <c r="AF148" s="128"/>
      <c r="AG148" s="128"/>
      <c r="AH148" s="128"/>
      <c r="AI148" s="128"/>
      <c r="AL148" s="128"/>
      <c r="AM148" s="128"/>
      <c r="AN148" s="128"/>
      <c r="AO148" s="128"/>
      <c r="AP148" s="128"/>
      <c r="AQ148" s="128"/>
      <c r="AR148" s="1827">
        <f t="shared" si="39"/>
        <v>1</v>
      </c>
      <c r="AS148" s="1827">
        <f t="shared" si="40"/>
        <v>485000</v>
      </c>
      <c r="AT148" s="128"/>
      <c r="AU148" s="128"/>
    </row>
    <row r="149" spans="1:196" s="1363" customFormat="1" ht="24" customHeight="1">
      <c r="A149" s="66">
        <v>2</v>
      </c>
      <c r="B149" s="66">
        <v>14</v>
      </c>
      <c r="C149" s="131" t="s">
        <v>1762</v>
      </c>
      <c r="D149" s="1360">
        <v>485000</v>
      </c>
      <c r="E149" s="582">
        <v>1</v>
      </c>
      <c r="F149" s="126">
        <f t="shared" si="38"/>
        <v>485000</v>
      </c>
      <c r="G149" s="882" t="s">
        <v>80</v>
      </c>
      <c r="H149" s="882" t="s">
        <v>1083</v>
      </c>
      <c r="I149" s="66" t="s">
        <v>49</v>
      </c>
      <c r="J149" s="125" t="s">
        <v>1403</v>
      </c>
      <c r="K149" s="1372" t="s">
        <v>1433</v>
      </c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582">
        <f>$E149</f>
        <v>1</v>
      </c>
      <c r="AA149" s="582">
        <f>$F149</f>
        <v>485000</v>
      </c>
      <c r="AB149" s="128"/>
      <c r="AC149" s="128"/>
      <c r="AD149" s="128"/>
      <c r="AE149" s="128"/>
      <c r="AF149" s="128"/>
      <c r="AG149" s="128"/>
      <c r="AH149" s="128"/>
      <c r="AI149" s="128"/>
      <c r="AL149" s="128"/>
      <c r="AM149" s="128"/>
      <c r="AN149" s="128"/>
      <c r="AO149" s="128"/>
      <c r="AP149" s="128"/>
      <c r="AQ149" s="128"/>
      <c r="AR149" s="1827">
        <f t="shared" si="39"/>
        <v>1</v>
      </c>
      <c r="AS149" s="1827">
        <f t="shared" si="40"/>
        <v>485000</v>
      </c>
      <c r="AT149" s="128"/>
      <c r="AU149" s="128"/>
    </row>
    <row r="150" spans="1:196" s="1363" customFormat="1" ht="24" customHeight="1">
      <c r="A150" s="66">
        <v>2</v>
      </c>
      <c r="B150" s="66">
        <v>13</v>
      </c>
      <c r="C150" s="131" t="s">
        <v>1762</v>
      </c>
      <c r="D150" s="1360">
        <v>485000</v>
      </c>
      <c r="E150" s="582">
        <v>1</v>
      </c>
      <c r="F150" s="126">
        <f t="shared" si="38"/>
        <v>485000</v>
      </c>
      <c r="G150" s="882" t="s">
        <v>75</v>
      </c>
      <c r="H150" s="882" t="s">
        <v>1083</v>
      </c>
      <c r="I150" s="66" t="s">
        <v>28</v>
      </c>
      <c r="J150" s="125" t="s">
        <v>1403</v>
      </c>
      <c r="K150" s="1372" t="s">
        <v>1433</v>
      </c>
      <c r="L150" s="1364"/>
      <c r="M150" s="1364"/>
      <c r="N150" s="1361"/>
      <c r="O150" s="1361"/>
      <c r="P150" s="1361"/>
      <c r="Q150" s="1361"/>
      <c r="R150" s="1361"/>
      <c r="S150" s="1361"/>
      <c r="T150" s="1361"/>
      <c r="U150" s="1361"/>
      <c r="V150" s="582">
        <f>$E150</f>
        <v>1</v>
      </c>
      <c r="W150" s="582">
        <f>$F150</f>
        <v>485000</v>
      </c>
      <c r="X150" s="1361"/>
      <c r="Y150" s="1361"/>
      <c r="Z150" s="1361"/>
      <c r="AA150" s="1361"/>
      <c r="AB150" s="1361"/>
      <c r="AC150" s="1361"/>
      <c r="AD150" s="1361"/>
      <c r="AE150" s="1361"/>
      <c r="AF150" s="1361"/>
      <c r="AG150" s="1361"/>
      <c r="AH150" s="1361"/>
      <c r="AI150" s="1361"/>
      <c r="AJ150" s="1364"/>
      <c r="AK150" s="1364"/>
      <c r="AL150" s="1361"/>
      <c r="AM150" s="1361"/>
      <c r="AN150" s="1361"/>
      <c r="AO150" s="1361"/>
      <c r="AP150" s="1361"/>
      <c r="AQ150" s="1361"/>
      <c r="AR150" s="1827">
        <f t="shared" si="39"/>
        <v>1</v>
      </c>
      <c r="AS150" s="1827">
        <f t="shared" si="40"/>
        <v>485000</v>
      </c>
      <c r="AT150" s="1361"/>
      <c r="AU150" s="1361"/>
      <c r="AV150" s="1364"/>
      <c r="AW150" s="1364"/>
      <c r="AX150" s="1364"/>
      <c r="AY150" s="1364"/>
      <c r="AZ150" s="1364"/>
      <c r="BA150" s="1364"/>
      <c r="BB150" s="1364"/>
      <c r="BC150" s="1364"/>
      <c r="BD150" s="1364"/>
      <c r="BE150" s="1364"/>
      <c r="BF150" s="1364"/>
      <c r="BG150" s="1364"/>
      <c r="BH150" s="1364"/>
      <c r="BI150" s="1364"/>
      <c r="BJ150" s="1364"/>
      <c r="BK150" s="1364"/>
      <c r="BL150" s="1364"/>
      <c r="BM150" s="1364"/>
      <c r="BN150" s="1364"/>
      <c r="BO150" s="1364"/>
      <c r="BP150" s="1364"/>
      <c r="BQ150" s="1364"/>
      <c r="BR150" s="1364"/>
      <c r="BS150" s="1364"/>
      <c r="BT150" s="1364"/>
      <c r="BU150" s="1364"/>
      <c r="BV150" s="1364"/>
      <c r="BW150" s="1364"/>
      <c r="BX150" s="1364"/>
      <c r="BY150" s="1364"/>
      <c r="BZ150" s="1364"/>
      <c r="CA150" s="1364"/>
      <c r="CB150" s="1364"/>
      <c r="CC150" s="1364"/>
      <c r="CD150" s="1364"/>
      <c r="CE150" s="1364"/>
      <c r="CF150" s="1364"/>
      <c r="CG150" s="1364"/>
      <c r="CH150" s="1364"/>
      <c r="CI150" s="1364"/>
      <c r="CJ150" s="1364"/>
      <c r="CK150" s="1364"/>
      <c r="CL150" s="1364"/>
      <c r="CM150" s="1364"/>
      <c r="CN150" s="1364"/>
      <c r="CO150" s="1364"/>
      <c r="CP150" s="1364"/>
      <c r="CQ150" s="1364"/>
      <c r="CR150" s="1364"/>
      <c r="CS150" s="1364"/>
      <c r="CT150" s="1364"/>
      <c r="CU150" s="1364"/>
      <c r="CV150" s="1364"/>
      <c r="CW150" s="1364"/>
      <c r="CX150" s="1364"/>
      <c r="CY150" s="1364"/>
      <c r="CZ150" s="1364"/>
      <c r="DA150" s="1364"/>
      <c r="DB150" s="1364"/>
      <c r="DC150" s="1364"/>
      <c r="DD150" s="1364"/>
      <c r="DE150" s="1364"/>
      <c r="DF150" s="1364"/>
      <c r="DG150" s="1364"/>
      <c r="DH150" s="1364"/>
      <c r="DI150" s="1364"/>
      <c r="DJ150" s="1364"/>
      <c r="DK150" s="1364"/>
      <c r="DL150" s="1364"/>
      <c r="DM150" s="1364"/>
      <c r="DN150" s="1364"/>
      <c r="DO150" s="1364"/>
      <c r="DP150" s="1364"/>
      <c r="DQ150" s="1364"/>
      <c r="DR150" s="1364"/>
      <c r="DS150" s="1364"/>
      <c r="DT150" s="1364"/>
      <c r="DU150" s="1364"/>
      <c r="DV150" s="1364"/>
      <c r="DW150" s="1364"/>
      <c r="DX150" s="1364"/>
      <c r="DY150" s="1364"/>
      <c r="DZ150" s="1364"/>
      <c r="EA150" s="1364"/>
      <c r="EB150" s="1364"/>
      <c r="EC150" s="1364"/>
      <c r="ED150" s="1364"/>
      <c r="EE150" s="1364"/>
      <c r="EF150" s="1364"/>
      <c r="EG150" s="1364"/>
      <c r="EH150" s="1364"/>
      <c r="EI150" s="1364"/>
      <c r="EJ150" s="1364"/>
      <c r="EK150" s="1364"/>
      <c r="EL150" s="1364"/>
      <c r="EM150" s="1364"/>
      <c r="EN150" s="1364"/>
      <c r="EO150" s="1364"/>
      <c r="EP150" s="1364"/>
      <c r="EQ150" s="1364"/>
      <c r="ER150" s="1364"/>
      <c r="ES150" s="1364"/>
      <c r="ET150" s="1364"/>
      <c r="EU150" s="1364"/>
      <c r="EV150" s="1364"/>
      <c r="EW150" s="1364"/>
      <c r="EX150" s="1364"/>
      <c r="EY150" s="1364"/>
      <c r="EZ150" s="1364"/>
      <c r="FA150" s="1364"/>
      <c r="FB150" s="1364"/>
      <c r="FC150" s="1364"/>
      <c r="FD150" s="1364"/>
      <c r="FE150" s="1364"/>
      <c r="FF150" s="1364"/>
      <c r="FG150" s="1364"/>
      <c r="FH150" s="1364"/>
      <c r="FI150" s="1364"/>
      <c r="FJ150" s="1364"/>
      <c r="FK150" s="1364"/>
      <c r="FL150" s="1364"/>
      <c r="FM150" s="1364"/>
      <c r="FN150" s="1364"/>
      <c r="FO150" s="1364"/>
      <c r="FP150" s="1364"/>
      <c r="FQ150" s="1364"/>
      <c r="FR150" s="1364"/>
      <c r="FS150" s="1364"/>
      <c r="FT150" s="1364"/>
      <c r="FU150" s="1364"/>
      <c r="FV150" s="1364"/>
      <c r="FW150" s="1364"/>
      <c r="FX150" s="1364"/>
      <c r="FY150" s="1364"/>
      <c r="FZ150" s="1364"/>
      <c r="GA150" s="1364"/>
      <c r="GB150" s="1364"/>
      <c r="GC150" s="1364"/>
      <c r="GD150" s="1364"/>
      <c r="GE150" s="1364"/>
      <c r="GF150" s="1364"/>
      <c r="GG150" s="1364"/>
      <c r="GH150" s="1364"/>
      <c r="GI150" s="1364"/>
      <c r="GJ150" s="1364"/>
      <c r="GK150" s="1364"/>
      <c r="GL150" s="1364"/>
      <c r="GM150" s="1364"/>
      <c r="GN150" s="1364"/>
    </row>
    <row r="151" spans="1:196" s="1363" customFormat="1" ht="24" customHeight="1">
      <c r="A151" s="66">
        <v>2</v>
      </c>
      <c r="B151" s="66">
        <v>1</v>
      </c>
      <c r="C151" s="567" t="s">
        <v>1761</v>
      </c>
      <c r="D151" s="1360">
        <v>790000</v>
      </c>
      <c r="E151" s="582">
        <v>1</v>
      </c>
      <c r="F151" s="126">
        <f t="shared" si="38"/>
        <v>790000</v>
      </c>
      <c r="G151" s="882" t="s">
        <v>1082</v>
      </c>
      <c r="H151" s="882" t="s">
        <v>1083</v>
      </c>
      <c r="I151" s="66" t="s">
        <v>33</v>
      </c>
      <c r="J151" s="125" t="s">
        <v>1403</v>
      </c>
      <c r="K151" s="1372" t="s">
        <v>1433</v>
      </c>
      <c r="N151" s="128"/>
      <c r="O151" s="128"/>
      <c r="P151" s="582">
        <f>$E151</f>
        <v>1</v>
      </c>
      <c r="Q151" s="1827">
        <f>$F151</f>
        <v>790000</v>
      </c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L151" s="128"/>
      <c r="AM151" s="128"/>
      <c r="AN151" s="128"/>
      <c r="AO151" s="128"/>
      <c r="AP151" s="128"/>
      <c r="AQ151" s="128"/>
      <c r="AR151" s="1827">
        <f t="shared" si="39"/>
        <v>1</v>
      </c>
      <c r="AS151" s="1827">
        <f t="shared" si="40"/>
        <v>790000</v>
      </c>
      <c r="AT151" s="128"/>
      <c r="AU151" s="128"/>
    </row>
    <row r="152" spans="1:196" s="1363" customFormat="1" ht="24" customHeight="1">
      <c r="A152" s="66">
        <v>2</v>
      </c>
      <c r="B152" s="66">
        <v>49</v>
      </c>
      <c r="C152" s="14" t="s">
        <v>808</v>
      </c>
      <c r="D152" s="1360">
        <v>1340000</v>
      </c>
      <c r="E152" s="582">
        <v>1</v>
      </c>
      <c r="F152" s="126">
        <f t="shared" si="38"/>
        <v>1340000</v>
      </c>
      <c r="G152" s="882" t="s">
        <v>1082</v>
      </c>
      <c r="H152" s="882" t="s">
        <v>1083</v>
      </c>
      <c r="I152" s="66" t="s">
        <v>33</v>
      </c>
      <c r="J152" s="125" t="s">
        <v>1403</v>
      </c>
      <c r="K152" s="1372" t="s">
        <v>1433</v>
      </c>
      <c r="N152" s="128"/>
      <c r="O152" s="128"/>
      <c r="P152" s="582">
        <f>$E152</f>
        <v>1</v>
      </c>
      <c r="Q152" s="1827">
        <f>$F152</f>
        <v>1340000</v>
      </c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L152" s="128"/>
      <c r="AM152" s="128"/>
      <c r="AN152" s="128"/>
      <c r="AO152" s="128"/>
      <c r="AP152" s="128"/>
      <c r="AQ152" s="128"/>
      <c r="AR152" s="1827">
        <f t="shared" si="39"/>
        <v>1</v>
      </c>
      <c r="AS152" s="1827">
        <f t="shared" si="40"/>
        <v>1340000</v>
      </c>
      <c r="AT152" s="128"/>
      <c r="AU152" s="128"/>
    </row>
    <row r="153" spans="1:196" s="1363" customFormat="1" ht="24" customHeight="1">
      <c r="A153" s="66">
        <v>2</v>
      </c>
      <c r="B153" s="66">
        <v>51</v>
      </c>
      <c r="C153" s="14" t="s">
        <v>82</v>
      </c>
      <c r="D153" s="1360">
        <v>1550000</v>
      </c>
      <c r="E153" s="582">
        <v>1</v>
      </c>
      <c r="F153" s="126">
        <f t="shared" si="38"/>
        <v>1550000</v>
      </c>
      <c r="G153" s="882" t="s">
        <v>1082</v>
      </c>
      <c r="H153" s="882" t="s">
        <v>1083</v>
      </c>
      <c r="I153" s="66" t="s">
        <v>33</v>
      </c>
      <c r="J153" s="125" t="s">
        <v>1403</v>
      </c>
      <c r="K153" s="1372" t="s">
        <v>1433</v>
      </c>
      <c r="N153" s="128"/>
      <c r="O153" s="128"/>
      <c r="P153" s="582">
        <f>$E153</f>
        <v>1</v>
      </c>
      <c r="Q153" s="1827">
        <f>$F153</f>
        <v>1550000</v>
      </c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L153" s="128"/>
      <c r="AM153" s="128"/>
      <c r="AN153" s="128"/>
      <c r="AO153" s="128"/>
      <c r="AP153" s="128"/>
      <c r="AQ153" s="128"/>
      <c r="AR153" s="1827">
        <f t="shared" si="39"/>
        <v>1</v>
      </c>
      <c r="AS153" s="1827">
        <f t="shared" si="40"/>
        <v>1550000</v>
      </c>
      <c r="AT153" s="128"/>
      <c r="AU153" s="128"/>
    </row>
    <row r="154" spans="1:196" s="1363" customFormat="1" ht="24" customHeight="1">
      <c r="A154" s="66">
        <v>2</v>
      </c>
      <c r="B154" s="66">
        <v>47</v>
      </c>
      <c r="C154" s="14" t="s">
        <v>735</v>
      </c>
      <c r="D154" s="1360">
        <v>2460000</v>
      </c>
      <c r="E154" s="582">
        <v>1</v>
      </c>
      <c r="F154" s="126">
        <f t="shared" si="38"/>
        <v>2460000</v>
      </c>
      <c r="G154" s="882" t="s">
        <v>71</v>
      </c>
      <c r="H154" s="882" t="s">
        <v>1083</v>
      </c>
      <c r="I154" s="66" t="s">
        <v>26</v>
      </c>
      <c r="J154" s="125" t="s">
        <v>1403</v>
      </c>
      <c r="K154" s="1372" t="s">
        <v>1433</v>
      </c>
      <c r="M154" s="30" t="s">
        <v>4113</v>
      </c>
      <c r="N154" s="128"/>
      <c r="O154" s="128"/>
      <c r="P154" s="128"/>
      <c r="Q154" s="128"/>
      <c r="R154" s="128"/>
      <c r="S154" s="128"/>
      <c r="T154" s="582">
        <f>$E154</f>
        <v>1</v>
      </c>
      <c r="U154" s="1827">
        <f>$F154</f>
        <v>2460000</v>
      </c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L154" s="128"/>
      <c r="AM154" s="128"/>
      <c r="AN154" s="128"/>
      <c r="AO154" s="128"/>
      <c r="AP154" s="128"/>
      <c r="AQ154" s="128"/>
      <c r="AR154" s="1827">
        <f t="shared" si="39"/>
        <v>1</v>
      </c>
      <c r="AS154" s="1827">
        <f t="shared" si="40"/>
        <v>2460000</v>
      </c>
      <c r="AT154" s="128"/>
      <c r="AU154" s="128"/>
    </row>
    <row r="155" spans="1:196" s="1363" customFormat="1" ht="24" customHeight="1">
      <c r="A155" s="66">
        <v>2</v>
      </c>
      <c r="B155" s="66">
        <v>35</v>
      </c>
      <c r="C155" s="14" t="s">
        <v>1062</v>
      </c>
      <c r="D155" s="1360">
        <v>2580000</v>
      </c>
      <c r="E155" s="582">
        <v>1</v>
      </c>
      <c r="F155" s="126">
        <f t="shared" si="38"/>
        <v>2580000</v>
      </c>
      <c r="G155" s="882" t="s">
        <v>71</v>
      </c>
      <c r="H155" s="882" t="s">
        <v>1083</v>
      </c>
      <c r="I155" s="66" t="s">
        <v>26</v>
      </c>
      <c r="J155" s="125" t="s">
        <v>1403</v>
      </c>
      <c r="K155" s="1372" t="s">
        <v>1433</v>
      </c>
      <c r="M155" s="30" t="s">
        <v>4113</v>
      </c>
      <c r="N155" s="128"/>
      <c r="O155" s="128"/>
      <c r="P155" s="128"/>
      <c r="Q155" s="128"/>
      <c r="R155" s="128"/>
      <c r="S155" s="128"/>
      <c r="T155" s="582">
        <f>$E155</f>
        <v>1</v>
      </c>
      <c r="U155" s="1827">
        <f>$F155</f>
        <v>2580000</v>
      </c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L155" s="128"/>
      <c r="AM155" s="128"/>
      <c r="AN155" s="128"/>
      <c r="AO155" s="128"/>
      <c r="AP155" s="128"/>
      <c r="AQ155" s="128"/>
      <c r="AR155" s="1827">
        <f t="shared" si="39"/>
        <v>1</v>
      </c>
      <c r="AS155" s="1827">
        <f t="shared" si="40"/>
        <v>2580000</v>
      </c>
      <c r="AT155" s="128"/>
      <c r="AU155" s="128"/>
    </row>
    <row r="156" spans="1:196" s="1359" customFormat="1" ht="24" customHeight="1">
      <c r="A156" s="66">
        <v>2</v>
      </c>
      <c r="B156" s="66">
        <v>36</v>
      </c>
      <c r="C156" s="14" t="s">
        <v>1062</v>
      </c>
      <c r="D156" s="1360">
        <v>2580000</v>
      </c>
      <c r="E156" s="582">
        <v>1</v>
      </c>
      <c r="F156" s="126">
        <f t="shared" si="38"/>
        <v>2580000</v>
      </c>
      <c r="G156" s="882" t="s">
        <v>1082</v>
      </c>
      <c r="H156" s="882" t="s">
        <v>1083</v>
      </c>
      <c r="I156" s="66" t="s">
        <v>33</v>
      </c>
      <c r="J156" s="125" t="s">
        <v>1403</v>
      </c>
      <c r="K156" s="1372" t="s">
        <v>1433</v>
      </c>
      <c r="L156" s="1385"/>
      <c r="M156" s="1385"/>
      <c r="N156" s="1828"/>
      <c r="O156" s="1828"/>
      <c r="P156" s="582">
        <f>$E156</f>
        <v>1</v>
      </c>
      <c r="Q156" s="1827">
        <f>$F156</f>
        <v>2580000</v>
      </c>
      <c r="R156" s="1828"/>
      <c r="S156" s="1828"/>
      <c r="T156" s="1828"/>
      <c r="U156" s="1828"/>
      <c r="V156" s="1828"/>
      <c r="W156" s="1828"/>
      <c r="X156" s="1828"/>
      <c r="Y156" s="1828"/>
      <c r="Z156" s="1828"/>
      <c r="AA156" s="1828"/>
      <c r="AB156" s="1828"/>
      <c r="AC156" s="1828"/>
      <c r="AD156" s="1828"/>
      <c r="AE156" s="1828"/>
      <c r="AF156" s="1828"/>
      <c r="AG156" s="1828"/>
      <c r="AH156" s="1828"/>
      <c r="AI156" s="1828"/>
      <c r="AJ156" s="1385"/>
      <c r="AK156" s="1385"/>
      <c r="AL156" s="1828"/>
      <c r="AM156" s="1828"/>
      <c r="AN156" s="1828"/>
      <c r="AO156" s="1828"/>
      <c r="AP156" s="1828"/>
      <c r="AQ156" s="1828"/>
      <c r="AR156" s="1827">
        <f t="shared" si="39"/>
        <v>1</v>
      </c>
      <c r="AS156" s="1827">
        <f t="shared" si="40"/>
        <v>2580000</v>
      </c>
      <c r="AT156" s="1828"/>
      <c r="AU156" s="1828"/>
      <c r="AV156" s="1385"/>
      <c r="AW156" s="1385"/>
      <c r="AX156" s="1385"/>
      <c r="AY156" s="1385"/>
      <c r="AZ156" s="1385"/>
      <c r="BA156" s="1385"/>
      <c r="BB156" s="1385"/>
      <c r="BC156" s="1385"/>
      <c r="BD156" s="1385"/>
      <c r="BE156" s="1385"/>
      <c r="BF156" s="1385"/>
      <c r="BG156" s="1385"/>
      <c r="BH156" s="1385"/>
      <c r="BI156" s="1385"/>
      <c r="BJ156" s="1385"/>
      <c r="BK156" s="1385"/>
      <c r="BL156" s="1385"/>
      <c r="BM156" s="1385"/>
      <c r="BN156" s="1385"/>
      <c r="BO156" s="1385"/>
      <c r="BP156" s="1385"/>
      <c r="BQ156" s="1385"/>
      <c r="BR156" s="1385"/>
      <c r="BS156" s="1385"/>
      <c r="BT156" s="1385"/>
      <c r="BU156" s="1385"/>
      <c r="BV156" s="1385"/>
      <c r="BW156" s="1385"/>
      <c r="BX156" s="1385"/>
      <c r="BY156" s="1385"/>
      <c r="BZ156" s="1385"/>
      <c r="CA156" s="1385"/>
      <c r="CB156" s="1385"/>
      <c r="CC156" s="1385"/>
      <c r="CD156" s="1385"/>
      <c r="CE156" s="1385"/>
      <c r="CF156" s="1385"/>
      <c r="CG156" s="1385"/>
      <c r="CH156" s="1385"/>
      <c r="CI156" s="1385"/>
      <c r="CJ156" s="1385"/>
      <c r="CK156" s="1385"/>
      <c r="CL156" s="1385"/>
      <c r="CM156" s="1385"/>
      <c r="CN156" s="1385"/>
      <c r="CO156" s="1385"/>
      <c r="CP156" s="1385"/>
      <c r="CQ156" s="1385"/>
      <c r="CR156" s="1385"/>
      <c r="CS156" s="1385"/>
      <c r="CT156" s="1385"/>
      <c r="CU156" s="1385"/>
      <c r="CV156" s="1385"/>
      <c r="CW156" s="1385"/>
      <c r="CX156" s="1385"/>
      <c r="CY156" s="1385"/>
      <c r="CZ156" s="1385"/>
      <c r="DA156" s="1385"/>
      <c r="DB156" s="1385"/>
      <c r="DC156" s="1385"/>
      <c r="DD156" s="1385"/>
      <c r="DE156" s="1385"/>
      <c r="DF156" s="1385"/>
      <c r="DG156" s="1385"/>
      <c r="DH156" s="1385"/>
      <c r="DI156" s="1385"/>
      <c r="DJ156" s="1385"/>
      <c r="DK156" s="1385"/>
      <c r="DL156" s="1385"/>
      <c r="DM156" s="1385"/>
      <c r="DN156" s="1385"/>
      <c r="DO156" s="1385"/>
      <c r="DP156" s="1385"/>
      <c r="DQ156" s="1385"/>
      <c r="DR156" s="1385"/>
      <c r="DS156" s="1385"/>
      <c r="DT156" s="1385"/>
      <c r="DU156" s="1385"/>
      <c r="DV156" s="1385"/>
      <c r="DW156" s="1385"/>
      <c r="DX156" s="1385"/>
      <c r="DY156" s="1385"/>
      <c r="DZ156" s="1385"/>
      <c r="EA156" s="1385"/>
      <c r="EB156" s="1385"/>
      <c r="EC156" s="1385"/>
      <c r="ED156" s="1385"/>
      <c r="EE156" s="1385"/>
      <c r="EF156" s="1385"/>
      <c r="EG156" s="1385"/>
      <c r="EH156" s="1385"/>
      <c r="EI156" s="1385"/>
      <c r="EJ156" s="1385"/>
      <c r="EK156" s="1385"/>
      <c r="EL156" s="1385"/>
      <c r="EM156" s="1385"/>
      <c r="EN156" s="1385"/>
      <c r="EO156" s="1385"/>
      <c r="EP156" s="1385"/>
      <c r="EQ156" s="1385"/>
      <c r="ER156" s="1385"/>
      <c r="ES156" s="1385"/>
      <c r="ET156" s="1385"/>
      <c r="EU156" s="1385"/>
      <c r="EV156" s="1385"/>
      <c r="EW156" s="1385"/>
      <c r="EX156" s="1385"/>
      <c r="EY156" s="1385"/>
      <c r="EZ156" s="1385"/>
      <c r="FA156" s="1385"/>
      <c r="FB156" s="1385"/>
      <c r="FC156" s="1385"/>
      <c r="FD156" s="1385"/>
      <c r="FE156" s="1385"/>
      <c r="FF156" s="1385"/>
      <c r="FG156" s="1385"/>
      <c r="FH156" s="1385"/>
      <c r="FI156" s="1385"/>
      <c r="FJ156" s="1385"/>
      <c r="FK156" s="1385"/>
      <c r="FL156" s="1385"/>
      <c r="FM156" s="1385"/>
      <c r="FN156" s="1385"/>
      <c r="FO156" s="1385"/>
      <c r="FP156" s="1385"/>
      <c r="FQ156" s="1385"/>
      <c r="FR156" s="1385"/>
      <c r="FS156" s="1385"/>
      <c r="FT156" s="1385"/>
      <c r="FU156" s="1385"/>
      <c r="FV156" s="1385"/>
      <c r="FW156" s="1385"/>
      <c r="FX156" s="1385"/>
      <c r="FY156" s="1385"/>
      <c r="FZ156" s="1385"/>
      <c r="GA156" s="1385"/>
      <c r="GB156" s="1385"/>
      <c r="GC156" s="1385"/>
      <c r="GD156" s="1385"/>
      <c r="GE156" s="1385"/>
      <c r="GF156" s="1385"/>
      <c r="GG156" s="1385"/>
      <c r="GH156" s="1385"/>
      <c r="GI156" s="1385"/>
      <c r="GJ156" s="1385"/>
      <c r="GK156" s="1385"/>
      <c r="GL156" s="1385"/>
      <c r="GM156" s="1385"/>
      <c r="GN156" s="1385"/>
    </row>
    <row r="157" spans="1:196" s="1363" customFormat="1" ht="24" customHeight="1">
      <c r="A157" s="66">
        <v>2</v>
      </c>
      <c r="B157" s="66">
        <v>27</v>
      </c>
      <c r="C157" s="14" t="s">
        <v>1763</v>
      </c>
      <c r="D157" s="1360">
        <v>280000</v>
      </c>
      <c r="E157" s="582">
        <v>1</v>
      </c>
      <c r="F157" s="126">
        <f t="shared" si="38"/>
        <v>280000</v>
      </c>
      <c r="G157" s="882" t="s">
        <v>652</v>
      </c>
      <c r="H157" s="882" t="s">
        <v>1145</v>
      </c>
      <c r="I157" s="66" t="s">
        <v>44</v>
      </c>
      <c r="J157" s="125" t="s">
        <v>1403</v>
      </c>
      <c r="K157" s="1372" t="s">
        <v>1433</v>
      </c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582">
        <f>$E157</f>
        <v>1</v>
      </c>
      <c r="Y157" s="582">
        <f>$F157</f>
        <v>280000</v>
      </c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L157" s="128"/>
      <c r="AM157" s="128"/>
      <c r="AN157" s="128"/>
      <c r="AO157" s="128"/>
      <c r="AP157" s="128"/>
      <c r="AQ157" s="128"/>
      <c r="AR157" s="128"/>
      <c r="AS157" s="128"/>
      <c r="AT157" s="1827">
        <f t="shared" ref="AT157:AT162" si="41">$E157</f>
        <v>1</v>
      </c>
      <c r="AU157" s="1827">
        <f t="shared" ref="AU157:AU162" si="42">$F157</f>
        <v>280000</v>
      </c>
    </row>
    <row r="158" spans="1:196" s="1363" customFormat="1" ht="24" customHeight="1">
      <c r="A158" s="66">
        <v>2</v>
      </c>
      <c r="B158" s="66">
        <v>34</v>
      </c>
      <c r="C158" s="14" t="s">
        <v>677</v>
      </c>
      <c r="D158" s="1360">
        <v>310000</v>
      </c>
      <c r="E158" s="582">
        <v>1</v>
      </c>
      <c r="F158" s="126">
        <f t="shared" si="38"/>
        <v>310000</v>
      </c>
      <c r="G158" s="882" t="s">
        <v>1144</v>
      </c>
      <c r="H158" s="882" t="s">
        <v>1145</v>
      </c>
      <c r="I158" s="66" t="s">
        <v>39</v>
      </c>
      <c r="J158" s="125" t="s">
        <v>1403</v>
      </c>
      <c r="K158" s="1372" t="s">
        <v>1433</v>
      </c>
      <c r="N158" s="582">
        <f>$E158</f>
        <v>1</v>
      </c>
      <c r="O158" s="1827">
        <f>$F158</f>
        <v>310000</v>
      </c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L158" s="128"/>
      <c r="AM158" s="128"/>
      <c r="AN158" s="128"/>
      <c r="AO158" s="128"/>
      <c r="AP158" s="128"/>
      <c r="AQ158" s="128"/>
      <c r="AR158" s="128"/>
      <c r="AS158" s="128"/>
      <c r="AT158" s="1827">
        <f t="shared" si="41"/>
        <v>1</v>
      </c>
      <c r="AU158" s="1827">
        <f t="shared" si="42"/>
        <v>310000</v>
      </c>
    </row>
    <row r="159" spans="1:196" s="1363" customFormat="1" ht="24" customHeight="1">
      <c r="A159" s="66">
        <v>2</v>
      </c>
      <c r="B159" s="66">
        <v>12</v>
      </c>
      <c r="C159" s="131" t="s">
        <v>1762</v>
      </c>
      <c r="D159" s="1360">
        <v>485000</v>
      </c>
      <c r="E159" s="582">
        <v>1</v>
      </c>
      <c r="F159" s="126">
        <f t="shared" si="38"/>
        <v>485000</v>
      </c>
      <c r="G159" s="882" t="s">
        <v>78</v>
      </c>
      <c r="H159" s="882" t="s">
        <v>1145</v>
      </c>
      <c r="I159" s="66" t="s">
        <v>49</v>
      </c>
      <c r="J159" s="125" t="s">
        <v>1403</v>
      </c>
      <c r="K159" s="1372" t="s">
        <v>1433</v>
      </c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582">
        <f>$E159</f>
        <v>1</v>
      </c>
      <c r="AA159" s="582">
        <f>$F159</f>
        <v>485000</v>
      </c>
      <c r="AB159" s="128"/>
      <c r="AC159" s="128"/>
      <c r="AD159" s="128"/>
      <c r="AE159" s="128"/>
      <c r="AF159" s="128"/>
      <c r="AG159" s="128"/>
      <c r="AH159" s="128"/>
      <c r="AI159" s="128"/>
      <c r="AL159" s="128"/>
      <c r="AM159" s="128"/>
      <c r="AN159" s="128"/>
      <c r="AO159" s="128"/>
      <c r="AP159" s="128"/>
      <c r="AQ159" s="128"/>
      <c r="AR159" s="128"/>
      <c r="AS159" s="128"/>
      <c r="AT159" s="1827">
        <f t="shared" si="41"/>
        <v>1</v>
      </c>
      <c r="AU159" s="1827">
        <f t="shared" si="42"/>
        <v>485000</v>
      </c>
    </row>
    <row r="160" spans="1:196" s="1363" customFormat="1" ht="24" customHeight="1">
      <c r="A160" s="66">
        <v>2</v>
      </c>
      <c r="B160" s="66">
        <v>4</v>
      </c>
      <c r="C160" s="567" t="s">
        <v>1404</v>
      </c>
      <c r="D160" s="1360">
        <v>830000</v>
      </c>
      <c r="E160" s="582">
        <v>1</v>
      </c>
      <c r="F160" s="126">
        <f t="shared" si="38"/>
        <v>830000</v>
      </c>
      <c r="G160" s="882" t="s">
        <v>1144</v>
      </c>
      <c r="H160" s="882" t="s">
        <v>1145</v>
      </c>
      <c r="I160" s="66" t="s">
        <v>933</v>
      </c>
      <c r="J160" s="125" t="s">
        <v>1403</v>
      </c>
      <c r="K160" s="1372" t="s">
        <v>1433</v>
      </c>
      <c r="N160" s="582">
        <f>$E160</f>
        <v>1</v>
      </c>
      <c r="O160" s="1827">
        <f>$F160</f>
        <v>830000</v>
      </c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L160" s="128"/>
      <c r="AM160" s="128"/>
      <c r="AN160" s="128"/>
      <c r="AO160" s="128"/>
      <c r="AP160" s="128"/>
      <c r="AQ160" s="128"/>
      <c r="AR160" s="128"/>
      <c r="AS160" s="128"/>
      <c r="AT160" s="1827">
        <f t="shared" si="41"/>
        <v>1</v>
      </c>
      <c r="AU160" s="1827">
        <f t="shared" si="42"/>
        <v>830000</v>
      </c>
    </row>
    <row r="161" spans="1:196" s="1363" customFormat="1" ht="24" customHeight="1">
      <c r="A161" s="66">
        <v>2</v>
      </c>
      <c r="B161" s="66">
        <v>42</v>
      </c>
      <c r="C161" s="14" t="s">
        <v>707</v>
      </c>
      <c r="D161" s="1360">
        <v>2060000</v>
      </c>
      <c r="E161" s="582">
        <v>1</v>
      </c>
      <c r="F161" s="126">
        <f t="shared" si="38"/>
        <v>2060000</v>
      </c>
      <c r="G161" s="882" t="s">
        <v>1144</v>
      </c>
      <c r="H161" s="882" t="s">
        <v>1145</v>
      </c>
      <c r="I161" s="66" t="s">
        <v>39</v>
      </c>
      <c r="J161" s="125" t="s">
        <v>1403</v>
      </c>
      <c r="K161" s="1372" t="s">
        <v>1433</v>
      </c>
      <c r="N161" s="582">
        <f>$E161</f>
        <v>1</v>
      </c>
      <c r="O161" s="1827">
        <f>$F161</f>
        <v>2060000</v>
      </c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L161" s="128"/>
      <c r="AM161" s="128"/>
      <c r="AN161" s="128"/>
      <c r="AO161" s="128"/>
      <c r="AP161" s="128"/>
      <c r="AQ161" s="128"/>
      <c r="AR161" s="128"/>
      <c r="AS161" s="128"/>
      <c r="AT161" s="1827">
        <f t="shared" si="41"/>
        <v>1</v>
      </c>
      <c r="AU161" s="1827">
        <f t="shared" si="42"/>
        <v>2060000</v>
      </c>
    </row>
    <row r="162" spans="1:196" s="1363" customFormat="1" ht="24" customHeight="1">
      <c r="A162" s="66">
        <v>2</v>
      </c>
      <c r="B162" s="66">
        <v>44</v>
      </c>
      <c r="C162" s="14" t="s">
        <v>995</v>
      </c>
      <c r="D162" s="1360">
        <v>4380000</v>
      </c>
      <c r="E162" s="582">
        <v>1</v>
      </c>
      <c r="F162" s="126">
        <f t="shared" si="38"/>
        <v>4380000</v>
      </c>
      <c r="G162" s="882" t="s">
        <v>1144</v>
      </c>
      <c r="H162" s="882" t="s">
        <v>1145</v>
      </c>
      <c r="I162" s="66" t="s">
        <v>39</v>
      </c>
      <c r="J162" s="125" t="s">
        <v>1403</v>
      </c>
      <c r="K162" s="1372" t="s">
        <v>1433</v>
      </c>
      <c r="N162" s="582">
        <f>$E162</f>
        <v>1</v>
      </c>
      <c r="O162" s="1827">
        <f>$F162</f>
        <v>4380000</v>
      </c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L162" s="128"/>
      <c r="AM162" s="128"/>
      <c r="AN162" s="128"/>
      <c r="AO162" s="128"/>
      <c r="AP162" s="128"/>
      <c r="AQ162" s="128"/>
      <c r="AR162" s="128"/>
      <c r="AS162" s="128"/>
      <c r="AT162" s="1827">
        <f t="shared" si="41"/>
        <v>1</v>
      </c>
      <c r="AU162" s="1827">
        <f t="shared" si="42"/>
        <v>4380000</v>
      </c>
    </row>
    <row r="163" spans="1:196" s="1363" customFormat="1" ht="24" customHeight="1">
      <c r="A163" s="91"/>
      <c r="B163" s="91"/>
      <c r="C163" s="1904"/>
      <c r="D163" s="2003"/>
      <c r="E163" s="1991"/>
      <c r="F163" s="1992"/>
      <c r="G163" s="2004"/>
      <c r="H163" s="2004"/>
      <c r="I163" s="91"/>
      <c r="J163" s="1386"/>
      <c r="K163" s="1359"/>
      <c r="N163" s="582"/>
      <c r="O163" s="1827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L163" s="3127" t="s">
        <v>1037</v>
      </c>
      <c r="AM163" s="3127"/>
      <c r="AN163" s="3127" t="s">
        <v>1090</v>
      </c>
      <c r="AO163" s="3127"/>
      <c r="AP163" s="3127" t="s">
        <v>1044</v>
      </c>
      <c r="AQ163" s="3127"/>
      <c r="AR163" s="3127" t="s">
        <v>830</v>
      </c>
      <c r="AS163" s="3127"/>
      <c r="AT163" s="3127" t="s">
        <v>1142</v>
      </c>
      <c r="AU163" s="3127"/>
    </row>
    <row r="164" spans="1:196" s="1363" customFormat="1" ht="24" customHeight="1">
      <c r="A164" s="91"/>
      <c r="B164" s="91"/>
      <c r="C164" s="1904"/>
      <c r="D164" s="2003"/>
      <c r="E164" s="1991"/>
      <c r="F164" s="1992"/>
      <c r="G164" s="2004"/>
      <c r="H164" s="2004"/>
      <c r="I164" s="91"/>
      <c r="J164" s="1386"/>
      <c r="K164" s="1359"/>
      <c r="N164" s="582"/>
      <c r="O164" s="1827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L164" s="1982" t="s">
        <v>1078</v>
      </c>
      <c r="AM164" s="1982" t="s">
        <v>1077</v>
      </c>
      <c r="AN164" s="1982" t="s">
        <v>1078</v>
      </c>
      <c r="AO164" s="1982" t="s">
        <v>1077</v>
      </c>
      <c r="AP164" s="1982" t="s">
        <v>1078</v>
      </c>
      <c r="AQ164" s="1982" t="s">
        <v>1077</v>
      </c>
      <c r="AR164" s="1982" t="s">
        <v>1078</v>
      </c>
      <c r="AS164" s="1982" t="s">
        <v>1077</v>
      </c>
      <c r="AT164" s="1982" t="s">
        <v>1078</v>
      </c>
      <c r="AU164" s="1982" t="s">
        <v>1077</v>
      </c>
    </row>
    <row r="165" spans="1:196" s="1363" customFormat="1" ht="24" customHeight="1">
      <c r="A165" s="91"/>
      <c r="B165" s="91"/>
      <c r="C165" s="1904"/>
      <c r="D165" s="2003"/>
      <c r="E165" s="1991"/>
      <c r="F165" s="1992"/>
      <c r="G165" s="2004"/>
      <c r="H165" s="2004"/>
      <c r="I165" s="91"/>
      <c r="J165" s="1386"/>
      <c r="K165" s="1359"/>
      <c r="N165" s="582"/>
      <c r="O165" s="1827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L165" s="2008">
        <f>SUM(AL166:AL187)</f>
        <v>4</v>
      </c>
      <c r="AM165" s="2008">
        <f t="shared" ref="AM165:AU165" si="43">SUM(AM166:AM187)</f>
        <v>4470000</v>
      </c>
      <c r="AN165" s="2008">
        <f t="shared" si="43"/>
        <v>8</v>
      </c>
      <c r="AO165" s="2008">
        <f t="shared" si="43"/>
        <v>13080000</v>
      </c>
      <c r="AP165" s="2008">
        <f t="shared" si="43"/>
        <v>4</v>
      </c>
      <c r="AQ165" s="2008">
        <f t="shared" si="43"/>
        <v>14130000</v>
      </c>
      <c r="AR165" s="2008">
        <f t="shared" si="43"/>
        <v>3</v>
      </c>
      <c r="AS165" s="2008">
        <f t="shared" si="43"/>
        <v>11340000</v>
      </c>
      <c r="AT165" s="2008">
        <f t="shared" si="43"/>
        <v>5</v>
      </c>
      <c r="AU165" s="2008">
        <f t="shared" si="43"/>
        <v>7630000</v>
      </c>
      <c r="AV165" s="2009">
        <f>AL165+AN165+AP165+AR165+++AT165</f>
        <v>24</v>
      </c>
      <c r="AW165" s="2009">
        <f>AM165+AO165+AQ165+AS165+++AU165</f>
        <v>50650000</v>
      </c>
    </row>
    <row r="166" spans="1:196" s="1363" customFormat="1" ht="24" customHeight="1">
      <c r="A166" s="66">
        <v>3</v>
      </c>
      <c r="B166" s="66">
        <v>7</v>
      </c>
      <c r="C166" s="14" t="s">
        <v>910</v>
      </c>
      <c r="D166" s="1360">
        <v>520000</v>
      </c>
      <c r="E166" s="582">
        <v>1</v>
      </c>
      <c r="F166" s="126">
        <f t="shared" si="38"/>
        <v>520000</v>
      </c>
      <c r="G166" s="363" t="s">
        <v>91</v>
      </c>
      <c r="H166" s="882" t="s">
        <v>1037</v>
      </c>
      <c r="I166" s="66" t="s">
        <v>49</v>
      </c>
      <c r="J166" s="125" t="s">
        <v>1403</v>
      </c>
      <c r="K166" s="1372" t="s">
        <v>1433</v>
      </c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582">
        <f>$E166</f>
        <v>1</v>
      </c>
      <c r="AA166" s="582">
        <f>$F166</f>
        <v>520000</v>
      </c>
      <c r="AB166" s="128"/>
      <c r="AC166" s="128"/>
      <c r="AD166" s="128"/>
      <c r="AE166" s="128"/>
      <c r="AF166" s="128"/>
      <c r="AG166" s="128"/>
      <c r="AH166" s="128"/>
      <c r="AI166" s="128"/>
      <c r="AL166" s="1827">
        <f>$E166</f>
        <v>1</v>
      </c>
      <c r="AM166" s="1827">
        <f>$F166</f>
        <v>520000</v>
      </c>
      <c r="AN166" s="128"/>
      <c r="AO166" s="128"/>
      <c r="AP166" s="128"/>
      <c r="AQ166" s="128"/>
      <c r="AR166" s="128"/>
      <c r="AS166" s="128"/>
      <c r="AT166" s="128"/>
      <c r="AU166" s="128"/>
      <c r="AV166" s="2009"/>
      <c r="AW166" s="2009"/>
    </row>
    <row r="167" spans="1:196" s="1363" customFormat="1" ht="24" customHeight="1">
      <c r="A167" s="66">
        <v>3</v>
      </c>
      <c r="B167" s="66">
        <v>4</v>
      </c>
      <c r="C167" s="14" t="s">
        <v>432</v>
      </c>
      <c r="D167" s="1360">
        <v>550000</v>
      </c>
      <c r="E167" s="582">
        <v>1</v>
      </c>
      <c r="F167" s="126">
        <f t="shared" si="38"/>
        <v>550000</v>
      </c>
      <c r="G167" s="882" t="s">
        <v>1137</v>
      </c>
      <c r="H167" s="882" t="s">
        <v>1037</v>
      </c>
      <c r="I167" s="66" t="s">
        <v>28</v>
      </c>
      <c r="J167" s="125" t="s">
        <v>1403</v>
      </c>
      <c r="K167" s="1372" t="s">
        <v>1433</v>
      </c>
      <c r="N167" s="128"/>
      <c r="O167" s="128"/>
      <c r="P167" s="128"/>
      <c r="Q167" s="128"/>
      <c r="R167" s="128"/>
      <c r="S167" s="128"/>
      <c r="T167" s="128"/>
      <c r="U167" s="128"/>
      <c r="V167" s="582">
        <f>$E167</f>
        <v>1</v>
      </c>
      <c r="W167" s="582">
        <f>$F167</f>
        <v>550000</v>
      </c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L167" s="1827">
        <f>$E167</f>
        <v>1</v>
      </c>
      <c r="AM167" s="1827">
        <f>$F167</f>
        <v>550000</v>
      </c>
      <c r="AN167" s="128"/>
      <c r="AO167" s="128"/>
      <c r="AP167" s="128"/>
      <c r="AQ167" s="128"/>
      <c r="AR167" s="128"/>
      <c r="AS167" s="128"/>
      <c r="AT167" s="128"/>
      <c r="AU167" s="128"/>
      <c r="AV167" s="2009"/>
      <c r="AW167" s="2009"/>
    </row>
    <row r="168" spans="1:196" s="1363" customFormat="1" ht="24" customHeight="1">
      <c r="A168" s="66">
        <v>3</v>
      </c>
      <c r="B168" s="66">
        <v>18</v>
      </c>
      <c r="C168" s="14" t="s">
        <v>546</v>
      </c>
      <c r="D168" s="1360">
        <v>1340000</v>
      </c>
      <c r="E168" s="582">
        <v>1</v>
      </c>
      <c r="F168" s="126">
        <f t="shared" si="38"/>
        <v>1340000</v>
      </c>
      <c r="G168" s="882" t="s">
        <v>1299</v>
      </c>
      <c r="H168" s="882" t="s">
        <v>1037</v>
      </c>
      <c r="I168" s="66" t="s">
        <v>49</v>
      </c>
      <c r="J168" s="125" t="s">
        <v>1403</v>
      </c>
      <c r="K168" s="1372" t="s">
        <v>1433</v>
      </c>
      <c r="L168" s="1364"/>
      <c r="M168" s="1364"/>
      <c r="N168" s="1361"/>
      <c r="O168" s="1361"/>
      <c r="P168" s="1361"/>
      <c r="Q168" s="1361"/>
      <c r="R168" s="1361"/>
      <c r="S168" s="1361"/>
      <c r="T168" s="1361"/>
      <c r="U168" s="1361"/>
      <c r="V168" s="1361"/>
      <c r="W168" s="1361"/>
      <c r="X168" s="1361"/>
      <c r="Y168" s="1361"/>
      <c r="Z168" s="582">
        <f>$E168</f>
        <v>1</v>
      </c>
      <c r="AA168" s="582">
        <f>$F168</f>
        <v>1340000</v>
      </c>
      <c r="AB168" s="1361"/>
      <c r="AC168" s="1361"/>
      <c r="AD168" s="1361"/>
      <c r="AE168" s="1361"/>
      <c r="AF168" s="1361"/>
      <c r="AG168" s="1361"/>
      <c r="AH168" s="1361"/>
      <c r="AI168" s="1361"/>
      <c r="AJ168" s="1364"/>
      <c r="AK168" s="1364"/>
      <c r="AL168" s="1827">
        <f>$E168</f>
        <v>1</v>
      </c>
      <c r="AM168" s="1827">
        <f>$F168</f>
        <v>1340000</v>
      </c>
      <c r="AN168" s="1361"/>
      <c r="AO168" s="1361"/>
      <c r="AP168" s="1361"/>
      <c r="AQ168" s="1361"/>
      <c r="AR168" s="1361"/>
      <c r="AS168" s="1361"/>
      <c r="AT168" s="1361"/>
      <c r="AU168" s="1361"/>
      <c r="AV168" s="2009"/>
      <c r="AW168" s="2009"/>
      <c r="AX168" s="1364"/>
      <c r="AY168" s="1364"/>
      <c r="AZ168" s="1364"/>
      <c r="BA168" s="1364"/>
      <c r="BB168" s="1364"/>
      <c r="BC168" s="1364"/>
      <c r="BD168" s="1364"/>
      <c r="BE168" s="1364"/>
      <c r="BF168" s="1364"/>
      <c r="BG168" s="1364"/>
      <c r="BH168" s="1364"/>
      <c r="BI168" s="1364"/>
      <c r="BJ168" s="1364"/>
      <c r="BK168" s="1364"/>
      <c r="BL168" s="1364"/>
      <c r="BM168" s="1364"/>
      <c r="BN168" s="1364"/>
      <c r="BO168" s="1364"/>
      <c r="BP168" s="1364"/>
      <c r="BQ168" s="1364"/>
      <c r="BR168" s="1364"/>
      <c r="BS168" s="1364"/>
      <c r="BT168" s="1364"/>
      <c r="BU168" s="1364"/>
      <c r="BV168" s="1364"/>
      <c r="BW168" s="1364"/>
      <c r="BX168" s="1364"/>
      <c r="BY168" s="1364"/>
      <c r="BZ168" s="1364"/>
      <c r="CA168" s="1364"/>
      <c r="CB168" s="1364"/>
      <c r="CC168" s="1364"/>
      <c r="CD168" s="1364"/>
      <c r="CE168" s="1364"/>
      <c r="CF168" s="1364"/>
      <c r="CG168" s="1364"/>
      <c r="CH168" s="1364"/>
      <c r="CI168" s="1364"/>
      <c r="CJ168" s="1364"/>
      <c r="CK168" s="1364"/>
      <c r="CL168" s="1364"/>
      <c r="CM168" s="1364"/>
      <c r="CN168" s="1364"/>
      <c r="CO168" s="1364"/>
      <c r="CP168" s="1364"/>
      <c r="CQ168" s="1364"/>
      <c r="CR168" s="1364"/>
      <c r="CS168" s="1364"/>
      <c r="CT168" s="1364"/>
      <c r="CU168" s="1364"/>
      <c r="CV168" s="1364"/>
      <c r="CW168" s="1364"/>
      <c r="CX168" s="1364"/>
      <c r="CY168" s="1364"/>
      <c r="CZ168" s="1364"/>
      <c r="DA168" s="1364"/>
      <c r="DB168" s="1364"/>
      <c r="DC168" s="1364"/>
      <c r="DD168" s="1364"/>
      <c r="DE168" s="1364"/>
      <c r="DF168" s="1364"/>
      <c r="DG168" s="1364"/>
      <c r="DH168" s="1364"/>
      <c r="DI168" s="1364"/>
      <c r="DJ168" s="1364"/>
      <c r="DK168" s="1364"/>
      <c r="DL168" s="1364"/>
      <c r="DM168" s="1364"/>
      <c r="DN168" s="1364"/>
      <c r="DO168" s="1364"/>
      <c r="DP168" s="1364"/>
      <c r="DQ168" s="1364"/>
      <c r="DR168" s="1364"/>
      <c r="DS168" s="1364"/>
      <c r="DT168" s="1364"/>
      <c r="DU168" s="1364"/>
      <c r="DV168" s="1364"/>
      <c r="DW168" s="1364"/>
      <c r="DX168" s="1364"/>
      <c r="DY168" s="1364"/>
      <c r="DZ168" s="1364"/>
      <c r="EA168" s="1364"/>
      <c r="EB168" s="1364"/>
      <c r="EC168" s="1364"/>
      <c r="ED168" s="1364"/>
      <c r="EE168" s="1364"/>
      <c r="EF168" s="1364"/>
      <c r="EG168" s="1364"/>
      <c r="EH168" s="1364"/>
      <c r="EI168" s="1364"/>
      <c r="EJ168" s="1364"/>
      <c r="EK168" s="1364"/>
      <c r="EL168" s="1364"/>
      <c r="EM168" s="1364"/>
      <c r="EN168" s="1364"/>
      <c r="EO168" s="1364"/>
      <c r="EP168" s="1364"/>
      <c r="EQ168" s="1364"/>
      <c r="ER168" s="1364"/>
      <c r="ES168" s="1364"/>
      <c r="ET168" s="1364"/>
      <c r="EU168" s="1364"/>
      <c r="EV168" s="1364"/>
      <c r="EW168" s="1364"/>
      <c r="EX168" s="1364"/>
      <c r="EY168" s="1364"/>
      <c r="EZ168" s="1364"/>
      <c r="FA168" s="1364"/>
      <c r="FB168" s="1364"/>
      <c r="FC168" s="1364"/>
      <c r="FD168" s="1364"/>
      <c r="FE168" s="1364"/>
      <c r="FF168" s="1364"/>
      <c r="FG168" s="1364"/>
      <c r="FH168" s="1364"/>
      <c r="FI168" s="1364"/>
      <c r="FJ168" s="1364"/>
      <c r="FK168" s="1364"/>
      <c r="FL168" s="1364"/>
      <c r="FM168" s="1364"/>
      <c r="FN168" s="1364"/>
      <c r="FO168" s="1364"/>
      <c r="FP168" s="1364"/>
      <c r="FQ168" s="1364"/>
      <c r="FR168" s="1364"/>
      <c r="FS168" s="1364"/>
      <c r="FT168" s="1364"/>
      <c r="FU168" s="1364"/>
      <c r="FV168" s="1364"/>
      <c r="FW168" s="1364"/>
      <c r="FX168" s="1364"/>
      <c r="FY168" s="1364"/>
      <c r="FZ168" s="1364"/>
      <c r="GA168" s="1364"/>
      <c r="GB168" s="1364"/>
      <c r="GC168" s="1364"/>
      <c r="GD168" s="1364"/>
      <c r="GE168" s="1364"/>
      <c r="GF168" s="1364"/>
      <c r="GG168" s="1364"/>
      <c r="GH168" s="1364"/>
      <c r="GI168" s="1364"/>
      <c r="GJ168" s="1364"/>
      <c r="GK168" s="1364"/>
      <c r="GL168" s="1364"/>
      <c r="GM168" s="1364"/>
      <c r="GN168" s="1364"/>
    </row>
    <row r="169" spans="1:196" s="1363" customFormat="1" ht="24" customHeight="1">
      <c r="A169" s="66">
        <v>3</v>
      </c>
      <c r="B169" s="66">
        <v>15</v>
      </c>
      <c r="C169" s="14" t="s">
        <v>638</v>
      </c>
      <c r="D169" s="1360">
        <v>2060000</v>
      </c>
      <c r="E169" s="582">
        <v>1</v>
      </c>
      <c r="F169" s="126">
        <f t="shared" si="38"/>
        <v>2060000</v>
      </c>
      <c r="G169" s="882" t="s">
        <v>1036</v>
      </c>
      <c r="H169" s="882" t="s">
        <v>1037</v>
      </c>
      <c r="I169" s="66" t="s">
        <v>725</v>
      </c>
      <c r="J169" s="125" t="s">
        <v>1403</v>
      </c>
      <c r="K169" s="1372" t="s">
        <v>1433</v>
      </c>
      <c r="N169" s="128"/>
      <c r="O169" s="128"/>
      <c r="P169" s="582">
        <f>$E169</f>
        <v>1</v>
      </c>
      <c r="Q169" s="1827">
        <f>$F169</f>
        <v>2060000</v>
      </c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L169" s="1827">
        <f>$E169</f>
        <v>1</v>
      </c>
      <c r="AM169" s="1827">
        <f>$F169</f>
        <v>2060000</v>
      </c>
      <c r="AN169" s="128"/>
      <c r="AO169" s="128"/>
      <c r="AP169" s="128"/>
      <c r="AQ169" s="128"/>
      <c r="AR169" s="128"/>
      <c r="AS169" s="128"/>
      <c r="AT169" s="128"/>
      <c r="AU169" s="128"/>
      <c r="AV169" s="2009"/>
      <c r="AW169" s="2009"/>
    </row>
    <row r="170" spans="1:196" s="1363" customFormat="1" ht="24" customHeight="1">
      <c r="A170" s="66">
        <v>3</v>
      </c>
      <c r="B170" s="66">
        <v>6</v>
      </c>
      <c r="C170" s="14" t="s">
        <v>553</v>
      </c>
      <c r="D170" s="1360">
        <v>520000</v>
      </c>
      <c r="E170" s="582">
        <v>1</v>
      </c>
      <c r="F170" s="126">
        <f t="shared" si="38"/>
        <v>520000</v>
      </c>
      <c r="G170" s="882" t="s">
        <v>1089</v>
      </c>
      <c r="H170" s="882" t="s">
        <v>1090</v>
      </c>
      <c r="I170" s="66" t="s">
        <v>33</v>
      </c>
      <c r="J170" s="125" t="s">
        <v>1403</v>
      </c>
      <c r="K170" s="1372" t="s">
        <v>1433</v>
      </c>
      <c r="N170" s="128"/>
      <c r="O170" s="128"/>
      <c r="P170" s="582">
        <f>$E170</f>
        <v>1</v>
      </c>
      <c r="Q170" s="1827">
        <f>$F170</f>
        <v>520000</v>
      </c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L170" s="128"/>
      <c r="AM170" s="128"/>
      <c r="AN170" s="1827">
        <f t="shared" ref="AN170:AN175" si="44">$E170</f>
        <v>1</v>
      </c>
      <c r="AO170" s="1827">
        <f t="shared" ref="AO170:AO175" si="45">$F170</f>
        <v>520000</v>
      </c>
      <c r="AP170" s="128"/>
      <c r="AQ170" s="128"/>
      <c r="AR170" s="128"/>
      <c r="AS170" s="128"/>
      <c r="AT170" s="128"/>
      <c r="AU170" s="128"/>
      <c r="AX170" s="2009"/>
      <c r="AY170" s="2009"/>
    </row>
    <row r="171" spans="1:196" s="1363" customFormat="1" ht="24" customHeight="1">
      <c r="A171" s="66">
        <v>3</v>
      </c>
      <c r="B171" s="66">
        <v>2</v>
      </c>
      <c r="C171" s="567" t="s">
        <v>1404</v>
      </c>
      <c r="D171" s="1360">
        <v>830000</v>
      </c>
      <c r="E171" s="582">
        <v>1</v>
      </c>
      <c r="F171" s="126">
        <f t="shared" si="38"/>
        <v>830000</v>
      </c>
      <c r="G171" s="882" t="s">
        <v>1089</v>
      </c>
      <c r="H171" s="882" t="s">
        <v>1090</v>
      </c>
      <c r="I171" s="66" t="s">
        <v>33</v>
      </c>
      <c r="J171" s="125" t="s">
        <v>1403</v>
      </c>
      <c r="K171" s="1372" t="s">
        <v>1433</v>
      </c>
      <c r="N171" s="128"/>
      <c r="O171" s="128"/>
      <c r="P171" s="582">
        <f>$E171</f>
        <v>1</v>
      </c>
      <c r="Q171" s="1827">
        <f>$F171</f>
        <v>830000</v>
      </c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L171" s="128"/>
      <c r="AM171" s="128"/>
      <c r="AN171" s="1827">
        <f t="shared" si="44"/>
        <v>1</v>
      </c>
      <c r="AO171" s="1827">
        <f t="shared" si="45"/>
        <v>830000</v>
      </c>
      <c r="AP171" s="128"/>
      <c r="AQ171" s="128"/>
      <c r="AR171" s="128"/>
      <c r="AS171" s="128"/>
      <c r="AT171" s="128"/>
      <c r="AU171" s="128"/>
      <c r="AX171" s="2009"/>
      <c r="AY171" s="2009"/>
    </row>
    <row r="172" spans="1:196" s="1363" customFormat="1" ht="24" customHeight="1">
      <c r="A172" s="66">
        <v>3</v>
      </c>
      <c r="B172" s="66">
        <v>3</v>
      </c>
      <c r="C172" s="14" t="s">
        <v>994</v>
      </c>
      <c r="D172" s="1360">
        <v>930000</v>
      </c>
      <c r="E172" s="66">
        <v>1</v>
      </c>
      <c r="F172" s="126">
        <f t="shared" si="38"/>
        <v>930000</v>
      </c>
      <c r="G172" s="882" t="s">
        <v>89</v>
      </c>
      <c r="H172" s="882" t="s">
        <v>1090</v>
      </c>
      <c r="I172" s="66" t="s">
        <v>49</v>
      </c>
      <c r="J172" s="125" t="s">
        <v>1403</v>
      </c>
      <c r="K172" s="1372" t="s">
        <v>1433</v>
      </c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582">
        <f>$E172</f>
        <v>1</v>
      </c>
      <c r="AA172" s="582">
        <f>$F172</f>
        <v>930000</v>
      </c>
      <c r="AB172" s="128"/>
      <c r="AC172" s="128"/>
      <c r="AD172" s="128"/>
      <c r="AE172" s="128"/>
      <c r="AF172" s="128"/>
      <c r="AG172" s="128"/>
      <c r="AH172" s="128"/>
      <c r="AI172" s="128"/>
      <c r="AL172" s="128"/>
      <c r="AM172" s="128"/>
      <c r="AN172" s="1827">
        <f t="shared" si="44"/>
        <v>1</v>
      </c>
      <c r="AO172" s="1827">
        <f t="shared" si="45"/>
        <v>930000</v>
      </c>
      <c r="AP172" s="128"/>
      <c r="AQ172" s="128"/>
      <c r="AR172" s="128"/>
      <c r="AS172" s="128"/>
      <c r="AT172" s="128"/>
      <c r="AU172" s="128"/>
      <c r="AX172" s="2009"/>
      <c r="AY172" s="2009"/>
    </row>
    <row r="173" spans="1:196" s="1363" customFormat="1" ht="24" customHeight="1">
      <c r="A173" s="66">
        <v>3</v>
      </c>
      <c r="B173" s="66">
        <v>20</v>
      </c>
      <c r="C173" s="14" t="s">
        <v>774</v>
      </c>
      <c r="D173" s="1360">
        <v>1450000</v>
      </c>
      <c r="E173" s="582">
        <v>2</v>
      </c>
      <c r="F173" s="126">
        <f t="shared" si="38"/>
        <v>2900000</v>
      </c>
      <c r="G173" s="882" t="s">
        <v>1089</v>
      </c>
      <c r="H173" s="882" t="s">
        <v>1090</v>
      </c>
      <c r="I173" s="66" t="s">
        <v>33</v>
      </c>
      <c r="J173" s="125" t="s">
        <v>1403</v>
      </c>
      <c r="K173" s="1372" t="s">
        <v>1433</v>
      </c>
      <c r="N173" s="128"/>
      <c r="O173" s="128"/>
      <c r="P173" s="582">
        <f>$E173</f>
        <v>2</v>
      </c>
      <c r="Q173" s="1827">
        <f>$F173</f>
        <v>2900000</v>
      </c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L173" s="128"/>
      <c r="AM173" s="128"/>
      <c r="AN173" s="1827">
        <f t="shared" si="44"/>
        <v>2</v>
      </c>
      <c r="AO173" s="1827">
        <f t="shared" si="45"/>
        <v>2900000</v>
      </c>
      <c r="AP173" s="128"/>
      <c r="AQ173" s="128"/>
      <c r="AR173" s="128"/>
      <c r="AS173" s="128"/>
      <c r="AT173" s="128"/>
      <c r="AU173" s="128"/>
      <c r="AX173" s="2009"/>
      <c r="AY173" s="2009"/>
    </row>
    <row r="174" spans="1:196" s="1363" customFormat="1" ht="24" customHeight="1">
      <c r="A174" s="66">
        <v>3</v>
      </c>
      <c r="B174" s="66">
        <v>19</v>
      </c>
      <c r="C174" s="14" t="s">
        <v>636</v>
      </c>
      <c r="D174" s="1360">
        <v>1760000</v>
      </c>
      <c r="E174" s="582">
        <v>2</v>
      </c>
      <c r="F174" s="126">
        <f t="shared" si="38"/>
        <v>3520000</v>
      </c>
      <c r="G174" s="882" t="s">
        <v>1089</v>
      </c>
      <c r="H174" s="882" t="s">
        <v>1090</v>
      </c>
      <c r="I174" s="66" t="s">
        <v>33</v>
      </c>
      <c r="J174" s="125" t="s">
        <v>1403</v>
      </c>
      <c r="K174" s="1372" t="s">
        <v>1433</v>
      </c>
      <c r="N174" s="128"/>
      <c r="O174" s="128"/>
      <c r="P174" s="582">
        <f>$E174</f>
        <v>2</v>
      </c>
      <c r="Q174" s="1827">
        <f>$F174</f>
        <v>3520000</v>
      </c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L174" s="128"/>
      <c r="AM174" s="128"/>
      <c r="AN174" s="1827">
        <f t="shared" si="44"/>
        <v>2</v>
      </c>
      <c r="AO174" s="1827">
        <f t="shared" si="45"/>
        <v>3520000</v>
      </c>
      <c r="AP174" s="128"/>
      <c r="AQ174" s="128"/>
      <c r="AR174" s="128"/>
      <c r="AS174" s="128"/>
      <c r="AT174" s="128"/>
      <c r="AU174" s="128"/>
      <c r="AX174" s="2009"/>
      <c r="AY174" s="2009"/>
    </row>
    <row r="175" spans="1:196" s="1363" customFormat="1" ht="24" customHeight="1">
      <c r="A175" s="66">
        <v>3</v>
      </c>
      <c r="B175" s="66">
        <v>12</v>
      </c>
      <c r="C175" s="14" t="s">
        <v>995</v>
      </c>
      <c r="D175" s="1360">
        <v>4380000</v>
      </c>
      <c r="E175" s="582">
        <v>1</v>
      </c>
      <c r="F175" s="126">
        <f t="shared" si="38"/>
        <v>4380000</v>
      </c>
      <c r="G175" s="882" t="s">
        <v>1089</v>
      </c>
      <c r="H175" s="882" t="s">
        <v>1090</v>
      </c>
      <c r="I175" s="66" t="s">
        <v>33</v>
      </c>
      <c r="J175" s="125" t="s">
        <v>1403</v>
      </c>
      <c r="K175" s="1372" t="s">
        <v>1433</v>
      </c>
      <c r="N175" s="128"/>
      <c r="O175" s="128"/>
      <c r="P175" s="582">
        <f>$E175</f>
        <v>1</v>
      </c>
      <c r="Q175" s="1827">
        <f>$F175</f>
        <v>4380000</v>
      </c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L175" s="128"/>
      <c r="AM175" s="128"/>
      <c r="AN175" s="1827">
        <f t="shared" si="44"/>
        <v>1</v>
      </c>
      <c r="AO175" s="1827">
        <f t="shared" si="45"/>
        <v>4380000</v>
      </c>
      <c r="AP175" s="128"/>
      <c r="AQ175" s="128"/>
      <c r="AR175" s="128"/>
      <c r="AS175" s="128"/>
      <c r="AT175" s="128"/>
      <c r="AU175" s="128"/>
      <c r="AX175" s="2009"/>
      <c r="AY175" s="2009"/>
    </row>
    <row r="176" spans="1:196" s="1363" customFormat="1" ht="24" customHeight="1">
      <c r="A176" s="66">
        <v>3</v>
      </c>
      <c r="B176" s="66">
        <v>5</v>
      </c>
      <c r="C176" s="14" t="s">
        <v>772</v>
      </c>
      <c r="D176" s="1360">
        <v>730000</v>
      </c>
      <c r="E176" s="582">
        <v>1</v>
      </c>
      <c r="F176" s="126">
        <f t="shared" si="38"/>
        <v>730000</v>
      </c>
      <c r="G176" s="882" t="s">
        <v>787</v>
      </c>
      <c r="H176" s="882" t="s">
        <v>1044</v>
      </c>
      <c r="I176" s="66" t="s">
        <v>44</v>
      </c>
      <c r="J176" s="125" t="s">
        <v>1403</v>
      </c>
      <c r="K176" s="1372" t="s">
        <v>1433</v>
      </c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582">
        <f>$E176</f>
        <v>1</v>
      </c>
      <c r="Y176" s="582">
        <f>$F176</f>
        <v>730000</v>
      </c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L176" s="128"/>
      <c r="AM176" s="128"/>
      <c r="AN176" s="128"/>
      <c r="AO176" s="128"/>
      <c r="AP176" s="1827">
        <f>$E176</f>
        <v>1</v>
      </c>
      <c r="AQ176" s="1827">
        <f>$F176</f>
        <v>730000</v>
      </c>
      <c r="AR176" s="128"/>
      <c r="AS176" s="128"/>
      <c r="AT176" s="128"/>
      <c r="AU176" s="128"/>
      <c r="AZ176" s="2009"/>
      <c r="BA176" s="2009"/>
    </row>
    <row r="177" spans="1:57" s="1363" customFormat="1" ht="24" customHeight="1">
      <c r="A177" s="66">
        <v>3</v>
      </c>
      <c r="B177" s="66">
        <v>16</v>
      </c>
      <c r="C177" s="14" t="s">
        <v>850</v>
      </c>
      <c r="D177" s="1360">
        <v>1240000</v>
      </c>
      <c r="E177" s="582">
        <v>1</v>
      </c>
      <c r="F177" s="126">
        <f t="shared" si="38"/>
        <v>1240000</v>
      </c>
      <c r="G177" s="882" t="s">
        <v>791</v>
      </c>
      <c r="H177" s="882" t="s">
        <v>1044</v>
      </c>
      <c r="I177" s="66" t="s">
        <v>28</v>
      </c>
      <c r="J177" s="125" t="s">
        <v>1403</v>
      </c>
      <c r="K177" s="1372" t="s">
        <v>1433</v>
      </c>
      <c r="N177" s="128"/>
      <c r="O177" s="128"/>
      <c r="P177" s="128"/>
      <c r="Q177" s="128"/>
      <c r="R177" s="128"/>
      <c r="S177" s="128"/>
      <c r="T177" s="128"/>
      <c r="U177" s="128"/>
      <c r="V177" s="582">
        <f>$E177</f>
        <v>1</v>
      </c>
      <c r="W177" s="582">
        <f>$F177</f>
        <v>1240000</v>
      </c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L177" s="128"/>
      <c r="AM177" s="128"/>
      <c r="AN177" s="128"/>
      <c r="AO177" s="128"/>
      <c r="AP177" s="1827">
        <f>$E177</f>
        <v>1</v>
      </c>
      <c r="AQ177" s="1827">
        <f>$F177</f>
        <v>1240000</v>
      </c>
      <c r="AR177" s="128"/>
      <c r="AS177" s="128"/>
      <c r="AT177" s="128"/>
      <c r="AU177" s="128"/>
      <c r="AZ177" s="2009"/>
      <c r="BA177" s="2009"/>
    </row>
    <row r="178" spans="1:57" s="1363" customFormat="1" ht="24" customHeight="1">
      <c r="A178" s="66">
        <v>3</v>
      </c>
      <c r="B178" s="66">
        <v>22</v>
      </c>
      <c r="C178" s="14" t="s">
        <v>83</v>
      </c>
      <c r="D178" s="1360">
        <v>5150000</v>
      </c>
      <c r="E178" s="582">
        <v>1</v>
      </c>
      <c r="F178" s="126">
        <f t="shared" si="38"/>
        <v>5150000</v>
      </c>
      <c r="G178" s="882" t="s">
        <v>1248</v>
      </c>
      <c r="H178" s="882" t="s">
        <v>1044</v>
      </c>
      <c r="I178" s="66" t="s">
        <v>39</v>
      </c>
      <c r="J178" s="125" t="s">
        <v>1403</v>
      </c>
      <c r="K178" s="1372" t="s">
        <v>1433</v>
      </c>
      <c r="N178" s="582">
        <f>$E178</f>
        <v>1</v>
      </c>
      <c r="O178" s="1827">
        <f>$F178</f>
        <v>5150000</v>
      </c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L178" s="128"/>
      <c r="AM178" s="128"/>
      <c r="AN178" s="128"/>
      <c r="AO178" s="128"/>
      <c r="AP178" s="1827">
        <f>$E178</f>
        <v>1</v>
      </c>
      <c r="AQ178" s="1827">
        <f>$F178</f>
        <v>5150000</v>
      </c>
      <c r="AR178" s="128"/>
      <c r="AS178" s="128"/>
      <c r="AT178" s="128"/>
      <c r="AU178" s="128"/>
      <c r="AZ178" s="2009"/>
      <c r="BA178" s="2009"/>
    </row>
    <row r="179" spans="1:57" s="1363" customFormat="1" ht="24" customHeight="1">
      <c r="A179" s="66">
        <v>3</v>
      </c>
      <c r="B179" s="66">
        <v>14</v>
      </c>
      <c r="C179" s="14" t="s">
        <v>903</v>
      </c>
      <c r="D179" s="1360">
        <v>7010000</v>
      </c>
      <c r="E179" s="582">
        <v>1</v>
      </c>
      <c r="F179" s="126">
        <f t="shared" ref="F179:F187" si="46">E179*D179</f>
        <v>7010000</v>
      </c>
      <c r="G179" s="882" t="s">
        <v>1248</v>
      </c>
      <c r="H179" s="882" t="s">
        <v>1044</v>
      </c>
      <c r="I179" s="66" t="s">
        <v>39</v>
      </c>
      <c r="J179" s="125" t="s">
        <v>1403</v>
      </c>
      <c r="K179" s="1372" t="s">
        <v>1433</v>
      </c>
      <c r="N179" s="582">
        <f>$E179</f>
        <v>1</v>
      </c>
      <c r="O179" s="1827">
        <f>$F179</f>
        <v>7010000</v>
      </c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L179" s="128"/>
      <c r="AM179" s="128"/>
      <c r="AN179" s="128"/>
      <c r="AO179" s="128"/>
      <c r="AP179" s="1827">
        <f>$E179</f>
        <v>1</v>
      </c>
      <c r="AQ179" s="1827">
        <f>$F179</f>
        <v>7010000</v>
      </c>
      <c r="AR179" s="128"/>
      <c r="AS179" s="128"/>
      <c r="AT179" s="128"/>
      <c r="AU179" s="128"/>
      <c r="AZ179" s="2009"/>
      <c r="BA179" s="2009"/>
    </row>
    <row r="180" spans="1:57" s="1363" customFormat="1" ht="24" customHeight="1">
      <c r="A180" s="66">
        <v>3</v>
      </c>
      <c r="B180" s="66">
        <v>8</v>
      </c>
      <c r="C180" s="14" t="s">
        <v>518</v>
      </c>
      <c r="D180" s="1360">
        <v>2580000</v>
      </c>
      <c r="E180" s="582">
        <v>1</v>
      </c>
      <c r="F180" s="126">
        <f t="shared" si="46"/>
        <v>2580000</v>
      </c>
      <c r="G180" s="882" t="s">
        <v>739</v>
      </c>
      <c r="H180" s="882" t="s">
        <v>830</v>
      </c>
      <c r="I180" s="66" t="s">
        <v>33</v>
      </c>
      <c r="J180" s="125" t="s">
        <v>1403</v>
      </c>
      <c r="K180" s="1372" t="s">
        <v>1433</v>
      </c>
      <c r="N180" s="128"/>
      <c r="O180" s="128"/>
      <c r="P180" s="582">
        <f>$E180</f>
        <v>1</v>
      </c>
      <c r="Q180" s="1827">
        <f>$F180</f>
        <v>2580000</v>
      </c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L180" s="128"/>
      <c r="AM180" s="128"/>
      <c r="AN180" s="128"/>
      <c r="AO180" s="128"/>
      <c r="AP180" s="128"/>
      <c r="AQ180" s="128"/>
      <c r="AR180" s="1827">
        <f>$E180</f>
        <v>1</v>
      </c>
      <c r="AS180" s="1827">
        <f>$F180</f>
        <v>2580000</v>
      </c>
      <c r="AT180" s="128"/>
      <c r="AU180" s="128"/>
      <c r="BB180" s="2009"/>
      <c r="BC180" s="2009"/>
    </row>
    <row r="181" spans="1:57" s="1363" customFormat="1" ht="24" customHeight="1">
      <c r="A181" s="66">
        <v>3</v>
      </c>
      <c r="B181" s="66">
        <v>11</v>
      </c>
      <c r="C181" s="14" t="s">
        <v>995</v>
      </c>
      <c r="D181" s="1360">
        <v>4380000</v>
      </c>
      <c r="E181" s="582">
        <v>1</v>
      </c>
      <c r="F181" s="126">
        <f t="shared" si="46"/>
        <v>4380000</v>
      </c>
      <c r="G181" s="882" t="s">
        <v>86</v>
      </c>
      <c r="H181" s="882" t="s">
        <v>830</v>
      </c>
      <c r="I181" s="66" t="s">
        <v>28</v>
      </c>
      <c r="J181" s="125" t="s">
        <v>1403</v>
      </c>
      <c r="K181" s="1372" t="s">
        <v>1433</v>
      </c>
      <c r="N181" s="128"/>
      <c r="O181" s="128"/>
      <c r="P181" s="128"/>
      <c r="Q181" s="128"/>
      <c r="R181" s="128"/>
      <c r="S181" s="128"/>
      <c r="T181" s="128"/>
      <c r="U181" s="128"/>
      <c r="V181" s="582">
        <f>$E181</f>
        <v>1</v>
      </c>
      <c r="W181" s="582">
        <f>$F181</f>
        <v>4380000</v>
      </c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L181" s="128"/>
      <c r="AM181" s="128"/>
      <c r="AN181" s="128"/>
      <c r="AO181" s="128"/>
      <c r="AP181" s="128"/>
      <c r="AQ181" s="128"/>
      <c r="AR181" s="1827">
        <f>$E181</f>
        <v>1</v>
      </c>
      <c r="AS181" s="1827">
        <f>$F181</f>
        <v>4380000</v>
      </c>
      <c r="AT181" s="128"/>
      <c r="AU181" s="128"/>
      <c r="BB181" s="2009"/>
      <c r="BC181" s="2009"/>
    </row>
    <row r="182" spans="1:57" s="1363" customFormat="1" ht="24" customHeight="1">
      <c r="A182" s="66">
        <v>3</v>
      </c>
      <c r="B182" s="66">
        <v>13</v>
      </c>
      <c r="C182" s="14" t="s">
        <v>995</v>
      </c>
      <c r="D182" s="1360">
        <v>4380000</v>
      </c>
      <c r="E182" s="582">
        <v>1</v>
      </c>
      <c r="F182" s="126">
        <f t="shared" si="46"/>
        <v>4380000</v>
      </c>
      <c r="G182" s="882" t="s">
        <v>1140</v>
      </c>
      <c r="H182" s="882" t="s">
        <v>830</v>
      </c>
      <c r="I182" s="66" t="s">
        <v>28</v>
      </c>
      <c r="J182" s="125" t="s">
        <v>1403</v>
      </c>
      <c r="K182" s="1372" t="s">
        <v>1433</v>
      </c>
      <c r="N182" s="128"/>
      <c r="O182" s="128"/>
      <c r="P182" s="128"/>
      <c r="Q182" s="128"/>
      <c r="R182" s="128"/>
      <c r="S182" s="128"/>
      <c r="T182" s="128"/>
      <c r="U182" s="128"/>
      <c r="V182" s="582">
        <f>$E182</f>
        <v>1</v>
      </c>
      <c r="W182" s="582">
        <f>$F182</f>
        <v>4380000</v>
      </c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L182" s="128"/>
      <c r="AM182" s="128"/>
      <c r="AN182" s="128"/>
      <c r="AO182" s="128"/>
      <c r="AP182" s="128"/>
      <c r="AQ182" s="128"/>
      <c r="AR182" s="1827">
        <f>$E182</f>
        <v>1</v>
      </c>
      <c r="AS182" s="1827">
        <f>$F182</f>
        <v>4380000</v>
      </c>
      <c r="AT182" s="128"/>
      <c r="AU182" s="128"/>
      <c r="BB182" s="2009"/>
      <c r="BC182" s="2009"/>
    </row>
    <row r="183" spans="1:57" s="1363" customFormat="1" ht="24" customHeight="1">
      <c r="A183" s="66">
        <v>3</v>
      </c>
      <c r="B183" s="66">
        <v>1</v>
      </c>
      <c r="C183" s="567" t="s">
        <v>1404</v>
      </c>
      <c r="D183" s="1360">
        <v>830000</v>
      </c>
      <c r="E183" s="582">
        <v>1</v>
      </c>
      <c r="F183" s="126">
        <f t="shared" si="46"/>
        <v>830000</v>
      </c>
      <c r="G183" s="882" t="s">
        <v>831</v>
      </c>
      <c r="H183" s="882" t="s">
        <v>1142</v>
      </c>
      <c r="I183" s="66" t="s">
        <v>33</v>
      </c>
      <c r="J183" s="125" t="s">
        <v>1403</v>
      </c>
      <c r="K183" s="1372" t="s">
        <v>1433</v>
      </c>
      <c r="N183" s="128"/>
      <c r="O183" s="128"/>
      <c r="P183" s="582">
        <f>$E183</f>
        <v>1</v>
      </c>
      <c r="Q183" s="1827">
        <f>$F183</f>
        <v>830000</v>
      </c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L183" s="128"/>
      <c r="AM183" s="128"/>
      <c r="AN183" s="128"/>
      <c r="AO183" s="128"/>
      <c r="AP183" s="128"/>
      <c r="AQ183" s="128"/>
      <c r="AR183" s="128"/>
      <c r="AS183" s="128"/>
      <c r="AT183" s="1827">
        <f>$E183</f>
        <v>1</v>
      </c>
      <c r="AU183" s="1827">
        <f>$F183</f>
        <v>830000</v>
      </c>
      <c r="BD183" s="2009"/>
      <c r="BE183" s="2009"/>
    </row>
    <row r="184" spans="1:57" s="1363" customFormat="1" ht="24" customHeight="1">
      <c r="A184" s="66">
        <v>3</v>
      </c>
      <c r="B184" s="66">
        <v>10</v>
      </c>
      <c r="C184" s="14" t="s">
        <v>992</v>
      </c>
      <c r="D184" s="1360">
        <v>1240000</v>
      </c>
      <c r="E184" s="582">
        <v>1</v>
      </c>
      <c r="F184" s="126">
        <f t="shared" si="46"/>
        <v>1240000</v>
      </c>
      <c r="G184" s="882" t="s">
        <v>831</v>
      </c>
      <c r="H184" s="882" t="s">
        <v>1142</v>
      </c>
      <c r="I184" s="66" t="s">
        <v>33</v>
      </c>
      <c r="J184" s="125" t="s">
        <v>1403</v>
      </c>
      <c r="K184" s="1372" t="s">
        <v>1433</v>
      </c>
      <c r="N184" s="128"/>
      <c r="O184" s="128"/>
      <c r="P184" s="582">
        <f>$E184</f>
        <v>1</v>
      </c>
      <c r="Q184" s="1827">
        <f>$F184</f>
        <v>1240000</v>
      </c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L184" s="128"/>
      <c r="AM184" s="128"/>
      <c r="AN184" s="128"/>
      <c r="AO184" s="128"/>
      <c r="AP184" s="128"/>
      <c r="AQ184" s="128"/>
      <c r="AR184" s="128"/>
      <c r="AS184" s="128"/>
      <c r="AT184" s="1827">
        <f>$E184</f>
        <v>1</v>
      </c>
      <c r="AU184" s="1827">
        <f>$F184</f>
        <v>1240000</v>
      </c>
      <c r="BD184" s="2009"/>
      <c r="BE184" s="2009"/>
    </row>
    <row r="185" spans="1:57" s="1363" customFormat="1" ht="24" customHeight="1">
      <c r="A185" s="66">
        <v>3</v>
      </c>
      <c r="B185" s="66">
        <v>21</v>
      </c>
      <c r="C185" s="14" t="s">
        <v>774</v>
      </c>
      <c r="D185" s="1360">
        <v>1450000</v>
      </c>
      <c r="E185" s="582">
        <v>1</v>
      </c>
      <c r="F185" s="126">
        <f t="shared" si="46"/>
        <v>1450000</v>
      </c>
      <c r="G185" s="882" t="s">
        <v>831</v>
      </c>
      <c r="H185" s="882" t="s">
        <v>1142</v>
      </c>
      <c r="I185" s="66" t="s">
        <v>33</v>
      </c>
      <c r="J185" s="125" t="s">
        <v>1403</v>
      </c>
      <c r="K185" s="1372" t="s">
        <v>1433</v>
      </c>
      <c r="N185" s="128"/>
      <c r="O185" s="128"/>
      <c r="P185" s="582">
        <f>$E185</f>
        <v>1</v>
      </c>
      <c r="Q185" s="1827">
        <f>$F185</f>
        <v>1450000</v>
      </c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L185" s="128"/>
      <c r="AM185" s="128"/>
      <c r="AN185" s="128"/>
      <c r="AO185" s="128"/>
      <c r="AP185" s="128"/>
      <c r="AQ185" s="128"/>
      <c r="AR185" s="128"/>
      <c r="AS185" s="128"/>
      <c r="AT185" s="1827">
        <f>$E185</f>
        <v>1</v>
      </c>
      <c r="AU185" s="1827">
        <f>$F185</f>
        <v>1450000</v>
      </c>
      <c r="BD185" s="2009"/>
      <c r="BE185" s="2009"/>
    </row>
    <row r="186" spans="1:57" s="1363" customFormat="1" ht="24" customHeight="1">
      <c r="A186" s="66">
        <v>3</v>
      </c>
      <c r="B186" s="66">
        <v>9</v>
      </c>
      <c r="C186" s="14" t="s">
        <v>639</v>
      </c>
      <c r="D186" s="1360">
        <v>1650000</v>
      </c>
      <c r="E186" s="582">
        <v>1</v>
      </c>
      <c r="F186" s="126">
        <f t="shared" si="46"/>
        <v>1650000</v>
      </c>
      <c r="G186" s="882" t="s">
        <v>831</v>
      </c>
      <c r="H186" s="882" t="s">
        <v>1142</v>
      </c>
      <c r="I186" s="66" t="s">
        <v>33</v>
      </c>
      <c r="J186" s="125" t="s">
        <v>1403</v>
      </c>
      <c r="K186" s="1372" t="s">
        <v>1433</v>
      </c>
      <c r="N186" s="128"/>
      <c r="O186" s="128"/>
      <c r="P186" s="582">
        <f>$E186</f>
        <v>1</v>
      </c>
      <c r="Q186" s="1827">
        <f>$F186</f>
        <v>1650000</v>
      </c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L186" s="128"/>
      <c r="AM186" s="128"/>
      <c r="AN186" s="128"/>
      <c r="AO186" s="128"/>
      <c r="AP186" s="128"/>
      <c r="AQ186" s="128"/>
      <c r="AR186" s="128"/>
      <c r="AS186" s="128"/>
      <c r="AT186" s="1827">
        <f>$E186</f>
        <v>1</v>
      </c>
      <c r="AU186" s="1827">
        <f>$F186</f>
        <v>1650000</v>
      </c>
      <c r="BD186" s="2009"/>
      <c r="BE186" s="2009"/>
    </row>
    <row r="187" spans="1:57" s="1363" customFormat="1" ht="24" customHeight="1">
      <c r="A187" s="66">
        <v>3</v>
      </c>
      <c r="B187" s="66">
        <v>17</v>
      </c>
      <c r="C187" s="14" t="s">
        <v>735</v>
      </c>
      <c r="D187" s="1360">
        <v>2460000</v>
      </c>
      <c r="E187" s="582">
        <v>1</v>
      </c>
      <c r="F187" s="126">
        <f t="shared" si="46"/>
        <v>2460000</v>
      </c>
      <c r="G187" s="882" t="s">
        <v>831</v>
      </c>
      <c r="H187" s="882" t="s">
        <v>1142</v>
      </c>
      <c r="I187" s="66" t="s">
        <v>33</v>
      </c>
      <c r="J187" s="125" t="s">
        <v>1403</v>
      </c>
      <c r="K187" s="1372" t="s">
        <v>1433</v>
      </c>
      <c r="N187" s="128"/>
      <c r="O187" s="128"/>
      <c r="P187" s="582">
        <f>$E187</f>
        <v>1</v>
      </c>
      <c r="Q187" s="1827">
        <f>$F187</f>
        <v>2460000</v>
      </c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L187" s="128"/>
      <c r="AM187" s="128"/>
      <c r="AN187" s="128"/>
      <c r="AO187" s="128"/>
      <c r="AP187" s="128"/>
      <c r="AQ187" s="128"/>
      <c r="AR187" s="128"/>
      <c r="AS187" s="128"/>
      <c r="AT187" s="1827">
        <f>$E187</f>
        <v>1</v>
      </c>
      <c r="AU187" s="1827">
        <f>$F187</f>
        <v>2460000</v>
      </c>
      <c r="BD187" s="2009"/>
      <c r="BE187" s="2009"/>
    </row>
    <row r="188" spans="1:57" s="1363" customFormat="1" ht="24" customHeight="1">
      <c r="A188" s="91"/>
      <c r="B188" s="91"/>
      <c r="C188" s="1904"/>
      <c r="D188" s="2003"/>
      <c r="E188" s="1991"/>
      <c r="F188" s="1992"/>
      <c r="G188" s="2004"/>
      <c r="H188" s="2004"/>
      <c r="I188" s="91"/>
      <c r="J188" s="1386"/>
      <c r="K188" s="1359"/>
      <c r="N188" s="128"/>
      <c r="O188" s="128"/>
      <c r="P188" s="582"/>
      <c r="Q188" s="1827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L188" s="3127" t="s">
        <v>1303</v>
      </c>
      <c r="AM188" s="3127"/>
      <c r="AN188" s="3127" t="s">
        <v>965</v>
      </c>
      <c r="AO188" s="3127"/>
      <c r="AP188" s="3127" t="s">
        <v>815</v>
      </c>
      <c r="AQ188" s="3127"/>
      <c r="AR188" s="3127" t="s">
        <v>978</v>
      </c>
      <c r="AS188" s="3127"/>
      <c r="AT188" s="3127" t="s">
        <v>843</v>
      </c>
      <c r="AU188" s="3127"/>
      <c r="AV188" s="3129" t="s">
        <v>818</v>
      </c>
      <c r="AW188" s="3127"/>
      <c r="AX188" s="3127" t="s">
        <v>845</v>
      </c>
      <c r="AY188" s="3127"/>
      <c r="AZ188" s="3127" t="s">
        <v>847</v>
      </c>
      <c r="BA188" s="3127"/>
      <c r="BD188" s="2009"/>
      <c r="BE188" s="2009"/>
    </row>
    <row r="189" spans="1:57" s="1363" customFormat="1" ht="24" customHeight="1">
      <c r="A189" s="91"/>
      <c r="B189" s="91"/>
      <c r="C189" s="1904"/>
      <c r="D189" s="2003"/>
      <c r="E189" s="1991"/>
      <c r="F189" s="1992"/>
      <c r="G189" s="2004"/>
      <c r="H189" s="2004"/>
      <c r="I189" s="91"/>
      <c r="J189" s="1386"/>
      <c r="K189" s="1359"/>
      <c r="N189" s="128"/>
      <c r="O189" s="128"/>
      <c r="P189" s="582"/>
      <c r="Q189" s="1827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L189" s="2010" t="s">
        <v>1078</v>
      </c>
      <c r="AM189" s="2010" t="s">
        <v>1077</v>
      </c>
      <c r="AN189" s="2010" t="s">
        <v>1078</v>
      </c>
      <c r="AO189" s="2010" t="s">
        <v>1077</v>
      </c>
      <c r="AP189" s="2010" t="s">
        <v>1078</v>
      </c>
      <c r="AQ189" s="2010" t="s">
        <v>1077</v>
      </c>
      <c r="AR189" s="2010" t="s">
        <v>1078</v>
      </c>
      <c r="AS189" s="2010" t="s">
        <v>1077</v>
      </c>
      <c r="AT189" s="2010" t="s">
        <v>1078</v>
      </c>
      <c r="AU189" s="2010" t="s">
        <v>1077</v>
      </c>
      <c r="AV189" s="2021" t="s">
        <v>1078</v>
      </c>
      <c r="AW189" s="2010" t="s">
        <v>1077</v>
      </c>
      <c r="AX189" s="2010" t="s">
        <v>1078</v>
      </c>
      <c r="AY189" s="2010" t="s">
        <v>1077</v>
      </c>
      <c r="AZ189" s="2010" t="s">
        <v>1078</v>
      </c>
      <c r="BA189" s="2010" t="s">
        <v>1077</v>
      </c>
      <c r="BD189" s="2009"/>
      <c r="BE189" s="2009"/>
    </row>
    <row r="190" spans="1:57" s="1363" customFormat="1" ht="24" customHeight="1">
      <c r="A190" s="91"/>
      <c r="B190" s="91"/>
      <c r="C190" s="1904"/>
      <c r="D190" s="2003"/>
      <c r="E190" s="1991"/>
      <c r="F190" s="1992"/>
      <c r="G190" s="2004"/>
      <c r="H190" s="2004"/>
      <c r="I190" s="91"/>
      <c r="J190" s="1386"/>
      <c r="K190" s="1359"/>
      <c r="N190" s="128"/>
      <c r="O190" s="128"/>
      <c r="P190" s="582"/>
      <c r="Q190" s="1827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L190" s="2008">
        <f>SUM(AL191:AL231)</f>
        <v>5</v>
      </c>
      <c r="AM190" s="2008">
        <f t="shared" ref="AM190:BA190" si="47">SUM(AM191:AM231)</f>
        <v>8855000</v>
      </c>
      <c r="AN190" s="2008">
        <f t="shared" si="47"/>
        <v>5</v>
      </c>
      <c r="AO190" s="2008">
        <f t="shared" si="47"/>
        <v>12065000</v>
      </c>
      <c r="AP190" s="2008">
        <f t="shared" si="47"/>
        <v>4</v>
      </c>
      <c r="AQ190" s="2008">
        <f t="shared" si="47"/>
        <v>6870000</v>
      </c>
      <c r="AR190" s="2008">
        <f t="shared" si="47"/>
        <v>8</v>
      </c>
      <c r="AS190" s="2008">
        <f t="shared" si="47"/>
        <v>15345000</v>
      </c>
      <c r="AT190" s="2008">
        <f t="shared" si="47"/>
        <v>5</v>
      </c>
      <c r="AU190" s="2008">
        <f t="shared" si="47"/>
        <v>11280000</v>
      </c>
      <c r="AV190" s="2022">
        <f t="shared" si="47"/>
        <v>6</v>
      </c>
      <c r="AW190" s="2008">
        <f t="shared" si="47"/>
        <v>13030000</v>
      </c>
      <c r="AX190" s="2008">
        <f t="shared" si="47"/>
        <v>6</v>
      </c>
      <c r="AY190" s="2008">
        <f t="shared" si="47"/>
        <v>8270000</v>
      </c>
      <c r="AZ190" s="2008">
        <f t="shared" si="47"/>
        <v>4</v>
      </c>
      <c r="BA190" s="2008">
        <f t="shared" si="47"/>
        <v>10495000</v>
      </c>
      <c r="BB190" s="2009">
        <f>AL190+AN190+AP190+AR190+AT190+AV190+AX190+AZ190</f>
        <v>43</v>
      </c>
      <c r="BC190" s="2009">
        <f>AM190+AO190+AQ190+AS190+AU190+AW190+AY190+BA190</f>
        <v>86210000</v>
      </c>
      <c r="BD190" s="2009"/>
      <c r="BE190" s="2009"/>
    </row>
    <row r="191" spans="1:57" s="1363" customFormat="1" ht="24" customHeight="1">
      <c r="A191" s="66">
        <v>4</v>
      </c>
      <c r="B191" s="66">
        <v>7</v>
      </c>
      <c r="C191" s="131" t="s">
        <v>1762</v>
      </c>
      <c r="D191" s="1360">
        <v>485000</v>
      </c>
      <c r="E191" s="582">
        <v>1</v>
      </c>
      <c r="F191" s="126">
        <f t="shared" ref="F191:F231" si="48">E191*D191</f>
        <v>485000</v>
      </c>
      <c r="G191" s="882" t="s">
        <v>117</v>
      </c>
      <c r="H191" s="882" t="s">
        <v>1303</v>
      </c>
      <c r="I191" s="66" t="s">
        <v>65</v>
      </c>
      <c r="J191" s="125" t="s">
        <v>1403</v>
      </c>
      <c r="K191" s="1372" t="s">
        <v>1433</v>
      </c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582">
        <f>$E191</f>
        <v>1</v>
      </c>
      <c r="AC191" s="582">
        <f>$F191</f>
        <v>485000</v>
      </c>
      <c r="AD191" s="128"/>
      <c r="AE191" s="128"/>
      <c r="AF191" s="128"/>
      <c r="AG191" s="128"/>
      <c r="AH191" s="128"/>
      <c r="AI191" s="128"/>
      <c r="AL191" s="1827">
        <f>$E191</f>
        <v>1</v>
      </c>
      <c r="AM191" s="1827">
        <f>$F191</f>
        <v>485000</v>
      </c>
      <c r="AN191" s="128"/>
      <c r="AO191" s="128"/>
      <c r="AP191" s="128"/>
      <c r="AQ191" s="128"/>
      <c r="AR191" s="128"/>
      <c r="AS191" s="128"/>
      <c r="AT191" s="128"/>
      <c r="AU191" s="128"/>
      <c r="AV191" s="2023"/>
      <c r="AW191" s="128"/>
      <c r="AX191" s="128"/>
      <c r="AY191" s="128"/>
      <c r="AZ191" s="128"/>
      <c r="BA191" s="128"/>
    </row>
    <row r="192" spans="1:57" s="1363" customFormat="1" ht="24" customHeight="1">
      <c r="A192" s="66">
        <v>4</v>
      </c>
      <c r="B192" s="66">
        <v>9</v>
      </c>
      <c r="C192" s="14" t="s">
        <v>985</v>
      </c>
      <c r="D192" s="1360">
        <v>730000</v>
      </c>
      <c r="E192" s="582">
        <v>1</v>
      </c>
      <c r="F192" s="126">
        <f t="shared" si="48"/>
        <v>730000</v>
      </c>
      <c r="G192" s="882" t="s">
        <v>854</v>
      </c>
      <c r="H192" s="882" t="s">
        <v>1303</v>
      </c>
      <c r="I192" s="66" t="s">
        <v>26</v>
      </c>
      <c r="J192" s="125" t="s">
        <v>1403</v>
      </c>
      <c r="K192" s="1372" t="s">
        <v>1433</v>
      </c>
      <c r="M192" s="30" t="s">
        <v>4113</v>
      </c>
      <c r="N192" s="128"/>
      <c r="O192" s="128"/>
      <c r="P192" s="128"/>
      <c r="Q192" s="128"/>
      <c r="R192" s="128"/>
      <c r="S192" s="128"/>
      <c r="T192" s="582">
        <f>$E192</f>
        <v>1</v>
      </c>
      <c r="U192" s="1827">
        <f>$F192</f>
        <v>730000</v>
      </c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L192" s="1827">
        <f>$E192</f>
        <v>1</v>
      </c>
      <c r="AM192" s="1827">
        <f>$F192</f>
        <v>730000</v>
      </c>
      <c r="AN192" s="128"/>
      <c r="AO192" s="128"/>
      <c r="AP192" s="128"/>
      <c r="AQ192" s="128"/>
      <c r="AR192" s="128"/>
      <c r="AS192" s="128"/>
      <c r="AT192" s="128"/>
      <c r="AU192" s="128"/>
      <c r="AV192" s="2023"/>
      <c r="AW192" s="128"/>
      <c r="AX192" s="128"/>
      <c r="AY192" s="128"/>
      <c r="AZ192" s="128"/>
      <c r="BA192" s="128"/>
    </row>
    <row r="193" spans="1:196" s="1363" customFormat="1" ht="24" customHeight="1">
      <c r="A193" s="66">
        <v>4</v>
      </c>
      <c r="B193" s="66">
        <v>11</v>
      </c>
      <c r="C193" s="14" t="s">
        <v>1401</v>
      </c>
      <c r="D193" s="1360">
        <v>730000</v>
      </c>
      <c r="E193" s="582">
        <v>1</v>
      </c>
      <c r="F193" s="126">
        <f t="shared" si="48"/>
        <v>730000</v>
      </c>
      <c r="G193" s="882" t="s">
        <v>854</v>
      </c>
      <c r="H193" s="882" t="s">
        <v>1303</v>
      </c>
      <c r="I193" s="66" t="s">
        <v>26</v>
      </c>
      <c r="J193" s="125" t="s">
        <v>961</v>
      </c>
      <c r="K193" s="1372" t="s">
        <v>1433</v>
      </c>
      <c r="M193" s="30" t="s">
        <v>4113</v>
      </c>
      <c r="N193" s="128"/>
      <c r="O193" s="128"/>
      <c r="P193" s="128"/>
      <c r="Q193" s="128"/>
      <c r="R193" s="128"/>
      <c r="S193" s="128"/>
      <c r="T193" s="582">
        <f>$E193</f>
        <v>1</v>
      </c>
      <c r="U193" s="1827">
        <f>$F193</f>
        <v>730000</v>
      </c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L193" s="1827">
        <f>$E193</f>
        <v>1</v>
      </c>
      <c r="AM193" s="1827">
        <f>$F193</f>
        <v>730000</v>
      </c>
      <c r="AN193" s="128"/>
      <c r="AO193" s="128"/>
      <c r="AP193" s="128"/>
      <c r="AQ193" s="128"/>
      <c r="AR193" s="128"/>
      <c r="AS193" s="128"/>
      <c r="AT193" s="128"/>
      <c r="AU193" s="128"/>
      <c r="AV193" s="2023"/>
      <c r="AW193" s="128"/>
      <c r="AX193" s="128"/>
      <c r="AY193" s="128"/>
      <c r="AZ193" s="128"/>
      <c r="BA193" s="128"/>
    </row>
    <row r="194" spans="1:196" s="1363" customFormat="1" ht="24" customHeight="1">
      <c r="A194" s="66">
        <v>4</v>
      </c>
      <c r="B194" s="66">
        <v>14</v>
      </c>
      <c r="C194" s="14" t="s">
        <v>771</v>
      </c>
      <c r="D194" s="1360">
        <v>1760000</v>
      </c>
      <c r="E194" s="582">
        <v>1</v>
      </c>
      <c r="F194" s="126">
        <f t="shared" si="48"/>
        <v>1760000</v>
      </c>
      <c r="G194" s="882" t="s">
        <v>103</v>
      </c>
      <c r="H194" s="882" t="s">
        <v>1303</v>
      </c>
      <c r="I194" s="66" t="s">
        <v>49</v>
      </c>
      <c r="J194" s="125" t="s">
        <v>1403</v>
      </c>
      <c r="K194" s="1372" t="s">
        <v>1433</v>
      </c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582">
        <f>$E194</f>
        <v>1</v>
      </c>
      <c r="AA194" s="582">
        <f>$F194</f>
        <v>1760000</v>
      </c>
      <c r="AB194" s="128"/>
      <c r="AC194" s="128"/>
      <c r="AD194" s="128"/>
      <c r="AE194" s="128"/>
      <c r="AF194" s="128"/>
      <c r="AG194" s="128"/>
      <c r="AH194" s="128"/>
      <c r="AI194" s="128"/>
      <c r="AL194" s="1827">
        <f>$E194</f>
        <v>1</v>
      </c>
      <c r="AM194" s="1827">
        <f>$F194</f>
        <v>1760000</v>
      </c>
      <c r="AN194" s="128"/>
      <c r="AO194" s="128"/>
      <c r="AP194" s="128"/>
      <c r="AQ194" s="128"/>
      <c r="AR194" s="128"/>
      <c r="AS194" s="128"/>
      <c r="AT194" s="128"/>
      <c r="AU194" s="128"/>
      <c r="AV194" s="2023"/>
      <c r="AW194" s="128"/>
      <c r="AX194" s="128"/>
      <c r="AY194" s="128"/>
      <c r="AZ194" s="128"/>
      <c r="BA194" s="128"/>
    </row>
    <row r="195" spans="1:196" s="1363" customFormat="1" ht="24" customHeight="1">
      <c r="A195" s="66">
        <v>4</v>
      </c>
      <c r="B195" s="66">
        <v>40</v>
      </c>
      <c r="C195" s="14" t="s">
        <v>1045</v>
      </c>
      <c r="D195" s="1360">
        <v>5150000</v>
      </c>
      <c r="E195" s="582">
        <v>1</v>
      </c>
      <c r="F195" s="126">
        <f t="shared" si="48"/>
        <v>5150000</v>
      </c>
      <c r="G195" s="882" t="s">
        <v>854</v>
      </c>
      <c r="H195" s="882" t="s">
        <v>1303</v>
      </c>
      <c r="I195" s="66" t="s">
        <v>26</v>
      </c>
      <c r="J195" s="125" t="s">
        <v>1403</v>
      </c>
      <c r="K195" s="1372" t="s">
        <v>1433</v>
      </c>
      <c r="M195" s="30" t="s">
        <v>4113</v>
      </c>
      <c r="N195" s="128"/>
      <c r="O195" s="128"/>
      <c r="P195" s="128"/>
      <c r="Q195" s="128"/>
      <c r="R195" s="128"/>
      <c r="S195" s="128"/>
      <c r="T195" s="582">
        <f>$E195</f>
        <v>1</v>
      </c>
      <c r="U195" s="1827">
        <f>$F195</f>
        <v>5150000</v>
      </c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L195" s="1827">
        <f>$E195</f>
        <v>1</v>
      </c>
      <c r="AM195" s="1827">
        <f>$F195</f>
        <v>5150000</v>
      </c>
      <c r="AN195" s="128"/>
      <c r="AO195" s="128"/>
      <c r="AP195" s="128"/>
      <c r="AQ195" s="128"/>
      <c r="AR195" s="128"/>
      <c r="AS195" s="128"/>
      <c r="AT195" s="128"/>
      <c r="AU195" s="128"/>
      <c r="AV195" s="2023"/>
      <c r="AW195" s="128"/>
      <c r="AX195" s="128"/>
      <c r="AY195" s="128"/>
      <c r="AZ195" s="128"/>
      <c r="BA195" s="128"/>
    </row>
    <row r="196" spans="1:196" s="1363" customFormat="1" ht="24" customHeight="1">
      <c r="A196" s="66">
        <v>4</v>
      </c>
      <c r="B196" s="66">
        <v>6</v>
      </c>
      <c r="C196" s="131" t="s">
        <v>1762</v>
      </c>
      <c r="D196" s="1360">
        <v>485000</v>
      </c>
      <c r="E196" s="582">
        <v>1</v>
      </c>
      <c r="F196" s="126">
        <f t="shared" si="48"/>
        <v>485000</v>
      </c>
      <c r="G196" s="882" t="s">
        <v>1100</v>
      </c>
      <c r="H196" s="882" t="s">
        <v>965</v>
      </c>
      <c r="I196" s="66" t="s">
        <v>28</v>
      </c>
      <c r="J196" s="125" t="s">
        <v>1403</v>
      </c>
      <c r="K196" s="1372" t="s">
        <v>1433</v>
      </c>
      <c r="N196" s="128"/>
      <c r="O196" s="128"/>
      <c r="P196" s="128"/>
      <c r="Q196" s="128"/>
      <c r="R196" s="128"/>
      <c r="S196" s="128"/>
      <c r="T196" s="128"/>
      <c r="U196" s="128"/>
      <c r="V196" s="582">
        <f>$E196</f>
        <v>1</v>
      </c>
      <c r="W196" s="582">
        <f>$F196</f>
        <v>485000</v>
      </c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L196" s="128"/>
      <c r="AM196" s="128"/>
      <c r="AN196" s="1827">
        <f>$E196</f>
        <v>1</v>
      </c>
      <c r="AO196" s="1827">
        <f>$F196</f>
        <v>485000</v>
      </c>
      <c r="AP196" s="128"/>
      <c r="AQ196" s="128"/>
      <c r="AR196" s="128"/>
      <c r="AS196" s="128"/>
      <c r="AT196" s="128"/>
      <c r="AU196" s="128"/>
      <c r="AV196" s="2023"/>
      <c r="AW196" s="128"/>
      <c r="AX196" s="128"/>
      <c r="AY196" s="128"/>
      <c r="AZ196" s="128"/>
      <c r="BA196" s="128"/>
    </row>
    <row r="197" spans="1:196" s="1363" customFormat="1" ht="24" customHeight="1">
      <c r="A197" s="66">
        <v>4</v>
      </c>
      <c r="B197" s="66">
        <v>4</v>
      </c>
      <c r="C197" s="567" t="s">
        <v>1760</v>
      </c>
      <c r="D197" s="1360">
        <v>550000</v>
      </c>
      <c r="E197" s="582">
        <v>1</v>
      </c>
      <c r="F197" s="126">
        <f t="shared" si="48"/>
        <v>550000</v>
      </c>
      <c r="G197" s="882" t="s">
        <v>111</v>
      </c>
      <c r="H197" s="882" t="s">
        <v>965</v>
      </c>
      <c r="I197" s="66" t="s">
        <v>49</v>
      </c>
      <c r="J197" s="125" t="s">
        <v>961</v>
      </c>
      <c r="K197" s="1372" t="s">
        <v>1433</v>
      </c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582">
        <f>$E197</f>
        <v>1</v>
      </c>
      <c r="AA197" s="582">
        <f>$F197</f>
        <v>550000</v>
      </c>
      <c r="AB197" s="128"/>
      <c r="AC197" s="128"/>
      <c r="AD197" s="128"/>
      <c r="AE197" s="128"/>
      <c r="AF197" s="128"/>
      <c r="AG197" s="128"/>
      <c r="AH197" s="128"/>
      <c r="AI197" s="128"/>
      <c r="AL197" s="128"/>
      <c r="AM197" s="128"/>
      <c r="AN197" s="1827">
        <f>$E197</f>
        <v>1</v>
      </c>
      <c r="AO197" s="1827">
        <f>$F197</f>
        <v>550000</v>
      </c>
      <c r="AP197" s="128"/>
      <c r="AQ197" s="128"/>
      <c r="AR197" s="128"/>
      <c r="AS197" s="128"/>
      <c r="AT197" s="128"/>
      <c r="AU197" s="128"/>
      <c r="AV197" s="2023"/>
      <c r="AW197" s="128"/>
      <c r="AX197" s="128"/>
      <c r="AY197" s="128"/>
      <c r="AZ197" s="128"/>
      <c r="BA197" s="128"/>
    </row>
    <row r="198" spans="1:196" s="1363" customFormat="1" ht="24" customHeight="1">
      <c r="A198" s="66">
        <v>4</v>
      </c>
      <c r="B198" s="66">
        <v>17</v>
      </c>
      <c r="C198" s="14" t="s">
        <v>771</v>
      </c>
      <c r="D198" s="1360">
        <v>1760000</v>
      </c>
      <c r="E198" s="582">
        <v>1</v>
      </c>
      <c r="F198" s="126">
        <f t="shared" si="48"/>
        <v>1760000</v>
      </c>
      <c r="G198" s="882" t="s">
        <v>1100</v>
      </c>
      <c r="H198" s="882" t="s">
        <v>965</v>
      </c>
      <c r="I198" s="66" t="s">
        <v>28</v>
      </c>
      <c r="J198" s="125" t="s">
        <v>1403</v>
      </c>
      <c r="K198" s="1372" t="s">
        <v>1433</v>
      </c>
      <c r="N198" s="128"/>
      <c r="O198" s="128"/>
      <c r="P198" s="128"/>
      <c r="Q198" s="128"/>
      <c r="R198" s="128"/>
      <c r="S198" s="128"/>
      <c r="T198" s="128"/>
      <c r="U198" s="128"/>
      <c r="V198" s="582">
        <f>$E198</f>
        <v>1</v>
      </c>
      <c r="W198" s="582">
        <f>$F198</f>
        <v>1760000</v>
      </c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L198" s="128"/>
      <c r="AM198" s="128"/>
      <c r="AN198" s="1827">
        <f>$E198</f>
        <v>1</v>
      </c>
      <c r="AO198" s="1827">
        <f>$F198</f>
        <v>1760000</v>
      </c>
      <c r="AP198" s="128"/>
      <c r="AQ198" s="128"/>
      <c r="AR198" s="128"/>
      <c r="AS198" s="128"/>
      <c r="AT198" s="128"/>
      <c r="AU198" s="128"/>
      <c r="AV198" s="2023"/>
      <c r="AW198" s="128"/>
      <c r="AX198" s="128"/>
      <c r="AY198" s="128"/>
      <c r="AZ198" s="128"/>
      <c r="BA198" s="128"/>
    </row>
    <row r="199" spans="1:196" s="1363" customFormat="1" ht="24" customHeight="1">
      <c r="A199" s="66">
        <v>4</v>
      </c>
      <c r="B199" s="66">
        <v>28</v>
      </c>
      <c r="C199" s="14" t="s">
        <v>996</v>
      </c>
      <c r="D199" s="1360">
        <v>4120000</v>
      </c>
      <c r="E199" s="582">
        <v>1</v>
      </c>
      <c r="F199" s="126">
        <f t="shared" si="48"/>
        <v>4120000</v>
      </c>
      <c r="G199" s="882" t="s">
        <v>1118</v>
      </c>
      <c r="H199" s="882" t="s">
        <v>965</v>
      </c>
      <c r="I199" s="66" t="s">
        <v>39</v>
      </c>
      <c r="J199" s="125" t="s">
        <v>1403</v>
      </c>
      <c r="K199" s="1372" t="s">
        <v>1433</v>
      </c>
      <c r="N199" s="582">
        <f>$E199</f>
        <v>1</v>
      </c>
      <c r="O199" s="1827">
        <f>$F199</f>
        <v>4120000</v>
      </c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L199" s="128"/>
      <c r="AM199" s="128"/>
      <c r="AN199" s="1827">
        <f>$E199</f>
        <v>1</v>
      </c>
      <c r="AO199" s="1827">
        <f>$F199</f>
        <v>4120000</v>
      </c>
      <c r="AP199" s="128"/>
      <c r="AQ199" s="128"/>
      <c r="AR199" s="128"/>
      <c r="AS199" s="128"/>
      <c r="AT199" s="128"/>
      <c r="AU199" s="128"/>
      <c r="AV199" s="2023"/>
      <c r="AW199" s="128"/>
      <c r="AX199" s="128"/>
      <c r="AY199" s="128"/>
      <c r="AZ199" s="128"/>
      <c r="BA199" s="128"/>
    </row>
    <row r="200" spans="1:196" s="1363" customFormat="1" ht="24" customHeight="1">
      <c r="A200" s="66">
        <v>4</v>
      </c>
      <c r="B200" s="66">
        <v>20</v>
      </c>
      <c r="C200" s="14" t="s">
        <v>1060</v>
      </c>
      <c r="D200" s="1360">
        <v>5150000</v>
      </c>
      <c r="E200" s="582">
        <v>1</v>
      </c>
      <c r="F200" s="126">
        <f t="shared" si="48"/>
        <v>5150000</v>
      </c>
      <c r="G200" s="882" t="s">
        <v>1118</v>
      </c>
      <c r="H200" s="882" t="s">
        <v>965</v>
      </c>
      <c r="I200" s="66" t="s">
        <v>39</v>
      </c>
      <c r="J200" s="125" t="s">
        <v>1403</v>
      </c>
      <c r="K200" s="1372" t="s">
        <v>1433</v>
      </c>
      <c r="N200" s="582">
        <f>$E200</f>
        <v>1</v>
      </c>
      <c r="O200" s="1827">
        <f>$F200</f>
        <v>5150000</v>
      </c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L200" s="128"/>
      <c r="AM200" s="128"/>
      <c r="AN200" s="1827">
        <f>$E200</f>
        <v>1</v>
      </c>
      <c r="AO200" s="1827">
        <f>$F200</f>
        <v>5150000</v>
      </c>
      <c r="AP200" s="128"/>
      <c r="AQ200" s="128"/>
      <c r="AR200" s="128"/>
      <c r="AS200" s="128"/>
      <c r="AT200" s="128"/>
      <c r="AU200" s="128"/>
      <c r="AV200" s="2023"/>
      <c r="AW200" s="128"/>
      <c r="AX200" s="128"/>
      <c r="AY200" s="128"/>
      <c r="AZ200" s="128"/>
      <c r="BA200" s="128"/>
    </row>
    <row r="201" spans="1:196" s="1363" customFormat="1" ht="24" customHeight="1">
      <c r="A201" s="66">
        <v>4</v>
      </c>
      <c r="B201" s="66">
        <v>2</v>
      </c>
      <c r="C201" s="567" t="s">
        <v>1404</v>
      </c>
      <c r="D201" s="1360">
        <v>830000</v>
      </c>
      <c r="E201" s="582">
        <v>3</v>
      </c>
      <c r="F201" s="126">
        <f t="shared" si="48"/>
        <v>2490000</v>
      </c>
      <c r="G201" s="882" t="s">
        <v>904</v>
      </c>
      <c r="H201" s="882" t="s">
        <v>815</v>
      </c>
      <c r="I201" s="66" t="s">
        <v>33</v>
      </c>
      <c r="J201" s="125" t="s">
        <v>1403</v>
      </c>
      <c r="K201" s="1372" t="s">
        <v>1433</v>
      </c>
      <c r="N201" s="128"/>
      <c r="O201" s="128"/>
      <c r="P201" s="582">
        <f>$E201</f>
        <v>3</v>
      </c>
      <c r="Q201" s="1827">
        <f>$F201</f>
        <v>2490000</v>
      </c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L201" s="128"/>
      <c r="AM201" s="128"/>
      <c r="AN201" s="128"/>
      <c r="AO201" s="128"/>
      <c r="AP201" s="1827">
        <f>$E201</f>
        <v>3</v>
      </c>
      <c r="AQ201" s="1827">
        <f>$F201</f>
        <v>2490000</v>
      </c>
      <c r="AR201" s="128"/>
      <c r="AS201" s="128"/>
      <c r="AT201" s="128"/>
      <c r="AU201" s="128"/>
      <c r="AV201" s="2023"/>
      <c r="AW201" s="128"/>
      <c r="AX201" s="128"/>
      <c r="AY201" s="128"/>
      <c r="AZ201" s="128"/>
      <c r="BA201" s="128"/>
    </row>
    <row r="202" spans="1:196" s="1363" customFormat="1" ht="24" customHeight="1">
      <c r="A202" s="66">
        <v>4</v>
      </c>
      <c r="B202" s="66">
        <v>26</v>
      </c>
      <c r="C202" s="14" t="s">
        <v>995</v>
      </c>
      <c r="D202" s="1360">
        <v>4380000</v>
      </c>
      <c r="E202" s="582">
        <v>1</v>
      </c>
      <c r="F202" s="126">
        <f t="shared" si="48"/>
        <v>4380000</v>
      </c>
      <c r="G202" s="882" t="s">
        <v>904</v>
      </c>
      <c r="H202" s="882" t="s">
        <v>815</v>
      </c>
      <c r="I202" s="66" t="s">
        <v>33</v>
      </c>
      <c r="J202" s="125" t="s">
        <v>1403</v>
      </c>
      <c r="K202" s="1372" t="s">
        <v>1433</v>
      </c>
      <c r="N202" s="128"/>
      <c r="O202" s="128"/>
      <c r="P202" s="582">
        <f>$E202</f>
        <v>1</v>
      </c>
      <c r="Q202" s="1827">
        <f>$F202</f>
        <v>4380000</v>
      </c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L202" s="128"/>
      <c r="AM202" s="128"/>
      <c r="AN202" s="128"/>
      <c r="AO202" s="128"/>
      <c r="AP202" s="1827">
        <f>$E202</f>
        <v>1</v>
      </c>
      <c r="AQ202" s="1827">
        <f>$F202</f>
        <v>4380000</v>
      </c>
      <c r="AR202" s="128"/>
      <c r="AS202" s="128"/>
      <c r="AT202" s="128"/>
      <c r="AU202" s="128"/>
      <c r="AV202" s="2023"/>
      <c r="AW202" s="128"/>
      <c r="AX202" s="128"/>
      <c r="AY202" s="128"/>
      <c r="AZ202" s="128"/>
      <c r="BA202" s="128"/>
    </row>
    <row r="203" spans="1:196" s="1363" customFormat="1" ht="24" customHeight="1">
      <c r="A203" s="66">
        <v>4</v>
      </c>
      <c r="B203" s="66">
        <v>5</v>
      </c>
      <c r="C203" s="131" t="s">
        <v>1762</v>
      </c>
      <c r="D203" s="1360">
        <v>485000</v>
      </c>
      <c r="E203" s="582">
        <v>1</v>
      </c>
      <c r="F203" s="126">
        <f t="shared" si="48"/>
        <v>485000</v>
      </c>
      <c r="G203" s="882" t="s">
        <v>101</v>
      </c>
      <c r="H203" s="882" t="s">
        <v>978</v>
      </c>
      <c r="I203" s="66" t="s">
        <v>49</v>
      </c>
      <c r="J203" s="125" t="s">
        <v>1403</v>
      </c>
      <c r="K203" s="1372" t="s">
        <v>1433</v>
      </c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582">
        <f>$E203</f>
        <v>1</v>
      </c>
      <c r="AA203" s="582">
        <f>$F203</f>
        <v>485000</v>
      </c>
      <c r="AB203" s="128"/>
      <c r="AC203" s="128"/>
      <c r="AD203" s="128"/>
      <c r="AE203" s="128"/>
      <c r="AF203" s="128"/>
      <c r="AG203" s="128"/>
      <c r="AH203" s="128"/>
      <c r="AI203" s="128"/>
      <c r="AL203" s="128"/>
      <c r="AM203" s="128"/>
      <c r="AN203" s="128"/>
      <c r="AO203" s="128"/>
      <c r="AP203" s="128"/>
      <c r="AQ203" s="128"/>
      <c r="AR203" s="1827">
        <f t="shared" ref="AR203:AR210" si="49">$E203</f>
        <v>1</v>
      </c>
      <c r="AS203" s="1827">
        <f t="shared" ref="AS203:AS210" si="50">$F203</f>
        <v>485000</v>
      </c>
      <c r="AT203" s="128"/>
      <c r="AU203" s="128"/>
      <c r="AV203" s="2023"/>
      <c r="AW203" s="128"/>
      <c r="AX203" s="128"/>
      <c r="AY203" s="128"/>
      <c r="AZ203" s="128"/>
      <c r="BA203" s="128"/>
    </row>
    <row r="204" spans="1:196" s="1359" customFormat="1" ht="24" customHeight="1">
      <c r="A204" s="66">
        <v>4</v>
      </c>
      <c r="B204" s="66">
        <v>24</v>
      </c>
      <c r="C204" s="14" t="s">
        <v>839</v>
      </c>
      <c r="D204" s="1360">
        <v>1240000</v>
      </c>
      <c r="E204" s="582">
        <v>1</v>
      </c>
      <c r="F204" s="126">
        <f t="shared" si="48"/>
        <v>1240000</v>
      </c>
      <c r="G204" s="882" t="s">
        <v>853</v>
      </c>
      <c r="H204" s="882" t="s">
        <v>978</v>
      </c>
      <c r="I204" s="66" t="s">
        <v>39</v>
      </c>
      <c r="J204" s="125" t="s">
        <v>1403</v>
      </c>
      <c r="K204" s="1372" t="s">
        <v>1433</v>
      </c>
      <c r="L204" s="1363"/>
      <c r="M204" s="1363"/>
      <c r="N204" s="582">
        <f>$E204</f>
        <v>1</v>
      </c>
      <c r="O204" s="1827">
        <f>$F204</f>
        <v>1240000</v>
      </c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363"/>
      <c r="AK204" s="1363"/>
      <c r="AL204" s="128"/>
      <c r="AM204" s="128"/>
      <c r="AN204" s="128"/>
      <c r="AO204" s="128"/>
      <c r="AP204" s="128"/>
      <c r="AQ204" s="128"/>
      <c r="AR204" s="1827">
        <f t="shared" si="49"/>
        <v>1</v>
      </c>
      <c r="AS204" s="1827">
        <f t="shared" si="50"/>
        <v>1240000</v>
      </c>
      <c r="AT204" s="128"/>
      <c r="AU204" s="128"/>
      <c r="AV204" s="2023"/>
      <c r="AW204" s="128"/>
      <c r="AX204" s="128"/>
      <c r="AY204" s="128"/>
      <c r="AZ204" s="128"/>
      <c r="BA204" s="128"/>
      <c r="BB204" s="1363"/>
      <c r="BC204" s="1363"/>
      <c r="BD204" s="1363"/>
      <c r="BE204" s="1363"/>
      <c r="BF204" s="1363"/>
      <c r="BG204" s="1363"/>
      <c r="BH204" s="1363"/>
      <c r="BI204" s="1363"/>
      <c r="BJ204" s="1363"/>
      <c r="BK204" s="1363"/>
      <c r="BL204" s="1363"/>
      <c r="BM204" s="1363"/>
      <c r="BN204" s="1363"/>
      <c r="BO204" s="1363"/>
      <c r="BP204" s="1363"/>
      <c r="BQ204" s="1363"/>
      <c r="BR204" s="1363"/>
      <c r="BS204" s="1363"/>
      <c r="BT204" s="1363"/>
      <c r="BU204" s="1363"/>
      <c r="BV204" s="1363"/>
      <c r="BW204" s="1363"/>
      <c r="BX204" s="1363"/>
      <c r="BY204" s="1363"/>
      <c r="BZ204" s="1363"/>
      <c r="CA204" s="1363"/>
      <c r="CB204" s="1363"/>
      <c r="CC204" s="1363"/>
      <c r="CD204" s="1363"/>
      <c r="CE204" s="1363"/>
      <c r="CF204" s="1363"/>
      <c r="CG204" s="1363"/>
      <c r="CH204" s="1363"/>
      <c r="CI204" s="1363"/>
      <c r="CJ204" s="1363"/>
      <c r="CK204" s="1363"/>
      <c r="CL204" s="1363"/>
      <c r="CM204" s="1363"/>
      <c r="CN204" s="1363"/>
      <c r="CO204" s="1363"/>
      <c r="CP204" s="1363"/>
      <c r="CQ204" s="1363"/>
      <c r="CR204" s="1363"/>
      <c r="CS204" s="1363"/>
      <c r="CT204" s="1363"/>
      <c r="CU204" s="1363"/>
      <c r="CV204" s="1363"/>
      <c r="CW204" s="1363"/>
      <c r="CX204" s="1363"/>
      <c r="CY204" s="1363"/>
      <c r="CZ204" s="1363"/>
      <c r="DA204" s="1363"/>
      <c r="DB204" s="1363"/>
      <c r="DC204" s="1363"/>
      <c r="DD204" s="1363"/>
      <c r="DE204" s="1363"/>
      <c r="DF204" s="1363"/>
      <c r="DG204" s="1363"/>
      <c r="DH204" s="1363"/>
      <c r="DI204" s="1363"/>
      <c r="DJ204" s="1363"/>
      <c r="DK204" s="1363"/>
      <c r="DL204" s="1363"/>
      <c r="DM204" s="1363"/>
      <c r="DN204" s="1363"/>
      <c r="DO204" s="1363"/>
      <c r="DP204" s="1363"/>
      <c r="DQ204" s="1363"/>
      <c r="DR204" s="1363"/>
      <c r="DS204" s="1363"/>
      <c r="DT204" s="1363"/>
      <c r="DU204" s="1363"/>
      <c r="DV204" s="1363"/>
      <c r="DW204" s="1363"/>
      <c r="DX204" s="1363"/>
      <c r="DY204" s="1363"/>
      <c r="DZ204" s="1363"/>
      <c r="EA204" s="1363"/>
      <c r="EB204" s="1363"/>
      <c r="EC204" s="1363"/>
      <c r="ED204" s="1363"/>
      <c r="EE204" s="1363"/>
      <c r="EF204" s="1363"/>
      <c r="EG204" s="1363"/>
      <c r="EH204" s="1363"/>
      <c r="EI204" s="1363"/>
      <c r="EJ204" s="1363"/>
      <c r="EK204" s="1363"/>
      <c r="EL204" s="1363"/>
      <c r="EM204" s="1363"/>
      <c r="EN204" s="1363"/>
      <c r="EO204" s="1363"/>
      <c r="EP204" s="1363"/>
      <c r="EQ204" s="1363"/>
      <c r="ER204" s="1363"/>
      <c r="ES204" s="1363"/>
      <c r="ET204" s="1363"/>
      <c r="EU204" s="1363"/>
      <c r="EV204" s="1363"/>
      <c r="EW204" s="1363"/>
      <c r="EX204" s="1363"/>
      <c r="EY204" s="1363"/>
      <c r="EZ204" s="1363"/>
      <c r="FA204" s="1363"/>
      <c r="FB204" s="1363"/>
      <c r="FC204" s="1363"/>
      <c r="FD204" s="1363"/>
      <c r="FE204" s="1363"/>
      <c r="FF204" s="1363"/>
      <c r="FG204" s="1363"/>
      <c r="FH204" s="1363"/>
      <c r="FI204" s="1363"/>
      <c r="FJ204" s="1363"/>
      <c r="FK204" s="1363"/>
      <c r="FL204" s="1363"/>
      <c r="FM204" s="1363"/>
      <c r="FN204" s="1363"/>
      <c r="FO204" s="1363"/>
      <c r="FP204" s="1363"/>
      <c r="FQ204" s="1363"/>
      <c r="FR204" s="1363"/>
      <c r="FS204" s="1363"/>
      <c r="FT204" s="1363"/>
      <c r="FU204" s="1363"/>
      <c r="FV204" s="1363"/>
      <c r="FW204" s="1363"/>
      <c r="FX204" s="1363"/>
      <c r="FY204" s="1363"/>
      <c r="FZ204" s="1363"/>
      <c r="GA204" s="1363"/>
      <c r="GB204" s="1363"/>
      <c r="GC204" s="1363"/>
      <c r="GD204" s="1363"/>
      <c r="GE204" s="1363"/>
      <c r="GF204" s="1363"/>
      <c r="GG204" s="1363"/>
      <c r="GH204" s="1363"/>
      <c r="GI204" s="1363"/>
      <c r="GJ204" s="1363"/>
      <c r="GK204" s="1363"/>
      <c r="GL204" s="1363"/>
      <c r="GM204" s="1363"/>
      <c r="GN204" s="1363"/>
    </row>
    <row r="205" spans="1:196" s="1363" customFormat="1" ht="24" customHeight="1">
      <c r="A205" s="66">
        <v>4</v>
      </c>
      <c r="B205" s="66">
        <v>38</v>
      </c>
      <c r="C205" s="14" t="s">
        <v>808</v>
      </c>
      <c r="D205" s="1360">
        <v>1340000</v>
      </c>
      <c r="E205" s="582">
        <v>1</v>
      </c>
      <c r="F205" s="126">
        <f t="shared" si="48"/>
        <v>1340000</v>
      </c>
      <c r="G205" s="882" t="s">
        <v>853</v>
      </c>
      <c r="H205" s="882" t="s">
        <v>978</v>
      </c>
      <c r="I205" s="66" t="s">
        <v>933</v>
      </c>
      <c r="J205" s="125" t="s">
        <v>1403</v>
      </c>
      <c r="K205" s="1372" t="s">
        <v>1433</v>
      </c>
      <c r="N205" s="582">
        <f>$E205</f>
        <v>1</v>
      </c>
      <c r="O205" s="1827">
        <f>$F205</f>
        <v>1340000</v>
      </c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L205" s="128"/>
      <c r="AM205" s="128"/>
      <c r="AN205" s="128"/>
      <c r="AO205" s="128"/>
      <c r="AP205" s="128"/>
      <c r="AQ205" s="128"/>
      <c r="AR205" s="1827">
        <f t="shared" si="49"/>
        <v>1</v>
      </c>
      <c r="AS205" s="1827">
        <f t="shared" si="50"/>
        <v>1340000</v>
      </c>
      <c r="AT205" s="128"/>
      <c r="AU205" s="128"/>
      <c r="AV205" s="2023"/>
      <c r="AW205" s="128"/>
      <c r="AX205" s="128"/>
      <c r="AY205" s="128"/>
      <c r="AZ205" s="128"/>
      <c r="BA205" s="128"/>
    </row>
    <row r="206" spans="1:196" s="1363" customFormat="1" ht="24" customHeight="1">
      <c r="A206" s="66">
        <v>4</v>
      </c>
      <c r="B206" s="66">
        <v>19</v>
      </c>
      <c r="C206" s="14" t="s">
        <v>771</v>
      </c>
      <c r="D206" s="1360">
        <v>1760000</v>
      </c>
      <c r="E206" s="582">
        <v>1</v>
      </c>
      <c r="F206" s="126">
        <f t="shared" si="48"/>
        <v>1760000</v>
      </c>
      <c r="G206" s="882" t="s">
        <v>113</v>
      </c>
      <c r="H206" s="882" t="s">
        <v>978</v>
      </c>
      <c r="I206" s="66" t="s">
        <v>49</v>
      </c>
      <c r="J206" s="125" t="s">
        <v>1403</v>
      </c>
      <c r="K206" s="1372" t="s">
        <v>1433</v>
      </c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582">
        <f>$E206</f>
        <v>1</v>
      </c>
      <c r="AA206" s="582">
        <f>$F206</f>
        <v>1760000</v>
      </c>
      <c r="AB206" s="128"/>
      <c r="AC206" s="128"/>
      <c r="AD206" s="128"/>
      <c r="AE206" s="128"/>
      <c r="AF206" s="128"/>
      <c r="AG206" s="128"/>
      <c r="AH206" s="128"/>
      <c r="AI206" s="128"/>
      <c r="AL206" s="128"/>
      <c r="AM206" s="128"/>
      <c r="AN206" s="128"/>
      <c r="AO206" s="128"/>
      <c r="AP206" s="128"/>
      <c r="AQ206" s="128"/>
      <c r="AR206" s="1827">
        <f t="shared" si="49"/>
        <v>1</v>
      </c>
      <c r="AS206" s="1827">
        <f t="shared" si="50"/>
        <v>1760000</v>
      </c>
      <c r="AT206" s="128"/>
      <c r="AU206" s="128"/>
      <c r="AV206" s="2023"/>
      <c r="AW206" s="128"/>
      <c r="AX206" s="128"/>
      <c r="AY206" s="128"/>
      <c r="AZ206" s="128"/>
      <c r="BA206" s="128"/>
    </row>
    <row r="207" spans="1:196" s="1363" customFormat="1" ht="24" customHeight="1">
      <c r="A207" s="66">
        <v>4</v>
      </c>
      <c r="B207" s="66">
        <v>15</v>
      </c>
      <c r="C207" s="14" t="s">
        <v>771</v>
      </c>
      <c r="D207" s="1360">
        <v>1760000</v>
      </c>
      <c r="E207" s="582">
        <v>1</v>
      </c>
      <c r="F207" s="126">
        <f t="shared" si="48"/>
        <v>1760000</v>
      </c>
      <c r="G207" s="882" t="s">
        <v>810</v>
      </c>
      <c r="H207" s="882" t="s">
        <v>978</v>
      </c>
      <c r="I207" s="66" t="s">
        <v>28</v>
      </c>
      <c r="J207" s="125" t="s">
        <v>961</v>
      </c>
      <c r="K207" s="1372" t="s">
        <v>1433</v>
      </c>
      <c r="N207" s="128"/>
      <c r="O207" s="128"/>
      <c r="P207" s="128"/>
      <c r="Q207" s="128"/>
      <c r="R207" s="128"/>
      <c r="S207" s="128"/>
      <c r="T207" s="128"/>
      <c r="U207" s="128"/>
      <c r="V207" s="582">
        <f>$E207</f>
        <v>1</v>
      </c>
      <c r="W207" s="582">
        <f>$F207</f>
        <v>1760000</v>
      </c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L207" s="128"/>
      <c r="AM207" s="128"/>
      <c r="AN207" s="128"/>
      <c r="AO207" s="128"/>
      <c r="AP207" s="128"/>
      <c r="AQ207" s="128"/>
      <c r="AR207" s="1827">
        <f t="shared" si="49"/>
        <v>1</v>
      </c>
      <c r="AS207" s="1827">
        <f t="shared" si="50"/>
        <v>1760000</v>
      </c>
      <c r="AT207" s="128"/>
      <c r="AU207" s="128"/>
      <c r="AV207" s="2023"/>
      <c r="AW207" s="128"/>
      <c r="AX207" s="128"/>
      <c r="AY207" s="128"/>
      <c r="AZ207" s="128"/>
      <c r="BA207" s="128"/>
    </row>
    <row r="208" spans="1:196" s="1363" customFormat="1" ht="24" customHeight="1">
      <c r="A208" s="66">
        <v>4</v>
      </c>
      <c r="B208" s="66">
        <v>21</v>
      </c>
      <c r="C208" s="14" t="s">
        <v>518</v>
      </c>
      <c r="D208" s="1360">
        <v>2580000</v>
      </c>
      <c r="E208" s="582">
        <v>1</v>
      </c>
      <c r="F208" s="126">
        <f t="shared" si="48"/>
        <v>2580000</v>
      </c>
      <c r="G208" s="882" t="s">
        <v>853</v>
      </c>
      <c r="H208" s="882" t="s">
        <v>978</v>
      </c>
      <c r="I208" s="66" t="s">
        <v>39</v>
      </c>
      <c r="J208" s="125" t="s">
        <v>1403</v>
      </c>
      <c r="K208" s="1372" t="s">
        <v>1433</v>
      </c>
      <c r="N208" s="582">
        <f>$E208</f>
        <v>1</v>
      </c>
      <c r="O208" s="1827">
        <f>$F208</f>
        <v>2580000</v>
      </c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L208" s="128"/>
      <c r="AM208" s="128"/>
      <c r="AN208" s="128"/>
      <c r="AO208" s="128"/>
      <c r="AP208" s="128"/>
      <c r="AQ208" s="128"/>
      <c r="AR208" s="1827">
        <f t="shared" si="49"/>
        <v>1</v>
      </c>
      <c r="AS208" s="1827">
        <f t="shared" si="50"/>
        <v>2580000</v>
      </c>
      <c r="AT208" s="128"/>
      <c r="AU208" s="128"/>
      <c r="AV208" s="2023"/>
      <c r="AW208" s="128"/>
      <c r="AX208" s="128"/>
      <c r="AY208" s="128"/>
      <c r="AZ208" s="128"/>
      <c r="BA208" s="128"/>
    </row>
    <row r="209" spans="1:53" s="1363" customFormat="1" ht="24" customHeight="1">
      <c r="A209" s="66">
        <v>4</v>
      </c>
      <c r="B209" s="66">
        <v>32</v>
      </c>
      <c r="C209" s="14" t="s">
        <v>775</v>
      </c>
      <c r="D209" s="1360">
        <v>3090000</v>
      </c>
      <c r="E209" s="582">
        <v>1</v>
      </c>
      <c r="F209" s="126">
        <f t="shared" si="48"/>
        <v>3090000</v>
      </c>
      <c r="G209" s="882" t="s">
        <v>853</v>
      </c>
      <c r="H209" s="882" t="s">
        <v>978</v>
      </c>
      <c r="I209" s="66" t="s">
        <v>39</v>
      </c>
      <c r="J209" s="125" t="s">
        <v>1403</v>
      </c>
      <c r="K209" s="1372" t="s">
        <v>1433</v>
      </c>
      <c r="N209" s="582">
        <f>$E209</f>
        <v>1</v>
      </c>
      <c r="O209" s="1827">
        <f>$F209</f>
        <v>3090000</v>
      </c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L209" s="128"/>
      <c r="AM209" s="128"/>
      <c r="AN209" s="128"/>
      <c r="AO209" s="128"/>
      <c r="AP209" s="128"/>
      <c r="AQ209" s="128"/>
      <c r="AR209" s="1827">
        <f t="shared" si="49"/>
        <v>1</v>
      </c>
      <c r="AS209" s="1827">
        <f t="shared" si="50"/>
        <v>3090000</v>
      </c>
      <c r="AT209" s="128"/>
      <c r="AU209" s="128"/>
      <c r="AV209" s="2023"/>
      <c r="AW209" s="128"/>
      <c r="AX209" s="128"/>
      <c r="AY209" s="128"/>
      <c r="AZ209" s="128"/>
      <c r="BA209" s="128"/>
    </row>
    <row r="210" spans="1:53" s="1363" customFormat="1" ht="24" customHeight="1">
      <c r="A210" s="66">
        <v>4</v>
      </c>
      <c r="B210" s="66">
        <v>39</v>
      </c>
      <c r="C210" s="14" t="s">
        <v>1114</v>
      </c>
      <c r="D210" s="1360">
        <v>3090000</v>
      </c>
      <c r="E210" s="582">
        <v>1</v>
      </c>
      <c r="F210" s="126">
        <f t="shared" si="48"/>
        <v>3090000</v>
      </c>
      <c r="G210" s="882" t="s">
        <v>976</v>
      </c>
      <c r="H210" s="882" t="s">
        <v>978</v>
      </c>
      <c r="I210" s="66" t="s">
        <v>26</v>
      </c>
      <c r="J210" s="125" t="s">
        <v>1403</v>
      </c>
      <c r="K210" s="1372" t="s">
        <v>1433</v>
      </c>
      <c r="M210" s="30" t="s">
        <v>4113</v>
      </c>
      <c r="N210" s="128"/>
      <c r="O210" s="128"/>
      <c r="P210" s="128"/>
      <c r="Q210" s="128"/>
      <c r="R210" s="128"/>
      <c r="S210" s="128"/>
      <c r="T210" s="582">
        <f>$E210</f>
        <v>1</v>
      </c>
      <c r="U210" s="1827">
        <f>$F210</f>
        <v>3090000</v>
      </c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L210" s="128"/>
      <c r="AM210" s="128"/>
      <c r="AN210" s="128"/>
      <c r="AO210" s="128"/>
      <c r="AP210" s="128"/>
      <c r="AQ210" s="128"/>
      <c r="AR210" s="1827">
        <f t="shared" si="49"/>
        <v>1</v>
      </c>
      <c r="AS210" s="1827">
        <f t="shared" si="50"/>
        <v>3090000</v>
      </c>
      <c r="AT210" s="128"/>
      <c r="AU210" s="128"/>
      <c r="AV210" s="2023"/>
      <c r="AW210" s="128"/>
      <c r="AX210" s="128"/>
      <c r="AY210" s="128"/>
      <c r="AZ210" s="128"/>
      <c r="BA210" s="128"/>
    </row>
    <row r="211" spans="1:53" s="1363" customFormat="1" ht="24" customHeight="1">
      <c r="A211" s="66">
        <v>4</v>
      </c>
      <c r="B211" s="66">
        <v>23</v>
      </c>
      <c r="C211" s="14" t="s">
        <v>992</v>
      </c>
      <c r="D211" s="1360">
        <v>1240000</v>
      </c>
      <c r="E211" s="582">
        <v>1</v>
      </c>
      <c r="F211" s="126">
        <f t="shared" si="48"/>
        <v>1240000</v>
      </c>
      <c r="G211" s="882" t="s">
        <v>93</v>
      </c>
      <c r="H211" s="882" t="s">
        <v>843</v>
      </c>
      <c r="I211" s="66" t="s">
        <v>33</v>
      </c>
      <c r="J211" s="125" t="s">
        <v>1403</v>
      </c>
      <c r="K211" s="1372" t="s">
        <v>1433</v>
      </c>
      <c r="N211" s="128"/>
      <c r="O211" s="128"/>
      <c r="P211" s="582">
        <f>$E211</f>
        <v>1</v>
      </c>
      <c r="Q211" s="1827">
        <f>$F211</f>
        <v>1240000</v>
      </c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L211" s="128"/>
      <c r="AM211" s="128"/>
      <c r="AN211" s="128"/>
      <c r="AO211" s="128"/>
      <c r="AP211" s="128"/>
      <c r="AQ211" s="128"/>
      <c r="AR211" s="128"/>
      <c r="AS211" s="128"/>
      <c r="AT211" s="1827">
        <f>$E211</f>
        <v>1</v>
      </c>
      <c r="AU211" s="1827">
        <f>$F211</f>
        <v>1240000</v>
      </c>
      <c r="AV211" s="2023"/>
      <c r="AW211" s="128"/>
      <c r="AX211" s="128"/>
      <c r="AY211" s="128"/>
      <c r="AZ211" s="128"/>
      <c r="BA211" s="128"/>
    </row>
    <row r="212" spans="1:53" s="1363" customFormat="1" ht="24" customHeight="1">
      <c r="A212" s="66">
        <v>4</v>
      </c>
      <c r="B212" s="66">
        <v>31</v>
      </c>
      <c r="C212" s="14" t="s">
        <v>773</v>
      </c>
      <c r="D212" s="1360">
        <v>1320000</v>
      </c>
      <c r="E212" s="582">
        <v>1</v>
      </c>
      <c r="F212" s="126">
        <f t="shared" si="48"/>
        <v>1320000</v>
      </c>
      <c r="G212" s="882" t="s">
        <v>97</v>
      </c>
      <c r="H212" s="882" t="s">
        <v>843</v>
      </c>
      <c r="I212" s="66" t="s">
        <v>65</v>
      </c>
      <c r="J212" s="125" t="s">
        <v>1403</v>
      </c>
      <c r="K212" s="1372" t="s">
        <v>1433</v>
      </c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582">
        <f>$E212</f>
        <v>1</v>
      </c>
      <c r="AC212" s="582">
        <f>$F212</f>
        <v>1320000</v>
      </c>
      <c r="AD212" s="128"/>
      <c r="AE212" s="128"/>
      <c r="AF212" s="128"/>
      <c r="AG212" s="128"/>
      <c r="AH212" s="128"/>
      <c r="AI212" s="128"/>
      <c r="AL212" s="128"/>
      <c r="AM212" s="128"/>
      <c r="AN212" s="128"/>
      <c r="AO212" s="128"/>
      <c r="AP212" s="128"/>
      <c r="AQ212" s="128"/>
      <c r="AR212" s="128"/>
      <c r="AS212" s="128"/>
      <c r="AT212" s="1827">
        <f>$E212</f>
        <v>1</v>
      </c>
      <c r="AU212" s="1827">
        <f>$F212</f>
        <v>1320000</v>
      </c>
      <c r="AV212" s="2023"/>
      <c r="AW212" s="128"/>
      <c r="AX212" s="128"/>
      <c r="AY212" s="128"/>
      <c r="AZ212" s="128"/>
      <c r="BA212" s="128"/>
    </row>
    <row r="213" spans="1:53" s="1363" customFormat="1" ht="24" customHeight="1">
      <c r="A213" s="66">
        <v>4</v>
      </c>
      <c r="B213" s="66">
        <v>13</v>
      </c>
      <c r="C213" s="14" t="s">
        <v>550</v>
      </c>
      <c r="D213" s="1360">
        <v>1760000</v>
      </c>
      <c r="E213" s="582">
        <v>1</v>
      </c>
      <c r="F213" s="126">
        <f t="shared" si="48"/>
        <v>1760000</v>
      </c>
      <c r="G213" s="882" t="s">
        <v>106</v>
      </c>
      <c r="H213" s="882" t="s">
        <v>843</v>
      </c>
      <c r="I213" s="66" t="s">
        <v>28</v>
      </c>
      <c r="J213" s="125" t="s">
        <v>1403</v>
      </c>
      <c r="K213" s="1372" t="s">
        <v>1433</v>
      </c>
      <c r="N213" s="128"/>
      <c r="O213" s="128"/>
      <c r="P213" s="128"/>
      <c r="Q213" s="128"/>
      <c r="R213" s="128"/>
      <c r="S213" s="128"/>
      <c r="T213" s="128"/>
      <c r="U213" s="128"/>
      <c r="V213" s="582">
        <f>$E213</f>
        <v>1</v>
      </c>
      <c r="W213" s="582">
        <f>$F213</f>
        <v>1760000</v>
      </c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L213" s="128"/>
      <c r="AM213" s="128"/>
      <c r="AN213" s="128"/>
      <c r="AO213" s="128"/>
      <c r="AP213" s="128"/>
      <c r="AQ213" s="128"/>
      <c r="AR213" s="128"/>
      <c r="AS213" s="128"/>
      <c r="AT213" s="1827">
        <f>$E213</f>
        <v>1</v>
      </c>
      <c r="AU213" s="1827">
        <f>$F213</f>
        <v>1760000</v>
      </c>
      <c r="AV213" s="2023"/>
      <c r="AW213" s="128"/>
      <c r="AX213" s="128"/>
      <c r="AY213" s="128"/>
      <c r="AZ213" s="128"/>
      <c r="BA213" s="128"/>
    </row>
    <row r="214" spans="1:53" s="1363" customFormat="1" ht="24" customHeight="1">
      <c r="A214" s="66">
        <v>4</v>
      </c>
      <c r="B214" s="66">
        <v>34</v>
      </c>
      <c r="C214" s="14" t="s">
        <v>804</v>
      </c>
      <c r="D214" s="1360">
        <v>2580000</v>
      </c>
      <c r="E214" s="582">
        <v>1</v>
      </c>
      <c r="F214" s="126">
        <f t="shared" si="48"/>
        <v>2580000</v>
      </c>
      <c r="G214" s="882" t="s">
        <v>1020</v>
      </c>
      <c r="H214" s="882" t="s">
        <v>843</v>
      </c>
      <c r="I214" s="66" t="s">
        <v>26</v>
      </c>
      <c r="J214" s="125" t="s">
        <v>1403</v>
      </c>
      <c r="K214" s="1372" t="s">
        <v>1433</v>
      </c>
      <c r="M214" s="30" t="s">
        <v>4113</v>
      </c>
      <c r="N214" s="128"/>
      <c r="O214" s="128"/>
      <c r="P214" s="128"/>
      <c r="Q214" s="128"/>
      <c r="R214" s="128"/>
      <c r="S214" s="128"/>
      <c r="T214" s="582">
        <f>$E214</f>
        <v>1</v>
      </c>
      <c r="U214" s="1827">
        <f>$F214</f>
        <v>2580000</v>
      </c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L214" s="128"/>
      <c r="AM214" s="128"/>
      <c r="AN214" s="128"/>
      <c r="AO214" s="128"/>
      <c r="AP214" s="128"/>
      <c r="AQ214" s="128"/>
      <c r="AR214" s="128"/>
      <c r="AS214" s="128"/>
      <c r="AT214" s="1827">
        <f>$E214</f>
        <v>1</v>
      </c>
      <c r="AU214" s="1827">
        <f>$F214</f>
        <v>2580000</v>
      </c>
      <c r="AV214" s="2023"/>
      <c r="AW214" s="128"/>
      <c r="AX214" s="128"/>
      <c r="AY214" s="128"/>
      <c r="AZ214" s="128"/>
      <c r="BA214" s="128"/>
    </row>
    <row r="215" spans="1:53" s="1363" customFormat="1" ht="24" customHeight="1">
      <c r="A215" s="66">
        <v>4</v>
      </c>
      <c r="B215" s="66">
        <v>25</v>
      </c>
      <c r="C215" s="14" t="s">
        <v>995</v>
      </c>
      <c r="D215" s="1360">
        <v>4380000</v>
      </c>
      <c r="E215" s="582">
        <v>1</v>
      </c>
      <c r="F215" s="126">
        <f t="shared" si="48"/>
        <v>4380000</v>
      </c>
      <c r="G215" s="882" t="s">
        <v>93</v>
      </c>
      <c r="H215" s="882" t="s">
        <v>843</v>
      </c>
      <c r="I215" s="66" t="s">
        <v>33</v>
      </c>
      <c r="J215" s="125" t="s">
        <v>1403</v>
      </c>
      <c r="K215" s="1372" t="s">
        <v>1433</v>
      </c>
      <c r="N215" s="128"/>
      <c r="O215" s="128"/>
      <c r="P215" s="582">
        <f>$E215</f>
        <v>1</v>
      </c>
      <c r="Q215" s="1827">
        <f>$F215</f>
        <v>4380000</v>
      </c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L215" s="128"/>
      <c r="AM215" s="128"/>
      <c r="AN215" s="128"/>
      <c r="AO215" s="128"/>
      <c r="AP215" s="128"/>
      <c r="AQ215" s="128"/>
      <c r="AR215" s="128"/>
      <c r="AS215" s="128"/>
      <c r="AT215" s="1827">
        <f>$E215</f>
        <v>1</v>
      </c>
      <c r="AU215" s="1827">
        <f>$F215</f>
        <v>4380000</v>
      </c>
      <c r="AV215" s="2023"/>
      <c r="AW215" s="128"/>
      <c r="AX215" s="128"/>
      <c r="AY215" s="128"/>
      <c r="AZ215" s="128"/>
      <c r="BA215" s="128"/>
    </row>
    <row r="216" spans="1:53" s="1363" customFormat="1" ht="24" customHeight="1">
      <c r="A216" s="66">
        <v>4</v>
      </c>
      <c r="B216" s="66">
        <v>3</v>
      </c>
      <c r="C216" s="567" t="s">
        <v>1760</v>
      </c>
      <c r="D216" s="1360">
        <v>550000</v>
      </c>
      <c r="E216" s="582">
        <v>1</v>
      </c>
      <c r="F216" s="126">
        <f t="shared" si="48"/>
        <v>550000</v>
      </c>
      <c r="G216" s="882" t="s">
        <v>99</v>
      </c>
      <c r="H216" s="882" t="s">
        <v>818</v>
      </c>
      <c r="I216" s="66" t="s">
        <v>65</v>
      </c>
      <c r="J216" s="125" t="s">
        <v>1403</v>
      </c>
      <c r="K216" s="1372" t="s">
        <v>1433</v>
      </c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582">
        <f>$E216</f>
        <v>1</v>
      </c>
      <c r="AC216" s="582">
        <f>$F216</f>
        <v>550000</v>
      </c>
      <c r="AD216" s="128"/>
      <c r="AE216" s="128"/>
      <c r="AF216" s="128"/>
      <c r="AG216" s="128"/>
      <c r="AH216" s="128"/>
      <c r="AI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2011">
        <f t="shared" ref="AV216:AV221" si="51">$E216</f>
        <v>1</v>
      </c>
      <c r="AW216" s="1827">
        <f t="shared" ref="AW216:AW221" si="52">$F216</f>
        <v>550000</v>
      </c>
      <c r="AX216" s="128"/>
      <c r="AY216" s="128"/>
      <c r="AZ216" s="128"/>
      <c r="BA216" s="128"/>
    </row>
    <row r="217" spans="1:53" s="1363" customFormat="1" ht="24" customHeight="1">
      <c r="A217" s="66">
        <v>4</v>
      </c>
      <c r="B217" s="66">
        <v>37</v>
      </c>
      <c r="C217" s="14" t="s">
        <v>546</v>
      </c>
      <c r="D217" s="1360">
        <v>1340000</v>
      </c>
      <c r="E217" s="582">
        <v>1</v>
      </c>
      <c r="F217" s="126">
        <f t="shared" si="48"/>
        <v>1340000</v>
      </c>
      <c r="G217" s="882" t="s">
        <v>816</v>
      </c>
      <c r="H217" s="882" t="s">
        <v>818</v>
      </c>
      <c r="I217" s="66" t="s">
        <v>26</v>
      </c>
      <c r="J217" s="1366" t="s">
        <v>1403</v>
      </c>
      <c r="K217" s="1372" t="s">
        <v>1433</v>
      </c>
      <c r="M217" s="30" t="s">
        <v>4113</v>
      </c>
      <c r="N217" s="128"/>
      <c r="O217" s="128"/>
      <c r="P217" s="128"/>
      <c r="Q217" s="128"/>
      <c r="R217" s="128"/>
      <c r="S217" s="128"/>
      <c r="T217" s="582">
        <f>$E217</f>
        <v>1</v>
      </c>
      <c r="U217" s="1827">
        <f>$F217</f>
        <v>1340000</v>
      </c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2011">
        <f t="shared" si="51"/>
        <v>1</v>
      </c>
      <c r="AW217" s="1827">
        <f t="shared" si="52"/>
        <v>1340000</v>
      </c>
      <c r="AX217" s="128"/>
      <c r="AY217" s="128"/>
      <c r="AZ217" s="128"/>
      <c r="BA217" s="128"/>
    </row>
    <row r="218" spans="1:53" s="1363" customFormat="1" ht="24" customHeight="1">
      <c r="A218" s="66">
        <v>4</v>
      </c>
      <c r="B218" s="66">
        <v>22</v>
      </c>
      <c r="C218" s="14" t="s">
        <v>803</v>
      </c>
      <c r="D218" s="1360">
        <v>1650000</v>
      </c>
      <c r="E218" s="582">
        <v>1</v>
      </c>
      <c r="F218" s="126">
        <f t="shared" si="48"/>
        <v>1650000</v>
      </c>
      <c r="G218" s="882" t="s">
        <v>1392</v>
      </c>
      <c r="H218" s="882" t="s">
        <v>818</v>
      </c>
      <c r="I218" s="66" t="s">
        <v>39</v>
      </c>
      <c r="J218" s="125" t="s">
        <v>1403</v>
      </c>
      <c r="K218" s="1372" t="s">
        <v>1433</v>
      </c>
      <c r="N218" s="582">
        <f>$E218</f>
        <v>1</v>
      </c>
      <c r="O218" s="1827">
        <f>$F218</f>
        <v>1650000</v>
      </c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2011">
        <f t="shared" si="51"/>
        <v>1</v>
      </c>
      <c r="AW218" s="1827">
        <f t="shared" si="52"/>
        <v>1650000</v>
      </c>
      <c r="AX218" s="128"/>
      <c r="AY218" s="128"/>
      <c r="AZ218" s="128"/>
      <c r="BA218" s="128"/>
    </row>
    <row r="219" spans="1:53" s="1363" customFormat="1" ht="24" customHeight="1">
      <c r="A219" s="66">
        <v>4</v>
      </c>
      <c r="B219" s="66">
        <v>12</v>
      </c>
      <c r="C219" s="14" t="s">
        <v>550</v>
      </c>
      <c r="D219" s="1360">
        <v>1760000</v>
      </c>
      <c r="E219" s="582">
        <v>1</v>
      </c>
      <c r="F219" s="126">
        <f t="shared" si="48"/>
        <v>1760000</v>
      </c>
      <c r="G219" s="882" t="s">
        <v>1392</v>
      </c>
      <c r="H219" s="882" t="s">
        <v>818</v>
      </c>
      <c r="I219" s="66" t="s">
        <v>39</v>
      </c>
      <c r="J219" s="125" t="s">
        <v>1403</v>
      </c>
      <c r="K219" s="1372" t="s">
        <v>1433</v>
      </c>
      <c r="N219" s="582">
        <f>$E219</f>
        <v>1</v>
      </c>
      <c r="O219" s="1827">
        <f>$F219</f>
        <v>1760000</v>
      </c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2011">
        <f t="shared" si="51"/>
        <v>1</v>
      </c>
      <c r="AW219" s="1827">
        <f t="shared" si="52"/>
        <v>1760000</v>
      </c>
      <c r="AX219" s="128"/>
      <c r="AY219" s="128"/>
      <c r="AZ219" s="128"/>
      <c r="BA219" s="128"/>
    </row>
    <row r="220" spans="1:53" s="1363" customFormat="1" ht="24" customHeight="1">
      <c r="A220" s="66">
        <v>4</v>
      </c>
      <c r="B220" s="66">
        <v>27</v>
      </c>
      <c r="C220" s="14" t="s">
        <v>1035</v>
      </c>
      <c r="D220" s="1360">
        <v>2580000</v>
      </c>
      <c r="E220" s="582">
        <v>1</v>
      </c>
      <c r="F220" s="126">
        <f t="shared" si="48"/>
        <v>2580000</v>
      </c>
      <c r="G220" s="882" t="s">
        <v>1392</v>
      </c>
      <c r="H220" s="882" t="s">
        <v>818</v>
      </c>
      <c r="I220" s="66" t="s">
        <v>39</v>
      </c>
      <c r="J220" s="125" t="s">
        <v>961</v>
      </c>
      <c r="K220" s="1372" t="s">
        <v>1433</v>
      </c>
      <c r="N220" s="582">
        <f>$E220</f>
        <v>1</v>
      </c>
      <c r="O220" s="1827">
        <f>$F220</f>
        <v>2580000</v>
      </c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2011">
        <f t="shared" si="51"/>
        <v>1</v>
      </c>
      <c r="AW220" s="1827">
        <f t="shared" si="52"/>
        <v>2580000</v>
      </c>
      <c r="AX220" s="128"/>
      <c r="AY220" s="128"/>
      <c r="AZ220" s="128"/>
      <c r="BA220" s="128"/>
    </row>
    <row r="221" spans="1:53" s="1363" customFormat="1" ht="24" customHeight="1">
      <c r="A221" s="66">
        <v>4</v>
      </c>
      <c r="B221" s="66">
        <v>35</v>
      </c>
      <c r="C221" s="14" t="s">
        <v>852</v>
      </c>
      <c r="D221" s="1360">
        <v>5150000</v>
      </c>
      <c r="E221" s="582">
        <v>1</v>
      </c>
      <c r="F221" s="126">
        <f t="shared" si="48"/>
        <v>5150000</v>
      </c>
      <c r="G221" s="882" t="s">
        <v>1392</v>
      </c>
      <c r="H221" s="882" t="s">
        <v>818</v>
      </c>
      <c r="I221" s="66" t="s">
        <v>39</v>
      </c>
      <c r="J221" s="125" t="s">
        <v>1403</v>
      </c>
      <c r="K221" s="1372" t="s">
        <v>1433</v>
      </c>
      <c r="N221" s="582">
        <f>$E221</f>
        <v>1</v>
      </c>
      <c r="O221" s="1827">
        <f>$F221</f>
        <v>5150000</v>
      </c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2011">
        <f t="shared" si="51"/>
        <v>1</v>
      </c>
      <c r="AW221" s="1827">
        <f t="shared" si="52"/>
        <v>5150000</v>
      </c>
      <c r="AX221" s="128"/>
      <c r="AY221" s="128"/>
      <c r="AZ221" s="128"/>
      <c r="BA221" s="128"/>
    </row>
    <row r="222" spans="1:53" s="1363" customFormat="1" ht="24" customHeight="1">
      <c r="A222" s="66">
        <v>4</v>
      </c>
      <c r="B222" s="66">
        <v>10</v>
      </c>
      <c r="C222" s="14" t="s">
        <v>1253</v>
      </c>
      <c r="D222" s="1360">
        <v>380000</v>
      </c>
      <c r="E222" s="582">
        <v>1</v>
      </c>
      <c r="F222" s="126">
        <f t="shared" si="48"/>
        <v>380000</v>
      </c>
      <c r="G222" s="882" t="s">
        <v>109</v>
      </c>
      <c r="H222" s="882" t="s">
        <v>845</v>
      </c>
      <c r="I222" s="66" t="s">
        <v>49</v>
      </c>
      <c r="J222" s="125" t="s">
        <v>1403</v>
      </c>
      <c r="K222" s="1372" t="s">
        <v>1433</v>
      </c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582">
        <f>$E222</f>
        <v>1</v>
      </c>
      <c r="AA222" s="582">
        <f>$F222</f>
        <v>380000</v>
      </c>
      <c r="AB222" s="128"/>
      <c r="AC222" s="128"/>
      <c r="AD222" s="128"/>
      <c r="AE222" s="128"/>
      <c r="AF222" s="128"/>
      <c r="AG222" s="128"/>
      <c r="AH222" s="128"/>
      <c r="AI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2023"/>
      <c r="AW222" s="128"/>
      <c r="AX222" s="1827">
        <f t="shared" ref="AX222:AX227" si="53">$E222</f>
        <v>1</v>
      </c>
      <c r="AY222" s="1827">
        <f t="shared" ref="AY222:AY227" si="54">$F222</f>
        <v>380000</v>
      </c>
      <c r="AZ222" s="128"/>
      <c r="BA222" s="128"/>
    </row>
    <row r="223" spans="1:53" s="1363" customFormat="1" ht="24" customHeight="1">
      <c r="A223" s="66">
        <v>4</v>
      </c>
      <c r="B223" s="66">
        <v>1</v>
      </c>
      <c r="C223" s="567" t="s">
        <v>1404</v>
      </c>
      <c r="D223" s="1360">
        <v>830000</v>
      </c>
      <c r="E223" s="582">
        <v>1</v>
      </c>
      <c r="F223" s="126">
        <f t="shared" si="48"/>
        <v>830000</v>
      </c>
      <c r="G223" s="882" t="s">
        <v>782</v>
      </c>
      <c r="H223" s="882" t="s">
        <v>845</v>
      </c>
      <c r="I223" s="66" t="s">
        <v>26</v>
      </c>
      <c r="J223" s="125" t="s">
        <v>1403</v>
      </c>
      <c r="K223" s="1372" t="s">
        <v>1433</v>
      </c>
      <c r="M223" s="30" t="s">
        <v>4113</v>
      </c>
      <c r="N223" s="128"/>
      <c r="O223" s="128"/>
      <c r="P223" s="128"/>
      <c r="Q223" s="128"/>
      <c r="R223" s="128"/>
      <c r="S223" s="128"/>
      <c r="T223" s="582">
        <f>$E223</f>
        <v>1</v>
      </c>
      <c r="U223" s="1827">
        <f>$F223</f>
        <v>830000</v>
      </c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2023"/>
      <c r="AW223" s="128"/>
      <c r="AX223" s="1827">
        <f t="shared" si="53"/>
        <v>1</v>
      </c>
      <c r="AY223" s="1827">
        <f t="shared" si="54"/>
        <v>830000</v>
      </c>
      <c r="AZ223" s="128"/>
      <c r="BA223" s="128"/>
    </row>
    <row r="224" spans="1:53" s="1363" customFormat="1" ht="24" customHeight="1">
      <c r="A224" s="66">
        <v>4</v>
      </c>
      <c r="B224" s="66">
        <v>29</v>
      </c>
      <c r="C224" s="14" t="s">
        <v>676</v>
      </c>
      <c r="D224" s="1360">
        <v>1240000</v>
      </c>
      <c r="E224" s="582">
        <v>1</v>
      </c>
      <c r="F224" s="126">
        <f t="shared" si="48"/>
        <v>1240000</v>
      </c>
      <c r="G224" s="882" t="s">
        <v>121</v>
      </c>
      <c r="H224" s="882" t="s">
        <v>845</v>
      </c>
      <c r="I224" s="66" t="s">
        <v>49</v>
      </c>
      <c r="J224" s="125" t="s">
        <v>1403</v>
      </c>
      <c r="K224" s="1372" t="s">
        <v>1433</v>
      </c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582">
        <f>$E224</f>
        <v>1</v>
      </c>
      <c r="AA224" s="582">
        <f>$F224</f>
        <v>1240000</v>
      </c>
      <c r="AB224" s="128"/>
      <c r="AC224" s="128"/>
      <c r="AD224" s="128"/>
      <c r="AE224" s="128"/>
      <c r="AF224" s="128"/>
      <c r="AG224" s="128"/>
      <c r="AH224" s="128"/>
      <c r="AI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2023"/>
      <c r="AW224" s="128"/>
      <c r="AX224" s="1827">
        <f t="shared" si="53"/>
        <v>1</v>
      </c>
      <c r="AY224" s="1827">
        <f t="shared" si="54"/>
        <v>1240000</v>
      </c>
      <c r="AZ224" s="128"/>
      <c r="BA224" s="128"/>
    </row>
    <row r="225" spans="1:196" s="1363" customFormat="1" ht="24" customHeight="1">
      <c r="A225" s="66">
        <v>4</v>
      </c>
      <c r="B225" s="66">
        <v>16</v>
      </c>
      <c r="C225" s="14" t="s">
        <v>771</v>
      </c>
      <c r="D225" s="1360">
        <v>1760000</v>
      </c>
      <c r="E225" s="582">
        <v>1</v>
      </c>
      <c r="F225" s="126">
        <f t="shared" si="48"/>
        <v>1760000</v>
      </c>
      <c r="G225" s="882" t="s">
        <v>782</v>
      </c>
      <c r="H225" s="882" t="s">
        <v>845</v>
      </c>
      <c r="I225" s="66" t="s">
        <v>26</v>
      </c>
      <c r="J225" s="125" t="s">
        <v>1403</v>
      </c>
      <c r="K225" s="1372" t="s">
        <v>1433</v>
      </c>
      <c r="M225" s="30" t="s">
        <v>4113</v>
      </c>
      <c r="N225" s="128"/>
      <c r="O225" s="128"/>
      <c r="P225" s="128"/>
      <c r="Q225" s="128"/>
      <c r="R225" s="128"/>
      <c r="S225" s="128"/>
      <c r="T225" s="582">
        <f>$E225</f>
        <v>1</v>
      </c>
      <c r="U225" s="1827">
        <f>$F225</f>
        <v>1760000</v>
      </c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2023"/>
      <c r="AW225" s="128"/>
      <c r="AX225" s="1827">
        <f t="shared" si="53"/>
        <v>1</v>
      </c>
      <c r="AY225" s="1827">
        <f t="shared" si="54"/>
        <v>1760000</v>
      </c>
      <c r="AZ225" s="128"/>
      <c r="BA225" s="128"/>
    </row>
    <row r="226" spans="1:196" s="1363" customFormat="1" ht="24" customHeight="1">
      <c r="A226" s="66">
        <v>4</v>
      </c>
      <c r="B226" s="66">
        <v>41</v>
      </c>
      <c r="C226" s="14" t="s">
        <v>988</v>
      </c>
      <c r="D226" s="1360">
        <v>2000000</v>
      </c>
      <c r="E226" s="582">
        <v>1</v>
      </c>
      <c r="F226" s="126">
        <f t="shared" si="48"/>
        <v>2000000</v>
      </c>
      <c r="G226" s="882" t="s">
        <v>115</v>
      </c>
      <c r="H226" s="882" t="s">
        <v>845</v>
      </c>
      <c r="I226" s="66" t="s">
        <v>49</v>
      </c>
      <c r="J226" s="125" t="s">
        <v>1403</v>
      </c>
      <c r="K226" s="1372" t="s">
        <v>1433</v>
      </c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582">
        <f>$E226</f>
        <v>1</v>
      </c>
      <c r="AA226" s="582">
        <f>$F226</f>
        <v>2000000</v>
      </c>
      <c r="AB226" s="128"/>
      <c r="AC226" s="128"/>
      <c r="AD226" s="128"/>
      <c r="AE226" s="128"/>
      <c r="AF226" s="128"/>
      <c r="AG226" s="128"/>
      <c r="AH226" s="128"/>
      <c r="AI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2023"/>
      <c r="AW226" s="128"/>
      <c r="AX226" s="1827">
        <f t="shared" si="53"/>
        <v>1</v>
      </c>
      <c r="AY226" s="1827">
        <f t="shared" si="54"/>
        <v>2000000</v>
      </c>
      <c r="AZ226" s="128"/>
      <c r="BA226" s="128"/>
    </row>
    <row r="227" spans="1:196" s="1363" customFormat="1" ht="24" customHeight="1">
      <c r="A227" s="66">
        <v>4</v>
      </c>
      <c r="B227" s="66">
        <v>33</v>
      </c>
      <c r="C227" s="14" t="s">
        <v>638</v>
      </c>
      <c r="D227" s="1360">
        <v>2060000</v>
      </c>
      <c r="E227" s="582">
        <v>1</v>
      </c>
      <c r="F227" s="126">
        <f t="shared" si="48"/>
        <v>2060000</v>
      </c>
      <c r="G227" s="882" t="s">
        <v>844</v>
      </c>
      <c r="H227" s="882" t="s">
        <v>845</v>
      </c>
      <c r="I227" s="66" t="s">
        <v>33</v>
      </c>
      <c r="J227" s="125" t="s">
        <v>1403</v>
      </c>
      <c r="K227" s="1372" t="s">
        <v>1433</v>
      </c>
      <c r="N227" s="128"/>
      <c r="O227" s="128"/>
      <c r="P227" s="582">
        <f>$E227</f>
        <v>1</v>
      </c>
      <c r="Q227" s="1827">
        <f>$F227</f>
        <v>2060000</v>
      </c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2023"/>
      <c r="AW227" s="128"/>
      <c r="AX227" s="1827">
        <f t="shared" si="53"/>
        <v>1</v>
      </c>
      <c r="AY227" s="1827">
        <f t="shared" si="54"/>
        <v>2060000</v>
      </c>
      <c r="AZ227" s="128"/>
      <c r="BA227" s="128"/>
    </row>
    <row r="228" spans="1:196" s="1363" customFormat="1" ht="24" customHeight="1">
      <c r="A228" s="66">
        <v>4</v>
      </c>
      <c r="B228" s="66">
        <v>8</v>
      </c>
      <c r="C228" s="131" t="s">
        <v>1762</v>
      </c>
      <c r="D228" s="1360">
        <v>485000</v>
      </c>
      <c r="E228" s="582">
        <v>1</v>
      </c>
      <c r="F228" s="126">
        <f t="shared" si="48"/>
        <v>485000</v>
      </c>
      <c r="G228" s="882" t="s">
        <v>119</v>
      </c>
      <c r="H228" s="882" t="s">
        <v>847</v>
      </c>
      <c r="I228" s="66" t="s">
        <v>49</v>
      </c>
      <c r="J228" s="125" t="s">
        <v>1403</v>
      </c>
      <c r="K228" s="1372" t="s">
        <v>1433</v>
      </c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582">
        <f>$E228</f>
        <v>1</v>
      </c>
      <c r="AA228" s="582">
        <f>$F228</f>
        <v>485000</v>
      </c>
      <c r="AB228" s="128"/>
      <c r="AC228" s="128"/>
      <c r="AD228" s="128"/>
      <c r="AE228" s="128"/>
      <c r="AF228" s="128"/>
      <c r="AG228" s="128"/>
      <c r="AH228" s="128"/>
      <c r="AI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2023"/>
      <c r="AW228" s="128"/>
      <c r="AX228" s="128"/>
      <c r="AY228" s="128"/>
      <c r="AZ228" s="1827">
        <f>$E228</f>
        <v>1</v>
      </c>
      <c r="BA228" s="1827">
        <f>$F228</f>
        <v>485000</v>
      </c>
    </row>
    <row r="229" spans="1:196" s="1363" customFormat="1" ht="24" customHeight="1">
      <c r="A229" s="66">
        <v>4</v>
      </c>
      <c r="B229" s="66">
        <v>36</v>
      </c>
      <c r="C229" s="14" t="s">
        <v>850</v>
      </c>
      <c r="D229" s="1360">
        <v>1240000</v>
      </c>
      <c r="E229" s="582">
        <v>1</v>
      </c>
      <c r="F229" s="126">
        <f t="shared" si="48"/>
        <v>1240000</v>
      </c>
      <c r="G229" s="882" t="s">
        <v>905</v>
      </c>
      <c r="H229" s="882" t="s">
        <v>847</v>
      </c>
      <c r="I229" s="66" t="s">
        <v>44</v>
      </c>
      <c r="J229" s="125" t="s">
        <v>1403</v>
      </c>
      <c r="K229" s="1372" t="s">
        <v>1433</v>
      </c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582">
        <f>$E229</f>
        <v>1</v>
      </c>
      <c r="Y229" s="582">
        <f>$F229</f>
        <v>1240000</v>
      </c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2023"/>
      <c r="AW229" s="128"/>
      <c r="AX229" s="128"/>
      <c r="AY229" s="128"/>
      <c r="AZ229" s="1827">
        <f>$E229</f>
        <v>1</v>
      </c>
      <c r="BA229" s="1827">
        <f>$F229</f>
        <v>1240000</v>
      </c>
    </row>
    <row r="230" spans="1:196" s="1363" customFormat="1" ht="24" customHeight="1">
      <c r="A230" s="66">
        <v>4</v>
      </c>
      <c r="B230" s="66">
        <v>18</v>
      </c>
      <c r="C230" s="14" t="s">
        <v>771</v>
      </c>
      <c r="D230" s="1360">
        <v>1760000</v>
      </c>
      <c r="E230" s="582">
        <v>1</v>
      </c>
      <c r="F230" s="126">
        <f t="shared" si="48"/>
        <v>1760000</v>
      </c>
      <c r="G230" s="882" t="s">
        <v>1378</v>
      </c>
      <c r="H230" s="882" t="s">
        <v>847</v>
      </c>
      <c r="I230" s="66" t="s">
        <v>49</v>
      </c>
      <c r="J230" s="125" t="s">
        <v>1403</v>
      </c>
      <c r="K230" s="1372" t="s">
        <v>1433</v>
      </c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582">
        <f>$E230</f>
        <v>1</v>
      </c>
      <c r="AA230" s="582">
        <f>$F230</f>
        <v>1760000</v>
      </c>
      <c r="AB230" s="128"/>
      <c r="AC230" s="128"/>
      <c r="AD230" s="128"/>
      <c r="AE230" s="128"/>
      <c r="AF230" s="128"/>
      <c r="AG230" s="128"/>
      <c r="AH230" s="128"/>
      <c r="AI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2023"/>
      <c r="AW230" s="128"/>
      <c r="AX230" s="128"/>
      <c r="AY230" s="128"/>
      <c r="AZ230" s="1827">
        <f>$E230</f>
        <v>1</v>
      </c>
      <c r="BA230" s="1827">
        <f>$F230</f>
        <v>1760000</v>
      </c>
    </row>
    <row r="231" spans="1:196" s="1363" customFormat="1" ht="24" customHeight="1">
      <c r="A231" s="66">
        <v>4</v>
      </c>
      <c r="B231" s="66">
        <v>30</v>
      </c>
      <c r="C231" s="567" t="s">
        <v>1764</v>
      </c>
      <c r="D231" s="1360">
        <v>7010000</v>
      </c>
      <c r="E231" s="582">
        <v>1</v>
      </c>
      <c r="F231" s="126">
        <f t="shared" si="48"/>
        <v>7010000</v>
      </c>
      <c r="G231" s="882" t="s">
        <v>846</v>
      </c>
      <c r="H231" s="882" t="s">
        <v>847</v>
      </c>
      <c r="I231" s="66" t="s">
        <v>33</v>
      </c>
      <c r="J231" s="125" t="s">
        <v>1403</v>
      </c>
      <c r="K231" s="1372" t="s">
        <v>1433</v>
      </c>
      <c r="N231" s="2012"/>
      <c r="O231" s="2012"/>
      <c r="P231" s="1983">
        <f>$E231</f>
        <v>1</v>
      </c>
      <c r="Q231" s="1827">
        <f>$F231</f>
        <v>7010000</v>
      </c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2023"/>
      <c r="AW231" s="128"/>
      <c r="AX231" s="128"/>
      <c r="AY231" s="128"/>
      <c r="AZ231" s="1827">
        <f>$E231</f>
        <v>1</v>
      </c>
      <c r="BA231" s="1827">
        <f>$F231</f>
        <v>7010000</v>
      </c>
    </row>
    <row r="232" spans="1:196" s="1363" customFormat="1" ht="24" customHeight="1">
      <c r="A232" s="91"/>
      <c r="B232" s="91"/>
      <c r="C232" s="2014"/>
      <c r="D232" s="2003"/>
      <c r="E232" s="1991"/>
      <c r="F232" s="1992"/>
      <c r="G232" s="2004"/>
      <c r="H232" s="2004"/>
      <c r="I232" s="91"/>
      <c r="J232" s="1386"/>
      <c r="K232" s="1359"/>
      <c r="P232" s="1991"/>
      <c r="Q232" s="2011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L232" s="3128" t="s">
        <v>863</v>
      </c>
      <c r="AM232" s="3129"/>
      <c r="AN232" s="3130" t="s">
        <v>1251</v>
      </c>
      <c r="AO232" s="3131"/>
      <c r="AP232" s="3127" t="s">
        <v>824</v>
      </c>
      <c r="AQ232" s="3127"/>
      <c r="AR232" s="3127" t="s">
        <v>867</v>
      </c>
      <c r="AS232" s="3127"/>
      <c r="AT232" s="3127" t="s">
        <v>861</v>
      </c>
      <c r="AU232" s="3127"/>
      <c r="AV232" s="3127" t="s">
        <v>1455</v>
      </c>
      <c r="AW232" s="3127"/>
      <c r="AX232" s="3127" t="s">
        <v>866</v>
      </c>
      <c r="AY232" s="3127"/>
      <c r="AZ232" s="3127" t="s">
        <v>1071</v>
      </c>
      <c r="BA232" s="3127"/>
    </row>
    <row r="233" spans="1:196" s="1363" customFormat="1" ht="24" customHeight="1">
      <c r="A233" s="91"/>
      <c r="B233" s="91"/>
      <c r="C233" s="2014"/>
      <c r="D233" s="2003"/>
      <c r="E233" s="1991"/>
      <c r="F233" s="1992"/>
      <c r="G233" s="2004"/>
      <c r="H233" s="2004"/>
      <c r="I233" s="91"/>
      <c r="J233" s="1386"/>
      <c r="K233" s="1359"/>
      <c r="P233" s="1991"/>
      <c r="Q233" s="2011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L233" s="2010" t="s">
        <v>1078</v>
      </c>
      <c r="AM233" s="2010" t="s">
        <v>1077</v>
      </c>
      <c r="AN233" s="2010" t="s">
        <v>1078</v>
      </c>
      <c r="AO233" s="2010" t="s">
        <v>1077</v>
      </c>
      <c r="AP233" s="2010" t="s">
        <v>1078</v>
      </c>
      <c r="AQ233" s="2010" t="s">
        <v>1077</v>
      </c>
      <c r="AR233" s="2010" t="s">
        <v>1078</v>
      </c>
      <c r="AS233" s="2010" t="s">
        <v>1077</v>
      </c>
      <c r="AT233" s="2010" t="s">
        <v>1078</v>
      </c>
      <c r="AU233" s="2010" t="s">
        <v>1077</v>
      </c>
      <c r="AV233" s="2010" t="s">
        <v>1078</v>
      </c>
      <c r="AW233" s="2010" t="s">
        <v>1077</v>
      </c>
      <c r="AX233" s="2010" t="s">
        <v>1078</v>
      </c>
      <c r="AY233" s="2010" t="s">
        <v>1077</v>
      </c>
      <c r="AZ233" s="2010" t="s">
        <v>1078</v>
      </c>
      <c r="BA233" s="2010" t="s">
        <v>1077</v>
      </c>
    </row>
    <row r="234" spans="1:196" s="1363" customFormat="1" ht="24" customHeight="1">
      <c r="A234" s="91"/>
      <c r="B234" s="91"/>
      <c r="C234" s="2014"/>
      <c r="D234" s="2003"/>
      <c r="E234" s="1991"/>
      <c r="F234" s="1992"/>
      <c r="G234" s="2004"/>
      <c r="H234" s="2004"/>
      <c r="I234" s="91"/>
      <c r="J234" s="1386"/>
      <c r="K234" s="1359"/>
      <c r="P234" s="1991"/>
      <c r="Q234" s="2011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L234" s="2008">
        <f>SUM(AL235:AL264)</f>
        <v>9</v>
      </c>
      <c r="AM234" s="2008">
        <f t="shared" ref="AM234:BA234" si="55">SUM(AM235:AM264)</f>
        <v>16500000</v>
      </c>
      <c r="AN234" s="2008">
        <f t="shared" si="55"/>
        <v>5</v>
      </c>
      <c r="AO234" s="2008">
        <f t="shared" si="55"/>
        <v>18500000</v>
      </c>
      <c r="AP234" s="2008">
        <f t="shared" si="55"/>
        <v>2</v>
      </c>
      <c r="AQ234" s="2008">
        <f t="shared" si="55"/>
        <v>7470000</v>
      </c>
      <c r="AR234" s="2008">
        <f t="shared" si="55"/>
        <v>2</v>
      </c>
      <c r="AS234" s="2008">
        <f t="shared" si="55"/>
        <v>7530000</v>
      </c>
      <c r="AT234" s="2008">
        <f t="shared" si="55"/>
        <v>5</v>
      </c>
      <c r="AU234" s="2008">
        <f t="shared" si="55"/>
        <v>18090000</v>
      </c>
      <c r="AV234" s="2008">
        <f t="shared" si="55"/>
        <v>1</v>
      </c>
      <c r="AW234" s="2008">
        <f t="shared" si="55"/>
        <v>2580000</v>
      </c>
      <c r="AX234" s="2008">
        <f t="shared" si="55"/>
        <v>8</v>
      </c>
      <c r="AY234" s="2008">
        <f t="shared" si="55"/>
        <v>19530000</v>
      </c>
      <c r="AZ234" s="2008">
        <f t="shared" si="55"/>
        <v>1</v>
      </c>
      <c r="BA234" s="2008">
        <f t="shared" si="55"/>
        <v>4380000</v>
      </c>
      <c r="BB234" s="2009">
        <f>AL234+AN234+AP234+AR234+AT234+AV234+AX234+AZ234</f>
        <v>33</v>
      </c>
      <c r="BC234" s="2009">
        <f>AM234+AO234+AQ234+AS234+AU234+AW234+AY234+BA234</f>
        <v>94580000</v>
      </c>
    </row>
    <row r="235" spans="1:196" s="1363" customFormat="1" ht="24" customHeight="1">
      <c r="A235" s="66">
        <v>5</v>
      </c>
      <c r="B235" s="66">
        <v>2</v>
      </c>
      <c r="C235" s="567" t="s">
        <v>910</v>
      </c>
      <c r="D235" s="1360">
        <v>520000</v>
      </c>
      <c r="E235" s="582">
        <v>1</v>
      </c>
      <c r="F235" s="126">
        <f t="shared" ref="F235:F264" si="56">E235*D235</f>
        <v>520000</v>
      </c>
      <c r="G235" s="882" t="s">
        <v>1451</v>
      </c>
      <c r="H235" s="882" t="s">
        <v>863</v>
      </c>
      <c r="I235" s="66" t="s">
        <v>28</v>
      </c>
      <c r="J235" s="125" t="s">
        <v>1403</v>
      </c>
      <c r="K235" s="1372" t="s">
        <v>1433</v>
      </c>
      <c r="N235" s="2013"/>
      <c r="O235" s="2013"/>
      <c r="P235" s="2013"/>
      <c r="Q235" s="128"/>
      <c r="R235" s="128"/>
      <c r="S235" s="128"/>
      <c r="T235" s="128"/>
      <c r="U235" s="128"/>
      <c r="V235" s="582">
        <f>$E235</f>
        <v>1</v>
      </c>
      <c r="W235" s="582">
        <f>$F235</f>
        <v>520000</v>
      </c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L235" s="1827">
        <f t="shared" ref="AL235:AL243" si="57">$E235</f>
        <v>1</v>
      </c>
      <c r="AM235" s="1827">
        <f t="shared" ref="AM235:AM243" si="58">$F235</f>
        <v>520000</v>
      </c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</row>
    <row r="236" spans="1:196" s="1363" customFormat="1" ht="24" customHeight="1">
      <c r="A236" s="66">
        <v>5</v>
      </c>
      <c r="B236" s="66">
        <v>1</v>
      </c>
      <c r="C236" s="14" t="s">
        <v>133</v>
      </c>
      <c r="D236" s="1360">
        <v>610000</v>
      </c>
      <c r="E236" s="582">
        <v>1</v>
      </c>
      <c r="F236" s="126">
        <f t="shared" si="56"/>
        <v>610000</v>
      </c>
      <c r="G236" s="882" t="s">
        <v>1451</v>
      </c>
      <c r="H236" s="882" t="s">
        <v>863</v>
      </c>
      <c r="I236" s="66" t="s">
        <v>923</v>
      </c>
      <c r="J236" s="1366" t="s">
        <v>1403</v>
      </c>
      <c r="K236" s="1372" t="s">
        <v>1433</v>
      </c>
      <c r="N236" s="128"/>
      <c r="O236" s="128"/>
      <c r="P236" s="128"/>
      <c r="Q236" s="128"/>
      <c r="R236" s="128"/>
      <c r="S236" s="128"/>
      <c r="T236" s="128"/>
      <c r="U236" s="128"/>
      <c r="V236" s="582">
        <f>$E236</f>
        <v>1</v>
      </c>
      <c r="W236" s="582">
        <f>$F236</f>
        <v>610000</v>
      </c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L236" s="1827">
        <f t="shared" si="57"/>
        <v>1</v>
      </c>
      <c r="AM236" s="1827">
        <f t="shared" si="58"/>
        <v>610000</v>
      </c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</row>
    <row r="237" spans="1:196" s="1363" customFormat="1" ht="24" customHeight="1">
      <c r="A237" s="66">
        <v>5</v>
      </c>
      <c r="B237" s="66">
        <v>3</v>
      </c>
      <c r="C237" s="14" t="s">
        <v>131</v>
      </c>
      <c r="D237" s="1360">
        <v>730000</v>
      </c>
      <c r="E237" s="582">
        <v>1</v>
      </c>
      <c r="F237" s="126">
        <f t="shared" si="56"/>
        <v>730000</v>
      </c>
      <c r="G237" s="882" t="s">
        <v>1451</v>
      </c>
      <c r="H237" s="882" t="s">
        <v>863</v>
      </c>
      <c r="I237" s="66" t="s">
        <v>28</v>
      </c>
      <c r="J237" s="125" t="s">
        <v>1403</v>
      </c>
      <c r="K237" s="1372" t="s">
        <v>1433</v>
      </c>
      <c r="L237" s="1385"/>
      <c r="M237" s="1385"/>
      <c r="N237" s="1828"/>
      <c r="O237" s="1828"/>
      <c r="P237" s="1828"/>
      <c r="Q237" s="1828"/>
      <c r="R237" s="1828"/>
      <c r="S237" s="1828"/>
      <c r="T237" s="1828"/>
      <c r="U237" s="1828"/>
      <c r="V237" s="582">
        <f>$E237</f>
        <v>1</v>
      </c>
      <c r="W237" s="582">
        <f>$F237</f>
        <v>730000</v>
      </c>
      <c r="X237" s="1828"/>
      <c r="Y237" s="1828"/>
      <c r="Z237" s="1828"/>
      <c r="AA237" s="1828"/>
      <c r="AB237" s="1828"/>
      <c r="AC237" s="1828"/>
      <c r="AD237" s="1828"/>
      <c r="AE237" s="1828"/>
      <c r="AF237" s="1828"/>
      <c r="AG237" s="1828"/>
      <c r="AH237" s="1828"/>
      <c r="AI237" s="1828"/>
      <c r="AJ237" s="1385"/>
      <c r="AK237" s="1385"/>
      <c r="AL237" s="1827">
        <f t="shared" si="57"/>
        <v>1</v>
      </c>
      <c r="AM237" s="1827">
        <f t="shared" si="58"/>
        <v>730000</v>
      </c>
      <c r="AN237" s="1828"/>
      <c r="AO237" s="1828"/>
      <c r="AP237" s="1828"/>
      <c r="AQ237" s="1828"/>
      <c r="AR237" s="1828"/>
      <c r="AS237" s="1828"/>
      <c r="AT237" s="1828"/>
      <c r="AU237" s="1828"/>
      <c r="AV237" s="1828"/>
      <c r="AW237" s="1828"/>
      <c r="AX237" s="1828"/>
      <c r="AY237" s="1828"/>
      <c r="AZ237" s="1828"/>
      <c r="BA237" s="1828"/>
      <c r="BB237" s="1385"/>
      <c r="BC237" s="1385"/>
      <c r="BD237" s="1385"/>
      <c r="BE237" s="1385"/>
      <c r="BF237" s="1385"/>
      <c r="BG237" s="1385"/>
      <c r="BH237" s="1385"/>
      <c r="BI237" s="1385"/>
      <c r="BJ237" s="1385"/>
      <c r="BK237" s="1385"/>
      <c r="BL237" s="1385"/>
      <c r="BM237" s="1385"/>
      <c r="BN237" s="1385"/>
      <c r="BO237" s="1385"/>
      <c r="BP237" s="1385"/>
      <c r="BQ237" s="1385"/>
      <c r="BR237" s="1385"/>
      <c r="BS237" s="1385"/>
      <c r="BT237" s="1385"/>
      <c r="BU237" s="1385"/>
      <c r="BV237" s="1385"/>
      <c r="BW237" s="1385"/>
      <c r="BX237" s="1385"/>
      <c r="BY237" s="1385"/>
      <c r="BZ237" s="1385"/>
      <c r="CA237" s="1385"/>
      <c r="CB237" s="1385"/>
      <c r="CC237" s="1385"/>
      <c r="CD237" s="1385"/>
      <c r="CE237" s="1385"/>
      <c r="CF237" s="1385"/>
      <c r="CG237" s="1385"/>
      <c r="CH237" s="1385"/>
      <c r="CI237" s="1385"/>
      <c r="CJ237" s="1385"/>
      <c r="CK237" s="1385"/>
      <c r="CL237" s="1385"/>
      <c r="CM237" s="1385"/>
      <c r="CN237" s="1385"/>
      <c r="CO237" s="1385"/>
      <c r="CP237" s="1385"/>
      <c r="CQ237" s="1385"/>
      <c r="CR237" s="1385"/>
      <c r="CS237" s="1385"/>
      <c r="CT237" s="1385"/>
      <c r="CU237" s="1385"/>
      <c r="CV237" s="1385"/>
      <c r="CW237" s="1385"/>
      <c r="CX237" s="1385"/>
      <c r="CY237" s="1385"/>
      <c r="CZ237" s="1385"/>
      <c r="DA237" s="1385"/>
      <c r="DB237" s="1385"/>
      <c r="DC237" s="1385"/>
      <c r="DD237" s="1385"/>
      <c r="DE237" s="1385"/>
      <c r="DF237" s="1385"/>
      <c r="DG237" s="1385"/>
      <c r="DH237" s="1385"/>
      <c r="DI237" s="1385"/>
      <c r="DJ237" s="1385"/>
      <c r="DK237" s="1385"/>
      <c r="DL237" s="1385"/>
      <c r="DM237" s="1385"/>
      <c r="DN237" s="1385"/>
      <c r="DO237" s="1385"/>
      <c r="DP237" s="1385"/>
      <c r="DQ237" s="1385"/>
      <c r="DR237" s="1385"/>
      <c r="DS237" s="1385"/>
      <c r="DT237" s="1385"/>
      <c r="DU237" s="1385"/>
      <c r="DV237" s="1385"/>
      <c r="DW237" s="1385"/>
      <c r="DX237" s="1385"/>
      <c r="DY237" s="1385"/>
      <c r="DZ237" s="1385"/>
      <c r="EA237" s="1385"/>
      <c r="EB237" s="1385"/>
      <c r="EC237" s="1385"/>
      <c r="ED237" s="1385"/>
      <c r="EE237" s="1385"/>
      <c r="EF237" s="1385"/>
      <c r="EG237" s="1385"/>
      <c r="EH237" s="1385"/>
      <c r="EI237" s="1385"/>
      <c r="EJ237" s="1385"/>
      <c r="EK237" s="1385"/>
      <c r="EL237" s="1385"/>
      <c r="EM237" s="1385"/>
      <c r="EN237" s="1385"/>
      <c r="EO237" s="1385"/>
      <c r="EP237" s="1385"/>
      <c r="EQ237" s="1385"/>
      <c r="ER237" s="1385"/>
      <c r="ES237" s="1385"/>
      <c r="ET237" s="1385"/>
      <c r="EU237" s="1385"/>
      <c r="EV237" s="1385"/>
      <c r="EW237" s="1385"/>
      <c r="EX237" s="1385"/>
      <c r="EY237" s="1385"/>
      <c r="EZ237" s="1385"/>
      <c r="FA237" s="1385"/>
      <c r="FB237" s="1385"/>
      <c r="FC237" s="1385"/>
      <c r="FD237" s="1385"/>
      <c r="FE237" s="1385"/>
      <c r="FF237" s="1385"/>
      <c r="FG237" s="1385"/>
      <c r="FH237" s="1385"/>
      <c r="FI237" s="1385"/>
      <c r="FJ237" s="1385"/>
      <c r="FK237" s="1385"/>
      <c r="FL237" s="1385"/>
      <c r="FM237" s="1385"/>
      <c r="FN237" s="1385"/>
      <c r="FO237" s="1385"/>
      <c r="FP237" s="1385"/>
      <c r="FQ237" s="1385"/>
      <c r="FR237" s="1385"/>
      <c r="FS237" s="1385"/>
      <c r="FT237" s="1385"/>
      <c r="FU237" s="1385"/>
      <c r="FV237" s="1385"/>
      <c r="FW237" s="1385"/>
      <c r="FX237" s="1385"/>
      <c r="FY237" s="1385"/>
      <c r="FZ237" s="1385"/>
      <c r="GA237" s="1385"/>
      <c r="GB237" s="1385"/>
      <c r="GC237" s="1385"/>
      <c r="GD237" s="1385"/>
      <c r="GE237" s="1385"/>
      <c r="GF237" s="1385"/>
      <c r="GG237" s="1385"/>
      <c r="GH237" s="1385"/>
      <c r="GI237" s="1385"/>
      <c r="GJ237" s="1385"/>
      <c r="GK237" s="1385"/>
      <c r="GL237" s="1385"/>
      <c r="GM237" s="1385"/>
      <c r="GN237" s="1385"/>
    </row>
    <row r="238" spans="1:196" s="1359" customFormat="1" ht="24" customHeight="1">
      <c r="A238" s="66">
        <v>5</v>
      </c>
      <c r="B238" s="66">
        <v>16</v>
      </c>
      <c r="C238" s="14" t="s">
        <v>536</v>
      </c>
      <c r="D238" s="1360">
        <v>1030000</v>
      </c>
      <c r="E238" s="582">
        <v>1</v>
      </c>
      <c r="F238" s="126">
        <f t="shared" si="56"/>
        <v>1030000</v>
      </c>
      <c r="G238" s="882" t="s">
        <v>130</v>
      </c>
      <c r="H238" s="882" t="s">
        <v>863</v>
      </c>
      <c r="I238" s="66" t="s">
        <v>28</v>
      </c>
      <c r="J238" s="125" t="s">
        <v>1403</v>
      </c>
      <c r="K238" s="1372" t="s">
        <v>1433</v>
      </c>
      <c r="L238" s="1363"/>
      <c r="M238" s="1363"/>
      <c r="N238" s="128"/>
      <c r="O238" s="128"/>
      <c r="P238" s="128"/>
      <c r="Q238" s="128"/>
      <c r="R238" s="128"/>
      <c r="S238" s="128"/>
      <c r="T238" s="128"/>
      <c r="U238" s="128"/>
      <c r="V238" s="582">
        <f>$E238</f>
        <v>1</v>
      </c>
      <c r="W238" s="582">
        <f>$F238</f>
        <v>1030000</v>
      </c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363"/>
      <c r="AK238" s="1363"/>
      <c r="AL238" s="1827">
        <f t="shared" si="57"/>
        <v>1</v>
      </c>
      <c r="AM238" s="1827">
        <f t="shared" si="58"/>
        <v>1030000</v>
      </c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363"/>
      <c r="BC238" s="1363"/>
      <c r="BD238" s="1363"/>
      <c r="BE238" s="1363"/>
      <c r="BF238" s="1363"/>
      <c r="BG238" s="1363"/>
      <c r="BH238" s="1363"/>
      <c r="BI238" s="1363"/>
      <c r="BJ238" s="1363"/>
      <c r="BK238" s="1363"/>
      <c r="BL238" s="1363"/>
      <c r="BM238" s="1363"/>
      <c r="BN238" s="1363"/>
      <c r="BO238" s="1363"/>
      <c r="BP238" s="1363"/>
      <c r="BQ238" s="1363"/>
      <c r="BR238" s="1363"/>
      <c r="BS238" s="1363"/>
      <c r="BT238" s="1363"/>
      <c r="BU238" s="1363"/>
      <c r="BV238" s="1363"/>
      <c r="BW238" s="1363"/>
      <c r="BX238" s="1363"/>
      <c r="BY238" s="1363"/>
      <c r="BZ238" s="1363"/>
      <c r="CA238" s="1363"/>
      <c r="CB238" s="1363"/>
      <c r="CC238" s="1363"/>
      <c r="CD238" s="1363"/>
      <c r="CE238" s="1363"/>
      <c r="CF238" s="1363"/>
      <c r="CG238" s="1363"/>
      <c r="CH238" s="1363"/>
      <c r="CI238" s="1363"/>
      <c r="CJ238" s="1363"/>
      <c r="CK238" s="1363"/>
      <c r="CL238" s="1363"/>
      <c r="CM238" s="1363"/>
      <c r="CN238" s="1363"/>
      <c r="CO238" s="1363"/>
      <c r="CP238" s="1363"/>
      <c r="CQ238" s="1363"/>
      <c r="CR238" s="1363"/>
      <c r="CS238" s="1363"/>
      <c r="CT238" s="1363"/>
      <c r="CU238" s="1363"/>
      <c r="CV238" s="1363"/>
      <c r="CW238" s="1363"/>
      <c r="CX238" s="1363"/>
      <c r="CY238" s="1363"/>
      <c r="CZ238" s="1363"/>
      <c r="DA238" s="1363"/>
      <c r="DB238" s="1363"/>
      <c r="DC238" s="1363"/>
      <c r="DD238" s="1363"/>
      <c r="DE238" s="1363"/>
      <c r="DF238" s="1363"/>
      <c r="DG238" s="1363"/>
      <c r="DH238" s="1363"/>
      <c r="DI238" s="1363"/>
      <c r="DJ238" s="1363"/>
      <c r="DK238" s="1363"/>
      <c r="DL238" s="1363"/>
      <c r="DM238" s="1363"/>
      <c r="DN238" s="1363"/>
      <c r="DO238" s="1363"/>
      <c r="DP238" s="1363"/>
      <c r="DQ238" s="1363"/>
      <c r="DR238" s="1363"/>
      <c r="DS238" s="1363"/>
      <c r="DT238" s="1363"/>
      <c r="DU238" s="1363"/>
      <c r="DV238" s="1363"/>
      <c r="DW238" s="1363"/>
      <c r="DX238" s="1363"/>
      <c r="DY238" s="1363"/>
      <c r="DZ238" s="1363"/>
      <c r="EA238" s="1363"/>
      <c r="EB238" s="1363"/>
      <c r="EC238" s="1363"/>
      <c r="ED238" s="1363"/>
      <c r="EE238" s="1363"/>
      <c r="EF238" s="1363"/>
      <c r="EG238" s="1363"/>
      <c r="EH238" s="1363"/>
      <c r="EI238" s="1363"/>
      <c r="EJ238" s="1363"/>
      <c r="EK238" s="1363"/>
      <c r="EL238" s="1363"/>
      <c r="EM238" s="1363"/>
      <c r="EN238" s="1363"/>
      <c r="EO238" s="1363"/>
      <c r="EP238" s="1363"/>
      <c r="EQ238" s="1363"/>
      <c r="ER238" s="1363"/>
      <c r="ES238" s="1363"/>
      <c r="ET238" s="1363"/>
      <c r="EU238" s="1363"/>
      <c r="EV238" s="1363"/>
      <c r="EW238" s="1363"/>
      <c r="EX238" s="1363"/>
      <c r="EY238" s="1363"/>
      <c r="EZ238" s="1363"/>
      <c r="FA238" s="1363"/>
      <c r="FB238" s="1363"/>
      <c r="FC238" s="1363"/>
      <c r="FD238" s="1363"/>
      <c r="FE238" s="1363"/>
      <c r="FF238" s="1363"/>
      <c r="FG238" s="1363"/>
      <c r="FH238" s="1363"/>
      <c r="FI238" s="1363"/>
      <c r="FJ238" s="1363"/>
      <c r="FK238" s="1363"/>
      <c r="FL238" s="1363"/>
      <c r="FM238" s="1363"/>
      <c r="FN238" s="1363"/>
      <c r="FO238" s="1363"/>
      <c r="FP238" s="1363"/>
      <c r="FQ238" s="1363"/>
      <c r="FR238" s="1363"/>
      <c r="FS238" s="1363"/>
      <c r="FT238" s="1363"/>
      <c r="FU238" s="1363"/>
      <c r="FV238" s="1363"/>
      <c r="FW238" s="1363"/>
      <c r="FX238" s="1363"/>
      <c r="FY238" s="1363"/>
      <c r="FZ238" s="1363"/>
      <c r="GA238" s="1363"/>
      <c r="GB238" s="1363"/>
      <c r="GC238" s="1363"/>
      <c r="GD238" s="1363"/>
      <c r="GE238" s="1363"/>
      <c r="GF238" s="1363"/>
      <c r="GG238" s="1363"/>
      <c r="GH238" s="1363"/>
      <c r="GI238" s="1363"/>
      <c r="GJ238" s="1363"/>
      <c r="GK238" s="1363"/>
      <c r="GL238" s="1363"/>
      <c r="GM238" s="1363"/>
      <c r="GN238" s="1363"/>
    </row>
    <row r="239" spans="1:196" s="1363" customFormat="1" ht="24" customHeight="1">
      <c r="A239" s="66">
        <v>5</v>
      </c>
      <c r="B239" s="66">
        <v>24</v>
      </c>
      <c r="C239" s="14" t="s">
        <v>850</v>
      </c>
      <c r="D239" s="1360">
        <v>1240000</v>
      </c>
      <c r="E239" s="582">
        <v>1</v>
      </c>
      <c r="F239" s="126">
        <f t="shared" si="56"/>
        <v>1240000</v>
      </c>
      <c r="G239" s="882" t="s">
        <v>521</v>
      </c>
      <c r="H239" s="882" t="s">
        <v>863</v>
      </c>
      <c r="I239" s="66" t="s">
        <v>26</v>
      </c>
      <c r="J239" s="125" t="s">
        <v>1403</v>
      </c>
      <c r="K239" s="1372" t="s">
        <v>1433</v>
      </c>
      <c r="M239" s="30" t="s">
        <v>4113</v>
      </c>
      <c r="N239" s="128"/>
      <c r="O239" s="128"/>
      <c r="P239" s="128"/>
      <c r="Q239" s="128"/>
      <c r="R239" s="128"/>
      <c r="S239" s="128"/>
      <c r="T239" s="582">
        <f>$E239</f>
        <v>1</v>
      </c>
      <c r="U239" s="1827">
        <f>$F239</f>
        <v>1240000</v>
      </c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L239" s="1827">
        <f t="shared" si="57"/>
        <v>1</v>
      </c>
      <c r="AM239" s="1827">
        <f t="shared" si="58"/>
        <v>1240000</v>
      </c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</row>
    <row r="240" spans="1:196" s="1363" customFormat="1" ht="24" customHeight="1">
      <c r="A240" s="66">
        <v>5</v>
      </c>
      <c r="B240" s="66">
        <v>23</v>
      </c>
      <c r="C240" s="14" t="s">
        <v>638</v>
      </c>
      <c r="D240" s="1360">
        <v>2060000</v>
      </c>
      <c r="E240" s="582">
        <v>1</v>
      </c>
      <c r="F240" s="126">
        <f t="shared" si="56"/>
        <v>2060000</v>
      </c>
      <c r="G240" s="882" t="s">
        <v>130</v>
      </c>
      <c r="H240" s="882" t="s">
        <v>863</v>
      </c>
      <c r="I240" s="66" t="s">
        <v>28</v>
      </c>
      <c r="J240" s="125" t="s">
        <v>1403</v>
      </c>
      <c r="K240" s="1372" t="s">
        <v>1433</v>
      </c>
      <c r="N240" s="128"/>
      <c r="O240" s="128"/>
      <c r="P240" s="128"/>
      <c r="Q240" s="128"/>
      <c r="R240" s="128"/>
      <c r="S240" s="128"/>
      <c r="T240" s="128"/>
      <c r="U240" s="128"/>
      <c r="V240" s="582">
        <f>$E240</f>
        <v>1</v>
      </c>
      <c r="W240" s="582">
        <f>$F240</f>
        <v>2060000</v>
      </c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L240" s="1827">
        <f t="shared" si="57"/>
        <v>1</v>
      </c>
      <c r="AM240" s="1827">
        <f t="shared" si="58"/>
        <v>2060000</v>
      </c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</row>
    <row r="241" spans="1:196" s="1363" customFormat="1" ht="24" customHeight="1">
      <c r="A241" s="66">
        <v>5</v>
      </c>
      <c r="B241" s="66">
        <v>10</v>
      </c>
      <c r="C241" s="14" t="s">
        <v>518</v>
      </c>
      <c r="D241" s="1360">
        <v>2580000</v>
      </c>
      <c r="E241" s="582">
        <v>1</v>
      </c>
      <c r="F241" s="126">
        <f t="shared" si="56"/>
        <v>2580000</v>
      </c>
      <c r="G241" s="882" t="s">
        <v>130</v>
      </c>
      <c r="H241" s="882" t="s">
        <v>863</v>
      </c>
      <c r="I241" s="66" t="s">
        <v>28</v>
      </c>
      <c r="J241" s="125" t="s">
        <v>1403</v>
      </c>
      <c r="K241" s="1372" t="s">
        <v>1433</v>
      </c>
      <c r="L241" s="1385"/>
      <c r="M241" s="1385"/>
      <c r="N241" s="1828"/>
      <c r="O241" s="1828"/>
      <c r="P241" s="1828"/>
      <c r="Q241" s="1828"/>
      <c r="R241" s="1828"/>
      <c r="S241" s="1828"/>
      <c r="T241" s="1828"/>
      <c r="U241" s="1828"/>
      <c r="V241" s="582">
        <f>$E241</f>
        <v>1</v>
      </c>
      <c r="W241" s="582">
        <f>$F241</f>
        <v>2580000</v>
      </c>
      <c r="X241" s="1828"/>
      <c r="Y241" s="1828"/>
      <c r="Z241" s="1828"/>
      <c r="AA241" s="1828"/>
      <c r="AB241" s="1828"/>
      <c r="AC241" s="1828"/>
      <c r="AD241" s="1828"/>
      <c r="AE241" s="1828"/>
      <c r="AF241" s="1828"/>
      <c r="AG241" s="1828"/>
      <c r="AH241" s="1828"/>
      <c r="AI241" s="1828"/>
      <c r="AJ241" s="1385"/>
      <c r="AK241" s="1385"/>
      <c r="AL241" s="1827">
        <f t="shared" si="57"/>
        <v>1</v>
      </c>
      <c r="AM241" s="1827">
        <f t="shared" si="58"/>
        <v>2580000</v>
      </c>
      <c r="AN241" s="1828"/>
      <c r="AO241" s="1828"/>
      <c r="AP241" s="1828"/>
      <c r="AQ241" s="1828"/>
      <c r="AR241" s="1828"/>
      <c r="AS241" s="1828"/>
      <c r="AT241" s="1828"/>
      <c r="AU241" s="1828"/>
      <c r="AV241" s="1828"/>
      <c r="AW241" s="1828"/>
      <c r="AX241" s="1828"/>
      <c r="AY241" s="1828"/>
      <c r="AZ241" s="1828"/>
      <c r="BA241" s="1828"/>
      <c r="BB241" s="1385"/>
      <c r="BC241" s="1385"/>
      <c r="BD241" s="1385"/>
      <c r="BE241" s="1385"/>
      <c r="BF241" s="1385"/>
      <c r="BG241" s="1385"/>
      <c r="BH241" s="1385"/>
      <c r="BI241" s="1385"/>
      <c r="BJ241" s="1385"/>
      <c r="BK241" s="1385"/>
      <c r="BL241" s="1385"/>
      <c r="BM241" s="1385"/>
      <c r="BN241" s="1385"/>
      <c r="BO241" s="1385"/>
      <c r="BP241" s="1385"/>
      <c r="BQ241" s="1385"/>
      <c r="BR241" s="1385"/>
      <c r="BS241" s="1385"/>
      <c r="BT241" s="1385"/>
      <c r="BU241" s="1385"/>
      <c r="BV241" s="1385"/>
      <c r="BW241" s="1385"/>
      <c r="BX241" s="1385"/>
      <c r="BY241" s="1385"/>
      <c r="BZ241" s="1385"/>
      <c r="CA241" s="1385"/>
      <c r="CB241" s="1385"/>
      <c r="CC241" s="1385"/>
      <c r="CD241" s="1385"/>
      <c r="CE241" s="1385"/>
      <c r="CF241" s="1385"/>
      <c r="CG241" s="1385"/>
      <c r="CH241" s="1385"/>
      <c r="CI241" s="1385"/>
      <c r="CJ241" s="1385"/>
      <c r="CK241" s="1385"/>
      <c r="CL241" s="1385"/>
      <c r="CM241" s="1385"/>
      <c r="CN241" s="1385"/>
      <c r="CO241" s="1385"/>
      <c r="CP241" s="1385"/>
      <c r="CQ241" s="1385"/>
      <c r="CR241" s="1385"/>
      <c r="CS241" s="1385"/>
      <c r="CT241" s="1385"/>
      <c r="CU241" s="1385"/>
      <c r="CV241" s="1385"/>
      <c r="CW241" s="1385"/>
      <c r="CX241" s="1385"/>
      <c r="CY241" s="1385"/>
      <c r="CZ241" s="1385"/>
      <c r="DA241" s="1385"/>
      <c r="DB241" s="1385"/>
      <c r="DC241" s="1385"/>
      <c r="DD241" s="1385"/>
      <c r="DE241" s="1385"/>
      <c r="DF241" s="1385"/>
      <c r="DG241" s="1385"/>
      <c r="DH241" s="1385"/>
      <c r="DI241" s="1385"/>
      <c r="DJ241" s="1385"/>
      <c r="DK241" s="1385"/>
      <c r="DL241" s="1385"/>
      <c r="DM241" s="1385"/>
      <c r="DN241" s="1385"/>
      <c r="DO241" s="1385"/>
      <c r="DP241" s="1385"/>
      <c r="DQ241" s="1385"/>
      <c r="DR241" s="1385"/>
      <c r="DS241" s="1385"/>
      <c r="DT241" s="1385"/>
      <c r="DU241" s="1385"/>
      <c r="DV241" s="1385"/>
      <c r="DW241" s="1385"/>
      <c r="DX241" s="1385"/>
      <c r="DY241" s="1385"/>
      <c r="DZ241" s="1385"/>
      <c r="EA241" s="1385"/>
      <c r="EB241" s="1385"/>
      <c r="EC241" s="1385"/>
      <c r="ED241" s="1385"/>
      <c r="EE241" s="1385"/>
      <c r="EF241" s="1385"/>
      <c r="EG241" s="1385"/>
      <c r="EH241" s="1385"/>
      <c r="EI241" s="1385"/>
      <c r="EJ241" s="1385"/>
      <c r="EK241" s="1385"/>
      <c r="EL241" s="1385"/>
      <c r="EM241" s="1385"/>
      <c r="EN241" s="1385"/>
      <c r="EO241" s="1385"/>
      <c r="EP241" s="1385"/>
      <c r="EQ241" s="1385"/>
      <c r="ER241" s="1385"/>
      <c r="ES241" s="1385"/>
      <c r="ET241" s="1385"/>
      <c r="EU241" s="1385"/>
      <c r="EV241" s="1385"/>
      <c r="EW241" s="1385"/>
      <c r="EX241" s="1385"/>
      <c r="EY241" s="1385"/>
      <c r="EZ241" s="1385"/>
      <c r="FA241" s="1385"/>
      <c r="FB241" s="1385"/>
      <c r="FC241" s="1385"/>
      <c r="FD241" s="1385"/>
      <c r="FE241" s="1385"/>
      <c r="FF241" s="1385"/>
      <c r="FG241" s="1385"/>
      <c r="FH241" s="1385"/>
      <c r="FI241" s="1385"/>
      <c r="FJ241" s="1385"/>
      <c r="FK241" s="1385"/>
      <c r="FL241" s="1385"/>
      <c r="FM241" s="1385"/>
      <c r="FN241" s="1385"/>
      <c r="FO241" s="1385"/>
      <c r="FP241" s="1385"/>
      <c r="FQ241" s="1385"/>
      <c r="FR241" s="1385"/>
      <c r="FS241" s="1385"/>
      <c r="FT241" s="1385"/>
      <c r="FU241" s="1385"/>
      <c r="FV241" s="1385"/>
      <c r="FW241" s="1385"/>
      <c r="FX241" s="1385"/>
      <c r="FY241" s="1385"/>
      <c r="FZ241" s="1385"/>
      <c r="GA241" s="1385"/>
      <c r="GB241" s="1385"/>
      <c r="GC241" s="1385"/>
      <c r="GD241" s="1385"/>
      <c r="GE241" s="1385"/>
      <c r="GF241" s="1385"/>
      <c r="GG241" s="1385"/>
      <c r="GH241" s="1385"/>
      <c r="GI241" s="1385"/>
      <c r="GJ241" s="1385"/>
      <c r="GK241" s="1385"/>
      <c r="GL241" s="1385"/>
      <c r="GM241" s="1385"/>
      <c r="GN241" s="1385"/>
    </row>
    <row r="242" spans="1:196" s="1363" customFormat="1" ht="24" customHeight="1">
      <c r="A242" s="66">
        <v>5</v>
      </c>
      <c r="B242" s="66">
        <v>7</v>
      </c>
      <c r="C242" s="14" t="s">
        <v>1062</v>
      </c>
      <c r="D242" s="1360">
        <v>2580000</v>
      </c>
      <c r="E242" s="582">
        <v>1</v>
      </c>
      <c r="F242" s="126">
        <f t="shared" si="56"/>
        <v>2580000</v>
      </c>
      <c r="G242" s="882" t="s">
        <v>657</v>
      </c>
      <c r="H242" s="882" t="s">
        <v>863</v>
      </c>
      <c r="I242" s="66" t="s">
        <v>33</v>
      </c>
      <c r="J242" s="125" t="s">
        <v>1403</v>
      </c>
      <c r="K242" s="1372" t="s">
        <v>1433</v>
      </c>
      <c r="N242" s="128"/>
      <c r="O242" s="128"/>
      <c r="P242" s="582">
        <f>$E242</f>
        <v>1</v>
      </c>
      <c r="Q242" s="1827">
        <f>$F242</f>
        <v>2580000</v>
      </c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L242" s="1827">
        <f t="shared" si="57"/>
        <v>1</v>
      </c>
      <c r="AM242" s="1827">
        <f t="shared" si="58"/>
        <v>2580000</v>
      </c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</row>
    <row r="243" spans="1:196" s="1363" customFormat="1" ht="24" customHeight="1">
      <c r="A243" s="66">
        <v>5</v>
      </c>
      <c r="B243" s="66">
        <v>21</v>
      </c>
      <c r="C243" s="14" t="s">
        <v>742</v>
      </c>
      <c r="D243" s="1360">
        <v>5150000</v>
      </c>
      <c r="E243" s="582">
        <v>1</v>
      </c>
      <c r="F243" s="126">
        <f t="shared" si="56"/>
        <v>5150000</v>
      </c>
      <c r="G243" s="882" t="s">
        <v>1451</v>
      </c>
      <c r="H243" s="882" t="s">
        <v>863</v>
      </c>
      <c r="I243" s="66" t="s">
        <v>28</v>
      </c>
      <c r="J243" s="125" t="s">
        <v>1403</v>
      </c>
      <c r="K243" s="1372" t="s">
        <v>1433</v>
      </c>
      <c r="L243" s="1392"/>
      <c r="M243" s="1392"/>
      <c r="N243" s="1558"/>
      <c r="O243" s="1558"/>
      <c r="P243" s="1558"/>
      <c r="Q243" s="1558"/>
      <c r="R243" s="1558"/>
      <c r="S243" s="1558"/>
      <c r="T243" s="1558"/>
      <c r="U243" s="1558"/>
      <c r="V243" s="582">
        <f>$E243</f>
        <v>1</v>
      </c>
      <c r="W243" s="582">
        <f>$F243</f>
        <v>5150000</v>
      </c>
      <c r="X243" s="1558"/>
      <c r="Y243" s="1558"/>
      <c r="Z243" s="1558"/>
      <c r="AA243" s="1558"/>
      <c r="AB243" s="1558"/>
      <c r="AC243" s="1558"/>
      <c r="AD243" s="1558"/>
      <c r="AE243" s="1558"/>
      <c r="AF243" s="1558"/>
      <c r="AG243" s="1558"/>
      <c r="AH243" s="1558"/>
      <c r="AI243" s="1558"/>
      <c r="AJ243" s="1392"/>
      <c r="AK243" s="1392"/>
      <c r="AL243" s="1827">
        <f t="shared" si="57"/>
        <v>1</v>
      </c>
      <c r="AM243" s="1827">
        <f t="shared" si="58"/>
        <v>5150000</v>
      </c>
      <c r="AN243" s="1558"/>
      <c r="AO243" s="1558"/>
      <c r="AP243" s="1558"/>
      <c r="AQ243" s="1558"/>
      <c r="AR243" s="1558"/>
      <c r="AS243" s="1558"/>
      <c r="AT243" s="1558"/>
      <c r="AU243" s="1558"/>
      <c r="AV243" s="1558"/>
      <c r="AW243" s="1558"/>
      <c r="AX243" s="1558"/>
      <c r="AY243" s="1558"/>
      <c r="AZ243" s="1558"/>
      <c r="BA243" s="1558"/>
      <c r="BB243" s="1392"/>
      <c r="BC243" s="1392"/>
      <c r="BD243" s="1392"/>
      <c r="BE243" s="1392"/>
      <c r="BF243" s="1392"/>
      <c r="BG243" s="1392"/>
      <c r="BH243" s="1392"/>
      <c r="BI243" s="1392"/>
      <c r="BJ243" s="1392"/>
      <c r="BK243" s="1392"/>
      <c r="BL243" s="1392"/>
      <c r="BM243" s="1392"/>
      <c r="BN243" s="1392"/>
      <c r="BO243" s="1392"/>
      <c r="BP243" s="1392"/>
      <c r="BQ243" s="1392"/>
      <c r="BR243" s="1392"/>
      <c r="BS243" s="1392"/>
      <c r="BT243" s="1392"/>
      <c r="BU243" s="1392"/>
      <c r="BV243" s="1392"/>
      <c r="BW243" s="1392"/>
      <c r="BX243" s="1392"/>
      <c r="BY243" s="1392"/>
      <c r="BZ243" s="1392"/>
      <c r="CA243" s="1392"/>
      <c r="CB243" s="1392"/>
      <c r="CC243" s="1392"/>
      <c r="CD243" s="1392"/>
      <c r="CE243" s="1392"/>
      <c r="CF243" s="1392"/>
      <c r="CG243" s="1392"/>
      <c r="CH243" s="1392"/>
      <c r="CI243" s="1392"/>
      <c r="CJ243" s="1392"/>
      <c r="CK243" s="1392"/>
      <c r="CL243" s="1392"/>
      <c r="CM243" s="1392"/>
      <c r="CN243" s="1392"/>
      <c r="CO243" s="1392"/>
      <c r="CP243" s="1392"/>
      <c r="CQ243" s="1392"/>
      <c r="CR243" s="1392"/>
      <c r="CS243" s="1392"/>
      <c r="CT243" s="1392"/>
      <c r="CU243" s="1392"/>
      <c r="CV243" s="1392"/>
      <c r="CW243" s="1392"/>
      <c r="CX243" s="1392"/>
      <c r="CY243" s="1392"/>
      <c r="CZ243" s="1392"/>
      <c r="DA243" s="1392"/>
      <c r="DB243" s="1392"/>
      <c r="DC243" s="1392"/>
      <c r="DD243" s="1392"/>
      <c r="DE243" s="1392"/>
      <c r="DF243" s="1392"/>
      <c r="DG243" s="1392"/>
      <c r="DH243" s="1392"/>
      <c r="DI243" s="1392"/>
      <c r="DJ243" s="1392"/>
      <c r="DK243" s="1392"/>
      <c r="DL243" s="1392"/>
      <c r="DM243" s="1392"/>
      <c r="DN243" s="1392"/>
      <c r="DO243" s="1392"/>
      <c r="DP243" s="1392"/>
      <c r="DQ243" s="1392"/>
      <c r="DR243" s="1392"/>
      <c r="DS243" s="1392"/>
      <c r="DT243" s="1392"/>
      <c r="DU243" s="1392"/>
      <c r="DV243" s="1392"/>
      <c r="DW243" s="1392"/>
      <c r="DX243" s="1392"/>
      <c r="DY243" s="1392"/>
      <c r="DZ243" s="1392"/>
      <c r="EA243" s="1392"/>
      <c r="EB243" s="1392"/>
      <c r="EC243" s="1392"/>
      <c r="ED243" s="1392"/>
      <c r="EE243" s="1392"/>
      <c r="EF243" s="1392"/>
      <c r="EG243" s="1392"/>
      <c r="EH243" s="1392"/>
      <c r="EI243" s="1392"/>
      <c r="EJ243" s="1392"/>
      <c r="EK243" s="1392"/>
      <c r="EL243" s="1392"/>
      <c r="EM243" s="1392"/>
      <c r="EN243" s="1392"/>
      <c r="EO243" s="1392"/>
      <c r="EP243" s="1392"/>
      <c r="EQ243" s="1392"/>
      <c r="ER243" s="1392"/>
      <c r="ES243" s="1392"/>
      <c r="ET243" s="1392"/>
      <c r="EU243" s="1392"/>
      <c r="EV243" s="1392"/>
      <c r="EW243" s="1392"/>
      <c r="EX243" s="1392"/>
      <c r="EY243" s="1392"/>
      <c r="EZ243" s="1392"/>
      <c r="FA243" s="1392"/>
      <c r="FB243" s="1392"/>
      <c r="FC243" s="1392"/>
      <c r="FD243" s="1392"/>
      <c r="FE243" s="1392"/>
      <c r="FF243" s="1392"/>
      <c r="FG243" s="1392"/>
      <c r="FH243" s="1392"/>
      <c r="FI243" s="1392"/>
      <c r="FJ243" s="1392"/>
      <c r="FK243" s="1392"/>
      <c r="FL243" s="1392"/>
      <c r="FM243" s="1392"/>
      <c r="FN243" s="1392"/>
      <c r="FO243" s="1392"/>
      <c r="FP243" s="1392"/>
      <c r="FQ243" s="1392"/>
      <c r="FR243" s="1392"/>
      <c r="FS243" s="1392"/>
      <c r="FT243" s="1392"/>
      <c r="FU243" s="1392"/>
      <c r="FV243" s="1392"/>
      <c r="FW243" s="1392"/>
      <c r="FX243" s="1392"/>
      <c r="FY243" s="1392"/>
      <c r="FZ243" s="1392"/>
      <c r="GA243" s="1392"/>
      <c r="GB243" s="1392"/>
      <c r="GC243" s="1392"/>
      <c r="GD243" s="1392"/>
      <c r="GE243" s="1392"/>
      <c r="GF243" s="1392"/>
      <c r="GG243" s="1392"/>
      <c r="GH243" s="1392"/>
      <c r="GI243" s="1392"/>
      <c r="GJ243" s="1392"/>
      <c r="GK243" s="1392"/>
      <c r="GL243" s="1392"/>
      <c r="GM243" s="1392"/>
      <c r="GN243" s="1392"/>
    </row>
    <row r="244" spans="1:196" s="1363" customFormat="1" ht="24" customHeight="1">
      <c r="A244" s="66">
        <v>5</v>
      </c>
      <c r="B244" s="66">
        <v>9</v>
      </c>
      <c r="C244" s="14" t="s">
        <v>550</v>
      </c>
      <c r="D244" s="1360">
        <v>1760000</v>
      </c>
      <c r="E244" s="582">
        <v>1</v>
      </c>
      <c r="F244" s="126">
        <f t="shared" si="56"/>
        <v>1760000</v>
      </c>
      <c r="G244" s="882" t="s">
        <v>1250</v>
      </c>
      <c r="H244" s="882" t="s">
        <v>1251</v>
      </c>
      <c r="I244" s="66" t="s">
        <v>39</v>
      </c>
      <c r="J244" s="125" t="s">
        <v>1403</v>
      </c>
      <c r="K244" s="1372" t="s">
        <v>1433</v>
      </c>
      <c r="N244" s="582">
        <f>$E244</f>
        <v>1</v>
      </c>
      <c r="O244" s="1827">
        <f>$F244</f>
        <v>1760000</v>
      </c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L244" s="128"/>
      <c r="AM244" s="128"/>
      <c r="AN244" s="1827">
        <f>$E244</f>
        <v>1</v>
      </c>
      <c r="AO244" s="1827">
        <f>$F244</f>
        <v>1760000</v>
      </c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</row>
    <row r="245" spans="1:196" s="1363" customFormat="1" ht="24" customHeight="1">
      <c r="A245" s="66">
        <v>5</v>
      </c>
      <c r="B245" s="66">
        <v>22</v>
      </c>
      <c r="C245" s="14" t="s">
        <v>638</v>
      </c>
      <c r="D245" s="1360">
        <v>2060000</v>
      </c>
      <c r="E245" s="582">
        <v>1</v>
      </c>
      <c r="F245" s="126">
        <f t="shared" si="56"/>
        <v>2060000</v>
      </c>
      <c r="G245" s="882" t="s">
        <v>674</v>
      </c>
      <c r="H245" s="882" t="s">
        <v>1251</v>
      </c>
      <c r="I245" s="66" t="s">
        <v>28</v>
      </c>
      <c r="J245" s="125" t="s">
        <v>1403</v>
      </c>
      <c r="K245" s="1372" t="s">
        <v>1433</v>
      </c>
      <c r="N245" s="128"/>
      <c r="O245" s="128"/>
      <c r="P245" s="128"/>
      <c r="Q245" s="128"/>
      <c r="R245" s="128"/>
      <c r="S245" s="128"/>
      <c r="T245" s="128"/>
      <c r="U245" s="128"/>
      <c r="V245" s="582">
        <f>$E245</f>
        <v>1</v>
      </c>
      <c r="W245" s="582">
        <f>$F245</f>
        <v>2060000</v>
      </c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L245" s="128"/>
      <c r="AM245" s="128"/>
      <c r="AN245" s="1827">
        <f>$E245</f>
        <v>1</v>
      </c>
      <c r="AO245" s="1827">
        <f>$F245</f>
        <v>2060000</v>
      </c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</row>
    <row r="246" spans="1:196" s="1363" customFormat="1" ht="24" customHeight="1">
      <c r="A246" s="66">
        <v>5</v>
      </c>
      <c r="B246" s="66">
        <v>13</v>
      </c>
      <c r="C246" s="14" t="s">
        <v>995</v>
      </c>
      <c r="D246" s="1360">
        <v>4380000</v>
      </c>
      <c r="E246" s="582">
        <v>1</v>
      </c>
      <c r="F246" s="126">
        <f t="shared" si="56"/>
        <v>4380000</v>
      </c>
      <c r="G246" s="882" t="s">
        <v>1250</v>
      </c>
      <c r="H246" s="882" t="s">
        <v>1251</v>
      </c>
      <c r="I246" s="66" t="s">
        <v>39</v>
      </c>
      <c r="J246" s="125" t="s">
        <v>1403</v>
      </c>
      <c r="K246" s="1372" t="s">
        <v>1433</v>
      </c>
      <c r="N246" s="582">
        <f>$E246</f>
        <v>1</v>
      </c>
      <c r="O246" s="1827">
        <f>$F246</f>
        <v>4380000</v>
      </c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L246" s="128"/>
      <c r="AM246" s="128"/>
      <c r="AN246" s="1827">
        <f>$E246</f>
        <v>1</v>
      </c>
      <c r="AO246" s="1827">
        <f>$F246</f>
        <v>4380000</v>
      </c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</row>
    <row r="247" spans="1:196" s="1363" customFormat="1" ht="24" customHeight="1">
      <c r="A247" s="66">
        <v>5</v>
      </c>
      <c r="B247" s="66">
        <v>29</v>
      </c>
      <c r="C247" s="14" t="s">
        <v>1045</v>
      </c>
      <c r="D247" s="1360">
        <v>5150000</v>
      </c>
      <c r="E247" s="582">
        <v>1</v>
      </c>
      <c r="F247" s="126">
        <f t="shared" si="56"/>
        <v>5150000</v>
      </c>
      <c r="G247" s="882" t="s">
        <v>1250</v>
      </c>
      <c r="H247" s="882" t="s">
        <v>1251</v>
      </c>
      <c r="I247" s="66" t="s">
        <v>39</v>
      </c>
      <c r="J247" s="125" t="s">
        <v>1403</v>
      </c>
      <c r="K247" s="1372" t="s">
        <v>1433</v>
      </c>
      <c r="N247" s="582">
        <f>$E247</f>
        <v>1</v>
      </c>
      <c r="O247" s="1827">
        <f>$F247</f>
        <v>5150000</v>
      </c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L247" s="128"/>
      <c r="AM247" s="128"/>
      <c r="AN247" s="1827">
        <f>$E247</f>
        <v>1</v>
      </c>
      <c r="AO247" s="1827">
        <f>$F247</f>
        <v>5150000</v>
      </c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</row>
    <row r="248" spans="1:196" s="1363" customFormat="1" ht="24" customHeight="1">
      <c r="A248" s="66">
        <v>5</v>
      </c>
      <c r="B248" s="66">
        <v>20</v>
      </c>
      <c r="C248" s="14" t="s">
        <v>742</v>
      </c>
      <c r="D248" s="1360">
        <v>5150000</v>
      </c>
      <c r="E248" s="582">
        <v>1</v>
      </c>
      <c r="F248" s="126">
        <f t="shared" si="56"/>
        <v>5150000</v>
      </c>
      <c r="G248" s="882" t="s">
        <v>674</v>
      </c>
      <c r="H248" s="882" t="s">
        <v>1251</v>
      </c>
      <c r="I248" s="66" t="s">
        <v>28</v>
      </c>
      <c r="J248" s="125" t="s">
        <v>1403</v>
      </c>
      <c r="K248" s="1372" t="s">
        <v>1433</v>
      </c>
      <c r="N248" s="128"/>
      <c r="O248" s="128"/>
      <c r="P248" s="128"/>
      <c r="Q248" s="128"/>
      <c r="R248" s="128"/>
      <c r="S248" s="128"/>
      <c r="T248" s="128"/>
      <c r="U248" s="128"/>
      <c r="V248" s="582">
        <f>$E248</f>
        <v>1</v>
      </c>
      <c r="W248" s="582">
        <f>$F248</f>
        <v>5150000</v>
      </c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L248" s="128"/>
      <c r="AM248" s="128"/>
      <c r="AN248" s="1827">
        <f>$E248</f>
        <v>1</v>
      </c>
      <c r="AO248" s="1827">
        <f>$F248</f>
        <v>5150000</v>
      </c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</row>
    <row r="249" spans="1:196" s="1363" customFormat="1" ht="24" customHeight="1">
      <c r="A249" s="66">
        <v>5</v>
      </c>
      <c r="B249" s="66">
        <v>28</v>
      </c>
      <c r="C249" s="14" t="s">
        <v>128</v>
      </c>
      <c r="D249" s="1360">
        <v>3090000</v>
      </c>
      <c r="E249" s="582">
        <v>1</v>
      </c>
      <c r="F249" s="126">
        <f t="shared" si="56"/>
        <v>3090000</v>
      </c>
      <c r="G249" s="882" t="s">
        <v>1130</v>
      </c>
      <c r="H249" s="882" t="s">
        <v>824</v>
      </c>
      <c r="I249" s="66" t="s">
        <v>33</v>
      </c>
      <c r="J249" s="125" t="s">
        <v>1403</v>
      </c>
      <c r="K249" s="1372" t="s">
        <v>1433</v>
      </c>
      <c r="N249" s="128"/>
      <c r="O249" s="128"/>
      <c r="P249" s="582">
        <f>$E249</f>
        <v>1</v>
      </c>
      <c r="Q249" s="1827">
        <f>$F249</f>
        <v>3090000</v>
      </c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L249" s="128"/>
      <c r="AM249" s="128"/>
      <c r="AN249" s="128"/>
      <c r="AO249" s="128"/>
      <c r="AP249" s="1827">
        <f>$E249</f>
        <v>1</v>
      </c>
      <c r="AQ249" s="1827">
        <f>$F249</f>
        <v>3090000</v>
      </c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</row>
    <row r="250" spans="1:196" s="1363" customFormat="1" ht="24" customHeight="1">
      <c r="A250" s="66">
        <v>5</v>
      </c>
      <c r="B250" s="66">
        <v>15</v>
      </c>
      <c r="C250" s="14" t="s">
        <v>537</v>
      </c>
      <c r="D250" s="1360">
        <v>4380000</v>
      </c>
      <c r="E250" s="582">
        <v>1</v>
      </c>
      <c r="F250" s="126">
        <f t="shared" si="56"/>
        <v>4380000</v>
      </c>
      <c r="G250" s="882" t="s">
        <v>1130</v>
      </c>
      <c r="H250" s="882" t="s">
        <v>824</v>
      </c>
      <c r="I250" s="66" t="s">
        <v>33</v>
      </c>
      <c r="J250" s="125" t="s">
        <v>1403</v>
      </c>
      <c r="K250" s="1372" t="s">
        <v>1433</v>
      </c>
      <c r="N250" s="128"/>
      <c r="O250" s="128"/>
      <c r="P250" s="582">
        <f>$E250</f>
        <v>1</v>
      </c>
      <c r="Q250" s="1827">
        <f>$F250</f>
        <v>4380000</v>
      </c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L250" s="128"/>
      <c r="AM250" s="128"/>
      <c r="AN250" s="128"/>
      <c r="AO250" s="128"/>
      <c r="AP250" s="1827">
        <f>$E250</f>
        <v>1</v>
      </c>
      <c r="AQ250" s="1827">
        <f>$F250</f>
        <v>4380000</v>
      </c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</row>
    <row r="251" spans="1:196" s="1363" customFormat="1" ht="24" customHeight="1">
      <c r="A251" s="66">
        <v>5</v>
      </c>
      <c r="B251" s="66">
        <v>4</v>
      </c>
      <c r="C251" s="14" t="s">
        <v>553</v>
      </c>
      <c r="D251" s="1360">
        <v>520000</v>
      </c>
      <c r="E251" s="582">
        <v>1</v>
      </c>
      <c r="F251" s="126">
        <f t="shared" si="56"/>
        <v>520000</v>
      </c>
      <c r="G251" s="882" t="s">
        <v>541</v>
      </c>
      <c r="H251" s="882" t="s">
        <v>867</v>
      </c>
      <c r="I251" s="66" t="s">
        <v>28</v>
      </c>
      <c r="J251" s="125" t="s">
        <v>1403</v>
      </c>
      <c r="K251" s="1372" t="s">
        <v>1433</v>
      </c>
      <c r="N251" s="128"/>
      <c r="O251" s="128"/>
      <c r="P251" s="128"/>
      <c r="Q251" s="128"/>
      <c r="R251" s="128"/>
      <c r="S251" s="128"/>
      <c r="T251" s="128"/>
      <c r="U251" s="128"/>
      <c r="V251" s="582">
        <f>$E251</f>
        <v>1</v>
      </c>
      <c r="W251" s="582">
        <f>$F251</f>
        <v>520000</v>
      </c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L251" s="128"/>
      <c r="AM251" s="128"/>
      <c r="AN251" s="128"/>
      <c r="AO251" s="128"/>
      <c r="AP251" s="128"/>
      <c r="AQ251" s="128"/>
      <c r="AR251" s="1827">
        <f>$E251</f>
        <v>1</v>
      </c>
      <c r="AS251" s="1827">
        <f>$F251</f>
        <v>520000</v>
      </c>
      <c r="AT251" s="128"/>
      <c r="AU251" s="128"/>
      <c r="AV251" s="128"/>
      <c r="AW251" s="128"/>
      <c r="AX251" s="128"/>
      <c r="AY251" s="128"/>
      <c r="AZ251" s="128"/>
      <c r="BA251" s="128"/>
    </row>
    <row r="252" spans="1:196" s="1363" customFormat="1" ht="24" customHeight="1">
      <c r="A252" s="66">
        <v>5</v>
      </c>
      <c r="B252" s="66">
        <v>17</v>
      </c>
      <c r="C252" s="14" t="s">
        <v>903</v>
      </c>
      <c r="D252" s="1360">
        <v>7010000</v>
      </c>
      <c r="E252" s="582">
        <v>1</v>
      </c>
      <c r="F252" s="126">
        <f t="shared" si="56"/>
        <v>7010000</v>
      </c>
      <c r="G252" s="882" t="s">
        <v>538</v>
      </c>
      <c r="H252" s="882" t="s">
        <v>867</v>
      </c>
      <c r="I252" s="66" t="s">
        <v>725</v>
      </c>
      <c r="J252" s="125" t="s">
        <v>1403</v>
      </c>
      <c r="K252" s="1372" t="s">
        <v>1433</v>
      </c>
      <c r="N252" s="128"/>
      <c r="O252" s="128"/>
      <c r="P252" s="582">
        <f>$E252</f>
        <v>1</v>
      </c>
      <c r="Q252" s="1827">
        <f>$F252</f>
        <v>7010000</v>
      </c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L252" s="128"/>
      <c r="AM252" s="128"/>
      <c r="AN252" s="128"/>
      <c r="AO252" s="128"/>
      <c r="AP252" s="128"/>
      <c r="AQ252" s="128"/>
      <c r="AR252" s="1827">
        <f>$E252</f>
        <v>1</v>
      </c>
      <c r="AS252" s="1827">
        <f>$F252</f>
        <v>7010000</v>
      </c>
      <c r="AT252" s="128"/>
      <c r="AU252" s="128"/>
      <c r="AV252" s="128"/>
      <c r="AW252" s="128"/>
      <c r="AX252" s="128"/>
      <c r="AY252" s="128"/>
      <c r="AZ252" s="128"/>
      <c r="BA252" s="128"/>
    </row>
    <row r="253" spans="1:196" s="1363" customFormat="1" ht="24" customHeight="1">
      <c r="A253" s="66">
        <v>5</v>
      </c>
      <c r="B253" s="66">
        <v>11</v>
      </c>
      <c r="C253" s="14" t="s">
        <v>992</v>
      </c>
      <c r="D253" s="1360">
        <v>1240000</v>
      </c>
      <c r="E253" s="582">
        <v>1</v>
      </c>
      <c r="F253" s="126">
        <f t="shared" si="56"/>
        <v>1240000</v>
      </c>
      <c r="G253" s="882" t="s">
        <v>820</v>
      </c>
      <c r="H253" s="882" t="s">
        <v>861</v>
      </c>
      <c r="I253" s="66" t="s">
        <v>39</v>
      </c>
      <c r="J253" s="125" t="s">
        <v>1403</v>
      </c>
      <c r="K253" s="1372" t="s">
        <v>1433</v>
      </c>
      <c r="N253" s="582">
        <f>$E253</f>
        <v>1</v>
      </c>
      <c r="O253" s="1827">
        <f>$F253</f>
        <v>1240000</v>
      </c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L253" s="128"/>
      <c r="AM253" s="128"/>
      <c r="AN253" s="128"/>
      <c r="AO253" s="128"/>
      <c r="AP253" s="128"/>
      <c r="AQ253" s="128"/>
      <c r="AR253" s="128"/>
      <c r="AS253" s="128"/>
      <c r="AT253" s="1827">
        <f>$E253</f>
        <v>1</v>
      </c>
      <c r="AU253" s="1827">
        <f>$F253</f>
        <v>1240000</v>
      </c>
      <c r="AV253" s="128"/>
      <c r="AW253" s="128"/>
      <c r="AX253" s="128"/>
      <c r="AY253" s="128"/>
      <c r="AZ253" s="128"/>
      <c r="BA253" s="128"/>
    </row>
    <row r="254" spans="1:196" s="1363" customFormat="1" ht="24" customHeight="1">
      <c r="A254" s="66">
        <v>5</v>
      </c>
      <c r="B254" s="66">
        <v>25</v>
      </c>
      <c r="C254" s="14" t="s">
        <v>546</v>
      </c>
      <c r="D254" s="1360">
        <v>1340000</v>
      </c>
      <c r="E254" s="582">
        <v>1</v>
      </c>
      <c r="F254" s="126">
        <f t="shared" si="56"/>
        <v>1340000</v>
      </c>
      <c r="G254" s="882" t="s">
        <v>1197</v>
      </c>
      <c r="H254" s="882" t="s">
        <v>861</v>
      </c>
      <c r="I254" s="66" t="s">
        <v>26</v>
      </c>
      <c r="J254" s="125" t="s">
        <v>1403</v>
      </c>
      <c r="K254" s="1372" t="s">
        <v>1433</v>
      </c>
      <c r="M254" s="30" t="s">
        <v>4113</v>
      </c>
      <c r="N254" s="128"/>
      <c r="O254" s="128"/>
      <c r="P254" s="128"/>
      <c r="Q254" s="128"/>
      <c r="R254" s="128"/>
      <c r="S254" s="128"/>
      <c r="T254" s="582">
        <f>$E254</f>
        <v>1</v>
      </c>
      <c r="U254" s="1827">
        <f>$F254</f>
        <v>1340000</v>
      </c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L254" s="128"/>
      <c r="AM254" s="128"/>
      <c r="AN254" s="128"/>
      <c r="AO254" s="128"/>
      <c r="AP254" s="128"/>
      <c r="AQ254" s="128"/>
      <c r="AR254" s="128"/>
      <c r="AS254" s="128"/>
      <c r="AT254" s="1827">
        <f>$E254</f>
        <v>1</v>
      </c>
      <c r="AU254" s="1827">
        <f>$F254</f>
        <v>1340000</v>
      </c>
      <c r="AV254" s="128"/>
      <c r="AW254" s="128"/>
      <c r="AX254" s="128"/>
      <c r="AY254" s="128"/>
      <c r="AZ254" s="128"/>
      <c r="BA254" s="128"/>
    </row>
    <row r="255" spans="1:196" s="1363" customFormat="1" ht="24" customHeight="1">
      <c r="A255" s="66">
        <v>5</v>
      </c>
      <c r="B255" s="66">
        <v>30</v>
      </c>
      <c r="C255" s="14" t="s">
        <v>124</v>
      </c>
      <c r="D255" s="1360">
        <v>4120000</v>
      </c>
      <c r="E255" s="582">
        <v>1</v>
      </c>
      <c r="F255" s="126">
        <f t="shared" si="56"/>
        <v>4120000</v>
      </c>
      <c r="G255" s="882" t="s">
        <v>820</v>
      </c>
      <c r="H255" s="882" t="s">
        <v>861</v>
      </c>
      <c r="I255" s="66" t="s">
        <v>39</v>
      </c>
      <c r="J255" s="125" t="s">
        <v>1403</v>
      </c>
      <c r="K255" s="1372" t="s">
        <v>1433</v>
      </c>
      <c r="N255" s="582">
        <f>$E255</f>
        <v>1</v>
      </c>
      <c r="O255" s="1827">
        <f>$F255</f>
        <v>4120000</v>
      </c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L255" s="128"/>
      <c r="AM255" s="128"/>
      <c r="AN255" s="128"/>
      <c r="AO255" s="128"/>
      <c r="AP255" s="128"/>
      <c r="AQ255" s="128"/>
      <c r="AR255" s="128"/>
      <c r="AS255" s="128"/>
      <c r="AT255" s="1827">
        <f>$E255</f>
        <v>1</v>
      </c>
      <c r="AU255" s="1827">
        <f>$F255</f>
        <v>4120000</v>
      </c>
      <c r="AV255" s="128"/>
      <c r="AW255" s="128"/>
      <c r="AX255" s="128"/>
      <c r="AY255" s="128"/>
      <c r="AZ255" s="128"/>
      <c r="BA255" s="128"/>
    </row>
    <row r="256" spans="1:196" s="1363" customFormat="1" ht="24" customHeight="1">
      <c r="A256" s="66">
        <v>5</v>
      </c>
      <c r="B256" s="66">
        <v>12</v>
      </c>
      <c r="C256" s="14" t="s">
        <v>995</v>
      </c>
      <c r="D256" s="1360">
        <v>4380000</v>
      </c>
      <c r="E256" s="582">
        <v>1</v>
      </c>
      <c r="F256" s="126">
        <f t="shared" si="56"/>
        <v>4380000</v>
      </c>
      <c r="G256" s="882" t="s">
        <v>820</v>
      </c>
      <c r="H256" s="882" t="s">
        <v>861</v>
      </c>
      <c r="I256" s="66" t="s">
        <v>39</v>
      </c>
      <c r="J256" s="125" t="s">
        <v>1403</v>
      </c>
      <c r="K256" s="1372" t="s">
        <v>1433</v>
      </c>
      <c r="N256" s="582">
        <f>$E256</f>
        <v>1</v>
      </c>
      <c r="O256" s="1827">
        <f>$F256</f>
        <v>4380000</v>
      </c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L256" s="128"/>
      <c r="AM256" s="128"/>
      <c r="AN256" s="128"/>
      <c r="AO256" s="128"/>
      <c r="AP256" s="128"/>
      <c r="AQ256" s="128"/>
      <c r="AR256" s="128"/>
      <c r="AS256" s="128"/>
      <c r="AT256" s="1827">
        <f>$E256</f>
        <v>1</v>
      </c>
      <c r="AU256" s="1827">
        <f>$F256</f>
        <v>4380000</v>
      </c>
      <c r="AV256" s="128"/>
      <c r="AW256" s="128"/>
      <c r="AX256" s="128"/>
      <c r="AY256" s="128"/>
      <c r="AZ256" s="128"/>
      <c r="BA256" s="128"/>
    </row>
    <row r="257" spans="1:57" s="1363" customFormat="1" ht="24" customHeight="1">
      <c r="A257" s="66">
        <v>5</v>
      </c>
      <c r="B257" s="66">
        <v>18</v>
      </c>
      <c r="C257" s="14" t="s">
        <v>903</v>
      </c>
      <c r="D257" s="1360">
        <v>7010000</v>
      </c>
      <c r="E257" s="582">
        <v>1</v>
      </c>
      <c r="F257" s="126">
        <f t="shared" si="56"/>
        <v>7010000</v>
      </c>
      <c r="G257" s="882" t="s">
        <v>539</v>
      </c>
      <c r="H257" s="882" t="s">
        <v>861</v>
      </c>
      <c r="I257" s="66" t="s">
        <v>26</v>
      </c>
      <c r="J257" s="125" t="s">
        <v>1403</v>
      </c>
      <c r="K257" s="1372" t="s">
        <v>1433</v>
      </c>
      <c r="M257" s="30" t="s">
        <v>4113</v>
      </c>
      <c r="N257" s="128"/>
      <c r="O257" s="128"/>
      <c r="P257" s="128"/>
      <c r="Q257" s="128"/>
      <c r="R257" s="128"/>
      <c r="S257" s="128"/>
      <c r="T257" s="582">
        <f>$E257</f>
        <v>1</v>
      </c>
      <c r="U257" s="1827">
        <f>$F257</f>
        <v>7010000</v>
      </c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L257" s="128"/>
      <c r="AM257" s="128"/>
      <c r="AN257" s="128"/>
      <c r="AO257" s="128"/>
      <c r="AP257" s="128"/>
      <c r="AQ257" s="128"/>
      <c r="AR257" s="128"/>
      <c r="AS257" s="128"/>
      <c r="AT257" s="1827">
        <f>$E257</f>
        <v>1</v>
      </c>
      <c r="AU257" s="1827">
        <f>$F257</f>
        <v>7010000</v>
      </c>
      <c r="AV257" s="128"/>
      <c r="AW257" s="128"/>
      <c r="AX257" s="128"/>
      <c r="AY257" s="128"/>
      <c r="AZ257" s="128"/>
      <c r="BA257" s="128"/>
    </row>
    <row r="258" spans="1:57" s="1363" customFormat="1" ht="24" customHeight="1">
      <c r="A258" s="66">
        <v>5</v>
      </c>
      <c r="B258" s="66">
        <v>6</v>
      </c>
      <c r="C258" s="14" t="s">
        <v>1062</v>
      </c>
      <c r="D258" s="1360">
        <v>2580000</v>
      </c>
      <c r="E258" s="582">
        <v>1</v>
      </c>
      <c r="F258" s="126">
        <f t="shared" si="56"/>
        <v>2580000</v>
      </c>
      <c r="G258" s="882" t="s">
        <v>1453</v>
      </c>
      <c r="H258" s="882" t="s">
        <v>1455</v>
      </c>
      <c r="I258" s="66" t="s">
        <v>33</v>
      </c>
      <c r="J258" s="125" t="s">
        <v>1403</v>
      </c>
      <c r="K258" s="1372" t="s">
        <v>1433</v>
      </c>
      <c r="N258" s="128"/>
      <c r="O258" s="128"/>
      <c r="P258" s="582">
        <f>$E258</f>
        <v>1</v>
      </c>
      <c r="Q258" s="1827">
        <f>$F258</f>
        <v>2580000</v>
      </c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827">
        <f>$E258</f>
        <v>1</v>
      </c>
      <c r="AW258" s="1827">
        <f>$F258</f>
        <v>2580000</v>
      </c>
      <c r="AX258" s="128"/>
      <c r="AY258" s="128"/>
      <c r="AZ258" s="128"/>
      <c r="BA258" s="128"/>
    </row>
    <row r="259" spans="1:57" s="1363" customFormat="1" ht="24" customHeight="1">
      <c r="A259" s="66">
        <v>5</v>
      </c>
      <c r="B259" s="66">
        <v>27</v>
      </c>
      <c r="C259" s="14" t="s">
        <v>774</v>
      </c>
      <c r="D259" s="1360">
        <v>1450000</v>
      </c>
      <c r="E259" s="582">
        <v>2</v>
      </c>
      <c r="F259" s="126">
        <f t="shared" si="56"/>
        <v>2900000</v>
      </c>
      <c r="G259" s="882" t="s">
        <v>527</v>
      </c>
      <c r="H259" s="882" t="s">
        <v>866</v>
      </c>
      <c r="I259" s="66" t="s">
        <v>39</v>
      </c>
      <c r="J259" s="125" t="s">
        <v>1403</v>
      </c>
      <c r="K259" s="1372" t="s">
        <v>1433</v>
      </c>
      <c r="N259" s="582">
        <f>$E259</f>
        <v>2</v>
      </c>
      <c r="O259" s="1827">
        <f>$F259</f>
        <v>2900000</v>
      </c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827">
        <f>$E259</f>
        <v>2</v>
      </c>
      <c r="AY259" s="1827">
        <f>$F259</f>
        <v>2900000</v>
      </c>
      <c r="AZ259" s="128"/>
      <c r="BA259" s="128"/>
    </row>
    <row r="260" spans="1:57" s="1363" customFormat="1" ht="24" customHeight="1">
      <c r="A260" s="66">
        <v>5</v>
      </c>
      <c r="B260" s="66">
        <v>8</v>
      </c>
      <c r="C260" s="14" t="s">
        <v>550</v>
      </c>
      <c r="D260" s="1360">
        <v>1760000</v>
      </c>
      <c r="E260" s="582">
        <v>2</v>
      </c>
      <c r="F260" s="126">
        <f t="shared" si="56"/>
        <v>3520000</v>
      </c>
      <c r="G260" s="882" t="s">
        <v>527</v>
      </c>
      <c r="H260" s="882" t="s">
        <v>866</v>
      </c>
      <c r="I260" s="66" t="s">
        <v>39</v>
      </c>
      <c r="J260" s="125" t="s">
        <v>1403</v>
      </c>
      <c r="K260" s="1372" t="s">
        <v>1433</v>
      </c>
      <c r="N260" s="582">
        <f>$E260</f>
        <v>2</v>
      </c>
      <c r="O260" s="1827">
        <f>$F260</f>
        <v>3520000</v>
      </c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827">
        <f>$E260</f>
        <v>2</v>
      </c>
      <c r="AY260" s="1827">
        <f>$F260</f>
        <v>3520000</v>
      </c>
      <c r="AZ260" s="128"/>
      <c r="BA260" s="128"/>
    </row>
    <row r="261" spans="1:57" s="1363" customFormat="1" ht="24" customHeight="1">
      <c r="A261" s="66">
        <v>5</v>
      </c>
      <c r="B261" s="66">
        <v>26</v>
      </c>
      <c r="C261" s="14" t="s">
        <v>636</v>
      </c>
      <c r="D261" s="1360">
        <v>1760000</v>
      </c>
      <c r="E261" s="582">
        <v>2</v>
      </c>
      <c r="F261" s="126">
        <f t="shared" si="56"/>
        <v>3520000</v>
      </c>
      <c r="G261" s="882" t="s">
        <v>527</v>
      </c>
      <c r="H261" s="882" t="s">
        <v>866</v>
      </c>
      <c r="I261" s="66" t="s">
        <v>39</v>
      </c>
      <c r="J261" s="125" t="s">
        <v>1403</v>
      </c>
      <c r="K261" s="1372" t="s">
        <v>1433</v>
      </c>
      <c r="N261" s="582">
        <f>$E261</f>
        <v>2</v>
      </c>
      <c r="O261" s="1827">
        <f>$F261</f>
        <v>3520000</v>
      </c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827">
        <f>$E261</f>
        <v>2</v>
      </c>
      <c r="AY261" s="1827">
        <f>$F261</f>
        <v>3520000</v>
      </c>
      <c r="AZ261" s="128"/>
      <c r="BA261" s="128"/>
    </row>
    <row r="262" spans="1:57" s="1363" customFormat="1" ht="24" customHeight="1">
      <c r="A262" s="66">
        <v>5</v>
      </c>
      <c r="B262" s="66">
        <v>5</v>
      </c>
      <c r="C262" s="14" t="s">
        <v>1062</v>
      </c>
      <c r="D262" s="1360">
        <v>2580000</v>
      </c>
      <c r="E262" s="582">
        <v>1</v>
      </c>
      <c r="F262" s="126">
        <f t="shared" si="56"/>
        <v>2580000</v>
      </c>
      <c r="G262" s="882" t="s">
        <v>864</v>
      </c>
      <c r="H262" s="882" t="s">
        <v>866</v>
      </c>
      <c r="I262" s="66" t="s">
        <v>26</v>
      </c>
      <c r="J262" s="125" t="s">
        <v>1403</v>
      </c>
      <c r="K262" s="1372" t="s">
        <v>1433</v>
      </c>
      <c r="M262" s="30" t="s">
        <v>4113</v>
      </c>
      <c r="N262" s="128"/>
      <c r="O262" s="128"/>
      <c r="P262" s="128"/>
      <c r="Q262" s="128"/>
      <c r="R262" s="128"/>
      <c r="S262" s="128"/>
      <c r="T262" s="582">
        <f>$E262</f>
        <v>1</v>
      </c>
      <c r="U262" s="1827">
        <f>$F262</f>
        <v>2580000</v>
      </c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827">
        <f>$E262</f>
        <v>1</v>
      </c>
      <c r="AY262" s="1827">
        <f>$F262</f>
        <v>2580000</v>
      </c>
      <c r="AZ262" s="128"/>
      <c r="BA262" s="128"/>
    </row>
    <row r="263" spans="1:57" s="1363" customFormat="1" ht="24" customHeight="1">
      <c r="A263" s="66">
        <v>5</v>
      </c>
      <c r="B263" s="66">
        <v>19</v>
      </c>
      <c r="C263" s="14" t="s">
        <v>903</v>
      </c>
      <c r="D263" s="1360">
        <v>7010000</v>
      </c>
      <c r="E263" s="582">
        <v>1</v>
      </c>
      <c r="F263" s="126">
        <f t="shared" si="56"/>
        <v>7010000</v>
      </c>
      <c r="G263" s="882" t="s">
        <v>527</v>
      </c>
      <c r="H263" s="882" t="s">
        <v>866</v>
      </c>
      <c r="I263" s="66" t="s">
        <v>39</v>
      </c>
      <c r="J263" s="125" t="s">
        <v>1403</v>
      </c>
      <c r="K263" s="1372" t="s">
        <v>1433</v>
      </c>
      <c r="N263" s="582">
        <f>$E263</f>
        <v>1</v>
      </c>
      <c r="O263" s="1827">
        <f>$F263</f>
        <v>7010000</v>
      </c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827">
        <f>$E263</f>
        <v>1</v>
      </c>
      <c r="AY263" s="1827">
        <f>$F263</f>
        <v>7010000</v>
      </c>
      <c r="AZ263" s="128"/>
      <c r="BA263" s="128"/>
    </row>
    <row r="264" spans="1:57" s="1363" customFormat="1" ht="24" customHeight="1">
      <c r="A264" s="66">
        <v>5</v>
      </c>
      <c r="B264" s="66">
        <v>14</v>
      </c>
      <c r="C264" s="14" t="s">
        <v>995</v>
      </c>
      <c r="D264" s="1360">
        <v>4380000</v>
      </c>
      <c r="E264" s="582">
        <v>1</v>
      </c>
      <c r="F264" s="126">
        <f t="shared" si="56"/>
        <v>4380000</v>
      </c>
      <c r="G264" s="882" t="s">
        <v>543</v>
      </c>
      <c r="H264" s="882" t="s">
        <v>1071</v>
      </c>
      <c r="I264" s="66" t="s">
        <v>39</v>
      </c>
      <c r="J264" s="125" t="s">
        <v>1403</v>
      </c>
      <c r="K264" s="1372" t="s">
        <v>1433</v>
      </c>
      <c r="N264" s="582">
        <f>$E264</f>
        <v>1</v>
      </c>
      <c r="O264" s="1827">
        <f>$F264</f>
        <v>4380000</v>
      </c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827">
        <f>$E264</f>
        <v>1</v>
      </c>
      <c r="BA264" s="1827">
        <f>$F264</f>
        <v>4380000</v>
      </c>
    </row>
    <row r="265" spans="1:57" s="1363" customFormat="1" ht="24" customHeight="1">
      <c r="A265" s="91"/>
      <c r="B265" s="91"/>
      <c r="C265" s="1904"/>
      <c r="D265" s="2003"/>
      <c r="E265" s="1991"/>
      <c r="F265" s="1992"/>
      <c r="G265" s="2004"/>
      <c r="H265" s="2004"/>
      <c r="I265" s="91"/>
      <c r="J265" s="1386"/>
      <c r="K265" s="1359"/>
      <c r="N265" s="582"/>
      <c r="O265" s="1827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L265" s="3127" t="s">
        <v>1166</v>
      </c>
      <c r="AM265" s="3127"/>
      <c r="AN265" s="3127" t="s">
        <v>1405</v>
      </c>
      <c r="AO265" s="3127"/>
      <c r="AP265" s="3127" t="s">
        <v>1163</v>
      </c>
      <c r="AQ265" s="3127"/>
      <c r="AR265" s="3127" t="s">
        <v>875</v>
      </c>
      <c r="AS265" s="3127"/>
      <c r="AT265" s="3127" t="s">
        <v>876</v>
      </c>
      <c r="AU265" s="3127"/>
      <c r="AV265" s="3127" t="s">
        <v>1105</v>
      </c>
      <c r="AW265" s="3127"/>
      <c r="AX265" s="3127" t="s">
        <v>877</v>
      </c>
      <c r="AY265" s="3127"/>
      <c r="AZ265" s="3127" t="s">
        <v>1406</v>
      </c>
      <c r="BA265" s="3127"/>
    </row>
    <row r="266" spans="1:57" s="1363" customFormat="1" ht="24" customHeight="1">
      <c r="A266" s="91"/>
      <c r="B266" s="91"/>
      <c r="C266" s="1904"/>
      <c r="D266" s="2003"/>
      <c r="E266" s="1991"/>
      <c r="F266" s="1992"/>
      <c r="G266" s="2004"/>
      <c r="H266" s="2004"/>
      <c r="I266" s="91"/>
      <c r="J266" s="1386"/>
      <c r="K266" s="1359"/>
      <c r="N266" s="582"/>
      <c r="O266" s="1827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L266" s="2010" t="s">
        <v>1078</v>
      </c>
      <c r="AM266" s="2010" t="s">
        <v>1077</v>
      </c>
      <c r="AN266" s="2010" t="s">
        <v>1078</v>
      </c>
      <c r="AO266" s="2010" t="s">
        <v>1077</v>
      </c>
      <c r="AP266" s="2010" t="s">
        <v>1078</v>
      </c>
      <c r="AQ266" s="2010" t="s">
        <v>1077</v>
      </c>
      <c r="AR266" s="2010" t="s">
        <v>1078</v>
      </c>
      <c r="AS266" s="2010" t="s">
        <v>1077</v>
      </c>
      <c r="AT266" s="2010" t="s">
        <v>1078</v>
      </c>
      <c r="AU266" s="2010" t="s">
        <v>1077</v>
      </c>
      <c r="AV266" s="2010" t="s">
        <v>1078</v>
      </c>
      <c r="AW266" s="2010" t="s">
        <v>1077</v>
      </c>
      <c r="AX266" s="2010" t="s">
        <v>1078</v>
      </c>
      <c r="AY266" s="2010" t="s">
        <v>1077</v>
      </c>
      <c r="AZ266" s="2010" t="s">
        <v>1078</v>
      </c>
      <c r="BA266" s="2010" t="s">
        <v>1077</v>
      </c>
    </row>
    <row r="267" spans="1:57" s="1363" customFormat="1" ht="24" customHeight="1">
      <c r="A267" s="91"/>
      <c r="B267" s="91"/>
      <c r="C267" s="1904"/>
      <c r="D267" s="2003"/>
      <c r="E267" s="1991"/>
      <c r="F267" s="1992"/>
      <c r="G267" s="2004"/>
      <c r="H267" s="2004"/>
      <c r="I267" s="91"/>
      <c r="J267" s="1386"/>
      <c r="K267" s="1359"/>
      <c r="N267" s="582"/>
      <c r="O267" s="1827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L267" s="2008">
        <f>SUM(AL268:AL326)</f>
        <v>1</v>
      </c>
      <c r="AM267" s="2008">
        <f t="shared" ref="AM267:BA267" si="59">SUM(AM268:AM326)</f>
        <v>2060000</v>
      </c>
      <c r="AN267" s="2008">
        <f t="shared" si="59"/>
        <v>8</v>
      </c>
      <c r="AO267" s="2008">
        <f t="shared" si="59"/>
        <v>11245000</v>
      </c>
      <c r="AP267" s="2008">
        <f t="shared" si="59"/>
        <v>6</v>
      </c>
      <c r="AQ267" s="2008">
        <f t="shared" si="59"/>
        <v>11185000</v>
      </c>
      <c r="AR267" s="2008">
        <f t="shared" si="59"/>
        <v>2</v>
      </c>
      <c r="AS267" s="2008">
        <f t="shared" si="59"/>
        <v>5150000</v>
      </c>
      <c r="AT267" s="2008">
        <f t="shared" si="59"/>
        <v>6</v>
      </c>
      <c r="AU267" s="2008">
        <f t="shared" si="59"/>
        <v>13360000</v>
      </c>
      <c r="AV267" s="2008">
        <f t="shared" si="59"/>
        <v>29</v>
      </c>
      <c r="AW267" s="2008">
        <f t="shared" si="59"/>
        <v>32570000</v>
      </c>
      <c r="AX267" s="2008">
        <f t="shared" si="59"/>
        <v>8</v>
      </c>
      <c r="AY267" s="2008">
        <f t="shared" si="59"/>
        <v>13610000</v>
      </c>
      <c r="AZ267" s="2008">
        <f t="shared" si="59"/>
        <v>2</v>
      </c>
      <c r="BA267" s="2008">
        <f t="shared" si="59"/>
        <v>5390000</v>
      </c>
      <c r="BB267" s="2009">
        <f>AL267+AN267+AP267+AR267+AT267+AV267+AX267+AZ267</f>
        <v>62</v>
      </c>
      <c r="BC267" s="2009">
        <f>AM267+AO267+AQ267+AS267+AU267+AW267+AY267+BA267</f>
        <v>94570000</v>
      </c>
    </row>
    <row r="268" spans="1:57" s="1363" customFormat="1" ht="24" customHeight="1">
      <c r="A268" s="66">
        <v>6</v>
      </c>
      <c r="B268" s="66">
        <v>53</v>
      </c>
      <c r="C268" s="14" t="s">
        <v>156</v>
      </c>
      <c r="D268" s="1360">
        <v>2060000</v>
      </c>
      <c r="E268" s="582">
        <v>1</v>
      </c>
      <c r="F268" s="126">
        <f t="shared" ref="F268:F299" si="60">E268*D268</f>
        <v>2060000</v>
      </c>
      <c r="G268" s="882" t="s">
        <v>1227</v>
      </c>
      <c r="H268" s="882" t="s">
        <v>1166</v>
      </c>
      <c r="I268" s="66" t="s">
        <v>39</v>
      </c>
      <c r="J268" s="125" t="s">
        <v>1403</v>
      </c>
      <c r="K268" s="1372" t="s">
        <v>1433</v>
      </c>
      <c r="N268" s="582">
        <f>$E268</f>
        <v>1</v>
      </c>
      <c r="O268" s="1827">
        <f>$F268</f>
        <v>2060000</v>
      </c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L268" s="1827">
        <f>$E268</f>
        <v>1</v>
      </c>
      <c r="AM268" s="1827">
        <f>$F268</f>
        <v>2060000</v>
      </c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2009"/>
      <c r="BC268" s="2009"/>
    </row>
    <row r="269" spans="1:57" s="1363" customFormat="1" ht="24" customHeight="1">
      <c r="A269" s="66">
        <v>6</v>
      </c>
      <c r="B269" s="66">
        <v>4</v>
      </c>
      <c r="C269" s="131" t="s">
        <v>1762</v>
      </c>
      <c r="D269" s="1360">
        <v>485000</v>
      </c>
      <c r="E269" s="582">
        <v>1</v>
      </c>
      <c r="F269" s="126">
        <f t="shared" si="60"/>
        <v>485000</v>
      </c>
      <c r="G269" s="882" t="s">
        <v>1025</v>
      </c>
      <c r="H269" s="882" t="s">
        <v>1405</v>
      </c>
      <c r="I269" s="66" t="s">
        <v>28</v>
      </c>
      <c r="J269" s="125" t="s">
        <v>1403</v>
      </c>
      <c r="K269" s="1372" t="s">
        <v>1433</v>
      </c>
      <c r="N269" s="128"/>
      <c r="O269" s="128"/>
      <c r="P269" s="128"/>
      <c r="Q269" s="128"/>
      <c r="R269" s="128"/>
      <c r="S269" s="128"/>
      <c r="T269" s="128"/>
      <c r="U269" s="128"/>
      <c r="V269" s="582">
        <f>$E269</f>
        <v>1</v>
      </c>
      <c r="W269" s="582">
        <f>$F269</f>
        <v>485000</v>
      </c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L269" s="128"/>
      <c r="AM269" s="128"/>
      <c r="AN269" s="1827">
        <f t="shared" ref="AN269:AN276" si="61">$E269</f>
        <v>1</v>
      </c>
      <c r="AO269" s="1827">
        <f t="shared" ref="AO269:AO276" si="62">$F269</f>
        <v>485000</v>
      </c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D269" s="2009"/>
      <c r="BE269" s="2009"/>
    </row>
    <row r="270" spans="1:57" s="1363" customFormat="1" ht="24" customHeight="1">
      <c r="A270" s="66">
        <v>6</v>
      </c>
      <c r="B270" s="66">
        <v>23</v>
      </c>
      <c r="C270" s="14" t="s">
        <v>910</v>
      </c>
      <c r="D270" s="1360">
        <v>520000</v>
      </c>
      <c r="E270" s="582">
        <v>1</v>
      </c>
      <c r="F270" s="126">
        <f t="shared" si="60"/>
        <v>520000</v>
      </c>
      <c r="G270" s="882" t="s">
        <v>1450</v>
      </c>
      <c r="H270" s="882" t="s">
        <v>1405</v>
      </c>
      <c r="I270" s="66" t="s">
        <v>933</v>
      </c>
      <c r="J270" s="125" t="s">
        <v>1403</v>
      </c>
      <c r="K270" s="1372" t="s">
        <v>1433</v>
      </c>
      <c r="N270" s="582">
        <f>$E270</f>
        <v>1</v>
      </c>
      <c r="O270" s="1827">
        <f>$F270</f>
        <v>520000</v>
      </c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L270" s="128"/>
      <c r="AM270" s="128"/>
      <c r="AN270" s="1827">
        <f t="shared" si="61"/>
        <v>1</v>
      </c>
      <c r="AO270" s="1827">
        <f t="shared" si="62"/>
        <v>520000</v>
      </c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D270" s="2009"/>
      <c r="BE270" s="2009"/>
    </row>
    <row r="271" spans="1:57" s="1363" customFormat="1" ht="24" customHeight="1">
      <c r="A271" s="66">
        <v>6</v>
      </c>
      <c r="B271" s="66">
        <v>10</v>
      </c>
      <c r="C271" s="14" t="s">
        <v>432</v>
      </c>
      <c r="D271" s="1360">
        <v>550000</v>
      </c>
      <c r="E271" s="582">
        <v>1</v>
      </c>
      <c r="F271" s="126">
        <f t="shared" si="60"/>
        <v>550000</v>
      </c>
      <c r="G271" s="882" t="s">
        <v>1450</v>
      </c>
      <c r="H271" s="882" t="s">
        <v>1405</v>
      </c>
      <c r="I271" s="66" t="s">
        <v>39</v>
      </c>
      <c r="J271" s="125" t="s">
        <v>1403</v>
      </c>
      <c r="K271" s="1372" t="s">
        <v>1433</v>
      </c>
      <c r="N271" s="582">
        <f>$E271</f>
        <v>1</v>
      </c>
      <c r="O271" s="1827">
        <f>$F271</f>
        <v>550000</v>
      </c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L271" s="128"/>
      <c r="AM271" s="128"/>
      <c r="AN271" s="1827">
        <f t="shared" si="61"/>
        <v>1</v>
      </c>
      <c r="AO271" s="1827">
        <f t="shared" si="62"/>
        <v>550000</v>
      </c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D271" s="2009"/>
      <c r="BE271" s="2009"/>
    </row>
    <row r="272" spans="1:57" s="1363" customFormat="1" ht="24" customHeight="1">
      <c r="A272" s="66">
        <v>6</v>
      </c>
      <c r="B272" s="66">
        <v>11</v>
      </c>
      <c r="C272" s="14" t="s">
        <v>432</v>
      </c>
      <c r="D272" s="1360">
        <v>550000</v>
      </c>
      <c r="E272" s="582">
        <v>1</v>
      </c>
      <c r="F272" s="126">
        <f t="shared" si="60"/>
        <v>550000</v>
      </c>
      <c r="G272" s="882" t="s">
        <v>1025</v>
      </c>
      <c r="H272" s="882" t="s">
        <v>1405</v>
      </c>
      <c r="I272" s="66" t="s">
        <v>28</v>
      </c>
      <c r="J272" s="125" t="s">
        <v>1403</v>
      </c>
      <c r="K272" s="1372" t="s">
        <v>1433</v>
      </c>
      <c r="N272" s="128"/>
      <c r="O272" s="128"/>
      <c r="P272" s="128"/>
      <c r="Q272" s="128"/>
      <c r="R272" s="128"/>
      <c r="S272" s="128"/>
      <c r="T272" s="128"/>
      <c r="U272" s="128"/>
      <c r="V272" s="582">
        <f>$E272</f>
        <v>1</v>
      </c>
      <c r="W272" s="582">
        <f>$F272</f>
        <v>550000</v>
      </c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L272" s="128"/>
      <c r="AM272" s="128"/>
      <c r="AN272" s="1827">
        <f t="shared" si="61"/>
        <v>1</v>
      </c>
      <c r="AO272" s="1827">
        <f t="shared" si="62"/>
        <v>550000</v>
      </c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D272" s="2009"/>
      <c r="BE272" s="2009"/>
    </row>
    <row r="273" spans="1:196" s="1363" customFormat="1" ht="24" customHeight="1">
      <c r="A273" s="66">
        <v>6</v>
      </c>
      <c r="B273" s="66">
        <v>22</v>
      </c>
      <c r="C273" s="567" t="s">
        <v>1404</v>
      </c>
      <c r="D273" s="1360">
        <v>830000</v>
      </c>
      <c r="E273" s="582">
        <v>1</v>
      </c>
      <c r="F273" s="126">
        <f t="shared" si="60"/>
        <v>830000</v>
      </c>
      <c r="G273" s="882" t="s">
        <v>1450</v>
      </c>
      <c r="H273" s="882" t="s">
        <v>1405</v>
      </c>
      <c r="I273" s="66" t="s">
        <v>39</v>
      </c>
      <c r="J273" s="125" t="s">
        <v>1403</v>
      </c>
      <c r="K273" s="1372" t="s">
        <v>1433</v>
      </c>
      <c r="N273" s="582">
        <f>$E273</f>
        <v>1</v>
      </c>
      <c r="O273" s="1827">
        <f>$F273</f>
        <v>830000</v>
      </c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L273" s="128"/>
      <c r="AM273" s="128"/>
      <c r="AN273" s="1827">
        <f t="shared" si="61"/>
        <v>1</v>
      </c>
      <c r="AO273" s="1827">
        <f t="shared" si="62"/>
        <v>830000</v>
      </c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D273" s="2009"/>
      <c r="BE273" s="2009"/>
    </row>
    <row r="274" spans="1:196" s="1363" customFormat="1" ht="24" customHeight="1">
      <c r="A274" s="66">
        <v>6</v>
      </c>
      <c r="B274" s="66">
        <v>21</v>
      </c>
      <c r="C274" s="14" t="s">
        <v>959</v>
      </c>
      <c r="D274" s="1360">
        <v>840000</v>
      </c>
      <c r="E274" s="582">
        <v>1</v>
      </c>
      <c r="F274" s="126">
        <f t="shared" si="60"/>
        <v>840000</v>
      </c>
      <c r="G274" s="882" t="s">
        <v>1025</v>
      </c>
      <c r="H274" s="882" t="s">
        <v>1405</v>
      </c>
      <c r="I274" s="66" t="s">
        <v>28</v>
      </c>
      <c r="J274" s="125" t="s">
        <v>1403</v>
      </c>
      <c r="K274" s="1372" t="s">
        <v>1433</v>
      </c>
      <c r="N274" s="128"/>
      <c r="O274" s="128"/>
      <c r="P274" s="128"/>
      <c r="Q274" s="128"/>
      <c r="R274" s="128"/>
      <c r="S274" s="128"/>
      <c r="T274" s="128"/>
      <c r="U274" s="128"/>
      <c r="V274" s="582">
        <f>$E274</f>
        <v>1</v>
      </c>
      <c r="W274" s="582">
        <f>$F274</f>
        <v>840000</v>
      </c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L274" s="128"/>
      <c r="AM274" s="128"/>
      <c r="AN274" s="1827">
        <f t="shared" si="61"/>
        <v>1</v>
      </c>
      <c r="AO274" s="1827">
        <f t="shared" si="62"/>
        <v>840000</v>
      </c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D274" s="2009"/>
      <c r="BE274" s="2009"/>
    </row>
    <row r="275" spans="1:196" s="1363" customFormat="1" ht="24" customHeight="1">
      <c r="A275" s="66">
        <v>6</v>
      </c>
      <c r="B275" s="66">
        <v>48</v>
      </c>
      <c r="C275" s="14" t="s">
        <v>549</v>
      </c>
      <c r="D275" s="1360">
        <v>3090000</v>
      </c>
      <c r="E275" s="582">
        <v>1</v>
      </c>
      <c r="F275" s="126">
        <f t="shared" si="60"/>
        <v>3090000</v>
      </c>
      <c r="G275" s="882" t="s">
        <v>1450</v>
      </c>
      <c r="H275" s="882" t="s">
        <v>1405</v>
      </c>
      <c r="I275" s="66" t="s">
        <v>39</v>
      </c>
      <c r="J275" s="125" t="s">
        <v>1403</v>
      </c>
      <c r="K275" s="1372" t="s">
        <v>1433</v>
      </c>
      <c r="N275" s="582">
        <f>$E275</f>
        <v>1</v>
      </c>
      <c r="O275" s="1827">
        <f>$F275</f>
        <v>3090000</v>
      </c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L275" s="128"/>
      <c r="AM275" s="128"/>
      <c r="AN275" s="1827">
        <f t="shared" si="61"/>
        <v>1</v>
      </c>
      <c r="AO275" s="1827">
        <f t="shared" si="62"/>
        <v>3090000</v>
      </c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D275" s="2009"/>
      <c r="BE275" s="2009"/>
    </row>
    <row r="276" spans="1:196" s="1363" customFormat="1" ht="24" customHeight="1">
      <c r="A276" s="66">
        <v>6</v>
      </c>
      <c r="B276" s="66">
        <v>38</v>
      </c>
      <c r="C276" s="14" t="s">
        <v>995</v>
      </c>
      <c r="D276" s="1360">
        <v>4380000</v>
      </c>
      <c r="E276" s="582">
        <v>1</v>
      </c>
      <c r="F276" s="126">
        <f t="shared" si="60"/>
        <v>4380000</v>
      </c>
      <c r="G276" s="882" t="s">
        <v>1025</v>
      </c>
      <c r="H276" s="882" t="s">
        <v>1405</v>
      </c>
      <c r="I276" s="66" t="s">
        <v>28</v>
      </c>
      <c r="J276" s="125" t="s">
        <v>1403</v>
      </c>
      <c r="K276" s="1372" t="s">
        <v>1433</v>
      </c>
      <c r="N276" s="128"/>
      <c r="O276" s="128"/>
      <c r="P276" s="128"/>
      <c r="Q276" s="128"/>
      <c r="R276" s="128"/>
      <c r="S276" s="128"/>
      <c r="T276" s="128"/>
      <c r="U276" s="128"/>
      <c r="V276" s="582">
        <f>$E276</f>
        <v>1</v>
      </c>
      <c r="W276" s="582">
        <f>$F276</f>
        <v>4380000</v>
      </c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L276" s="128"/>
      <c r="AM276" s="128"/>
      <c r="AN276" s="1827">
        <f t="shared" si="61"/>
        <v>1</v>
      </c>
      <c r="AO276" s="1827">
        <f t="shared" si="62"/>
        <v>4380000</v>
      </c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D276" s="2009"/>
      <c r="BE276" s="2009"/>
    </row>
    <row r="277" spans="1:196" s="1363" customFormat="1" ht="24" customHeight="1">
      <c r="A277" s="66">
        <v>6</v>
      </c>
      <c r="B277" s="66">
        <v>6</v>
      </c>
      <c r="C277" s="14" t="s">
        <v>158</v>
      </c>
      <c r="D277" s="1360">
        <v>375000</v>
      </c>
      <c r="E277" s="582">
        <v>1</v>
      </c>
      <c r="F277" s="126">
        <f t="shared" si="60"/>
        <v>375000</v>
      </c>
      <c r="G277" s="882" t="s">
        <v>1030</v>
      </c>
      <c r="H277" s="882" t="s">
        <v>1163</v>
      </c>
      <c r="I277" s="66" t="s">
        <v>49</v>
      </c>
      <c r="J277" s="125" t="s">
        <v>1403</v>
      </c>
      <c r="K277" s="1372" t="s">
        <v>1433</v>
      </c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582">
        <f>$E277</f>
        <v>1</v>
      </c>
      <c r="AA277" s="582">
        <f>$F277</f>
        <v>375000</v>
      </c>
      <c r="AB277" s="128"/>
      <c r="AC277" s="128"/>
      <c r="AD277" s="128"/>
      <c r="AE277" s="128"/>
      <c r="AF277" s="128"/>
      <c r="AG277" s="128"/>
      <c r="AH277" s="128"/>
      <c r="AI277" s="128"/>
      <c r="AL277" s="128"/>
      <c r="AM277" s="128"/>
      <c r="AN277" s="128"/>
      <c r="AO277" s="128"/>
      <c r="AP277" s="1827">
        <f t="shared" ref="AP277:AP282" si="63">$E277</f>
        <v>1</v>
      </c>
      <c r="AQ277" s="1827">
        <f t="shared" ref="AQ277:AQ282" si="64">$F277</f>
        <v>375000</v>
      </c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F277" s="2009"/>
      <c r="BG277" s="2009"/>
    </row>
    <row r="278" spans="1:196" s="1363" customFormat="1" ht="24" customHeight="1">
      <c r="A278" s="66">
        <v>6</v>
      </c>
      <c r="B278" s="66">
        <v>12</v>
      </c>
      <c r="C278" s="14" t="s">
        <v>432</v>
      </c>
      <c r="D278" s="1360">
        <v>550000</v>
      </c>
      <c r="E278" s="582">
        <v>1</v>
      </c>
      <c r="F278" s="126">
        <f t="shared" si="60"/>
        <v>550000</v>
      </c>
      <c r="G278" s="882" t="s">
        <v>1027</v>
      </c>
      <c r="H278" s="882" t="s">
        <v>1163</v>
      </c>
      <c r="I278" s="66" t="s">
        <v>28</v>
      </c>
      <c r="J278" s="125" t="s">
        <v>1403</v>
      </c>
      <c r="K278" s="1372" t="s">
        <v>1433</v>
      </c>
      <c r="L278" s="1364"/>
      <c r="M278" s="1364"/>
      <c r="N278" s="1361"/>
      <c r="O278" s="1361"/>
      <c r="P278" s="1361"/>
      <c r="Q278" s="1361"/>
      <c r="R278" s="1361"/>
      <c r="S278" s="1361"/>
      <c r="T278" s="1361"/>
      <c r="U278" s="1361"/>
      <c r="V278" s="582">
        <f>$E278</f>
        <v>1</v>
      </c>
      <c r="W278" s="582">
        <f>$F278</f>
        <v>550000</v>
      </c>
      <c r="X278" s="1361"/>
      <c r="Y278" s="1361"/>
      <c r="Z278" s="1361"/>
      <c r="AA278" s="1361"/>
      <c r="AB278" s="1361"/>
      <c r="AC278" s="1361"/>
      <c r="AD278" s="1361"/>
      <c r="AE278" s="1361"/>
      <c r="AF278" s="1361"/>
      <c r="AG278" s="1361"/>
      <c r="AH278" s="1361"/>
      <c r="AI278" s="1361"/>
      <c r="AJ278" s="1364"/>
      <c r="AK278" s="1364"/>
      <c r="AL278" s="1361"/>
      <c r="AM278" s="1361"/>
      <c r="AN278" s="1361"/>
      <c r="AO278" s="1361"/>
      <c r="AP278" s="1827">
        <f t="shared" si="63"/>
        <v>1</v>
      </c>
      <c r="AQ278" s="1827">
        <f t="shared" si="64"/>
        <v>550000</v>
      </c>
      <c r="AR278" s="1361"/>
      <c r="AS278" s="1361"/>
      <c r="AT278" s="1361"/>
      <c r="AU278" s="1361"/>
      <c r="AV278" s="1361"/>
      <c r="AW278" s="1361"/>
      <c r="AX278" s="1361"/>
      <c r="AY278" s="1361"/>
      <c r="AZ278" s="1361"/>
      <c r="BA278" s="1361"/>
      <c r="BB278" s="1364"/>
      <c r="BC278" s="1364"/>
      <c r="BD278" s="1364"/>
      <c r="BE278" s="1364"/>
      <c r="BF278" s="2009"/>
      <c r="BG278" s="2009"/>
      <c r="BH278" s="1364"/>
      <c r="BI278" s="1364"/>
      <c r="BJ278" s="1364"/>
      <c r="BK278" s="1364"/>
      <c r="BL278" s="1364"/>
      <c r="BM278" s="1364"/>
      <c r="BN278" s="1364"/>
      <c r="BO278" s="1364"/>
      <c r="BP278" s="1364"/>
      <c r="BQ278" s="1364"/>
      <c r="BR278" s="1364"/>
      <c r="BS278" s="1364"/>
      <c r="BT278" s="1364"/>
      <c r="BU278" s="1364"/>
      <c r="BV278" s="1364"/>
      <c r="BW278" s="1364"/>
      <c r="BX278" s="1364"/>
      <c r="BY278" s="1364"/>
      <c r="BZ278" s="1364"/>
      <c r="CA278" s="1364"/>
      <c r="CB278" s="1364"/>
      <c r="CC278" s="1364"/>
      <c r="CD278" s="1364"/>
      <c r="CE278" s="1364"/>
      <c r="CF278" s="1364"/>
      <c r="CG278" s="1364"/>
      <c r="CH278" s="1364"/>
      <c r="CI278" s="1364"/>
      <c r="CJ278" s="1364"/>
      <c r="CK278" s="1364"/>
      <c r="CL278" s="1364"/>
      <c r="CM278" s="1364"/>
      <c r="CN278" s="1364"/>
      <c r="CO278" s="1364"/>
      <c r="CP278" s="1364"/>
      <c r="CQ278" s="1364"/>
      <c r="CR278" s="1364"/>
      <c r="CS278" s="1364"/>
      <c r="CT278" s="1364"/>
      <c r="CU278" s="1364"/>
      <c r="CV278" s="1364"/>
      <c r="CW278" s="1364"/>
      <c r="CX278" s="1364"/>
      <c r="CY278" s="1364"/>
      <c r="CZ278" s="1364"/>
      <c r="DA278" s="1364"/>
      <c r="DB278" s="1364"/>
      <c r="DC278" s="1364"/>
      <c r="DD278" s="1364"/>
      <c r="DE278" s="1364"/>
      <c r="DF278" s="1364"/>
      <c r="DG278" s="1364"/>
      <c r="DH278" s="1364"/>
      <c r="DI278" s="1364"/>
      <c r="DJ278" s="1364"/>
      <c r="DK278" s="1364"/>
      <c r="DL278" s="1364"/>
      <c r="DM278" s="1364"/>
      <c r="DN278" s="1364"/>
      <c r="DO278" s="1364"/>
      <c r="DP278" s="1364"/>
      <c r="DQ278" s="1364"/>
      <c r="DR278" s="1364"/>
      <c r="DS278" s="1364"/>
      <c r="DT278" s="1364"/>
      <c r="DU278" s="1364"/>
      <c r="DV278" s="1364"/>
      <c r="DW278" s="1364"/>
      <c r="DX278" s="1364"/>
      <c r="DY278" s="1364"/>
      <c r="DZ278" s="1364"/>
      <c r="EA278" s="1364"/>
      <c r="EB278" s="1364"/>
      <c r="EC278" s="1364"/>
      <c r="ED278" s="1364"/>
      <c r="EE278" s="1364"/>
      <c r="EF278" s="1364"/>
      <c r="EG278" s="1364"/>
      <c r="EH278" s="1364"/>
      <c r="EI278" s="1364"/>
      <c r="EJ278" s="1364"/>
      <c r="EK278" s="1364"/>
      <c r="EL278" s="1364"/>
      <c r="EM278" s="1364"/>
      <c r="EN278" s="1364"/>
      <c r="EO278" s="1364"/>
      <c r="EP278" s="1364"/>
      <c r="EQ278" s="1364"/>
      <c r="ER278" s="1364"/>
      <c r="ES278" s="1364"/>
      <c r="ET278" s="1364"/>
      <c r="EU278" s="1364"/>
      <c r="EV278" s="1364"/>
      <c r="EW278" s="1364"/>
      <c r="EX278" s="1364"/>
      <c r="EY278" s="1364"/>
      <c r="EZ278" s="1364"/>
      <c r="FA278" s="1364"/>
      <c r="FB278" s="1364"/>
      <c r="FC278" s="1364"/>
      <c r="FD278" s="1364"/>
      <c r="FE278" s="1364"/>
      <c r="FF278" s="1364"/>
      <c r="FG278" s="1364"/>
      <c r="FH278" s="1364"/>
      <c r="FI278" s="1364"/>
      <c r="FJ278" s="1364"/>
      <c r="FK278" s="1364"/>
      <c r="FL278" s="1364"/>
      <c r="FM278" s="1364"/>
      <c r="FN278" s="1364"/>
      <c r="FO278" s="1364"/>
      <c r="FP278" s="1364"/>
      <c r="FQ278" s="1364"/>
      <c r="FR278" s="1364"/>
      <c r="FS278" s="1364"/>
      <c r="FT278" s="1364"/>
      <c r="FU278" s="1364"/>
      <c r="FV278" s="1364"/>
      <c r="FW278" s="1364"/>
      <c r="FX278" s="1364"/>
      <c r="FY278" s="1364"/>
      <c r="FZ278" s="1364"/>
      <c r="GA278" s="1364"/>
      <c r="GB278" s="1364"/>
      <c r="GC278" s="1364"/>
      <c r="GD278" s="1364"/>
      <c r="GE278" s="1364"/>
      <c r="GF278" s="1364"/>
      <c r="GG278" s="1364"/>
      <c r="GH278" s="1364"/>
      <c r="GI278" s="1364"/>
      <c r="GJ278" s="1364"/>
      <c r="GK278" s="1364"/>
      <c r="GL278" s="1364"/>
      <c r="GM278" s="1364"/>
      <c r="GN278" s="1364"/>
    </row>
    <row r="279" spans="1:196" s="1363" customFormat="1" ht="24" customHeight="1">
      <c r="A279" s="66">
        <v>6</v>
      </c>
      <c r="B279" s="66">
        <v>31</v>
      </c>
      <c r="C279" s="14" t="s">
        <v>992</v>
      </c>
      <c r="D279" s="1360">
        <v>1240000</v>
      </c>
      <c r="E279" s="582">
        <v>1</v>
      </c>
      <c r="F279" s="126">
        <f t="shared" si="60"/>
        <v>1240000</v>
      </c>
      <c r="G279" s="882" t="s">
        <v>654</v>
      </c>
      <c r="H279" s="882" t="s">
        <v>1163</v>
      </c>
      <c r="I279" s="66" t="s">
        <v>39</v>
      </c>
      <c r="J279" s="125" t="s">
        <v>1403</v>
      </c>
      <c r="K279" s="1372" t="s">
        <v>1433</v>
      </c>
      <c r="N279" s="582">
        <f>$E279</f>
        <v>1</v>
      </c>
      <c r="O279" s="1827">
        <f>$F279</f>
        <v>1240000</v>
      </c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L279" s="128"/>
      <c r="AM279" s="128"/>
      <c r="AN279" s="128"/>
      <c r="AO279" s="128"/>
      <c r="AP279" s="1827">
        <f t="shared" si="63"/>
        <v>1</v>
      </c>
      <c r="AQ279" s="1827">
        <f t="shared" si="64"/>
        <v>1240000</v>
      </c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F279" s="2009"/>
      <c r="BG279" s="2009"/>
    </row>
    <row r="280" spans="1:196" s="1363" customFormat="1" ht="24" customHeight="1">
      <c r="A280" s="66">
        <v>6</v>
      </c>
      <c r="B280" s="66">
        <v>30</v>
      </c>
      <c r="C280" s="14" t="s">
        <v>77</v>
      </c>
      <c r="D280" s="1360">
        <v>2060000</v>
      </c>
      <c r="E280" s="582">
        <v>1</v>
      </c>
      <c r="F280" s="126">
        <f t="shared" si="60"/>
        <v>2060000</v>
      </c>
      <c r="G280" s="882" t="s">
        <v>654</v>
      </c>
      <c r="H280" s="882" t="s">
        <v>1163</v>
      </c>
      <c r="I280" s="66" t="s">
        <v>39</v>
      </c>
      <c r="J280" s="125" t="s">
        <v>1403</v>
      </c>
      <c r="K280" s="1372" t="s">
        <v>1433</v>
      </c>
      <c r="N280" s="582">
        <f>$E280</f>
        <v>1</v>
      </c>
      <c r="O280" s="1827">
        <f>$F280</f>
        <v>2060000</v>
      </c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L280" s="128"/>
      <c r="AM280" s="128"/>
      <c r="AN280" s="128"/>
      <c r="AO280" s="128"/>
      <c r="AP280" s="1827">
        <f t="shared" si="63"/>
        <v>1</v>
      </c>
      <c r="AQ280" s="1827">
        <f t="shared" si="64"/>
        <v>2060000</v>
      </c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F280" s="2009"/>
      <c r="BG280" s="2009"/>
    </row>
    <row r="281" spans="1:196" s="1363" customFormat="1" ht="24" customHeight="1">
      <c r="A281" s="66">
        <v>6</v>
      </c>
      <c r="B281" s="66">
        <v>26</v>
      </c>
      <c r="C281" s="14" t="s">
        <v>851</v>
      </c>
      <c r="D281" s="1360">
        <v>2580000</v>
      </c>
      <c r="E281" s="582">
        <v>1</v>
      </c>
      <c r="F281" s="126">
        <f t="shared" si="60"/>
        <v>2580000</v>
      </c>
      <c r="G281" s="882" t="s">
        <v>654</v>
      </c>
      <c r="H281" s="882" t="s">
        <v>1163</v>
      </c>
      <c r="I281" s="66" t="s">
        <v>39</v>
      </c>
      <c r="J281" s="125" t="s">
        <v>1403</v>
      </c>
      <c r="K281" s="1372" t="s">
        <v>1433</v>
      </c>
      <c r="N281" s="582">
        <f>$E281</f>
        <v>1</v>
      </c>
      <c r="O281" s="1827">
        <f>$F281</f>
        <v>2580000</v>
      </c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L281" s="128"/>
      <c r="AM281" s="128"/>
      <c r="AN281" s="128"/>
      <c r="AO281" s="128"/>
      <c r="AP281" s="1827">
        <f t="shared" si="63"/>
        <v>1</v>
      </c>
      <c r="AQ281" s="1827">
        <f t="shared" si="64"/>
        <v>2580000</v>
      </c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F281" s="2009"/>
      <c r="BG281" s="2009"/>
    </row>
    <row r="282" spans="1:196" s="1363" customFormat="1" ht="24" customHeight="1">
      <c r="A282" s="66">
        <v>6</v>
      </c>
      <c r="B282" s="66">
        <v>35</v>
      </c>
      <c r="C282" s="14" t="s">
        <v>995</v>
      </c>
      <c r="D282" s="1360">
        <v>4380000</v>
      </c>
      <c r="E282" s="582">
        <v>1</v>
      </c>
      <c r="F282" s="126">
        <f t="shared" si="60"/>
        <v>4380000</v>
      </c>
      <c r="G282" s="882" t="s">
        <v>654</v>
      </c>
      <c r="H282" s="882" t="s">
        <v>1163</v>
      </c>
      <c r="I282" s="66" t="s">
        <v>39</v>
      </c>
      <c r="J282" s="1387" t="s">
        <v>961</v>
      </c>
      <c r="K282" s="1372" t="s">
        <v>1433</v>
      </c>
      <c r="N282" s="582">
        <f>$E282</f>
        <v>1</v>
      </c>
      <c r="O282" s="1827">
        <f>$F282</f>
        <v>4380000</v>
      </c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L282" s="128"/>
      <c r="AM282" s="128"/>
      <c r="AN282" s="128"/>
      <c r="AO282" s="128"/>
      <c r="AP282" s="1827">
        <f t="shared" si="63"/>
        <v>1</v>
      </c>
      <c r="AQ282" s="1827">
        <f t="shared" si="64"/>
        <v>4380000</v>
      </c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F282" s="2009"/>
      <c r="BG282" s="2009"/>
    </row>
    <row r="283" spans="1:196" s="1363" customFormat="1" ht="24" customHeight="1">
      <c r="A283" s="66">
        <v>6</v>
      </c>
      <c r="B283" s="66">
        <v>34</v>
      </c>
      <c r="C283" s="14" t="s">
        <v>707</v>
      </c>
      <c r="D283" s="1360">
        <v>2060000</v>
      </c>
      <c r="E283" s="582">
        <v>1</v>
      </c>
      <c r="F283" s="126">
        <f t="shared" si="60"/>
        <v>2060000</v>
      </c>
      <c r="G283" s="882" t="s">
        <v>732</v>
      </c>
      <c r="H283" s="882" t="s">
        <v>875</v>
      </c>
      <c r="I283" s="66" t="s">
        <v>33</v>
      </c>
      <c r="J283" s="125" t="s">
        <v>1403</v>
      </c>
      <c r="K283" s="1372" t="s">
        <v>1433</v>
      </c>
      <c r="L283" s="1364"/>
      <c r="M283" s="1364"/>
      <c r="N283" s="1361"/>
      <c r="O283" s="1361"/>
      <c r="P283" s="582">
        <f>$E283</f>
        <v>1</v>
      </c>
      <c r="Q283" s="1827">
        <f>$F283</f>
        <v>2060000</v>
      </c>
      <c r="R283" s="1361"/>
      <c r="S283" s="1361"/>
      <c r="T283" s="1361"/>
      <c r="U283" s="1361"/>
      <c r="V283" s="1361"/>
      <c r="W283" s="1361"/>
      <c r="X283" s="1361"/>
      <c r="Y283" s="1361"/>
      <c r="Z283" s="1361"/>
      <c r="AA283" s="1361"/>
      <c r="AB283" s="1361"/>
      <c r="AC283" s="1361"/>
      <c r="AD283" s="1361"/>
      <c r="AE283" s="1361"/>
      <c r="AF283" s="1361"/>
      <c r="AG283" s="1361"/>
      <c r="AH283" s="1361"/>
      <c r="AI283" s="1361"/>
      <c r="AJ283" s="1364"/>
      <c r="AK283" s="1364"/>
      <c r="AL283" s="1361"/>
      <c r="AM283" s="1361"/>
      <c r="AN283" s="1361"/>
      <c r="AO283" s="1361"/>
      <c r="AP283" s="1361"/>
      <c r="AQ283" s="1361"/>
      <c r="AR283" s="1827">
        <f>$E283</f>
        <v>1</v>
      </c>
      <c r="AS283" s="1827">
        <f>$F283</f>
        <v>2060000</v>
      </c>
      <c r="AT283" s="1361"/>
      <c r="AU283" s="1361"/>
      <c r="AV283" s="1361"/>
      <c r="AW283" s="1361"/>
      <c r="AX283" s="1361"/>
      <c r="AY283" s="1361"/>
      <c r="AZ283" s="1361"/>
      <c r="BA283" s="1361"/>
      <c r="BB283" s="1364"/>
      <c r="BC283" s="1364"/>
      <c r="BD283" s="1364"/>
      <c r="BE283" s="1364"/>
      <c r="BF283" s="1364"/>
      <c r="BG283" s="1364"/>
      <c r="BH283" s="2009"/>
      <c r="BI283" s="2009"/>
      <c r="BJ283" s="1364"/>
      <c r="BK283" s="1364"/>
      <c r="BL283" s="1364"/>
      <c r="BM283" s="1364"/>
      <c r="BN283" s="1364"/>
      <c r="BO283" s="1364"/>
      <c r="BP283" s="1364"/>
      <c r="BQ283" s="1364"/>
      <c r="BR283" s="1364"/>
      <c r="BS283" s="1364"/>
      <c r="BT283" s="1364"/>
      <c r="BU283" s="1364"/>
      <c r="BV283" s="1364"/>
      <c r="BW283" s="1364"/>
      <c r="BX283" s="1364"/>
      <c r="BY283" s="1364"/>
      <c r="BZ283" s="1364"/>
      <c r="CA283" s="1364"/>
      <c r="CB283" s="1364"/>
      <c r="CC283" s="1364"/>
      <c r="CD283" s="1364"/>
      <c r="CE283" s="1364"/>
      <c r="CF283" s="1364"/>
      <c r="CG283" s="1364"/>
      <c r="CH283" s="1364"/>
      <c r="CI283" s="1364"/>
      <c r="CJ283" s="1364"/>
      <c r="CK283" s="1364"/>
      <c r="CL283" s="1364"/>
      <c r="CM283" s="1364"/>
      <c r="CN283" s="1364"/>
      <c r="CO283" s="1364"/>
      <c r="CP283" s="1364"/>
      <c r="CQ283" s="1364"/>
      <c r="CR283" s="1364"/>
      <c r="CS283" s="1364"/>
      <c r="CT283" s="1364"/>
      <c r="CU283" s="1364"/>
      <c r="CV283" s="1364"/>
      <c r="CW283" s="1364"/>
      <c r="CX283" s="1364"/>
      <c r="CY283" s="1364"/>
      <c r="CZ283" s="1364"/>
      <c r="DA283" s="1364"/>
      <c r="DB283" s="1364"/>
      <c r="DC283" s="1364"/>
      <c r="DD283" s="1364"/>
      <c r="DE283" s="1364"/>
      <c r="DF283" s="1364"/>
      <c r="DG283" s="1364"/>
      <c r="DH283" s="1364"/>
      <c r="DI283" s="1364"/>
      <c r="DJ283" s="1364"/>
      <c r="DK283" s="1364"/>
      <c r="DL283" s="1364"/>
      <c r="DM283" s="1364"/>
      <c r="DN283" s="1364"/>
      <c r="DO283" s="1364"/>
      <c r="DP283" s="1364"/>
      <c r="DQ283" s="1364"/>
      <c r="DR283" s="1364"/>
      <c r="DS283" s="1364"/>
      <c r="DT283" s="1364"/>
      <c r="DU283" s="1364"/>
      <c r="DV283" s="1364"/>
      <c r="DW283" s="1364"/>
      <c r="DX283" s="1364"/>
      <c r="DY283" s="1364"/>
      <c r="DZ283" s="1364"/>
      <c r="EA283" s="1364"/>
      <c r="EB283" s="1364"/>
      <c r="EC283" s="1364"/>
      <c r="ED283" s="1364"/>
      <c r="EE283" s="1364"/>
      <c r="EF283" s="1364"/>
      <c r="EG283" s="1364"/>
      <c r="EH283" s="1364"/>
      <c r="EI283" s="1364"/>
      <c r="EJ283" s="1364"/>
      <c r="EK283" s="1364"/>
      <c r="EL283" s="1364"/>
      <c r="EM283" s="1364"/>
      <c r="EN283" s="1364"/>
      <c r="EO283" s="1364"/>
      <c r="EP283" s="1364"/>
      <c r="EQ283" s="1364"/>
      <c r="ER283" s="1364"/>
      <c r="ES283" s="1364"/>
      <c r="ET283" s="1364"/>
      <c r="EU283" s="1364"/>
      <c r="EV283" s="1364"/>
      <c r="EW283" s="1364"/>
      <c r="EX283" s="1364"/>
      <c r="EY283" s="1364"/>
      <c r="EZ283" s="1364"/>
      <c r="FA283" s="1364"/>
      <c r="FB283" s="1364"/>
      <c r="FC283" s="1364"/>
      <c r="FD283" s="1364"/>
      <c r="FE283" s="1364"/>
      <c r="FF283" s="1364"/>
      <c r="FG283" s="1364"/>
      <c r="FH283" s="1364"/>
      <c r="FI283" s="1364"/>
      <c r="FJ283" s="1364"/>
      <c r="FK283" s="1364"/>
      <c r="FL283" s="1364"/>
      <c r="FM283" s="1364"/>
      <c r="FN283" s="1364"/>
      <c r="FO283" s="1364"/>
      <c r="FP283" s="1364"/>
      <c r="FQ283" s="1364"/>
      <c r="FR283" s="1364"/>
      <c r="FS283" s="1364"/>
      <c r="FT283" s="1364"/>
      <c r="FU283" s="1364"/>
      <c r="FV283" s="1364"/>
      <c r="FW283" s="1364"/>
      <c r="FX283" s="1364"/>
      <c r="FY283" s="1364"/>
      <c r="FZ283" s="1364"/>
      <c r="GA283" s="1364"/>
      <c r="GB283" s="1364"/>
      <c r="GC283" s="1364"/>
      <c r="GD283" s="1364"/>
      <c r="GE283" s="1364"/>
      <c r="GF283" s="1364"/>
      <c r="GG283" s="1364"/>
      <c r="GH283" s="1364"/>
      <c r="GI283" s="1364"/>
      <c r="GJ283" s="1364"/>
      <c r="GK283" s="1364"/>
      <c r="GL283" s="1364"/>
      <c r="GM283" s="1364"/>
      <c r="GN283" s="1364"/>
    </row>
    <row r="284" spans="1:196" s="1363" customFormat="1" ht="24" customHeight="1">
      <c r="A284" s="66">
        <v>6</v>
      </c>
      <c r="B284" s="66">
        <v>46</v>
      </c>
      <c r="C284" s="14" t="s">
        <v>549</v>
      </c>
      <c r="D284" s="1360">
        <v>3090000</v>
      </c>
      <c r="E284" s="582">
        <v>1</v>
      </c>
      <c r="F284" s="126">
        <f t="shared" si="60"/>
        <v>3090000</v>
      </c>
      <c r="G284" s="882" t="s">
        <v>732</v>
      </c>
      <c r="H284" s="882" t="s">
        <v>875</v>
      </c>
      <c r="I284" s="66" t="s">
        <v>33</v>
      </c>
      <c r="J284" s="125" t="s">
        <v>1403</v>
      </c>
      <c r="K284" s="1372" t="s">
        <v>1433</v>
      </c>
      <c r="L284" s="1364"/>
      <c r="M284" s="1364"/>
      <c r="N284" s="1361"/>
      <c r="O284" s="1361"/>
      <c r="P284" s="582">
        <f>$E284</f>
        <v>1</v>
      </c>
      <c r="Q284" s="1827">
        <f>$F284</f>
        <v>3090000</v>
      </c>
      <c r="R284" s="1361"/>
      <c r="S284" s="1361"/>
      <c r="T284" s="1361"/>
      <c r="U284" s="1361"/>
      <c r="V284" s="1361"/>
      <c r="W284" s="1361"/>
      <c r="X284" s="1361"/>
      <c r="Y284" s="1361"/>
      <c r="Z284" s="1361"/>
      <c r="AA284" s="1361"/>
      <c r="AB284" s="1361"/>
      <c r="AC284" s="1361"/>
      <c r="AD284" s="1361"/>
      <c r="AE284" s="1361"/>
      <c r="AF284" s="1361"/>
      <c r="AG284" s="1361"/>
      <c r="AH284" s="1361"/>
      <c r="AI284" s="1361"/>
      <c r="AJ284" s="1364"/>
      <c r="AK284" s="1364"/>
      <c r="AL284" s="1361"/>
      <c r="AM284" s="1361"/>
      <c r="AN284" s="1361"/>
      <c r="AO284" s="1361"/>
      <c r="AP284" s="1361"/>
      <c r="AQ284" s="1361"/>
      <c r="AR284" s="1827">
        <f>$E284</f>
        <v>1</v>
      </c>
      <c r="AS284" s="1827">
        <f>$F284</f>
        <v>3090000</v>
      </c>
      <c r="AT284" s="1361"/>
      <c r="AU284" s="1361"/>
      <c r="AV284" s="1361"/>
      <c r="AW284" s="1361"/>
      <c r="AX284" s="1361"/>
      <c r="AY284" s="1361"/>
      <c r="AZ284" s="1361"/>
      <c r="BA284" s="1361"/>
      <c r="BB284" s="1364"/>
      <c r="BC284" s="1364"/>
      <c r="BD284" s="1364"/>
      <c r="BE284" s="1364"/>
      <c r="BF284" s="1364"/>
      <c r="BG284" s="1364"/>
      <c r="BH284" s="2009"/>
      <c r="BI284" s="2009"/>
      <c r="BJ284" s="1364"/>
      <c r="BK284" s="1364"/>
      <c r="BL284" s="1364"/>
      <c r="BM284" s="1364"/>
      <c r="BN284" s="1364"/>
      <c r="BO284" s="1364"/>
      <c r="BP284" s="1364"/>
      <c r="BQ284" s="1364"/>
      <c r="BR284" s="1364"/>
      <c r="BS284" s="1364"/>
      <c r="BT284" s="1364"/>
      <c r="BU284" s="1364"/>
      <c r="BV284" s="1364"/>
      <c r="BW284" s="1364"/>
      <c r="BX284" s="1364"/>
      <c r="BY284" s="1364"/>
      <c r="BZ284" s="1364"/>
      <c r="CA284" s="1364"/>
      <c r="CB284" s="1364"/>
      <c r="CC284" s="1364"/>
      <c r="CD284" s="1364"/>
      <c r="CE284" s="1364"/>
      <c r="CF284" s="1364"/>
      <c r="CG284" s="1364"/>
      <c r="CH284" s="1364"/>
      <c r="CI284" s="1364"/>
      <c r="CJ284" s="1364"/>
      <c r="CK284" s="1364"/>
      <c r="CL284" s="1364"/>
      <c r="CM284" s="1364"/>
      <c r="CN284" s="1364"/>
      <c r="CO284" s="1364"/>
      <c r="CP284" s="1364"/>
      <c r="CQ284" s="1364"/>
      <c r="CR284" s="1364"/>
      <c r="CS284" s="1364"/>
      <c r="CT284" s="1364"/>
      <c r="CU284" s="1364"/>
      <c r="CV284" s="1364"/>
      <c r="CW284" s="1364"/>
      <c r="CX284" s="1364"/>
      <c r="CY284" s="1364"/>
      <c r="CZ284" s="1364"/>
      <c r="DA284" s="1364"/>
      <c r="DB284" s="1364"/>
      <c r="DC284" s="1364"/>
      <c r="DD284" s="1364"/>
      <c r="DE284" s="1364"/>
      <c r="DF284" s="1364"/>
      <c r="DG284" s="1364"/>
      <c r="DH284" s="1364"/>
      <c r="DI284" s="1364"/>
      <c r="DJ284" s="1364"/>
      <c r="DK284" s="1364"/>
      <c r="DL284" s="1364"/>
      <c r="DM284" s="1364"/>
      <c r="DN284" s="1364"/>
      <c r="DO284" s="1364"/>
      <c r="DP284" s="1364"/>
      <c r="DQ284" s="1364"/>
      <c r="DR284" s="1364"/>
      <c r="DS284" s="1364"/>
      <c r="DT284" s="1364"/>
      <c r="DU284" s="1364"/>
      <c r="DV284" s="1364"/>
      <c r="DW284" s="1364"/>
      <c r="DX284" s="1364"/>
      <c r="DY284" s="1364"/>
      <c r="DZ284" s="1364"/>
      <c r="EA284" s="1364"/>
      <c r="EB284" s="1364"/>
      <c r="EC284" s="1364"/>
      <c r="ED284" s="1364"/>
      <c r="EE284" s="1364"/>
      <c r="EF284" s="1364"/>
      <c r="EG284" s="1364"/>
      <c r="EH284" s="1364"/>
      <c r="EI284" s="1364"/>
      <c r="EJ284" s="1364"/>
      <c r="EK284" s="1364"/>
      <c r="EL284" s="1364"/>
      <c r="EM284" s="1364"/>
      <c r="EN284" s="1364"/>
      <c r="EO284" s="1364"/>
      <c r="EP284" s="1364"/>
      <c r="EQ284" s="1364"/>
      <c r="ER284" s="1364"/>
      <c r="ES284" s="1364"/>
      <c r="ET284" s="1364"/>
      <c r="EU284" s="1364"/>
      <c r="EV284" s="1364"/>
      <c r="EW284" s="1364"/>
      <c r="EX284" s="1364"/>
      <c r="EY284" s="1364"/>
      <c r="EZ284" s="1364"/>
      <c r="FA284" s="1364"/>
      <c r="FB284" s="1364"/>
      <c r="FC284" s="1364"/>
      <c r="FD284" s="1364"/>
      <c r="FE284" s="1364"/>
      <c r="FF284" s="1364"/>
      <c r="FG284" s="1364"/>
      <c r="FH284" s="1364"/>
      <c r="FI284" s="1364"/>
      <c r="FJ284" s="1364"/>
      <c r="FK284" s="1364"/>
      <c r="FL284" s="1364"/>
      <c r="FM284" s="1364"/>
      <c r="FN284" s="1364"/>
      <c r="FO284" s="1364"/>
      <c r="FP284" s="1364"/>
      <c r="FQ284" s="1364"/>
      <c r="FR284" s="1364"/>
      <c r="FS284" s="1364"/>
      <c r="FT284" s="1364"/>
      <c r="FU284" s="1364"/>
      <c r="FV284" s="1364"/>
      <c r="FW284" s="1364"/>
      <c r="FX284" s="1364"/>
      <c r="FY284" s="1364"/>
      <c r="FZ284" s="1364"/>
      <c r="GA284" s="1364"/>
      <c r="GB284" s="1364"/>
      <c r="GC284" s="1364"/>
      <c r="GD284" s="1364"/>
      <c r="GE284" s="1364"/>
      <c r="GF284" s="1364"/>
      <c r="GG284" s="1364"/>
      <c r="GH284" s="1364"/>
      <c r="GI284" s="1364"/>
      <c r="GJ284" s="1364"/>
      <c r="GK284" s="1364"/>
      <c r="GL284" s="1364"/>
      <c r="GM284" s="1364"/>
      <c r="GN284" s="1364"/>
    </row>
    <row r="285" spans="1:196" s="1363" customFormat="1" ht="24" customHeight="1">
      <c r="A285" s="66">
        <v>6</v>
      </c>
      <c r="B285" s="66">
        <v>50</v>
      </c>
      <c r="C285" s="14" t="s">
        <v>546</v>
      </c>
      <c r="D285" s="1360">
        <v>1340000</v>
      </c>
      <c r="E285" s="582">
        <v>1</v>
      </c>
      <c r="F285" s="126">
        <f t="shared" si="60"/>
        <v>1340000</v>
      </c>
      <c r="G285" s="882" t="s">
        <v>1022</v>
      </c>
      <c r="H285" s="882" t="s">
        <v>876</v>
      </c>
      <c r="I285" s="66" t="s">
        <v>26</v>
      </c>
      <c r="J285" s="125" t="s">
        <v>1403</v>
      </c>
      <c r="K285" s="1372" t="s">
        <v>1433</v>
      </c>
      <c r="L285" s="30" t="s">
        <v>4112</v>
      </c>
      <c r="N285" s="582"/>
      <c r="O285" s="1827"/>
      <c r="P285" s="582"/>
      <c r="Q285" s="1827"/>
      <c r="R285" s="582">
        <f>$E285</f>
        <v>1</v>
      </c>
      <c r="S285" s="1827">
        <f>$F285</f>
        <v>1340000</v>
      </c>
      <c r="T285" s="128"/>
      <c r="U285" s="128"/>
      <c r="V285" s="582"/>
      <c r="W285" s="1827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L285" s="128"/>
      <c r="AM285" s="128"/>
      <c r="AN285" s="128"/>
      <c r="AO285" s="128"/>
      <c r="AP285" s="128"/>
      <c r="AQ285" s="128"/>
      <c r="AR285" s="128"/>
      <c r="AS285" s="128"/>
      <c r="AT285" s="1827">
        <f t="shared" ref="AT285:AT290" si="65">$E285</f>
        <v>1</v>
      </c>
      <c r="AU285" s="1827">
        <f t="shared" ref="AU285:AU290" si="66">$F285</f>
        <v>1340000</v>
      </c>
      <c r="AV285" s="128"/>
      <c r="AW285" s="128"/>
      <c r="AX285" s="128"/>
      <c r="AY285" s="128"/>
      <c r="AZ285" s="128"/>
      <c r="BA285" s="128"/>
      <c r="BJ285" s="2009"/>
      <c r="BK285" s="2009"/>
    </row>
    <row r="286" spans="1:196" s="1363" customFormat="1" ht="24" customHeight="1">
      <c r="A286" s="66">
        <v>6</v>
      </c>
      <c r="B286" s="66">
        <v>54</v>
      </c>
      <c r="C286" s="14" t="s">
        <v>808</v>
      </c>
      <c r="D286" s="1360">
        <v>1340000</v>
      </c>
      <c r="E286" s="582">
        <v>1</v>
      </c>
      <c r="F286" s="126">
        <f t="shared" si="60"/>
        <v>1340000</v>
      </c>
      <c r="G286" s="882" t="s">
        <v>1022</v>
      </c>
      <c r="H286" s="882" t="s">
        <v>876</v>
      </c>
      <c r="I286" s="66" t="s">
        <v>26</v>
      </c>
      <c r="J286" s="125" t="s">
        <v>1403</v>
      </c>
      <c r="K286" s="1372" t="s">
        <v>1433</v>
      </c>
      <c r="L286" s="30" t="s">
        <v>4112</v>
      </c>
      <c r="N286" s="582"/>
      <c r="O286" s="1827"/>
      <c r="P286" s="582"/>
      <c r="Q286" s="1827"/>
      <c r="R286" s="582">
        <f>$E286</f>
        <v>1</v>
      </c>
      <c r="S286" s="1827">
        <f>$F286</f>
        <v>1340000</v>
      </c>
      <c r="T286" s="128"/>
      <c r="U286" s="128"/>
      <c r="V286" s="582"/>
      <c r="W286" s="1827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L286" s="128"/>
      <c r="AM286" s="128"/>
      <c r="AN286" s="128"/>
      <c r="AO286" s="128"/>
      <c r="AP286" s="128"/>
      <c r="AQ286" s="128"/>
      <c r="AR286" s="128"/>
      <c r="AS286" s="128"/>
      <c r="AT286" s="1827">
        <f t="shared" si="65"/>
        <v>1</v>
      </c>
      <c r="AU286" s="1827">
        <f t="shared" si="66"/>
        <v>1340000</v>
      </c>
      <c r="AV286" s="128"/>
      <c r="AW286" s="128"/>
      <c r="AX286" s="128"/>
      <c r="AY286" s="128"/>
      <c r="AZ286" s="128"/>
      <c r="BA286" s="128"/>
      <c r="BJ286" s="2009"/>
      <c r="BK286" s="2009"/>
    </row>
    <row r="287" spans="1:196" s="1363" customFormat="1" ht="24" customHeight="1">
      <c r="A287" s="66">
        <v>6</v>
      </c>
      <c r="B287" s="66">
        <v>58</v>
      </c>
      <c r="C287" s="14" t="s">
        <v>774</v>
      </c>
      <c r="D287" s="1360">
        <v>1450000</v>
      </c>
      <c r="E287" s="582">
        <v>1</v>
      </c>
      <c r="F287" s="126">
        <f t="shared" si="60"/>
        <v>1450000</v>
      </c>
      <c r="G287" s="882" t="s">
        <v>1449</v>
      </c>
      <c r="H287" s="882" t="s">
        <v>876</v>
      </c>
      <c r="I287" s="66" t="s">
        <v>39</v>
      </c>
      <c r="J287" s="125" t="s">
        <v>1403</v>
      </c>
      <c r="K287" s="1372" t="s">
        <v>1433</v>
      </c>
      <c r="N287" s="582">
        <f>$E287</f>
        <v>1</v>
      </c>
      <c r="O287" s="1827">
        <f>$F287</f>
        <v>1450000</v>
      </c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L287" s="128"/>
      <c r="AM287" s="128"/>
      <c r="AN287" s="128"/>
      <c r="AO287" s="128"/>
      <c r="AP287" s="128"/>
      <c r="AQ287" s="128"/>
      <c r="AR287" s="128"/>
      <c r="AS287" s="128"/>
      <c r="AT287" s="1827">
        <f t="shared" si="65"/>
        <v>1</v>
      </c>
      <c r="AU287" s="1827">
        <f t="shared" si="66"/>
        <v>1450000</v>
      </c>
      <c r="AV287" s="128"/>
      <c r="AW287" s="128"/>
      <c r="AX287" s="128"/>
      <c r="AY287" s="128"/>
      <c r="AZ287" s="128"/>
      <c r="BA287" s="128"/>
      <c r="BJ287" s="2009"/>
      <c r="BK287" s="2009"/>
    </row>
    <row r="288" spans="1:196" s="1363" customFormat="1" ht="24" customHeight="1">
      <c r="A288" s="66">
        <v>6</v>
      </c>
      <c r="B288" s="66">
        <v>56</v>
      </c>
      <c r="C288" s="14" t="s">
        <v>636</v>
      </c>
      <c r="D288" s="1360">
        <v>1760000</v>
      </c>
      <c r="E288" s="582">
        <v>1</v>
      </c>
      <c r="F288" s="126">
        <f t="shared" si="60"/>
        <v>1760000</v>
      </c>
      <c r="G288" s="882" t="s">
        <v>1449</v>
      </c>
      <c r="H288" s="882" t="s">
        <v>876</v>
      </c>
      <c r="I288" s="66" t="s">
        <v>39</v>
      </c>
      <c r="J288" s="125" t="s">
        <v>1403</v>
      </c>
      <c r="K288" s="1372" t="s">
        <v>1433</v>
      </c>
      <c r="N288" s="582">
        <f>$E288</f>
        <v>1</v>
      </c>
      <c r="O288" s="1827">
        <f>$F288</f>
        <v>1760000</v>
      </c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L288" s="128"/>
      <c r="AM288" s="128"/>
      <c r="AN288" s="128"/>
      <c r="AO288" s="128"/>
      <c r="AP288" s="128"/>
      <c r="AQ288" s="128"/>
      <c r="AR288" s="128"/>
      <c r="AS288" s="128"/>
      <c r="AT288" s="1827">
        <f t="shared" si="65"/>
        <v>1</v>
      </c>
      <c r="AU288" s="1827">
        <f t="shared" si="66"/>
        <v>1760000</v>
      </c>
      <c r="AV288" s="128"/>
      <c r="AW288" s="128"/>
      <c r="AX288" s="128"/>
      <c r="AY288" s="128"/>
      <c r="AZ288" s="128"/>
      <c r="BA288" s="128"/>
      <c r="BJ288" s="2009"/>
      <c r="BK288" s="2009"/>
    </row>
    <row r="289" spans="1:196" s="1363" customFormat="1" ht="24" customHeight="1">
      <c r="A289" s="66">
        <v>6</v>
      </c>
      <c r="B289" s="66">
        <v>47</v>
      </c>
      <c r="C289" s="14" t="s">
        <v>549</v>
      </c>
      <c r="D289" s="1360">
        <v>3090000</v>
      </c>
      <c r="E289" s="582">
        <v>1</v>
      </c>
      <c r="F289" s="126">
        <f t="shared" si="60"/>
        <v>3090000</v>
      </c>
      <c r="G289" s="882" t="s">
        <v>1449</v>
      </c>
      <c r="H289" s="882" t="s">
        <v>876</v>
      </c>
      <c r="I289" s="66" t="s">
        <v>39</v>
      </c>
      <c r="J289" s="125" t="s">
        <v>1403</v>
      </c>
      <c r="K289" s="1372" t="s">
        <v>1433</v>
      </c>
      <c r="L289" s="1364"/>
      <c r="M289" s="1364"/>
      <c r="N289" s="582">
        <f>$E289</f>
        <v>1</v>
      </c>
      <c r="O289" s="1827">
        <f>$F289</f>
        <v>3090000</v>
      </c>
      <c r="P289" s="1361"/>
      <c r="Q289" s="1361"/>
      <c r="R289" s="1361"/>
      <c r="S289" s="1361"/>
      <c r="T289" s="1361"/>
      <c r="U289" s="1361"/>
      <c r="V289" s="1361"/>
      <c r="W289" s="1361"/>
      <c r="X289" s="1361"/>
      <c r="Y289" s="1361"/>
      <c r="Z289" s="1361"/>
      <c r="AA289" s="1361"/>
      <c r="AB289" s="1361"/>
      <c r="AC289" s="1361"/>
      <c r="AD289" s="1361"/>
      <c r="AE289" s="1361"/>
      <c r="AF289" s="1361"/>
      <c r="AG289" s="1361"/>
      <c r="AH289" s="1361"/>
      <c r="AI289" s="1361"/>
      <c r="AJ289" s="1364"/>
      <c r="AK289" s="1364"/>
      <c r="AL289" s="1361"/>
      <c r="AM289" s="1361"/>
      <c r="AN289" s="1361"/>
      <c r="AO289" s="1361"/>
      <c r="AP289" s="1361"/>
      <c r="AQ289" s="1361"/>
      <c r="AR289" s="1361"/>
      <c r="AS289" s="1361"/>
      <c r="AT289" s="1827">
        <f t="shared" si="65"/>
        <v>1</v>
      </c>
      <c r="AU289" s="1827">
        <f t="shared" si="66"/>
        <v>3090000</v>
      </c>
      <c r="AV289" s="1361"/>
      <c r="AW289" s="1361"/>
      <c r="AX289" s="1361"/>
      <c r="AY289" s="1361"/>
      <c r="AZ289" s="1361"/>
      <c r="BA289" s="1361"/>
      <c r="BB289" s="1364"/>
      <c r="BC289" s="1364"/>
      <c r="BD289" s="1364"/>
      <c r="BE289" s="1364"/>
      <c r="BF289" s="1364"/>
      <c r="BG289" s="1364"/>
      <c r="BH289" s="1364"/>
      <c r="BI289" s="1364"/>
      <c r="BJ289" s="2009"/>
      <c r="BK289" s="2009"/>
      <c r="BL289" s="1364"/>
      <c r="BM289" s="1364"/>
      <c r="BN289" s="1364"/>
      <c r="BO289" s="1364"/>
      <c r="BP289" s="1364"/>
      <c r="BQ289" s="1364"/>
      <c r="BR289" s="1364"/>
      <c r="BS289" s="1364"/>
      <c r="BT289" s="1364"/>
      <c r="BU289" s="1364"/>
      <c r="BV289" s="1364"/>
      <c r="BW289" s="1364"/>
      <c r="BX289" s="1364"/>
      <c r="BY289" s="1364"/>
      <c r="BZ289" s="1364"/>
      <c r="CA289" s="1364"/>
      <c r="CB289" s="1364"/>
      <c r="CC289" s="1364"/>
      <c r="CD289" s="1364"/>
      <c r="CE289" s="1364"/>
      <c r="CF289" s="1364"/>
      <c r="CG289" s="1364"/>
      <c r="CH289" s="1364"/>
      <c r="CI289" s="1364"/>
      <c r="CJ289" s="1364"/>
      <c r="CK289" s="1364"/>
      <c r="CL289" s="1364"/>
      <c r="CM289" s="1364"/>
      <c r="CN289" s="1364"/>
      <c r="CO289" s="1364"/>
      <c r="CP289" s="1364"/>
      <c r="CQ289" s="1364"/>
      <c r="CR289" s="1364"/>
      <c r="CS289" s="1364"/>
      <c r="CT289" s="1364"/>
      <c r="CU289" s="1364"/>
      <c r="CV289" s="1364"/>
      <c r="CW289" s="1364"/>
      <c r="CX289" s="1364"/>
      <c r="CY289" s="1364"/>
      <c r="CZ289" s="1364"/>
      <c r="DA289" s="1364"/>
      <c r="DB289" s="1364"/>
      <c r="DC289" s="1364"/>
      <c r="DD289" s="1364"/>
      <c r="DE289" s="1364"/>
      <c r="DF289" s="1364"/>
      <c r="DG289" s="1364"/>
      <c r="DH289" s="1364"/>
      <c r="DI289" s="1364"/>
      <c r="DJ289" s="1364"/>
      <c r="DK289" s="1364"/>
      <c r="DL289" s="1364"/>
      <c r="DM289" s="1364"/>
      <c r="DN289" s="1364"/>
      <c r="DO289" s="1364"/>
      <c r="DP289" s="1364"/>
      <c r="DQ289" s="1364"/>
      <c r="DR289" s="1364"/>
      <c r="DS289" s="1364"/>
      <c r="DT289" s="1364"/>
      <c r="DU289" s="1364"/>
      <c r="DV289" s="1364"/>
      <c r="DW289" s="1364"/>
      <c r="DX289" s="1364"/>
      <c r="DY289" s="1364"/>
      <c r="DZ289" s="1364"/>
      <c r="EA289" s="1364"/>
      <c r="EB289" s="1364"/>
      <c r="EC289" s="1364"/>
      <c r="ED289" s="1364"/>
      <c r="EE289" s="1364"/>
      <c r="EF289" s="1364"/>
      <c r="EG289" s="1364"/>
      <c r="EH289" s="1364"/>
      <c r="EI289" s="1364"/>
      <c r="EJ289" s="1364"/>
      <c r="EK289" s="1364"/>
      <c r="EL289" s="1364"/>
      <c r="EM289" s="1364"/>
      <c r="EN289" s="1364"/>
      <c r="EO289" s="1364"/>
      <c r="EP289" s="1364"/>
      <c r="EQ289" s="1364"/>
      <c r="ER289" s="1364"/>
      <c r="ES289" s="1364"/>
      <c r="ET289" s="1364"/>
      <c r="EU289" s="1364"/>
      <c r="EV289" s="1364"/>
      <c r="EW289" s="1364"/>
      <c r="EX289" s="1364"/>
      <c r="EY289" s="1364"/>
      <c r="EZ289" s="1364"/>
      <c r="FA289" s="1364"/>
      <c r="FB289" s="1364"/>
      <c r="FC289" s="1364"/>
      <c r="FD289" s="1364"/>
      <c r="FE289" s="1364"/>
      <c r="FF289" s="1364"/>
      <c r="FG289" s="1364"/>
      <c r="FH289" s="1364"/>
      <c r="FI289" s="1364"/>
      <c r="FJ289" s="1364"/>
      <c r="FK289" s="1364"/>
      <c r="FL289" s="1364"/>
      <c r="FM289" s="1364"/>
      <c r="FN289" s="1364"/>
      <c r="FO289" s="1364"/>
      <c r="FP289" s="1364"/>
      <c r="FQ289" s="1364"/>
      <c r="FR289" s="1364"/>
      <c r="FS289" s="1364"/>
      <c r="FT289" s="1364"/>
      <c r="FU289" s="1364"/>
      <c r="FV289" s="1364"/>
      <c r="FW289" s="1364"/>
      <c r="FX289" s="1364"/>
      <c r="FY289" s="1364"/>
      <c r="FZ289" s="1364"/>
      <c r="GA289" s="1364"/>
      <c r="GB289" s="1364"/>
      <c r="GC289" s="1364"/>
      <c r="GD289" s="1364"/>
      <c r="GE289" s="1364"/>
      <c r="GF289" s="1364"/>
      <c r="GG289" s="1364"/>
      <c r="GH289" s="1364"/>
      <c r="GI289" s="1364"/>
      <c r="GJ289" s="1364"/>
      <c r="GK289" s="1364"/>
      <c r="GL289" s="1364"/>
      <c r="GM289" s="1364"/>
      <c r="GN289" s="1364"/>
    </row>
    <row r="290" spans="1:196" s="1363" customFormat="1" ht="24" customHeight="1">
      <c r="A290" s="66">
        <v>6</v>
      </c>
      <c r="B290" s="66">
        <v>49</v>
      </c>
      <c r="C290" s="1374" t="s">
        <v>995</v>
      </c>
      <c r="D290" s="1360">
        <v>4380000</v>
      </c>
      <c r="E290" s="582">
        <v>1</v>
      </c>
      <c r="F290" s="126">
        <f t="shared" si="60"/>
        <v>4380000</v>
      </c>
      <c r="G290" s="882" t="s">
        <v>1449</v>
      </c>
      <c r="H290" s="882" t="s">
        <v>876</v>
      </c>
      <c r="I290" s="66" t="s">
        <v>39</v>
      </c>
      <c r="J290" s="125" t="s">
        <v>1403</v>
      </c>
      <c r="K290" s="1372" t="s">
        <v>1433</v>
      </c>
      <c r="N290" s="582">
        <f>$E290</f>
        <v>1</v>
      </c>
      <c r="O290" s="1827">
        <f>$F290</f>
        <v>4380000</v>
      </c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L290" s="128"/>
      <c r="AM290" s="128"/>
      <c r="AN290" s="128"/>
      <c r="AO290" s="128"/>
      <c r="AP290" s="128"/>
      <c r="AQ290" s="128"/>
      <c r="AR290" s="128"/>
      <c r="AS290" s="128"/>
      <c r="AT290" s="1827">
        <f t="shared" si="65"/>
        <v>1</v>
      </c>
      <c r="AU290" s="1827">
        <f t="shared" si="66"/>
        <v>4380000</v>
      </c>
      <c r="AV290" s="128"/>
      <c r="AW290" s="128"/>
      <c r="AX290" s="128"/>
      <c r="AY290" s="128"/>
      <c r="AZ290" s="128"/>
      <c r="BA290" s="128"/>
      <c r="BJ290" s="2009"/>
      <c r="BK290" s="2009"/>
    </row>
    <row r="291" spans="1:196" s="1363" customFormat="1" ht="24" customHeight="1">
      <c r="A291" s="66">
        <v>6</v>
      </c>
      <c r="B291" s="66">
        <v>15</v>
      </c>
      <c r="C291" s="14" t="s">
        <v>1063</v>
      </c>
      <c r="D291" s="1360">
        <v>260000</v>
      </c>
      <c r="E291" s="582">
        <v>1</v>
      </c>
      <c r="F291" s="126">
        <f t="shared" si="60"/>
        <v>260000</v>
      </c>
      <c r="G291" s="882" t="s">
        <v>142</v>
      </c>
      <c r="H291" s="882" t="s">
        <v>1105</v>
      </c>
      <c r="I291" s="66" t="s">
        <v>49</v>
      </c>
      <c r="J291" s="125" t="s">
        <v>1403</v>
      </c>
      <c r="K291" s="1372" t="s">
        <v>1433</v>
      </c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582">
        <f>$E291</f>
        <v>1</v>
      </c>
      <c r="AA291" s="582">
        <f>$F291</f>
        <v>260000</v>
      </c>
      <c r="AB291" s="128"/>
      <c r="AC291" s="128"/>
      <c r="AD291" s="128"/>
      <c r="AE291" s="128"/>
      <c r="AF291" s="128"/>
      <c r="AG291" s="128"/>
      <c r="AH291" s="128"/>
      <c r="AI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827">
        <f t="shared" ref="AV291:AV316" si="67">$E291</f>
        <v>1</v>
      </c>
      <c r="AW291" s="1827">
        <f t="shared" ref="AW291:AW316" si="68">$F291</f>
        <v>260000</v>
      </c>
      <c r="AX291" s="128"/>
      <c r="AY291" s="128"/>
      <c r="AZ291" s="128"/>
      <c r="BA291" s="128"/>
      <c r="BL291" s="2009"/>
      <c r="BM291" s="2009"/>
    </row>
    <row r="292" spans="1:196" s="1363" customFormat="1" ht="24" customHeight="1">
      <c r="A292" s="66">
        <v>6</v>
      </c>
      <c r="B292" s="66">
        <v>2</v>
      </c>
      <c r="C292" s="567" t="s">
        <v>2561</v>
      </c>
      <c r="D292" s="1360">
        <v>280000</v>
      </c>
      <c r="E292" s="582">
        <v>1</v>
      </c>
      <c r="F292" s="126">
        <f t="shared" si="60"/>
        <v>280000</v>
      </c>
      <c r="G292" s="882" t="s">
        <v>150</v>
      </c>
      <c r="H292" s="882" t="s">
        <v>1105</v>
      </c>
      <c r="I292" s="66" t="s">
        <v>49</v>
      </c>
      <c r="J292" s="125" t="s">
        <v>1403</v>
      </c>
      <c r="K292" s="1372" t="s">
        <v>1433</v>
      </c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582">
        <f>$E292</f>
        <v>1</v>
      </c>
      <c r="AA292" s="582">
        <f>$F292</f>
        <v>280000</v>
      </c>
      <c r="AB292" s="128"/>
      <c r="AC292" s="128"/>
      <c r="AD292" s="128"/>
      <c r="AE292" s="128"/>
      <c r="AF292" s="128"/>
      <c r="AG292" s="128"/>
      <c r="AH292" s="128"/>
      <c r="AI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827">
        <f t="shared" si="67"/>
        <v>1</v>
      </c>
      <c r="AW292" s="1827">
        <f t="shared" si="68"/>
        <v>280000</v>
      </c>
      <c r="AX292" s="128"/>
      <c r="AY292" s="128"/>
      <c r="AZ292" s="128"/>
      <c r="BA292" s="128"/>
      <c r="BL292" s="2009"/>
      <c r="BM292" s="2009"/>
    </row>
    <row r="293" spans="1:196" s="1363" customFormat="1" ht="24" customHeight="1">
      <c r="A293" s="66">
        <v>6</v>
      </c>
      <c r="B293" s="66">
        <v>1</v>
      </c>
      <c r="C293" s="567" t="s">
        <v>2561</v>
      </c>
      <c r="D293" s="1360">
        <v>280000</v>
      </c>
      <c r="E293" s="582">
        <v>2</v>
      </c>
      <c r="F293" s="126">
        <f t="shared" si="60"/>
        <v>560000</v>
      </c>
      <c r="G293" s="882" t="s">
        <v>1024</v>
      </c>
      <c r="H293" s="882" t="s">
        <v>1105</v>
      </c>
      <c r="I293" s="66" t="s">
        <v>26</v>
      </c>
      <c r="J293" s="125" t="s">
        <v>1403</v>
      </c>
      <c r="K293" s="1372" t="s">
        <v>1433</v>
      </c>
      <c r="L293" s="30" t="s">
        <v>4112</v>
      </c>
      <c r="M293" s="1385"/>
      <c r="N293" s="582"/>
      <c r="O293" s="1827"/>
      <c r="P293" s="582"/>
      <c r="Q293" s="1827"/>
      <c r="R293" s="582">
        <f>$E293</f>
        <v>2</v>
      </c>
      <c r="S293" s="1827">
        <f>$F293</f>
        <v>560000</v>
      </c>
      <c r="T293" s="1828"/>
      <c r="U293" s="1828"/>
      <c r="V293" s="582"/>
      <c r="W293" s="1827"/>
      <c r="X293" s="1828"/>
      <c r="Y293" s="1828"/>
      <c r="Z293" s="1828"/>
      <c r="AA293" s="1828"/>
      <c r="AB293" s="1828"/>
      <c r="AC293" s="1828"/>
      <c r="AD293" s="1828"/>
      <c r="AE293" s="1828"/>
      <c r="AF293" s="1828"/>
      <c r="AG293" s="1828"/>
      <c r="AH293" s="1828"/>
      <c r="AI293" s="1828"/>
      <c r="AJ293" s="1385"/>
      <c r="AK293" s="1385"/>
      <c r="AL293" s="1828"/>
      <c r="AM293" s="1828"/>
      <c r="AN293" s="1828"/>
      <c r="AO293" s="1828"/>
      <c r="AP293" s="1828"/>
      <c r="AQ293" s="1828"/>
      <c r="AR293" s="1828"/>
      <c r="AS293" s="1828"/>
      <c r="AT293" s="1828"/>
      <c r="AU293" s="1828"/>
      <c r="AV293" s="1827">
        <f t="shared" si="67"/>
        <v>2</v>
      </c>
      <c r="AW293" s="1827">
        <f t="shared" si="68"/>
        <v>560000</v>
      </c>
      <c r="AX293" s="1828"/>
      <c r="AY293" s="1828"/>
      <c r="AZ293" s="1828"/>
      <c r="BA293" s="1828"/>
      <c r="BB293" s="1385"/>
      <c r="BC293" s="1385"/>
      <c r="BD293" s="1385"/>
      <c r="BE293" s="1385"/>
      <c r="BF293" s="1385"/>
      <c r="BG293" s="1385"/>
      <c r="BH293" s="1385"/>
      <c r="BI293" s="1385"/>
      <c r="BJ293" s="1385"/>
      <c r="BK293" s="1385"/>
      <c r="BL293" s="2009"/>
      <c r="BM293" s="2009"/>
      <c r="BN293" s="1385"/>
      <c r="BO293" s="1385"/>
      <c r="BP293" s="1385"/>
      <c r="BQ293" s="1385"/>
      <c r="BR293" s="1385"/>
      <c r="BS293" s="1385"/>
      <c r="BT293" s="1385"/>
      <c r="BU293" s="1385"/>
      <c r="BV293" s="1385"/>
      <c r="BW293" s="1385"/>
      <c r="BX293" s="1385"/>
      <c r="BY293" s="1385"/>
      <c r="BZ293" s="1385"/>
      <c r="CA293" s="1385"/>
      <c r="CB293" s="1385"/>
      <c r="CC293" s="1385"/>
      <c r="CD293" s="1385"/>
      <c r="CE293" s="1385"/>
      <c r="CF293" s="1385"/>
      <c r="CG293" s="1385"/>
      <c r="CH293" s="1385"/>
      <c r="CI293" s="1385"/>
      <c r="CJ293" s="1385"/>
      <c r="CK293" s="1385"/>
      <c r="CL293" s="1385"/>
      <c r="CM293" s="1385"/>
      <c r="CN293" s="1385"/>
      <c r="CO293" s="1385"/>
      <c r="CP293" s="1385"/>
      <c r="CQ293" s="1385"/>
      <c r="CR293" s="1385"/>
      <c r="CS293" s="1385"/>
      <c r="CT293" s="1385"/>
      <c r="CU293" s="1385"/>
      <c r="CV293" s="1385"/>
      <c r="CW293" s="1385"/>
      <c r="CX293" s="1385"/>
      <c r="CY293" s="1385"/>
      <c r="CZ293" s="1385"/>
      <c r="DA293" s="1385"/>
      <c r="DB293" s="1385"/>
      <c r="DC293" s="1385"/>
      <c r="DD293" s="1385"/>
      <c r="DE293" s="1385"/>
      <c r="DF293" s="1385"/>
      <c r="DG293" s="1385"/>
      <c r="DH293" s="1385"/>
      <c r="DI293" s="1385"/>
      <c r="DJ293" s="1385"/>
      <c r="DK293" s="1385"/>
      <c r="DL293" s="1385"/>
      <c r="DM293" s="1385"/>
      <c r="DN293" s="1385"/>
      <c r="DO293" s="1385"/>
      <c r="DP293" s="1385"/>
      <c r="DQ293" s="1385"/>
      <c r="DR293" s="1385"/>
      <c r="DS293" s="1385"/>
      <c r="DT293" s="1385"/>
      <c r="DU293" s="1385"/>
      <c r="DV293" s="1385"/>
      <c r="DW293" s="1385"/>
      <c r="DX293" s="1385"/>
      <c r="DY293" s="1385"/>
      <c r="DZ293" s="1385"/>
      <c r="EA293" s="1385"/>
      <c r="EB293" s="1385"/>
      <c r="EC293" s="1385"/>
      <c r="ED293" s="1385"/>
      <c r="EE293" s="1385"/>
      <c r="EF293" s="1385"/>
      <c r="EG293" s="1385"/>
      <c r="EH293" s="1385"/>
      <c r="EI293" s="1385"/>
      <c r="EJ293" s="1385"/>
      <c r="EK293" s="1385"/>
      <c r="EL293" s="1385"/>
      <c r="EM293" s="1385"/>
      <c r="EN293" s="1385"/>
      <c r="EO293" s="1385"/>
      <c r="EP293" s="1385"/>
      <c r="EQ293" s="1385"/>
      <c r="ER293" s="1385"/>
      <c r="ES293" s="1385"/>
      <c r="ET293" s="1385"/>
      <c r="EU293" s="1385"/>
      <c r="EV293" s="1385"/>
      <c r="EW293" s="1385"/>
      <c r="EX293" s="1385"/>
      <c r="EY293" s="1385"/>
      <c r="EZ293" s="1385"/>
      <c r="FA293" s="1385"/>
      <c r="FB293" s="1385"/>
      <c r="FC293" s="1385"/>
      <c r="FD293" s="1385"/>
      <c r="FE293" s="1385"/>
      <c r="FF293" s="1385"/>
      <c r="FG293" s="1385"/>
      <c r="FH293" s="1385"/>
      <c r="FI293" s="1385"/>
      <c r="FJ293" s="1385"/>
      <c r="FK293" s="1385"/>
      <c r="FL293" s="1385"/>
      <c r="FM293" s="1385"/>
      <c r="FN293" s="1385"/>
      <c r="FO293" s="1385"/>
      <c r="FP293" s="1385"/>
      <c r="FQ293" s="1385"/>
      <c r="FR293" s="1385"/>
      <c r="FS293" s="1385"/>
      <c r="FT293" s="1385"/>
      <c r="FU293" s="1385"/>
      <c r="FV293" s="1385"/>
      <c r="FW293" s="1385"/>
      <c r="FX293" s="1385"/>
      <c r="FY293" s="1385"/>
      <c r="FZ293" s="1385"/>
      <c r="GA293" s="1385"/>
      <c r="GB293" s="1385"/>
      <c r="GC293" s="1385"/>
      <c r="GD293" s="1385"/>
      <c r="GE293" s="1385"/>
      <c r="GF293" s="1385"/>
      <c r="GG293" s="1385"/>
      <c r="GH293" s="1385"/>
      <c r="GI293" s="1385"/>
      <c r="GJ293" s="1385"/>
      <c r="GK293" s="1385"/>
      <c r="GL293" s="1385"/>
      <c r="GM293" s="1385"/>
      <c r="GN293" s="1385"/>
    </row>
    <row r="294" spans="1:196" s="1363" customFormat="1" ht="24" customHeight="1">
      <c r="A294" s="66">
        <v>6</v>
      </c>
      <c r="B294" s="66">
        <v>19</v>
      </c>
      <c r="C294" s="14" t="s">
        <v>1129</v>
      </c>
      <c r="D294" s="1360">
        <v>370000</v>
      </c>
      <c r="E294" s="582">
        <v>1</v>
      </c>
      <c r="F294" s="126">
        <f t="shared" si="60"/>
        <v>370000</v>
      </c>
      <c r="G294" s="882" t="s">
        <v>148</v>
      </c>
      <c r="H294" s="882" t="s">
        <v>1105</v>
      </c>
      <c r="I294" s="66" t="s">
        <v>44</v>
      </c>
      <c r="J294" s="125" t="s">
        <v>1403</v>
      </c>
      <c r="K294" s="1372" t="s">
        <v>1433</v>
      </c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582">
        <f>$E294</f>
        <v>1</v>
      </c>
      <c r="Y294" s="582">
        <f>$F294</f>
        <v>370000</v>
      </c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827">
        <f t="shared" si="67"/>
        <v>1</v>
      </c>
      <c r="AW294" s="1827">
        <f t="shared" si="68"/>
        <v>370000</v>
      </c>
      <c r="AX294" s="128"/>
      <c r="AY294" s="128"/>
      <c r="AZ294" s="128"/>
      <c r="BA294" s="128"/>
      <c r="BL294" s="2009"/>
      <c r="BM294" s="2009"/>
    </row>
    <row r="295" spans="1:196" s="1363" customFormat="1" ht="24" customHeight="1">
      <c r="A295" s="66">
        <v>6</v>
      </c>
      <c r="B295" s="66">
        <v>8</v>
      </c>
      <c r="C295" s="14" t="s">
        <v>1253</v>
      </c>
      <c r="D295" s="1360">
        <v>380000</v>
      </c>
      <c r="E295" s="582">
        <v>2</v>
      </c>
      <c r="F295" s="126">
        <f t="shared" si="60"/>
        <v>760000</v>
      </c>
      <c r="G295" s="882" t="s">
        <v>153</v>
      </c>
      <c r="H295" s="882" t="s">
        <v>1105</v>
      </c>
      <c r="I295" s="66" t="s">
        <v>49</v>
      </c>
      <c r="J295" s="125" t="s">
        <v>1403</v>
      </c>
      <c r="K295" s="1372" t="s">
        <v>1433</v>
      </c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582">
        <f>$E295</f>
        <v>2</v>
      </c>
      <c r="AA295" s="582">
        <f>$F295</f>
        <v>760000</v>
      </c>
      <c r="AB295" s="128"/>
      <c r="AC295" s="128"/>
      <c r="AD295" s="128"/>
      <c r="AE295" s="128"/>
      <c r="AF295" s="128"/>
      <c r="AG295" s="128"/>
      <c r="AH295" s="128"/>
      <c r="AI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827">
        <f t="shared" si="67"/>
        <v>2</v>
      </c>
      <c r="AW295" s="1827">
        <f t="shared" si="68"/>
        <v>760000</v>
      </c>
      <c r="AX295" s="128"/>
      <c r="AY295" s="128"/>
      <c r="AZ295" s="128"/>
      <c r="BA295" s="128"/>
      <c r="BL295" s="2009"/>
      <c r="BM295" s="2009"/>
    </row>
    <row r="296" spans="1:196" s="1363" customFormat="1" ht="24" customHeight="1">
      <c r="A296" s="66">
        <v>6</v>
      </c>
      <c r="B296" s="66">
        <v>5</v>
      </c>
      <c r="C296" s="131" t="s">
        <v>1762</v>
      </c>
      <c r="D296" s="1360">
        <v>485000</v>
      </c>
      <c r="E296" s="582">
        <v>1</v>
      </c>
      <c r="F296" s="126">
        <f t="shared" si="60"/>
        <v>485000</v>
      </c>
      <c r="G296" s="882" t="s">
        <v>150</v>
      </c>
      <c r="H296" s="882" t="s">
        <v>1105</v>
      </c>
      <c r="I296" s="66" t="s">
        <v>49</v>
      </c>
      <c r="J296" s="125" t="s">
        <v>1403</v>
      </c>
      <c r="K296" s="1372" t="s">
        <v>1433</v>
      </c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582">
        <f>$E296</f>
        <v>1</v>
      </c>
      <c r="AA296" s="582">
        <f>$F296</f>
        <v>485000</v>
      </c>
      <c r="AB296" s="128"/>
      <c r="AC296" s="128"/>
      <c r="AD296" s="128"/>
      <c r="AE296" s="128"/>
      <c r="AF296" s="128"/>
      <c r="AG296" s="128"/>
      <c r="AH296" s="128"/>
      <c r="AI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827">
        <f t="shared" si="67"/>
        <v>1</v>
      </c>
      <c r="AW296" s="1827">
        <f t="shared" si="68"/>
        <v>485000</v>
      </c>
      <c r="AX296" s="128"/>
      <c r="AY296" s="128"/>
      <c r="AZ296" s="128"/>
      <c r="BA296" s="128"/>
      <c r="BL296" s="2009"/>
      <c r="BM296" s="2009"/>
    </row>
    <row r="297" spans="1:196" s="1363" customFormat="1" ht="24" customHeight="1">
      <c r="A297" s="66">
        <v>6</v>
      </c>
      <c r="B297" s="66">
        <v>3</v>
      </c>
      <c r="C297" s="131" t="s">
        <v>1762</v>
      </c>
      <c r="D297" s="1360">
        <v>485000</v>
      </c>
      <c r="E297" s="582">
        <v>1</v>
      </c>
      <c r="F297" s="126">
        <f t="shared" si="60"/>
        <v>485000</v>
      </c>
      <c r="G297" s="882" t="s">
        <v>1024</v>
      </c>
      <c r="H297" s="882" t="s">
        <v>1105</v>
      </c>
      <c r="I297" s="66" t="s">
        <v>26</v>
      </c>
      <c r="J297" s="125" t="s">
        <v>1403</v>
      </c>
      <c r="K297" s="1372" t="s">
        <v>1433</v>
      </c>
      <c r="L297" s="30" t="s">
        <v>4112</v>
      </c>
      <c r="N297" s="582"/>
      <c r="O297" s="1827"/>
      <c r="P297" s="582"/>
      <c r="Q297" s="1827"/>
      <c r="R297" s="582">
        <f>$E297</f>
        <v>1</v>
      </c>
      <c r="S297" s="1827">
        <f>$F297</f>
        <v>485000</v>
      </c>
      <c r="T297" s="128"/>
      <c r="U297" s="128"/>
      <c r="V297" s="582"/>
      <c r="W297" s="1827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827">
        <f t="shared" si="67"/>
        <v>1</v>
      </c>
      <c r="AW297" s="1827">
        <f t="shared" si="68"/>
        <v>485000</v>
      </c>
      <c r="AX297" s="128"/>
      <c r="AY297" s="128"/>
      <c r="AZ297" s="128"/>
      <c r="BA297" s="128"/>
      <c r="BL297" s="2009"/>
      <c r="BM297" s="2009"/>
    </row>
    <row r="298" spans="1:196" s="1363" customFormat="1" ht="24" customHeight="1">
      <c r="A298" s="66">
        <v>6</v>
      </c>
      <c r="B298" s="66">
        <v>16</v>
      </c>
      <c r="C298" s="14" t="s">
        <v>553</v>
      </c>
      <c r="D298" s="1360">
        <v>520000</v>
      </c>
      <c r="E298" s="582">
        <v>1</v>
      </c>
      <c r="F298" s="126">
        <f t="shared" si="60"/>
        <v>520000</v>
      </c>
      <c r="G298" s="882" t="s">
        <v>1024</v>
      </c>
      <c r="H298" s="882" t="s">
        <v>1105</v>
      </c>
      <c r="I298" s="66" t="s">
        <v>26</v>
      </c>
      <c r="J298" s="125" t="s">
        <v>1403</v>
      </c>
      <c r="K298" s="1372" t="s">
        <v>1433</v>
      </c>
      <c r="L298" s="30" t="s">
        <v>4112</v>
      </c>
      <c r="N298" s="582"/>
      <c r="O298" s="1827"/>
      <c r="P298" s="582"/>
      <c r="Q298" s="1827"/>
      <c r="R298" s="582">
        <f>$E298</f>
        <v>1</v>
      </c>
      <c r="S298" s="1827">
        <f>$F298</f>
        <v>520000</v>
      </c>
      <c r="T298" s="128"/>
      <c r="U298" s="128"/>
      <c r="V298" s="582"/>
      <c r="W298" s="1827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827">
        <f t="shared" si="67"/>
        <v>1</v>
      </c>
      <c r="AW298" s="1827">
        <f t="shared" si="68"/>
        <v>520000</v>
      </c>
      <c r="AX298" s="128"/>
      <c r="AY298" s="128"/>
      <c r="AZ298" s="128"/>
      <c r="BA298" s="128"/>
      <c r="BL298" s="2009"/>
      <c r="BM298" s="2009"/>
    </row>
    <row r="299" spans="1:196" s="1363" customFormat="1" ht="24" customHeight="1">
      <c r="A299" s="66">
        <v>6</v>
      </c>
      <c r="B299" s="66">
        <v>17</v>
      </c>
      <c r="C299" s="14" t="s">
        <v>553</v>
      </c>
      <c r="D299" s="1360">
        <v>520000</v>
      </c>
      <c r="E299" s="582">
        <v>2</v>
      </c>
      <c r="F299" s="126">
        <f t="shared" si="60"/>
        <v>1040000</v>
      </c>
      <c r="G299" s="882" t="s">
        <v>1128</v>
      </c>
      <c r="H299" s="882" t="s">
        <v>1105</v>
      </c>
      <c r="I299" s="66" t="s">
        <v>26</v>
      </c>
      <c r="J299" s="125" t="s">
        <v>1403</v>
      </c>
      <c r="K299" s="1372" t="s">
        <v>1433</v>
      </c>
      <c r="L299" s="30" t="s">
        <v>4112</v>
      </c>
      <c r="N299" s="582"/>
      <c r="O299" s="1827"/>
      <c r="P299" s="582"/>
      <c r="Q299" s="1827"/>
      <c r="R299" s="582">
        <f>$E299</f>
        <v>2</v>
      </c>
      <c r="S299" s="1827">
        <f>$F299</f>
        <v>1040000</v>
      </c>
      <c r="T299" s="128"/>
      <c r="U299" s="128"/>
      <c r="V299" s="582"/>
      <c r="W299" s="1827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827">
        <f t="shared" si="67"/>
        <v>2</v>
      </c>
      <c r="AW299" s="1827">
        <f t="shared" si="68"/>
        <v>1040000</v>
      </c>
      <c r="AX299" s="128"/>
      <c r="AY299" s="128"/>
      <c r="AZ299" s="128"/>
      <c r="BA299" s="128"/>
      <c r="BL299" s="2009"/>
      <c r="BM299" s="2009"/>
    </row>
    <row r="300" spans="1:196" s="1363" customFormat="1" ht="24" customHeight="1">
      <c r="A300" s="66">
        <v>6</v>
      </c>
      <c r="B300" s="66">
        <v>24</v>
      </c>
      <c r="C300" s="14" t="s">
        <v>910</v>
      </c>
      <c r="D300" s="1360">
        <v>520000</v>
      </c>
      <c r="E300" s="582">
        <v>1</v>
      </c>
      <c r="F300" s="126">
        <f t="shared" ref="F300:F326" si="69">E300*D300</f>
        <v>520000</v>
      </c>
      <c r="G300" s="882" t="s">
        <v>1128</v>
      </c>
      <c r="H300" s="882" t="s">
        <v>1105</v>
      </c>
      <c r="I300" s="66" t="s">
        <v>26</v>
      </c>
      <c r="J300" s="125" t="s">
        <v>1403</v>
      </c>
      <c r="K300" s="1372" t="s">
        <v>1433</v>
      </c>
      <c r="L300" s="30" t="s">
        <v>4112</v>
      </c>
      <c r="N300" s="582"/>
      <c r="O300" s="1827"/>
      <c r="P300" s="582"/>
      <c r="Q300" s="1827"/>
      <c r="R300" s="582">
        <f>$E300</f>
        <v>1</v>
      </c>
      <c r="S300" s="1827">
        <f>$F300</f>
        <v>520000</v>
      </c>
      <c r="T300" s="128"/>
      <c r="U300" s="128"/>
      <c r="V300" s="582"/>
      <c r="W300" s="1827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827">
        <f t="shared" si="67"/>
        <v>1</v>
      </c>
      <c r="AW300" s="1827">
        <f t="shared" si="68"/>
        <v>520000</v>
      </c>
      <c r="AX300" s="128"/>
      <c r="AY300" s="128"/>
      <c r="AZ300" s="128"/>
      <c r="BA300" s="128"/>
      <c r="BL300" s="2009"/>
      <c r="BM300" s="2009"/>
    </row>
    <row r="301" spans="1:196" s="1359" customFormat="1" ht="24" customHeight="1">
      <c r="A301" s="66">
        <v>6</v>
      </c>
      <c r="B301" s="66">
        <v>7</v>
      </c>
      <c r="C301" s="14" t="s">
        <v>147</v>
      </c>
      <c r="D301" s="1360">
        <v>650000</v>
      </c>
      <c r="E301" s="582">
        <v>1</v>
      </c>
      <c r="F301" s="126">
        <f t="shared" si="69"/>
        <v>650000</v>
      </c>
      <c r="G301" s="882" t="s">
        <v>144</v>
      </c>
      <c r="H301" s="882" t="s">
        <v>1105</v>
      </c>
      <c r="I301" s="66" t="s">
        <v>49</v>
      </c>
      <c r="J301" s="125" t="s">
        <v>961</v>
      </c>
      <c r="K301" s="1372" t="s">
        <v>1433</v>
      </c>
      <c r="L301" s="1363"/>
      <c r="M301" s="1363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582">
        <f>$E301</f>
        <v>1</v>
      </c>
      <c r="AA301" s="582">
        <f>$F301</f>
        <v>650000</v>
      </c>
      <c r="AB301" s="128"/>
      <c r="AC301" s="128"/>
      <c r="AD301" s="128"/>
      <c r="AE301" s="128"/>
      <c r="AF301" s="128"/>
      <c r="AG301" s="128"/>
      <c r="AH301" s="128"/>
      <c r="AI301" s="128"/>
      <c r="AJ301" s="1363"/>
      <c r="AK301" s="1363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827">
        <f t="shared" si="67"/>
        <v>1</v>
      </c>
      <c r="AW301" s="1827">
        <f t="shared" si="68"/>
        <v>650000</v>
      </c>
      <c r="AX301" s="128"/>
      <c r="AY301" s="128"/>
      <c r="AZ301" s="128"/>
      <c r="BA301" s="128"/>
      <c r="BB301" s="1363"/>
      <c r="BC301" s="1363"/>
      <c r="BD301" s="1363"/>
      <c r="BE301" s="1363"/>
      <c r="BF301" s="1363"/>
      <c r="BG301" s="1363"/>
      <c r="BH301" s="1363"/>
      <c r="BI301" s="1363"/>
      <c r="BJ301" s="1363"/>
      <c r="BK301" s="1363"/>
      <c r="BL301" s="2009"/>
      <c r="BM301" s="2009"/>
      <c r="BN301" s="1363"/>
      <c r="BO301" s="1363"/>
      <c r="BP301" s="1363"/>
      <c r="BQ301" s="1363"/>
      <c r="BR301" s="1363"/>
      <c r="BS301" s="1363"/>
      <c r="BT301" s="1363"/>
      <c r="BU301" s="1363"/>
      <c r="BV301" s="1363"/>
      <c r="BW301" s="1363"/>
      <c r="BX301" s="1363"/>
      <c r="BY301" s="1363"/>
      <c r="BZ301" s="1363"/>
      <c r="CA301" s="1363"/>
      <c r="CB301" s="1363"/>
      <c r="CC301" s="1363"/>
      <c r="CD301" s="1363"/>
      <c r="CE301" s="1363"/>
      <c r="CF301" s="1363"/>
      <c r="CG301" s="1363"/>
      <c r="CH301" s="1363"/>
      <c r="CI301" s="1363"/>
      <c r="CJ301" s="1363"/>
      <c r="CK301" s="1363"/>
      <c r="CL301" s="1363"/>
      <c r="CM301" s="1363"/>
      <c r="CN301" s="1363"/>
      <c r="CO301" s="1363"/>
      <c r="CP301" s="1363"/>
      <c r="CQ301" s="1363"/>
      <c r="CR301" s="1363"/>
      <c r="CS301" s="1363"/>
      <c r="CT301" s="1363"/>
      <c r="CU301" s="1363"/>
      <c r="CV301" s="1363"/>
      <c r="CW301" s="1363"/>
      <c r="CX301" s="1363"/>
      <c r="CY301" s="1363"/>
      <c r="CZ301" s="1363"/>
      <c r="DA301" s="1363"/>
      <c r="DB301" s="1363"/>
      <c r="DC301" s="1363"/>
      <c r="DD301" s="1363"/>
      <c r="DE301" s="1363"/>
      <c r="DF301" s="1363"/>
      <c r="DG301" s="1363"/>
      <c r="DH301" s="1363"/>
      <c r="DI301" s="1363"/>
      <c r="DJ301" s="1363"/>
      <c r="DK301" s="1363"/>
      <c r="DL301" s="1363"/>
      <c r="DM301" s="1363"/>
      <c r="DN301" s="1363"/>
      <c r="DO301" s="1363"/>
      <c r="DP301" s="1363"/>
      <c r="DQ301" s="1363"/>
      <c r="DR301" s="1363"/>
      <c r="DS301" s="1363"/>
      <c r="DT301" s="1363"/>
      <c r="DU301" s="1363"/>
      <c r="DV301" s="1363"/>
      <c r="DW301" s="1363"/>
      <c r="DX301" s="1363"/>
      <c r="DY301" s="1363"/>
      <c r="DZ301" s="1363"/>
      <c r="EA301" s="1363"/>
      <c r="EB301" s="1363"/>
      <c r="EC301" s="1363"/>
      <c r="ED301" s="1363"/>
      <c r="EE301" s="1363"/>
      <c r="EF301" s="1363"/>
      <c r="EG301" s="1363"/>
      <c r="EH301" s="1363"/>
      <c r="EI301" s="1363"/>
      <c r="EJ301" s="1363"/>
      <c r="EK301" s="1363"/>
      <c r="EL301" s="1363"/>
      <c r="EM301" s="1363"/>
      <c r="EN301" s="1363"/>
      <c r="EO301" s="1363"/>
      <c r="EP301" s="1363"/>
      <c r="EQ301" s="1363"/>
      <c r="ER301" s="1363"/>
      <c r="ES301" s="1363"/>
      <c r="ET301" s="1363"/>
      <c r="EU301" s="1363"/>
      <c r="EV301" s="1363"/>
      <c r="EW301" s="1363"/>
      <c r="EX301" s="1363"/>
      <c r="EY301" s="1363"/>
      <c r="EZ301" s="1363"/>
      <c r="FA301" s="1363"/>
      <c r="FB301" s="1363"/>
      <c r="FC301" s="1363"/>
      <c r="FD301" s="1363"/>
      <c r="FE301" s="1363"/>
      <c r="FF301" s="1363"/>
      <c r="FG301" s="1363"/>
      <c r="FH301" s="1363"/>
      <c r="FI301" s="1363"/>
      <c r="FJ301" s="1363"/>
      <c r="FK301" s="1363"/>
      <c r="FL301" s="1363"/>
      <c r="FM301" s="1363"/>
      <c r="FN301" s="1363"/>
      <c r="FO301" s="1363"/>
      <c r="FP301" s="1363"/>
      <c r="FQ301" s="1363"/>
      <c r="FR301" s="1363"/>
      <c r="FS301" s="1363"/>
      <c r="FT301" s="1363"/>
      <c r="FU301" s="1363"/>
      <c r="FV301" s="1363"/>
      <c r="FW301" s="1363"/>
      <c r="FX301" s="1363"/>
      <c r="FY301" s="1363"/>
      <c r="FZ301" s="1363"/>
      <c r="GA301" s="1363"/>
      <c r="GB301" s="1363"/>
      <c r="GC301" s="1363"/>
      <c r="GD301" s="1363"/>
      <c r="GE301" s="1363"/>
      <c r="GF301" s="1363"/>
      <c r="GG301" s="1363"/>
      <c r="GH301" s="1363"/>
      <c r="GI301" s="1363"/>
      <c r="GJ301" s="1363"/>
      <c r="GK301" s="1363"/>
      <c r="GL301" s="1363"/>
      <c r="GM301" s="1363"/>
      <c r="GN301" s="1363"/>
    </row>
    <row r="302" spans="1:196" s="1363" customFormat="1" ht="24" customHeight="1">
      <c r="A302" s="66">
        <v>6</v>
      </c>
      <c r="B302" s="66">
        <v>14</v>
      </c>
      <c r="C302" s="14" t="s">
        <v>1401</v>
      </c>
      <c r="D302" s="1360">
        <v>730000</v>
      </c>
      <c r="E302" s="582">
        <v>1</v>
      </c>
      <c r="F302" s="126">
        <f t="shared" si="69"/>
        <v>730000</v>
      </c>
      <c r="G302" s="882" t="s">
        <v>1024</v>
      </c>
      <c r="H302" s="882" t="s">
        <v>1105</v>
      </c>
      <c r="I302" s="66" t="s">
        <v>26</v>
      </c>
      <c r="J302" s="125" t="s">
        <v>1403</v>
      </c>
      <c r="K302" s="1372" t="s">
        <v>1433</v>
      </c>
      <c r="L302" s="30" t="s">
        <v>4112</v>
      </c>
      <c r="N302" s="582"/>
      <c r="O302" s="1827"/>
      <c r="P302" s="582"/>
      <c r="Q302" s="1827"/>
      <c r="R302" s="582">
        <f>$E302</f>
        <v>1</v>
      </c>
      <c r="S302" s="1827">
        <f>$F302</f>
        <v>730000</v>
      </c>
      <c r="T302" s="128"/>
      <c r="U302" s="128"/>
      <c r="V302" s="582"/>
      <c r="W302" s="1827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827">
        <f t="shared" si="67"/>
        <v>1</v>
      </c>
      <c r="AW302" s="1827">
        <f t="shared" si="68"/>
        <v>730000</v>
      </c>
      <c r="AX302" s="128"/>
      <c r="AY302" s="128"/>
      <c r="AZ302" s="128"/>
      <c r="BA302" s="128"/>
      <c r="BL302" s="2009"/>
      <c r="BM302" s="2009"/>
    </row>
    <row r="303" spans="1:196" s="1363" customFormat="1" ht="24" customHeight="1">
      <c r="A303" s="66">
        <v>6</v>
      </c>
      <c r="B303" s="66">
        <v>20</v>
      </c>
      <c r="C303" s="14" t="s">
        <v>959</v>
      </c>
      <c r="D303" s="1360">
        <v>840000</v>
      </c>
      <c r="E303" s="582">
        <v>1</v>
      </c>
      <c r="F303" s="126">
        <f t="shared" si="69"/>
        <v>840000</v>
      </c>
      <c r="G303" s="882" t="s">
        <v>144</v>
      </c>
      <c r="H303" s="882" t="s">
        <v>1105</v>
      </c>
      <c r="I303" s="66" t="s">
        <v>49</v>
      </c>
      <c r="J303" s="125" t="s">
        <v>1403</v>
      </c>
      <c r="K303" s="1372" t="s">
        <v>1433</v>
      </c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582">
        <f>$E303</f>
        <v>1</v>
      </c>
      <c r="AA303" s="582">
        <f>$F303</f>
        <v>840000</v>
      </c>
      <c r="AB303" s="128"/>
      <c r="AC303" s="128"/>
      <c r="AD303" s="128"/>
      <c r="AE303" s="128"/>
      <c r="AF303" s="128"/>
      <c r="AG303" s="128"/>
      <c r="AH303" s="128"/>
      <c r="AI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827">
        <f t="shared" si="67"/>
        <v>1</v>
      </c>
      <c r="AW303" s="1827">
        <f t="shared" si="68"/>
        <v>840000</v>
      </c>
      <c r="AX303" s="128"/>
      <c r="AY303" s="128"/>
      <c r="AZ303" s="128"/>
      <c r="BA303" s="128"/>
      <c r="BL303" s="2009"/>
      <c r="BM303" s="2009"/>
    </row>
    <row r="304" spans="1:196" s="1363" customFormat="1" ht="24" customHeight="1">
      <c r="A304" s="66">
        <v>6</v>
      </c>
      <c r="B304" s="66">
        <v>44</v>
      </c>
      <c r="C304" s="14" t="s">
        <v>838</v>
      </c>
      <c r="D304" s="1360">
        <v>1240000</v>
      </c>
      <c r="E304" s="582">
        <v>1</v>
      </c>
      <c r="F304" s="126">
        <f t="shared" si="69"/>
        <v>1240000</v>
      </c>
      <c r="G304" s="882" t="s">
        <v>1230</v>
      </c>
      <c r="H304" s="882" t="s">
        <v>1105</v>
      </c>
      <c r="I304" s="66" t="s">
        <v>39</v>
      </c>
      <c r="J304" s="125" t="s">
        <v>1403</v>
      </c>
      <c r="K304" s="1372" t="s">
        <v>1433</v>
      </c>
      <c r="N304" s="582">
        <f>$E304</f>
        <v>1</v>
      </c>
      <c r="O304" s="1827">
        <f>$F304</f>
        <v>1240000</v>
      </c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827">
        <f t="shared" si="67"/>
        <v>1</v>
      </c>
      <c r="AW304" s="1827">
        <f t="shared" si="68"/>
        <v>1240000</v>
      </c>
      <c r="AX304" s="128"/>
      <c r="AY304" s="128"/>
      <c r="AZ304" s="128"/>
      <c r="BA304" s="128"/>
      <c r="BL304" s="2009"/>
      <c r="BM304" s="2009"/>
    </row>
    <row r="305" spans="1:196" s="1363" customFormat="1" ht="24" customHeight="1">
      <c r="A305" s="66">
        <v>6</v>
      </c>
      <c r="B305" s="66">
        <v>32</v>
      </c>
      <c r="C305" s="14" t="s">
        <v>839</v>
      </c>
      <c r="D305" s="1360">
        <v>1240000</v>
      </c>
      <c r="E305" s="582">
        <v>1</v>
      </c>
      <c r="F305" s="126">
        <f t="shared" si="69"/>
        <v>1240000</v>
      </c>
      <c r="G305" s="882" t="s">
        <v>1230</v>
      </c>
      <c r="H305" s="882" t="s">
        <v>1105</v>
      </c>
      <c r="I305" s="66" t="s">
        <v>933</v>
      </c>
      <c r="J305" s="125" t="s">
        <v>1403</v>
      </c>
      <c r="K305" s="1372" t="s">
        <v>1433</v>
      </c>
      <c r="N305" s="582">
        <f>$E305</f>
        <v>1</v>
      </c>
      <c r="O305" s="1827">
        <f>$F305</f>
        <v>1240000</v>
      </c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827">
        <f t="shared" si="67"/>
        <v>1</v>
      </c>
      <c r="AW305" s="1827">
        <f t="shared" si="68"/>
        <v>1240000</v>
      </c>
      <c r="AX305" s="128"/>
      <c r="AY305" s="128"/>
      <c r="AZ305" s="128"/>
      <c r="BA305" s="128"/>
      <c r="BL305" s="2009"/>
      <c r="BM305" s="2009"/>
    </row>
    <row r="306" spans="1:196" s="1363" customFormat="1" ht="24" customHeight="1">
      <c r="A306" s="66">
        <v>6</v>
      </c>
      <c r="B306" s="66">
        <v>51</v>
      </c>
      <c r="C306" s="14" t="s">
        <v>546</v>
      </c>
      <c r="D306" s="1360">
        <v>1340000</v>
      </c>
      <c r="E306" s="582">
        <v>1</v>
      </c>
      <c r="F306" s="126">
        <f t="shared" si="69"/>
        <v>1340000</v>
      </c>
      <c r="G306" s="882" t="s">
        <v>1024</v>
      </c>
      <c r="H306" s="882" t="s">
        <v>1105</v>
      </c>
      <c r="I306" s="66" t="s">
        <v>26</v>
      </c>
      <c r="J306" s="125" t="s">
        <v>1403</v>
      </c>
      <c r="K306" s="1372" t="s">
        <v>1433</v>
      </c>
      <c r="L306" s="30" t="s">
        <v>4112</v>
      </c>
      <c r="N306" s="582"/>
      <c r="O306" s="1827"/>
      <c r="P306" s="582"/>
      <c r="Q306" s="1827"/>
      <c r="R306" s="582">
        <f>$E306</f>
        <v>1</v>
      </c>
      <c r="S306" s="1827">
        <f>$F306</f>
        <v>1340000</v>
      </c>
      <c r="T306" s="128"/>
      <c r="U306" s="128"/>
      <c r="V306" s="582"/>
      <c r="W306" s="1827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827">
        <f t="shared" si="67"/>
        <v>1</v>
      </c>
      <c r="AW306" s="1827">
        <f t="shared" si="68"/>
        <v>1340000</v>
      </c>
      <c r="AX306" s="128"/>
      <c r="AY306" s="128"/>
      <c r="AZ306" s="128"/>
      <c r="BA306" s="128"/>
      <c r="BL306" s="2009"/>
      <c r="BM306" s="2009"/>
    </row>
    <row r="307" spans="1:196" s="1363" customFormat="1" ht="24" customHeight="1">
      <c r="A307" s="66">
        <v>6</v>
      </c>
      <c r="B307" s="66">
        <v>52</v>
      </c>
      <c r="C307" s="14" t="s">
        <v>546</v>
      </c>
      <c r="D307" s="1360">
        <v>1340000</v>
      </c>
      <c r="E307" s="582">
        <v>1</v>
      </c>
      <c r="F307" s="126">
        <f t="shared" si="69"/>
        <v>1340000</v>
      </c>
      <c r="G307" s="882" t="s">
        <v>1128</v>
      </c>
      <c r="H307" s="882" t="s">
        <v>1105</v>
      </c>
      <c r="I307" s="66" t="s">
        <v>26</v>
      </c>
      <c r="J307" s="125" t="s">
        <v>1403</v>
      </c>
      <c r="K307" s="1372" t="s">
        <v>1433</v>
      </c>
      <c r="L307" s="30" t="s">
        <v>4112</v>
      </c>
      <c r="N307" s="582"/>
      <c r="O307" s="1827"/>
      <c r="P307" s="582"/>
      <c r="Q307" s="1827"/>
      <c r="R307" s="582">
        <f>$E307</f>
        <v>1</v>
      </c>
      <c r="S307" s="1827">
        <f>$F307</f>
        <v>1340000</v>
      </c>
      <c r="T307" s="128"/>
      <c r="U307" s="128"/>
      <c r="V307" s="582"/>
      <c r="W307" s="1827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827">
        <f t="shared" si="67"/>
        <v>1</v>
      </c>
      <c r="AW307" s="1827">
        <f t="shared" si="68"/>
        <v>1340000</v>
      </c>
      <c r="AX307" s="128"/>
      <c r="AY307" s="128"/>
      <c r="AZ307" s="128"/>
      <c r="BA307" s="128"/>
      <c r="BL307" s="2009"/>
      <c r="BM307" s="2009"/>
    </row>
    <row r="308" spans="1:196" s="1363" customFormat="1" ht="24" customHeight="1">
      <c r="A308" s="66">
        <v>6</v>
      </c>
      <c r="B308" s="66">
        <v>55</v>
      </c>
      <c r="C308" s="14" t="s">
        <v>808</v>
      </c>
      <c r="D308" s="1360">
        <v>1340000</v>
      </c>
      <c r="E308" s="582">
        <v>1</v>
      </c>
      <c r="F308" s="126">
        <f t="shared" si="69"/>
        <v>1340000</v>
      </c>
      <c r="G308" s="882" t="s">
        <v>1024</v>
      </c>
      <c r="H308" s="882" t="s">
        <v>1105</v>
      </c>
      <c r="I308" s="66" t="s">
        <v>26</v>
      </c>
      <c r="J308" s="125" t="s">
        <v>1403</v>
      </c>
      <c r="K308" s="1372" t="s">
        <v>1433</v>
      </c>
      <c r="L308" s="30" t="s">
        <v>4112</v>
      </c>
      <c r="N308" s="582"/>
      <c r="O308" s="1827"/>
      <c r="P308" s="582"/>
      <c r="Q308" s="1827"/>
      <c r="R308" s="582">
        <f>$E308</f>
        <v>1</v>
      </c>
      <c r="S308" s="1827">
        <f>$F308</f>
        <v>1340000</v>
      </c>
      <c r="T308" s="128"/>
      <c r="U308" s="128"/>
      <c r="V308" s="582"/>
      <c r="W308" s="1827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  <c r="AI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827">
        <f t="shared" si="67"/>
        <v>1</v>
      </c>
      <c r="AW308" s="1827">
        <f t="shared" si="68"/>
        <v>1340000</v>
      </c>
      <c r="AX308" s="128"/>
      <c r="AY308" s="128"/>
      <c r="AZ308" s="128"/>
      <c r="BA308" s="128"/>
      <c r="BL308" s="2009"/>
      <c r="BM308" s="2009"/>
    </row>
    <row r="309" spans="1:196" s="1363" customFormat="1" ht="24" customHeight="1">
      <c r="A309" s="66">
        <v>6</v>
      </c>
      <c r="B309" s="66">
        <v>29</v>
      </c>
      <c r="C309" s="14" t="s">
        <v>152</v>
      </c>
      <c r="D309" s="1360">
        <v>1450000</v>
      </c>
      <c r="E309" s="582">
        <v>1</v>
      </c>
      <c r="F309" s="126">
        <f t="shared" si="69"/>
        <v>1450000</v>
      </c>
      <c r="G309" s="882" t="s">
        <v>1024</v>
      </c>
      <c r="H309" s="882" t="s">
        <v>1105</v>
      </c>
      <c r="I309" s="66" t="s">
        <v>26</v>
      </c>
      <c r="J309" s="125" t="s">
        <v>1403</v>
      </c>
      <c r="K309" s="1372" t="s">
        <v>1433</v>
      </c>
      <c r="L309" s="30" t="s">
        <v>4112</v>
      </c>
      <c r="N309" s="582"/>
      <c r="O309" s="1827"/>
      <c r="P309" s="582"/>
      <c r="Q309" s="1827"/>
      <c r="R309" s="582">
        <f>$E309</f>
        <v>1</v>
      </c>
      <c r="S309" s="1827">
        <f>$F309</f>
        <v>1450000</v>
      </c>
      <c r="T309" s="128"/>
      <c r="U309" s="128"/>
      <c r="V309" s="582"/>
      <c r="W309" s="1827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827">
        <f t="shared" si="67"/>
        <v>1</v>
      </c>
      <c r="AW309" s="1827">
        <f t="shared" si="68"/>
        <v>1450000</v>
      </c>
      <c r="AX309" s="128"/>
      <c r="AY309" s="128"/>
      <c r="AZ309" s="128"/>
      <c r="BA309" s="128"/>
      <c r="BL309" s="2009"/>
      <c r="BM309" s="2009"/>
    </row>
    <row r="310" spans="1:196" s="1363" customFormat="1" ht="24" customHeight="1">
      <c r="A310" s="66">
        <v>6</v>
      </c>
      <c r="B310" s="66">
        <v>43</v>
      </c>
      <c r="C310" s="14" t="s">
        <v>146</v>
      </c>
      <c r="D310" s="1360">
        <v>1550000</v>
      </c>
      <c r="E310" s="582">
        <v>1</v>
      </c>
      <c r="F310" s="126">
        <f t="shared" si="69"/>
        <v>1550000</v>
      </c>
      <c r="G310" s="882" t="s">
        <v>1128</v>
      </c>
      <c r="H310" s="882" t="s">
        <v>1105</v>
      </c>
      <c r="I310" s="66" t="s">
        <v>26</v>
      </c>
      <c r="J310" s="125" t="s">
        <v>961</v>
      </c>
      <c r="K310" s="1372" t="s">
        <v>1433</v>
      </c>
      <c r="L310" s="30" t="s">
        <v>4112</v>
      </c>
      <c r="N310" s="582"/>
      <c r="O310" s="1827"/>
      <c r="P310" s="582"/>
      <c r="Q310" s="1827"/>
      <c r="R310" s="582">
        <f>$E310</f>
        <v>1</v>
      </c>
      <c r="S310" s="1827">
        <f>$F310</f>
        <v>1550000</v>
      </c>
      <c r="T310" s="128"/>
      <c r="U310" s="128"/>
      <c r="V310" s="582"/>
      <c r="W310" s="1827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  <c r="AI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827">
        <f t="shared" si="67"/>
        <v>1</v>
      </c>
      <c r="AW310" s="1827">
        <f t="shared" si="68"/>
        <v>1550000</v>
      </c>
      <c r="AX310" s="128"/>
      <c r="AY310" s="128"/>
      <c r="AZ310" s="128"/>
      <c r="BA310" s="128"/>
      <c r="BL310" s="2009"/>
      <c r="BM310" s="2009"/>
    </row>
    <row r="311" spans="1:196" s="1363" customFormat="1" ht="24" customHeight="1">
      <c r="A311" s="66">
        <v>6</v>
      </c>
      <c r="B311" s="66">
        <v>28</v>
      </c>
      <c r="C311" s="14" t="s">
        <v>550</v>
      </c>
      <c r="D311" s="1360">
        <v>1760000</v>
      </c>
      <c r="E311" s="582">
        <v>1</v>
      </c>
      <c r="F311" s="126">
        <f t="shared" si="69"/>
        <v>1760000</v>
      </c>
      <c r="G311" s="882" t="s">
        <v>1230</v>
      </c>
      <c r="H311" s="882" t="s">
        <v>1105</v>
      </c>
      <c r="I311" s="66" t="s">
        <v>39</v>
      </c>
      <c r="J311" s="125" t="s">
        <v>1403</v>
      </c>
      <c r="K311" s="1372" t="s">
        <v>1433</v>
      </c>
      <c r="N311" s="582">
        <f>$E311</f>
        <v>1</v>
      </c>
      <c r="O311" s="1827">
        <f>$F311</f>
        <v>1760000</v>
      </c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827">
        <f t="shared" si="67"/>
        <v>1</v>
      </c>
      <c r="AW311" s="1827">
        <f t="shared" si="68"/>
        <v>1760000</v>
      </c>
      <c r="AX311" s="128"/>
      <c r="AY311" s="128"/>
      <c r="AZ311" s="128"/>
      <c r="BA311" s="128"/>
      <c r="BL311" s="2009"/>
      <c r="BM311" s="2009"/>
    </row>
    <row r="312" spans="1:196" s="1363" customFormat="1" ht="24" customHeight="1">
      <c r="A312" s="66">
        <v>6</v>
      </c>
      <c r="B312" s="66">
        <v>57</v>
      </c>
      <c r="C312" s="14" t="s">
        <v>636</v>
      </c>
      <c r="D312" s="1360">
        <v>1760000</v>
      </c>
      <c r="E312" s="582">
        <v>1</v>
      </c>
      <c r="F312" s="126">
        <f t="shared" si="69"/>
        <v>1760000</v>
      </c>
      <c r="G312" s="882" t="s">
        <v>1230</v>
      </c>
      <c r="H312" s="882" t="s">
        <v>1105</v>
      </c>
      <c r="I312" s="66" t="s">
        <v>39</v>
      </c>
      <c r="J312" s="125" t="s">
        <v>1403</v>
      </c>
      <c r="K312" s="1372" t="s">
        <v>1433</v>
      </c>
      <c r="N312" s="582">
        <f>$E312</f>
        <v>1</v>
      </c>
      <c r="O312" s="1827">
        <f>$F312</f>
        <v>1760000</v>
      </c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827">
        <f t="shared" si="67"/>
        <v>1</v>
      </c>
      <c r="AW312" s="1827">
        <f t="shared" si="68"/>
        <v>1760000</v>
      </c>
      <c r="AX312" s="128"/>
      <c r="AY312" s="128"/>
      <c r="AZ312" s="128"/>
      <c r="BA312" s="128"/>
      <c r="BL312" s="2009"/>
      <c r="BM312" s="2009"/>
    </row>
    <row r="313" spans="1:196" s="1363" customFormat="1" ht="24" customHeight="1">
      <c r="A313" s="66">
        <v>6</v>
      </c>
      <c r="B313" s="66">
        <v>59</v>
      </c>
      <c r="C313" s="14" t="s">
        <v>988</v>
      </c>
      <c r="D313" s="1360">
        <v>2000000</v>
      </c>
      <c r="E313" s="582">
        <v>1</v>
      </c>
      <c r="F313" s="126">
        <f t="shared" si="69"/>
        <v>2000000</v>
      </c>
      <c r="G313" s="882" t="s">
        <v>1024</v>
      </c>
      <c r="H313" s="882" t="s">
        <v>1105</v>
      </c>
      <c r="I313" s="66" t="s">
        <v>26</v>
      </c>
      <c r="J313" s="125" t="s">
        <v>1403</v>
      </c>
      <c r="K313" s="1372" t="s">
        <v>1433</v>
      </c>
      <c r="L313" s="30" t="s">
        <v>4112</v>
      </c>
      <c r="N313" s="582"/>
      <c r="O313" s="1827"/>
      <c r="P313" s="582"/>
      <c r="Q313" s="1827"/>
      <c r="R313" s="582">
        <f>$E313</f>
        <v>1</v>
      </c>
      <c r="S313" s="1827">
        <f>$F313</f>
        <v>2000000</v>
      </c>
      <c r="T313" s="128"/>
      <c r="U313" s="128"/>
      <c r="V313" s="582"/>
      <c r="W313" s="1827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827">
        <f t="shared" si="67"/>
        <v>1</v>
      </c>
      <c r="AW313" s="1827">
        <f t="shared" si="68"/>
        <v>2000000</v>
      </c>
      <c r="AX313" s="128"/>
      <c r="AY313" s="128"/>
      <c r="AZ313" s="128"/>
      <c r="BA313" s="128"/>
      <c r="BL313" s="2009"/>
      <c r="BM313" s="2009"/>
    </row>
    <row r="314" spans="1:196" s="1363" customFormat="1" ht="24" customHeight="1">
      <c r="A314" s="66">
        <v>6</v>
      </c>
      <c r="B314" s="66">
        <v>40</v>
      </c>
      <c r="C314" s="14" t="s">
        <v>962</v>
      </c>
      <c r="D314" s="1360">
        <v>2580000</v>
      </c>
      <c r="E314" s="582">
        <v>1</v>
      </c>
      <c r="F314" s="126">
        <f t="shared" si="69"/>
        <v>2580000</v>
      </c>
      <c r="G314" s="882" t="s">
        <v>1024</v>
      </c>
      <c r="H314" s="882" t="s">
        <v>1105</v>
      </c>
      <c r="I314" s="66" t="s">
        <v>26</v>
      </c>
      <c r="J314" s="125" t="s">
        <v>1403</v>
      </c>
      <c r="K314" s="1372" t="s">
        <v>1433</v>
      </c>
      <c r="L314" s="30" t="s">
        <v>4112</v>
      </c>
      <c r="M314" s="1364"/>
      <c r="N314" s="582"/>
      <c r="O314" s="1827"/>
      <c r="P314" s="582"/>
      <c r="Q314" s="1827"/>
      <c r="R314" s="582">
        <f>$E314</f>
        <v>1</v>
      </c>
      <c r="S314" s="1827">
        <f>$F314</f>
        <v>2580000</v>
      </c>
      <c r="T314" s="1361"/>
      <c r="U314" s="1361"/>
      <c r="V314" s="582"/>
      <c r="W314" s="1827"/>
      <c r="X314" s="1361"/>
      <c r="Y314" s="1361"/>
      <c r="Z314" s="1361"/>
      <c r="AA314" s="1361"/>
      <c r="AB314" s="1361"/>
      <c r="AC314" s="1361"/>
      <c r="AD314" s="1361"/>
      <c r="AE314" s="1361"/>
      <c r="AF314" s="1361"/>
      <c r="AG314" s="1361"/>
      <c r="AH314" s="1361"/>
      <c r="AI314" s="1361"/>
      <c r="AJ314" s="1364"/>
      <c r="AK314" s="1364"/>
      <c r="AL314" s="1361"/>
      <c r="AM314" s="1361"/>
      <c r="AN314" s="1361"/>
      <c r="AO314" s="1361"/>
      <c r="AP314" s="1361"/>
      <c r="AQ314" s="1361"/>
      <c r="AR314" s="1361"/>
      <c r="AS314" s="1361"/>
      <c r="AT314" s="1361"/>
      <c r="AU314" s="1361"/>
      <c r="AV314" s="1827">
        <f t="shared" si="67"/>
        <v>1</v>
      </c>
      <c r="AW314" s="1827">
        <f t="shared" si="68"/>
        <v>2580000</v>
      </c>
      <c r="AX314" s="1361"/>
      <c r="AY314" s="1361"/>
      <c r="AZ314" s="1361"/>
      <c r="BA314" s="1361"/>
      <c r="BB314" s="1364"/>
      <c r="BC314" s="1364"/>
      <c r="BD314" s="1364"/>
      <c r="BE314" s="1364"/>
      <c r="BF314" s="1364"/>
      <c r="BG314" s="1364"/>
      <c r="BH314" s="1364"/>
      <c r="BI314" s="1364"/>
      <c r="BJ314" s="1364"/>
      <c r="BK314" s="1364"/>
      <c r="BL314" s="2009"/>
      <c r="BM314" s="2009"/>
      <c r="BN314" s="1364"/>
      <c r="BO314" s="1364"/>
      <c r="BP314" s="1364"/>
      <c r="BQ314" s="1364"/>
      <c r="BR314" s="1364"/>
      <c r="BS314" s="1364"/>
      <c r="BT314" s="1364"/>
      <c r="BU314" s="1364"/>
      <c r="BV314" s="1364"/>
      <c r="BW314" s="1364"/>
      <c r="BX314" s="1364"/>
      <c r="BY314" s="1364"/>
      <c r="BZ314" s="1364"/>
      <c r="CA314" s="1364"/>
      <c r="CB314" s="1364"/>
      <c r="CC314" s="1364"/>
      <c r="CD314" s="1364"/>
      <c r="CE314" s="1364"/>
      <c r="CF314" s="1364"/>
      <c r="CG314" s="1364"/>
      <c r="CH314" s="1364"/>
      <c r="CI314" s="1364"/>
      <c r="CJ314" s="1364"/>
      <c r="CK314" s="1364"/>
      <c r="CL314" s="1364"/>
      <c r="CM314" s="1364"/>
      <c r="CN314" s="1364"/>
      <c r="CO314" s="1364"/>
      <c r="CP314" s="1364"/>
      <c r="CQ314" s="1364"/>
      <c r="CR314" s="1364"/>
      <c r="CS314" s="1364"/>
      <c r="CT314" s="1364"/>
      <c r="CU314" s="1364"/>
      <c r="CV314" s="1364"/>
      <c r="CW314" s="1364"/>
      <c r="CX314" s="1364"/>
      <c r="CY314" s="1364"/>
      <c r="CZ314" s="1364"/>
      <c r="DA314" s="1364"/>
      <c r="DB314" s="1364"/>
      <c r="DC314" s="1364"/>
      <c r="DD314" s="1364"/>
      <c r="DE314" s="1364"/>
      <c r="DF314" s="1364"/>
      <c r="DG314" s="1364"/>
      <c r="DH314" s="1364"/>
      <c r="DI314" s="1364"/>
      <c r="DJ314" s="1364"/>
      <c r="DK314" s="1364"/>
      <c r="DL314" s="1364"/>
      <c r="DM314" s="1364"/>
      <c r="DN314" s="1364"/>
      <c r="DO314" s="1364"/>
      <c r="DP314" s="1364"/>
      <c r="DQ314" s="1364"/>
      <c r="DR314" s="1364"/>
      <c r="DS314" s="1364"/>
      <c r="DT314" s="1364"/>
      <c r="DU314" s="1364"/>
      <c r="DV314" s="1364"/>
      <c r="DW314" s="1364"/>
      <c r="DX314" s="1364"/>
      <c r="DY314" s="1364"/>
      <c r="DZ314" s="1364"/>
      <c r="EA314" s="1364"/>
      <c r="EB314" s="1364"/>
      <c r="EC314" s="1364"/>
      <c r="ED314" s="1364"/>
      <c r="EE314" s="1364"/>
      <c r="EF314" s="1364"/>
      <c r="EG314" s="1364"/>
      <c r="EH314" s="1364"/>
      <c r="EI314" s="1364"/>
      <c r="EJ314" s="1364"/>
      <c r="EK314" s="1364"/>
      <c r="EL314" s="1364"/>
      <c r="EM314" s="1364"/>
      <c r="EN314" s="1364"/>
      <c r="EO314" s="1364"/>
      <c r="EP314" s="1364"/>
      <c r="EQ314" s="1364"/>
      <c r="ER314" s="1364"/>
      <c r="ES314" s="1364"/>
      <c r="ET314" s="1364"/>
      <c r="EU314" s="1364"/>
      <c r="EV314" s="1364"/>
      <c r="EW314" s="1364"/>
      <c r="EX314" s="1364"/>
      <c r="EY314" s="1364"/>
      <c r="EZ314" s="1364"/>
      <c r="FA314" s="1364"/>
      <c r="FB314" s="1364"/>
      <c r="FC314" s="1364"/>
      <c r="FD314" s="1364"/>
      <c r="FE314" s="1364"/>
      <c r="FF314" s="1364"/>
      <c r="FG314" s="1364"/>
      <c r="FH314" s="1364"/>
      <c r="FI314" s="1364"/>
      <c r="FJ314" s="1364"/>
      <c r="FK314" s="1364"/>
      <c r="FL314" s="1364"/>
      <c r="FM314" s="1364"/>
      <c r="FN314" s="1364"/>
      <c r="FO314" s="1364"/>
      <c r="FP314" s="1364"/>
      <c r="FQ314" s="1364"/>
      <c r="FR314" s="1364"/>
      <c r="FS314" s="1364"/>
      <c r="FT314" s="1364"/>
      <c r="FU314" s="1364"/>
      <c r="FV314" s="1364"/>
      <c r="FW314" s="1364"/>
      <c r="FX314" s="1364"/>
      <c r="FY314" s="1364"/>
      <c r="FZ314" s="1364"/>
      <c r="GA314" s="1364"/>
      <c r="GB314" s="1364"/>
      <c r="GC314" s="1364"/>
      <c r="GD314" s="1364"/>
      <c r="GE314" s="1364"/>
      <c r="GF314" s="1364"/>
      <c r="GG314" s="1364"/>
      <c r="GH314" s="1364"/>
      <c r="GI314" s="1364"/>
      <c r="GJ314" s="1364"/>
      <c r="GK314" s="1364"/>
      <c r="GL314" s="1364"/>
      <c r="GM314" s="1364"/>
      <c r="GN314" s="1364"/>
    </row>
    <row r="315" spans="1:196" s="1363" customFormat="1" ht="24" customHeight="1">
      <c r="A315" s="581">
        <v>6</v>
      </c>
      <c r="B315" s="66">
        <v>39</v>
      </c>
      <c r="C315" s="131" t="s">
        <v>140</v>
      </c>
      <c r="D315" s="1388">
        <v>3090000</v>
      </c>
      <c r="E315" s="1389">
        <v>1</v>
      </c>
      <c r="F315" s="126">
        <f t="shared" si="69"/>
        <v>3090000</v>
      </c>
      <c r="G315" s="943" t="s">
        <v>1230</v>
      </c>
      <c r="H315" s="943" t="s">
        <v>1105</v>
      </c>
      <c r="I315" s="581" t="s">
        <v>39</v>
      </c>
      <c r="J315" s="125" t="s">
        <v>1403</v>
      </c>
      <c r="K315" s="1372" t="s">
        <v>1433</v>
      </c>
      <c r="N315" s="582">
        <f>$E315</f>
        <v>1</v>
      </c>
      <c r="O315" s="1827">
        <f>$F315</f>
        <v>3090000</v>
      </c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827">
        <f t="shared" si="67"/>
        <v>1</v>
      </c>
      <c r="AW315" s="1827">
        <f t="shared" si="68"/>
        <v>3090000</v>
      </c>
      <c r="AX315" s="128"/>
      <c r="AY315" s="128"/>
      <c r="AZ315" s="128"/>
      <c r="BA315" s="128"/>
      <c r="BL315" s="2009"/>
      <c r="BM315" s="2009"/>
    </row>
    <row r="316" spans="1:196" s="1363" customFormat="1" ht="24" customHeight="1">
      <c r="A316" s="66">
        <v>6</v>
      </c>
      <c r="B316" s="66">
        <v>37</v>
      </c>
      <c r="C316" s="14" t="s">
        <v>995</v>
      </c>
      <c r="D316" s="1360">
        <v>4380000</v>
      </c>
      <c r="E316" s="582">
        <v>1</v>
      </c>
      <c r="F316" s="126">
        <f t="shared" si="69"/>
        <v>4380000</v>
      </c>
      <c r="G316" s="882" t="s">
        <v>1024</v>
      </c>
      <c r="H316" s="882" t="s">
        <v>1105</v>
      </c>
      <c r="I316" s="66" t="s">
        <v>26</v>
      </c>
      <c r="J316" s="125" t="s">
        <v>1403</v>
      </c>
      <c r="K316" s="1372" t="s">
        <v>1433</v>
      </c>
      <c r="L316" s="30" t="s">
        <v>4112</v>
      </c>
      <c r="M316" s="1364"/>
      <c r="N316" s="582"/>
      <c r="O316" s="1827"/>
      <c r="P316" s="582"/>
      <c r="Q316" s="1827"/>
      <c r="R316" s="582">
        <f>$E316</f>
        <v>1</v>
      </c>
      <c r="S316" s="1827">
        <f>$F316</f>
        <v>4380000</v>
      </c>
      <c r="T316" s="1361"/>
      <c r="U316" s="1361"/>
      <c r="V316" s="582"/>
      <c r="W316" s="1827"/>
      <c r="X316" s="1361"/>
      <c r="Y316" s="1361"/>
      <c r="Z316" s="1361"/>
      <c r="AA316" s="1361"/>
      <c r="AB316" s="1361"/>
      <c r="AC316" s="1361"/>
      <c r="AD316" s="1361"/>
      <c r="AE316" s="1361"/>
      <c r="AF316" s="1361"/>
      <c r="AG316" s="1361"/>
      <c r="AH316" s="1361"/>
      <c r="AI316" s="1361"/>
      <c r="AJ316" s="1364"/>
      <c r="AK316" s="1364"/>
      <c r="AL316" s="1361"/>
      <c r="AM316" s="1361"/>
      <c r="AN316" s="1361"/>
      <c r="AO316" s="1361"/>
      <c r="AP316" s="1361"/>
      <c r="AQ316" s="1361"/>
      <c r="AR316" s="1361"/>
      <c r="AS316" s="1361"/>
      <c r="AT316" s="1361"/>
      <c r="AU316" s="1361"/>
      <c r="AV316" s="1827">
        <f t="shared" si="67"/>
        <v>1</v>
      </c>
      <c r="AW316" s="1827">
        <f t="shared" si="68"/>
        <v>4380000</v>
      </c>
      <c r="AX316" s="1361"/>
      <c r="AY316" s="1361"/>
      <c r="AZ316" s="1361"/>
      <c r="BA316" s="1361"/>
      <c r="BB316" s="1364"/>
      <c r="BC316" s="1364"/>
      <c r="BD316" s="1364"/>
      <c r="BE316" s="1364"/>
      <c r="BF316" s="1364"/>
      <c r="BG316" s="1364"/>
      <c r="BH316" s="1364"/>
      <c r="BI316" s="1364"/>
      <c r="BJ316" s="1364"/>
      <c r="BK316" s="1364"/>
      <c r="BL316" s="2009"/>
      <c r="BM316" s="2009"/>
      <c r="BN316" s="1364"/>
      <c r="BO316" s="1364"/>
      <c r="BP316" s="1364"/>
      <c r="BQ316" s="1364"/>
      <c r="BR316" s="1364"/>
      <c r="BS316" s="1364"/>
      <c r="BT316" s="1364"/>
      <c r="BU316" s="1364"/>
      <c r="BV316" s="1364"/>
      <c r="BW316" s="1364"/>
      <c r="BX316" s="1364"/>
      <c r="BY316" s="1364"/>
      <c r="BZ316" s="1364"/>
      <c r="CA316" s="1364"/>
      <c r="CB316" s="1364"/>
      <c r="CC316" s="1364"/>
      <c r="CD316" s="1364"/>
      <c r="CE316" s="1364"/>
      <c r="CF316" s="1364"/>
      <c r="CG316" s="1364"/>
      <c r="CH316" s="1364"/>
      <c r="CI316" s="1364"/>
      <c r="CJ316" s="1364"/>
      <c r="CK316" s="1364"/>
      <c r="CL316" s="1364"/>
      <c r="CM316" s="1364"/>
      <c r="CN316" s="1364"/>
      <c r="CO316" s="1364"/>
      <c r="CP316" s="1364"/>
      <c r="CQ316" s="1364"/>
      <c r="CR316" s="1364"/>
      <c r="CS316" s="1364"/>
      <c r="CT316" s="1364"/>
      <c r="CU316" s="1364"/>
      <c r="CV316" s="1364"/>
      <c r="CW316" s="1364"/>
      <c r="CX316" s="1364"/>
      <c r="CY316" s="1364"/>
      <c r="CZ316" s="1364"/>
      <c r="DA316" s="1364"/>
      <c r="DB316" s="1364"/>
      <c r="DC316" s="1364"/>
      <c r="DD316" s="1364"/>
      <c r="DE316" s="1364"/>
      <c r="DF316" s="1364"/>
      <c r="DG316" s="1364"/>
      <c r="DH316" s="1364"/>
      <c r="DI316" s="1364"/>
      <c r="DJ316" s="1364"/>
      <c r="DK316" s="1364"/>
      <c r="DL316" s="1364"/>
      <c r="DM316" s="1364"/>
      <c r="DN316" s="1364"/>
      <c r="DO316" s="1364"/>
      <c r="DP316" s="1364"/>
      <c r="DQ316" s="1364"/>
      <c r="DR316" s="1364"/>
      <c r="DS316" s="1364"/>
      <c r="DT316" s="1364"/>
      <c r="DU316" s="1364"/>
      <c r="DV316" s="1364"/>
      <c r="DW316" s="1364"/>
      <c r="DX316" s="1364"/>
      <c r="DY316" s="1364"/>
      <c r="DZ316" s="1364"/>
      <c r="EA316" s="1364"/>
      <c r="EB316" s="1364"/>
      <c r="EC316" s="1364"/>
      <c r="ED316" s="1364"/>
      <c r="EE316" s="1364"/>
      <c r="EF316" s="1364"/>
      <c r="EG316" s="1364"/>
      <c r="EH316" s="1364"/>
      <c r="EI316" s="1364"/>
      <c r="EJ316" s="1364"/>
      <c r="EK316" s="1364"/>
      <c r="EL316" s="1364"/>
      <c r="EM316" s="1364"/>
      <c r="EN316" s="1364"/>
      <c r="EO316" s="1364"/>
      <c r="EP316" s="1364"/>
      <c r="EQ316" s="1364"/>
      <c r="ER316" s="1364"/>
      <c r="ES316" s="1364"/>
      <c r="ET316" s="1364"/>
      <c r="EU316" s="1364"/>
      <c r="EV316" s="1364"/>
      <c r="EW316" s="1364"/>
      <c r="EX316" s="1364"/>
      <c r="EY316" s="1364"/>
      <c r="EZ316" s="1364"/>
      <c r="FA316" s="1364"/>
      <c r="FB316" s="1364"/>
      <c r="FC316" s="1364"/>
      <c r="FD316" s="1364"/>
      <c r="FE316" s="1364"/>
      <c r="FF316" s="1364"/>
      <c r="FG316" s="1364"/>
      <c r="FH316" s="1364"/>
      <c r="FI316" s="1364"/>
      <c r="FJ316" s="1364"/>
      <c r="FK316" s="1364"/>
      <c r="FL316" s="1364"/>
      <c r="FM316" s="1364"/>
      <c r="FN316" s="1364"/>
      <c r="FO316" s="1364"/>
      <c r="FP316" s="1364"/>
      <c r="FQ316" s="1364"/>
      <c r="FR316" s="1364"/>
      <c r="FS316" s="1364"/>
      <c r="FT316" s="1364"/>
      <c r="FU316" s="1364"/>
      <c r="FV316" s="1364"/>
      <c r="FW316" s="1364"/>
      <c r="FX316" s="1364"/>
      <c r="FY316" s="1364"/>
      <c r="FZ316" s="1364"/>
      <c r="GA316" s="1364"/>
      <c r="GB316" s="1364"/>
      <c r="GC316" s="1364"/>
      <c r="GD316" s="1364"/>
      <c r="GE316" s="1364"/>
      <c r="GF316" s="1364"/>
      <c r="GG316" s="1364"/>
      <c r="GH316" s="1364"/>
      <c r="GI316" s="1364"/>
      <c r="GJ316" s="1364"/>
      <c r="GK316" s="1364"/>
      <c r="GL316" s="1364"/>
      <c r="GM316" s="1364"/>
      <c r="GN316" s="1364"/>
    </row>
    <row r="317" spans="1:196" s="1363" customFormat="1" ht="24" customHeight="1">
      <c r="A317" s="66">
        <v>6</v>
      </c>
      <c r="B317" s="66">
        <v>18</v>
      </c>
      <c r="C317" s="14" t="s">
        <v>553</v>
      </c>
      <c r="D317" s="1360">
        <v>520000</v>
      </c>
      <c r="E317" s="582">
        <v>1</v>
      </c>
      <c r="F317" s="126">
        <f t="shared" si="69"/>
        <v>520000</v>
      </c>
      <c r="G317" s="882" t="s">
        <v>1224</v>
      </c>
      <c r="H317" s="882" t="s">
        <v>877</v>
      </c>
      <c r="I317" s="66" t="s">
        <v>39</v>
      </c>
      <c r="J317" s="125" t="s">
        <v>1403</v>
      </c>
      <c r="K317" s="1372" t="s">
        <v>1433</v>
      </c>
      <c r="N317" s="582">
        <f>$E317</f>
        <v>1</v>
      </c>
      <c r="O317" s="1827">
        <f>$F317</f>
        <v>520000</v>
      </c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827">
        <f t="shared" ref="AX317:AX324" si="70">$E317</f>
        <v>1</v>
      </c>
      <c r="AY317" s="1827">
        <f t="shared" ref="AY317:AY324" si="71">$F317</f>
        <v>520000</v>
      </c>
      <c r="AZ317" s="128"/>
      <c r="BA317" s="128"/>
      <c r="BN317" s="2009"/>
      <c r="BO317" s="2009"/>
    </row>
    <row r="318" spans="1:196" s="1363" customFormat="1" ht="24" customHeight="1">
      <c r="A318" s="66">
        <v>6</v>
      </c>
      <c r="B318" s="66">
        <v>25</v>
      </c>
      <c r="C318" s="14" t="s">
        <v>910</v>
      </c>
      <c r="D318" s="1360">
        <v>520000</v>
      </c>
      <c r="E318" s="582">
        <v>1</v>
      </c>
      <c r="F318" s="126">
        <f t="shared" si="69"/>
        <v>520000</v>
      </c>
      <c r="G318" s="882" t="s">
        <v>1117</v>
      </c>
      <c r="H318" s="882" t="s">
        <v>877</v>
      </c>
      <c r="I318" s="66" t="s">
        <v>44</v>
      </c>
      <c r="J318" s="125" t="s">
        <v>1403</v>
      </c>
      <c r="K318" s="1372" t="s">
        <v>1433</v>
      </c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582">
        <f>$E318</f>
        <v>1</v>
      </c>
      <c r="Y318" s="582">
        <f>$F318</f>
        <v>520000</v>
      </c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827">
        <f t="shared" si="70"/>
        <v>1</v>
      </c>
      <c r="AY318" s="1827">
        <f t="shared" si="71"/>
        <v>520000</v>
      </c>
      <c r="AZ318" s="128"/>
      <c r="BA318" s="128"/>
      <c r="BN318" s="2009"/>
      <c r="BO318" s="2009"/>
    </row>
    <row r="319" spans="1:196" s="1363" customFormat="1" ht="24" customHeight="1">
      <c r="A319" s="66">
        <v>6</v>
      </c>
      <c r="B319" s="66">
        <v>9</v>
      </c>
      <c r="C319" s="14" t="s">
        <v>432</v>
      </c>
      <c r="D319" s="1360">
        <v>550000</v>
      </c>
      <c r="E319" s="582">
        <v>1</v>
      </c>
      <c r="F319" s="126">
        <f t="shared" si="69"/>
        <v>550000</v>
      </c>
      <c r="G319" s="882" t="s">
        <v>1059</v>
      </c>
      <c r="H319" s="882" t="s">
        <v>877</v>
      </c>
      <c r="I319" s="66" t="s">
        <v>28</v>
      </c>
      <c r="J319" s="1366" t="s">
        <v>961</v>
      </c>
      <c r="K319" s="1372" t="s">
        <v>1433</v>
      </c>
      <c r="N319" s="128"/>
      <c r="O319" s="128"/>
      <c r="P319" s="128"/>
      <c r="Q319" s="128"/>
      <c r="R319" s="128"/>
      <c r="S319" s="128"/>
      <c r="T319" s="128"/>
      <c r="U319" s="128"/>
      <c r="V319" s="582">
        <f>$E319</f>
        <v>1</v>
      </c>
      <c r="W319" s="582">
        <f>$F319</f>
        <v>550000</v>
      </c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827">
        <f t="shared" si="70"/>
        <v>1</v>
      </c>
      <c r="AY319" s="1827">
        <f t="shared" si="71"/>
        <v>550000</v>
      </c>
      <c r="AZ319" s="128"/>
      <c r="BA319" s="128"/>
      <c r="BN319" s="2009"/>
      <c r="BO319" s="2009"/>
    </row>
    <row r="320" spans="1:196" s="1363" customFormat="1" ht="24" customHeight="1">
      <c r="A320" s="66">
        <v>6</v>
      </c>
      <c r="B320" s="66">
        <v>33</v>
      </c>
      <c r="C320" s="14" t="s">
        <v>839</v>
      </c>
      <c r="D320" s="1360">
        <v>1240000</v>
      </c>
      <c r="E320" s="582">
        <v>1</v>
      </c>
      <c r="F320" s="126">
        <f t="shared" si="69"/>
        <v>1240000</v>
      </c>
      <c r="G320" s="882" t="s">
        <v>1224</v>
      </c>
      <c r="H320" s="882" t="s">
        <v>877</v>
      </c>
      <c r="I320" s="66" t="s">
        <v>39</v>
      </c>
      <c r="J320" s="125" t="s">
        <v>1403</v>
      </c>
      <c r="K320" s="1372" t="s">
        <v>1433</v>
      </c>
      <c r="N320" s="582">
        <f>$E320</f>
        <v>1</v>
      </c>
      <c r="O320" s="1827">
        <f>$F320</f>
        <v>1240000</v>
      </c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827">
        <f t="shared" si="70"/>
        <v>1</v>
      </c>
      <c r="AY320" s="1827">
        <f t="shared" si="71"/>
        <v>1240000</v>
      </c>
      <c r="AZ320" s="128"/>
      <c r="BA320" s="128"/>
      <c r="BN320" s="2009"/>
      <c r="BO320" s="2009"/>
    </row>
    <row r="321" spans="1:196" s="1363" customFormat="1" ht="24" customHeight="1">
      <c r="A321" s="66">
        <v>6</v>
      </c>
      <c r="B321" s="66">
        <v>27</v>
      </c>
      <c r="C321" s="14" t="s">
        <v>550</v>
      </c>
      <c r="D321" s="1360">
        <v>1760000</v>
      </c>
      <c r="E321" s="582">
        <v>1</v>
      </c>
      <c r="F321" s="126">
        <f t="shared" si="69"/>
        <v>1760000</v>
      </c>
      <c r="G321" s="882" t="s">
        <v>1224</v>
      </c>
      <c r="H321" s="882" t="s">
        <v>877</v>
      </c>
      <c r="I321" s="66" t="s">
        <v>39</v>
      </c>
      <c r="J321" s="125" t="s">
        <v>1403</v>
      </c>
      <c r="K321" s="1372" t="s">
        <v>1433</v>
      </c>
      <c r="N321" s="582">
        <f>$E321</f>
        <v>1</v>
      </c>
      <c r="O321" s="1827">
        <f>$F321</f>
        <v>1760000</v>
      </c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827">
        <f t="shared" si="70"/>
        <v>1</v>
      </c>
      <c r="AY321" s="1827">
        <f t="shared" si="71"/>
        <v>1760000</v>
      </c>
      <c r="AZ321" s="128"/>
      <c r="BA321" s="128"/>
      <c r="BN321" s="2009"/>
      <c r="BO321" s="2009"/>
    </row>
    <row r="322" spans="1:196" s="1363" customFormat="1" ht="24" customHeight="1">
      <c r="A322" s="66">
        <v>6</v>
      </c>
      <c r="B322" s="66">
        <v>41</v>
      </c>
      <c r="C322" s="14" t="s">
        <v>638</v>
      </c>
      <c r="D322" s="1360">
        <v>2060000</v>
      </c>
      <c r="E322" s="582">
        <v>1</v>
      </c>
      <c r="F322" s="126">
        <f t="shared" si="69"/>
        <v>2060000</v>
      </c>
      <c r="G322" s="882" t="s">
        <v>1222</v>
      </c>
      <c r="H322" s="882" t="s">
        <v>877</v>
      </c>
      <c r="I322" s="66" t="s">
        <v>26</v>
      </c>
      <c r="J322" s="125" t="s">
        <v>1403</v>
      </c>
      <c r="K322" s="1372" t="s">
        <v>1433</v>
      </c>
      <c r="L322" s="30" t="s">
        <v>4112</v>
      </c>
      <c r="M322" s="1359"/>
      <c r="N322" s="582"/>
      <c r="O322" s="1827"/>
      <c r="P322" s="582"/>
      <c r="Q322" s="1827"/>
      <c r="R322" s="582">
        <f>$E322</f>
        <v>1</v>
      </c>
      <c r="S322" s="1827">
        <f>$F322</f>
        <v>2060000</v>
      </c>
      <c r="T322" s="1372"/>
      <c r="U322" s="1372"/>
      <c r="V322" s="582"/>
      <c r="W322" s="1827"/>
      <c r="X322" s="1372"/>
      <c r="Y322" s="1372"/>
      <c r="Z322" s="1372"/>
      <c r="AA322" s="1372"/>
      <c r="AB322" s="1372"/>
      <c r="AC322" s="1372"/>
      <c r="AD322" s="1372"/>
      <c r="AE322" s="1372"/>
      <c r="AF322" s="1372"/>
      <c r="AG322" s="1372"/>
      <c r="AH322" s="1372"/>
      <c r="AI322" s="1372"/>
      <c r="AJ322" s="1359"/>
      <c r="AK322" s="1359"/>
      <c r="AL322" s="1372"/>
      <c r="AM322" s="1372"/>
      <c r="AN322" s="1372"/>
      <c r="AO322" s="1372"/>
      <c r="AP322" s="1372"/>
      <c r="AQ322" s="1372"/>
      <c r="AR322" s="1372"/>
      <c r="AS322" s="1372"/>
      <c r="AT322" s="1372"/>
      <c r="AU322" s="1372"/>
      <c r="AV322" s="1372"/>
      <c r="AW322" s="1372"/>
      <c r="AX322" s="1827">
        <f t="shared" si="70"/>
        <v>1</v>
      </c>
      <c r="AY322" s="1827">
        <f t="shared" si="71"/>
        <v>2060000</v>
      </c>
      <c r="AZ322" s="1372"/>
      <c r="BA322" s="1372"/>
      <c r="BB322" s="1359"/>
      <c r="BC322" s="1359"/>
      <c r="BD322" s="1359"/>
      <c r="BE322" s="1359"/>
      <c r="BF322" s="1359"/>
      <c r="BG322" s="1359"/>
      <c r="BH322" s="1359"/>
      <c r="BI322" s="1359"/>
      <c r="BJ322" s="1359"/>
      <c r="BK322" s="1359"/>
      <c r="BL322" s="1359"/>
      <c r="BM322" s="1359"/>
      <c r="BN322" s="2009"/>
      <c r="BO322" s="2009"/>
      <c r="BP322" s="1359"/>
      <c r="BQ322" s="1359"/>
      <c r="BR322" s="1359"/>
      <c r="BS322" s="1359"/>
      <c r="BT322" s="1359"/>
      <c r="BU322" s="1359"/>
      <c r="BV322" s="1359"/>
      <c r="BW322" s="1359"/>
      <c r="BX322" s="1359"/>
      <c r="BY322" s="1359"/>
      <c r="BZ322" s="1359"/>
      <c r="CA322" s="1359"/>
      <c r="CB322" s="1359"/>
      <c r="CC322" s="1359"/>
      <c r="CD322" s="1359"/>
      <c r="CE322" s="1359"/>
      <c r="CF322" s="1359"/>
      <c r="CG322" s="1359"/>
      <c r="CH322" s="1359"/>
      <c r="CI322" s="1359"/>
      <c r="CJ322" s="1359"/>
      <c r="CK322" s="1359"/>
      <c r="CL322" s="1359"/>
      <c r="CM322" s="1359"/>
      <c r="CN322" s="1359"/>
      <c r="CO322" s="1359"/>
      <c r="CP322" s="1359"/>
      <c r="CQ322" s="1359"/>
      <c r="CR322" s="1359"/>
      <c r="CS322" s="1359"/>
      <c r="CT322" s="1359"/>
      <c r="CU322" s="1359"/>
      <c r="CV322" s="1359"/>
      <c r="CW322" s="1359"/>
      <c r="CX322" s="1359"/>
      <c r="CY322" s="1359"/>
      <c r="CZ322" s="1359"/>
      <c r="DA322" s="1359"/>
      <c r="DB322" s="1359"/>
      <c r="DC322" s="1359"/>
      <c r="DD322" s="1359"/>
      <c r="DE322" s="1359"/>
      <c r="DF322" s="1359"/>
      <c r="DG322" s="1359"/>
      <c r="DH322" s="1359"/>
      <c r="DI322" s="1359"/>
      <c r="DJ322" s="1359"/>
      <c r="DK322" s="1359"/>
      <c r="DL322" s="1359"/>
      <c r="DM322" s="1359"/>
      <c r="DN322" s="1359"/>
      <c r="DO322" s="1359"/>
      <c r="DP322" s="1359"/>
      <c r="DQ322" s="1359"/>
      <c r="DR322" s="1359"/>
      <c r="DS322" s="1359"/>
      <c r="DT322" s="1359"/>
      <c r="DU322" s="1359"/>
      <c r="DV322" s="1359"/>
      <c r="DW322" s="1359"/>
      <c r="DX322" s="1359"/>
      <c r="DY322" s="1359"/>
      <c r="DZ322" s="1359"/>
      <c r="EA322" s="1359"/>
      <c r="EB322" s="1359"/>
      <c r="EC322" s="1359"/>
      <c r="ED322" s="1359"/>
      <c r="EE322" s="1359"/>
      <c r="EF322" s="1359"/>
      <c r="EG322" s="1359"/>
      <c r="EH322" s="1359"/>
      <c r="EI322" s="1359"/>
      <c r="EJ322" s="1359"/>
      <c r="EK322" s="1359"/>
      <c r="EL322" s="1359"/>
      <c r="EM322" s="1359"/>
      <c r="EN322" s="1359"/>
      <c r="EO322" s="1359"/>
      <c r="EP322" s="1359"/>
      <c r="EQ322" s="1359"/>
      <c r="ER322" s="1359"/>
      <c r="ES322" s="1359"/>
      <c r="ET322" s="1359"/>
      <c r="EU322" s="1359"/>
      <c r="EV322" s="1359"/>
      <c r="EW322" s="1359"/>
      <c r="EX322" s="1359"/>
      <c r="EY322" s="1359"/>
      <c r="EZ322" s="1359"/>
      <c r="FA322" s="1359"/>
      <c r="FB322" s="1359"/>
      <c r="FC322" s="1359"/>
      <c r="FD322" s="1359"/>
      <c r="FE322" s="1359"/>
      <c r="FF322" s="1359"/>
      <c r="FG322" s="1359"/>
      <c r="FH322" s="1359"/>
      <c r="FI322" s="1359"/>
      <c r="FJ322" s="1359"/>
      <c r="FK322" s="1359"/>
      <c r="FL322" s="1359"/>
      <c r="FM322" s="1359"/>
      <c r="FN322" s="1359"/>
      <c r="FO322" s="1359"/>
      <c r="FP322" s="1359"/>
      <c r="FQ322" s="1359"/>
      <c r="FR322" s="1359"/>
      <c r="FS322" s="1359"/>
      <c r="FT322" s="1359"/>
      <c r="FU322" s="1359"/>
      <c r="FV322" s="1359"/>
      <c r="FW322" s="1359"/>
      <c r="FX322" s="1359"/>
      <c r="FY322" s="1359"/>
      <c r="FZ322" s="1359"/>
      <c r="GA322" s="1359"/>
      <c r="GB322" s="1359"/>
      <c r="GC322" s="1359"/>
      <c r="GD322" s="1359"/>
      <c r="GE322" s="1359"/>
      <c r="GF322" s="1359"/>
      <c r="GG322" s="1359"/>
      <c r="GH322" s="1359"/>
      <c r="GI322" s="1359"/>
      <c r="GJ322" s="1359"/>
      <c r="GK322" s="1359"/>
      <c r="GL322" s="1359"/>
      <c r="GM322" s="1359"/>
      <c r="GN322" s="1359"/>
    </row>
    <row r="323" spans="1:196" s="1363" customFormat="1" ht="24" customHeight="1">
      <c r="A323" s="66">
        <v>6</v>
      </c>
      <c r="B323" s="66">
        <v>42</v>
      </c>
      <c r="C323" s="14" t="s">
        <v>804</v>
      </c>
      <c r="D323" s="1360">
        <v>2580000</v>
      </c>
      <c r="E323" s="582">
        <v>1</v>
      </c>
      <c r="F323" s="126">
        <f t="shared" si="69"/>
        <v>2580000</v>
      </c>
      <c r="G323" s="882" t="s">
        <v>1222</v>
      </c>
      <c r="H323" s="882" t="s">
        <v>877</v>
      </c>
      <c r="I323" s="66" t="s">
        <v>26</v>
      </c>
      <c r="J323" s="125" t="s">
        <v>1403</v>
      </c>
      <c r="K323" s="1372" t="s">
        <v>1433</v>
      </c>
      <c r="L323" s="30" t="s">
        <v>4112</v>
      </c>
      <c r="N323" s="582"/>
      <c r="O323" s="1827"/>
      <c r="P323" s="582"/>
      <c r="Q323" s="1827"/>
      <c r="R323" s="582">
        <f>$E323</f>
        <v>1</v>
      </c>
      <c r="S323" s="1827">
        <f>$F323</f>
        <v>2580000</v>
      </c>
      <c r="T323" s="128"/>
      <c r="U323" s="128"/>
      <c r="V323" s="582"/>
      <c r="W323" s="1827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827">
        <f t="shared" si="70"/>
        <v>1</v>
      </c>
      <c r="AY323" s="1827">
        <f t="shared" si="71"/>
        <v>2580000</v>
      </c>
      <c r="AZ323" s="128"/>
      <c r="BA323" s="128"/>
      <c r="BN323" s="2009"/>
      <c r="BO323" s="2009"/>
    </row>
    <row r="324" spans="1:196" s="1363" customFormat="1" ht="24" customHeight="1">
      <c r="A324" s="66">
        <v>6</v>
      </c>
      <c r="B324" s="66">
        <v>36</v>
      </c>
      <c r="C324" s="14" t="s">
        <v>995</v>
      </c>
      <c r="D324" s="1360">
        <v>4380000</v>
      </c>
      <c r="E324" s="582">
        <v>1</v>
      </c>
      <c r="F324" s="126">
        <f t="shared" si="69"/>
        <v>4380000</v>
      </c>
      <c r="G324" s="882" t="s">
        <v>1224</v>
      </c>
      <c r="H324" s="882" t="s">
        <v>877</v>
      </c>
      <c r="I324" s="66" t="s">
        <v>39</v>
      </c>
      <c r="J324" s="125" t="s">
        <v>1403</v>
      </c>
      <c r="K324" s="1372" t="s">
        <v>1433</v>
      </c>
      <c r="N324" s="582">
        <f>$E324</f>
        <v>1</v>
      </c>
      <c r="O324" s="1827">
        <f>$F324</f>
        <v>4380000</v>
      </c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827">
        <f t="shared" si="70"/>
        <v>1</v>
      </c>
      <c r="AY324" s="1827">
        <f t="shared" si="71"/>
        <v>4380000</v>
      </c>
      <c r="AZ324" s="128"/>
      <c r="BA324" s="128"/>
      <c r="BN324" s="2009"/>
      <c r="BO324" s="2009"/>
    </row>
    <row r="325" spans="1:196" s="1363" customFormat="1" ht="24" customHeight="1">
      <c r="A325" s="66">
        <v>6</v>
      </c>
      <c r="B325" s="66">
        <v>13</v>
      </c>
      <c r="C325" s="14" t="s">
        <v>635</v>
      </c>
      <c r="D325" s="1360">
        <v>750000</v>
      </c>
      <c r="E325" s="582">
        <v>1</v>
      </c>
      <c r="F325" s="126">
        <f t="shared" si="69"/>
        <v>750000</v>
      </c>
      <c r="G325" s="882" t="s">
        <v>1028</v>
      </c>
      <c r="H325" s="882" t="s">
        <v>1406</v>
      </c>
      <c r="I325" s="66" t="s">
        <v>49</v>
      </c>
      <c r="J325" s="125" t="s">
        <v>1403</v>
      </c>
      <c r="K325" s="1372" t="s">
        <v>1433</v>
      </c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582">
        <f>$E325</f>
        <v>1</v>
      </c>
      <c r="AA325" s="582">
        <f>$F325</f>
        <v>750000</v>
      </c>
      <c r="AB325" s="128"/>
      <c r="AC325" s="128"/>
      <c r="AD325" s="128"/>
      <c r="AE325" s="128"/>
      <c r="AF325" s="128"/>
      <c r="AG325" s="128"/>
      <c r="AH325" s="128"/>
      <c r="AI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827">
        <f>$E325</f>
        <v>1</v>
      </c>
      <c r="BA325" s="1827">
        <f>$F325</f>
        <v>750000</v>
      </c>
      <c r="BP325" s="2009"/>
      <c r="BQ325" s="2009"/>
    </row>
    <row r="326" spans="1:196" s="1363" customFormat="1" ht="24" customHeight="1">
      <c r="A326" s="66">
        <v>6</v>
      </c>
      <c r="B326" s="66">
        <v>45</v>
      </c>
      <c r="C326" s="14" t="s">
        <v>1005</v>
      </c>
      <c r="D326" s="1360">
        <v>4640000</v>
      </c>
      <c r="E326" s="582">
        <v>1</v>
      </c>
      <c r="F326" s="126">
        <f t="shared" si="69"/>
        <v>4640000</v>
      </c>
      <c r="G326" s="882" t="s">
        <v>559</v>
      </c>
      <c r="H326" s="882" t="s">
        <v>1406</v>
      </c>
      <c r="I326" s="66" t="s">
        <v>33</v>
      </c>
      <c r="J326" s="125" t="s">
        <v>1403</v>
      </c>
      <c r="K326" s="1372" t="s">
        <v>1433</v>
      </c>
      <c r="N326" s="128"/>
      <c r="O326" s="128"/>
      <c r="P326" s="582">
        <f>$E326</f>
        <v>1</v>
      </c>
      <c r="Q326" s="1827">
        <f>$F326</f>
        <v>4640000</v>
      </c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827">
        <f>$E326</f>
        <v>1</v>
      </c>
      <c r="BA326" s="1827">
        <f>$F326</f>
        <v>4640000</v>
      </c>
      <c r="BP326" s="2009"/>
      <c r="BQ326" s="2009"/>
    </row>
    <row r="327" spans="1:196" s="1363" customFormat="1" ht="24" customHeight="1">
      <c r="A327" s="91"/>
      <c r="B327" s="91"/>
      <c r="C327" s="1904"/>
      <c r="D327" s="2003"/>
      <c r="E327" s="1991"/>
      <c r="F327" s="1992"/>
      <c r="G327" s="2004"/>
      <c r="H327" s="2004"/>
      <c r="I327" s="91"/>
      <c r="J327" s="1386"/>
      <c r="K327" s="1359"/>
      <c r="N327" s="128"/>
      <c r="O327" s="128"/>
      <c r="P327" s="582"/>
      <c r="Q327" s="1827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L327" s="3127" t="s">
        <v>1417</v>
      </c>
      <c r="AM327" s="3127"/>
      <c r="AN327" s="3127" t="s">
        <v>1410</v>
      </c>
      <c r="AO327" s="3127"/>
      <c r="AP327" s="3127" t="s">
        <v>526</v>
      </c>
      <c r="AQ327" s="3127"/>
      <c r="AR327" s="3127" t="s">
        <v>825</v>
      </c>
      <c r="AS327" s="3127"/>
      <c r="BP327" s="2009"/>
      <c r="BQ327" s="2009"/>
    </row>
    <row r="328" spans="1:196" s="1363" customFormat="1" ht="24" customHeight="1">
      <c r="A328" s="91"/>
      <c r="B328" s="91"/>
      <c r="C328" s="1904"/>
      <c r="D328" s="2003"/>
      <c r="E328" s="1991"/>
      <c r="F328" s="1992"/>
      <c r="G328" s="2004"/>
      <c r="H328" s="2004"/>
      <c r="I328" s="91"/>
      <c r="J328" s="1386"/>
      <c r="K328" s="1359"/>
      <c r="N328" s="128"/>
      <c r="O328" s="128"/>
      <c r="P328" s="582"/>
      <c r="Q328" s="1827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L328" s="2010" t="s">
        <v>1078</v>
      </c>
      <c r="AM328" s="2010" t="s">
        <v>1077</v>
      </c>
      <c r="AN328" s="2010" t="s">
        <v>1078</v>
      </c>
      <c r="AO328" s="2010" t="s">
        <v>1077</v>
      </c>
      <c r="AP328" s="2010" t="s">
        <v>1078</v>
      </c>
      <c r="AQ328" s="2010" t="s">
        <v>1077</v>
      </c>
      <c r="AR328" s="2010" t="s">
        <v>1078</v>
      </c>
      <c r="AS328" s="2010" t="s">
        <v>1077</v>
      </c>
      <c r="BP328" s="2009"/>
      <c r="BQ328" s="2009"/>
    </row>
    <row r="329" spans="1:196" s="1363" customFormat="1" ht="24" customHeight="1">
      <c r="A329" s="91"/>
      <c r="B329" s="91"/>
      <c r="C329" s="1904"/>
      <c r="D329" s="2003"/>
      <c r="E329" s="1991"/>
      <c r="F329" s="1992"/>
      <c r="G329" s="2004"/>
      <c r="H329" s="2004"/>
      <c r="I329" s="91"/>
      <c r="J329" s="1386"/>
      <c r="K329" s="1359"/>
      <c r="N329" s="128"/>
      <c r="O329" s="128"/>
      <c r="P329" s="582"/>
      <c r="Q329" s="1827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L329" s="2008">
        <f>SUM(AL330:AL368)</f>
        <v>7</v>
      </c>
      <c r="AM329" s="2008">
        <f t="shared" ref="AM329:AS329" si="72">SUM(AM330:AM368)</f>
        <v>12800000</v>
      </c>
      <c r="AN329" s="2008">
        <f t="shared" si="72"/>
        <v>15</v>
      </c>
      <c r="AO329" s="2008">
        <f t="shared" si="72"/>
        <v>32115000</v>
      </c>
      <c r="AP329" s="2008">
        <f t="shared" si="72"/>
        <v>5</v>
      </c>
      <c r="AQ329" s="2008">
        <f t="shared" si="72"/>
        <v>8380000</v>
      </c>
      <c r="AR329" s="2008">
        <f t="shared" si="72"/>
        <v>12</v>
      </c>
      <c r="AS329" s="2008">
        <f t="shared" si="72"/>
        <v>24260000</v>
      </c>
      <c r="AT329" s="2009">
        <f>AL329+AN329+AP329+AR329</f>
        <v>39</v>
      </c>
      <c r="AU329" s="2009">
        <f>AM329+AO329+AQ329+AS329</f>
        <v>77555000</v>
      </c>
      <c r="BP329" s="2009"/>
      <c r="BQ329" s="2009"/>
    </row>
    <row r="330" spans="1:196" s="1363" customFormat="1" ht="24" customHeight="1">
      <c r="A330" s="66">
        <v>7</v>
      </c>
      <c r="B330" s="66">
        <v>37</v>
      </c>
      <c r="C330" s="14" t="s">
        <v>169</v>
      </c>
      <c r="D330" s="1360">
        <v>1070000</v>
      </c>
      <c r="E330" s="582">
        <v>1</v>
      </c>
      <c r="F330" s="126">
        <f t="shared" ref="F330:F368" si="73">E330*D330</f>
        <v>1070000</v>
      </c>
      <c r="G330" s="882" t="s">
        <v>1416</v>
      </c>
      <c r="H330" s="882" t="s">
        <v>1417</v>
      </c>
      <c r="I330" s="66" t="s">
        <v>33</v>
      </c>
      <c r="J330" s="125" t="s">
        <v>961</v>
      </c>
      <c r="K330" s="1372" t="s">
        <v>1433</v>
      </c>
      <c r="L330" s="1364"/>
      <c r="M330" s="1364"/>
      <c r="N330" s="1361"/>
      <c r="O330" s="1361"/>
      <c r="P330" s="582">
        <f>$E330</f>
        <v>1</v>
      </c>
      <c r="Q330" s="1827">
        <f>$F330</f>
        <v>1070000</v>
      </c>
      <c r="R330" s="1361"/>
      <c r="S330" s="1361"/>
      <c r="T330" s="1361"/>
      <c r="U330" s="1361"/>
      <c r="V330" s="1361"/>
      <c r="W330" s="1361"/>
      <c r="X330" s="1361"/>
      <c r="Y330" s="1361"/>
      <c r="Z330" s="1361"/>
      <c r="AA330" s="1361"/>
      <c r="AB330" s="1361"/>
      <c r="AC330" s="1361"/>
      <c r="AD330" s="1361"/>
      <c r="AE330" s="1361"/>
      <c r="AF330" s="1361"/>
      <c r="AG330" s="1361"/>
      <c r="AH330" s="1361"/>
      <c r="AI330" s="1361"/>
      <c r="AJ330" s="1364"/>
      <c r="AK330" s="1364"/>
      <c r="AL330" s="1827">
        <f t="shared" ref="AL330:AL336" si="74">$E330</f>
        <v>1</v>
      </c>
      <c r="AM330" s="1827">
        <f t="shared" ref="AM330:AM336" si="75">$F330</f>
        <v>1070000</v>
      </c>
      <c r="AN330" s="1361"/>
      <c r="AO330" s="1361"/>
      <c r="AP330" s="1361"/>
      <c r="AQ330" s="1361"/>
      <c r="AR330" s="1361"/>
      <c r="AS330" s="1361"/>
      <c r="AT330" s="1364"/>
      <c r="AU330" s="1364"/>
      <c r="AV330" s="1364"/>
      <c r="AW330" s="1364"/>
      <c r="AX330" s="1364"/>
      <c r="AY330" s="1364"/>
      <c r="AZ330" s="1364"/>
      <c r="BA330" s="1364"/>
      <c r="BB330" s="1364"/>
      <c r="BC330" s="1364"/>
      <c r="BD330" s="1364"/>
      <c r="BE330" s="1364"/>
      <c r="BF330" s="1364"/>
      <c r="BG330" s="1364"/>
      <c r="BH330" s="1364"/>
      <c r="BI330" s="1364"/>
      <c r="BJ330" s="1364"/>
      <c r="BK330" s="1364"/>
      <c r="BL330" s="1364"/>
      <c r="BM330" s="1364"/>
      <c r="BN330" s="1364"/>
      <c r="BO330" s="1364"/>
      <c r="BP330" s="1364"/>
      <c r="BQ330" s="1364"/>
      <c r="BR330" s="1364"/>
      <c r="BS330" s="1364"/>
      <c r="BT330" s="1364"/>
      <c r="BU330" s="1364"/>
      <c r="BV330" s="1364"/>
      <c r="BW330" s="1364"/>
      <c r="BX330" s="1364"/>
      <c r="BY330" s="1364"/>
      <c r="BZ330" s="1364"/>
      <c r="CA330" s="1364"/>
      <c r="CB330" s="1364"/>
      <c r="CC330" s="1364"/>
      <c r="CD330" s="1364"/>
      <c r="CE330" s="1364"/>
      <c r="CF330" s="1364"/>
      <c r="CG330" s="1364"/>
      <c r="CH330" s="1364"/>
      <c r="CI330" s="1364"/>
      <c r="CJ330" s="1364"/>
      <c r="CK330" s="1364"/>
      <c r="CL330" s="1364"/>
      <c r="CM330" s="1364"/>
      <c r="CN330" s="1364"/>
      <c r="CO330" s="1364"/>
      <c r="CP330" s="1364"/>
      <c r="CQ330" s="1364"/>
      <c r="CR330" s="1364"/>
      <c r="CS330" s="1364"/>
      <c r="CT330" s="1364"/>
      <c r="CU330" s="1364"/>
      <c r="CV330" s="1364"/>
      <c r="CW330" s="1364"/>
      <c r="CX330" s="1364"/>
      <c r="CY330" s="1364"/>
      <c r="CZ330" s="1364"/>
      <c r="DA330" s="1364"/>
      <c r="DB330" s="1364"/>
      <c r="DC330" s="1364"/>
      <c r="DD330" s="1364"/>
      <c r="DE330" s="1364"/>
      <c r="DF330" s="1364"/>
      <c r="DG330" s="1364"/>
      <c r="DH330" s="1364"/>
      <c r="DI330" s="1364"/>
      <c r="DJ330" s="1364"/>
      <c r="DK330" s="1364"/>
      <c r="DL330" s="1364"/>
      <c r="DM330" s="1364"/>
      <c r="DN330" s="1364"/>
      <c r="DO330" s="1364"/>
      <c r="DP330" s="1364"/>
      <c r="DQ330" s="1364"/>
      <c r="DR330" s="1364"/>
      <c r="DS330" s="1364"/>
      <c r="DT330" s="1364"/>
      <c r="DU330" s="1364"/>
      <c r="DV330" s="1364"/>
      <c r="DW330" s="1364"/>
      <c r="DX330" s="1364"/>
      <c r="DY330" s="1364"/>
      <c r="DZ330" s="1364"/>
      <c r="EA330" s="1364"/>
      <c r="EB330" s="1364"/>
      <c r="EC330" s="1364"/>
      <c r="ED330" s="1364"/>
      <c r="EE330" s="1364"/>
      <c r="EF330" s="1364"/>
      <c r="EG330" s="1364"/>
      <c r="EH330" s="1364"/>
      <c r="EI330" s="1364"/>
      <c r="EJ330" s="1364"/>
      <c r="EK330" s="1364"/>
      <c r="EL330" s="1364"/>
      <c r="EM330" s="1364"/>
      <c r="EN330" s="1364"/>
      <c r="EO330" s="1364"/>
      <c r="EP330" s="1364"/>
      <c r="EQ330" s="1364"/>
      <c r="ER330" s="1364"/>
      <c r="ES330" s="1364"/>
      <c r="ET330" s="1364"/>
      <c r="EU330" s="1364"/>
      <c r="EV330" s="1364"/>
      <c r="EW330" s="1364"/>
      <c r="EX330" s="1364"/>
      <c r="EY330" s="1364"/>
      <c r="EZ330" s="1364"/>
      <c r="FA330" s="1364"/>
      <c r="FB330" s="1364"/>
      <c r="FC330" s="1364"/>
      <c r="FD330" s="1364"/>
      <c r="FE330" s="1364"/>
      <c r="FF330" s="1364"/>
      <c r="FG330" s="1364"/>
      <c r="FH330" s="1364"/>
      <c r="FI330" s="1364"/>
      <c r="FJ330" s="1364"/>
      <c r="FK330" s="1364"/>
      <c r="FL330" s="1364"/>
      <c r="FM330" s="1364"/>
      <c r="FN330" s="1364"/>
      <c r="FO330" s="1364"/>
      <c r="FP330" s="1364"/>
      <c r="FQ330" s="1364"/>
      <c r="FR330" s="1364"/>
      <c r="FS330" s="1364"/>
      <c r="FT330" s="1364"/>
      <c r="FU330" s="1364"/>
      <c r="FV330" s="1364"/>
      <c r="FW330" s="1364"/>
      <c r="FX330" s="1364"/>
      <c r="FY330" s="1364"/>
      <c r="FZ330" s="1364"/>
      <c r="GA330" s="1364"/>
      <c r="GB330" s="1364"/>
      <c r="GC330" s="1364"/>
      <c r="GD330" s="1364"/>
      <c r="GE330" s="1364"/>
      <c r="GF330" s="1364"/>
      <c r="GG330" s="1364"/>
      <c r="GH330" s="1364"/>
      <c r="GI330" s="1364"/>
      <c r="GJ330" s="1364"/>
      <c r="GK330" s="1364"/>
      <c r="GL330" s="1364"/>
      <c r="GM330" s="1364"/>
      <c r="GN330" s="1364"/>
    </row>
    <row r="331" spans="1:196" s="1363" customFormat="1" ht="24" customHeight="1">
      <c r="A331" s="66">
        <v>7</v>
      </c>
      <c r="B331" s="66">
        <v>23</v>
      </c>
      <c r="C331" s="14" t="s">
        <v>850</v>
      </c>
      <c r="D331" s="1360">
        <v>1240000</v>
      </c>
      <c r="E331" s="582">
        <v>1</v>
      </c>
      <c r="F331" s="126">
        <f t="shared" si="73"/>
        <v>1240000</v>
      </c>
      <c r="G331" s="882" t="s">
        <v>167</v>
      </c>
      <c r="H331" s="882" t="s">
        <v>1417</v>
      </c>
      <c r="I331" s="66" t="s">
        <v>49</v>
      </c>
      <c r="J331" s="125" t="s">
        <v>1403</v>
      </c>
      <c r="K331" s="1372" t="s">
        <v>1433</v>
      </c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582">
        <f>$E331</f>
        <v>1</v>
      </c>
      <c r="AA331" s="582">
        <f>$F331</f>
        <v>1240000</v>
      </c>
      <c r="AB331" s="128"/>
      <c r="AC331" s="128"/>
      <c r="AD331" s="128"/>
      <c r="AE331" s="128"/>
      <c r="AF331" s="128"/>
      <c r="AG331" s="128"/>
      <c r="AH331" s="128"/>
      <c r="AI331" s="128"/>
      <c r="AL331" s="1827">
        <f t="shared" si="74"/>
        <v>1</v>
      </c>
      <c r="AM331" s="1827">
        <f t="shared" si="75"/>
        <v>1240000</v>
      </c>
      <c r="AN331" s="128"/>
      <c r="AO331" s="128"/>
      <c r="AP331" s="128"/>
      <c r="AQ331" s="128"/>
      <c r="AR331" s="128"/>
      <c r="AS331" s="128"/>
    </row>
    <row r="332" spans="1:196" s="1363" customFormat="1" ht="24" customHeight="1">
      <c r="A332" s="66">
        <v>7</v>
      </c>
      <c r="B332" s="66">
        <v>10</v>
      </c>
      <c r="C332" s="14" t="s">
        <v>992</v>
      </c>
      <c r="D332" s="1360">
        <v>1240000</v>
      </c>
      <c r="E332" s="582">
        <v>1</v>
      </c>
      <c r="F332" s="126">
        <f t="shared" si="73"/>
        <v>1240000</v>
      </c>
      <c r="G332" s="882" t="s">
        <v>1416</v>
      </c>
      <c r="H332" s="882" t="s">
        <v>1417</v>
      </c>
      <c r="I332" s="66" t="s">
        <v>33</v>
      </c>
      <c r="J332" s="125" t="s">
        <v>961</v>
      </c>
      <c r="K332" s="1372" t="s">
        <v>1433</v>
      </c>
      <c r="N332" s="128"/>
      <c r="O332" s="128"/>
      <c r="P332" s="582">
        <f>$E332</f>
        <v>1</v>
      </c>
      <c r="Q332" s="1827">
        <f>$F332</f>
        <v>1240000</v>
      </c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L332" s="1827">
        <f t="shared" si="74"/>
        <v>1</v>
      </c>
      <c r="AM332" s="1827">
        <f t="shared" si="75"/>
        <v>1240000</v>
      </c>
      <c r="AN332" s="128"/>
      <c r="AO332" s="128"/>
      <c r="AP332" s="128"/>
      <c r="AQ332" s="128"/>
      <c r="AR332" s="128"/>
      <c r="AS332" s="128"/>
    </row>
    <row r="333" spans="1:196" s="1363" customFormat="1" ht="24" customHeight="1">
      <c r="A333" s="66">
        <v>7</v>
      </c>
      <c r="B333" s="66">
        <v>3</v>
      </c>
      <c r="C333" s="14" t="s">
        <v>771</v>
      </c>
      <c r="D333" s="1360">
        <v>1760000</v>
      </c>
      <c r="E333" s="582">
        <v>1</v>
      </c>
      <c r="F333" s="126">
        <f t="shared" si="73"/>
        <v>1760000</v>
      </c>
      <c r="G333" s="882" t="s">
        <v>175</v>
      </c>
      <c r="H333" s="882" t="s">
        <v>1417</v>
      </c>
      <c r="I333" s="66" t="s">
        <v>28</v>
      </c>
      <c r="J333" s="125" t="s">
        <v>1403</v>
      </c>
      <c r="K333" s="1372" t="s">
        <v>1433</v>
      </c>
      <c r="N333" s="128"/>
      <c r="O333" s="128"/>
      <c r="P333" s="128"/>
      <c r="Q333" s="128"/>
      <c r="R333" s="128"/>
      <c r="S333" s="128"/>
      <c r="T333" s="128"/>
      <c r="U333" s="128"/>
      <c r="V333" s="582">
        <f>$E333</f>
        <v>1</v>
      </c>
      <c r="W333" s="582">
        <f>$F333</f>
        <v>1760000</v>
      </c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L333" s="1827">
        <f t="shared" si="74"/>
        <v>1</v>
      </c>
      <c r="AM333" s="1827">
        <f t="shared" si="75"/>
        <v>1760000</v>
      </c>
      <c r="AN333" s="128"/>
      <c r="AO333" s="128"/>
      <c r="AP333" s="128"/>
      <c r="AQ333" s="128"/>
      <c r="AR333" s="128"/>
      <c r="AS333" s="128"/>
    </row>
    <row r="334" spans="1:196" s="1363" customFormat="1" ht="24" customHeight="1">
      <c r="A334" s="66">
        <v>7</v>
      </c>
      <c r="B334" s="66">
        <v>17</v>
      </c>
      <c r="C334" s="14" t="s">
        <v>637</v>
      </c>
      <c r="D334" s="1360">
        <v>1820000</v>
      </c>
      <c r="E334" s="582">
        <v>1</v>
      </c>
      <c r="F334" s="126">
        <f t="shared" si="73"/>
        <v>1820000</v>
      </c>
      <c r="G334" s="882" t="s">
        <v>1416</v>
      </c>
      <c r="H334" s="882" t="s">
        <v>1417</v>
      </c>
      <c r="I334" s="66" t="s">
        <v>33</v>
      </c>
      <c r="J334" s="125" t="s">
        <v>1403</v>
      </c>
      <c r="K334" s="1372" t="s">
        <v>1433</v>
      </c>
      <c r="N334" s="128"/>
      <c r="O334" s="128"/>
      <c r="P334" s="582">
        <f>$E334</f>
        <v>1</v>
      </c>
      <c r="Q334" s="1827">
        <f>$F334</f>
        <v>1820000</v>
      </c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128"/>
      <c r="AL334" s="1827">
        <f t="shared" si="74"/>
        <v>1</v>
      </c>
      <c r="AM334" s="1827">
        <f t="shared" si="75"/>
        <v>1820000</v>
      </c>
      <c r="AN334" s="128"/>
      <c r="AO334" s="128"/>
      <c r="AP334" s="128"/>
      <c r="AQ334" s="128"/>
      <c r="AR334" s="128"/>
      <c r="AS334" s="128"/>
    </row>
    <row r="335" spans="1:196" s="1363" customFormat="1" ht="24" customHeight="1">
      <c r="A335" s="66">
        <v>7</v>
      </c>
      <c r="B335" s="66">
        <v>36</v>
      </c>
      <c r="C335" s="131" t="s">
        <v>2562</v>
      </c>
      <c r="D335" s="1360">
        <v>2580000</v>
      </c>
      <c r="E335" s="582">
        <v>1</v>
      </c>
      <c r="F335" s="126">
        <f t="shared" si="73"/>
        <v>2580000</v>
      </c>
      <c r="G335" s="882" t="s">
        <v>1416</v>
      </c>
      <c r="H335" s="882" t="s">
        <v>1417</v>
      </c>
      <c r="I335" s="66" t="s">
        <v>33</v>
      </c>
      <c r="J335" s="125" t="s">
        <v>1403</v>
      </c>
      <c r="K335" s="1372" t="s">
        <v>1433</v>
      </c>
      <c r="N335" s="128"/>
      <c r="O335" s="128"/>
      <c r="P335" s="582">
        <f>$E335</f>
        <v>1</v>
      </c>
      <c r="Q335" s="1827">
        <f>$F335</f>
        <v>2580000</v>
      </c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  <c r="AI335" s="128"/>
      <c r="AL335" s="1827">
        <f t="shared" si="74"/>
        <v>1</v>
      </c>
      <c r="AM335" s="1827">
        <f t="shared" si="75"/>
        <v>2580000</v>
      </c>
      <c r="AN335" s="128"/>
      <c r="AO335" s="128"/>
      <c r="AP335" s="128"/>
      <c r="AQ335" s="128"/>
      <c r="AR335" s="128"/>
      <c r="AS335" s="128"/>
    </row>
    <row r="336" spans="1:196" s="1363" customFormat="1" ht="24" customHeight="1">
      <c r="A336" s="66">
        <v>7</v>
      </c>
      <c r="B336" s="66">
        <v>29</v>
      </c>
      <c r="C336" s="14" t="s">
        <v>549</v>
      </c>
      <c r="D336" s="1360">
        <v>3090000</v>
      </c>
      <c r="E336" s="582">
        <v>1</v>
      </c>
      <c r="F336" s="126">
        <f t="shared" si="73"/>
        <v>3090000</v>
      </c>
      <c r="G336" s="882" t="s">
        <v>1416</v>
      </c>
      <c r="H336" s="882" t="s">
        <v>1417</v>
      </c>
      <c r="I336" s="66" t="s">
        <v>33</v>
      </c>
      <c r="J336" s="125" t="s">
        <v>1403</v>
      </c>
      <c r="K336" s="1372" t="s">
        <v>1433</v>
      </c>
      <c r="N336" s="128"/>
      <c r="O336" s="128"/>
      <c r="P336" s="582">
        <f>$E336</f>
        <v>1</v>
      </c>
      <c r="Q336" s="1827">
        <f>$F336</f>
        <v>3090000</v>
      </c>
      <c r="R336" s="128"/>
      <c r="S336" s="128"/>
      <c r="T336" s="128"/>
      <c r="U336" s="128"/>
      <c r="V336" s="128"/>
      <c r="W336" s="128"/>
      <c r="X336" s="128"/>
      <c r="Y336" s="128"/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128"/>
      <c r="AL336" s="1827">
        <f t="shared" si="74"/>
        <v>1</v>
      </c>
      <c r="AM336" s="1827">
        <f t="shared" si="75"/>
        <v>3090000</v>
      </c>
      <c r="AN336" s="128"/>
      <c r="AO336" s="128"/>
      <c r="AP336" s="128"/>
      <c r="AQ336" s="128"/>
      <c r="AR336" s="128"/>
      <c r="AS336" s="128"/>
    </row>
    <row r="337" spans="1:45" s="1363" customFormat="1" ht="24" customHeight="1">
      <c r="A337" s="66">
        <v>7</v>
      </c>
      <c r="B337" s="66">
        <v>31</v>
      </c>
      <c r="C337" s="14" t="s">
        <v>1064</v>
      </c>
      <c r="D337" s="1360">
        <v>1030000</v>
      </c>
      <c r="E337" s="582">
        <v>1</v>
      </c>
      <c r="F337" s="126">
        <f t="shared" si="73"/>
        <v>1030000</v>
      </c>
      <c r="G337" s="882" t="s">
        <v>524</v>
      </c>
      <c r="H337" s="882" t="s">
        <v>1410</v>
      </c>
      <c r="I337" s="66" t="s">
        <v>39</v>
      </c>
      <c r="J337" s="125" t="s">
        <v>961</v>
      </c>
      <c r="K337" s="1372" t="s">
        <v>1433</v>
      </c>
      <c r="N337" s="582">
        <f>$E337</f>
        <v>1</v>
      </c>
      <c r="O337" s="1827">
        <f>$F337</f>
        <v>1030000</v>
      </c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  <c r="AI337" s="128"/>
      <c r="AL337" s="128"/>
      <c r="AM337" s="128"/>
      <c r="AN337" s="1827">
        <f t="shared" ref="AN337:AN351" si="76">$E337</f>
        <v>1</v>
      </c>
      <c r="AO337" s="1827">
        <f t="shared" ref="AO337:AO351" si="77">$F337</f>
        <v>1030000</v>
      </c>
      <c r="AP337" s="128"/>
      <c r="AQ337" s="128"/>
      <c r="AR337" s="128"/>
      <c r="AS337" s="128"/>
    </row>
    <row r="338" spans="1:45" s="1363" customFormat="1" ht="24" customHeight="1">
      <c r="A338" s="66">
        <v>7</v>
      </c>
      <c r="B338" s="66">
        <v>38</v>
      </c>
      <c r="C338" s="14" t="s">
        <v>170</v>
      </c>
      <c r="D338" s="1360">
        <v>1070000</v>
      </c>
      <c r="E338" s="582">
        <v>1</v>
      </c>
      <c r="F338" s="126">
        <f t="shared" si="73"/>
        <v>1070000</v>
      </c>
      <c r="G338" s="882" t="s">
        <v>163</v>
      </c>
      <c r="H338" s="882" t="s">
        <v>1410</v>
      </c>
      <c r="I338" s="66" t="s">
        <v>26</v>
      </c>
      <c r="J338" s="125" t="s">
        <v>1403</v>
      </c>
      <c r="K338" s="1372" t="s">
        <v>1433</v>
      </c>
      <c r="M338" s="30" t="s">
        <v>4113</v>
      </c>
      <c r="N338" s="128"/>
      <c r="O338" s="128"/>
      <c r="P338" s="128"/>
      <c r="Q338" s="128"/>
      <c r="R338" s="128"/>
      <c r="S338" s="128"/>
      <c r="T338" s="582">
        <f>$E338</f>
        <v>1</v>
      </c>
      <c r="U338" s="1827">
        <f>$F338</f>
        <v>1070000</v>
      </c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  <c r="AL338" s="128"/>
      <c r="AM338" s="128"/>
      <c r="AN338" s="1827">
        <f t="shared" si="76"/>
        <v>1</v>
      </c>
      <c r="AO338" s="1827">
        <f t="shared" si="77"/>
        <v>1070000</v>
      </c>
      <c r="AP338" s="128"/>
      <c r="AQ338" s="128"/>
      <c r="AR338" s="128"/>
      <c r="AS338" s="128"/>
    </row>
    <row r="339" spans="1:45" s="1363" customFormat="1" ht="24" customHeight="1">
      <c r="A339" s="66">
        <v>7</v>
      </c>
      <c r="B339" s="66">
        <v>8</v>
      </c>
      <c r="C339" s="14" t="s">
        <v>992</v>
      </c>
      <c r="D339" s="1360">
        <v>1240000</v>
      </c>
      <c r="E339" s="582">
        <v>1</v>
      </c>
      <c r="F339" s="126">
        <f t="shared" si="73"/>
        <v>1240000</v>
      </c>
      <c r="G339" s="882" t="s">
        <v>524</v>
      </c>
      <c r="H339" s="882" t="s">
        <v>1410</v>
      </c>
      <c r="I339" s="66" t="s">
        <v>39</v>
      </c>
      <c r="J339" s="125" t="s">
        <v>1403</v>
      </c>
      <c r="K339" s="1372" t="s">
        <v>1433</v>
      </c>
      <c r="N339" s="582">
        <f>$E339</f>
        <v>1</v>
      </c>
      <c r="O339" s="1827">
        <f>$F339</f>
        <v>1240000</v>
      </c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  <c r="AL339" s="128"/>
      <c r="AM339" s="128"/>
      <c r="AN339" s="1827">
        <f t="shared" si="76"/>
        <v>1</v>
      </c>
      <c r="AO339" s="1827">
        <f t="shared" si="77"/>
        <v>1240000</v>
      </c>
      <c r="AP339" s="128"/>
      <c r="AQ339" s="128"/>
      <c r="AR339" s="128"/>
      <c r="AS339" s="128"/>
    </row>
    <row r="340" spans="1:45" s="1363" customFormat="1" ht="24" customHeight="1">
      <c r="A340" s="66">
        <v>7</v>
      </c>
      <c r="B340" s="66">
        <v>14</v>
      </c>
      <c r="C340" s="14" t="s">
        <v>1061</v>
      </c>
      <c r="D340" s="1360">
        <v>1240000</v>
      </c>
      <c r="E340" s="582">
        <v>1</v>
      </c>
      <c r="F340" s="126">
        <f t="shared" si="73"/>
        <v>1240000</v>
      </c>
      <c r="G340" s="882" t="s">
        <v>524</v>
      </c>
      <c r="H340" s="882" t="s">
        <v>1410</v>
      </c>
      <c r="I340" s="66" t="s">
        <v>39</v>
      </c>
      <c r="J340" s="125" t="s">
        <v>1403</v>
      </c>
      <c r="K340" s="1372" t="s">
        <v>1433</v>
      </c>
      <c r="N340" s="582">
        <f>$E340</f>
        <v>1</v>
      </c>
      <c r="O340" s="1827">
        <f>$F340</f>
        <v>1240000</v>
      </c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L340" s="128"/>
      <c r="AM340" s="128"/>
      <c r="AN340" s="1827">
        <f t="shared" si="76"/>
        <v>1</v>
      </c>
      <c r="AO340" s="1827">
        <f t="shared" si="77"/>
        <v>1240000</v>
      </c>
      <c r="AP340" s="128"/>
      <c r="AQ340" s="128"/>
      <c r="AR340" s="128"/>
      <c r="AS340" s="128"/>
    </row>
    <row r="341" spans="1:45" s="1363" customFormat="1" ht="24" customHeight="1">
      <c r="A341" s="66">
        <v>7</v>
      </c>
      <c r="B341" s="66">
        <v>19</v>
      </c>
      <c r="C341" s="14" t="s">
        <v>850</v>
      </c>
      <c r="D341" s="1360">
        <v>1240000</v>
      </c>
      <c r="E341" s="582">
        <v>1</v>
      </c>
      <c r="F341" s="126">
        <f t="shared" si="73"/>
        <v>1240000</v>
      </c>
      <c r="G341" s="882" t="s">
        <v>893</v>
      </c>
      <c r="H341" s="882" t="s">
        <v>1410</v>
      </c>
      <c r="I341" s="66" t="s">
        <v>49</v>
      </c>
      <c r="J341" s="125" t="s">
        <v>1403</v>
      </c>
      <c r="K341" s="1372" t="s">
        <v>1433</v>
      </c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582">
        <f>$E341</f>
        <v>1</v>
      </c>
      <c r="AA341" s="582">
        <f>$F341</f>
        <v>1240000</v>
      </c>
      <c r="AB341" s="128"/>
      <c r="AC341" s="128"/>
      <c r="AD341" s="128"/>
      <c r="AE341" s="128"/>
      <c r="AF341" s="128"/>
      <c r="AG341" s="128"/>
      <c r="AH341" s="128"/>
      <c r="AI341" s="128"/>
      <c r="AL341" s="128"/>
      <c r="AM341" s="128"/>
      <c r="AN341" s="1827">
        <f t="shared" si="76"/>
        <v>1</v>
      </c>
      <c r="AO341" s="1827">
        <f t="shared" si="77"/>
        <v>1240000</v>
      </c>
      <c r="AP341" s="128"/>
      <c r="AQ341" s="128"/>
      <c r="AR341" s="128"/>
      <c r="AS341" s="128"/>
    </row>
    <row r="342" spans="1:45" s="1363" customFormat="1" ht="24" customHeight="1">
      <c r="A342" s="66">
        <v>7</v>
      </c>
      <c r="B342" s="66">
        <v>20</v>
      </c>
      <c r="C342" s="14" t="s">
        <v>850</v>
      </c>
      <c r="D342" s="1360">
        <v>1240000</v>
      </c>
      <c r="E342" s="582">
        <v>1</v>
      </c>
      <c r="F342" s="126">
        <f t="shared" si="73"/>
        <v>1240000</v>
      </c>
      <c r="G342" s="882" t="s">
        <v>746</v>
      </c>
      <c r="H342" s="882" t="s">
        <v>1410</v>
      </c>
      <c r="I342" s="66" t="s">
        <v>49</v>
      </c>
      <c r="J342" s="125" t="s">
        <v>961</v>
      </c>
      <c r="K342" s="1372" t="s">
        <v>1433</v>
      </c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582">
        <f>$E342</f>
        <v>1</v>
      </c>
      <c r="AA342" s="582">
        <f>$F342</f>
        <v>1240000</v>
      </c>
      <c r="AB342" s="128"/>
      <c r="AC342" s="128"/>
      <c r="AD342" s="128"/>
      <c r="AE342" s="128"/>
      <c r="AF342" s="128"/>
      <c r="AG342" s="128"/>
      <c r="AH342" s="128"/>
      <c r="AI342" s="128"/>
      <c r="AL342" s="128"/>
      <c r="AM342" s="128"/>
      <c r="AN342" s="1827">
        <f t="shared" si="76"/>
        <v>1</v>
      </c>
      <c r="AO342" s="1827">
        <f t="shared" si="77"/>
        <v>1240000</v>
      </c>
      <c r="AP342" s="128"/>
      <c r="AQ342" s="128"/>
      <c r="AR342" s="128"/>
      <c r="AS342" s="128"/>
    </row>
    <row r="343" spans="1:45" s="1363" customFormat="1" ht="24" customHeight="1">
      <c r="A343" s="66">
        <v>7</v>
      </c>
      <c r="B343" s="66">
        <v>22</v>
      </c>
      <c r="C343" s="14" t="s">
        <v>850</v>
      </c>
      <c r="D343" s="1360">
        <v>1240000</v>
      </c>
      <c r="E343" s="582">
        <v>1</v>
      </c>
      <c r="F343" s="126">
        <f t="shared" si="73"/>
        <v>1240000</v>
      </c>
      <c r="G343" s="882" t="s">
        <v>163</v>
      </c>
      <c r="H343" s="882" t="s">
        <v>1410</v>
      </c>
      <c r="I343" s="66" t="s">
        <v>26</v>
      </c>
      <c r="J343" s="125" t="s">
        <v>1403</v>
      </c>
      <c r="K343" s="1372" t="s">
        <v>1433</v>
      </c>
      <c r="M343" s="30" t="s">
        <v>4113</v>
      </c>
      <c r="N343" s="128"/>
      <c r="O343" s="128"/>
      <c r="P343" s="128"/>
      <c r="Q343" s="128"/>
      <c r="R343" s="128"/>
      <c r="S343" s="128"/>
      <c r="T343" s="582">
        <f>$E343</f>
        <v>1</v>
      </c>
      <c r="U343" s="1827">
        <f>$F343</f>
        <v>1240000</v>
      </c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  <c r="AI343" s="128"/>
      <c r="AL343" s="128"/>
      <c r="AM343" s="128"/>
      <c r="AN343" s="1827">
        <f t="shared" si="76"/>
        <v>1</v>
      </c>
      <c r="AO343" s="1827">
        <f t="shared" si="77"/>
        <v>1240000</v>
      </c>
      <c r="AP343" s="128"/>
      <c r="AQ343" s="128"/>
      <c r="AR343" s="128"/>
      <c r="AS343" s="128"/>
    </row>
    <row r="344" spans="1:45" s="1363" customFormat="1" ht="24" customHeight="1">
      <c r="A344" s="66">
        <v>7</v>
      </c>
      <c r="B344" s="66">
        <v>2</v>
      </c>
      <c r="C344" s="14" t="s">
        <v>734</v>
      </c>
      <c r="D344" s="1360">
        <v>1285000</v>
      </c>
      <c r="E344" s="582">
        <v>1</v>
      </c>
      <c r="F344" s="126">
        <f t="shared" si="73"/>
        <v>1285000</v>
      </c>
      <c r="G344" s="882" t="s">
        <v>524</v>
      </c>
      <c r="H344" s="882" t="s">
        <v>1410</v>
      </c>
      <c r="I344" s="66" t="s">
        <v>39</v>
      </c>
      <c r="J344" s="125" t="s">
        <v>1403</v>
      </c>
      <c r="K344" s="1372" t="s">
        <v>1433</v>
      </c>
      <c r="N344" s="582">
        <f>$E344</f>
        <v>1</v>
      </c>
      <c r="O344" s="1827">
        <f>$F344</f>
        <v>1285000</v>
      </c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  <c r="AI344" s="128"/>
      <c r="AL344" s="128"/>
      <c r="AM344" s="128"/>
      <c r="AN344" s="1827">
        <f t="shared" si="76"/>
        <v>1</v>
      </c>
      <c r="AO344" s="1827">
        <f t="shared" si="77"/>
        <v>1285000</v>
      </c>
      <c r="AP344" s="128"/>
      <c r="AQ344" s="128"/>
      <c r="AR344" s="128"/>
      <c r="AS344" s="128"/>
    </row>
    <row r="345" spans="1:45" s="1363" customFormat="1" ht="24" customHeight="1">
      <c r="A345" s="66">
        <v>7</v>
      </c>
      <c r="B345" s="66">
        <v>33</v>
      </c>
      <c r="C345" s="14" t="s">
        <v>774</v>
      </c>
      <c r="D345" s="1360">
        <v>1450000</v>
      </c>
      <c r="E345" s="582">
        <v>1</v>
      </c>
      <c r="F345" s="126">
        <f t="shared" si="73"/>
        <v>1450000</v>
      </c>
      <c r="G345" s="882" t="s">
        <v>524</v>
      </c>
      <c r="H345" s="882" t="s">
        <v>1410</v>
      </c>
      <c r="I345" s="66" t="s">
        <v>39</v>
      </c>
      <c r="J345" s="125" t="s">
        <v>1403</v>
      </c>
      <c r="K345" s="1372" t="s">
        <v>1433</v>
      </c>
      <c r="N345" s="582">
        <f>$E345</f>
        <v>1</v>
      </c>
      <c r="O345" s="1827">
        <f>$F345</f>
        <v>1450000</v>
      </c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L345" s="128"/>
      <c r="AM345" s="128"/>
      <c r="AN345" s="1827">
        <f t="shared" si="76"/>
        <v>1</v>
      </c>
      <c r="AO345" s="1827">
        <f t="shared" si="77"/>
        <v>1450000</v>
      </c>
      <c r="AP345" s="128"/>
      <c r="AQ345" s="128"/>
      <c r="AR345" s="128"/>
      <c r="AS345" s="128"/>
    </row>
    <row r="346" spans="1:45" s="1363" customFormat="1" ht="24" customHeight="1">
      <c r="A346" s="66">
        <v>7</v>
      </c>
      <c r="B346" s="66">
        <v>15</v>
      </c>
      <c r="C346" s="14" t="s">
        <v>637</v>
      </c>
      <c r="D346" s="1360">
        <v>1820000</v>
      </c>
      <c r="E346" s="582">
        <v>1</v>
      </c>
      <c r="F346" s="126">
        <f t="shared" si="73"/>
        <v>1820000</v>
      </c>
      <c r="G346" s="882" t="s">
        <v>524</v>
      </c>
      <c r="H346" s="882" t="s">
        <v>1410</v>
      </c>
      <c r="I346" s="66" t="s">
        <v>933</v>
      </c>
      <c r="J346" s="125" t="s">
        <v>1403</v>
      </c>
      <c r="K346" s="1372" t="s">
        <v>1433</v>
      </c>
      <c r="N346" s="582">
        <f>$E346</f>
        <v>1</v>
      </c>
      <c r="O346" s="1827">
        <f>$F346</f>
        <v>1820000</v>
      </c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  <c r="AI346" s="128"/>
      <c r="AL346" s="128"/>
      <c r="AM346" s="128"/>
      <c r="AN346" s="1827">
        <f t="shared" si="76"/>
        <v>1</v>
      </c>
      <c r="AO346" s="1827">
        <f t="shared" si="77"/>
        <v>1820000</v>
      </c>
      <c r="AP346" s="128"/>
      <c r="AQ346" s="128"/>
      <c r="AR346" s="128"/>
      <c r="AS346" s="128"/>
    </row>
    <row r="347" spans="1:45" s="1363" customFormat="1" ht="24" customHeight="1">
      <c r="A347" s="66">
        <v>7</v>
      </c>
      <c r="B347" s="66">
        <v>39</v>
      </c>
      <c r="C347" s="14" t="s">
        <v>988</v>
      </c>
      <c r="D347" s="1360">
        <v>2000000</v>
      </c>
      <c r="E347" s="582">
        <v>1</v>
      </c>
      <c r="F347" s="126">
        <f t="shared" si="73"/>
        <v>2000000</v>
      </c>
      <c r="G347" s="882" t="s">
        <v>743</v>
      </c>
      <c r="H347" s="882" t="s">
        <v>1410</v>
      </c>
      <c r="I347" s="66" t="s">
        <v>49</v>
      </c>
      <c r="J347" s="125" t="s">
        <v>1403</v>
      </c>
      <c r="K347" s="1372" t="s">
        <v>1433</v>
      </c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582">
        <f>$E347</f>
        <v>1</v>
      </c>
      <c r="AA347" s="582">
        <f>$F347</f>
        <v>2000000</v>
      </c>
      <c r="AB347" s="128"/>
      <c r="AC347" s="128"/>
      <c r="AD347" s="128"/>
      <c r="AE347" s="128"/>
      <c r="AF347" s="128"/>
      <c r="AG347" s="128"/>
      <c r="AH347" s="128"/>
      <c r="AI347" s="128"/>
      <c r="AL347" s="128"/>
      <c r="AM347" s="128"/>
      <c r="AN347" s="1827">
        <f t="shared" si="76"/>
        <v>1</v>
      </c>
      <c r="AO347" s="1827">
        <f t="shared" si="77"/>
        <v>2000000</v>
      </c>
      <c r="AP347" s="128"/>
      <c r="AQ347" s="128"/>
      <c r="AR347" s="128"/>
      <c r="AS347" s="128"/>
    </row>
    <row r="348" spans="1:45" s="1363" customFormat="1" ht="24" customHeight="1">
      <c r="A348" s="66">
        <v>7</v>
      </c>
      <c r="B348" s="66">
        <v>28</v>
      </c>
      <c r="C348" s="14" t="s">
        <v>549</v>
      </c>
      <c r="D348" s="1360">
        <v>3090000</v>
      </c>
      <c r="E348" s="582">
        <v>1</v>
      </c>
      <c r="F348" s="126">
        <f t="shared" si="73"/>
        <v>3090000</v>
      </c>
      <c r="G348" s="882" t="s">
        <v>524</v>
      </c>
      <c r="H348" s="882" t="s">
        <v>1410</v>
      </c>
      <c r="I348" s="66" t="s">
        <v>39</v>
      </c>
      <c r="J348" s="125" t="s">
        <v>1403</v>
      </c>
      <c r="K348" s="1372" t="s">
        <v>1433</v>
      </c>
      <c r="N348" s="582">
        <f>$E348</f>
        <v>1</v>
      </c>
      <c r="O348" s="1827">
        <f>$F348</f>
        <v>3090000</v>
      </c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  <c r="AI348" s="128"/>
      <c r="AL348" s="128"/>
      <c r="AM348" s="128"/>
      <c r="AN348" s="1827">
        <f t="shared" si="76"/>
        <v>1</v>
      </c>
      <c r="AO348" s="1827">
        <f t="shared" si="77"/>
        <v>3090000</v>
      </c>
      <c r="AP348" s="128"/>
      <c r="AQ348" s="128"/>
      <c r="AR348" s="128"/>
      <c r="AS348" s="128"/>
    </row>
    <row r="349" spans="1:45" s="1363" customFormat="1" ht="24" customHeight="1">
      <c r="A349" s="66">
        <v>7</v>
      </c>
      <c r="B349" s="66">
        <v>4</v>
      </c>
      <c r="C349" s="14" t="s">
        <v>802</v>
      </c>
      <c r="D349" s="1360">
        <v>3610000</v>
      </c>
      <c r="E349" s="582">
        <v>1</v>
      </c>
      <c r="F349" s="126">
        <f t="shared" si="73"/>
        <v>3610000</v>
      </c>
      <c r="G349" s="882" t="s">
        <v>524</v>
      </c>
      <c r="H349" s="882" t="s">
        <v>1410</v>
      </c>
      <c r="I349" s="66" t="s">
        <v>39</v>
      </c>
      <c r="J349" s="125" t="s">
        <v>1403</v>
      </c>
      <c r="K349" s="1372" t="s">
        <v>1433</v>
      </c>
      <c r="N349" s="582">
        <f>$E349</f>
        <v>1</v>
      </c>
      <c r="O349" s="1827">
        <f>$F349</f>
        <v>3610000</v>
      </c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  <c r="AI349" s="128"/>
      <c r="AL349" s="128"/>
      <c r="AM349" s="128"/>
      <c r="AN349" s="1827">
        <f t="shared" si="76"/>
        <v>1</v>
      </c>
      <c r="AO349" s="1827">
        <f t="shared" si="77"/>
        <v>3610000</v>
      </c>
      <c r="AP349" s="128"/>
      <c r="AQ349" s="128"/>
      <c r="AR349" s="128"/>
      <c r="AS349" s="128"/>
    </row>
    <row r="350" spans="1:45" s="1363" customFormat="1" ht="24" customHeight="1">
      <c r="A350" s="66">
        <v>7</v>
      </c>
      <c r="B350" s="66">
        <v>12</v>
      </c>
      <c r="C350" s="14" t="s">
        <v>995</v>
      </c>
      <c r="D350" s="1360">
        <v>4380000</v>
      </c>
      <c r="E350" s="582">
        <v>1</v>
      </c>
      <c r="F350" s="126">
        <f t="shared" si="73"/>
        <v>4380000</v>
      </c>
      <c r="G350" s="882" t="s">
        <v>524</v>
      </c>
      <c r="H350" s="882" t="s">
        <v>1410</v>
      </c>
      <c r="I350" s="66" t="s">
        <v>39</v>
      </c>
      <c r="J350" s="125" t="s">
        <v>1403</v>
      </c>
      <c r="K350" s="1372" t="s">
        <v>1433</v>
      </c>
      <c r="N350" s="582">
        <f>$E350</f>
        <v>1</v>
      </c>
      <c r="O350" s="1827">
        <f>$F350</f>
        <v>4380000</v>
      </c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  <c r="AI350" s="128"/>
      <c r="AL350" s="128"/>
      <c r="AM350" s="128"/>
      <c r="AN350" s="1827">
        <f t="shared" si="76"/>
        <v>1</v>
      </c>
      <c r="AO350" s="1827">
        <f t="shared" si="77"/>
        <v>4380000</v>
      </c>
      <c r="AP350" s="128"/>
      <c r="AQ350" s="128"/>
      <c r="AR350" s="128"/>
      <c r="AS350" s="128"/>
    </row>
    <row r="351" spans="1:45" s="1363" customFormat="1" ht="24" customHeight="1">
      <c r="A351" s="66">
        <v>7</v>
      </c>
      <c r="B351" s="66">
        <v>30</v>
      </c>
      <c r="C351" s="14" t="s">
        <v>745</v>
      </c>
      <c r="D351" s="1360">
        <v>6180000</v>
      </c>
      <c r="E351" s="582">
        <v>1</v>
      </c>
      <c r="F351" s="126">
        <f t="shared" si="73"/>
        <v>6180000</v>
      </c>
      <c r="G351" s="882" t="s">
        <v>524</v>
      </c>
      <c r="H351" s="882" t="s">
        <v>1410</v>
      </c>
      <c r="I351" s="66" t="s">
        <v>39</v>
      </c>
      <c r="J351" s="125" t="s">
        <v>1403</v>
      </c>
      <c r="K351" s="1372" t="s">
        <v>1433</v>
      </c>
      <c r="N351" s="582">
        <f>$E351</f>
        <v>1</v>
      </c>
      <c r="O351" s="1827">
        <f>$F351</f>
        <v>6180000</v>
      </c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  <c r="AI351" s="128"/>
      <c r="AL351" s="128"/>
      <c r="AM351" s="128"/>
      <c r="AN351" s="1827">
        <f t="shared" si="76"/>
        <v>1</v>
      </c>
      <c r="AO351" s="1827">
        <f t="shared" si="77"/>
        <v>6180000</v>
      </c>
      <c r="AP351" s="128"/>
      <c r="AQ351" s="128"/>
      <c r="AR351" s="128"/>
      <c r="AS351" s="128"/>
    </row>
    <row r="352" spans="1:45" s="1363" customFormat="1" ht="24" customHeight="1">
      <c r="A352" s="66">
        <v>7</v>
      </c>
      <c r="B352" s="66">
        <v>11</v>
      </c>
      <c r="C352" s="14" t="s">
        <v>992</v>
      </c>
      <c r="D352" s="1360">
        <v>1240000</v>
      </c>
      <c r="E352" s="582">
        <v>1</v>
      </c>
      <c r="F352" s="126">
        <f t="shared" si="73"/>
        <v>1240000</v>
      </c>
      <c r="G352" s="882" t="s">
        <v>525</v>
      </c>
      <c r="H352" s="882" t="s">
        <v>526</v>
      </c>
      <c r="I352" s="66" t="s">
        <v>33</v>
      </c>
      <c r="J352" s="125" t="s">
        <v>1403</v>
      </c>
      <c r="K352" s="1372" t="s">
        <v>1433</v>
      </c>
      <c r="N352" s="128"/>
      <c r="O352" s="128"/>
      <c r="P352" s="582">
        <f>$E352</f>
        <v>1</v>
      </c>
      <c r="Q352" s="1827">
        <f>$F352</f>
        <v>1240000</v>
      </c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  <c r="AI352" s="128"/>
      <c r="AL352" s="128"/>
      <c r="AM352" s="128"/>
      <c r="AN352" s="128"/>
      <c r="AO352" s="128"/>
      <c r="AP352" s="1827">
        <f>$E352</f>
        <v>1</v>
      </c>
      <c r="AQ352" s="1827">
        <f>$F352</f>
        <v>1240000</v>
      </c>
      <c r="AR352" s="128"/>
      <c r="AS352" s="128"/>
    </row>
    <row r="353" spans="1:196" s="1363" customFormat="1" ht="24" customHeight="1">
      <c r="A353" s="66">
        <v>7</v>
      </c>
      <c r="B353" s="66">
        <v>24</v>
      </c>
      <c r="C353" s="14" t="s">
        <v>850</v>
      </c>
      <c r="D353" s="1360">
        <v>1240000</v>
      </c>
      <c r="E353" s="582">
        <v>1</v>
      </c>
      <c r="F353" s="126">
        <f t="shared" si="73"/>
        <v>1240000</v>
      </c>
      <c r="G353" s="882" t="s">
        <v>525</v>
      </c>
      <c r="H353" s="882" t="s">
        <v>526</v>
      </c>
      <c r="I353" s="66" t="s">
        <v>33</v>
      </c>
      <c r="J353" s="125" t="s">
        <v>1403</v>
      </c>
      <c r="K353" s="1372" t="s">
        <v>1433</v>
      </c>
      <c r="N353" s="128"/>
      <c r="O353" s="128"/>
      <c r="P353" s="582">
        <f>$E353</f>
        <v>1</v>
      </c>
      <c r="Q353" s="1827">
        <f>$F353</f>
        <v>1240000</v>
      </c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/>
      <c r="AL353" s="128"/>
      <c r="AM353" s="128"/>
      <c r="AN353" s="128"/>
      <c r="AO353" s="128"/>
      <c r="AP353" s="1827">
        <f>$E353</f>
        <v>1</v>
      </c>
      <c r="AQ353" s="1827">
        <f>$F353</f>
        <v>1240000</v>
      </c>
      <c r="AR353" s="128"/>
      <c r="AS353" s="128"/>
    </row>
    <row r="354" spans="1:196" s="1363" customFormat="1" ht="24" customHeight="1">
      <c r="A354" s="66">
        <v>7</v>
      </c>
      <c r="B354" s="66">
        <v>5</v>
      </c>
      <c r="C354" s="14" t="s">
        <v>165</v>
      </c>
      <c r="D354" s="1360">
        <v>1500000</v>
      </c>
      <c r="E354" s="582">
        <v>1</v>
      </c>
      <c r="F354" s="126">
        <f t="shared" si="73"/>
        <v>1500000</v>
      </c>
      <c r="G354" s="882" t="s">
        <v>525</v>
      </c>
      <c r="H354" s="882" t="s">
        <v>526</v>
      </c>
      <c r="I354" s="66" t="s">
        <v>33</v>
      </c>
      <c r="J354" s="125" t="s">
        <v>1403</v>
      </c>
      <c r="K354" s="1372" t="s">
        <v>1433</v>
      </c>
      <c r="N354" s="128"/>
      <c r="O354" s="128"/>
      <c r="P354" s="582">
        <f>$E354</f>
        <v>1</v>
      </c>
      <c r="Q354" s="1827">
        <f>$F354</f>
        <v>1500000</v>
      </c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L354" s="128"/>
      <c r="AM354" s="128"/>
      <c r="AN354" s="128"/>
      <c r="AO354" s="128"/>
      <c r="AP354" s="1827">
        <f>$E354</f>
        <v>1</v>
      </c>
      <c r="AQ354" s="1827">
        <f>$F354</f>
        <v>1500000</v>
      </c>
      <c r="AR354" s="128"/>
      <c r="AS354" s="128"/>
    </row>
    <row r="355" spans="1:196" s="1363" customFormat="1" ht="24" customHeight="1">
      <c r="A355" s="66">
        <v>7</v>
      </c>
      <c r="B355" s="66">
        <v>18</v>
      </c>
      <c r="C355" s="14" t="s">
        <v>637</v>
      </c>
      <c r="D355" s="1360">
        <v>1820000</v>
      </c>
      <c r="E355" s="582">
        <v>1</v>
      </c>
      <c r="F355" s="126">
        <f t="shared" si="73"/>
        <v>1820000</v>
      </c>
      <c r="G355" s="882" t="s">
        <v>525</v>
      </c>
      <c r="H355" s="882" t="s">
        <v>526</v>
      </c>
      <c r="I355" s="66" t="s">
        <v>33</v>
      </c>
      <c r="J355" s="125" t="s">
        <v>1403</v>
      </c>
      <c r="K355" s="1372" t="s">
        <v>1433</v>
      </c>
      <c r="N355" s="128"/>
      <c r="O355" s="128"/>
      <c r="P355" s="582">
        <f>$E355</f>
        <v>1</v>
      </c>
      <c r="Q355" s="1827">
        <f>$F355</f>
        <v>1820000</v>
      </c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L355" s="128"/>
      <c r="AM355" s="128"/>
      <c r="AN355" s="128"/>
      <c r="AO355" s="128"/>
      <c r="AP355" s="1827">
        <f>$E355</f>
        <v>1</v>
      </c>
      <c r="AQ355" s="1827">
        <f>$F355</f>
        <v>1820000</v>
      </c>
      <c r="AR355" s="128"/>
      <c r="AS355" s="128"/>
    </row>
    <row r="356" spans="1:196" s="1363" customFormat="1" ht="24" customHeight="1">
      <c r="A356" s="66">
        <v>7</v>
      </c>
      <c r="B356" s="66">
        <v>1</v>
      </c>
      <c r="C356" s="14" t="s">
        <v>1062</v>
      </c>
      <c r="D356" s="1360">
        <v>2580000</v>
      </c>
      <c r="E356" s="582">
        <v>1</v>
      </c>
      <c r="F356" s="126">
        <f t="shared" si="73"/>
        <v>2580000</v>
      </c>
      <c r="G356" s="882" t="s">
        <v>525</v>
      </c>
      <c r="H356" s="882" t="s">
        <v>526</v>
      </c>
      <c r="I356" s="66" t="s">
        <v>33</v>
      </c>
      <c r="J356" s="125" t="s">
        <v>1403</v>
      </c>
      <c r="K356" s="1372" t="s">
        <v>1433</v>
      </c>
      <c r="N356" s="128"/>
      <c r="O356" s="128"/>
      <c r="P356" s="582">
        <f>$E356</f>
        <v>1</v>
      </c>
      <c r="Q356" s="1827">
        <f>$F356</f>
        <v>2580000</v>
      </c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128"/>
      <c r="AL356" s="128"/>
      <c r="AM356" s="128"/>
      <c r="AN356" s="128"/>
      <c r="AO356" s="128"/>
      <c r="AP356" s="1827">
        <f>$E356</f>
        <v>1</v>
      </c>
      <c r="AQ356" s="1827">
        <f>$F356</f>
        <v>2580000</v>
      </c>
      <c r="AR356" s="128"/>
      <c r="AS356" s="128"/>
    </row>
    <row r="357" spans="1:196" s="1363" customFormat="1" ht="24" customHeight="1">
      <c r="A357" s="66">
        <v>7</v>
      </c>
      <c r="B357" s="66">
        <v>32</v>
      </c>
      <c r="C357" s="14" t="s">
        <v>1064</v>
      </c>
      <c r="D357" s="1360">
        <v>1030000</v>
      </c>
      <c r="E357" s="582">
        <v>1</v>
      </c>
      <c r="F357" s="126">
        <f t="shared" si="73"/>
        <v>1030000</v>
      </c>
      <c r="G357" s="882" t="s">
        <v>523</v>
      </c>
      <c r="H357" s="882" t="s">
        <v>825</v>
      </c>
      <c r="I357" s="66" t="s">
        <v>39</v>
      </c>
      <c r="J357" s="125" t="s">
        <v>1403</v>
      </c>
      <c r="K357" s="1372" t="s">
        <v>1433</v>
      </c>
      <c r="L357" s="1364"/>
      <c r="M357" s="1364"/>
      <c r="N357" s="582">
        <f>$E357</f>
        <v>1</v>
      </c>
      <c r="O357" s="1827">
        <f>$F357</f>
        <v>1030000</v>
      </c>
      <c r="P357" s="1361"/>
      <c r="Q357" s="1361"/>
      <c r="R357" s="1361"/>
      <c r="S357" s="1361"/>
      <c r="T357" s="1361"/>
      <c r="U357" s="1361"/>
      <c r="V357" s="1361"/>
      <c r="W357" s="1361"/>
      <c r="X357" s="1361"/>
      <c r="Y357" s="1361"/>
      <c r="Z357" s="1361"/>
      <c r="AA357" s="1361"/>
      <c r="AB357" s="1361"/>
      <c r="AC357" s="1361"/>
      <c r="AD357" s="1361"/>
      <c r="AE357" s="1361"/>
      <c r="AF357" s="1361"/>
      <c r="AG357" s="1361"/>
      <c r="AH357" s="1361"/>
      <c r="AI357" s="1361"/>
      <c r="AJ357" s="1364"/>
      <c r="AK357" s="1364"/>
      <c r="AL357" s="1361"/>
      <c r="AM357" s="1361"/>
      <c r="AN357" s="1361"/>
      <c r="AO357" s="1361"/>
      <c r="AP357" s="1361"/>
      <c r="AQ357" s="1361"/>
      <c r="AR357" s="1827">
        <f t="shared" ref="AR357:AR368" si="78">$E357</f>
        <v>1</v>
      </c>
      <c r="AS357" s="1827">
        <f t="shared" ref="AS357:AS368" si="79">$F357</f>
        <v>1030000</v>
      </c>
      <c r="AT357" s="1364"/>
      <c r="AU357" s="1364"/>
      <c r="AV357" s="1364"/>
      <c r="AW357" s="1364"/>
      <c r="AX357" s="1364"/>
      <c r="AY357" s="1364"/>
      <c r="AZ357" s="1364"/>
      <c r="BA357" s="1364"/>
      <c r="BB357" s="1364"/>
      <c r="BC357" s="1364"/>
      <c r="BD357" s="1364"/>
      <c r="BE357" s="1364"/>
      <c r="BF357" s="1364"/>
      <c r="BG357" s="1364"/>
      <c r="BH357" s="1364"/>
      <c r="BI357" s="1364"/>
      <c r="BJ357" s="1364"/>
      <c r="BK357" s="1364"/>
      <c r="BL357" s="1364"/>
      <c r="BM357" s="1364"/>
      <c r="BN357" s="1364"/>
      <c r="BO357" s="1364"/>
      <c r="BP357" s="1364"/>
      <c r="BQ357" s="1364"/>
      <c r="BR357" s="1364"/>
      <c r="BS357" s="1364"/>
      <c r="BT357" s="1364"/>
      <c r="BU357" s="1364"/>
      <c r="BV357" s="1364"/>
      <c r="BW357" s="1364"/>
      <c r="BX357" s="1364"/>
      <c r="BY357" s="1364"/>
      <c r="BZ357" s="1364"/>
      <c r="CA357" s="1364"/>
      <c r="CB357" s="1364"/>
      <c r="CC357" s="1364"/>
      <c r="CD357" s="1364"/>
      <c r="CE357" s="1364"/>
      <c r="CF357" s="1364"/>
      <c r="CG357" s="1364"/>
      <c r="CH357" s="1364"/>
      <c r="CI357" s="1364"/>
      <c r="CJ357" s="1364"/>
      <c r="CK357" s="1364"/>
      <c r="CL357" s="1364"/>
      <c r="CM357" s="1364"/>
      <c r="CN357" s="1364"/>
      <c r="CO357" s="1364"/>
      <c r="CP357" s="1364"/>
      <c r="CQ357" s="1364"/>
      <c r="CR357" s="1364"/>
      <c r="CS357" s="1364"/>
      <c r="CT357" s="1364"/>
      <c r="CU357" s="1364"/>
      <c r="CV357" s="1364"/>
      <c r="CW357" s="1364"/>
      <c r="CX357" s="1364"/>
      <c r="CY357" s="1364"/>
      <c r="CZ357" s="1364"/>
      <c r="DA357" s="1364"/>
      <c r="DB357" s="1364"/>
      <c r="DC357" s="1364"/>
      <c r="DD357" s="1364"/>
      <c r="DE357" s="1364"/>
      <c r="DF357" s="1364"/>
      <c r="DG357" s="1364"/>
      <c r="DH357" s="1364"/>
      <c r="DI357" s="1364"/>
      <c r="DJ357" s="1364"/>
      <c r="DK357" s="1364"/>
      <c r="DL357" s="1364"/>
      <c r="DM357" s="1364"/>
      <c r="DN357" s="1364"/>
      <c r="DO357" s="1364"/>
      <c r="DP357" s="1364"/>
      <c r="DQ357" s="1364"/>
      <c r="DR357" s="1364"/>
      <c r="DS357" s="1364"/>
      <c r="DT357" s="1364"/>
      <c r="DU357" s="1364"/>
      <c r="DV357" s="1364"/>
      <c r="DW357" s="1364"/>
      <c r="DX357" s="1364"/>
      <c r="DY357" s="1364"/>
      <c r="DZ357" s="1364"/>
      <c r="EA357" s="1364"/>
      <c r="EB357" s="1364"/>
      <c r="EC357" s="1364"/>
      <c r="ED357" s="1364"/>
      <c r="EE357" s="1364"/>
      <c r="EF357" s="1364"/>
      <c r="EG357" s="1364"/>
      <c r="EH357" s="1364"/>
      <c r="EI357" s="1364"/>
      <c r="EJ357" s="1364"/>
      <c r="EK357" s="1364"/>
      <c r="EL357" s="1364"/>
      <c r="EM357" s="1364"/>
      <c r="EN357" s="1364"/>
      <c r="EO357" s="1364"/>
      <c r="EP357" s="1364"/>
      <c r="EQ357" s="1364"/>
      <c r="ER357" s="1364"/>
      <c r="ES357" s="1364"/>
      <c r="ET357" s="1364"/>
      <c r="EU357" s="1364"/>
      <c r="EV357" s="1364"/>
      <c r="EW357" s="1364"/>
      <c r="EX357" s="1364"/>
      <c r="EY357" s="1364"/>
      <c r="EZ357" s="1364"/>
      <c r="FA357" s="1364"/>
      <c r="FB357" s="1364"/>
      <c r="FC357" s="1364"/>
      <c r="FD357" s="1364"/>
      <c r="FE357" s="1364"/>
      <c r="FF357" s="1364"/>
      <c r="FG357" s="1364"/>
      <c r="FH357" s="1364"/>
      <c r="FI357" s="1364"/>
      <c r="FJ357" s="1364"/>
      <c r="FK357" s="1364"/>
      <c r="FL357" s="1364"/>
      <c r="FM357" s="1364"/>
      <c r="FN357" s="1364"/>
      <c r="FO357" s="1364"/>
      <c r="FP357" s="1364"/>
      <c r="FQ357" s="1364"/>
      <c r="FR357" s="1364"/>
      <c r="FS357" s="1364"/>
      <c r="FT357" s="1364"/>
      <c r="FU357" s="1364"/>
      <c r="FV357" s="1364"/>
      <c r="FW357" s="1364"/>
      <c r="FX357" s="1364"/>
      <c r="FY357" s="1364"/>
      <c r="FZ357" s="1364"/>
      <c r="GA357" s="1364"/>
      <c r="GB357" s="1364"/>
      <c r="GC357" s="1364"/>
      <c r="GD357" s="1364"/>
      <c r="GE357" s="1364"/>
      <c r="GF357" s="1364"/>
      <c r="GG357" s="1364"/>
      <c r="GH357" s="1364"/>
      <c r="GI357" s="1364"/>
      <c r="GJ357" s="1364"/>
      <c r="GK357" s="1364"/>
      <c r="GL357" s="1364"/>
      <c r="GM357" s="1364"/>
      <c r="GN357" s="1364"/>
    </row>
    <row r="358" spans="1:196" s="1363" customFormat="1" ht="24" customHeight="1">
      <c r="A358" s="66">
        <v>7</v>
      </c>
      <c r="B358" s="66">
        <v>9</v>
      </c>
      <c r="C358" s="14" t="s">
        <v>992</v>
      </c>
      <c r="D358" s="1360">
        <v>1240000</v>
      </c>
      <c r="E358" s="582">
        <v>1</v>
      </c>
      <c r="F358" s="126">
        <f t="shared" si="73"/>
        <v>1240000</v>
      </c>
      <c r="G358" s="882" t="s">
        <v>523</v>
      </c>
      <c r="H358" s="882" t="s">
        <v>825</v>
      </c>
      <c r="I358" s="66" t="s">
        <v>39</v>
      </c>
      <c r="J358" s="125" t="s">
        <v>1403</v>
      </c>
      <c r="K358" s="1372" t="s">
        <v>1433</v>
      </c>
      <c r="N358" s="582">
        <f>$E358</f>
        <v>1</v>
      </c>
      <c r="O358" s="1827">
        <f>$F358</f>
        <v>1240000</v>
      </c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L358" s="128"/>
      <c r="AM358" s="128"/>
      <c r="AN358" s="128"/>
      <c r="AO358" s="128"/>
      <c r="AP358" s="128"/>
      <c r="AQ358" s="128"/>
      <c r="AR358" s="1827">
        <f t="shared" si="78"/>
        <v>1</v>
      </c>
      <c r="AS358" s="1827">
        <f t="shared" si="79"/>
        <v>1240000</v>
      </c>
    </row>
    <row r="359" spans="1:196" s="1363" customFormat="1" ht="24" customHeight="1">
      <c r="A359" s="66">
        <v>7</v>
      </c>
      <c r="B359" s="66">
        <v>21</v>
      </c>
      <c r="C359" s="14" t="s">
        <v>850</v>
      </c>
      <c r="D359" s="1360">
        <v>1240000</v>
      </c>
      <c r="E359" s="582">
        <v>1</v>
      </c>
      <c r="F359" s="126">
        <f t="shared" si="73"/>
        <v>1240000</v>
      </c>
      <c r="G359" s="882" t="s">
        <v>523</v>
      </c>
      <c r="H359" s="882" t="s">
        <v>825</v>
      </c>
      <c r="I359" s="66" t="s">
        <v>39</v>
      </c>
      <c r="J359" s="125" t="s">
        <v>1403</v>
      </c>
      <c r="K359" s="1372" t="s">
        <v>1433</v>
      </c>
      <c r="N359" s="582">
        <f>$E359</f>
        <v>1</v>
      </c>
      <c r="O359" s="1827">
        <f>$F359</f>
        <v>1240000</v>
      </c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L359" s="128"/>
      <c r="AM359" s="128"/>
      <c r="AN359" s="128"/>
      <c r="AO359" s="128"/>
      <c r="AP359" s="128"/>
      <c r="AQ359" s="128"/>
      <c r="AR359" s="1827">
        <f t="shared" si="78"/>
        <v>1</v>
      </c>
      <c r="AS359" s="1827">
        <f t="shared" si="79"/>
        <v>1240000</v>
      </c>
    </row>
    <row r="360" spans="1:196" s="1363" customFormat="1" ht="24" customHeight="1">
      <c r="A360" s="66">
        <v>7</v>
      </c>
      <c r="B360" s="66">
        <v>25</v>
      </c>
      <c r="C360" s="14" t="s">
        <v>850</v>
      </c>
      <c r="D360" s="1360">
        <v>1240000</v>
      </c>
      <c r="E360" s="582">
        <v>1</v>
      </c>
      <c r="F360" s="126">
        <f t="shared" si="73"/>
        <v>1240000</v>
      </c>
      <c r="G360" s="882" t="s">
        <v>171</v>
      </c>
      <c r="H360" s="882" t="s">
        <v>825</v>
      </c>
      <c r="I360" s="66" t="s">
        <v>49</v>
      </c>
      <c r="J360" s="125" t="s">
        <v>1403</v>
      </c>
      <c r="K360" s="1372" t="s">
        <v>1433</v>
      </c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582">
        <f>$E360</f>
        <v>1</v>
      </c>
      <c r="AA360" s="582">
        <f>$F360</f>
        <v>1240000</v>
      </c>
      <c r="AB360" s="128"/>
      <c r="AC360" s="128"/>
      <c r="AD360" s="128"/>
      <c r="AE360" s="128"/>
      <c r="AF360" s="128"/>
      <c r="AG360" s="128"/>
      <c r="AH360" s="128"/>
      <c r="AI360" s="128"/>
      <c r="AL360" s="128"/>
      <c r="AM360" s="128"/>
      <c r="AN360" s="128"/>
      <c r="AO360" s="128"/>
      <c r="AP360" s="128"/>
      <c r="AQ360" s="128"/>
      <c r="AR360" s="1827">
        <f t="shared" si="78"/>
        <v>1</v>
      </c>
      <c r="AS360" s="1827">
        <f t="shared" si="79"/>
        <v>1240000</v>
      </c>
    </row>
    <row r="361" spans="1:196" s="1363" customFormat="1" ht="24" customHeight="1">
      <c r="A361" s="581">
        <v>7</v>
      </c>
      <c r="B361" s="66">
        <v>26</v>
      </c>
      <c r="C361" s="131" t="s">
        <v>850</v>
      </c>
      <c r="D361" s="1388">
        <v>1240000</v>
      </c>
      <c r="E361" s="1389">
        <v>1</v>
      </c>
      <c r="F361" s="126">
        <f t="shared" si="73"/>
        <v>1240000</v>
      </c>
      <c r="G361" s="943" t="s">
        <v>173</v>
      </c>
      <c r="H361" s="943" t="s">
        <v>825</v>
      </c>
      <c r="I361" s="581" t="s">
        <v>49</v>
      </c>
      <c r="J361" s="125" t="s">
        <v>1403</v>
      </c>
      <c r="K361" s="1372" t="s">
        <v>1433</v>
      </c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582">
        <f>$E361</f>
        <v>1</v>
      </c>
      <c r="AA361" s="582">
        <f>$F361</f>
        <v>1240000</v>
      </c>
      <c r="AB361" s="128"/>
      <c r="AC361" s="128"/>
      <c r="AD361" s="128"/>
      <c r="AE361" s="128"/>
      <c r="AF361" s="128"/>
      <c r="AG361" s="128"/>
      <c r="AH361" s="128"/>
      <c r="AI361" s="128"/>
      <c r="AL361" s="128"/>
      <c r="AM361" s="128"/>
      <c r="AN361" s="128"/>
      <c r="AO361" s="128"/>
      <c r="AP361" s="128"/>
      <c r="AQ361" s="128"/>
      <c r="AR361" s="1827">
        <f t="shared" si="78"/>
        <v>1</v>
      </c>
      <c r="AS361" s="1827">
        <f t="shared" si="79"/>
        <v>1240000</v>
      </c>
    </row>
    <row r="362" spans="1:196" s="1363" customFormat="1" ht="24" customHeight="1">
      <c r="A362" s="66">
        <v>7</v>
      </c>
      <c r="B362" s="66">
        <v>27</v>
      </c>
      <c r="C362" s="14" t="s">
        <v>850</v>
      </c>
      <c r="D362" s="1360">
        <v>1240000</v>
      </c>
      <c r="E362" s="582">
        <v>1</v>
      </c>
      <c r="F362" s="126">
        <f t="shared" si="73"/>
        <v>1240000</v>
      </c>
      <c r="G362" s="882" t="s">
        <v>177</v>
      </c>
      <c r="H362" s="882" t="s">
        <v>825</v>
      </c>
      <c r="I362" s="66" t="s">
        <v>49</v>
      </c>
      <c r="J362" s="125" t="s">
        <v>1403</v>
      </c>
      <c r="K362" s="1372" t="s">
        <v>1433</v>
      </c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582">
        <f>$E362</f>
        <v>1</v>
      </c>
      <c r="AA362" s="582">
        <f>$F362</f>
        <v>1240000</v>
      </c>
      <c r="AB362" s="128"/>
      <c r="AC362" s="128"/>
      <c r="AD362" s="128"/>
      <c r="AE362" s="128"/>
      <c r="AF362" s="128"/>
      <c r="AG362" s="128"/>
      <c r="AH362" s="128"/>
      <c r="AI362" s="128"/>
      <c r="AL362" s="128"/>
      <c r="AM362" s="128"/>
      <c r="AN362" s="128"/>
      <c r="AO362" s="128"/>
      <c r="AP362" s="128"/>
      <c r="AQ362" s="128"/>
      <c r="AR362" s="1827">
        <f t="shared" si="78"/>
        <v>1</v>
      </c>
      <c r="AS362" s="1827">
        <f t="shared" si="79"/>
        <v>1240000</v>
      </c>
    </row>
    <row r="363" spans="1:196" s="1363" customFormat="1" ht="24" customHeight="1">
      <c r="A363" s="66">
        <v>7</v>
      </c>
      <c r="B363" s="66">
        <v>34</v>
      </c>
      <c r="C363" s="14" t="s">
        <v>161</v>
      </c>
      <c r="D363" s="1360">
        <v>1450000</v>
      </c>
      <c r="E363" s="582">
        <v>1</v>
      </c>
      <c r="F363" s="126">
        <f t="shared" si="73"/>
        <v>1450000</v>
      </c>
      <c r="G363" s="882" t="s">
        <v>523</v>
      </c>
      <c r="H363" s="882" t="s">
        <v>825</v>
      </c>
      <c r="I363" s="66" t="s">
        <v>933</v>
      </c>
      <c r="J363" s="125" t="s">
        <v>1403</v>
      </c>
      <c r="K363" s="1372" t="s">
        <v>1433</v>
      </c>
      <c r="N363" s="582">
        <f t="shared" ref="N363:N368" si="80">$E363</f>
        <v>1</v>
      </c>
      <c r="O363" s="1827">
        <f t="shared" ref="O363:O368" si="81">$F363</f>
        <v>1450000</v>
      </c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  <c r="AI363" s="128"/>
      <c r="AL363" s="128"/>
      <c r="AM363" s="128"/>
      <c r="AN363" s="128"/>
      <c r="AO363" s="128"/>
      <c r="AP363" s="128"/>
      <c r="AQ363" s="128"/>
      <c r="AR363" s="1827">
        <f t="shared" si="78"/>
        <v>1</v>
      </c>
      <c r="AS363" s="1827">
        <f t="shared" si="79"/>
        <v>1450000</v>
      </c>
    </row>
    <row r="364" spans="1:196" s="1363" customFormat="1" ht="24" customHeight="1">
      <c r="A364" s="66">
        <v>7</v>
      </c>
      <c r="B364" s="66">
        <v>7</v>
      </c>
      <c r="C364" s="14" t="s">
        <v>803</v>
      </c>
      <c r="D364" s="1360">
        <v>1650000</v>
      </c>
      <c r="E364" s="582">
        <v>1</v>
      </c>
      <c r="F364" s="126">
        <f t="shared" si="73"/>
        <v>1650000</v>
      </c>
      <c r="G364" s="882" t="s">
        <v>523</v>
      </c>
      <c r="H364" s="882" t="s">
        <v>825</v>
      </c>
      <c r="I364" s="66" t="s">
        <v>39</v>
      </c>
      <c r="J364" s="125" t="s">
        <v>1403</v>
      </c>
      <c r="K364" s="1372" t="s">
        <v>1433</v>
      </c>
      <c r="N364" s="582">
        <f t="shared" si="80"/>
        <v>1</v>
      </c>
      <c r="O364" s="1827">
        <f t="shared" si="81"/>
        <v>1650000</v>
      </c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  <c r="AI364" s="128"/>
      <c r="AL364" s="128"/>
      <c r="AM364" s="128"/>
      <c r="AN364" s="128"/>
      <c r="AO364" s="128"/>
      <c r="AP364" s="128"/>
      <c r="AQ364" s="128"/>
      <c r="AR364" s="1827">
        <f t="shared" si="78"/>
        <v>1</v>
      </c>
      <c r="AS364" s="1827">
        <f t="shared" si="79"/>
        <v>1650000</v>
      </c>
    </row>
    <row r="365" spans="1:196" s="1363" customFormat="1" ht="24" customHeight="1">
      <c r="A365" s="66">
        <v>7</v>
      </c>
      <c r="B365" s="66">
        <v>16</v>
      </c>
      <c r="C365" s="14" t="s">
        <v>637</v>
      </c>
      <c r="D365" s="1360">
        <v>1820000</v>
      </c>
      <c r="E365" s="582">
        <v>1</v>
      </c>
      <c r="F365" s="126">
        <f t="shared" si="73"/>
        <v>1820000</v>
      </c>
      <c r="G365" s="882" t="s">
        <v>523</v>
      </c>
      <c r="H365" s="882" t="s">
        <v>825</v>
      </c>
      <c r="I365" s="66" t="s">
        <v>933</v>
      </c>
      <c r="J365" s="125" t="s">
        <v>1403</v>
      </c>
      <c r="K365" s="1372" t="s">
        <v>1433</v>
      </c>
      <c r="N365" s="582">
        <f t="shared" si="80"/>
        <v>1</v>
      </c>
      <c r="O365" s="1827">
        <f t="shared" si="81"/>
        <v>1820000</v>
      </c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  <c r="AI365" s="128"/>
      <c r="AL365" s="128"/>
      <c r="AM365" s="128"/>
      <c r="AN365" s="128"/>
      <c r="AO365" s="128"/>
      <c r="AP365" s="128"/>
      <c r="AQ365" s="128"/>
      <c r="AR365" s="1827">
        <f t="shared" si="78"/>
        <v>1</v>
      </c>
      <c r="AS365" s="1827">
        <f t="shared" si="79"/>
        <v>1820000</v>
      </c>
    </row>
    <row r="366" spans="1:196" s="1363" customFormat="1" ht="24" customHeight="1">
      <c r="A366" s="66">
        <v>7</v>
      </c>
      <c r="B366" s="66">
        <v>6</v>
      </c>
      <c r="C366" s="14" t="s">
        <v>518</v>
      </c>
      <c r="D366" s="1360">
        <v>2580000</v>
      </c>
      <c r="E366" s="582">
        <v>1</v>
      </c>
      <c r="F366" s="126">
        <f t="shared" si="73"/>
        <v>2580000</v>
      </c>
      <c r="G366" s="882" t="s">
        <v>523</v>
      </c>
      <c r="H366" s="882" t="s">
        <v>825</v>
      </c>
      <c r="I366" s="66" t="s">
        <v>933</v>
      </c>
      <c r="J366" s="125" t="s">
        <v>1403</v>
      </c>
      <c r="K366" s="1372" t="s">
        <v>1433</v>
      </c>
      <c r="N366" s="582">
        <f t="shared" si="80"/>
        <v>1</v>
      </c>
      <c r="O366" s="1827">
        <f t="shared" si="81"/>
        <v>2580000</v>
      </c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  <c r="AI366" s="128"/>
      <c r="AL366" s="128"/>
      <c r="AM366" s="128"/>
      <c r="AN366" s="128"/>
      <c r="AO366" s="128"/>
      <c r="AP366" s="128"/>
      <c r="AQ366" s="128"/>
      <c r="AR366" s="1827">
        <f t="shared" si="78"/>
        <v>1</v>
      </c>
      <c r="AS366" s="1827">
        <f t="shared" si="79"/>
        <v>2580000</v>
      </c>
    </row>
    <row r="367" spans="1:196" s="1363" customFormat="1" ht="24" customHeight="1">
      <c r="A367" s="66">
        <v>7</v>
      </c>
      <c r="B367" s="66">
        <v>13</v>
      </c>
      <c r="C367" s="14" t="s">
        <v>995</v>
      </c>
      <c r="D367" s="1360">
        <v>4380000</v>
      </c>
      <c r="E367" s="582">
        <v>1</v>
      </c>
      <c r="F367" s="126">
        <f t="shared" si="73"/>
        <v>4380000</v>
      </c>
      <c r="G367" s="882" t="s">
        <v>523</v>
      </c>
      <c r="H367" s="882" t="s">
        <v>825</v>
      </c>
      <c r="I367" s="66" t="s">
        <v>39</v>
      </c>
      <c r="J367" s="125" t="s">
        <v>1403</v>
      </c>
      <c r="K367" s="1372" t="s">
        <v>1433</v>
      </c>
      <c r="N367" s="582">
        <f t="shared" si="80"/>
        <v>1</v>
      </c>
      <c r="O367" s="1827">
        <f t="shared" si="81"/>
        <v>4380000</v>
      </c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  <c r="AI367" s="128"/>
      <c r="AL367" s="128"/>
      <c r="AM367" s="128"/>
      <c r="AN367" s="128"/>
      <c r="AO367" s="128"/>
      <c r="AP367" s="128"/>
      <c r="AQ367" s="128"/>
      <c r="AR367" s="1827">
        <f t="shared" si="78"/>
        <v>1</v>
      </c>
      <c r="AS367" s="1827">
        <f t="shared" si="79"/>
        <v>4380000</v>
      </c>
    </row>
    <row r="368" spans="1:196" s="1363" customFormat="1" ht="24" customHeight="1">
      <c r="A368" s="66">
        <v>7</v>
      </c>
      <c r="B368" s="66">
        <v>35</v>
      </c>
      <c r="C368" s="14" t="s">
        <v>1045</v>
      </c>
      <c r="D368" s="1360">
        <v>5150000</v>
      </c>
      <c r="E368" s="582">
        <v>1</v>
      </c>
      <c r="F368" s="126">
        <f t="shared" si="73"/>
        <v>5150000</v>
      </c>
      <c r="G368" s="882" t="s">
        <v>523</v>
      </c>
      <c r="H368" s="882" t="s">
        <v>825</v>
      </c>
      <c r="I368" s="66" t="s">
        <v>933</v>
      </c>
      <c r="J368" s="125" t="s">
        <v>1403</v>
      </c>
      <c r="K368" s="1372" t="s">
        <v>1433</v>
      </c>
      <c r="N368" s="582">
        <f t="shared" si="80"/>
        <v>1</v>
      </c>
      <c r="O368" s="1827">
        <f t="shared" si="81"/>
        <v>5150000</v>
      </c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  <c r="AI368" s="128"/>
      <c r="AL368" s="128"/>
      <c r="AM368" s="128"/>
      <c r="AN368" s="128"/>
      <c r="AO368" s="128"/>
      <c r="AP368" s="128"/>
      <c r="AQ368" s="128"/>
      <c r="AR368" s="1827">
        <f t="shared" si="78"/>
        <v>1</v>
      </c>
      <c r="AS368" s="1827">
        <f t="shared" si="79"/>
        <v>5150000</v>
      </c>
    </row>
    <row r="369" spans="1:196" s="1363" customFormat="1" ht="24" customHeight="1">
      <c r="A369" s="91"/>
      <c r="B369" s="91"/>
      <c r="C369" s="1904"/>
      <c r="D369" s="2003"/>
      <c r="E369" s="1991"/>
      <c r="F369" s="1992"/>
      <c r="G369" s="2004"/>
      <c r="H369" s="2004"/>
      <c r="I369" s="91"/>
      <c r="J369" s="1386"/>
      <c r="K369" s="1359"/>
      <c r="N369" s="582"/>
      <c r="O369" s="1827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  <c r="AI369" s="128"/>
      <c r="AL369" s="3127" t="s">
        <v>912</v>
      </c>
      <c r="AM369" s="3127"/>
      <c r="AN369" s="3127" t="s">
        <v>1298</v>
      </c>
      <c r="AO369" s="3127"/>
      <c r="AP369" s="3127" t="s">
        <v>1308</v>
      </c>
      <c r="AQ369" s="3127"/>
      <c r="AR369" s="3127" t="s">
        <v>914</v>
      </c>
      <c r="AS369" s="3127"/>
      <c r="AT369" s="3127" t="s">
        <v>917</v>
      </c>
      <c r="AU369" s="3127"/>
      <c r="AV369" s="3127" t="s">
        <v>801</v>
      </c>
      <c r="AW369" s="3127"/>
      <c r="AX369" s="3127" t="s">
        <v>827</v>
      </c>
      <c r="AY369" s="3127"/>
    </row>
    <row r="370" spans="1:196" s="1363" customFormat="1" ht="24" customHeight="1">
      <c r="A370" s="91"/>
      <c r="B370" s="91"/>
      <c r="C370" s="1904"/>
      <c r="D370" s="2003"/>
      <c r="E370" s="1991"/>
      <c r="F370" s="1992"/>
      <c r="G370" s="2004"/>
      <c r="H370" s="2004"/>
      <c r="I370" s="91"/>
      <c r="J370" s="1386"/>
      <c r="K370" s="1359"/>
      <c r="N370" s="582"/>
      <c r="O370" s="1827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128"/>
      <c r="AL370" s="2010" t="s">
        <v>1078</v>
      </c>
      <c r="AM370" s="2010" t="s">
        <v>1077</v>
      </c>
      <c r="AN370" s="2010" t="s">
        <v>1078</v>
      </c>
      <c r="AO370" s="2010" t="s">
        <v>1077</v>
      </c>
      <c r="AP370" s="2010" t="s">
        <v>1078</v>
      </c>
      <c r="AQ370" s="2010" t="s">
        <v>1077</v>
      </c>
      <c r="AR370" s="2010" t="s">
        <v>1078</v>
      </c>
      <c r="AS370" s="2010" t="s">
        <v>1077</v>
      </c>
      <c r="AT370" s="2010" t="s">
        <v>1078</v>
      </c>
      <c r="AU370" s="2010" t="s">
        <v>1077</v>
      </c>
      <c r="AV370" s="2010" t="s">
        <v>1078</v>
      </c>
      <c r="AW370" s="2010" t="s">
        <v>1077</v>
      </c>
      <c r="AX370" s="2010" t="s">
        <v>1078</v>
      </c>
      <c r="AY370" s="2010" t="s">
        <v>1077</v>
      </c>
    </row>
    <row r="371" spans="1:196" s="1363" customFormat="1" ht="24" customHeight="1">
      <c r="A371" s="91"/>
      <c r="B371" s="91"/>
      <c r="C371" s="1904"/>
      <c r="D371" s="2003"/>
      <c r="E371" s="1991"/>
      <c r="F371" s="1992"/>
      <c r="G371" s="2004"/>
      <c r="H371" s="2004"/>
      <c r="I371" s="91"/>
      <c r="J371" s="1386"/>
      <c r="K371" s="1359"/>
      <c r="N371" s="582"/>
      <c r="O371" s="1827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128"/>
      <c r="AL371" s="2008">
        <f>SUM(AL372:AL420)</f>
        <v>8</v>
      </c>
      <c r="AM371" s="2008">
        <f t="shared" ref="AM371:AY371" si="82">SUM(AM372:AM420)</f>
        <v>7700000</v>
      </c>
      <c r="AN371" s="2008">
        <f t="shared" si="82"/>
        <v>3</v>
      </c>
      <c r="AO371" s="2008">
        <f t="shared" si="82"/>
        <v>6390000</v>
      </c>
      <c r="AP371" s="2008">
        <f t="shared" si="82"/>
        <v>4</v>
      </c>
      <c r="AQ371" s="2008">
        <f t="shared" si="82"/>
        <v>3975000</v>
      </c>
      <c r="AR371" s="2008">
        <f t="shared" si="82"/>
        <v>18</v>
      </c>
      <c r="AS371" s="2008">
        <f t="shared" si="82"/>
        <v>27805000</v>
      </c>
      <c r="AT371" s="2008">
        <f t="shared" si="82"/>
        <v>4</v>
      </c>
      <c r="AU371" s="2008">
        <f t="shared" si="82"/>
        <v>8180000</v>
      </c>
      <c r="AV371" s="2008">
        <f t="shared" si="82"/>
        <v>5</v>
      </c>
      <c r="AW371" s="2008">
        <f t="shared" si="82"/>
        <v>6730000</v>
      </c>
      <c r="AX371" s="2008">
        <f t="shared" si="82"/>
        <v>16</v>
      </c>
      <c r="AY371" s="2008">
        <f t="shared" si="82"/>
        <v>26460000</v>
      </c>
      <c r="AZ371" s="2009">
        <f>AL371+AN371+AP371+AR371+AT371+AV371+AX371</f>
        <v>58</v>
      </c>
      <c r="BA371" s="2009">
        <f>AM371+AO371+AQ371+AS371+AU371+AW371+AY371</f>
        <v>87240000</v>
      </c>
    </row>
    <row r="372" spans="1:196" s="1363" customFormat="1" ht="24" customHeight="1">
      <c r="A372" s="66">
        <v>8</v>
      </c>
      <c r="B372" s="66">
        <v>10</v>
      </c>
      <c r="C372" s="14" t="s">
        <v>544</v>
      </c>
      <c r="D372" s="1360">
        <v>310000</v>
      </c>
      <c r="E372" s="582">
        <v>1</v>
      </c>
      <c r="F372" s="126">
        <f t="shared" ref="F372:F403" si="83">E372*D372</f>
        <v>310000</v>
      </c>
      <c r="G372" s="882" t="s">
        <v>761</v>
      </c>
      <c r="H372" s="882" t="s">
        <v>912</v>
      </c>
      <c r="I372" s="66" t="s">
        <v>49</v>
      </c>
      <c r="J372" s="1366" t="s">
        <v>1403</v>
      </c>
      <c r="K372" s="1372" t="s">
        <v>1433</v>
      </c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582">
        <f>$E372</f>
        <v>1</v>
      </c>
      <c r="AA372" s="582">
        <f>$F372</f>
        <v>310000</v>
      </c>
      <c r="AB372" s="128"/>
      <c r="AC372" s="128"/>
      <c r="AD372" s="128"/>
      <c r="AE372" s="128"/>
      <c r="AF372" s="128"/>
      <c r="AG372" s="128"/>
      <c r="AH372" s="128"/>
      <c r="AI372" s="128"/>
      <c r="AL372" s="1827">
        <f t="shared" ref="AL372:AL378" si="84">$E372</f>
        <v>1</v>
      </c>
      <c r="AM372" s="1827">
        <f t="shared" ref="AM372:AM378" si="85">$F372</f>
        <v>310000</v>
      </c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</row>
    <row r="373" spans="1:196" s="1363" customFormat="1" ht="24" customHeight="1">
      <c r="A373" s="66">
        <v>8</v>
      </c>
      <c r="B373" s="66">
        <v>16</v>
      </c>
      <c r="C373" s="567" t="s">
        <v>1762</v>
      </c>
      <c r="D373" s="1360">
        <v>485000</v>
      </c>
      <c r="E373" s="582">
        <v>1</v>
      </c>
      <c r="F373" s="126">
        <f t="shared" si="83"/>
        <v>485000</v>
      </c>
      <c r="G373" s="882" t="s">
        <v>417</v>
      </c>
      <c r="H373" s="882" t="s">
        <v>912</v>
      </c>
      <c r="I373" s="66" t="s">
        <v>49</v>
      </c>
      <c r="J373" s="125" t="s">
        <v>1403</v>
      </c>
      <c r="K373" s="1372" t="s">
        <v>1433</v>
      </c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582">
        <f>$E373</f>
        <v>1</v>
      </c>
      <c r="AA373" s="582">
        <f>$F373</f>
        <v>485000</v>
      </c>
      <c r="AB373" s="128"/>
      <c r="AC373" s="128"/>
      <c r="AD373" s="128"/>
      <c r="AE373" s="128"/>
      <c r="AF373" s="128"/>
      <c r="AG373" s="128"/>
      <c r="AH373" s="128"/>
      <c r="AI373" s="128"/>
      <c r="AL373" s="1827">
        <f t="shared" si="84"/>
        <v>1</v>
      </c>
      <c r="AM373" s="1827">
        <f t="shared" si="85"/>
        <v>485000</v>
      </c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</row>
    <row r="374" spans="1:196" s="1363" customFormat="1" ht="24" customHeight="1">
      <c r="A374" s="66">
        <v>8</v>
      </c>
      <c r="B374" s="66">
        <v>17</v>
      </c>
      <c r="C374" s="567" t="s">
        <v>1762</v>
      </c>
      <c r="D374" s="1360">
        <v>485000</v>
      </c>
      <c r="E374" s="582">
        <v>1</v>
      </c>
      <c r="F374" s="126">
        <f t="shared" si="83"/>
        <v>485000</v>
      </c>
      <c r="G374" s="882" t="s">
        <v>911</v>
      </c>
      <c r="H374" s="882" t="s">
        <v>912</v>
      </c>
      <c r="I374" s="66" t="s">
        <v>33</v>
      </c>
      <c r="J374" s="125" t="s">
        <v>1403</v>
      </c>
      <c r="K374" s="1372" t="s">
        <v>1433</v>
      </c>
      <c r="N374" s="128"/>
      <c r="O374" s="128"/>
      <c r="P374" s="582">
        <f t="shared" ref="P374:P381" si="86">$E374</f>
        <v>1</v>
      </c>
      <c r="Q374" s="1827">
        <f t="shared" ref="Q374:Q381" si="87">$F374</f>
        <v>485000</v>
      </c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  <c r="AI374" s="128"/>
      <c r="AL374" s="1827">
        <f t="shared" si="84"/>
        <v>1</v>
      </c>
      <c r="AM374" s="1827">
        <f t="shared" si="85"/>
        <v>485000</v>
      </c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</row>
    <row r="375" spans="1:196" s="1363" customFormat="1" ht="24" customHeight="1">
      <c r="A375" s="66">
        <v>8</v>
      </c>
      <c r="B375" s="66">
        <v>3</v>
      </c>
      <c r="C375" s="567" t="s">
        <v>1404</v>
      </c>
      <c r="D375" s="1360">
        <v>830000</v>
      </c>
      <c r="E375" s="582">
        <v>2</v>
      </c>
      <c r="F375" s="126">
        <f t="shared" si="83"/>
        <v>1660000</v>
      </c>
      <c r="G375" s="882" t="s">
        <v>911</v>
      </c>
      <c r="H375" s="882" t="s">
        <v>912</v>
      </c>
      <c r="I375" s="66" t="s">
        <v>33</v>
      </c>
      <c r="J375" s="125" t="s">
        <v>1403</v>
      </c>
      <c r="K375" s="1372" t="s">
        <v>1433</v>
      </c>
      <c r="N375" s="128"/>
      <c r="O375" s="128"/>
      <c r="P375" s="582">
        <f t="shared" si="86"/>
        <v>2</v>
      </c>
      <c r="Q375" s="1827">
        <f t="shared" si="87"/>
        <v>1660000</v>
      </c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L375" s="1827">
        <f t="shared" si="84"/>
        <v>2</v>
      </c>
      <c r="AM375" s="1827">
        <f t="shared" si="85"/>
        <v>1660000</v>
      </c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</row>
    <row r="376" spans="1:196" s="1363" customFormat="1" ht="24" customHeight="1">
      <c r="A376" s="66">
        <v>8</v>
      </c>
      <c r="B376" s="66">
        <v>32</v>
      </c>
      <c r="C376" s="14" t="s">
        <v>839</v>
      </c>
      <c r="D376" s="1360">
        <v>1240000</v>
      </c>
      <c r="E376" s="582">
        <v>1</v>
      </c>
      <c r="F376" s="126">
        <f t="shared" si="83"/>
        <v>1240000</v>
      </c>
      <c r="G376" s="882" t="s">
        <v>911</v>
      </c>
      <c r="H376" s="882" t="s">
        <v>912</v>
      </c>
      <c r="I376" s="66" t="s">
        <v>33</v>
      </c>
      <c r="J376" s="125" t="s">
        <v>1403</v>
      </c>
      <c r="K376" s="1372" t="s">
        <v>1433</v>
      </c>
      <c r="N376" s="128"/>
      <c r="O376" s="128"/>
      <c r="P376" s="582">
        <f t="shared" si="86"/>
        <v>1</v>
      </c>
      <c r="Q376" s="1827">
        <f t="shared" si="87"/>
        <v>1240000</v>
      </c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L376" s="1827">
        <f t="shared" si="84"/>
        <v>1</v>
      </c>
      <c r="AM376" s="1827">
        <f t="shared" si="85"/>
        <v>1240000</v>
      </c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</row>
    <row r="377" spans="1:196" s="1363" customFormat="1" ht="24" customHeight="1">
      <c r="A377" s="66">
        <v>8</v>
      </c>
      <c r="B377" s="66">
        <v>20</v>
      </c>
      <c r="C377" s="14" t="s">
        <v>550</v>
      </c>
      <c r="D377" s="1360">
        <v>1760000</v>
      </c>
      <c r="E377" s="582">
        <v>1</v>
      </c>
      <c r="F377" s="126">
        <f t="shared" si="83"/>
        <v>1760000</v>
      </c>
      <c r="G377" s="882" t="s">
        <v>911</v>
      </c>
      <c r="H377" s="882" t="s">
        <v>912</v>
      </c>
      <c r="I377" s="66" t="s">
        <v>33</v>
      </c>
      <c r="J377" s="125" t="s">
        <v>1403</v>
      </c>
      <c r="K377" s="1372" t="s">
        <v>1433</v>
      </c>
      <c r="N377" s="128"/>
      <c r="O377" s="128"/>
      <c r="P377" s="582">
        <f t="shared" si="86"/>
        <v>1</v>
      </c>
      <c r="Q377" s="1827">
        <f t="shared" si="87"/>
        <v>1760000</v>
      </c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128"/>
      <c r="AL377" s="1827">
        <f t="shared" si="84"/>
        <v>1</v>
      </c>
      <c r="AM377" s="1827">
        <f t="shared" si="85"/>
        <v>1760000</v>
      </c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</row>
    <row r="378" spans="1:196" s="1363" customFormat="1" ht="24" customHeight="1">
      <c r="A378" s="66">
        <v>8</v>
      </c>
      <c r="B378" s="66">
        <v>44</v>
      </c>
      <c r="C378" s="14" t="s">
        <v>636</v>
      </c>
      <c r="D378" s="1360">
        <v>1760000</v>
      </c>
      <c r="E378" s="582">
        <v>1</v>
      </c>
      <c r="F378" s="126">
        <f t="shared" si="83"/>
        <v>1760000</v>
      </c>
      <c r="G378" s="882" t="s">
        <v>911</v>
      </c>
      <c r="H378" s="882" t="s">
        <v>912</v>
      </c>
      <c r="I378" s="66" t="s">
        <v>33</v>
      </c>
      <c r="J378" s="125" t="s">
        <v>1403</v>
      </c>
      <c r="K378" s="1372" t="s">
        <v>1433</v>
      </c>
      <c r="N378" s="128"/>
      <c r="O378" s="128"/>
      <c r="P378" s="582">
        <f t="shared" si="86"/>
        <v>1</v>
      </c>
      <c r="Q378" s="1827">
        <f t="shared" si="87"/>
        <v>1760000</v>
      </c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128"/>
      <c r="AL378" s="1827">
        <f t="shared" si="84"/>
        <v>1</v>
      </c>
      <c r="AM378" s="1827">
        <f t="shared" si="85"/>
        <v>1760000</v>
      </c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</row>
    <row r="379" spans="1:196" s="1363" customFormat="1" ht="24" customHeight="1">
      <c r="A379" s="66">
        <v>8</v>
      </c>
      <c r="B379" s="66">
        <v>33</v>
      </c>
      <c r="C379" s="14" t="s">
        <v>839</v>
      </c>
      <c r="D379" s="1360">
        <v>1240000</v>
      </c>
      <c r="E379" s="582">
        <v>1</v>
      </c>
      <c r="F379" s="126">
        <f t="shared" si="83"/>
        <v>1240000</v>
      </c>
      <c r="G379" s="882" t="s">
        <v>529</v>
      </c>
      <c r="H379" s="882" t="s">
        <v>1298</v>
      </c>
      <c r="I379" s="66" t="s">
        <v>33</v>
      </c>
      <c r="J379" s="125" t="s">
        <v>1403</v>
      </c>
      <c r="K379" s="1372" t="s">
        <v>1433</v>
      </c>
      <c r="N379" s="128"/>
      <c r="O379" s="128"/>
      <c r="P379" s="582">
        <f t="shared" si="86"/>
        <v>1</v>
      </c>
      <c r="Q379" s="1827">
        <f t="shared" si="87"/>
        <v>1240000</v>
      </c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  <c r="AI379" s="128"/>
      <c r="AL379" s="128"/>
      <c r="AM379" s="128"/>
      <c r="AN379" s="1827">
        <f>$E379</f>
        <v>1</v>
      </c>
      <c r="AO379" s="1827">
        <f>$F379</f>
        <v>1240000</v>
      </c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</row>
    <row r="380" spans="1:196" s="1363" customFormat="1" ht="24" customHeight="1">
      <c r="A380" s="66">
        <v>8</v>
      </c>
      <c r="B380" s="66">
        <v>35</v>
      </c>
      <c r="C380" s="14" t="s">
        <v>707</v>
      </c>
      <c r="D380" s="1360">
        <v>2060000</v>
      </c>
      <c r="E380" s="582">
        <v>1</v>
      </c>
      <c r="F380" s="126">
        <f t="shared" si="83"/>
        <v>2060000</v>
      </c>
      <c r="G380" s="882" t="s">
        <v>529</v>
      </c>
      <c r="H380" s="882" t="s">
        <v>1298</v>
      </c>
      <c r="I380" s="66" t="s">
        <v>33</v>
      </c>
      <c r="J380" s="125" t="s">
        <v>1403</v>
      </c>
      <c r="K380" s="1372" t="s">
        <v>1433</v>
      </c>
      <c r="N380" s="128"/>
      <c r="O380" s="128"/>
      <c r="P380" s="582">
        <f t="shared" si="86"/>
        <v>1</v>
      </c>
      <c r="Q380" s="1827">
        <f t="shared" si="87"/>
        <v>2060000</v>
      </c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  <c r="AI380" s="128"/>
      <c r="AL380" s="128"/>
      <c r="AM380" s="128"/>
      <c r="AN380" s="1827">
        <f>$E380</f>
        <v>1</v>
      </c>
      <c r="AO380" s="1827">
        <f>$F380</f>
        <v>2060000</v>
      </c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</row>
    <row r="381" spans="1:196" s="1363" customFormat="1" ht="24" customHeight="1">
      <c r="A381" s="66">
        <v>8</v>
      </c>
      <c r="B381" s="66">
        <v>40</v>
      </c>
      <c r="C381" s="14" t="s">
        <v>775</v>
      </c>
      <c r="D381" s="1360">
        <v>3090000</v>
      </c>
      <c r="E381" s="582">
        <v>1</v>
      </c>
      <c r="F381" s="126">
        <f t="shared" si="83"/>
        <v>3090000</v>
      </c>
      <c r="G381" s="882" t="s">
        <v>529</v>
      </c>
      <c r="H381" s="882" t="s">
        <v>1298</v>
      </c>
      <c r="I381" s="66" t="s">
        <v>33</v>
      </c>
      <c r="J381" s="125" t="s">
        <v>1403</v>
      </c>
      <c r="K381" s="1372" t="s">
        <v>1433</v>
      </c>
      <c r="N381" s="128"/>
      <c r="O381" s="128"/>
      <c r="P381" s="582">
        <f t="shared" si="86"/>
        <v>1</v>
      </c>
      <c r="Q381" s="1827">
        <f t="shared" si="87"/>
        <v>3090000</v>
      </c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  <c r="AI381" s="128"/>
      <c r="AL381" s="128"/>
      <c r="AM381" s="128"/>
      <c r="AN381" s="1827">
        <f>$E381</f>
        <v>1</v>
      </c>
      <c r="AO381" s="1827">
        <f>$F381</f>
        <v>3090000</v>
      </c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</row>
    <row r="382" spans="1:196" s="1363" customFormat="1" ht="24" customHeight="1">
      <c r="A382" s="66">
        <v>8</v>
      </c>
      <c r="B382" s="66">
        <v>12</v>
      </c>
      <c r="C382" s="14" t="s">
        <v>910</v>
      </c>
      <c r="D382" s="1360">
        <v>520000</v>
      </c>
      <c r="E382" s="582">
        <v>1</v>
      </c>
      <c r="F382" s="126">
        <f t="shared" si="83"/>
        <v>520000</v>
      </c>
      <c r="G382" s="882" t="s">
        <v>533</v>
      </c>
      <c r="H382" s="882" t="s">
        <v>1308</v>
      </c>
      <c r="I382" s="66" t="s">
        <v>49</v>
      </c>
      <c r="J382" s="125" t="s">
        <v>1403</v>
      </c>
      <c r="K382" s="1372" t="s">
        <v>1433</v>
      </c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582">
        <f>$E382</f>
        <v>1</v>
      </c>
      <c r="AA382" s="582">
        <f>$F382</f>
        <v>520000</v>
      </c>
      <c r="AB382" s="128"/>
      <c r="AC382" s="128"/>
      <c r="AD382" s="128"/>
      <c r="AE382" s="128"/>
      <c r="AF382" s="128"/>
      <c r="AG382" s="128"/>
      <c r="AH382" s="128"/>
      <c r="AI382" s="128"/>
      <c r="AL382" s="128"/>
      <c r="AM382" s="128"/>
      <c r="AN382" s="128"/>
      <c r="AO382" s="128"/>
      <c r="AP382" s="1827">
        <f>$E382</f>
        <v>1</v>
      </c>
      <c r="AQ382" s="1827">
        <f>$F382</f>
        <v>520000</v>
      </c>
      <c r="AR382" s="128"/>
      <c r="AS382" s="128"/>
      <c r="AT382" s="128"/>
      <c r="AU382" s="128"/>
      <c r="AV382" s="128"/>
      <c r="AW382" s="128"/>
      <c r="AX382" s="128"/>
      <c r="AY382" s="128"/>
    </row>
    <row r="383" spans="1:196" s="1363" customFormat="1" ht="24" customHeight="1">
      <c r="A383" s="66">
        <v>8</v>
      </c>
      <c r="B383" s="66">
        <v>1</v>
      </c>
      <c r="C383" s="567" t="s">
        <v>1404</v>
      </c>
      <c r="D383" s="1360">
        <v>830000</v>
      </c>
      <c r="E383" s="582">
        <v>1</v>
      </c>
      <c r="F383" s="126">
        <f t="shared" si="83"/>
        <v>830000</v>
      </c>
      <c r="G383" s="882" t="s">
        <v>185</v>
      </c>
      <c r="H383" s="882" t="s">
        <v>1308</v>
      </c>
      <c r="I383" s="66" t="s">
        <v>49</v>
      </c>
      <c r="J383" s="125" t="s">
        <v>1403</v>
      </c>
      <c r="K383" s="1372" t="s">
        <v>1433</v>
      </c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582">
        <f>$E383</f>
        <v>1</v>
      </c>
      <c r="AA383" s="582">
        <f>$F383</f>
        <v>830000</v>
      </c>
      <c r="AB383" s="128"/>
      <c r="AC383" s="128"/>
      <c r="AD383" s="128"/>
      <c r="AE383" s="128"/>
      <c r="AF383" s="128"/>
      <c r="AG383" s="128"/>
      <c r="AH383" s="128"/>
      <c r="AI383" s="128"/>
      <c r="AL383" s="128"/>
      <c r="AM383" s="128"/>
      <c r="AN383" s="128"/>
      <c r="AO383" s="128"/>
      <c r="AP383" s="1827">
        <f>$E383</f>
        <v>1</v>
      </c>
      <c r="AQ383" s="1827">
        <f>$F383</f>
        <v>830000</v>
      </c>
      <c r="AR383" s="128"/>
      <c r="AS383" s="128"/>
      <c r="AT383" s="128"/>
      <c r="AU383" s="128"/>
      <c r="AV383" s="128"/>
      <c r="AW383" s="128"/>
      <c r="AX383" s="128"/>
      <c r="AY383" s="128"/>
    </row>
    <row r="384" spans="1:196" s="1363" customFormat="1" ht="24" customHeight="1">
      <c r="A384" s="66">
        <v>8</v>
      </c>
      <c r="B384" s="66">
        <v>19</v>
      </c>
      <c r="C384" s="14" t="s">
        <v>734</v>
      </c>
      <c r="D384" s="1360">
        <v>1285000</v>
      </c>
      <c r="E384" s="582">
        <v>1</v>
      </c>
      <c r="F384" s="126">
        <f t="shared" si="83"/>
        <v>1285000</v>
      </c>
      <c r="G384" s="882" t="s">
        <v>185</v>
      </c>
      <c r="H384" s="882" t="s">
        <v>1308</v>
      </c>
      <c r="I384" s="66" t="s">
        <v>49</v>
      </c>
      <c r="J384" s="125" t="s">
        <v>1403</v>
      </c>
      <c r="K384" s="1372" t="s">
        <v>1433</v>
      </c>
      <c r="L384" s="1359"/>
      <c r="M384" s="1359"/>
      <c r="N384" s="1372"/>
      <c r="O384" s="1372"/>
      <c r="P384" s="1372"/>
      <c r="Q384" s="1372"/>
      <c r="R384" s="1372"/>
      <c r="S384" s="1372"/>
      <c r="T384" s="1372"/>
      <c r="U384" s="1372"/>
      <c r="V384" s="1372"/>
      <c r="W384" s="1372"/>
      <c r="X384" s="1372"/>
      <c r="Y384" s="1372"/>
      <c r="Z384" s="582">
        <f>$E384</f>
        <v>1</v>
      </c>
      <c r="AA384" s="582">
        <f>$F384</f>
        <v>1285000</v>
      </c>
      <c r="AB384" s="1372"/>
      <c r="AC384" s="1372"/>
      <c r="AD384" s="1372"/>
      <c r="AE384" s="1372"/>
      <c r="AF384" s="1372"/>
      <c r="AG384" s="1372"/>
      <c r="AH384" s="1372"/>
      <c r="AI384" s="1372"/>
      <c r="AJ384" s="1359"/>
      <c r="AK384" s="1359"/>
      <c r="AL384" s="1372"/>
      <c r="AM384" s="1372"/>
      <c r="AN384" s="1372"/>
      <c r="AO384" s="1372"/>
      <c r="AP384" s="1827">
        <f>$E384</f>
        <v>1</v>
      </c>
      <c r="AQ384" s="1827">
        <f>$F384</f>
        <v>1285000</v>
      </c>
      <c r="AR384" s="1372"/>
      <c r="AS384" s="1372"/>
      <c r="AT384" s="1372"/>
      <c r="AU384" s="1372"/>
      <c r="AV384" s="1372"/>
      <c r="AW384" s="1372"/>
      <c r="AX384" s="1372"/>
      <c r="AY384" s="1372"/>
      <c r="AZ384" s="1359"/>
      <c r="BA384" s="1359"/>
      <c r="BB384" s="1359"/>
      <c r="BC384" s="1359"/>
      <c r="BD384" s="1359"/>
      <c r="BE384" s="1359"/>
      <c r="BF384" s="1359"/>
      <c r="BG384" s="1359"/>
      <c r="BH384" s="1359"/>
      <c r="BI384" s="1359"/>
      <c r="BJ384" s="1359"/>
      <c r="BK384" s="1359"/>
      <c r="BL384" s="1359"/>
      <c r="BM384" s="1359"/>
      <c r="BN384" s="1359"/>
      <c r="BO384" s="1359"/>
      <c r="BP384" s="1359"/>
      <c r="BQ384" s="1359"/>
      <c r="BR384" s="1359"/>
      <c r="BS384" s="1359"/>
      <c r="BT384" s="1359"/>
      <c r="BU384" s="1359"/>
      <c r="BV384" s="1359"/>
      <c r="BW384" s="1359"/>
      <c r="BX384" s="1359"/>
      <c r="BY384" s="1359"/>
      <c r="BZ384" s="1359"/>
      <c r="CA384" s="1359"/>
      <c r="CB384" s="1359"/>
      <c r="CC384" s="1359"/>
      <c r="CD384" s="1359"/>
      <c r="CE384" s="1359"/>
      <c r="CF384" s="1359"/>
      <c r="CG384" s="1359"/>
      <c r="CH384" s="1359"/>
      <c r="CI384" s="1359"/>
      <c r="CJ384" s="1359"/>
      <c r="CK384" s="1359"/>
      <c r="CL384" s="1359"/>
      <c r="CM384" s="1359"/>
      <c r="CN384" s="1359"/>
      <c r="CO384" s="1359"/>
      <c r="CP384" s="1359"/>
      <c r="CQ384" s="1359"/>
      <c r="CR384" s="1359"/>
      <c r="CS384" s="1359"/>
      <c r="CT384" s="1359"/>
      <c r="CU384" s="1359"/>
      <c r="CV384" s="1359"/>
      <c r="CW384" s="1359"/>
      <c r="CX384" s="1359"/>
      <c r="CY384" s="1359"/>
      <c r="CZ384" s="1359"/>
      <c r="DA384" s="1359"/>
      <c r="DB384" s="1359"/>
      <c r="DC384" s="1359"/>
      <c r="DD384" s="1359"/>
      <c r="DE384" s="1359"/>
      <c r="DF384" s="1359"/>
      <c r="DG384" s="1359"/>
      <c r="DH384" s="1359"/>
      <c r="DI384" s="1359"/>
      <c r="DJ384" s="1359"/>
      <c r="DK384" s="1359"/>
      <c r="DL384" s="1359"/>
      <c r="DM384" s="1359"/>
      <c r="DN384" s="1359"/>
      <c r="DO384" s="1359"/>
      <c r="DP384" s="1359"/>
      <c r="DQ384" s="1359"/>
      <c r="DR384" s="1359"/>
      <c r="DS384" s="1359"/>
      <c r="DT384" s="1359"/>
      <c r="DU384" s="1359"/>
      <c r="DV384" s="1359"/>
      <c r="DW384" s="1359"/>
      <c r="DX384" s="1359"/>
      <c r="DY384" s="1359"/>
      <c r="DZ384" s="1359"/>
      <c r="EA384" s="1359"/>
      <c r="EB384" s="1359"/>
      <c r="EC384" s="1359"/>
      <c r="ED384" s="1359"/>
      <c r="EE384" s="1359"/>
      <c r="EF384" s="1359"/>
      <c r="EG384" s="1359"/>
      <c r="EH384" s="1359"/>
      <c r="EI384" s="1359"/>
      <c r="EJ384" s="1359"/>
      <c r="EK384" s="1359"/>
      <c r="EL384" s="1359"/>
      <c r="EM384" s="1359"/>
      <c r="EN384" s="1359"/>
      <c r="EO384" s="1359"/>
      <c r="EP384" s="1359"/>
      <c r="EQ384" s="1359"/>
      <c r="ER384" s="1359"/>
      <c r="ES384" s="1359"/>
      <c r="ET384" s="1359"/>
      <c r="EU384" s="1359"/>
      <c r="EV384" s="1359"/>
      <c r="EW384" s="1359"/>
      <c r="EX384" s="1359"/>
      <c r="EY384" s="1359"/>
      <c r="EZ384" s="1359"/>
      <c r="FA384" s="1359"/>
      <c r="FB384" s="1359"/>
      <c r="FC384" s="1359"/>
      <c r="FD384" s="1359"/>
      <c r="FE384" s="1359"/>
      <c r="FF384" s="1359"/>
      <c r="FG384" s="1359"/>
      <c r="FH384" s="1359"/>
      <c r="FI384" s="1359"/>
      <c r="FJ384" s="1359"/>
      <c r="FK384" s="1359"/>
      <c r="FL384" s="1359"/>
      <c r="FM384" s="1359"/>
      <c r="FN384" s="1359"/>
      <c r="FO384" s="1359"/>
      <c r="FP384" s="1359"/>
      <c r="FQ384" s="1359"/>
      <c r="FR384" s="1359"/>
      <c r="FS384" s="1359"/>
      <c r="FT384" s="1359"/>
      <c r="FU384" s="1359"/>
      <c r="FV384" s="1359"/>
      <c r="FW384" s="1359"/>
      <c r="FX384" s="1359"/>
      <c r="FY384" s="1359"/>
      <c r="FZ384" s="1359"/>
      <c r="GA384" s="1359"/>
      <c r="GB384" s="1359"/>
      <c r="GC384" s="1359"/>
      <c r="GD384" s="1359"/>
      <c r="GE384" s="1359"/>
      <c r="GF384" s="1359"/>
      <c r="GG384" s="1359"/>
      <c r="GH384" s="1359"/>
      <c r="GI384" s="1359"/>
      <c r="GJ384" s="1359"/>
      <c r="GK384" s="1359"/>
      <c r="GL384" s="1359"/>
      <c r="GM384" s="1359"/>
      <c r="GN384" s="1359"/>
    </row>
    <row r="385" spans="1:196" s="1363" customFormat="1" ht="24" customHeight="1">
      <c r="A385" s="66">
        <v>8</v>
      </c>
      <c r="B385" s="66">
        <v>42</v>
      </c>
      <c r="C385" s="14" t="s">
        <v>546</v>
      </c>
      <c r="D385" s="1360">
        <v>1340000</v>
      </c>
      <c r="E385" s="582">
        <v>1</v>
      </c>
      <c r="F385" s="126">
        <f t="shared" si="83"/>
        <v>1340000</v>
      </c>
      <c r="G385" s="882" t="s">
        <v>531</v>
      </c>
      <c r="H385" s="882" t="s">
        <v>1308</v>
      </c>
      <c r="I385" s="66" t="s">
        <v>28</v>
      </c>
      <c r="J385" s="125" t="s">
        <v>1403</v>
      </c>
      <c r="K385" s="1372" t="s">
        <v>1433</v>
      </c>
      <c r="N385" s="128"/>
      <c r="O385" s="128"/>
      <c r="P385" s="128"/>
      <c r="Q385" s="128"/>
      <c r="R385" s="128"/>
      <c r="S385" s="128"/>
      <c r="T385" s="128"/>
      <c r="U385" s="128"/>
      <c r="V385" s="582">
        <f>$E385</f>
        <v>1</v>
      </c>
      <c r="W385" s="582">
        <f>$F385</f>
        <v>1340000</v>
      </c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  <c r="AI385" s="128"/>
      <c r="AL385" s="128"/>
      <c r="AM385" s="128"/>
      <c r="AN385" s="128"/>
      <c r="AO385" s="128"/>
      <c r="AP385" s="1827">
        <f>$E385</f>
        <v>1</v>
      </c>
      <c r="AQ385" s="1827">
        <f>$F385</f>
        <v>1340000</v>
      </c>
      <c r="AR385" s="128"/>
      <c r="AS385" s="128"/>
      <c r="AT385" s="128"/>
      <c r="AU385" s="128"/>
      <c r="AV385" s="128"/>
      <c r="AW385" s="128"/>
      <c r="AX385" s="128"/>
      <c r="AY385" s="128"/>
    </row>
    <row r="386" spans="1:196" s="1363" customFormat="1" ht="24" customHeight="1">
      <c r="A386" s="66">
        <v>8</v>
      </c>
      <c r="B386" s="66">
        <v>14</v>
      </c>
      <c r="C386" s="567" t="s">
        <v>1762</v>
      </c>
      <c r="D386" s="1360">
        <v>485000</v>
      </c>
      <c r="E386" s="582">
        <v>1</v>
      </c>
      <c r="F386" s="126">
        <f t="shared" si="83"/>
        <v>485000</v>
      </c>
      <c r="G386" s="882" t="s">
        <v>1244</v>
      </c>
      <c r="H386" s="882" t="s">
        <v>914</v>
      </c>
      <c r="I386" s="66" t="s">
        <v>49</v>
      </c>
      <c r="J386" s="125" t="s">
        <v>1403</v>
      </c>
      <c r="K386" s="1372" t="s">
        <v>1433</v>
      </c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582">
        <f>$E386</f>
        <v>1</v>
      </c>
      <c r="AA386" s="582">
        <f>$F386</f>
        <v>485000</v>
      </c>
      <c r="AB386" s="128"/>
      <c r="AC386" s="128"/>
      <c r="AD386" s="128"/>
      <c r="AE386" s="128"/>
      <c r="AF386" s="128"/>
      <c r="AG386" s="128"/>
      <c r="AH386" s="128"/>
      <c r="AI386" s="128"/>
      <c r="AL386" s="128"/>
      <c r="AM386" s="128"/>
      <c r="AN386" s="128"/>
      <c r="AO386" s="128"/>
      <c r="AP386" s="128"/>
      <c r="AQ386" s="128"/>
      <c r="AR386" s="1827">
        <f t="shared" ref="AR386:AR402" si="88">$E386</f>
        <v>1</v>
      </c>
      <c r="AS386" s="1827">
        <f t="shared" ref="AS386:AS402" si="89">$F386</f>
        <v>485000</v>
      </c>
      <c r="AT386" s="128"/>
      <c r="AU386" s="128"/>
      <c r="AV386" s="128"/>
      <c r="AW386" s="128"/>
      <c r="AX386" s="128"/>
      <c r="AY386" s="128"/>
    </row>
    <row r="387" spans="1:196" s="1363" customFormat="1" ht="24" customHeight="1">
      <c r="A387" s="66">
        <v>8</v>
      </c>
      <c r="B387" s="66">
        <v>15</v>
      </c>
      <c r="C387" s="567" t="s">
        <v>1762</v>
      </c>
      <c r="D387" s="1360">
        <v>485000</v>
      </c>
      <c r="E387" s="582">
        <v>1</v>
      </c>
      <c r="F387" s="126">
        <f t="shared" si="83"/>
        <v>485000</v>
      </c>
      <c r="G387" s="882" t="s">
        <v>415</v>
      </c>
      <c r="H387" s="882" t="s">
        <v>914</v>
      </c>
      <c r="I387" s="66" t="s">
        <v>49</v>
      </c>
      <c r="J387" s="125" t="s">
        <v>1403</v>
      </c>
      <c r="K387" s="1372" t="s">
        <v>1433</v>
      </c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582">
        <f>$E387</f>
        <v>1</v>
      </c>
      <c r="AA387" s="582">
        <f>$F387</f>
        <v>485000</v>
      </c>
      <c r="AB387" s="128"/>
      <c r="AC387" s="128"/>
      <c r="AD387" s="128"/>
      <c r="AE387" s="128"/>
      <c r="AF387" s="128"/>
      <c r="AG387" s="128"/>
      <c r="AH387" s="128"/>
      <c r="AI387" s="128"/>
      <c r="AL387" s="128"/>
      <c r="AM387" s="128"/>
      <c r="AN387" s="128"/>
      <c r="AO387" s="128"/>
      <c r="AP387" s="128"/>
      <c r="AQ387" s="128"/>
      <c r="AR387" s="1827">
        <f t="shared" si="88"/>
        <v>1</v>
      </c>
      <c r="AS387" s="1827">
        <f t="shared" si="89"/>
        <v>485000</v>
      </c>
      <c r="AT387" s="128"/>
      <c r="AU387" s="128"/>
      <c r="AV387" s="128"/>
      <c r="AW387" s="128"/>
      <c r="AX387" s="128"/>
      <c r="AY387" s="128"/>
    </row>
    <row r="388" spans="1:196" s="1363" customFormat="1" ht="24" customHeight="1">
      <c r="A388" s="66">
        <v>8</v>
      </c>
      <c r="B388" s="66">
        <v>18</v>
      </c>
      <c r="C388" s="567" t="s">
        <v>1762</v>
      </c>
      <c r="D388" s="1360">
        <v>485000</v>
      </c>
      <c r="E388" s="582">
        <v>1</v>
      </c>
      <c r="F388" s="126">
        <f t="shared" si="83"/>
        <v>485000</v>
      </c>
      <c r="G388" s="882" t="s">
        <v>421</v>
      </c>
      <c r="H388" s="882" t="s">
        <v>914</v>
      </c>
      <c r="I388" s="66" t="s">
        <v>49</v>
      </c>
      <c r="J388" s="125" t="s">
        <v>1403</v>
      </c>
      <c r="K388" s="1372" t="s">
        <v>1433</v>
      </c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582">
        <f>$E388</f>
        <v>1</v>
      </c>
      <c r="AA388" s="582">
        <f>$F388</f>
        <v>485000</v>
      </c>
      <c r="AB388" s="128"/>
      <c r="AC388" s="128"/>
      <c r="AD388" s="128"/>
      <c r="AE388" s="128"/>
      <c r="AF388" s="128"/>
      <c r="AG388" s="128"/>
      <c r="AH388" s="128"/>
      <c r="AI388" s="128"/>
      <c r="AL388" s="128"/>
      <c r="AM388" s="128"/>
      <c r="AN388" s="128"/>
      <c r="AO388" s="128"/>
      <c r="AP388" s="128"/>
      <c r="AQ388" s="128"/>
      <c r="AR388" s="1827">
        <f t="shared" si="88"/>
        <v>1</v>
      </c>
      <c r="AS388" s="1827">
        <f t="shared" si="89"/>
        <v>485000</v>
      </c>
      <c r="AT388" s="128"/>
      <c r="AU388" s="128"/>
      <c r="AV388" s="128"/>
      <c r="AW388" s="128"/>
      <c r="AX388" s="128"/>
      <c r="AY388" s="128"/>
    </row>
    <row r="389" spans="1:196" s="1363" customFormat="1" ht="24" customHeight="1">
      <c r="A389" s="66">
        <v>8</v>
      </c>
      <c r="B389" s="66">
        <v>9</v>
      </c>
      <c r="C389" s="14" t="s">
        <v>772</v>
      </c>
      <c r="D389" s="1360">
        <v>730000</v>
      </c>
      <c r="E389" s="582">
        <v>1</v>
      </c>
      <c r="F389" s="126">
        <f t="shared" si="83"/>
        <v>730000</v>
      </c>
      <c r="G389" s="882" t="s">
        <v>763</v>
      </c>
      <c r="H389" s="882" t="s">
        <v>914</v>
      </c>
      <c r="I389" s="66" t="s">
        <v>49</v>
      </c>
      <c r="J389" s="125" t="s">
        <v>1403</v>
      </c>
      <c r="K389" s="1372" t="s">
        <v>1433</v>
      </c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582">
        <f>$E389</f>
        <v>1</v>
      </c>
      <c r="AA389" s="582">
        <f>$F389</f>
        <v>730000</v>
      </c>
      <c r="AB389" s="128"/>
      <c r="AC389" s="128"/>
      <c r="AD389" s="128"/>
      <c r="AE389" s="128"/>
      <c r="AF389" s="128"/>
      <c r="AG389" s="128"/>
      <c r="AH389" s="128"/>
      <c r="AI389" s="128"/>
      <c r="AL389" s="128"/>
      <c r="AM389" s="128"/>
      <c r="AN389" s="128"/>
      <c r="AO389" s="128"/>
      <c r="AP389" s="128"/>
      <c r="AQ389" s="128"/>
      <c r="AR389" s="1827">
        <f t="shared" si="88"/>
        <v>1</v>
      </c>
      <c r="AS389" s="1827">
        <f t="shared" si="89"/>
        <v>730000</v>
      </c>
      <c r="AT389" s="128"/>
      <c r="AU389" s="128"/>
      <c r="AV389" s="128"/>
      <c r="AW389" s="128"/>
      <c r="AX389" s="128"/>
      <c r="AY389" s="128"/>
    </row>
    <row r="390" spans="1:196" s="1363" customFormat="1" ht="24" customHeight="1">
      <c r="A390" s="66">
        <v>8</v>
      </c>
      <c r="B390" s="66">
        <v>8</v>
      </c>
      <c r="C390" s="14" t="s">
        <v>635</v>
      </c>
      <c r="D390" s="1360">
        <v>750000</v>
      </c>
      <c r="E390" s="582">
        <v>1</v>
      </c>
      <c r="F390" s="126">
        <f t="shared" si="83"/>
        <v>750000</v>
      </c>
      <c r="G390" s="882" t="s">
        <v>763</v>
      </c>
      <c r="H390" s="882" t="s">
        <v>914</v>
      </c>
      <c r="I390" s="66" t="s">
        <v>49</v>
      </c>
      <c r="J390" s="125" t="s">
        <v>1403</v>
      </c>
      <c r="K390" s="1372" t="s">
        <v>1433</v>
      </c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582">
        <f>$E390</f>
        <v>1</v>
      </c>
      <c r="AA390" s="582">
        <f>$F390</f>
        <v>750000</v>
      </c>
      <c r="AB390" s="128"/>
      <c r="AC390" s="128"/>
      <c r="AD390" s="128"/>
      <c r="AE390" s="128"/>
      <c r="AF390" s="128"/>
      <c r="AG390" s="128"/>
      <c r="AH390" s="128"/>
      <c r="AI390" s="128"/>
      <c r="AL390" s="128"/>
      <c r="AM390" s="128"/>
      <c r="AN390" s="128"/>
      <c r="AO390" s="128"/>
      <c r="AP390" s="128"/>
      <c r="AQ390" s="128"/>
      <c r="AR390" s="1827">
        <f t="shared" si="88"/>
        <v>1</v>
      </c>
      <c r="AS390" s="1827">
        <f t="shared" si="89"/>
        <v>750000</v>
      </c>
      <c r="AT390" s="128"/>
      <c r="AU390" s="128"/>
      <c r="AV390" s="128"/>
      <c r="AW390" s="128"/>
      <c r="AX390" s="128"/>
      <c r="AY390" s="128"/>
    </row>
    <row r="391" spans="1:196" s="1363" customFormat="1" ht="24" customHeight="1">
      <c r="A391" s="66">
        <v>8</v>
      </c>
      <c r="B391" s="66">
        <v>2</v>
      </c>
      <c r="C391" s="567" t="s">
        <v>1404</v>
      </c>
      <c r="D391" s="1360">
        <v>830000</v>
      </c>
      <c r="E391" s="582">
        <v>2</v>
      </c>
      <c r="F391" s="126">
        <f t="shared" si="83"/>
        <v>1660000</v>
      </c>
      <c r="G391" s="882" t="s">
        <v>631</v>
      </c>
      <c r="H391" s="882" t="s">
        <v>914</v>
      </c>
      <c r="I391" s="66" t="s">
        <v>39</v>
      </c>
      <c r="J391" s="125" t="s">
        <v>1403</v>
      </c>
      <c r="K391" s="1372" t="s">
        <v>1433</v>
      </c>
      <c r="N391" s="582">
        <f>$E391</f>
        <v>2</v>
      </c>
      <c r="O391" s="1827">
        <f>$F391</f>
        <v>1660000</v>
      </c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L391" s="128"/>
      <c r="AM391" s="128"/>
      <c r="AN391" s="128"/>
      <c r="AO391" s="128"/>
      <c r="AP391" s="128"/>
      <c r="AQ391" s="128"/>
      <c r="AR391" s="1827">
        <f t="shared" si="88"/>
        <v>2</v>
      </c>
      <c r="AS391" s="1827">
        <f t="shared" si="89"/>
        <v>1660000</v>
      </c>
      <c r="AT391" s="128"/>
      <c r="AU391" s="128"/>
      <c r="AV391" s="128"/>
      <c r="AW391" s="128"/>
      <c r="AX391" s="128"/>
      <c r="AY391" s="128"/>
    </row>
    <row r="392" spans="1:196" s="1363" customFormat="1" ht="24" customHeight="1">
      <c r="A392" s="66">
        <v>8</v>
      </c>
      <c r="B392" s="66">
        <v>49</v>
      </c>
      <c r="C392" s="14" t="s">
        <v>270</v>
      </c>
      <c r="D392" s="1360">
        <v>1140000</v>
      </c>
      <c r="E392" s="582">
        <v>1</v>
      </c>
      <c r="F392" s="126">
        <f t="shared" si="83"/>
        <v>1140000</v>
      </c>
      <c r="G392" s="882" t="s">
        <v>631</v>
      </c>
      <c r="H392" s="882" t="s">
        <v>914</v>
      </c>
      <c r="I392" s="66" t="s">
        <v>39</v>
      </c>
      <c r="J392" s="125" t="s">
        <v>1403</v>
      </c>
      <c r="K392" s="1372" t="s">
        <v>1433</v>
      </c>
      <c r="N392" s="582">
        <f>$E392</f>
        <v>1</v>
      </c>
      <c r="O392" s="1827">
        <f>$F392</f>
        <v>1140000</v>
      </c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L392" s="128"/>
      <c r="AM392" s="128"/>
      <c r="AN392" s="128"/>
      <c r="AO392" s="128"/>
      <c r="AP392" s="128"/>
      <c r="AQ392" s="128"/>
      <c r="AR392" s="1827">
        <f t="shared" si="88"/>
        <v>1</v>
      </c>
      <c r="AS392" s="1827">
        <f t="shared" si="89"/>
        <v>1140000</v>
      </c>
      <c r="AT392" s="128"/>
      <c r="AU392" s="128"/>
      <c r="AV392" s="128"/>
      <c r="AW392" s="128"/>
      <c r="AX392" s="128"/>
      <c r="AY392" s="128"/>
    </row>
    <row r="393" spans="1:196" s="1363" customFormat="1" ht="24" customHeight="1">
      <c r="A393" s="66">
        <v>8</v>
      </c>
      <c r="B393" s="66">
        <v>31</v>
      </c>
      <c r="C393" s="14" t="s">
        <v>992</v>
      </c>
      <c r="D393" s="1360">
        <v>1240000</v>
      </c>
      <c r="E393" s="582">
        <v>1</v>
      </c>
      <c r="F393" s="126">
        <f t="shared" si="83"/>
        <v>1240000</v>
      </c>
      <c r="G393" s="882" t="s">
        <v>181</v>
      </c>
      <c r="H393" s="882" t="s">
        <v>914</v>
      </c>
      <c r="I393" s="66" t="s">
        <v>26</v>
      </c>
      <c r="J393" s="125" t="s">
        <v>1403</v>
      </c>
      <c r="K393" s="1372" t="s">
        <v>1433</v>
      </c>
      <c r="L393" s="30" t="s">
        <v>4112</v>
      </c>
      <c r="N393" s="582"/>
      <c r="O393" s="1827"/>
      <c r="P393" s="582"/>
      <c r="Q393" s="1827"/>
      <c r="R393" s="582">
        <f>$E393</f>
        <v>1</v>
      </c>
      <c r="S393" s="1827">
        <f>$F393</f>
        <v>1240000</v>
      </c>
      <c r="T393" s="128"/>
      <c r="U393" s="128"/>
      <c r="V393" s="582"/>
      <c r="W393" s="1827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L393" s="128"/>
      <c r="AM393" s="128"/>
      <c r="AN393" s="128"/>
      <c r="AO393" s="128"/>
      <c r="AP393" s="128"/>
      <c r="AQ393" s="128"/>
      <c r="AR393" s="1827">
        <f t="shared" si="88"/>
        <v>1</v>
      </c>
      <c r="AS393" s="1827">
        <f t="shared" si="89"/>
        <v>1240000</v>
      </c>
      <c r="AT393" s="128"/>
      <c r="AU393" s="128"/>
      <c r="AV393" s="128"/>
      <c r="AW393" s="128"/>
      <c r="AX393" s="128"/>
      <c r="AY393" s="128"/>
    </row>
    <row r="394" spans="1:196" s="1363" customFormat="1" ht="24" customHeight="1">
      <c r="A394" s="66">
        <v>8</v>
      </c>
      <c r="B394" s="66">
        <v>25</v>
      </c>
      <c r="C394" s="14" t="s">
        <v>1007</v>
      </c>
      <c r="D394" s="1360">
        <v>1650000</v>
      </c>
      <c r="E394" s="582">
        <v>1</v>
      </c>
      <c r="F394" s="126">
        <f t="shared" si="83"/>
        <v>1650000</v>
      </c>
      <c r="G394" s="882" t="s">
        <v>631</v>
      </c>
      <c r="H394" s="882" t="s">
        <v>914</v>
      </c>
      <c r="I394" s="66" t="s">
        <v>39</v>
      </c>
      <c r="J394" s="125" t="s">
        <v>1403</v>
      </c>
      <c r="K394" s="1372" t="s">
        <v>1433</v>
      </c>
      <c r="N394" s="582">
        <f>$E394</f>
        <v>1</v>
      </c>
      <c r="O394" s="1827">
        <f>$F394</f>
        <v>1650000</v>
      </c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L394" s="128"/>
      <c r="AM394" s="128"/>
      <c r="AN394" s="128"/>
      <c r="AO394" s="128"/>
      <c r="AP394" s="128"/>
      <c r="AQ394" s="128"/>
      <c r="AR394" s="1827">
        <f t="shared" si="88"/>
        <v>1</v>
      </c>
      <c r="AS394" s="1827">
        <f t="shared" si="89"/>
        <v>1650000</v>
      </c>
      <c r="AT394" s="128"/>
      <c r="AU394" s="128"/>
      <c r="AV394" s="128"/>
      <c r="AW394" s="128"/>
      <c r="AX394" s="128"/>
      <c r="AY394" s="128"/>
    </row>
    <row r="395" spans="1:196" s="1363" customFormat="1" ht="24" customHeight="1">
      <c r="A395" s="66">
        <v>8</v>
      </c>
      <c r="B395" s="66">
        <v>24</v>
      </c>
      <c r="C395" s="14" t="s">
        <v>1007</v>
      </c>
      <c r="D395" s="1360">
        <v>1650000</v>
      </c>
      <c r="E395" s="582">
        <v>1</v>
      </c>
      <c r="F395" s="126">
        <f t="shared" si="83"/>
        <v>1650000</v>
      </c>
      <c r="G395" s="882" t="s">
        <v>181</v>
      </c>
      <c r="H395" s="882" t="s">
        <v>914</v>
      </c>
      <c r="I395" s="66" t="s">
        <v>26</v>
      </c>
      <c r="J395" s="125" t="s">
        <v>1403</v>
      </c>
      <c r="K395" s="1372" t="s">
        <v>1433</v>
      </c>
      <c r="L395" s="30" t="s">
        <v>4112</v>
      </c>
      <c r="N395" s="582"/>
      <c r="O395" s="1827"/>
      <c r="P395" s="582"/>
      <c r="Q395" s="1827"/>
      <c r="R395" s="582">
        <f>$E395</f>
        <v>1</v>
      </c>
      <c r="S395" s="1827">
        <f>$F395</f>
        <v>1650000</v>
      </c>
      <c r="T395" s="128"/>
      <c r="U395" s="128"/>
      <c r="V395" s="582"/>
      <c r="W395" s="1827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L395" s="128"/>
      <c r="AM395" s="128"/>
      <c r="AN395" s="128"/>
      <c r="AO395" s="128"/>
      <c r="AP395" s="128"/>
      <c r="AQ395" s="128"/>
      <c r="AR395" s="1827">
        <f t="shared" si="88"/>
        <v>1</v>
      </c>
      <c r="AS395" s="1827">
        <f t="shared" si="89"/>
        <v>1650000</v>
      </c>
      <c r="AT395" s="128"/>
      <c r="AU395" s="128"/>
      <c r="AV395" s="128"/>
      <c r="AW395" s="128"/>
      <c r="AX395" s="128"/>
      <c r="AY395" s="128"/>
    </row>
    <row r="396" spans="1:196" s="1363" customFormat="1" ht="24" customHeight="1">
      <c r="A396" s="66">
        <v>8</v>
      </c>
      <c r="B396" s="66">
        <v>22</v>
      </c>
      <c r="C396" s="14" t="s">
        <v>550</v>
      </c>
      <c r="D396" s="1360">
        <v>1760000</v>
      </c>
      <c r="E396" s="582">
        <v>1</v>
      </c>
      <c r="F396" s="126">
        <f t="shared" si="83"/>
        <v>1760000</v>
      </c>
      <c r="G396" s="882" t="s">
        <v>631</v>
      </c>
      <c r="H396" s="882" t="s">
        <v>914</v>
      </c>
      <c r="I396" s="66" t="s">
        <v>39</v>
      </c>
      <c r="J396" s="125" t="s">
        <v>1403</v>
      </c>
      <c r="K396" s="1372" t="s">
        <v>1433</v>
      </c>
      <c r="N396" s="582">
        <f>$E396</f>
        <v>1</v>
      </c>
      <c r="O396" s="1827">
        <f>$F396</f>
        <v>1760000</v>
      </c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L396" s="128"/>
      <c r="AM396" s="128"/>
      <c r="AN396" s="128"/>
      <c r="AO396" s="128"/>
      <c r="AP396" s="128"/>
      <c r="AQ396" s="128"/>
      <c r="AR396" s="1827">
        <f t="shared" si="88"/>
        <v>1</v>
      </c>
      <c r="AS396" s="1827">
        <f t="shared" si="89"/>
        <v>1760000</v>
      </c>
      <c r="AT396" s="128"/>
      <c r="AU396" s="128"/>
      <c r="AV396" s="128"/>
      <c r="AW396" s="128"/>
      <c r="AX396" s="128"/>
      <c r="AY396" s="128"/>
    </row>
    <row r="397" spans="1:196" s="1359" customFormat="1" ht="24" customHeight="1">
      <c r="A397" s="66">
        <v>8</v>
      </c>
      <c r="B397" s="66">
        <v>48</v>
      </c>
      <c r="C397" s="14" t="s">
        <v>269</v>
      </c>
      <c r="D397" s="1360">
        <v>1760000</v>
      </c>
      <c r="E397" s="582">
        <v>1</v>
      </c>
      <c r="F397" s="126">
        <f t="shared" si="83"/>
        <v>1760000</v>
      </c>
      <c r="G397" s="882" t="s">
        <v>631</v>
      </c>
      <c r="H397" s="882" t="s">
        <v>914</v>
      </c>
      <c r="I397" s="66" t="s">
        <v>39</v>
      </c>
      <c r="J397" s="125" t="s">
        <v>1403</v>
      </c>
      <c r="K397" s="1372" t="s">
        <v>1433</v>
      </c>
      <c r="L397" s="1363"/>
      <c r="M397" s="1363"/>
      <c r="N397" s="582">
        <f>$E397</f>
        <v>1</v>
      </c>
      <c r="O397" s="1827">
        <f>$F397</f>
        <v>1760000</v>
      </c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363"/>
      <c r="AK397" s="1363"/>
      <c r="AL397" s="128"/>
      <c r="AM397" s="128"/>
      <c r="AN397" s="128"/>
      <c r="AO397" s="128"/>
      <c r="AP397" s="128"/>
      <c r="AQ397" s="128"/>
      <c r="AR397" s="1827">
        <f t="shared" si="88"/>
        <v>1</v>
      </c>
      <c r="AS397" s="1827">
        <f t="shared" si="89"/>
        <v>1760000</v>
      </c>
      <c r="AT397" s="128"/>
      <c r="AU397" s="128"/>
      <c r="AV397" s="128"/>
      <c r="AW397" s="128"/>
      <c r="AX397" s="128"/>
      <c r="AY397" s="128"/>
      <c r="AZ397" s="1363"/>
      <c r="BA397" s="1363"/>
      <c r="BB397" s="1363"/>
      <c r="BC397" s="1363"/>
      <c r="BD397" s="1363"/>
      <c r="BE397" s="1363"/>
      <c r="BF397" s="1363"/>
      <c r="BG397" s="1363"/>
      <c r="BH397" s="1363"/>
      <c r="BI397" s="1363"/>
      <c r="BJ397" s="1363"/>
      <c r="BK397" s="1363"/>
      <c r="BL397" s="1363"/>
      <c r="BM397" s="1363"/>
      <c r="BN397" s="1363"/>
      <c r="BO397" s="1363"/>
      <c r="BP397" s="1363"/>
      <c r="BQ397" s="1363"/>
      <c r="BR397" s="1363"/>
      <c r="BS397" s="1363"/>
      <c r="BT397" s="1363"/>
      <c r="BU397" s="1363"/>
      <c r="BV397" s="1363"/>
      <c r="BW397" s="1363"/>
      <c r="BX397" s="1363"/>
      <c r="BY397" s="1363"/>
      <c r="BZ397" s="1363"/>
      <c r="CA397" s="1363"/>
      <c r="CB397" s="1363"/>
      <c r="CC397" s="1363"/>
      <c r="CD397" s="1363"/>
      <c r="CE397" s="1363"/>
      <c r="CF397" s="1363"/>
      <c r="CG397" s="1363"/>
      <c r="CH397" s="1363"/>
      <c r="CI397" s="1363"/>
      <c r="CJ397" s="1363"/>
      <c r="CK397" s="1363"/>
      <c r="CL397" s="1363"/>
      <c r="CM397" s="1363"/>
      <c r="CN397" s="1363"/>
      <c r="CO397" s="1363"/>
      <c r="CP397" s="1363"/>
      <c r="CQ397" s="1363"/>
      <c r="CR397" s="1363"/>
      <c r="CS397" s="1363"/>
      <c r="CT397" s="1363"/>
      <c r="CU397" s="1363"/>
      <c r="CV397" s="1363"/>
      <c r="CW397" s="1363"/>
      <c r="CX397" s="1363"/>
      <c r="CY397" s="1363"/>
      <c r="CZ397" s="1363"/>
      <c r="DA397" s="1363"/>
      <c r="DB397" s="1363"/>
      <c r="DC397" s="1363"/>
      <c r="DD397" s="1363"/>
      <c r="DE397" s="1363"/>
      <c r="DF397" s="1363"/>
      <c r="DG397" s="1363"/>
      <c r="DH397" s="1363"/>
      <c r="DI397" s="1363"/>
      <c r="DJ397" s="1363"/>
      <c r="DK397" s="1363"/>
      <c r="DL397" s="1363"/>
      <c r="DM397" s="1363"/>
      <c r="DN397" s="1363"/>
      <c r="DO397" s="1363"/>
      <c r="DP397" s="1363"/>
      <c r="DQ397" s="1363"/>
      <c r="DR397" s="1363"/>
      <c r="DS397" s="1363"/>
      <c r="DT397" s="1363"/>
      <c r="DU397" s="1363"/>
      <c r="DV397" s="1363"/>
      <c r="DW397" s="1363"/>
      <c r="DX397" s="1363"/>
      <c r="DY397" s="1363"/>
      <c r="DZ397" s="1363"/>
      <c r="EA397" s="1363"/>
      <c r="EB397" s="1363"/>
      <c r="EC397" s="1363"/>
      <c r="ED397" s="1363"/>
      <c r="EE397" s="1363"/>
      <c r="EF397" s="1363"/>
      <c r="EG397" s="1363"/>
      <c r="EH397" s="1363"/>
      <c r="EI397" s="1363"/>
      <c r="EJ397" s="1363"/>
      <c r="EK397" s="1363"/>
      <c r="EL397" s="1363"/>
      <c r="EM397" s="1363"/>
      <c r="EN397" s="1363"/>
      <c r="EO397" s="1363"/>
      <c r="EP397" s="1363"/>
      <c r="EQ397" s="1363"/>
      <c r="ER397" s="1363"/>
      <c r="ES397" s="1363"/>
      <c r="ET397" s="1363"/>
      <c r="EU397" s="1363"/>
      <c r="EV397" s="1363"/>
      <c r="EW397" s="1363"/>
      <c r="EX397" s="1363"/>
      <c r="EY397" s="1363"/>
      <c r="EZ397" s="1363"/>
      <c r="FA397" s="1363"/>
      <c r="FB397" s="1363"/>
      <c r="FC397" s="1363"/>
      <c r="FD397" s="1363"/>
      <c r="FE397" s="1363"/>
      <c r="FF397" s="1363"/>
      <c r="FG397" s="1363"/>
      <c r="FH397" s="1363"/>
      <c r="FI397" s="1363"/>
      <c r="FJ397" s="1363"/>
      <c r="FK397" s="1363"/>
      <c r="FL397" s="1363"/>
      <c r="FM397" s="1363"/>
      <c r="FN397" s="1363"/>
      <c r="FO397" s="1363"/>
      <c r="FP397" s="1363"/>
      <c r="FQ397" s="1363"/>
      <c r="FR397" s="1363"/>
      <c r="FS397" s="1363"/>
      <c r="FT397" s="1363"/>
      <c r="FU397" s="1363"/>
      <c r="FV397" s="1363"/>
      <c r="FW397" s="1363"/>
      <c r="FX397" s="1363"/>
      <c r="FY397" s="1363"/>
      <c r="FZ397" s="1363"/>
      <c r="GA397" s="1363"/>
      <c r="GB397" s="1363"/>
      <c r="GC397" s="1363"/>
      <c r="GD397" s="1363"/>
      <c r="GE397" s="1363"/>
      <c r="GF397" s="1363"/>
      <c r="GG397" s="1363"/>
      <c r="GH397" s="1363"/>
      <c r="GI397" s="1363"/>
      <c r="GJ397" s="1363"/>
      <c r="GK397" s="1363"/>
      <c r="GL397" s="1363"/>
      <c r="GM397" s="1363"/>
      <c r="GN397" s="1363"/>
    </row>
    <row r="398" spans="1:196" s="1363" customFormat="1" ht="24" customHeight="1">
      <c r="A398" s="66">
        <v>8</v>
      </c>
      <c r="B398" s="66">
        <v>26</v>
      </c>
      <c r="C398" s="14" t="s">
        <v>771</v>
      </c>
      <c r="D398" s="1360">
        <v>1760000</v>
      </c>
      <c r="E398" s="582">
        <v>1</v>
      </c>
      <c r="F398" s="126">
        <f t="shared" si="83"/>
        <v>1760000</v>
      </c>
      <c r="G398" s="882" t="s">
        <v>181</v>
      </c>
      <c r="H398" s="882" t="s">
        <v>914</v>
      </c>
      <c r="I398" s="66" t="s">
        <v>26</v>
      </c>
      <c r="J398" s="125" t="s">
        <v>1403</v>
      </c>
      <c r="K398" s="1372" t="s">
        <v>1433</v>
      </c>
      <c r="L398" s="30" t="s">
        <v>4112</v>
      </c>
      <c r="N398" s="582"/>
      <c r="O398" s="1827"/>
      <c r="P398" s="582"/>
      <c r="Q398" s="1827"/>
      <c r="R398" s="582">
        <f>$E398</f>
        <v>1</v>
      </c>
      <c r="S398" s="1827">
        <f>$F398</f>
        <v>1760000</v>
      </c>
      <c r="T398" s="128"/>
      <c r="U398" s="128"/>
      <c r="V398" s="582"/>
      <c r="W398" s="1827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L398" s="128"/>
      <c r="AM398" s="128"/>
      <c r="AN398" s="128"/>
      <c r="AO398" s="128"/>
      <c r="AP398" s="128"/>
      <c r="AQ398" s="128"/>
      <c r="AR398" s="1827">
        <f t="shared" si="88"/>
        <v>1</v>
      </c>
      <c r="AS398" s="1827">
        <f t="shared" si="89"/>
        <v>1760000</v>
      </c>
      <c r="AT398" s="128"/>
      <c r="AU398" s="128"/>
      <c r="AV398" s="128"/>
      <c r="AW398" s="128"/>
      <c r="AX398" s="128"/>
      <c r="AY398" s="128"/>
    </row>
    <row r="399" spans="1:196" s="1364" customFormat="1" ht="24" customHeight="1">
      <c r="A399" s="66">
        <v>8</v>
      </c>
      <c r="B399" s="66">
        <v>34</v>
      </c>
      <c r="C399" s="14" t="s">
        <v>707</v>
      </c>
      <c r="D399" s="1360">
        <v>2060000</v>
      </c>
      <c r="E399" s="582">
        <v>1</v>
      </c>
      <c r="F399" s="126">
        <f t="shared" si="83"/>
        <v>2060000</v>
      </c>
      <c r="G399" s="882" t="s">
        <v>181</v>
      </c>
      <c r="H399" s="882" t="s">
        <v>914</v>
      </c>
      <c r="I399" s="66" t="s">
        <v>26</v>
      </c>
      <c r="J399" s="125" t="s">
        <v>1403</v>
      </c>
      <c r="K399" s="1372" t="s">
        <v>1433</v>
      </c>
      <c r="L399" s="30" t="s">
        <v>4112</v>
      </c>
      <c r="M399" s="1363"/>
      <c r="N399" s="582"/>
      <c r="O399" s="1827"/>
      <c r="P399" s="582"/>
      <c r="Q399" s="1827"/>
      <c r="R399" s="582">
        <f>$E399</f>
        <v>1</v>
      </c>
      <c r="S399" s="1827">
        <f>$F399</f>
        <v>2060000</v>
      </c>
      <c r="T399" s="128"/>
      <c r="U399" s="128"/>
      <c r="V399" s="582"/>
      <c r="W399" s="1827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363"/>
      <c r="AK399" s="1363"/>
      <c r="AL399" s="128"/>
      <c r="AM399" s="128"/>
      <c r="AN399" s="128"/>
      <c r="AO399" s="128"/>
      <c r="AP399" s="128"/>
      <c r="AQ399" s="128"/>
      <c r="AR399" s="1827">
        <f t="shared" si="88"/>
        <v>1</v>
      </c>
      <c r="AS399" s="1827">
        <f t="shared" si="89"/>
        <v>2060000</v>
      </c>
      <c r="AT399" s="128"/>
      <c r="AU399" s="128"/>
      <c r="AV399" s="128"/>
      <c r="AW399" s="128"/>
      <c r="AX399" s="128"/>
      <c r="AY399" s="128"/>
      <c r="AZ399" s="1363"/>
      <c r="BA399" s="1363"/>
      <c r="BB399" s="1363"/>
      <c r="BC399" s="1363"/>
      <c r="BD399" s="1363"/>
      <c r="BE399" s="1363"/>
      <c r="BF399" s="1363"/>
      <c r="BG399" s="1363"/>
      <c r="BH399" s="1363"/>
      <c r="BI399" s="1363"/>
      <c r="BJ399" s="1363"/>
      <c r="BK399" s="1363"/>
      <c r="BL399" s="1363"/>
      <c r="BM399" s="1363"/>
      <c r="BN399" s="1363"/>
      <c r="BO399" s="1363"/>
      <c r="BP399" s="1363"/>
      <c r="BQ399" s="1363"/>
      <c r="BR399" s="1363"/>
      <c r="BS399" s="1363"/>
      <c r="BT399" s="1363"/>
      <c r="BU399" s="1363"/>
      <c r="BV399" s="1363"/>
      <c r="BW399" s="1363"/>
      <c r="BX399" s="1363"/>
      <c r="BY399" s="1363"/>
      <c r="BZ399" s="1363"/>
      <c r="CA399" s="1363"/>
      <c r="CB399" s="1363"/>
      <c r="CC399" s="1363"/>
      <c r="CD399" s="1363"/>
      <c r="CE399" s="1363"/>
      <c r="CF399" s="1363"/>
      <c r="CG399" s="1363"/>
      <c r="CH399" s="1363"/>
      <c r="CI399" s="1363"/>
      <c r="CJ399" s="1363"/>
      <c r="CK399" s="1363"/>
      <c r="CL399" s="1363"/>
      <c r="CM399" s="1363"/>
      <c r="CN399" s="1363"/>
      <c r="CO399" s="1363"/>
      <c r="CP399" s="1363"/>
      <c r="CQ399" s="1363"/>
      <c r="CR399" s="1363"/>
      <c r="CS399" s="1363"/>
      <c r="CT399" s="1363"/>
      <c r="CU399" s="1363"/>
      <c r="CV399" s="1363"/>
      <c r="CW399" s="1363"/>
      <c r="CX399" s="1363"/>
      <c r="CY399" s="1363"/>
      <c r="CZ399" s="1363"/>
      <c r="DA399" s="1363"/>
      <c r="DB399" s="1363"/>
      <c r="DC399" s="1363"/>
      <c r="DD399" s="1363"/>
      <c r="DE399" s="1363"/>
      <c r="DF399" s="1363"/>
      <c r="DG399" s="1363"/>
      <c r="DH399" s="1363"/>
      <c r="DI399" s="1363"/>
      <c r="DJ399" s="1363"/>
      <c r="DK399" s="1363"/>
      <c r="DL399" s="1363"/>
      <c r="DM399" s="1363"/>
      <c r="DN399" s="1363"/>
      <c r="DO399" s="1363"/>
      <c r="DP399" s="1363"/>
      <c r="DQ399" s="1363"/>
      <c r="DR399" s="1363"/>
      <c r="DS399" s="1363"/>
      <c r="DT399" s="1363"/>
      <c r="DU399" s="1363"/>
      <c r="DV399" s="1363"/>
      <c r="DW399" s="1363"/>
      <c r="DX399" s="1363"/>
      <c r="DY399" s="1363"/>
      <c r="DZ399" s="1363"/>
      <c r="EA399" s="1363"/>
      <c r="EB399" s="1363"/>
      <c r="EC399" s="1363"/>
      <c r="ED399" s="1363"/>
      <c r="EE399" s="1363"/>
      <c r="EF399" s="1363"/>
      <c r="EG399" s="1363"/>
      <c r="EH399" s="1363"/>
      <c r="EI399" s="1363"/>
      <c r="EJ399" s="1363"/>
      <c r="EK399" s="1363"/>
      <c r="EL399" s="1363"/>
      <c r="EM399" s="1363"/>
      <c r="EN399" s="1363"/>
      <c r="EO399" s="1363"/>
      <c r="EP399" s="1363"/>
      <c r="EQ399" s="1363"/>
      <c r="ER399" s="1363"/>
      <c r="ES399" s="1363"/>
      <c r="ET399" s="1363"/>
      <c r="EU399" s="1363"/>
      <c r="EV399" s="1363"/>
      <c r="EW399" s="1363"/>
      <c r="EX399" s="1363"/>
      <c r="EY399" s="1363"/>
      <c r="EZ399" s="1363"/>
      <c r="FA399" s="1363"/>
      <c r="FB399" s="1363"/>
      <c r="FC399" s="1363"/>
      <c r="FD399" s="1363"/>
      <c r="FE399" s="1363"/>
      <c r="FF399" s="1363"/>
      <c r="FG399" s="1363"/>
      <c r="FH399" s="1363"/>
      <c r="FI399" s="1363"/>
      <c r="FJ399" s="1363"/>
      <c r="FK399" s="1363"/>
      <c r="FL399" s="1363"/>
      <c r="FM399" s="1363"/>
      <c r="FN399" s="1363"/>
      <c r="FO399" s="1363"/>
      <c r="FP399" s="1363"/>
      <c r="FQ399" s="1363"/>
      <c r="FR399" s="1363"/>
      <c r="FS399" s="1363"/>
      <c r="FT399" s="1363"/>
      <c r="FU399" s="1363"/>
      <c r="FV399" s="1363"/>
      <c r="FW399" s="1363"/>
      <c r="FX399" s="1363"/>
      <c r="FY399" s="1363"/>
      <c r="FZ399" s="1363"/>
      <c r="GA399" s="1363"/>
      <c r="GB399" s="1363"/>
      <c r="GC399" s="1363"/>
      <c r="GD399" s="1363"/>
      <c r="GE399" s="1363"/>
      <c r="GF399" s="1363"/>
      <c r="GG399" s="1363"/>
      <c r="GH399" s="1363"/>
      <c r="GI399" s="1363"/>
      <c r="GJ399" s="1363"/>
      <c r="GK399" s="1363"/>
      <c r="GL399" s="1363"/>
      <c r="GM399" s="1363"/>
      <c r="GN399" s="1363"/>
    </row>
    <row r="400" spans="1:196" s="1363" customFormat="1" ht="24" customHeight="1">
      <c r="A400" s="66">
        <v>8</v>
      </c>
      <c r="B400" s="66">
        <v>41</v>
      </c>
      <c r="C400" s="14" t="s">
        <v>735</v>
      </c>
      <c r="D400" s="1360">
        <v>2460000</v>
      </c>
      <c r="E400" s="582">
        <v>1</v>
      </c>
      <c r="F400" s="126">
        <f t="shared" si="83"/>
        <v>2460000</v>
      </c>
      <c r="G400" s="882" t="s">
        <v>631</v>
      </c>
      <c r="H400" s="882" t="s">
        <v>914</v>
      </c>
      <c r="I400" s="66" t="s">
        <v>39</v>
      </c>
      <c r="J400" s="1366" t="s">
        <v>1403</v>
      </c>
      <c r="K400" s="1372" t="s">
        <v>1433</v>
      </c>
      <c r="N400" s="582">
        <f>$E400</f>
        <v>1</v>
      </c>
      <c r="O400" s="1827">
        <f>$F400</f>
        <v>2460000</v>
      </c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L400" s="128"/>
      <c r="AM400" s="128"/>
      <c r="AN400" s="128"/>
      <c r="AO400" s="128"/>
      <c r="AP400" s="128"/>
      <c r="AQ400" s="128"/>
      <c r="AR400" s="1827">
        <f t="shared" si="88"/>
        <v>1</v>
      </c>
      <c r="AS400" s="1827">
        <f t="shared" si="89"/>
        <v>2460000</v>
      </c>
      <c r="AT400" s="128"/>
      <c r="AU400" s="128"/>
      <c r="AV400" s="128"/>
      <c r="AW400" s="128"/>
      <c r="AX400" s="128"/>
      <c r="AY400" s="128"/>
    </row>
    <row r="401" spans="1:196" s="1364" customFormat="1" ht="24" customHeight="1">
      <c r="A401" s="66">
        <v>8</v>
      </c>
      <c r="B401" s="66">
        <v>28</v>
      </c>
      <c r="C401" s="14" t="s">
        <v>518</v>
      </c>
      <c r="D401" s="1360">
        <v>2580000</v>
      </c>
      <c r="E401" s="582">
        <v>1</v>
      </c>
      <c r="F401" s="126">
        <f t="shared" si="83"/>
        <v>2580000</v>
      </c>
      <c r="G401" s="882" t="s">
        <v>181</v>
      </c>
      <c r="H401" s="882" t="s">
        <v>914</v>
      </c>
      <c r="I401" s="66" t="s">
        <v>26</v>
      </c>
      <c r="J401" s="125" t="s">
        <v>1403</v>
      </c>
      <c r="K401" s="1372" t="s">
        <v>1433</v>
      </c>
      <c r="L401" s="30" t="s">
        <v>4112</v>
      </c>
      <c r="M401" s="1363"/>
      <c r="N401" s="582"/>
      <c r="O401" s="1827"/>
      <c r="P401" s="582"/>
      <c r="Q401" s="1827"/>
      <c r="R401" s="582">
        <f>$E401</f>
        <v>1</v>
      </c>
      <c r="S401" s="1827">
        <f>$F401</f>
        <v>2580000</v>
      </c>
      <c r="T401" s="128"/>
      <c r="U401" s="128"/>
      <c r="V401" s="582"/>
      <c r="W401" s="1827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363"/>
      <c r="AK401" s="1363"/>
      <c r="AL401" s="128"/>
      <c r="AM401" s="128"/>
      <c r="AN401" s="128"/>
      <c r="AO401" s="128"/>
      <c r="AP401" s="128"/>
      <c r="AQ401" s="128"/>
      <c r="AR401" s="1827">
        <f t="shared" si="88"/>
        <v>1</v>
      </c>
      <c r="AS401" s="1827">
        <f t="shared" si="89"/>
        <v>2580000</v>
      </c>
      <c r="AT401" s="128"/>
      <c r="AU401" s="128"/>
      <c r="AV401" s="128"/>
      <c r="AW401" s="128"/>
      <c r="AX401" s="128"/>
      <c r="AY401" s="128"/>
      <c r="AZ401" s="1363"/>
      <c r="BA401" s="1363"/>
      <c r="BB401" s="1363"/>
      <c r="BC401" s="1363"/>
      <c r="BD401" s="1363"/>
      <c r="BE401" s="1363"/>
      <c r="BF401" s="1363"/>
      <c r="BG401" s="1363"/>
      <c r="BH401" s="1363"/>
      <c r="BI401" s="1363"/>
      <c r="BJ401" s="1363"/>
      <c r="BK401" s="1363"/>
      <c r="BL401" s="1363"/>
      <c r="BM401" s="1363"/>
      <c r="BN401" s="1363"/>
      <c r="BO401" s="1363"/>
      <c r="BP401" s="1363"/>
      <c r="BQ401" s="1363"/>
      <c r="BR401" s="1363"/>
      <c r="BS401" s="1363"/>
      <c r="BT401" s="1363"/>
      <c r="BU401" s="1363"/>
      <c r="BV401" s="1363"/>
      <c r="BW401" s="1363"/>
      <c r="BX401" s="1363"/>
      <c r="BY401" s="1363"/>
      <c r="BZ401" s="1363"/>
      <c r="CA401" s="1363"/>
      <c r="CB401" s="1363"/>
      <c r="CC401" s="1363"/>
      <c r="CD401" s="1363"/>
      <c r="CE401" s="1363"/>
      <c r="CF401" s="1363"/>
      <c r="CG401" s="1363"/>
      <c r="CH401" s="1363"/>
      <c r="CI401" s="1363"/>
      <c r="CJ401" s="1363"/>
      <c r="CK401" s="1363"/>
      <c r="CL401" s="1363"/>
      <c r="CM401" s="1363"/>
      <c r="CN401" s="1363"/>
      <c r="CO401" s="1363"/>
      <c r="CP401" s="1363"/>
      <c r="CQ401" s="1363"/>
      <c r="CR401" s="1363"/>
      <c r="CS401" s="1363"/>
      <c r="CT401" s="1363"/>
      <c r="CU401" s="1363"/>
      <c r="CV401" s="1363"/>
      <c r="CW401" s="1363"/>
      <c r="CX401" s="1363"/>
      <c r="CY401" s="1363"/>
      <c r="CZ401" s="1363"/>
      <c r="DA401" s="1363"/>
      <c r="DB401" s="1363"/>
      <c r="DC401" s="1363"/>
      <c r="DD401" s="1363"/>
      <c r="DE401" s="1363"/>
      <c r="DF401" s="1363"/>
      <c r="DG401" s="1363"/>
      <c r="DH401" s="1363"/>
      <c r="DI401" s="1363"/>
      <c r="DJ401" s="1363"/>
      <c r="DK401" s="1363"/>
      <c r="DL401" s="1363"/>
      <c r="DM401" s="1363"/>
      <c r="DN401" s="1363"/>
      <c r="DO401" s="1363"/>
      <c r="DP401" s="1363"/>
      <c r="DQ401" s="1363"/>
      <c r="DR401" s="1363"/>
      <c r="DS401" s="1363"/>
      <c r="DT401" s="1363"/>
      <c r="DU401" s="1363"/>
      <c r="DV401" s="1363"/>
      <c r="DW401" s="1363"/>
      <c r="DX401" s="1363"/>
      <c r="DY401" s="1363"/>
      <c r="DZ401" s="1363"/>
      <c r="EA401" s="1363"/>
      <c r="EB401" s="1363"/>
      <c r="EC401" s="1363"/>
      <c r="ED401" s="1363"/>
      <c r="EE401" s="1363"/>
      <c r="EF401" s="1363"/>
      <c r="EG401" s="1363"/>
      <c r="EH401" s="1363"/>
      <c r="EI401" s="1363"/>
      <c r="EJ401" s="1363"/>
      <c r="EK401" s="1363"/>
      <c r="EL401" s="1363"/>
      <c r="EM401" s="1363"/>
      <c r="EN401" s="1363"/>
      <c r="EO401" s="1363"/>
      <c r="EP401" s="1363"/>
      <c r="EQ401" s="1363"/>
      <c r="ER401" s="1363"/>
      <c r="ES401" s="1363"/>
      <c r="ET401" s="1363"/>
      <c r="EU401" s="1363"/>
      <c r="EV401" s="1363"/>
      <c r="EW401" s="1363"/>
      <c r="EX401" s="1363"/>
      <c r="EY401" s="1363"/>
      <c r="EZ401" s="1363"/>
      <c r="FA401" s="1363"/>
      <c r="FB401" s="1363"/>
      <c r="FC401" s="1363"/>
      <c r="FD401" s="1363"/>
      <c r="FE401" s="1363"/>
      <c r="FF401" s="1363"/>
      <c r="FG401" s="1363"/>
      <c r="FH401" s="1363"/>
      <c r="FI401" s="1363"/>
      <c r="FJ401" s="1363"/>
      <c r="FK401" s="1363"/>
      <c r="FL401" s="1363"/>
      <c r="FM401" s="1363"/>
      <c r="FN401" s="1363"/>
      <c r="FO401" s="1363"/>
      <c r="FP401" s="1363"/>
      <c r="FQ401" s="1363"/>
      <c r="FR401" s="1363"/>
      <c r="FS401" s="1363"/>
      <c r="FT401" s="1363"/>
      <c r="FU401" s="1363"/>
      <c r="FV401" s="1363"/>
      <c r="FW401" s="1363"/>
      <c r="FX401" s="1363"/>
      <c r="FY401" s="1363"/>
      <c r="FZ401" s="1363"/>
      <c r="GA401" s="1363"/>
      <c r="GB401" s="1363"/>
      <c r="GC401" s="1363"/>
      <c r="GD401" s="1363"/>
      <c r="GE401" s="1363"/>
      <c r="GF401" s="1363"/>
      <c r="GG401" s="1363"/>
      <c r="GH401" s="1363"/>
      <c r="GI401" s="1363"/>
      <c r="GJ401" s="1363"/>
      <c r="GK401" s="1363"/>
      <c r="GL401" s="1363"/>
      <c r="GM401" s="1363"/>
      <c r="GN401" s="1363"/>
    </row>
    <row r="402" spans="1:196" s="1363" customFormat="1" ht="24" customHeight="1">
      <c r="A402" s="66">
        <v>8</v>
      </c>
      <c r="B402" s="66">
        <v>38</v>
      </c>
      <c r="C402" s="14" t="s">
        <v>742</v>
      </c>
      <c r="D402" s="1360">
        <v>5150000</v>
      </c>
      <c r="E402" s="582">
        <v>1</v>
      </c>
      <c r="F402" s="126">
        <f t="shared" si="83"/>
        <v>5150000</v>
      </c>
      <c r="G402" s="882" t="s">
        <v>631</v>
      </c>
      <c r="H402" s="882" t="s">
        <v>914</v>
      </c>
      <c r="I402" s="66" t="s">
        <v>39</v>
      </c>
      <c r="J402" s="125" t="s">
        <v>1403</v>
      </c>
      <c r="K402" s="1372" t="s">
        <v>1433</v>
      </c>
      <c r="N402" s="582">
        <f>$E402</f>
        <v>1</v>
      </c>
      <c r="O402" s="1827">
        <f>$F402</f>
        <v>5150000</v>
      </c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L402" s="128"/>
      <c r="AM402" s="128"/>
      <c r="AN402" s="128"/>
      <c r="AO402" s="128"/>
      <c r="AP402" s="128"/>
      <c r="AQ402" s="128"/>
      <c r="AR402" s="1827">
        <f t="shared" si="88"/>
        <v>1</v>
      </c>
      <c r="AS402" s="1827">
        <f t="shared" si="89"/>
        <v>5150000</v>
      </c>
      <c r="AT402" s="128"/>
      <c r="AU402" s="128"/>
      <c r="AV402" s="128"/>
      <c r="AW402" s="128"/>
      <c r="AX402" s="128"/>
      <c r="AY402" s="128"/>
    </row>
    <row r="403" spans="1:196" s="1363" customFormat="1" ht="24" customHeight="1">
      <c r="A403" s="66">
        <v>8</v>
      </c>
      <c r="B403" s="66">
        <v>6</v>
      </c>
      <c r="C403" s="14" t="s">
        <v>432</v>
      </c>
      <c r="D403" s="1360">
        <v>550000</v>
      </c>
      <c r="E403" s="582">
        <v>1</v>
      </c>
      <c r="F403" s="126">
        <f t="shared" si="83"/>
        <v>550000</v>
      </c>
      <c r="G403" s="882" t="s">
        <v>1319</v>
      </c>
      <c r="H403" s="882" t="s">
        <v>917</v>
      </c>
      <c r="I403" s="66" t="s">
        <v>44</v>
      </c>
      <c r="J403" s="125" t="s">
        <v>1403</v>
      </c>
      <c r="K403" s="1372" t="s">
        <v>1433</v>
      </c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582">
        <f>$E403</f>
        <v>1</v>
      </c>
      <c r="Y403" s="582">
        <f>$F403</f>
        <v>550000</v>
      </c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L403" s="128"/>
      <c r="AM403" s="128"/>
      <c r="AN403" s="128"/>
      <c r="AO403" s="128"/>
      <c r="AP403" s="128"/>
      <c r="AQ403" s="128"/>
      <c r="AR403" s="128"/>
      <c r="AS403" s="128"/>
      <c r="AT403" s="1827">
        <f>$E403</f>
        <v>1</v>
      </c>
      <c r="AU403" s="1827">
        <f>$F403</f>
        <v>550000</v>
      </c>
      <c r="AV403" s="128"/>
      <c r="AW403" s="128"/>
      <c r="AX403" s="128"/>
      <c r="AY403" s="128"/>
    </row>
    <row r="404" spans="1:196" s="1364" customFormat="1" ht="24" customHeight="1">
      <c r="A404" s="66">
        <v>8</v>
      </c>
      <c r="B404" s="66">
        <v>30</v>
      </c>
      <c r="C404" s="14" t="s">
        <v>992</v>
      </c>
      <c r="D404" s="1360">
        <v>1240000</v>
      </c>
      <c r="E404" s="582">
        <v>2</v>
      </c>
      <c r="F404" s="126">
        <f t="shared" ref="F404:F420" si="90">E404*D404</f>
        <v>2480000</v>
      </c>
      <c r="G404" s="882" t="s">
        <v>530</v>
      </c>
      <c r="H404" s="882" t="s">
        <v>917</v>
      </c>
      <c r="I404" s="66" t="s">
        <v>923</v>
      </c>
      <c r="J404" s="125" t="s">
        <v>1403</v>
      </c>
      <c r="K404" s="1372" t="s">
        <v>1433</v>
      </c>
      <c r="L404" s="1363"/>
      <c r="M404" s="1363"/>
      <c r="N404" s="128"/>
      <c r="O404" s="128"/>
      <c r="P404" s="128"/>
      <c r="Q404" s="128"/>
      <c r="R404" s="128"/>
      <c r="S404" s="128"/>
      <c r="T404" s="128"/>
      <c r="U404" s="128"/>
      <c r="V404" s="582">
        <f>$E404</f>
        <v>2</v>
      </c>
      <c r="W404" s="582">
        <f>$F404</f>
        <v>2480000</v>
      </c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363"/>
      <c r="AK404" s="1363"/>
      <c r="AL404" s="128"/>
      <c r="AM404" s="128"/>
      <c r="AN404" s="128"/>
      <c r="AO404" s="128"/>
      <c r="AP404" s="128"/>
      <c r="AQ404" s="128"/>
      <c r="AR404" s="128"/>
      <c r="AS404" s="128"/>
      <c r="AT404" s="1827">
        <f>$E404</f>
        <v>2</v>
      </c>
      <c r="AU404" s="1827">
        <f>$F404</f>
        <v>2480000</v>
      </c>
      <c r="AV404" s="128"/>
      <c r="AW404" s="128"/>
      <c r="AX404" s="128"/>
      <c r="AY404" s="128"/>
      <c r="AZ404" s="1363"/>
      <c r="BA404" s="1363"/>
      <c r="BB404" s="1363"/>
      <c r="BC404" s="1363"/>
      <c r="BD404" s="1363"/>
      <c r="BE404" s="1363"/>
      <c r="BF404" s="1363"/>
      <c r="BG404" s="1363"/>
      <c r="BH404" s="1363"/>
      <c r="BI404" s="1363"/>
      <c r="BJ404" s="1363"/>
      <c r="BK404" s="1363"/>
      <c r="BL404" s="1363"/>
      <c r="BM404" s="1363"/>
      <c r="BN404" s="1363"/>
      <c r="BO404" s="1363"/>
      <c r="BP404" s="1363"/>
      <c r="BQ404" s="1363"/>
      <c r="BR404" s="1363"/>
      <c r="BS404" s="1363"/>
      <c r="BT404" s="1363"/>
      <c r="BU404" s="1363"/>
      <c r="BV404" s="1363"/>
      <c r="BW404" s="1363"/>
      <c r="BX404" s="1363"/>
      <c r="BY404" s="1363"/>
      <c r="BZ404" s="1363"/>
      <c r="CA404" s="1363"/>
      <c r="CB404" s="1363"/>
      <c r="CC404" s="1363"/>
      <c r="CD404" s="1363"/>
      <c r="CE404" s="1363"/>
      <c r="CF404" s="1363"/>
      <c r="CG404" s="1363"/>
      <c r="CH404" s="1363"/>
      <c r="CI404" s="1363"/>
      <c r="CJ404" s="1363"/>
      <c r="CK404" s="1363"/>
      <c r="CL404" s="1363"/>
      <c r="CM404" s="1363"/>
      <c r="CN404" s="1363"/>
      <c r="CO404" s="1363"/>
      <c r="CP404" s="1363"/>
      <c r="CQ404" s="1363"/>
      <c r="CR404" s="1363"/>
      <c r="CS404" s="1363"/>
      <c r="CT404" s="1363"/>
      <c r="CU404" s="1363"/>
      <c r="CV404" s="1363"/>
      <c r="CW404" s="1363"/>
      <c r="CX404" s="1363"/>
      <c r="CY404" s="1363"/>
      <c r="CZ404" s="1363"/>
      <c r="DA404" s="1363"/>
      <c r="DB404" s="1363"/>
      <c r="DC404" s="1363"/>
      <c r="DD404" s="1363"/>
      <c r="DE404" s="1363"/>
      <c r="DF404" s="1363"/>
      <c r="DG404" s="1363"/>
      <c r="DH404" s="1363"/>
      <c r="DI404" s="1363"/>
      <c r="DJ404" s="1363"/>
      <c r="DK404" s="1363"/>
      <c r="DL404" s="1363"/>
      <c r="DM404" s="1363"/>
      <c r="DN404" s="1363"/>
      <c r="DO404" s="1363"/>
      <c r="DP404" s="1363"/>
      <c r="DQ404" s="1363"/>
      <c r="DR404" s="1363"/>
      <c r="DS404" s="1363"/>
      <c r="DT404" s="1363"/>
      <c r="DU404" s="1363"/>
      <c r="DV404" s="1363"/>
      <c r="DW404" s="1363"/>
      <c r="DX404" s="1363"/>
      <c r="DY404" s="1363"/>
      <c r="DZ404" s="1363"/>
      <c r="EA404" s="1363"/>
      <c r="EB404" s="1363"/>
      <c r="EC404" s="1363"/>
      <c r="ED404" s="1363"/>
      <c r="EE404" s="1363"/>
      <c r="EF404" s="1363"/>
      <c r="EG404" s="1363"/>
      <c r="EH404" s="1363"/>
      <c r="EI404" s="1363"/>
      <c r="EJ404" s="1363"/>
      <c r="EK404" s="1363"/>
      <c r="EL404" s="1363"/>
      <c r="EM404" s="1363"/>
      <c r="EN404" s="1363"/>
      <c r="EO404" s="1363"/>
      <c r="EP404" s="1363"/>
      <c r="EQ404" s="1363"/>
      <c r="ER404" s="1363"/>
      <c r="ES404" s="1363"/>
      <c r="ET404" s="1363"/>
      <c r="EU404" s="1363"/>
      <c r="EV404" s="1363"/>
      <c r="EW404" s="1363"/>
      <c r="EX404" s="1363"/>
      <c r="EY404" s="1363"/>
      <c r="EZ404" s="1363"/>
      <c r="FA404" s="1363"/>
      <c r="FB404" s="1363"/>
      <c r="FC404" s="1363"/>
      <c r="FD404" s="1363"/>
      <c r="FE404" s="1363"/>
      <c r="FF404" s="1363"/>
      <c r="FG404" s="1363"/>
      <c r="FH404" s="1363"/>
      <c r="FI404" s="1363"/>
      <c r="FJ404" s="1363"/>
      <c r="FK404" s="1363"/>
      <c r="FL404" s="1363"/>
      <c r="FM404" s="1363"/>
      <c r="FN404" s="1363"/>
      <c r="FO404" s="1363"/>
      <c r="FP404" s="1363"/>
      <c r="FQ404" s="1363"/>
      <c r="FR404" s="1363"/>
      <c r="FS404" s="1363"/>
      <c r="FT404" s="1363"/>
      <c r="FU404" s="1363"/>
      <c r="FV404" s="1363"/>
      <c r="FW404" s="1363"/>
      <c r="FX404" s="1363"/>
      <c r="FY404" s="1363"/>
      <c r="FZ404" s="1363"/>
      <c r="GA404" s="1363"/>
      <c r="GB404" s="1363"/>
      <c r="GC404" s="1363"/>
      <c r="GD404" s="1363"/>
      <c r="GE404" s="1363"/>
      <c r="GF404" s="1363"/>
      <c r="GG404" s="1363"/>
      <c r="GH404" s="1363"/>
      <c r="GI404" s="1363"/>
      <c r="GJ404" s="1363"/>
      <c r="GK404" s="1363"/>
      <c r="GL404" s="1363"/>
      <c r="GM404" s="1363"/>
      <c r="GN404" s="1363"/>
    </row>
    <row r="405" spans="1:196" s="1364" customFormat="1" ht="24" customHeight="1">
      <c r="A405" s="66">
        <v>8</v>
      </c>
      <c r="B405" s="66">
        <v>39</v>
      </c>
      <c r="C405" s="14" t="s">
        <v>742</v>
      </c>
      <c r="D405" s="1360">
        <v>5150000</v>
      </c>
      <c r="E405" s="582">
        <v>1</v>
      </c>
      <c r="F405" s="126">
        <f t="shared" si="90"/>
        <v>5150000</v>
      </c>
      <c r="G405" s="882" t="s">
        <v>535</v>
      </c>
      <c r="H405" s="882" t="s">
        <v>917</v>
      </c>
      <c r="I405" s="66" t="s">
        <v>33</v>
      </c>
      <c r="J405" s="125" t="s">
        <v>1403</v>
      </c>
      <c r="K405" s="1372" t="s">
        <v>1433</v>
      </c>
      <c r="L405" s="1363"/>
      <c r="M405" s="1363"/>
      <c r="N405" s="128"/>
      <c r="O405" s="128"/>
      <c r="P405" s="582">
        <f>$E405</f>
        <v>1</v>
      </c>
      <c r="Q405" s="1827">
        <f>$F405</f>
        <v>5150000</v>
      </c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363"/>
      <c r="AK405" s="1363"/>
      <c r="AL405" s="128"/>
      <c r="AM405" s="128"/>
      <c r="AN405" s="128"/>
      <c r="AO405" s="128"/>
      <c r="AP405" s="128"/>
      <c r="AQ405" s="128"/>
      <c r="AR405" s="128"/>
      <c r="AS405" s="128"/>
      <c r="AT405" s="1827">
        <f>$E405</f>
        <v>1</v>
      </c>
      <c r="AU405" s="1827">
        <f>$F405</f>
        <v>5150000</v>
      </c>
      <c r="AV405" s="128"/>
      <c r="AW405" s="128"/>
      <c r="AX405" s="128"/>
      <c r="AY405" s="128"/>
      <c r="AZ405" s="1363"/>
      <c r="BA405" s="1363"/>
      <c r="BB405" s="1363"/>
      <c r="BC405" s="1363"/>
      <c r="BD405" s="1363"/>
      <c r="BE405" s="1363"/>
      <c r="BF405" s="1363"/>
      <c r="BG405" s="1363"/>
      <c r="BH405" s="1363"/>
      <c r="BI405" s="1363"/>
      <c r="BJ405" s="1363"/>
      <c r="BK405" s="1363"/>
      <c r="BL405" s="1363"/>
      <c r="BM405" s="1363"/>
      <c r="BN405" s="1363"/>
      <c r="BO405" s="1363"/>
      <c r="BP405" s="1363"/>
      <c r="BQ405" s="1363"/>
      <c r="BR405" s="1363"/>
      <c r="BS405" s="1363"/>
      <c r="BT405" s="1363"/>
      <c r="BU405" s="1363"/>
      <c r="BV405" s="1363"/>
      <c r="BW405" s="1363"/>
      <c r="BX405" s="1363"/>
      <c r="BY405" s="1363"/>
      <c r="BZ405" s="1363"/>
      <c r="CA405" s="1363"/>
      <c r="CB405" s="1363"/>
      <c r="CC405" s="1363"/>
      <c r="CD405" s="1363"/>
      <c r="CE405" s="1363"/>
      <c r="CF405" s="1363"/>
      <c r="CG405" s="1363"/>
      <c r="CH405" s="1363"/>
      <c r="CI405" s="1363"/>
      <c r="CJ405" s="1363"/>
      <c r="CK405" s="1363"/>
      <c r="CL405" s="1363"/>
      <c r="CM405" s="1363"/>
      <c r="CN405" s="1363"/>
      <c r="CO405" s="1363"/>
      <c r="CP405" s="1363"/>
      <c r="CQ405" s="1363"/>
      <c r="CR405" s="1363"/>
      <c r="CS405" s="1363"/>
      <c r="CT405" s="1363"/>
      <c r="CU405" s="1363"/>
      <c r="CV405" s="1363"/>
      <c r="CW405" s="1363"/>
      <c r="CX405" s="1363"/>
      <c r="CY405" s="1363"/>
      <c r="CZ405" s="1363"/>
      <c r="DA405" s="1363"/>
      <c r="DB405" s="1363"/>
      <c r="DC405" s="1363"/>
      <c r="DD405" s="1363"/>
      <c r="DE405" s="1363"/>
      <c r="DF405" s="1363"/>
      <c r="DG405" s="1363"/>
      <c r="DH405" s="1363"/>
      <c r="DI405" s="1363"/>
      <c r="DJ405" s="1363"/>
      <c r="DK405" s="1363"/>
      <c r="DL405" s="1363"/>
      <c r="DM405" s="1363"/>
      <c r="DN405" s="1363"/>
      <c r="DO405" s="1363"/>
      <c r="DP405" s="1363"/>
      <c r="DQ405" s="1363"/>
      <c r="DR405" s="1363"/>
      <c r="DS405" s="1363"/>
      <c r="DT405" s="1363"/>
      <c r="DU405" s="1363"/>
      <c r="DV405" s="1363"/>
      <c r="DW405" s="1363"/>
      <c r="DX405" s="1363"/>
      <c r="DY405" s="1363"/>
      <c r="DZ405" s="1363"/>
      <c r="EA405" s="1363"/>
      <c r="EB405" s="1363"/>
      <c r="EC405" s="1363"/>
      <c r="ED405" s="1363"/>
      <c r="EE405" s="1363"/>
      <c r="EF405" s="1363"/>
      <c r="EG405" s="1363"/>
      <c r="EH405" s="1363"/>
      <c r="EI405" s="1363"/>
      <c r="EJ405" s="1363"/>
      <c r="EK405" s="1363"/>
      <c r="EL405" s="1363"/>
      <c r="EM405" s="1363"/>
      <c r="EN405" s="1363"/>
      <c r="EO405" s="1363"/>
      <c r="EP405" s="1363"/>
      <c r="EQ405" s="1363"/>
      <c r="ER405" s="1363"/>
      <c r="ES405" s="1363"/>
      <c r="ET405" s="1363"/>
      <c r="EU405" s="1363"/>
      <c r="EV405" s="1363"/>
      <c r="EW405" s="1363"/>
      <c r="EX405" s="1363"/>
      <c r="EY405" s="1363"/>
      <c r="EZ405" s="1363"/>
      <c r="FA405" s="1363"/>
      <c r="FB405" s="1363"/>
      <c r="FC405" s="1363"/>
      <c r="FD405" s="1363"/>
      <c r="FE405" s="1363"/>
      <c r="FF405" s="1363"/>
      <c r="FG405" s="1363"/>
      <c r="FH405" s="1363"/>
      <c r="FI405" s="1363"/>
      <c r="FJ405" s="1363"/>
      <c r="FK405" s="1363"/>
      <c r="FL405" s="1363"/>
      <c r="FM405" s="1363"/>
      <c r="FN405" s="1363"/>
      <c r="FO405" s="1363"/>
      <c r="FP405" s="1363"/>
      <c r="FQ405" s="1363"/>
      <c r="FR405" s="1363"/>
      <c r="FS405" s="1363"/>
      <c r="FT405" s="1363"/>
      <c r="FU405" s="1363"/>
      <c r="FV405" s="1363"/>
      <c r="FW405" s="1363"/>
      <c r="FX405" s="1363"/>
      <c r="FY405" s="1363"/>
      <c r="FZ405" s="1363"/>
      <c r="GA405" s="1363"/>
      <c r="GB405" s="1363"/>
      <c r="GC405" s="1363"/>
      <c r="GD405" s="1363"/>
      <c r="GE405" s="1363"/>
      <c r="GF405" s="1363"/>
      <c r="GG405" s="1363"/>
      <c r="GH405" s="1363"/>
      <c r="GI405" s="1363"/>
      <c r="GJ405" s="1363"/>
      <c r="GK405" s="1363"/>
      <c r="GL405" s="1363"/>
      <c r="GM405" s="1363"/>
      <c r="GN405" s="1363"/>
    </row>
    <row r="406" spans="1:196" s="1364" customFormat="1" ht="24" customHeight="1">
      <c r="A406" s="66">
        <v>8</v>
      </c>
      <c r="B406" s="66">
        <v>4</v>
      </c>
      <c r="C406" s="14" t="s">
        <v>1019</v>
      </c>
      <c r="D406" s="1360">
        <v>520000</v>
      </c>
      <c r="E406" s="582">
        <v>1</v>
      </c>
      <c r="F406" s="126">
        <f t="shared" si="90"/>
        <v>520000</v>
      </c>
      <c r="G406" s="882" t="s">
        <v>800</v>
      </c>
      <c r="H406" s="882" t="s">
        <v>801</v>
      </c>
      <c r="I406" s="66" t="s">
        <v>725</v>
      </c>
      <c r="J406" s="125" t="s">
        <v>1403</v>
      </c>
      <c r="K406" s="1372" t="s">
        <v>1433</v>
      </c>
      <c r="L406" s="1363"/>
      <c r="M406" s="1363"/>
      <c r="N406" s="128"/>
      <c r="O406" s="128"/>
      <c r="P406" s="582">
        <f>$E406</f>
        <v>1</v>
      </c>
      <c r="Q406" s="1827">
        <f>$F406</f>
        <v>520000</v>
      </c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363"/>
      <c r="AK406" s="1363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827">
        <f>$E406</f>
        <v>1</v>
      </c>
      <c r="AW406" s="1827">
        <f>$F406</f>
        <v>520000</v>
      </c>
      <c r="AX406" s="128"/>
      <c r="AY406" s="128"/>
      <c r="AZ406" s="1363"/>
      <c r="BA406" s="1363"/>
      <c r="BB406" s="1363"/>
      <c r="BC406" s="1363"/>
      <c r="BD406" s="1363"/>
      <c r="BE406" s="1363"/>
      <c r="BF406" s="1363"/>
      <c r="BG406" s="1363"/>
      <c r="BH406" s="1363"/>
      <c r="BI406" s="1363"/>
      <c r="BJ406" s="1363"/>
      <c r="BK406" s="1363"/>
      <c r="BL406" s="1363"/>
      <c r="BM406" s="1363"/>
      <c r="BN406" s="1363"/>
      <c r="BO406" s="1363"/>
      <c r="BP406" s="1363"/>
      <c r="BQ406" s="1363"/>
      <c r="BR406" s="1363"/>
      <c r="BS406" s="1363"/>
      <c r="BT406" s="1363"/>
      <c r="BU406" s="1363"/>
      <c r="BV406" s="1363"/>
      <c r="BW406" s="1363"/>
      <c r="BX406" s="1363"/>
      <c r="BY406" s="1363"/>
      <c r="BZ406" s="1363"/>
      <c r="CA406" s="1363"/>
      <c r="CB406" s="1363"/>
      <c r="CC406" s="1363"/>
      <c r="CD406" s="1363"/>
      <c r="CE406" s="1363"/>
      <c r="CF406" s="1363"/>
      <c r="CG406" s="1363"/>
      <c r="CH406" s="1363"/>
      <c r="CI406" s="1363"/>
      <c r="CJ406" s="1363"/>
      <c r="CK406" s="1363"/>
      <c r="CL406" s="1363"/>
      <c r="CM406" s="1363"/>
      <c r="CN406" s="1363"/>
      <c r="CO406" s="1363"/>
      <c r="CP406" s="1363"/>
      <c r="CQ406" s="1363"/>
      <c r="CR406" s="1363"/>
      <c r="CS406" s="1363"/>
      <c r="CT406" s="1363"/>
      <c r="CU406" s="1363"/>
      <c r="CV406" s="1363"/>
      <c r="CW406" s="1363"/>
      <c r="CX406" s="1363"/>
      <c r="CY406" s="1363"/>
      <c r="CZ406" s="1363"/>
      <c r="DA406" s="1363"/>
      <c r="DB406" s="1363"/>
      <c r="DC406" s="1363"/>
      <c r="DD406" s="1363"/>
      <c r="DE406" s="1363"/>
      <c r="DF406" s="1363"/>
      <c r="DG406" s="1363"/>
      <c r="DH406" s="1363"/>
      <c r="DI406" s="1363"/>
      <c r="DJ406" s="1363"/>
      <c r="DK406" s="1363"/>
      <c r="DL406" s="1363"/>
      <c r="DM406" s="1363"/>
      <c r="DN406" s="1363"/>
      <c r="DO406" s="1363"/>
      <c r="DP406" s="1363"/>
      <c r="DQ406" s="1363"/>
      <c r="DR406" s="1363"/>
      <c r="DS406" s="1363"/>
      <c r="DT406" s="1363"/>
      <c r="DU406" s="1363"/>
      <c r="DV406" s="1363"/>
      <c r="DW406" s="1363"/>
      <c r="DX406" s="1363"/>
      <c r="DY406" s="1363"/>
      <c r="DZ406" s="1363"/>
      <c r="EA406" s="1363"/>
      <c r="EB406" s="1363"/>
      <c r="EC406" s="1363"/>
      <c r="ED406" s="1363"/>
      <c r="EE406" s="1363"/>
      <c r="EF406" s="1363"/>
      <c r="EG406" s="1363"/>
      <c r="EH406" s="1363"/>
      <c r="EI406" s="1363"/>
      <c r="EJ406" s="1363"/>
      <c r="EK406" s="1363"/>
      <c r="EL406" s="1363"/>
      <c r="EM406" s="1363"/>
      <c r="EN406" s="1363"/>
      <c r="EO406" s="1363"/>
      <c r="EP406" s="1363"/>
      <c r="EQ406" s="1363"/>
      <c r="ER406" s="1363"/>
      <c r="ES406" s="1363"/>
      <c r="ET406" s="1363"/>
      <c r="EU406" s="1363"/>
      <c r="EV406" s="1363"/>
      <c r="EW406" s="1363"/>
      <c r="EX406" s="1363"/>
      <c r="EY406" s="1363"/>
      <c r="EZ406" s="1363"/>
      <c r="FA406" s="1363"/>
      <c r="FB406" s="1363"/>
      <c r="FC406" s="1363"/>
      <c r="FD406" s="1363"/>
      <c r="FE406" s="1363"/>
      <c r="FF406" s="1363"/>
      <c r="FG406" s="1363"/>
      <c r="FH406" s="1363"/>
      <c r="FI406" s="1363"/>
      <c r="FJ406" s="1363"/>
      <c r="FK406" s="1363"/>
      <c r="FL406" s="1363"/>
      <c r="FM406" s="1363"/>
      <c r="FN406" s="1363"/>
      <c r="FO406" s="1363"/>
      <c r="FP406" s="1363"/>
      <c r="FQ406" s="1363"/>
      <c r="FR406" s="1363"/>
      <c r="FS406" s="1363"/>
      <c r="FT406" s="1363"/>
      <c r="FU406" s="1363"/>
      <c r="FV406" s="1363"/>
      <c r="FW406" s="1363"/>
      <c r="FX406" s="1363"/>
      <c r="FY406" s="1363"/>
      <c r="FZ406" s="1363"/>
      <c r="GA406" s="1363"/>
      <c r="GB406" s="1363"/>
      <c r="GC406" s="1363"/>
      <c r="GD406" s="1363"/>
      <c r="GE406" s="1363"/>
      <c r="GF406" s="1363"/>
      <c r="GG406" s="1363"/>
      <c r="GH406" s="1363"/>
      <c r="GI406" s="1363"/>
      <c r="GJ406" s="1363"/>
      <c r="GK406" s="1363"/>
      <c r="GL406" s="1363"/>
      <c r="GM406" s="1363"/>
      <c r="GN406" s="1363"/>
    </row>
    <row r="407" spans="1:196" s="1364" customFormat="1" ht="24" customHeight="1">
      <c r="A407" s="66">
        <v>8</v>
      </c>
      <c r="B407" s="66">
        <v>37</v>
      </c>
      <c r="C407" s="14" t="s">
        <v>676</v>
      </c>
      <c r="D407" s="1360">
        <v>1240000</v>
      </c>
      <c r="E407" s="582">
        <v>1</v>
      </c>
      <c r="F407" s="126">
        <f t="shared" si="90"/>
        <v>1240000</v>
      </c>
      <c r="G407" s="882" t="s">
        <v>1066</v>
      </c>
      <c r="H407" s="882" t="s">
        <v>801</v>
      </c>
      <c r="I407" s="66" t="s">
        <v>44</v>
      </c>
      <c r="J407" s="125" t="s">
        <v>1403</v>
      </c>
      <c r="K407" s="1372" t="s">
        <v>1433</v>
      </c>
      <c r="L407" s="1363"/>
      <c r="M407" s="1363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582">
        <f>$E407</f>
        <v>1</v>
      </c>
      <c r="Y407" s="582">
        <f>$F407</f>
        <v>1240000</v>
      </c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363"/>
      <c r="AK407" s="1363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827">
        <f>$E407</f>
        <v>1</v>
      </c>
      <c r="AW407" s="1827">
        <f>$F407</f>
        <v>1240000</v>
      </c>
      <c r="AX407" s="128"/>
      <c r="AY407" s="128"/>
      <c r="AZ407" s="1363"/>
      <c r="BA407" s="1363"/>
      <c r="BB407" s="1363"/>
      <c r="BC407" s="1363"/>
      <c r="BD407" s="1363"/>
      <c r="BE407" s="1363"/>
      <c r="BF407" s="1363"/>
      <c r="BG407" s="1363"/>
      <c r="BH407" s="1363"/>
      <c r="BI407" s="1363"/>
      <c r="BJ407" s="1363"/>
      <c r="BK407" s="1363"/>
      <c r="BL407" s="1363"/>
      <c r="BM407" s="1363"/>
      <c r="BN407" s="1363"/>
      <c r="BO407" s="1363"/>
      <c r="BP407" s="1363"/>
      <c r="BQ407" s="1363"/>
      <c r="BR407" s="1363"/>
      <c r="BS407" s="1363"/>
      <c r="BT407" s="1363"/>
      <c r="BU407" s="1363"/>
      <c r="BV407" s="1363"/>
      <c r="BW407" s="1363"/>
      <c r="BX407" s="1363"/>
      <c r="BY407" s="1363"/>
      <c r="BZ407" s="1363"/>
      <c r="CA407" s="1363"/>
      <c r="CB407" s="1363"/>
      <c r="CC407" s="1363"/>
      <c r="CD407" s="1363"/>
      <c r="CE407" s="1363"/>
      <c r="CF407" s="1363"/>
      <c r="CG407" s="1363"/>
      <c r="CH407" s="1363"/>
      <c r="CI407" s="1363"/>
      <c r="CJ407" s="1363"/>
      <c r="CK407" s="1363"/>
      <c r="CL407" s="1363"/>
      <c r="CM407" s="1363"/>
      <c r="CN407" s="1363"/>
      <c r="CO407" s="1363"/>
      <c r="CP407" s="1363"/>
      <c r="CQ407" s="1363"/>
      <c r="CR407" s="1363"/>
      <c r="CS407" s="1363"/>
      <c r="CT407" s="1363"/>
      <c r="CU407" s="1363"/>
      <c r="CV407" s="1363"/>
      <c r="CW407" s="1363"/>
      <c r="CX407" s="1363"/>
      <c r="CY407" s="1363"/>
      <c r="CZ407" s="1363"/>
      <c r="DA407" s="1363"/>
      <c r="DB407" s="1363"/>
      <c r="DC407" s="1363"/>
      <c r="DD407" s="1363"/>
      <c r="DE407" s="1363"/>
      <c r="DF407" s="1363"/>
      <c r="DG407" s="1363"/>
      <c r="DH407" s="1363"/>
      <c r="DI407" s="1363"/>
      <c r="DJ407" s="1363"/>
      <c r="DK407" s="1363"/>
      <c r="DL407" s="1363"/>
      <c r="DM407" s="1363"/>
      <c r="DN407" s="1363"/>
      <c r="DO407" s="1363"/>
      <c r="DP407" s="1363"/>
      <c r="DQ407" s="1363"/>
      <c r="DR407" s="1363"/>
      <c r="DS407" s="1363"/>
      <c r="DT407" s="1363"/>
      <c r="DU407" s="1363"/>
      <c r="DV407" s="1363"/>
      <c r="DW407" s="1363"/>
      <c r="DX407" s="1363"/>
      <c r="DY407" s="1363"/>
      <c r="DZ407" s="1363"/>
      <c r="EA407" s="1363"/>
      <c r="EB407" s="1363"/>
      <c r="EC407" s="1363"/>
      <c r="ED407" s="1363"/>
      <c r="EE407" s="1363"/>
      <c r="EF407" s="1363"/>
      <c r="EG407" s="1363"/>
      <c r="EH407" s="1363"/>
      <c r="EI407" s="1363"/>
      <c r="EJ407" s="1363"/>
      <c r="EK407" s="1363"/>
      <c r="EL407" s="1363"/>
      <c r="EM407" s="1363"/>
      <c r="EN407" s="1363"/>
      <c r="EO407" s="1363"/>
      <c r="EP407" s="1363"/>
      <c r="EQ407" s="1363"/>
      <c r="ER407" s="1363"/>
      <c r="ES407" s="1363"/>
      <c r="ET407" s="1363"/>
      <c r="EU407" s="1363"/>
      <c r="EV407" s="1363"/>
      <c r="EW407" s="1363"/>
      <c r="EX407" s="1363"/>
      <c r="EY407" s="1363"/>
      <c r="EZ407" s="1363"/>
      <c r="FA407" s="1363"/>
      <c r="FB407" s="1363"/>
      <c r="FC407" s="1363"/>
      <c r="FD407" s="1363"/>
      <c r="FE407" s="1363"/>
      <c r="FF407" s="1363"/>
      <c r="FG407" s="1363"/>
      <c r="FH407" s="1363"/>
      <c r="FI407" s="1363"/>
      <c r="FJ407" s="1363"/>
      <c r="FK407" s="1363"/>
      <c r="FL407" s="1363"/>
      <c r="FM407" s="1363"/>
      <c r="FN407" s="1363"/>
      <c r="FO407" s="1363"/>
      <c r="FP407" s="1363"/>
      <c r="FQ407" s="1363"/>
      <c r="FR407" s="1363"/>
      <c r="FS407" s="1363"/>
      <c r="FT407" s="1363"/>
      <c r="FU407" s="1363"/>
      <c r="FV407" s="1363"/>
      <c r="FW407" s="1363"/>
      <c r="FX407" s="1363"/>
      <c r="FY407" s="1363"/>
      <c r="FZ407" s="1363"/>
      <c r="GA407" s="1363"/>
      <c r="GB407" s="1363"/>
      <c r="GC407" s="1363"/>
      <c r="GD407" s="1363"/>
      <c r="GE407" s="1363"/>
      <c r="GF407" s="1363"/>
      <c r="GG407" s="1363"/>
      <c r="GH407" s="1363"/>
      <c r="GI407" s="1363"/>
      <c r="GJ407" s="1363"/>
      <c r="GK407" s="1363"/>
      <c r="GL407" s="1363"/>
      <c r="GM407" s="1363"/>
      <c r="GN407" s="1363"/>
    </row>
    <row r="408" spans="1:196" s="1363" customFormat="1" ht="24" customHeight="1">
      <c r="A408" s="66">
        <v>8</v>
      </c>
      <c r="B408" s="66">
        <v>47</v>
      </c>
      <c r="C408" s="14" t="s">
        <v>774</v>
      </c>
      <c r="D408" s="1360">
        <v>1450000</v>
      </c>
      <c r="E408" s="582">
        <v>1</v>
      </c>
      <c r="F408" s="126">
        <f t="shared" si="90"/>
        <v>1450000</v>
      </c>
      <c r="G408" s="882" t="s">
        <v>800</v>
      </c>
      <c r="H408" s="882" t="s">
        <v>801</v>
      </c>
      <c r="I408" s="66" t="s">
        <v>33</v>
      </c>
      <c r="J408" s="125" t="s">
        <v>1403</v>
      </c>
      <c r="K408" s="1372" t="s">
        <v>1433</v>
      </c>
      <c r="N408" s="128"/>
      <c r="O408" s="128"/>
      <c r="P408" s="582">
        <f>$E408</f>
        <v>1</v>
      </c>
      <c r="Q408" s="1827">
        <f>$F408</f>
        <v>1450000</v>
      </c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827">
        <f>$E408</f>
        <v>1</v>
      </c>
      <c r="AW408" s="1827">
        <f>$F408</f>
        <v>1450000</v>
      </c>
      <c r="AX408" s="128"/>
      <c r="AY408" s="128"/>
    </row>
    <row r="409" spans="1:196" s="1363" customFormat="1" ht="24" customHeight="1">
      <c r="A409" s="66">
        <v>8</v>
      </c>
      <c r="B409" s="66">
        <v>23</v>
      </c>
      <c r="C409" s="14" t="s">
        <v>550</v>
      </c>
      <c r="D409" s="1360">
        <v>1760000</v>
      </c>
      <c r="E409" s="582">
        <v>1</v>
      </c>
      <c r="F409" s="126">
        <f t="shared" si="90"/>
        <v>1760000</v>
      </c>
      <c r="G409" s="882" t="s">
        <v>800</v>
      </c>
      <c r="H409" s="882" t="s">
        <v>801</v>
      </c>
      <c r="I409" s="66" t="s">
        <v>33</v>
      </c>
      <c r="J409" s="125" t="s">
        <v>1403</v>
      </c>
      <c r="K409" s="1372" t="s">
        <v>1433</v>
      </c>
      <c r="N409" s="128"/>
      <c r="O409" s="128"/>
      <c r="P409" s="582">
        <f>$E409</f>
        <v>1</v>
      </c>
      <c r="Q409" s="1827">
        <f>$F409</f>
        <v>1760000</v>
      </c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827">
        <f>$E409</f>
        <v>1</v>
      </c>
      <c r="AW409" s="1827">
        <f>$F409</f>
        <v>1760000</v>
      </c>
      <c r="AX409" s="128"/>
      <c r="AY409" s="128"/>
    </row>
    <row r="410" spans="1:196" s="1363" customFormat="1" ht="24" customHeight="1">
      <c r="A410" s="66">
        <v>8</v>
      </c>
      <c r="B410" s="66">
        <v>43</v>
      </c>
      <c r="C410" s="14" t="s">
        <v>636</v>
      </c>
      <c r="D410" s="1360">
        <v>1760000</v>
      </c>
      <c r="E410" s="582">
        <v>1</v>
      </c>
      <c r="F410" s="126">
        <f t="shared" si="90"/>
        <v>1760000</v>
      </c>
      <c r="G410" s="882" t="s">
        <v>800</v>
      </c>
      <c r="H410" s="882" t="s">
        <v>801</v>
      </c>
      <c r="I410" s="66" t="s">
        <v>33</v>
      </c>
      <c r="J410" s="125" t="s">
        <v>1403</v>
      </c>
      <c r="K410" s="1372" t="s">
        <v>1433</v>
      </c>
      <c r="N410" s="128"/>
      <c r="O410" s="128"/>
      <c r="P410" s="582">
        <f>$E410</f>
        <v>1</v>
      </c>
      <c r="Q410" s="1827">
        <f>$F410</f>
        <v>1760000</v>
      </c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827">
        <f>$E410</f>
        <v>1</v>
      </c>
      <c r="AW410" s="1827">
        <f>$F410</f>
        <v>1760000</v>
      </c>
      <c r="AX410" s="128"/>
      <c r="AY410" s="128"/>
    </row>
    <row r="411" spans="1:196" s="1363" customFormat="1" ht="24" customHeight="1">
      <c r="A411" s="66">
        <v>8</v>
      </c>
      <c r="B411" s="66">
        <v>13</v>
      </c>
      <c r="C411" s="14" t="s">
        <v>910</v>
      </c>
      <c r="D411" s="1360">
        <v>520000</v>
      </c>
      <c r="E411" s="582">
        <v>1</v>
      </c>
      <c r="F411" s="126">
        <f t="shared" si="90"/>
        <v>520000</v>
      </c>
      <c r="G411" s="882" t="s">
        <v>1167</v>
      </c>
      <c r="H411" s="882" t="s">
        <v>827</v>
      </c>
      <c r="I411" s="66" t="s">
        <v>26</v>
      </c>
      <c r="J411" s="125" t="s">
        <v>1403</v>
      </c>
      <c r="K411" s="1372" t="s">
        <v>1433</v>
      </c>
      <c r="L411" s="30" t="s">
        <v>4112</v>
      </c>
      <c r="N411" s="582"/>
      <c r="O411" s="1827"/>
      <c r="P411" s="582"/>
      <c r="Q411" s="1827"/>
      <c r="R411" s="582">
        <f>$E411</f>
        <v>1</v>
      </c>
      <c r="S411" s="1827">
        <f>$F411</f>
        <v>520000</v>
      </c>
      <c r="T411" s="128"/>
      <c r="U411" s="128"/>
      <c r="V411" s="582"/>
      <c r="W411" s="1827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827">
        <f t="shared" ref="AX411:AX420" si="91">$E411</f>
        <v>1</v>
      </c>
      <c r="AY411" s="1827">
        <f t="shared" ref="AY411:AY420" si="92">$F411</f>
        <v>520000</v>
      </c>
    </row>
    <row r="412" spans="1:196" s="1363" customFormat="1" ht="24" customHeight="1">
      <c r="A412" s="66">
        <v>8</v>
      </c>
      <c r="B412" s="66">
        <v>5</v>
      </c>
      <c r="C412" s="14" t="s">
        <v>993</v>
      </c>
      <c r="D412" s="1360">
        <v>730000</v>
      </c>
      <c r="E412" s="582">
        <v>1</v>
      </c>
      <c r="F412" s="126">
        <f t="shared" si="90"/>
        <v>730000</v>
      </c>
      <c r="G412" s="882" t="s">
        <v>419</v>
      </c>
      <c r="H412" s="882" t="s">
        <v>827</v>
      </c>
      <c r="I412" s="66" t="s">
        <v>28</v>
      </c>
      <c r="J412" s="125" t="s">
        <v>1403</v>
      </c>
      <c r="K412" s="1372" t="s">
        <v>1433</v>
      </c>
      <c r="N412" s="128"/>
      <c r="O412" s="128"/>
      <c r="P412" s="128"/>
      <c r="Q412" s="128"/>
      <c r="R412" s="128"/>
      <c r="S412" s="128"/>
      <c r="T412" s="128"/>
      <c r="U412" s="128"/>
      <c r="V412" s="582">
        <f>$E412</f>
        <v>1</v>
      </c>
      <c r="W412" s="582">
        <f>$F412</f>
        <v>730000</v>
      </c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827">
        <f t="shared" si="91"/>
        <v>1</v>
      </c>
      <c r="AY412" s="1827">
        <f t="shared" si="92"/>
        <v>730000</v>
      </c>
    </row>
    <row r="413" spans="1:196" s="1363" customFormat="1" ht="24" customHeight="1">
      <c r="A413" s="66">
        <v>8</v>
      </c>
      <c r="B413" s="66">
        <v>7</v>
      </c>
      <c r="C413" s="14" t="s">
        <v>635</v>
      </c>
      <c r="D413" s="1360">
        <v>750000</v>
      </c>
      <c r="E413" s="582">
        <v>1</v>
      </c>
      <c r="F413" s="126">
        <f t="shared" si="90"/>
        <v>750000</v>
      </c>
      <c r="G413" s="882" t="s">
        <v>1304</v>
      </c>
      <c r="H413" s="882" t="s">
        <v>827</v>
      </c>
      <c r="I413" s="66" t="s">
        <v>49</v>
      </c>
      <c r="J413" s="125" t="s">
        <v>1403</v>
      </c>
      <c r="K413" s="1372" t="s">
        <v>1433</v>
      </c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582">
        <f>$E413</f>
        <v>1</v>
      </c>
      <c r="AA413" s="582">
        <f>$F413</f>
        <v>750000</v>
      </c>
      <c r="AB413" s="128"/>
      <c r="AC413" s="128"/>
      <c r="AD413" s="128"/>
      <c r="AE413" s="128"/>
      <c r="AF413" s="128"/>
      <c r="AG413" s="128"/>
      <c r="AH413" s="128"/>
      <c r="AI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827">
        <f t="shared" si="91"/>
        <v>1</v>
      </c>
      <c r="AY413" s="1827">
        <f t="shared" si="92"/>
        <v>750000</v>
      </c>
    </row>
    <row r="414" spans="1:196" s="1363" customFormat="1" ht="24" customHeight="1">
      <c r="A414" s="66">
        <v>8</v>
      </c>
      <c r="B414" s="66">
        <v>11</v>
      </c>
      <c r="C414" s="14" t="s">
        <v>959</v>
      </c>
      <c r="D414" s="1360">
        <v>840000</v>
      </c>
      <c r="E414" s="582">
        <v>1</v>
      </c>
      <c r="F414" s="126">
        <f t="shared" si="90"/>
        <v>840000</v>
      </c>
      <c r="G414" s="882" t="s">
        <v>1167</v>
      </c>
      <c r="H414" s="882" t="s">
        <v>827</v>
      </c>
      <c r="I414" s="66" t="s">
        <v>26</v>
      </c>
      <c r="J414" s="125" t="s">
        <v>1403</v>
      </c>
      <c r="K414" s="1372" t="s">
        <v>1433</v>
      </c>
      <c r="L414" s="30" t="s">
        <v>4112</v>
      </c>
      <c r="N414" s="582"/>
      <c r="O414" s="1827"/>
      <c r="P414" s="582"/>
      <c r="Q414" s="1827"/>
      <c r="R414" s="582">
        <f>$E414</f>
        <v>1</v>
      </c>
      <c r="S414" s="1827">
        <f>$F414</f>
        <v>840000</v>
      </c>
      <c r="T414" s="128"/>
      <c r="U414" s="128"/>
      <c r="V414" s="582"/>
      <c r="W414" s="1827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827">
        <f t="shared" si="91"/>
        <v>1</v>
      </c>
      <c r="AY414" s="1827">
        <f t="shared" si="92"/>
        <v>840000</v>
      </c>
    </row>
    <row r="415" spans="1:196" s="1363" customFormat="1" ht="24" customHeight="1">
      <c r="A415" s="66">
        <v>8</v>
      </c>
      <c r="B415" s="66">
        <v>29</v>
      </c>
      <c r="C415" s="14" t="s">
        <v>992</v>
      </c>
      <c r="D415" s="1360">
        <v>1240000</v>
      </c>
      <c r="E415" s="582">
        <v>2</v>
      </c>
      <c r="F415" s="126">
        <f t="shared" si="90"/>
        <v>2480000</v>
      </c>
      <c r="G415" s="882" t="s">
        <v>1167</v>
      </c>
      <c r="H415" s="882" t="s">
        <v>827</v>
      </c>
      <c r="I415" s="66" t="s">
        <v>26</v>
      </c>
      <c r="J415" s="125" t="s">
        <v>1403</v>
      </c>
      <c r="K415" s="1372" t="s">
        <v>1433</v>
      </c>
      <c r="L415" s="30" t="s">
        <v>4112</v>
      </c>
      <c r="N415" s="582"/>
      <c r="O415" s="1827"/>
      <c r="P415" s="582"/>
      <c r="Q415" s="1827"/>
      <c r="R415" s="582">
        <f>$E415</f>
        <v>2</v>
      </c>
      <c r="S415" s="1827">
        <f>$F415</f>
        <v>2480000</v>
      </c>
      <c r="T415" s="128"/>
      <c r="U415" s="128"/>
      <c r="V415" s="582"/>
      <c r="W415" s="1827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827">
        <f t="shared" si="91"/>
        <v>2</v>
      </c>
      <c r="AY415" s="1827">
        <f t="shared" si="92"/>
        <v>2480000</v>
      </c>
    </row>
    <row r="416" spans="1:196" s="1363" customFormat="1" ht="24" customHeight="1">
      <c r="A416" s="66">
        <v>8</v>
      </c>
      <c r="B416" s="66">
        <v>46</v>
      </c>
      <c r="C416" s="14" t="s">
        <v>774</v>
      </c>
      <c r="D416" s="1360">
        <v>1450000</v>
      </c>
      <c r="E416" s="582">
        <v>3</v>
      </c>
      <c r="F416" s="126">
        <f t="shared" si="90"/>
        <v>4350000</v>
      </c>
      <c r="G416" s="882" t="s">
        <v>826</v>
      </c>
      <c r="H416" s="882" t="s">
        <v>827</v>
      </c>
      <c r="I416" s="66" t="s">
        <v>39</v>
      </c>
      <c r="J416" s="125" t="s">
        <v>1403</v>
      </c>
      <c r="K416" s="1372" t="s">
        <v>1433</v>
      </c>
      <c r="N416" s="582">
        <f>$E416</f>
        <v>3</v>
      </c>
      <c r="O416" s="1827">
        <f>$F416</f>
        <v>4350000</v>
      </c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827">
        <f t="shared" si="91"/>
        <v>3</v>
      </c>
      <c r="AY416" s="1827">
        <f t="shared" si="92"/>
        <v>4350000</v>
      </c>
    </row>
    <row r="417" spans="1:51" s="1363" customFormat="1" ht="24" customHeight="1">
      <c r="A417" s="66">
        <v>8</v>
      </c>
      <c r="B417" s="66">
        <v>21</v>
      </c>
      <c r="C417" s="14" t="s">
        <v>550</v>
      </c>
      <c r="D417" s="1360">
        <v>1760000</v>
      </c>
      <c r="E417" s="582">
        <v>3</v>
      </c>
      <c r="F417" s="126">
        <f t="shared" si="90"/>
        <v>5280000</v>
      </c>
      <c r="G417" s="882" t="s">
        <v>826</v>
      </c>
      <c r="H417" s="882" t="s">
        <v>827</v>
      </c>
      <c r="I417" s="66" t="s">
        <v>39</v>
      </c>
      <c r="J417" s="125" t="s">
        <v>1403</v>
      </c>
      <c r="K417" s="1372" t="s">
        <v>1433</v>
      </c>
      <c r="N417" s="582">
        <f>$E417</f>
        <v>3</v>
      </c>
      <c r="O417" s="1827">
        <f>$F417</f>
        <v>5280000</v>
      </c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827">
        <f t="shared" si="91"/>
        <v>3</v>
      </c>
      <c r="AY417" s="1827">
        <f t="shared" si="92"/>
        <v>5280000</v>
      </c>
    </row>
    <row r="418" spans="1:51" s="1363" customFormat="1" ht="24" customHeight="1">
      <c r="A418" s="66">
        <v>8</v>
      </c>
      <c r="B418" s="66">
        <v>45</v>
      </c>
      <c r="C418" s="14" t="s">
        <v>636</v>
      </c>
      <c r="D418" s="1360">
        <v>1760000</v>
      </c>
      <c r="E418" s="582">
        <v>2</v>
      </c>
      <c r="F418" s="126">
        <f t="shared" si="90"/>
        <v>3520000</v>
      </c>
      <c r="G418" s="882" t="s">
        <v>826</v>
      </c>
      <c r="H418" s="882" t="s">
        <v>827</v>
      </c>
      <c r="I418" s="66" t="s">
        <v>39</v>
      </c>
      <c r="J418" s="125" t="s">
        <v>1403</v>
      </c>
      <c r="K418" s="1372" t="s">
        <v>1433</v>
      </c>
      <c r="N418" s="582">
        <f>$E418</f>
        <v>2</v>
      </c>
      <c r="O418" s="1827">
        <f>$F418</f>
        <v>3520000</v>
      </c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827">
        <f t="shared" si="91"/>
        <v>2</v>
      </c>
      <c r="AY418" s="1827">
        <f t="shared" si="92"/>
        <v>3520000</v>
      </c>
    </row>
    <row r="419" spans="1:51" s="1363" customFormat="1" ht="24" customHeight="1">
      <c r="A419" s="66">
        <v>8</v>
      </c>
      <c r="B419" s="66">
        <v>27</v>
      </c>
      <c r="C419" s="14" t="s">
        <v>802</v>
      </c>
      <c r="D419" s="1360">
        <v>3610000</v>
      </c>
      <c r="E419" s="582">
        <v>1</v>
      </c>
      <c r="F419" s="126">
        <f t="shared" si="90"/>
        <v>3610000</v>
      </c>
      <c r="G419" s="882" t="s">
        <v>826</v>
      </c>
      <c r="H419" s="882" t="s">
        <v>827</v>
      </c>
      <c r="I419" s="66" t="s">
        <v>39</v>
      </c>
      <c r="J419" s="125" t="s">
        <v>1403</v>
      </c>
      <c r="K419" s="1372" t="s">
        <v>1433</v>
      </c>
      <c r="N419" s="582">
        <f>$E419</f>
        <v>1</v>
      </c>
      <c r="O419" s="1827">
        <f>$F419</f>
        <v>3610000</v>
      </c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827">
        <f t="shared" si="91"/>
        <v>1</v>
      </c>
      <c r="AY419" s="1827">
        <f t="shared" si="92"/>
        <v>3610000</v>
      </c>
    </row>
    <row r="420" spans="1:51" s="1363" customFormat="1" ht="24" customHeight="1">
      <c r="A420" s="66">
        <v>8</v>
      </c>
      <c r="B420" s="66">
        <v>36</v>
      </c>
      <c r="C420" s="14" t="s">
        <v>995</v>
      </c>
      <c r="D420" s="1360">
        <v>4380000</v>
      </c>
      <c r="E420" s="582">
        <v>1</v>
      </c>
      <c r="F420" s="126">
        <f t="shared" si="90"/>
        <v>4380000</v>
      </c>
      <c r="G420" s="882" t="s">
        <v>1167</v>
      </c>
      <c r="H420" s="882" t="s">
        <v>827</v>
      </c>
      <c r="I420" s="66" t="s">
        <v>26</v>
      </c>
      <c r="J420" s="125" t="s">
        <v>1403</v>
      </c>
      <c r="K420" s="1372" t="s">
        <v>1433</v>
      </c>
      <c r="L420" s="30" t="s">
        <v>4112</v>
      </c>
      <c r="N420" s="582"/>
      <c r="O420" s="1827"/>
      <c r="P420" s="582"/>
      <c r="Q420" s="1827"/>
      <c r="R420" s="582">
        <f>$E420</f>
        <v>1</v>
      </c>
      <c r="S420" s="1827">
        <f>$F420</f>
        <v>4380000</v>
      </c>
      <c r="T420" s="128"/>
      <c r="U420" s="128"/>
      <c r="V420" s="582"/>
      <c r="W420" s="1827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827">
        <f t="shared" si="91"/>
        <v>1</v>
      </c>
      <c r="AY420" s="1827">
        <f t="shared" si="92"/>
        <v>4380000</v>
      </c>
    </row>
    <row r="421" spans="1:51" s="1363" customFormat="1" ht="24" customHeight="1">
      <c r="A421" s="91"/>
      <c r="B421" s="91"/>
      <c r="C421" s="1904"/>
      <c r="D421" s="2003"/>
      <c r="E421" s="1991"/>
      <c r="F421" s="1992"/>
      <c r="G421" s="2004"/>
      <c r="H421" s="2004"/>
      <c r="I421" s="91"/>
      <c r="J421" s="1386"/>
      <c r="K421" s="1359"/>
      <c r="L421" s="30"/>
      <c r="N421" s="582"/>
      <c r="O421" s="1827"/>
      <c r="P421" s="582"/>
      <c r="Q421" s="1827"/>
      <c r="R421" s="582"/>
      <c r="S421" s="1827"/>
      <c r="T421" s="128"/>
      <c r="U421" s="128"/>
      <c r="V421" s="582"/>
      <c r="W421" s="1827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L421" s="3127" t="s">
        <v>856</v>
      </c>
      <c r="AM421" s="3127"/>
      <c r="AN421" s="3127" t="s">
        <v>980</v>
      </c>
      <c r="AO421" s="3127"/>
      <c r="AP421" s="3127" t="s">
        <v>873</v>
      </c>
      <c r="AQ421" s="3127"/>
      <c r="AR421" s="3127" t="s">
        <v>968</v>
      </c>
      <c r="AS421" s="3127"/>
      <c r="AX421" s="2009"/>
      <c r="AY421" s="2009"/>
    </row>
    <row r="422" spans="1:51" s="1363" customFormat="1" ht="24" customHeight="1">
      <c r="A422" s="91"/>
      <c r="B422" s="91"/>
      <c r="C422" s="1904"/>
      <c r="D422" s="2003"/>
      <c r="E422" s="1991"/>
      <c r="F422" s="1992"/>
      <c r="G422" s="2004"/>
      <c r="H422" s="2004"/>
      <c r="I422" s="91"/>
      <c r="J422" s="1386"/>
      <c r="K422" s="1359"/>
      <c r="L422" s="30"/>
      <c r="N422" s="582"/>
      <c r="O422" s="1827"/>
      <c r="P422" s="582"/>
      <c r="Q422" s="1827"/>
      <c r="R422" s="582"/>
      <c r="S422" s="1827"/>
      <c r="T422" s="128"/>
      <c r="U422" s="128"/>
      <c r="V422" s="582"/>
      <c r="W422" s="1827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L422" s="2010" t="s">
        <v>1078</v>
      </c>
      <c r="AM422" s="2010" t="s">
        <v>1077</v>
      </c>
      <c r="AN422" s="2010" t="s">
        <v>1078</v>
      </c>
      <c r="AO422" s="2010" t="s">
        <v>1077</v>
      </c>
      <c r="AP422" s="2010" t="s">
        <v>1078</v>
      </c>
      <c r="AQ422" s="2010" t="s">
        <v>1077</v>
      </c>
      <c r="AR422" s="2010" t="s">
        <v>1078</v>
      </c>
      <c r="AS422" s="2010" t="s">
        <v>1077</v>
      </c>
      <c r="AX422" s="2009"/>
      <c r="AY422" s="2009"/>
    </row>
    <row r="423" spans="1:51" s="1363" customFormat="1" ht="24" customHeight="1">
      <c r="A423" s="91"/>
      <c r="B423" s="91"/>
      <c r="C423" s="1904"/>
      <c r="D423" s="2003"/>
      <c r="E423" s="1991"/>
      <c r="F423" s="1992"/>
      <c r="G423" s="2004"/>
      <c r="H423" s="2004"/>
      <c r="I423" s="91"/>
      <c r="J423" s="1386"/>
      <c r="K423" s="1359"/>
      <c r="L423" s="30"/>
      <c r="N423" s="582"/>
      <c r="O423" s="1827"/>
      <c r="P423" s="582"/>
      <c r="Q423" s="1827"/>
      <c r="R423" s="582"/>
      <c r="S423" s="1827"/>
      <c r="T423" s="128"/>
      <c r="U423" s="128"/>
      <c r="V423" s="582"/>
      <c r="W423" s="1827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L423" s="2008">
        <f>SUM(AL424:AL480)</f>
        <v>14</v>
      </c>
      <c r="AM423" s="2008">
        <f t="shared" ref="AM423:AS423" si="93">SUM(AM424:AM480)</f>
        <v>28240000</v>
      </c>
      <c r="AN423" s="2008">
        <f t="shared" si="93"/>
        <v>18</v>
      </c>
      <c r="AO423" s="2008">
        <f t="shared" si="93"/>
        <v>28935000</v>
      </c>
      <c r="AP423" s="2008">
        <f t="shared" si="93"/>
        <v>13</v>
      </c>
      <c r="AQ423" s="2008">
        <f t="shared" si="93"/>
        <v>21440000</v>
      </c>
      <c r="AR423" s="2008">
        <f t="shared" si="93"/>
        <v>15</v>
      </c>
      <c r="AS423" s="2008">
        <f t="shared" si="93"/>
        <v>21695000</v>
      </c>
      <c r="AT423" s="2009">
        <f>AL423+AN423+AP423+AR423</f>
        <v>60</v>
      </c>
      <c r="AU423" s="2009">
        <f>AM423+AO423+AQ423+AS423</f>
        <v>100310000</v>
      </c>
      <c r="AX423" s="2009"/>
      <c r="AY423" s="2009"/>
    </row>
    <row r="424" spans="1:51" s="1363" customFormat="1" ht="24" customHeight="1">
      <c r="A424" s="66">
        <v>9</v>
      </c>
      <c r="B424" s="66">
        <v>5</v>
      </c>
      <c r="C424" s="567" t="s">
        <v>1404</v>
      </c>
      <c r="D424" s="1360">
        <v>830000</v>
      </c>
      <c r="E424" s="582">
        <v>1</v>
      </c>
      <c r="F424" s="126">
        <f t="shared" ref="F424:F455" si="94">E424*D424</f>
        <v>830000</v>
      </c>
      <c r="G424" s="882" t="s">
        <v>280</v>
      </c>
      <c r="H424" s="882" t="s">
        <v>856</v>
      </c>
      <c r="I424" s="66" t="s">
        <v>49</v>
      </c>
      <c r="J424" s="125" t="s">
        <v>1403</v>
      </c>
      <c r="K424" s="1372" t="s">
        <v>1433</v>
      </c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582">
        <f>$E424</f>
        <v>1</v>
      </c>
      <c r="AA424" s="582">
        <f>$F424</f>
        <v>830000</v>
      </c>
      <c r="AB424" s="128"/>
      <c r="AC424" s="128"/>
      <c r="AD424" s="128"/>
      <c r="AE424" s="128"/>
      <c r="AF424" s="128"/>
      <c r="AG424" s="128"/>
      <c r="AH424" s="128"/>
      <c r="AI424" s="128"/>
      <c r="AL424" s="1827">
        <f t="shared" ref="AL424:AL437" si="95">$E424</f>
        <v>1</v>
      </c>
      <c r="AM424" s="1827">
        <f t="shared" ref="AM424:AM437" si="96">$F424</f>
        <v>830000</v>
      </c>
      <c r="AN424" s="128"/>
      <c r="AO424" s="128"/>
      <c r="AP424" s="128"/>
      <c r="AQ424" s="128"/>
      <c r="AR424" s="128"/>
      <c r="AS424" s="128"/>
    </row>
    <row r="425" spans="1:51" s="1363" customFormat="1" ht="24" customHeight="1">
      <c r="A425" s="66">
        <v>9</v>
      </c>
      <c r="B425" s="66">
        <v>4</v>
      </c>
      <c r="C425" s="567" t="s">
        <v>1404</v>
      </c>
      <c r="D425" s="1360">
        <v>830000</v>
      </c>
      <c r="E425" s="582">
        <v>1</v>
      </c>
      <c r="F425" s="126">
        <f t="shared" si="94"/>
        <v>830000</v>
      </c>
      <c r="G425" s="882" t="s">
        <v>969</v>
      </c>
      <c r="H425" s="882" t="s">
        <v>856</v>
      </c>
      <c r="I425" s="66" t="s">
        <v>28</v>
      </c>
      <c r="J425" s="125" t="s">
        <v>888</v>
      </c>
      <c r="K425" s="1372" t="s">
        <v>1433</v>
      </c>
      <c r="N425" s="128"/>
      <c r="O425" s="128"/>
      <c r="P425" s="128"/>
      <c r="Q425" s="128"/>
      <c r="R425" s="128"/>
      <c r="S425" s="128"/>
      <c r="T425" s="128"/>
      <c r="U425" s="128"/>
      <c r="V425" s="582">
        <f>$E425</f>
        <v>1</v>
      </c>
      <c r="W425" s="582">
        <f>$F425</f>
        <v>830000</v>
      </c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L425" s="1827">
        <f t="shared" si="95"/>
        <v>1</v>
      </c>
      <c r="AM425" s="1827">
        <f t="shared" si="96"/>
        <v>830000</v>
      </c>
      <c r="AN425" s="128"/>
      <c r="AO425" s="128"/>
      <c r="AP425" s="128"/>
      <c r="AQ425" s="128"/>
      <c r="AR425" s="128"/>
      <c r="AS425" s="128"/>
    </row>
    <row r="426" spans="1:51" s="1363" customFormat="1" ht="24" customHeight="1">
      <c r="A426" s="66">
        <v>9</v>
      </c>
      <c r="B426" s="66">
        <v>2</v>
      </c>
      <c r="C426" s="567" t="s">
        <v>1404</v>
      </c>
      <c r="D426" s="1360">
        <v>830000</v>
      </c>
      <c r="E426" s="582">
        <v>1</v>
      </c>
      <c r="F426" s="126">
        <f t="shared" si="94"/>
        <v>830000</v>
      </c>
      <c r="G426" s="882" t="s">
        <v>855</v>
      </c>
      <c r="H426" s="882" t="s">
        <v>856</v>
      </c>
      <c r="I426" s="66" t="s">
        <v>33</v>
      </c>
      <c r="J426" s="125" t="s">
        <v>1403</v>
      </c>
      <c r="K426" s="1372" t="s">
        <v>1433</v>
      </c>
      <c r="N426" s="128"/>
      <c r="O426" s="128"/>
      <c r="P426" s="582">
        <f>$E426</f>
        <v>1</v>
      </c>
      <c r="Q426" s="1827">
        <f>$F426</f>
        <v>830000</v>
      </c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L426" s="1827">
        <f t="shared" si="95"/>
        <v>1</v>
      </c>
      <c r="AM426" s="1827">
        <f t="shared" si="96"/>
        <v>830000</v>
      </c>
      <c r="AN426" s="128"/>
      <c r="AO426" s="128"/>
      <c r="AP426" s="128"/>
      <c r="AQ426" s="128"/>
      <c r="AR426" s="128"/>
      <c r="AS426" s="128"/>
    </row>
    <row r="427" spans="1:51" s="1363" customFormat="1" ht="24" customHeight="1">
      <c r="A427" s="66">
        <v>9</v>
      </c>
      <c r="B427" s="66">
        <v>42</v>
      </c>
      <c r="C427" s="14" t="s">
        <v>850</v>
      </c>
      <c r="D427" s="1360">
        <v>1240000</v>
      </c>
      <c r="E427" s="582">
        <v>1</v>
      </c>
      <c r="F427" s="126">
        <f t="shared" si="94"/>
        <v>1240000</v>
      </c>
      <c r="G427" s="882" t="s">
        <v>855</v>
      </c>
      <c r="H427" s="882" t="s">
        <v>856</v>
      </c>
      <c r="I427" s="66" t="s">
        <v>33</v>
      </c>
      <c r="J427" s="125" t="s">
        <v>1403</v>
      </c>
      <c r="K427" s="1372" t="s">
        <v>1433</v>
      </c>
      <c r="N427" s="128"/>
      <c r="O427" s="128"/>
      <c r="P427" s="582">
        <f>$E427</f>
        <v>1</v>
      </c>
      <c r="Q427" s="1827">
        <f>$F427</f>
        <v>1240000</v>
      </c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L427" s="1827">
        <f t="shared" si="95"/>
        <v>1</v>
      </c>
      <c r="AM427" s="1827">
        <f t="shared" si="96"/>
        <v>1240000</v>
      </c>
      <c r="AN427" s="128"/>
      <c r="AO427" s="128"/>
      <c r="AP427" s="128"/>
      <c r="AQ427" s="128"/>
      <c r="AR427" s="128"/>
      <c r="AS427" s="128"/>
    </row>
    <row r="428" spans="1:51" s="1363" customFormat="1" ht="24" customHeight="1">
      <c r="A428" s="66">
        <v>9</v>
      </c>
      <c r="B428" s="66">
        <v>41</v>
      </c>
      <c r="C428" s="14" t="s">
        <v>282</v>
      </c>
      <c r="D428" s="1360">
        <v>1340000</v>
      </c>
      <c r="E428" s="582">
        <v>1</v>
      </c>
      <c r="F428" s="126">
        <f t="shared" si="94"/>
        <v>1340000</v>
      </c>
      <c r="G428" s="882" t="s">
        <v>596</v>
      </c>
      <c r="H428" s="882" t="s">
        <v>856</v>
      </c>
      <c r="I428" s="66" t="s">
        <v>44</v>
      </c>
      <c r="J428" s="125" t="s">
        <v>1403</v>
      </c>
      <c r="K428" s="1372" t="s">
        <v>1433</v>
      </c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582">
        <f>$E428</f>
        <v>1</v>
      </c>
      <c r="Y428" s="582">
        <f>$F428</f>
        <v>1340000</v>
      </c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L428" s="1827">
        <f t="shared" si="95"/>
        <v>1</v>
      </c>
      <c r="AM428" s="1827">
        <f t="shared" si="96"/>
        <v>1340000</v>
      </c>
      <c r="AN428" s="128"/>
      <c r="AO428" s="128"/>
      <c r="AP428" s="128"/>
      <c r="AQ428" s="128"/>
      <c r="AR428" s="128"/>
      <c r="AS428" s="128"/>
    </row>
    <row r="429" spans="1:51" s="1363" customFormat="1" ht="24" customHeight="1">
      <c r="A429" s="66">
        <v>9</v>
      </c>
      <c r="B429" s="66">
        <v>46</v>
      </c>
      <c r="C429" s="14" t="s">
        <v>808</v>
      </c>
      <c r="D429" s="1360">
        <v>1340000</v>
      </c>
      <c r="E429" s="582">
        <v>1</v>
      </c>
      <c r="F429" s="126">
        <f t="shared" si="94"/>
        <v>1340000</v>
      </c>
      <c r="G429" s="882" t="s">
        <v>855</v>
      </c>
      <c r="H429" s="882" t="s">
        <v>856</v>
      </c>
      <c r="I429" s="66" t="s">
        <v>33</v>
      </c>
      <c r="J429" s="125" t="s">
        <v>1403</v>
      </c>
      <c r="K429" s="1372" t="s">
        <v>1433</v>
      </c>
      <c r="N429" s="128"/>
      <c r="O429" s="128"/>
      <c r="P429" s="582">
        <f>$E429</f>
        <v>1</v>
      </c>
      <c r="Q429" s="1827">
        <f>$F429</f>
        <v>1340000</v>
      </c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L429" s="1827">
        <f t="shared" si="95"/>
        <v>1</v>
      </c>
      <c r="AM429" s="1827">
        <f t="shared" si="96"/>
        <v>1340000</v>
      </c>
      <c r="AN429" s="128"/>
      <c r="AO429" s="128"/>
      <c r="AP429" s="128"/>
      <c r="AQ429" s="128"/>
      <c r="AR429" s="128"/>
      <c r="AS429" s="128"/>
    </row>
    <row r="430" spans="1:51" s="1363" customFormat="1" ht="24" customHeight="1">
      <c r="A430" s="66">
        <v>9</v>
      </c>
      <c r="B430" s="66">
        <v>33</v>
      </c>
      <c r="C430" s="14" t="s">
        <v>435</v>
      </c>
      <c r="D430" s="1360">
        <v>1450000</v>
      </c>
      <c r="E430" s="582">
        <v>1</v>
      </c>
      <c r="F430" s="126">
        <f t="shared" si="94"/>
        <v>1450000</v>
      </c>
      <c r="G430" s="882" t="s">
        <v>855</v>
      </c>
      <c r="H430" s="882" t="s">
        <v>856</v>
      </c>
      <c r="I430" s="66" t="s">
        <v>33</v>
      </c>
      <c r="J430" s="125" t="s">
        <v>1403</v>
      </c>
      <c r="K430" s="1372" t="s">
        <v>1433</v>
      </c>
      <c r="N430" s="128"/>
      <c r="O430" s="128"/>
      <c r="P430" s="582">
        <f>$E430</f>
        <v>1</v>
      </c>
      <c r="Q430" s="1827">
        <f>$F430</f>
        <v>1450000</v>
      </c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L430" s="1827">
        <f t="shared" si="95"/>
        <v>1</v>
      </c>
      <c r="AM430" s="1827">
        <f t="shared" si="96"/>
        <v>1450000</v>
      </c>
      <c r="AN430" s="128"/>
      <c r="AO430" s="128"/>
      <c r="AP430" s="128"/>
      <c r="AQ430" s="128"/>
      <c r="AR430" s="128"/>
      <c r="AS430" s="128"/>
    </row>
    <row r="431" spans="1:51" s="1363" customFormat="1" ht="24" customHeight="1">
      <c r="A431" s="66">
        <v>9</v>
      </c>
      <c r="B431" s="66">
        <v>27</v>
      </c>
      <c r="C431" s="14" t="s">
        <v>639</v>
      </c>
      <c r="D431" s="1360">
        <v>1650000</v>
      </c>
      <c r="E431" s="582">
        <v>1</v>
      </c>
      <c r="F431" s="126">
        <f t="shared" si="94"/>
        <v>1650000</v>
      </c>
      <c r="G431" s="882" t="s">
        <v>855</v>
      </c>
      <c r="H431" s="882" t="s">
        <v>856</v>
      </c>
      <c r="I431" s="66" t="s">
        <v>725</v>
      </c>
      <c r="J431" s="125" t="s">
        <v>1403</v>
      </c>
      <c r="K431" s="1372" t="s">
        <v>1433</v>
      </c>
      <c r="N431" s="128"/>
      <c r="O431" s="128"/>
      <c r="P431" s="582">
        <f>$E431</f>
        <v>1</v>
      </c>
      <c r="Q431" s="1827">
        <f>$F431</f>
        <v>1650000</v>
      </c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L431" s="1827">
        <f t="shared" si="95"/>
        <v>1</v>
      </c>
      <c r="AM431" s="1827">
        <f t="shared" si="96"/>
        <v>1650000</v>
      </c>
      <c r="AN431" s="128"/>
      <c r="AO431" s="128"/>
      <c r="AP431" s="128"/>
      <c r="AQ431" s="128"/>
      <c r="AR431" s="128"/>
      <c r="AS431" s="128"/>
    </row>
    <row r="432" spans="1:51" s="1363" customFormat="1" ht="24" customHeight="1">
      <c r="A432" s="66">
        <v>9</v>
      </c>
      <c r="B432" s="66">
        <v>48</v>
      </c>
      <c r="C432" s="14" t="s">
        <v>636</v>
      </c>
      <c r="D432" s="1360">
        <v>1760000</v>
      </c>
      <c r="E432" s="582">
        <v>1</v>
      </c>
      <c r="F432" s="126">
        <f t="shared" si="94"/>
        <v>1760000</v>
      </c>
      <c r="G432" s="882" t="s">
        <v>596</v>
      </c>
      <c r="H432" s="882" t="s">
        <v>856</v>
      </c>
      <c r="I432" s="66" t="s">
        <v>44</v>
      </c>
      <c r="J432" s="125" t="s">
        <v>1403</v>
      </c>
      <c r="K432" s="1372" t="s">
        <v>1433</v>
      </c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582">
        <f>$E432</f>
        <v>1</v>
      </c>
      <c r="Y432" s="582">
        <f>$F432</f>
        <v>1760000</v>
      </c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L432" s="1827">
        <f t="shared" si="95"/>
        <v>1</v>
      </c>
      <c r="AM432" s="1827">
        <f t="shared" si="96"/>
        <v>1760000</v>
      </c>
      <c r="AN432" s="128"/>
      <c r="AO432" s="128"/>
      <c r="AP432" s="128"/>
      <c r="AQ432" s="128"/>
      <c r="AR432" s="128"/>
      <c r="AS432" s="128"/>
    </row>
    <row r="433" spans="1:196" s="1363" customFormat="1" ht="24" customHeight="1">
      <c r="A433" s="66">
        <v>9</v>
      </c>
      <c r="B433" s="66">
        <v>21</v>
      </c>
      <c r="C433" s="14" t="s">
        <v>550</v>
      </c>
      <c r="D433" s="1360">
        <v>1760000</v>
      </c>
      <c r="E433" s="582">
        <v>1</v>
      </c>
      <c r="F433" s="126">
        <f t="shared" si="94"/>
        <v>1760000</v>
      </c>
      <c r="G433" s="882" t="s">
        <v>969</v>
      </c>
      <c r="H433" s="882" t="s">
        <v>856</v>
      </c>
      <c r="I433" s="66" t="s">
        <v>28</v>
      </c>
      <c r="J433" s="125" t="s">
        <v>1403</v>
      </c>
      <c r="K433" s="1372" t="s">
        <v>1433</v>
      </c>
      <c r="N433" s="128"/>
      <c r="O433" s="128"/>
      <c r="P433" s="128"/>
      <c r="Q433" s="128"/>
      <c r="R433" s="128"/>
      <c r="S433" s="128"/>
      <c r="T433" s="128"/>
      <c r="U433" s="128"/>
      <c r="V433" s="582">
        <f>$E433</f>
        <v>1</v>
      </c>
      <c r="W433" s="582">
        <f>$F433</f>
        <v>1760000</v>
      </c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L433" s="1827">
        <f t="shared" si="95"/>
        <v>1</v>
      </c>
      <c r="AM433" s="1827">
        <f t="shared" si="96"/>
        <v>1760000</v>
      </c>
      <c r="AN433" s="128"/>
      <c r="AO433" s="128"/>
      <c r="AP433" s="128"/>
      <c r="AQ433" s="128"/>
      <c r="AR433" s="128"/>
      <c r="AS433" s="128"/>
    </row>
    <row r="434" spans="1:196" s="1363" customFormat="1" ht="24" customHeight="1">
      <c r="A434" s="66">
        <v>9</v>
      </c>
      <c r="B434" s="66">
        <v>23</v>
      </c>
      <c r="C434" s="14" t="s">
        <v>771</v>
      </c>
      <c r="D434" s="1360">
        <v>1760000</v>
      </c>
      <c r="E434" s="582">
        <v>1</v>
      </c>
      <c r="F434" s="126">
        <f t="shared" si="94"/>
        <v>1760000</v>
      </c>
      <c r="G434" s="882" t="s">
        <v>600</v>
      </c>
      <c r="H434" s="882" t="s">
        <v>856</v>
      </c>
      <c r="I434" s="66" t="s">
        <v>28</v>
      </c>
      <c r="J434" s="125" t="s">
        <v>961</v>
      </c>
      <c r="K434" s="1372" t="s">
        <v>1433</v>
      </c>
      <c r="N434" s="128"/>
      <c r="O434" s="128"/>
      <c r="P434" s="128"/>
      <c r="Q434" s="128"/>
      <c r="R434" s="128"/>
      <c r="S434" s="128"/>
      <c r="T434" s="128"/>
      <c r="U434" s="128"/>
      <c r="V434" s="582">
        <f>$E434</f>
        <v>1</v>
      </c>
      <c r="W434" s="582">
        <f>$F434</f>
        <v>1760000</v>
      </c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L434" s="1827">
        <f t="shared" si="95"/>
        <v>1</v>
      </c>
      <c r="AM434" s="1827">
        <f t="shared" si="96"/>
        <v>1760000</v>
      </c>
      <c r="AN434" s="128"/>
      <c r="AO434" s="128"/>
      <c r="AP434" s="128"/>
      <c r="AQ434" s="128"/>
      <c r="AR434" s="128"/>
      <c r="AS434" s="128"/>
    </row>
    <row r="435" spans="1:196" s="1363" customFormat="1" ht="24" customHeight="1">
      <c r="A435" s="66">
        <v>9</v>
      </c>
      <c r="B435" s="66">
        <v>40</v>
      </c>
      <c r="C435" s="14" t="s">
        <v>638</v>
      </c>
      <c r="D435" s="1360">
        <v>2060000</v>
      </c>
      <c r="E435" s="582">
        <v>1</v>
      </c>
      <c r="F435" s="126">
        <f t="shared" si="94"/>
        <v>2060000</v>
      </c>
      <c r="G435" s="882" t="s">
        <v>600</v>
      </c>
      <c r="H435" s="882" t="s">
        <v>856</v>
      </c>
      <c r="I435" s="66" t="s">
        <v>28</v>
      </c>
      <c r="J435" s="125" t="s">
        <v>1403</v>
      </c>
      <c r="K435" s="1372" t="s">
        <v>1433</v>
      </c>
      <c r="N435" s="128"/>
      <c r="O435" s="128"/>
      <c r="P435" s="128"/>
      <c r="Q435" s="128"/>
      <c r="R435" s="128"/>
      <c r="S435" s="128"/>
      <c r="T435" s="128"/>
      <c r="U435" s="128"/>
      <c r="V435" s="582">
        <f>$E435</f>
        <v>1</v>
      </c>
      <c r="W435" s="582">
        <f>$F435</f>
        <v>2060000</v>
      </c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  <c r="AI435" s="128"/>
      <c r="AL435" s="1827">
        <f t="shared" si="95"/>
        <v>1</v>
      </c>
      <c r="AM435" s="1827">
        <f t="shared" si="96"/>
        <v>2060000</v>
      </c>
      <c r="AN435" s="128"/>
      <c r="AO435" s="128"/>
      <c r="AP435" s="128"/>
      <c r="AQ435" s="128"/>
      <c r="AR435" s="128"/>
      <c r="AS435" s="128"/>
    </row>
    <row r="436" spans="1:196" s="1363" customFormat="1" ht="24" customHeight="1">
      <c r="A436" s="66">
        <v>9</v>
      </c>
      <c r="B436" s="66">
        <v>31</v>
      </c>
      <c r="C436" s="14" t="s">
        <v>995</v>
      </c>
      <c r="D436" s="1360">
        <v>4380000</v>
      </c>
      <c r="E436" s="582">
        <v>1</v>
      </c>
      <c r="F436" s="126">
        <f t="shared" si="94"/>
        <v>4380000</v>
      </c>
      <c r="G436" s="882" t="s">
        <v>855</v>
      </c>
      <c r="H436" s="882" t="s">
        <v>856</v>
      </c>
      <c r="I436" s="66" t="s">
        <v>33</v>
      </c>
      <c r="J436" s="125" t="s">
        <v>1403</v>
      </c>
      <c r="K436" s="1372" t="s">
        <v>1433</v>
      </c>
      <c r="N436" s="128"/>
      <c r="O436" s="128"/>
      <c r="P436" s="582">
        <f>$E436</f>
        <v>1</v>
      </c>
      <c r="Q436" s="1827">
        <f>$F436</f>
        <v>4380000</v>
      </c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L436" s="1827">
        <f t="shared" si="95"/>
        <v>1</v>
      </c>
      <c r="AM436" s="1827">
        <f t="shared" si="96"/>
        <v>4380000</v>
      </c>
      <c r="AN436" s="128"/>
      <c r="AO436" s="128"/>
      <c r="AP436" s="128"/>
      <c r="AQ436" s="128"/>
      <c r="AR436" s="128"/>
      <c r="AS436" s="128"/>
    </row>
    <row r="437" spans="1:196" s="1363" customFormat="1" ht="24" customHeight="1">
      <c r="A437" s="66">
        <v>9</v>
      </c>
      <c r="B437" s="66">
        <v>35</v>
      </c>
      <c r="C437" s="14" t="s">
        <v>903</v>
      </c>
      <c r="D437" s="1360">
        <v>7010000</v>
      </c>
      <c r="E437" s="582">
        <v>1</v>
      </c>
      <c r="F437" s="126">
        <f t="shared" si="94"/>
        <v>7010000</v>
      </c>
      <c r="G437" s="882" t="s">
        <v>855</v>
      </c>
      <c r="H437" s="882" t="s">
        <v>856</v>
      </c>
      <c r="I437" s="66" t="s">
        <v>33</v>
      </c>
      <c r="J437" s="1390" t="s">
        <v>961</v>
      </c>
      <c r="K437" s="1372" t="s">
        <v>1433</v>
      </c>
      <c r="N437" s="128"/>
      <c r="O437" s="128"/>
      <c r="P437" s="582">
        <f>$E437</f>
        <v>1</v>
      </c>
      <c r="Q437" s="1827">
        <f>$F437</f>
        <v>7010000</v>
      </c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  <c r="AI437" s="128"/>
      <c r="AL437" s="1827">
        <f t="shared" si="95"/>
        <v>1</v>
      </c>
      <c r="AM437" s="1827">
        <f t="shared" si="96"/>
        <v>7010000</v>
      </c>
      <c r="AN437" s="128"/>
      <c r="AO437" s="128"/>
      <c r="AP437" s="128"/>
      <c r="AQ437" s="128"/>
      <c r="AR437" s="128"/>
      <c r="AS437" s="128"/>
    </row>
    <row r="438" spans="1:196" s="1363" customFormat="1" ht="24" customHeight="1">
      <c r="A438" s="66">
        <v>9</v>
      </c>
      <c r="B438" s="66">
        <v>17</v>
      </c>
      <c r="C438" s="567" t="s">
        <v>1762</v>
      </c>
      <c r="D438" s="1360">
        <v>485000</v>
      </c>
      <c r="E438" s="582">
        <v>1</v>
      </c>
      <c r="F438" s="126">
        <f t="shared" si="94"/>
        <v>485000</v>
      </c>
      <c r="G438" s="882" t="s">
        <v>283</v>
      </c>
      <c r="H438" s="882" t="s">
        <v>980</v>
      </c>
      <c r="I438" s="66" t="s">
        <v>49</v>
      </c>
      <c r="J438" s="125" t="s">
        <v>1403</v>
      </c>
      <c r="K438" s="1372" t="s">
        <v>1433</v>
      </c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582">
        <f>$E438</f>
        <v>1</v>
      </c>
      <c r="AA438" s="582">
        <f>$F438</f>
        <v>485000</v>
      </c>
      <c r="AB438" s="128"/>
      <c r="AC438" s="128"/>
      <c r="AD438" s="128"/>
      <c r="AE438" s="128"/>
      <c r="AF438" s="128"/>
      <c r="AG438" s="128"/>
      <c r="AH438" s="128"/>
      <c r="AI438" s="128"/>
      <c r="AL438" s="128"/>
      <c r="AM438" s="128"/>
      <c r="AN438" s="1827">
        <f t="shared" ref="AN438:AN454" si="97">$E438</f>
        <v>1</v>
      </c>
      <c r="AO438" s="1827">
        <f t="shared" ref="AO438:AO454" si="98">$F438</f>
        <v>485000</v>
      </c>
      <c r="AP438" s="128"/>
      <c r="AQ438" s="128"/>
      <c r="AR438" s="128"/>
      <c r="AS438" s="128"/>
    </row>
    <row r="439" spans="1:196" s="1363" customFormat="1" ht="24" customHeight="1">
      <c r="A439" s="66">
        <v>9</v>
      </c>
      <c r="B439" s="66">
        <v>8</v>
      </c>
      <c r="C439" s="14" t="s">
        <v>993</v>
      </c>
      <c r="D439" s="1360">
        <v>730000</v>
      </c>
      <c r="E439" s="582">
        <v>1</v>
      </c>
      <c r="F439" s="126">
        <f t="shared" si="94"/>
        <v>730000</v>
      </c>
      <c r="G439" s="882" t="s">
        <v>870</v>
      </c>
      <c r="H439" s="882" t="s">
        <v>980</v>
      </c>
      <c r="I439" s="66" t="s">
        <v>26</v>
      </c>
      <c r="J439" s="125" t="s">
        <v>1403</v>
      </c>
      <c r="K439" s="1372" t="s">
        <v>1433</v>
      </c>
      <c r="M439" s="30" t="s">
        <v>4113</v>
      </c>
      <c r="N439" s="128"/>
      <c r="O439" s="128"/>
      <c r="P439" s="128"/>
      <c r="Q439" s="128"/>
      <c r="R439" s="128"/>
      <c r="S439" s="128"/>
      <c r="T439" s="582">
        <f>$E439</f>
        <v>1</v>
      </c>
      <c r="U439" s="1827">
        <f>$F439</f>
        <v>730000</v>
      </c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L439" s="128"/>
      <c r="AM439" s="128"/>
      <c r="AN439" s="1827">
        <f t="shared" si="97"/>
        <v>1</v>
      </c>
      <c r="AO439" s="1827">
        <f t="shared" si="98"/>
        <v>730000</v>
      </c>
      <c r="AP439" s="128"/>
      <c r="AQ439" s="128"/>
      <c r="AR439" s="128"/>
      <c r="AS439" s="128"/>
    </row>
    <row r="440" spans="1:196" s="1363" customFormat="1" ht="24" customHeight="1">
      <c r="A440" s="66">
        <v>9</v>
      </c>
      <c r="B440" s="66">
        <v>6</v>
      </c>
      <c r="C440" s="567" t="s">
        <v>1404</v>
      </c>
      <c r="D440" s="1360">
        <v>830000</v>
      </c>
      <c r="E440" s="582">
        <v>1</v>
      </c>
      <c r="F440" s="126">
        <f t="shared" si="94"/>
        <v>830000</v>
      </c>
      <c r="G440" s="882" t="s">
        <v>971</v>
      </c>
      <c r="H440" s="882" t="s">
        <v>980</v>
      </c>
      <c r="I440" s="66" t="s">
        <v>28</v>
      </c>
      <c r="J440" s="125" t="s">
        <v>1403</v>
      </c>
      <c r="K440" s="1372" t="s">
        <v>1433</v>
      </c>
      <c r="L440" s="1364"/>
      <c r="M440" s="1364"/>
      <c r="N440" s="1361"/>
      <c r="O440" s="1361"/>
      <c r="P440" s="1361"/>
      <c r="Q440" s="1361"/>
      <c r="R440" s="1361"/>
      <c r="S440" s="1361"/>
      <c r="T440" s="1361"/>
      <c r="U440" s="1361"/>
      <c r="V440" s="582">
        <f>$E440</f>
        <v>1</v>
      </c>
      <c r="W440" s="582">
        <f>$F440</f>
        <v>830000</v>
      </c>
      <c r="X440" s="1361"/>
      <c r="Y440" s="1361"/>
      <c r="Z440" s="1361"/>
      <c r="AA440" s="1361"/>
      <c r="AB440" s="1361"/>
      <c r="AC440" s="1361"/>
      <c r="AD440" s="1361"/>
      <c r="AE440" s="1361"/>
      <c r="AF440" s="1361"/>
      <c r="AG440" s="1361"/>
      <c r="AH440" s="1361"/>
      <c r="AI440" s="1361"/>
      <c r="AJ440" s="1364"/>
      <c r="AK440" s="1364"/>
      <c r="AL440" s="1361"/>
      <c r="AM440" s="1361"/>
      <c r="AN440" s="1827">
        <f t="shared" si="97"/>
        <v>1</v>
      </c>
      <c r="AO440" s="1827">
        <f t="shared" si="98"/>
        <v>830000</v>
      </c>
      <c r="AP440" s="1361"/>
      <c r="AQ440" s="1361"/>
      <c r="AR440" s="1361"/>
      <c r="AS440" s="1361"/>
      <c r="AT440" s="1364"/>
      <c r="AU440" s="1364"/>
      <c r="AV440" s="1364"/>
      <c r="AW440" s="1364"/>
      <c r="AX440" s="1364"/>
      <c r="AY440" s="1364"/>
      <c r="AZ440" s="1364"/>
      <c r="BA440" s="1364"/>
      <c r="BB440" s="1364"/>
      <c r="BC440" s="1364"/>
      <c r="BD440" s="1364"/>
      <c r="BE440" s="1364"/>
      <c r="BF440" s="1364"/>
      <c r="BG440" s="1364"/>
      <c r="BH440" s="1364"/>
      <c r="BI440" s="1364"/>
      <c r="BJ440" s="1364"/>
      <c r="BK440" s="1364"/>
      <c r="BL440" s="1364"/>
      <c r="BM440" s="1364"/>
      <c r="BN440" s="1364"/>
      <c r="BO440" s="1364"/>
      <c r="BP440" s="1364"/>
      <c r="BQ440" s="1364"/>
      <c r="BR440" s="1364"/>
      <c r="BS440" s="1364"/>
      <c r="BT440" s="1364"/>
      <c r="BU440" s="1364"/>
      <c r="BV440" s="1364"/>
      <c r="BW440" s="1364"/>
      <c r="BX440" s="1364"/>
      <c r="BY440" s="1364"/>
      <c r="BZ440" s="1364"/>
      <c r="CA440" s="1364"/>
      <c r="CB440" s="1364"/>
      <c r="CC440" s="1364"/>
      <c r="CD440" s="1364"/>
      <c r="CE440" s="1364"/>
      <c r="CF440" s="1364"/>
      <c r="CG440" s="1364"/>
      <c r="CH440" s="1364"/>
      <c r="CI440" s="1364"/>
      <c r="CJ440" s="1364"/>
      <c r="CK440" s="1364"/>
      <c r="CL440" s="1364"/>
      <c r="CM440" s="1364"/>
      <c r="CN440" s="1364"/>
      <c r="CO440" s="1364"/>
      <c r="CP440" s="1364"/>
      <c r="CQ440" s="1364"/>
      <c r="CR440" s="1364"/>
      <c r="CS440" s="1364"/>
      <c r="CT440" s="1364"/>
      <c r="CU440" s="1364"/>
      <c r="CV440" s="1364"/>
      <c r="CW440" s="1364"/>
      <c r="CX440" s="1364"/>
      <c r="CY440" s="1364"/>
      <c r="CZ440" s="1364"/>
      <c r="DA440" s="1364"/>
      <c r="DB440" s="1364"/>
      <c r="DC440" s="1364"/>
      <c r="DD440" s="1364"/>
      <c r="DE440" s="1364"/>
      <c r="DF440" s="1364"/>
      <c r="DG440" s="1364"/>
      <c r="DH440" s="1364"/>
      <c r="DI440" s="1364"/>
      <c r="DJ440" s="1364"/>
      <c r="DK440" s="1364"/>
      <c r="DL440" s="1364"/>
      <c r="DM440" s="1364"/>
      <c r="DN440" s="1364"/>
      <c r="DO440" s="1364"/>
      <c r="DP440" s="1364"/>
      <c r="DQ440" s="1364"/>
      <c r="DR440" s="1364"/>
      <c r="DS440" s="1364"/>
      <c r="DT440" s="1364"/>
      <c r="DU440" s="1364"/>
      <c r="DV440" s="1364"/>
      <c r="DW440" s="1364"/>
      <c r="DX440" s="1364"/>
      <c r="DY440" s="1364"/>
      <c r="DZ440" s="1364"/>
      <c r="EA440" s="1364"/>
      <c r="EB440" s="1364"/>
      <c r="EC440" s="1364"/>
      <c r="ED440" s="1364"/>
      <c r="EE440" s="1364"/>
      <c r="EF440" s="1364"/>
      <c r="EG440" s="1364"/>
      <c r="EH440" s="1364"/>
      <c r="EI440" s="1364"/>
      <c r="EJ440" s="1364"/>
      <c r="EK440" s="1364"/>
      <c r="EL440" s="1364"/>
      <c r="EM440" s="1364"/>
      <c r="EN440" s="1364"/>
      <c r="EO440" s="1364"/>
      <c r="EP440" s="1364"/>
      <c r="EQ440" s="1364"/>
      <c r="ER440" s="1364"/>
      <c r="ES440" s="1364"/>
      <c r="ET440" s="1364"/>
      <c r="EU440" s="1364"/>
      <c r="EV440" s="1364"/>
      <c r="EW440" s="1364"/>
      <c r="EX440" s="1364"/>
      <c r="EY440" s="1364"/>
      <c r="EZ440" s="1364"/>
      <c r="FA440" s="1364"/>
      <c r="FB440" s="1364"/>
      <c r="FC440" s="1364"/>
      <c r="FD440" s="1364"/>
      <c r="FE440" s="1364"/>
      <c r="FF440" s="1364"/>
      <c r="FG440" s="1364"/>
      <c r="FH440" s="1364"/>
      <c r="FI440" s="1364"/>
      <c r="FJ440" s="1364"/>
      <c r="FK440" s="1364"/>
      <c r="FL440" s="1364"/>
      <c r="FM440" s="1364"/>
      <c r="FN440" s="1364"/>
      <c r="FO440" s="1364"/>
      <c r="FP440" s="1364"/>
      <c r="FQ440" s="1364"/>
      <c r="FR440" s="1364"/>
      <c r="FS440" s="1364"/>
      <c r="FT440" s="1364"/>
      <c r="FU440" s="1364"/>
      <c r="FV440" s="1364"/>
      <c r="FW440" s="1364"/>
      <c r="FX440" s="1364"/>
      <c r="FY440" s="1364"/>
      <c r="FZ440" s="1364"/>
      <c r="GA440" s="1364"/>
      <c r="GB440" s="1364"/>
      <c r="GC440" s="1364"/>
      <c r="GD440" s="1364"/>
      <c r="GE440" s="1364"/>
      <c r="GF440" s="1364"/>
      <c r="GG440" s="1364"/>
      <c r="GH440" s="1364"/>
      <c r="GI440" s="1364"/>
      <c r="GJ440" s="1364"/>
      <c r="GK440" s="1364"/>
      <c r="GL440" s="1364"/>
      <c r="GM440" s="1364"/>
      <c r="GN440" s="1364"/>
    </row>
    <row r="441" spans="1:196" s="1363" customFormat="1" ht="24" customHeight="1">
      <c r="A441" s="66">
        <v>9</v>
      </c>
      <c r="B441" s="66">
        <v>7</v>
      </c>
      <c r="C441" s="567" t="s">
        <v>1404</v>
      </c>
      <c r="D441" s="1360">
        <v>830000</v>
      </c>
      <c r="E441" s="582">
        <v>1</v>
      </c>
      <c r="F441" s="126">
        <f t="shared" si="94"/>
        <v>830000</v>
      </c>
      <c r="G441" s="882" t="s">
        <v>889</v>
      </c>
      <c r="H441" s="882" t="s">
        <v>980</v>
      </c>
      <c r="I441" s="66" t="s">
        <v>28</v>
      </c>
      <c r="J441" s="125" t="s">
        <v>1403</v>
      </c>
      <c r="K441" s="1372" t="s">
        <v>1433</v>
      </c>
      <c r="L441" s="1364"/>
      <c r="M441" s="1364"/>
      <c r="N441" s="1361"/>
      <c r="O441" s="1361"/>
      <c r="P441" s="1361"/>
      <c r="Q441" s="1361"/>
      <c r="R441" s="1361"/>
      <c r="S441" s="1361"/>
      <c r="T441" s="1361"/>
      <c r="U441" s="1361"/>
      <c r="V441" s="582">
        <f>$E441</f>
        <v>1</v>
      </c>
      <c r="W441" s="582">
        <f>$F441</f>
        <v>830000</v>
      </c>
      <c r="X441" s="1361"/>
      <c r="Y441" s="1361"/>
      <c r="Z441" s="1361"/>
      <c r="AA441" s="1361"/>
      <c r="AB441" s="1361"/>
      <c r="AC441" s="1361"/>
      <c r="AD441" s="1361"/>
      <c r="AE441" s="1361"/>
      <c r="AF441" s="1361"/>
      <c r="AG441" s="1361"/>
      <c r="AH441" s="1361"/>
      <c r="AI441" s="1361"/>
      <c r="AJ441" s="1364"/>
      <c r="AK441" s="1364"/>
      <c r="AL441" s="1361"/>
      <c r="AM441" s="1361"/>
      <c r="AN441" s="1827">
        <f t="shared" si="97"/>
        <v>1</v>
      </c>
      <c r="AO441" s="1827">
        <f t="shared" si="98"/>
        <v>830000</v>
      </c>
      <c r="AP441" s="1361"/>
      <c r="AQ441" s="1361"/>
      <c r="AR441" s="1361"/>
      <c r="AS441" s="1361"/>
      <c r="AT441" s="1364"/>
      <c r="AU441" s="1364"/>
      <c r="AV441" s="1364"/>
      <c r="AW441" s="1364"/>
      <c r="AX441" s="1364"/>
      <c r="AY441" s="1364"/>
      <c r="AZ441" s="1364"/>
      <c r="BA441" s="1364"/>
      <c r="BB441" s="1364"/>
      <c r="BC441" s="1364"/>
      <c r="BD441" s="1364"/>
      <c r="BE441" s="1364"/>
      <c r="BF441" s="1364"/>
      <c r="BG441" s="1364"/>
      <c r="BH441" s="1364"/>
      <c r="BI441" s="1364"/>
      <c r="BJ441" s="1364"/>
      <c r="BK441" s="1364"/>
      <c r="BL441" s="1364"/>
      <c r="BM441" s="1364"/>
      <c r="BN441" s="1364"/>
      <c r="BO441" s="1364"/>
      <c r="BP441" s="1364"/>
      <c r="BQ441" s="1364"/>
      <c r="BR441" s="1364"/>
      <c r="BS441" s="1364"/>
      <c r="BT441" s="1364"/>
      <c r="BU441" s="1364"/>
      <c r="BV441" s="1364"/>
      <c r="BW441" s="1364"/>
      <c r="BX441" s="1364"/>
      <c r="BY441" s="1364"/>
      <c r="BZ441" s="1364"/>
      <c r="CA441" s="1364"/>
      <c r="CB441" s="1364"/>
      <c r="CC441" s="1364"/>
      <c r="CD441" s="1364"/>
      <c r="CE441" s="1364"/>
      <c r="CF441" s="1364"/>
      <c r="CG441" s="1364"/>
      <c r="CH441" s="1364"/>
      <c r="CI441" s="1364"/>
      <c r="CJ441" s="1364"/>
      <c r="CK441" s="1364"/>
      <c r="CL441" s="1364"/>
      <c r="CM441" s="1364"/>
      <c r="CN441" s="1364"/>
      <c r="CO441" s="1364"/>
      <c r="CP441" s="1364"/>
      <c r="CQ441" s="1364"/>
      <c r="CR441" s="1364"/>
      <c r="CS441" s="1364"/>
      <c r="CT441" s="1364"/>
      <c r="CU441" s="1364"/>
      <c r="CV441" s="1364"/>
      <c r="CW441" s="1364"/>
      <c r="CX441" s="1364"/>
      <c r="CY441" s="1364"/>
      <c r="CZ441" s="1364"/>
      <c r="DA441" s="1364"/>
      <c r="DB441" s="1364"/>
      <c r="DC441" s="1364"/>
      <c r="DD441" s="1364"/>
      <c r="DE441" s="1364"/>
      <c r="DF441" s="1364"/>
      <c r="DG441" s="1364"/>
      <c r="DH441" s="1364"/>
      <c r="DI441" s="1364"/>
      <c r="DJ441" s="1364"/>
      <c r="DK441" s="1364"/>
      <c r="DL441" s="1364"/>
      <c r="DM441" s="1364"/>
      <c r="DN441" s="1364"/>
      <c r="DO441" s="1364"/>
      <c r="DP441" s="1364"/>
      <c r="DQ441" s="1364"/>
      <c r="DR441" s="1364"/>
      <c r="DS441" s="1364"/>
      <c r="DT441" s="1364"/>
      <c r="DU441" s="1364"/>
      <c r="DV441" s="1364"/>
      <c r="DW441" s="1364"/>
      <c r="DX441" s="1364"/>
      <c r="DY441" s="1364"/>
      <c r="DZ441" s="1364"/>
      <c r="EA441" s="1364"/>
      <c r="EB441" s="1364"/>
      <c r="EC441" s="1364"/>
      <c r="ED441" s="1364"/>
      <c r="EE441" s="1364"/>
      <c r="EF441" s="1364"/>
      <c r="EG441" s="1364"/>
      <c r="EH441" s="1364"/>
      <c r="EI441" s="1364"/>
      <c r="EJ441" s="1364"/>
      <c r="EK441" s="1364"/>
      <c r="EL441" s="1364"/>
      <c r="EM441" s="1364"/>
      <c r="EN441" s="1364"/>
      <c r="EO441" s="1364"/>
      <c r="EP441" s="1364"/>
      <c r="EQ441" s="1364"/>
      <c r="ER441" s="1364"/>
      <c r="ES441" s="1364"/>
      <c r="ET441" s="1364"/>
      <c r="EU441" s="1364"/>
      <c r="EV441" s="1364"/>
      <c r="EW441" s="1364"/>
      <c r="EX441" s="1364"/>
      <c r="EY441" s="1364"/>
      <c r="EZ441" s="1364"/>
      <c r="FA441" s="1364"/>
      <c r="FB441" s="1364"/>
      <c r="FC441" s="1364"/>
      <c r="FD441" s="1364"/>
      <c r="FE441" s="1364"/>
      <c r="FF441" s="1364"/>
      <c r="FG441" s="1364"/>
      <c r="FH441" s="1364"/>
      <c r="FI441" s="1364"/>
      <c r="FJ441" s="1364"/>
      <c r="FK441" s="1364"/>
      <c r="FL441" s="1364"/>
      <c r="FM441" s="1364"/>
      <c r="FN441" s="1364"/>
      <c r="FO441" s="1364"/>
      <c r="FP441" s="1364"/>
      <c r="FQ441" s="1364"/>
      <c r="FR441" s="1364"/>
      <c r="FS441" s="1364"/>
      <c r="FT441" s="1364"/>
      <c r="FU441" s="1364"/>
      <c r="FV441" s="1364"/>
      <c r="FW441" s="1364"/>
      <c r="FX441" s="1364"/>
      <c r="FY441" s="1364"/>
      <c r="FZ441" s="1364"/>
      <c r="GA441" s="1364"/>
      <c r="GB441" s="1364"/>
      <c r="GC441" s="1364"/>
      <c r="GD441" s="1364"/>
      <c r="GE441" s="1364"/>
      <c r="GF441" s="1364"/>
      <c r="GG441" s="1364"/>
      <c r="GH441" s="1364"/>
      <c r="GI441" s="1364"/>
      <c r="GJ441" s="1364"/>
      <c r="GK441" s="1364"/>
      <c r="GL441" s="1364"/>
      <c r="GM441" s="1364"/>
      <c r="GN441" s="1364"/>
    </row>
    <row r="442" spans="1:196" s="1363" customFormat="1" ht="24" customHeight="1">
      <c r="A442" s="66">
        <v>9</v>
      </c>
      <c r="B442" s="66">
        <v>11</v>
      </c>
      <c r="C442" s="14" t="s">
        <v>994</v>
      </c>
      <c r="D442" s="1360">
        <v>930000</v>
      </c>
      <c r="E442" s="582">
        <v>1</v>
      </c>
      <c r="F442" s="126">
        <f t="shared" si="94"/>
        <v>930000</v>
      </c>
      <c r="G442" s="940" t="s">
        <v>971</v>
      </c>
      <c r="H442" s="882" t="s">
        <v>980</v>
      </c>
      <c r="I442" s="66" t="s">
        <v>28</v>
      </c>
      <c r="J442" s="125" t="s">
        <v>1403</v>
      </c>
      <c r="K442" s="1372" t="s">
        <v>1433</v>
      </c>
      <c r="N442" s="128"/>
      <c r="O442" s="128"/>
      <c r="P442" s="128"/>
      <c r="Q442" s="128"/>
      <c r="R442" s="128"/>
      <c r="S442" s="128"/>
      <c r="T442" s="128"/>
      <c r="U442" s="128"/>
      <c r="V442" s="582">
        <f>$E442</f>
        <v>1</v>
      </c>
      <c r="W442" s="582">
        <f>$F442</f>
        <v>930000</v>
      </c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128"/>
      <c r="AL442" s="128"/>
      <c r="AM442" s="128"/>
      <c r="AN442" s="1827">
        <f t="shared" si="97"/>
        <v>1</v>
      </c>
      <c r="AO442" s="1827">
        <f t="shared" si="98"/>
        <v>930000</v>
      </c>
      <c r="AP442" s="128"/>
      <c r="AQ442" s="128"/>
      <c r="AR442" s="128"/>
      <c r="AS442" s="128"/>
    </row>
    <row r="443" spans="1:196" s="1363" customFormat="1" ht="24" customHeight="1">
      <c r="A443" s="66">
        <v>9</v>
      </c>
      <c r="B443" s="66">
        <v>29</v>
      </c>
      <c r="C443" s="14" t="s">
        <v>992</v>
      </c>
      <c r="D443" s="1360">
        <v>1240000</v>
      </c>
      <c r="E443" s="582">
        <v>2</v>
      </c>
      <c r="F443" s="126">
        <f t="shared" si="94"/>
        <v>2480000</v>
      </c>
      <c r="G443" s="882" t="s">
        <v>870</v>
      </c>
      <c r="H443" s="882" t="s">
        <v>980</v>
      </c>
      <c r="I443" s="66" t="s">
        <v>26</v>
      </c>
      <c r="J443" s="125" t="s">
        <v>1403</v>
      </c>
      <c r="K443" s="1372" t="s">
        <v>1433</v>
      </c>
      <c r="M443" s="30" t="s">
        <v>4113</v>
      </c>
      <c r="N443" s="128"/>
      <c r="O443" s="128"/>
      <c r="P443" s="128"/>
      <c r="Q443" s="128"/>
      <c r="R443" s="128"/>
      <c r="S443" s="128"/>
      <c r="T443" s="582">
        <f>$E443</f>
        <v>2</v>
      </c>
      <c r="U443" s="1827">
        <f>$F443</f>
        <v>2480000</v>
      </c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128"/>
      <c r="AL443" s="128"/>
      <c r="AM443" s="128"/>
      <c r="AN443" s="1827">
        <f t="shared" si="97"/>
        <v>2</v>
      </c>
      <c r="AO443" s="1827">
        <f t="shared" si="98"/>
        <v>2480000</v>
      </c>
      <c r="AP443" s="128"/>
      <c r="AQ443" s="128"/>
      <c r="AR443" s="128"/>
      <c r="AS443" s="128"/>
    </row>
    <row r="444" spans="1:196" s="1363" customFormat="1" ht="24" customHeight="1">
      <c r="A444" s="66">
        <v>9</v>
      </c>
      <c r="B444" s="66">
        <v>30</v>
      </c>
      <c r="C444" s="14" t="s">
        <v>992</v>
      </c>
      <c r="D444" s="1360">
        <v>1240000</v>
      </c>
      <c r="E444" s="582">
        <v>1</v>
      </c>
      <c r="F444" s="126">
        <f t="shared" si="94"/>
        <v>1240000</v>
      </c>
      <c r="G444" s="882" t="s">
        <v>868</v>
      </c>
      <c r="H444" s="882" t="s">
        <v>980</v>
      </c>
      <c r="I444" s="66" t="s">
        <v>26</v>
      </c>
      <c r="J444" s="125" t="s">
        <v>1403</v>
      </c>
      <c r="K444" s="1372" t="s">
        <v>1433</v>
      </c>
      <c r="L444" s="30" t="s">
        <v>4112</v>
      </c>
      <c r="N444" s="582"/>
      <c r="O444" s="1827"/>
      <c r="P444" s="582"/>
      <c r="Q444" s="1827"/>
      <c r="R444" s="582">
        <f>$E444</f>
        <v>1</v>
      </c>
      <c r="S444" s="1827">
        <f>$F444</f>
        <v>1240000</v>
      </c>
      <c r="T444" s="128"/>
      <c r="U444" s="128"/>
      <c r="V444" s="582"/>
      <c r="W444" s="1827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L444" s="128"/>
      <c r="AM444" s="128"/>
      <c r="AN444" s="1827">
        <f t="shared" si="97"/>
        <v>1</v>
      </c>
      <c r="AO444" s="1827">
        <f t="shared" si="98"/>
        <v>1240000</v>
      </c>
      <c r="AP444" s="128"/>
      <c r="AQ444" s="128"/>
      <c r="AR444" s="128"/>
      <c r="AS444" s="128"/>
    </row>
    <row r="445" spans="1:196" s="1363" customFormat="1" ht="24" customHeight="1">
      <c r="A445" s="66">
        <v>9</v>
      </c>
      <c r="B445" s="66">
        <v>43</v>
      </c>
      <c r="C445" s="14" t="s">
        <v>850</v>
      </c>
      <c r="D445" s="1360">
        <v>1240000</v>
      </c>
      <c r="E445" s="582">
        <v>1</v>
      </c>
      <c r="F445" s="126">
        <f t="shared" si="94"/>
        <v>1240000</v>
      </c>
      <c r="G445" s="882" t="s">
        <v>868</v>
      </c>
      <c r="H445" s="882" t="s">
        <v>980</v>
      </c>
      <c r="I445" s="66" t="s">
        <v>26</v>
      </c>
      <c r="J445" s="125" t="s">
        <v>1403</v>
      </c>
      <c r="K445" s="1372" t="s">
        <v>1433</v>
      </c>
      <c r="L445" s="30" t="s">
        <v>4112</v>
      </c>
      <c r="M445" s="1364"/>
      <c r="N445" s="582"/>
      <c r="O445" s="1827"/>
      <c r="P445" s="582"/>
      <c r="Q445" s="1827"/>
      <c r="R445" s="582">
        <f>$E445</f>
        <v>1</v>
      </c>
      <c r="S445" s="1827">
        <f>$F445</f>
        <v>1240000</v>
      </c>
      <c r="T445" s="1361"/>
      <c r="U445" s="1361"/>
      <c r="V445" s="582"/>
      <c r="W445" s="1827"/>
      <c r="X445" s="1361"/>
      <c r="Y445" s="1361"/>
      <c r="Z445" s="1361"/>
      <c r="AA445" s="1361"/>
      <c r="AB445" s="1361"/>
      <c r="AC445" s="1361"/>
      <c r="AD445" s="1361"/>
      <c r="AE445" s="1361"/>
      <c r="AF445" s="1361"/>
      <c r="AG445" s="1361"/>
      <c r="AH445" s="1361"/>
      <c r="AI445" s="1361"/>
      <c r="AJ445" s="1364"/>
      <c r="AK445" s="1364"/>
      <c r="AL445" s="1361"/>
      <c r="AM445" s="1361"/>
      <c r="AN445" s="1827">
        <f t="shared" si="97"/>
        <v>1</v>
      </c>
      <c r="AO445" s="1827">
        <f t="shared" si="98"/>
        <v>1240000</v>
      </c>
      <c r="AP445" s="1361"/>
      <c r="AQ445" s="1361"/>
      <c r="AR445" s="1361"/>
      <c r="AS445" s="1361"/>
      <c r="AT445" s="1364"/>
      <c r="AU445" s="1364"/>
      <c r="AV445" s="1364"/>
      <c r="AW445" s="1364"/>
      <c r="AX445" s="1364"/>
      <c r="AY445" s="1364"/>
      <c r="AZ445" s="1364"/>
      <c r="BA445" s="1364"/>
      <c r="BB445" s="1364"/>
      <c r="BC445" s="1364"/>
      <c r="BD445" s="1364"/>
      <c r="BE445" s="1364"/>
      <c r="BF445" s="1364"/>
      <c r="BG445" s="1364"/>
      <c r="BH445" s="1364"/>
      <c r="BI445" s="1364"/>
      <c r="BJ445" s="1364"/>
      <c r="BK445" s="1364"/>
      <c r="BL445" s="1364"/>
      <c r="BM445" s="1364"/>
      <c r="BN445" s="1364"/>
      <c r="BO445" s="1364"/>
      <c r="BP445" s="1364"/>
      <c r="BQ445" s="1364"/>
      <c r="BR445" s="1364"/>
      <c r="BS445" s="1364"/>
      <c r="BT445" s="1364"/>
      <c r="BU445" s="1364"/>
      <c r="BV445" s="1364"/>
      <c r="BW445" s="1364"/>
      <c r="BX445" s="1364"/>
      <c r="BY445" s="1364"/>
      <c r="BZ445" s="1364"/>
      <c r="CA445" s="1364"/>
      <c r="CB445" s="1364"/>
      <c r="CC445" s="1364"/>
      <c r="CD445" s="1364"/>
      <c r="CE445" s="1364"/>
      <c r="CF445" s="1364"/>
      <c r="CG445" s="1364"/>
      <c r="CH445" s="1364"/>
      <c r="CI445" s="1364"/>
      <c r="CJ445" s="1364"/>
      <c r="CK445" s="1364"/>
      <c r="CL445" s="1364"/>
      <c r="CM445" s="1364"/>
      <c r="CN445" s="1364"/>
      <c r="CO445" s="1364"/>
      <c r="CP445" s="1364"/>
      <c r="CQ445" s="1364"/>
      <c r="CR445" s="1364"/>
      <c r="CS445" s="1364"/>
      <c r="CT445" s="1364"/>
      <c r="CU445" s="1364"/>
      <c r="CV445" s="1364"/>
      <c r="CW445" s="1364"/>
      <c r="CX445" s="1364"/>
      <c r="CY445" s="1364"/>
      <c r="CZ445" s="1364"/>
      <c r="DA445" s="1364"/>
      <c r="DB445" s="1364"/>
      <c r="DC445" s="1364"/>
      <c r="DD445" s="1364"/>
      <c r="DE445" s="1364"/>
      <c r="DF445" s="1364"/>
      <c r="DG445" s="1364"/>
      <c r="DH445" s="1364"/>
      <c r="DI445" s="1364"/>
      <c r="DJ445" s="1364"/>
      <c r="DK445" s="1364"/>
      <c r="DL445" s="1364"/>
      <c r="DM445" s="1364"/>
      <c r="DN445" s="1364"/>
      <c r="DO445" s="1364"/>
      <c r="DP445" s="1364"/>
      <c r="DQ445" s="1364"/>
      <c r="DR445" s="1364"/>
      <c r="DS445" s="1364"/>
      <c r="DT445" s="1364"/>
      <c r="DU445" s="1364"/>
      <c r="DV445" s="1364"/>
      <c r="DW445" s="1364"/>
      <c r="DX445" s="1364"/>
      <c r="DY445" s="1364"/>
      <c r="DZ445" s="1364"/>
      <c r="EA445" s="1364"/>
      <c r="EB445" s="1364"/>
      <c r="EC445" s="1364"/>
      <c r="ED445" s="1364"/>
      <c r="EE445" s="1364"/>
      <c r="EF445" s="1364"/>
      <c r="EG445" s="1364"/>
      <c r="EH445" s="1364"/>
      <c r="EI445" s="1364"/>
      <c r="EJ445" s="1364"/>
      <c r="EK445" s="1364"/>
      <c r="EL445" s="1364"/>
      <c r="EM445" s="1364"/>
      <c r="EN445" s="1364"/>
      <c r="EO445" s="1364"/>
      <c r="EP445" s="1364"/>
      <c r="EQ445" s="1364"/>
      <c r="ER445" s="1364"/>
      <c r="ES445" s="1364"/>
      <c r="ET445" s="1364"/>
      <c r="EU445" s="1364"/>
      <c r="EV445" s="1364"/>
      <c r="EW445" s="1364"/>
      <c r="EX445" s="1364"/>
      <c r="EY445" s="1364"/>
      <c r="EZ445" s="1364"/>
      <c r="FA445" s="1364"/>
      <c r="FB445" s="1364"/>
      <c r="FC445" s="1364"/>
      <c r="FD445" s="1364"/>
      <c r="FE445" s="1364"/>
      <c r="FF445" s="1364"/>
      <c r="FG445" s="1364"/>
      <c r="FH445" s="1364"/>
      <c r="FI445" s="1364"/>
      <c r="FJ445" s="1364"/>
      <c r="FK445" s="1364"/>
      <c r="FL445" s="1364"/>
      <c r="FM445" s="1364"/>
      <c r="FN445" s="1364"/>
      <c r="FO445" s="1364"/>
      <c r="FP445" s="1364"/>
      <c r="FQ445" s="1364"/>
      <c r="FR445" s="1364"/>
      <c r="FS445" s="1364"/>
      <c r="FT445" s="1364"/>
      <c r="FU445" s="1364"/>
      <c r="FV445" s="1364"/>
      <c r="FW445" s="1364"/>
      <c r="FX445" s="1364"/>
      <c r="FY445" s="1364"/>
      <c r="FZ445" s="1364"/>
      <c r="GA445" s="1364"/>
      <c r="GB445" s="1364"/>
      <c r="GC445" s="1364"/>
      <c r="GD445" s="1364"/>
      <c r="GE445" s="1364"/>
      <c r="GF445" s="1364"/>
      <c r="GG445" s="1364"/>
      <c r="GH445" s="1364"/>
      <c r="GI445" s="1364"/>
      <c r="GJ445" s="1364"/>
      <c r="GK445" s="1364"/>
      <c r="GL445" s="1364"/>
      <c r="GM445" s="1364"/>
      <c r="GN445" s="1364"/>
    </row>
    <row r="446" spans="1:196" s="1363" customFormat="1" ht="24" customHeight="1">
      <c r="A446" s="66">
        <v>9</v>
      </c>
      <c r="B446" s="66">
        <v>20</v>
      </c>
      <c r="C446" s="14" t="s">
        <v>550</v>
      </c>
      <c r="D446" s="1360">
        <v>1760000</v>
      </c>
      <c r="E446" s="582">
        <v>1</v>
      </c>
      <c r="F446" s="126">
        <f t="shared" si="94"/>
        <v>1760000</v>
      </c>
      <c r="G446" s="882" t="s">
        <v>868</v>
      </c>
      <c r="H446" s="882" t="s">
        <v>980</v>
      </c>
      <c r="I446" s="66" t="s">
        <v>26</v>
      </c>
      <c r="J446" s="125" t="s">
        <v>1403</v>
      </c>
      <c r="K446" s="1372" t="s">
        <v>1433</v>
      </c>
      <c r="L446" s="30" t="s">
        <v>4112</v>
      </c>
      <c r="N446" s="582"/>
      <c r="O446" s="1827"/>
      <c r="P446" s="582"/>
      <c r="Q446" s="1827"/>
      <c r="R446" s="582">
        <f>$E446</f>
        <v>1</v>
      </c>
      <c r="S446" s="1827">
        <f>$F446</f>
        <v>1760000</v>
      </c>
      <c r="T446" s="128"/>
      <c r="U446" s="128"/>
      <c r="V446" s="582"/>
      <c r="W446" s="1827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  <c r="AI446" s="128"/>
      <c r="AL446" s="128"/>
      <c r="AM446" s="128"/>
      <c r="AN446" s="1827">
        <f t="shared" si="97"/>
        <v>1</v>
      </c>
      <c r="AO446" s="1827">
        <f t="shared" si="98"/>
        <v>1760000</v>
      </c>
      <c r="AP446" s="128"/>
      <c r="AQ446" s="128"/>
      <c r="AR446" s="128"/>
      <c r="AS446" s="128"/>
    </row>
    <row r="447" spans="1:196" s="1363" customFormat="1" ht="24" customHeight="1">
      <c r="A447" s="66">
        <v>9</v>
      </c>
      <c r="B447" s="66">
        <v>22</v>
      </c>
      <c r="C447" s="14" t="s">
        <v>771</v>
      </c>
      <c r="D447" s="1360">
        <v>1760000</v>
      </c>
      <c r="E447" s="582">
        <v>1</v>
      </c>
      <c r="F447" s="126">
        <f t="shared" si="94"/>
        <v>1760000</v>
      </c>
      <c r="G447" s="882" t="s">
        <v>870</v>
      </c>
      <c r="H447" s="882" t="s">
        <v>980</v>
      </c>
      <c r="I447" s="66" t="s">
        <v>26</v>
      </c>
      <c r="J447" s="125" t="s">
        <v>1403</v>
      </c>
      <c r="K447" s="1372" t="s">
        <v>1433</v>
      </c>
      <c r="M447" s="30" t="s">
        <v>4113</v>
      </c>
      <c r="N447" s="128"/>
      <c r="O447" s="128"/>
      <c r="P447" s="128"/>
      <c r="Q447" s="128"/>
      <c r="R447" s="128"/>
      <c r="S447" s="128"/>
      <c r="T447" s="582">
        <f>$E447</f>
        <v>1</v>
      </c>
      <c r="U447" s="1827">
        <f>$F447</f>
        <v>1760000</v>
      </c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128"/>
      <c r="AL447" s="128"/>
      <c r="AM447" s="128"/>
      <c r="AN447" s="1827">
        <f t="shared" si="97"/>
        <v>1</v>
      </c>
      <c r="AO447" s="1827">
        <f t="shared" si="98"/>
        <v>1760000</v>
      </c>
      <c r="AP447" s="128"/>
      <c r="AQ447" s="128"/>
      <c r="AR447" s="128"/>
      <c r="AS447" s="128"/>
    </row>
    <row r="448" spans="1:196" s="1363" customFormat="1" ht="24" customHeight="1">
      <c r="A448" s="66">
        <v>9</v>
      </c>
      <c r="B448" s="66">
        <v>50</v>
      </c>
      <c r="C448" s="14" t="s">
        <v>552</v>
      </c>
      <c r="D448" s="1360">
        <v>1760000</v>
      </c>
      <c r="E448" s="582">
        <v>1</v>
      </c>
      <c r="F448" s="126">
        <f t="shared" si="94"/>
        <v>1760000</v>
      </c>
      <c r="G448" s="882" t="s">
        <v>870</v>
      </c>
      <c r="H448" s="882" t="s">
        <v>980</v>
      </c>
      <c r="I448" s="66" t="s">
        <v>26</v>
      </c>
      <c r="J448" s="125" t="s">
        <v>1403</v>
      </c>
      <c r="K448" s="1372" t="s">
        <v>1433</v>
      </c>
      <c r="L448" s="1364"/>
      <c r="M448" s="30" t="s">
        <v>4113</v>
      </c>
      <c r="N448" s="1361"/>
      <c r="O448" s="1361"/>
      <c r="P448" s="1361"/>
      <c r="Q448" s="1361"/>
      <c r="R448" s="1361"/>
      <c r="S448" s="1361"/>
      <c r="T448" s="582">
        <f>$E448</f>
        <v>1</v>
      </c>
      <c r="U448" s="1827">
        <f>$F448</f>
        <v>1760000</v>
      </c>
      <c r="V448" s="1361"/>
      <c r="W448" s="1361"/>
      <c r="X448" s="1361"/>
      <c r="Y448" s="1361"/>
      <c r="Z448" s="1361"/>
      <c r="AA448" s="1361"/>
      <c r="AB448" s="1361"/>
      <c r="AC448" s="1361"/>
      <c r="AD448" s="1361"/>
      <c r="AE448" s="1361"/>
      <c r="AF448" s="1361"/>
      <c r="AG448" s="1361"/>
      <c r="AH448" s="1361"/>
      <c r="AI448" s="1361"/>
      <c r="AJ448" s="1364"/>
      <c r="AK448" s="1364"/>
      <c r="AL448" s="1361"/>
      <c r="AM448" s="1361"/>
      <c r="AN448" s="1827">
        <f t="shared" si="97"/>
        <v>1</v>
      </c>
      <c r="AO448" s="1827">
        <f t="shared" si="98"/>
        <v>1760000</v>
      </c>
      <c r="AP448" s="1361"/>
      <c r="AQ448" s="1361"/>
      <c r="AR448" s="1361"/>
      <c r="AS448" s="1361"/>
      <c r="AT448" s="1364"/>
      <c r="AU448" s="1364"/>
      <c r="AV448" s="1364"/>
      <c r="AW448" s="1364"/>
      <c r="AX448" s="1364"/>
      <c r="AY448" s="1364"/>
      <c r="AZ448" s="1364"/>
      <c r="BA448" s="1364"/>
      <c r="BB448" s="1364"/>
      <c r="BC448" s="1364"/>
      <c r="BD448" s="1364"/>
      <c r="BE448" s="1364"/>
      <c r="BF448" s="1364"/>
      <c r="BG448" s="1364"/>
      <c r="BH448" s="1364"/>
      <c r="BI448" s="1364"/>
      <c r="BJ448" s="1364"/>
      <c r="BK448" s="1364"/>
      <c r="BL448" s="1364"/>
      <c r="BM448" s="1364"/>
      <c r="BN448" s="1364"/>
      <c r="BO448" s="1364"/>
      <c r="BP448" s="1364"/>
      <c r="BQ448" s="1364"/>
      <c r="BR448" s="1364"/>
      <c r="BS448" s="1364"/>
      <c r="BT448" s="1364"/>
      <c r="BU448" s="1364"/>
      <c r="BV448" s="1364"/>
      <c r="BW448" s="1364"/>
      <c r="BX448" s="1364"/>
      <c r="BY448" s="1364"/>
      <c r="BZ448" s="1364"/>
      <c r="CA448" s="1364"/>
      <c r="CB448" s="1364"/>
      <c r="CC448" s="1364"/>
      <c r="CD448" s="1364"/>
      <c r="CE448" s="1364"/>
      <c r="CF448" s="1364"/>
      <c r="CG448" s="1364"/>
      <c r="CH448" s="1364"/>
      <c r="CI448" s="1364"/>
      <c r="CJ448" s="1364"/>
      <c r="CK448" s="1364"/>
      <c r="CL448" s="1364"/>
      <c r="CM448" s="1364"/>
      <c r="CN448" s="1364"/>
      <c r="CO448" s="1364"/>
      <c r="CP448" s="1364"/>
      <c r="CQ448" s="1364"/>
      <c r="CR448" s="1364"/>
      <c r="CS448" s="1364"/>
      <c r="CT448" s="1364"/>
      <c r="CU448" s="1364"/>
      <c r="CV448" s="1364"/>
      <c r="CW448" s="1364"/>
      <c r="CX448" s="1364"/>
      <c r="CY448" s="1364"/>
      <c r="CZ448" s="1364"/>
      <c r="DA448" s="1364"/>
      <c r="DB448" s="1364"/>
      <c r="DC448" s="1364"/>
      <c r="DD448" s="1364"/>
      <c r="DE448" s="1364"/>
      <c r="DF448" s="1364"/>
      <c r="DG448" s="1364"/>
      <c r="DH448" s="1364"/>
      <c r="DI448" s="1364"/>
      <c r="DJ448" s="1364"/>
      <c r="DK448" s="1364"/>
      <c r="DL448" s="1364"/>
      <c r="DM448" s="1364"/>
      <c r="DN448" s="1364"/>
      <c r="DO448" s="1364"/>
      <c r="DP448" s="1364"/>
      <c r="DQ448" s="1364"/>
      <c r="DR448" s="1364"/>
      <c r="DS448" s="1364"/>
      <c r="DT448" s="1364"/>
      <c r="DU448" s="1364"/>
      <c r="DV448" s="1364"/>
      <c r="DW448" s="1364"/>
      <c r="DX448" s="1364"/>
      <c r="DY448" s="1364"/>
      <c r="DZ448" s="1364"/>
      <c r="EA448" s="1364"/>
      <c r="EB448" s="1364"/>
      <c r="EC448" s="1364"/>
      <c r="ED448" s="1364"/>
      <c r="EE448" s="1364"/>
      <c r="EF448" s="1364"/>
      <c r="EG448" s="1364"/>
      <c r="EH448" s="1364"/>
      <c r="EI448" s="1364"/>
      <c r="EJ448" s="1364"/>
      <c r="EK448" s="1364"/>
      <c r="EL448" s="1364"/>
      <c r="EM448" s="1364"/>
      <c r="EN448" s="1364"/>
      <c r="EO448" s="1364"/>
      <c r="EP448" s="1364"/>
      <c r="EQ448" s="1364"/>
      <c r="ER448" s="1364"/>
      <c r="ES448" s="1364"/>
      <c r="ET448" s="1364"/>
      <c r="EU448" s="1364"/>
      <c r="EV448" s="1364"/>
      <c r="EW448" s="1364"/>
      <c r="EX448" s="1364"/>
      <c r="EY448" s="1364"/>
      <c r="EZ448" s="1364"/>
      <c r="FA448" s="1364"/>
      <c r="FB448" s="1364"/>
      <c r="FC448" s="1364"/>
      <c r="FD448" s="1364"/>
      <c r="FE448" s="1364"/>
      <c r="FF448" s="1364"/>
      <c r="FG448" s="1364"/>
      <c r="FH448" s="1364"/>
      <c r="FI448" s="1364"/>
      <c r="FJ448" s="1364"/>
      <c r="FK448" s="1364"/>
      <c r="FL448" s="1364"/>
      <c r="FM448" s="1364"/>
      <c r="FN448" s="1364"/>
      <c r="FO448" s="1364"/>
      <c r="FP448" s="1364"/>
      <c r="FQ448" s="1364"/>
      <c r="FR448" s="1364"/>
      <c r="FS448" s="1364"/>
      <c r="FT448" s="1364"/>
      <c r="FU448" s="1364"/>
      <c r="FV448" s="1364"/>
      <c r="FW448" s="1364"/>
      <c r="FX448" s="1364"/>
      <c r="FY448" s="1364"/>
      <c r="FZ448" s="1364"/>
      <c r="GA448" s="1364"/>
      <c r="GB448" s="1364"/>
      <c r="GC448" s="1364"/>
      <c r="GD448" s="1364"/>
      <c r="GE448" s="1364"/>
      <c r="GF448" s="1364"/>
      <c r="GG448" s="1364"/>
      <c r="GH448" s="1364"/>
      <c r="GI448" s="1364"/>
      <c r="GJ448" s="1364"/>
      <c r="GK448" s="1364"/>
      <c r="GL448" s="1364"/>
      <c r="GM448" s="1364"/>
      <c r="GN448" s="1364"/>
    </row>
    <row r="449" spans="1:196" s="1363" customFormat="1" ht="24" customHeight="1">
      <c r="A449" s="66">
        <v>9</v>
      </c>
      <c r="B449" s="66">
        <v>58</v>
      </c>
      <c r="C449" s="14" t="s">
        <v>988</v>
      </c>
      <c r="D449" s="1360">
        <v>2000000</v>
      </c>
      <c r="E449" s="582">
        <v>1</v>
      </c>
      <c r="F449" s="126">
        <f t="shared" si="94"/>
        <v>2000000</v>
      </c>
      <c r="G449" s="882" t="s">
        <v>507</v>
      </c>
      <c r="H449" s="882" t="s">
        <v>980</v>
      </c>
      <c r="I449" s="66" t="s">
        <v>44</v>
      </c>
      <c r="J449" s="125" t="s">
        <v>1403</v>
      </c>
      <c r="K449" s="1372" t="s">
        <v>1433</v>
      </c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582">
        <f>$E449</f>
        <v>1</v>
      </c>
      <c r="Y449" s="582">
        <f>$F449</f>
        <v>2000000</v>
      </c>
      <c r="Z449" s="128"/>
      <c r="AA449" s="128"/>
      <c r="AB449" s="128"/>
      <c r="AC449" s="128"/>
      <c r="AD449" s="128"/>
      <c r="AE449" s="128"/>
      <c r="AF449" s="128"/>
      <c r="AG449" s="128"/>
      <c r="AH449" s="128"/>
      <c r="AI449" s="128"/>
      <c r="AL449" s="128"/>
      <c r="AM449" s="128"/>
      <c r="AN449" s="1827">
        <f t="shared" si="97"/>
        <v>1</v>
      </c>
      <c r="AO449" s="1827">
        <f t="shared" si="98"/>
        <v>2000000</v>
      </c>
      <c r="AP449" s="128"/>
      <c r="AQ449" s="128"/>
      <c r="AR449" s="128"/>
      <c r="AS449" s="128"/>
    </row>
    <row r="450" spans="1:196" s="1363" customFormat="1" ht="24" customHeight="1">
      <c r="A450" s="66">
        <v>9</v>
      </c>
      <c r="B450" s="66">
        <v>51</v>
      </c>
      <c r="C450" s="14" t="s">
        <v>277</v>
      </c>
      <c r="D450" s="1360">
        <v>2060000</v>
      </c>
      <c r="E450" s="582">
        <v>1</v>
      </c>
      <c r="F450" s="126">
        <f t="shared" si="94"/>
        <v>2060000</v>
      </c>
      <c r="G450" s="882" t="s">
        <v>979</v>
      </c>
      <c r="H450" s="882" t="s">
        <v>980</v>
      </c>
      <c r="I450" s="66" t="s">
        <v>39</v>
      </c>
      <c r="J450" s="125" t="s">
        <v>1403</v>
      </c>
      <c r="K450" s="1372" t="s">
        <v>1433</v>
      </c>
      <c r="N450" s="582">
        <f>$E450</f>
        <v>1</v>
      </c>
      <c r="O450" s="1827">
        <f>$F450</f>
        <v>2060000</v>
      </c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L450" s="128"/>
      <c r="AM450" s="128"/>
      <c r="AN450" s="1827">
        <f t="shared" si="97"/>
        <v>1</v>
      </c>
      <c r="AO450" s="1827">
        <f t="shared" si="98"/>
        <v>2060000</v>
      </c>
      <c r="AP450" s="128"/>
      <c r="AQ450" s="128"/>
      <c r="AR450" s="128"/>
      <c r="AS450" s="128"/>
    </row>
    <row r="451" spans="1:196" s="1363" customFormat="1" ht="24" customHeight="1">
      <c r="A451" s="66">
        <v>9</v>
      </c>
      <c r="B451" s="66">
        <v>26</v>
      </c>
      <c r="C451" s="14" t="s">
        <v>518</v>
      </c>
      <c r="D451" s="1360">
        <v>2580000</v>
      </c>
      <c r="E451" s="582">
        <v>1</v>
      </c>
      <c r="F451" s="126">
        <f t="shared" si="94"/>
        <v>2580000</v>
      </c>
      <c r="G451" s="882" t="s">
        <v>979</v>
      </c>
      <c r="H451" s="882" t="s">
        <v>980</v>
      </c>
      <c r="I451" s="66" t="s">
        <v>39</v>
      </c>
      <c r="J451" s="125" t="s">
        <v>1403</v>
      </c>
      <c r="K451" s="1372" t="s">
        <v>1433</v>
      </c>
      <c r="N451" s="582">
        <f>$E451</f>
        <v>1</v>
      </c>
      <c r="O451" s="1827">
        <f>$F451</f>
        <v>2580000</v>
      </c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  <c r="AI451" s="128"/>
      <c r="AL451" s="128"/>
      <c r="AM451" s="128"/>
      <c r="AN451" s="1827">
        <f t="shared" si="97"/>
        <v>1</v>
      </c>
      <c r="AO451" s="1827">
        <f t="shared" si="98"/>
        <v>2580000</v>
      </c>
      <c r="AP451" s="128"/>
      <c r="AQ451" s="128"/>
      <c r="AR451" s="128"/>
      <c r="AS451" s="128"/>
    </row>
    <row r="452" spans="1:196" s="1363" customFormat="1" ht="24" customHeight="1">
      <c r="A452" s="66">
        <v>9</v>
      </c>
      <c r="B452" s="66">
        <v>19</v>
      </c>
      <c r="C452" s="14" t="s">
        <v>1062</v>
      </c>
      <c r="D452" s="1360">
        <v>2580000</v>
      </c>
      <c r="E452" s="582">
        <v>1</v>
      </c>
      <c r="F452" s="126">
        <f t="shared" si="94"/>
        <v>2580000</v>
      </c>
      <c r="G452" s="882" t="s">
        <v>870</v>
      </c>
      <c r="H452" s="882" t="s">
        <v>980</v>
      </c>
      <c r="I452" s="66" t="s">
        <v>26</v>
      </c>
      <c r="J452" s="125" t="s">
        <v>1403</v>
      </c>
      <c r="K452" s="1372" t="s">
        <v>1433</v>
      </c>
      <c r="M452" s="30" t="s">
        <v>4113</v>
      </c>
      <c r="N452" s="128"/>
      <c r="O452" s="128"/>
      <c r="P452" s="128"/>
      <c r="Q452" s="128"/>
      <c r="R452" s="128"/>
      <c r="S452" s="128"/>
      <c r="T452" s="582">
        <f>$E452</f>
        <v>1</v>
      </c>
      <c r="U452" s="1827">
        <f>$F452</f>
        <v>2580000</v>
      </c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  <c r="AI452" s="128"/>
      <c r="AL452" s="128"/>
      <c r="AM452" s="128"/>
      <c r="AN452" s="1827">
        <f t="shared" si="97"/>
        <v>1</v>
      </c>
      <c r="AO452" s="1827">
        <f t="shared" si="98"/>
        <v>2580000</v>
      </c>
      <c r="AP452" s="128"/>
      <c r="AQ452" s="128"/>
      <c r="AR452" s="128"/>
      <c r="AS452" s="128"/>
    </row>
    <row r="453" spans="1:196" s="1363" customFormat="1" ht="24" customHeight="1">
      <c r="A453" s="66">
        <v>9</v>
      </c>
      <c r="B453" s="66">
        <v>24</v>
      </c>
      <c r="C453" s="14" t="s">
        <v>518</v>
      </c>
      <c r="D453" s="1360">
        <v>2580000</v>
      </c>
      <c r="E453" s="582">
        <v>1</v>
      </c>
      <c r="F453" s="126">
        <f t="shared" si="94"/>
        <v>2580000</v>
      </c>
      <c r="G453" s="882" t="s">
        <v>868</v>
      </c>
      <c r="H453" s="882" t="s">
        <v>980</v>
      </c>
      <c r="I453" s="66" t="s">
        <v>26</v>
      </c>
      <c r="J453" s="1390" t="s">
        <v>961</v>
      </c>
      <c r="K453" s="1372" t="s">
        <v>1433</v>
      </c>
      <c r="L453" s="30" t="s">
        <v>4112</v>
      </c>
      <c r="N453" s="582"/>
      <c r="O453" s="1827"/>
      <c r="P453" s="582"/>
      <c r="Q453" s="1827"/>
      <c r="R453" s="582">
        <f>$E453</f>
        <v>1</v>
      </c>
      <c r="S453" s="1827">
        <f>$F453</f>
        <v>2580000</v>
      </c>
      <c r="T453" s="128"/>
      <c r="U453" s="128"/>
      <c r="V453" s="582"/>
      <c r="W453" s="1827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  <c r="AI453" s="128"/>
      <c r="AL453" s="128"/>
      <c r="AM453" s="128"/>
      <c r="AN453" s="1827">
        <f t="shared" si="97"/>
        <v>1</v>
      </c>
      <c r="AO453" s="1827">
        <f t="shared" si="98"/>
        <v>2580000</v>
      </c>
      <c r="AP453" s="128"/>
      <c r="AQ453" s="128"/>
      <c r="AR453" s="128"/>
      <c r="AS453" s="128"/>
    </row>
    <row r="454" spans="1:196" s="1363" customFormat="1" ht="24" customHeight="1">
      <c r="A454" s="66">
        <v>9</v>
      </c>
      <c r="B454" s="66">
        <v>37</v>
      </c>
      <c r="C454" s="14" t="s">
        <v>775</v>
      </c>
      <c r="D454" s="1360">
        <v>3090000</v>
      </c>
      <c r="E454" s="582">
        <v>1</v>
      </c>
      <c r="F454" s="126">
        <f t="shared" si="94"/>
        <v>3090000</v>
      </c>
      <c r="G454" s="882" t="s">
        <v>870</v>
      </c>
      <c r="H454" s="882" t="s">
        <v>980</v>
      </c>
      <c r="I454" s="66" t="s">
        <v>26</v>
      </c>
      <c r="J454" s="125" t="s">
        <v>1403</v>
      </c>
      <c r="K454" s="1372" t="s">
        <v>1433</v>
      </c>
      <c r="L454" s="1364"/>
      <c r="M454" s="30" t="s">
        <v>4113</v>
      </c>
      <c r="N454" s="1361"/>
      <c r="O454" s="1361"/>
      <c r="P454" s="1361"/>
      <c r="Q454" s="1361"/>
      <c r="R454" s="1361"/>
      <c r="S454" s="1361"/>
      <c r="T454" s="582">
        <f>$E454</f>
        <v>1</v>
      </c>
      <c r="U454" s="1827">
        <f>$F454</f>
        <v>3090000</v>
      </c>
      <c r="V454" s="1361"/>
      <c r="W454" s="1361"/>
      <c r="X454" s="1361"/>
      <c r="Y454" s="1361"/>
      <c r="Z454" s="1361"/>
      <c r="AA454" s="1361"/>
      <c r="AB454" s="1361"/>
      <c r="AC454" s="1361"/>
      <c r="AD454" s="1361"/>
      <c r="AE454" s="1361"/>
      <c r="AF454" s="1361"/>
      <c r="AG454" s="1361"/>
      <c r="AH454" s="1361"/>
      <c r="AI454" s="1361"/>
      <c r="AJ454" s="1364"/>
      <c r="AK454" s="1364"/>
      <c r="AL454" s="1361"/>
      <c r="AM454" s="1361"/>
      <c r="AN454" s="1827">
        <f t="shared" si="97"/>
        <v>1</v>
      </c>
      <c r="AO454" s="1827">
        <f t="shared" si="98"/>
        <v>3090000</v>
      </c>
      <c r="AP454" s="1361"/>
      <c r="AQ454" s="1361"/>
      <c r="AR454" s="1361"/>
      <c r="AS454" s="1361"/>
      <c r="AT454" s="1364"/>
      <c r="AU454" s="1364"/>
      <c r="AV454" s="1364"/>
      <c r="AW454" s="1364"/>
      <c r="AX454" s="1364"/>
      <c r="AY454" s="1364"/>
      <c r="AZ454" s="1364"/>
      <c r="BA454" s="1364"/>
      <c r="BB454" s="1364"/>
      <c r="BC454" s="1364"/>
      <c r="BD454" s="1364"/>
      <c r="BE454" s="1364"/>
      <c r="BF454" s="1364"/>
      <c r="BG454" s="1364"/>
      <c r="BH454" s="1364"/>
      <c r="BI454" s="1364"/>
      <c r="BJ454" s="1364"/>
      <c r="BK454" s="1364"/>
      <c r="BL454" s="1364"/>
      <c r="BM454" s="1364"/>
      <c r="BN454" s="1364"/>
      <c r="BO454" s="1364"/>
      <c r="BP454" s="1364"/>
      <c r="BQ454" s="1364"/>
      <c r="BR454" s="1364"/>
      <c r="BS454" s="1364"/>
      <c r="BT454" s="1364"/>
      <c r="BU454" s="1364"/>
      <c r="BV454" s="1364"/>
      <c r="BW454" s="1364"/>
      <c r="BX454" s="1364"/>
      <c r="BY454" s="1364"/>
      <c r="BZ454" s="1364"/>
      <c r="CA454" s="1364"/>
      <c r="CB454" s="1364"/>
      <c r="CC454" s="1364"/>
      <c r="CD454" s="1364"/>
      <c r="CE454" s="1364"/>
      <c r="CF454" s="1364"/>
      <c r="CG454" s="1364"/>
      <c r="CH454" s="1364"/>
      <c r="CI454" s="1364"/>
      <c r="CJ454" s="1364"/>
      <c r="CK454" s="1364"/>
      <c r="CL454" s="1364"/>
      <c r="CM454" s="1364"/>
      <c r="CN454" s="1364"/>
      <c r="CO454" s="1364"/>
      <c r="CP454" s="1364"/>
      <c r="CQ454" s="1364"/>
      <c r="CR454" s="1364"/>
      <c r="CS454" s="1364"/>
      <c r="CT454" s="1364"/>
      <c r="CU454" s="1364"/>
      <c r="CV454" s="1364"/>
      <c r="CW454" s="1364"/>
      <c r="CX454" s="1364"/>
      <c r="CY454" s="1364"/>
      <c r="CZ454" s="1364"/>
      <c r="DA454" s="1364"/>
      <c r="DB454" s="1364"/>
      <c r="DC454" s="1364"/>
      <c r="DD454" s="1364"/>
      <c r="DE454" s="1364"/>
      <c r="DF454" s="1364"/>
      <c r="DG454" s="1364"/>
      <c r="DH454" s="1364"/>
      <c r="DI454" s="1364"/>
      <c r="DJ454" s="1364"/>
      <c r="DK454" s="1364"/>
      <c r="DL454" s="1364"/>
      <c r="DM454" s="1364"/>
      <c r="DN454" s="1364"/>
      <c r="DO454" s="1364"/>
      <c r="DP454" s="1364"/>
      <c r="DQ454" s="1364"/>
      <c r="DR454" s="1364"/>
      <c r="DS454" s="1364"/>
      <c r="DT454" s="1364"/>
      <c r="DU454" s="1364"/>
      <c r="DV454" s="1364"/>
      <c r="DW454" s="1364"/>
      <c r="DX454" s="1364"/>
      <c r="DY454" s="1364"/>
      <c r="DZ454" s="1364"/>
      <c r="EA454" s="1364"/>
      <c r="EB454" s="1364"/>
      <c r="EC454" s="1364"/>
      <c r="ED454" s="1364"/>
      <c r="EE454" s="1364"/>
      <c r="EF454" s="1364"/>
      <c r="EG454" s="1364"/>
      <c r="EH454" s="1364"/>
      <c r="EI454" s="1364"/>
      <c r="EJ454" s="1364"/>
      <c r="EK454" s="1364"/>
      <c r="EL454" s="1364"/>
      <c r="EM454" s="1364"/>
      <c r="EN454" s="1364"/>
      <c r="EO454" s="1364"/>
      <c r="EP454" s="1364"/>
      <c r="EQ454" s="1364"/>
      <c r="ER454" s="1364"/>
      <c r="ES454" s="1364"/>
      <c r="ET454" s="1364"/>
      <c r="EU454" s="1364"/>
      <c r="EV454" s="1364"/>
      <c r="EW454" s="1364"/>
      <c r="EX454" s="1364"/>
      <c r="EY454" s="1364"/>
      <c r="EZ454" s="1364"/>
      <c r="FA454" s="1364"/>
      <c r="FB454" s="1364"/>
      <c r="FC454" s="1364"/>
      <c r="FD454" s="1364"/>
      <c r="FE454" s="1364"/>
      <c r="FF454" s="1364"/>
      <c r="FG454" s="1364"/>
      <c r="FH454" s="1364"/>
      <c r="FI454" s="1364"/>
      <c r="FJ454" s="1364"/>
      <c r="FK454" s="1364"/>
      <c r="FL454" s="1364"/>
      <c r="FM454" s="1364"/>
      <c r="FN454" s="1364"/>
      <c r="FO454" s="1364"/>
      <c r="FP454" s="1364"/>
      <c r="FQ454" s="1364"/>
      <c r="FR454" s="1364"/>
      <c r="FS454" s="1364"/>
      <c r="FT454" s="1364"/>
      <c r="FU454" s="1364"/>
      <c r="FV454" s="1364"/>
      <c r="FW454" s="1364"/>
      <c r="FX454" s="1364"/>
      <c r="FY454" s="1364"/>
      <c r="FZ454" s="1364"/>
      <c r="GA454" s="1364"/>
      <c r="GB454" s="1364"/>
      <c r="GC454" s="1364"/>
      <c r="GD454" s="1364"/>
      <c r="GE454" s="1364"/>
      <c r="GF454" s="1364"/>
      <c r="GG454" s="1364"/>
      <c r="GH454" s="1364"/>
      <c r="GI454" s="1364"/>
      <c r="GJ454" s="1364"/>
      <c r="GK454" s="1364"/>
      <c r="GL454" s="1364"/>
      <c r="GM454" s="1364"/>
      <c r="GN454" s="1364"/>
    </row>
    <row r="455" spans="1:196" s="1363" customFormat="1" ht="24" customHeight="1">
      <c r="A455" s="66">
        <v>9</v>
      </c>
      <c r="B455" s="66">
        <v>12</v>
      </c>
      <c r="C455" s="14" t="s">
        <v>1021</v>
      </c>
      <c r="D455" s="1360">
        <v>730000</v>
      </c>
      <c r="E455" s="582">
        <v>1</v>
      </c>
      <c r="F455" s="126">
        <f t="shared" si="94"/>
        <v>730000</v>
      </c>
      <c r="G455" s="882" t="s">
        <v>1318</v>
      </c>
      <c r="H455" s="882" t="s">
        <v>873</v>
      </c>
      <c r="I455" s="66" t="s">
        <v>39</v>
      </c>
      <c r="J455" s="125" t="s">
        <v>1403</v>
      </c>
      <c r="K455" s="1372" t="s">
        <v>1433</v>
      </c>
      <c r="N455" s="582">
        <f>$E455</f>
        <v>1</v>
      </c>
      <c r="O455" s="1827">
        <f>$F455</f>
        <v>730000</v>
      </c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128"/>
      <c r="AL455" s="128"/>
      <c r="AM455" s="128"/>
      <c r="AN455" s="128"/>
      <c r="AO455" s="128"/>
      <c r="AP455" s="1827">
        <f t="shared" ref="AP455:AP465" si="99">$E455</f>
        <v>1</v>
      </c>
      <c r="AQ455" s="1827">
        <f t="shared" ref="AQ455:AQ465" si="100">$F455</f>
        <v>730000</v>
      </c>
      <c r="AR455" s="128"/>
      <c r="AS455" s="128"/>
    </row>
    <row r="456" spans="1:196" s="1726" customFormat="1" ht="24" customHeight="1">
      <c r="A456" s="66">
        <v>9</v>
      </c>
      <c r="B456" s="66">
        <v>3</v>
      </c>
      <c r="C456" s="567" t="s">
        <v>1404</v>
      </c>
      <c r="D456" s="1360">
        <v>830000</v>
      </c>
      <c r="E456" s="582">
        <v>1</v>
      </c>
      <c r="F456" s="126">
        <f t="shared" ref="F456:F480" si="101">E456*D456</f>
        <v>830000</v>
      </c>
      <c r="G456" s="882" t="s">
        <v>1418</v>
      </c>
      <c r="H456" s="882" t="s">
        <v>873</v>
      </c>
      <c r="I456" s="66" t="s">
        <v>28</v>
      </c>
      <c r="J456" s="125" t="s">
        <v>888</v>
      </c>
      <c r="K456" s="1372" t="s">
        <v>1433</v>
      </c>
      <c r="L456" s="1363"/>
      <c r="M456" s="1363"/>
      <c r="N456" s="128"/>
      <c r="O456" s="128"/>
      <c r="P456" s="128"/>
      <c r="Q456" s="128"/>
      <c r="R456" s="128"/>
      <c r="S456" s="128"/>
      <c r="T456" s="128"/>
      <c r="U456" s="128"/>
      <c r="V456" s="582">
        <f>$E456</f>
        <v>1</v>
      </c>
      <c r="W456" s="582">
        <f>$F456</f>
        <v>830000</v>
      </c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128"/>
      <c r="AJ456" s="1363"/>
      <c r="AK456" s="1363"/>
      <c r="AL456" s="128"/>
      <c r="AM456" s="128"/>
      <c r="AN456" s="128"/>
      <c r="AO456" s="128"/>
      <c r="AP456" s="1827">
        <f t="shared" si="99"/>
        <v>1</v>
      </c>
      <c r="AQ456" s="1827">
        <f t="shared" si="100"/>
        <v>830000</v>
      </c>
      <c r="AR456" s="128"/>
      <c r="AS456" s="128"/>
      <c r="AT456" s="1363"/>
      <c r="AU456" s="1363"/>
      <c r="AV456" s="1363"/>
      <c r="AW456" s="1363"/>
      <c r="AX456" s="1363"/>
      <c r="AY456" s="1363"/>
      <c r="AZ456" s="1363"/>
      <c r="BA456" s="1363"/>
      <c r="BB456" s="1363"/>
      <c r="BC456" s="1363"/>
      <c r="BD456" s="1363"/>
      <c r="BE456" s="1363"/>
      <c r="BF456" s="1363"/>
      <c r="BG456" s="1363"/>
      <c r="BH456" s="1363"/>
      <c r="BI456" s="1363"/>
      <c r="BJ456" s="1363"/>
      <c r="BK456" s="1363"/>
      <c r="BL456" s="1363"/>
      <c r="BM456" s="1363"/>
      <c r="BN456" s="1363"/>
      <c r="BO456" s="1363"/>
      <c r="BP456" s="1363"/>
      <c r="BQ456" s="1363"/>
      <c r="BR456" s="1363"/>
      <c r="BS456" s="1363"/>
      <c r="BT456" s="1363"/>
      <c r="BU456" s="1363"/>
      <c r="BV456" s="1363"/>
      <c r="BW456" s="1363"/>
      <c r="BX456" s="1363"/>
      <c r="BY456" s="1363"/>
      <c r="BZ456" s="1363"/>
      <c r="CA456" s="1363"/>
      <c r="CB456" s="1363"/>
      <c r="CC456" s="1363"/>
      <c r="CD456" s="1363"/>
      <c r="CE456" s="1363"/>
      <c r="CF456" s="1363"/>
      <c r="CG456" s="1363"/>
      <c r="CH456" s="1363"/>
      <c r="CI456" s="1363"/>
      <c r="CJ456" s="1363"/>
      <c r="CK456" s="1363"/>
      <c r="CL456" s="1363"/>
      <c r="CM456" s="1363"/>
      <c r="CN456" s="1363"/>
      <c r="CO456" s="1363"/>
      <c r="CP456" s="1363"/>
      <c r="CQ456" s="1363"/>
      <c r="CR456" s="1363"/>
      <c r="CS456" s="1363"/>
      <c r="CT456" s="1363"/>
      <c r="CU456" s="1363"/>
      <c r="CV456" s="1363"/>
      <c r="CW456" s="1363"/>
      <c r="CX456" s="1363"/>
      <c r="CY456" s="1363"/>
      <c r="CZ456" s="1363"/>
      <c r="DA456" s="1363"/>
      <c r="DB456" s="1363"/>
      <c r="DC456" s="1363"/>
      <c r="DD456" s="1363"/>
      <c r="DE456" s="1363"/>
      <c r="DF456" s="1363"/>
      <c r="DG456" s="1363"/>
      <c r="DH456" s="1363"/>
      <c r="DI456" s="1363"/>
      <c r="DJ456" s="1363"/>
      <c r="DK456" s="1363"/>
      <c r="DL456" s="1363"/>
      <c r="DM456" s="1363"/>
      <c r="DN456" s="1363"/>
      <c r="DO456" s="1363"/>
      <c r="DP456" s="1363"/>
      <c r="DQ456" s="1363"/>
      <c r="DR456" s="1363"/>
      <c r="DS456" s="1363"/>
      <c r="DT456" s="1363"/>
      <c r="DU456" s="1363"/>
      <c r="DV456" s="1363"/>
      <c r="DW456" s="1363"/>
      <c r="DX456" s="1363"/>
      <c r="DY456" s="1363"/>
      <c r="DZ456" s="1363"/>
      <c r="EA456" s="1363"/>
      <c r="EB456" s="1363"/>
      <c r="EC456" s="1363"/>
      <c r="ED456" s="1363"/>
      <c r="EE456" s="1363"/>
      <c r="EF456" s="1363"/>
      <c r="EG456" s="1363"/>
      <c r="EH456" s="1363"/>
      <c r="EI456" s="1363"/>
      <c r="EJ456" s="1363"/>
      <c r="EK456" s="1363"/>
      <c r="EL456" s="1363"/>
      <c r="EM456" s="1363"/>
      <c r="EN456" s="1363"/>
      <c r="EO456" s="1363"/>
      <c r="EP456" s="1363"/>
      <c r="EQ456" s="1363"/>
      <c r="ER456" s="1363"/>
      <c r="ES456" s="1363"/>
      <c r="ET456" s="1363"/>
      <c r="EU456" s="1363"/>
      <c r="EV456" s="1363"/>
      <c r="EW456" s="1363"/>
      <c r="EX456" s="1363"/>
      <c r="EY456" s="1363"/>
      <c r="EZ456" s="1363"/>
      <c r="FA456" s="1363"/>
      <c r="FB456" s="1363"/>
      <c r="FC456" s="1363"/>
      <c r="FD456" s="1363"/>
      <c r="FE456" s="1363"/>
      <c r="FF456" s="1363"/>
      <c r="FG456" s="1363"/>
      <c r="FH456" s="1363"/>
      <c r="FI456" s="1363"/>
      <c r="FJ456" s="1363"/>
      <c r="FK456" s="1363"/>
      <c r="FL456" s="1363"/>
      <c r="FM456" s="1363"/>
      <c r="FN456" s="1363"/>
      <c r="FO456" s="1363"/>
      <c r="FP456" s="1363"/>
      <c r="FQ456" s="1363"/>
      <c r="FR456" s="1363"/>
      <c r="FS456" s="1363"/>
      <c r="FT456" s="1363"/>
      <c r="FU456" s="1363"/>
      <c r="FV456" s="1363"/>
      <c r="FW456" s="1363"/>
      <c r="FX456" s="1363"/>
      <c r="FY456" s="1363"/>
      <c r="FZ456" s="1363"/>
      <c r="GA456" s="1363"/>
      <c r="GB456" s="1363"/>
      <c r="GC456" s="1363"/>
      <c r="GD456" s="1363"/>
      <c r="GE456" s="1363"/>
      <c r="GF456" s="1363"/>
      <c r="GG456" s="1363"/>
      <c r="GH456" s="1363"/>
      <c r="GI456" s="1363"/>
      <c r="GJ456" s="1363"/>
      <c r="GK456" s="1363"/>
      <c r="GL456" s="1363"/>
      <c r="GM456" s="1363"/>
      <c r="GN456" s="1363"/>
    </row>
    <row r="457" spans="1:196" s="1363" customFormat="1" ht="24" customHeight="1">
      <c r="A457" s="66">
        <v>9</v>
      </c>
      <c r="B457" s="66">
        <v>1</v>
      </c>
      <c r="C457" s="567" t="s">
        <v>1404</v>
      </c>
      <c r="D457" s="1360">
        <v>830000</v>
      </c>
      <c r="E457" s="582">
        <v>3</v>
      </c>
      <c r="F457" s="126">
        <f t="shared" si="101"/>
        <v>2490000</v>
      </c>
      <c r="G457" s="882" t="s">
        <v>1318</v>
      </c>
      <c r="H457" s="882" t="s">
        <v>873</v>
      </c>
      <c r="I457" s="66" t="s">
        <v>933</v>
      </c>
      <c r="J457" s="125" t="s">
        <v>961</v>
      </c>
      <c r="K457" s="1372" t="s">
        <v>1433</v>
      </c>
      <c r="N457" s="582">
        <f>$E457</f>
        <v>3</v>
      </c>
      <c r="O457" s="1827">
        <f>$F457</f>
        <v>2490000</v>
      </c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  <c r="AI457" s="128"/>
      <c r="AL457" s="128"/>
      <c r="AM457" s="128"/>
      <c r="AN457" s="128"/>
      <c r="AO457" s="128"/>
      <c r="AP457" s="1827">
        <f t="shared" si="99"/>
        <v>3</v>
      </c>
      <c r="AQ457" s="1827">
        <f t="shared" si="100"/>
        <v>2490000</v>
      </c>
      <c r="AR457" s="128"/>
      <c r="AS457" s="128"/>
    </row>
    <row r="458" spans="1:196" s="1359" customFormat="1" ht="24" customHeight="1">
      <c r="A458" s="66">
        <v>9</v>
      </c>
      <c r="B458" s="66">
        <v>47</v>
      </c>
      <c r="C458" s="14" t="s">
        <v>808</v>
      </c>
      <c r="D458" s="1360">
        <v>1340000</v>
      </c>
      <c r="E458" s="582">
        <v>1</v>
      </c>
      <c r="F458" s="126">
        <f t="shared" si="101"/>
        <v>1340000</v>
      </c>
      <c r="G458" s="882" t="s">
        <v>1318</v>
      </c>
      <c r="H458" s="882" t="s">
        <v>873</v>
      </c>
      <c r="I458" s="66" t="s">
        <v>39</v>
      </c>
      <c r="J458" s="125" t="s">
        <v>888</v>
      </c>
      <c r="K458" s="1372" t="s">
        <v>1433</v>
      </c>
      <c r="L458" s="1363"/>
      <c r="M458" s="1363"/>
      <c r="N458" s="582">
        <f>$E458</f>
        <v>1</v>
      </c>
      <c r="O458" s="1827">
        <f>$F458</f>
        <v>1340000</v>
      </c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128"/>
      <c r="AJ458" s="1363"/>
      <c r="AK458" s="1363"/>
      <c r="AL458" s="128"/>
      <c r="AM458" s="128"/>
      <c r="AN458" s="128"/>
      <c r="AO458" s="128"/>
      <c r="AP458" s="1827">
        <f t="shared" si="99"/>
        <v>1</v>
      </c>
      <c r="AQ458" s="1827">
        <f t="shared" si="100"/>
        <v>1340000</v>
      </c>
      <c r="AR458" s="128"/>
      <c r="AS458" s="128"/>
      <c r="AT458" s="1363"/>
      <c r="AU458" s="1363"/>
      <c r="AV458" s="1363"/>
      <c r="AW458" s="1363"/>
      <c r="AX458" s="1363"/>
      <c r="AY458" s="1363"/>
      <c r="AZ458" s="1363"/>
      <c r="BA458" s="1363"/>
      <c r="BB458" s="1363"/>
      <c r="BC458" s="1363"/>
      <c r="BD458" s="1363"/>
      <c r="BE458" s="1363"/>
      <c r="BF458" s="1363"/>
      <c r="BG458" s="1363"/>
      <c r="BH458" s="1363"/>
      <c r="BI458" s="1363"/>
      <c r="BJ458" s="1363"/>
      <c r="BK458" s="1363"/>
      <c r="BL458" s="1363"/>
      <c r="BM458" s="1363"/>
      <c r="BN458" s="1363"/>
      <c r="BO458" s="1363"/>
      <c r="BP458" s="1363"/>
      <c r="BQ458" s="1363"/>
      <c r="BR458" s="1363"/>
      <c r="BS458" s="1363"/>
      <c r="BT458" s="1363"/>
      <c r="BU458" s="1363"/>
      <c r="BV458" s="1363"/>
      <c r="BW458" s="1363"/>
      <c r="BX458" s="1363"/>
      <c r="BY458" s="1363"/>
      <c r="BZ458" s="1363"/>
      <c r="CA458" s="1363"/>
      <c r="CB458" s="1363"/>
      <c r="CC458" s="1363"/>
      <c r="CD458" s="1363"/>
      <c r="CE458" s="1363"/>
      <c r="CF458" s="1363"/>
      <c r="CG458" s="1363"/>
      <c r="CH458" s="1363"/>
      <c r="CI458" s="1363"/>
      <c r="CJ458" s="1363"/>
      <c r="CK458" s="1363"/>
      <c r="CL458" s="1363"/>
      <c r="CM458" s="1363"/>
      <c r="CN458" s="1363"/>
      <c r="CO458" s="1363"/>
      <c r="CP458" s="1363"/>
      <c r="CQ458" s="1363"/>
      <c r="CR458" s="1363"/>
      <c r="CS458" s="1363"/>
      <c r="CT458" s="1363"/>
      <c r="CU458" s="1363"/>
      <c r="CV458" s="1363"/>
      <c r="CW458" s="1363"/>
      <c r="CX458" s="1363"/>
      <c r="CY458" s="1363"/>
      <c r="CZ458" s="1363"/>
      <c r="DA458" s="1363"/>
      <c r="DB458" s="1363"/>
      <c r="DC458" s="1363"/>
      <c r="DD458" s="1363"/>
      <c r="DE458" s="1363"/>
      <c r="DF458" s="1363"/>
      <c r="DG458" s="1363"/>
      <c r="DH458" s="1363"/>
      <c r="DI458" s="1363"/>
      <c r="DJ458" s="1363"/>
      <c r="DK458" s="1363"/>
      <c r="DL458" s="1363"/>
      <c r="DM458" s="1363"/>
      <c r="DN458" s="1363"/>
      <c r="DO458" s="1363"/>
      <c r="DP458" s="1363"/>
      <c r="DQ458" s="1363"/>
      <c r="DR458" s="1363"/>
      <c r="DS458" s="1363"/>
      <c r="DT458" s="1363"/>
      <c r="DU458" s="1363"/>
      <c r="DV458" s="1363"/>
      <c r="DW458" s="1363"/>
      <c r="DX458" s="1363"/>
      <c r="DY458" s="1363"/>
      <c r="DZ458" s="1363"/>
      <c r="EA458" s="1363"/>
      <c r="EB458" s="1363"/>
      <c r="EC458" s="1363"/>
      <c r="ED458" s="1363"/>
      <c r="EE458" s="1363"/>
      <c r="EF458" s="1363"/>
      <c r="EG458" s="1363"/>
      <c r="EH458" s="1363"/>
      <c r="EI458" s="1363"/>
      <c r="EJ458" s="1363"/>
      <c r="EK458" s="1363"/>
      <c r="EL458" s="1363"/>
      <c r="EM458" s="1363"/>
      <c r="EN458" s="1363"/>
      <c r="EO458" s="1363"/>
      <c r="EP458" s="1363"/>
      <c r="EQ458" s="1363"/>
      <c r="ER458" s="1363"/>
      <c r="ES458" s="1363"/>
      <c r="ET458" s="1363"/>
      <c r="EU458" s="1363"/>
      <c r="EV458" s="1363"/>
      <c r="EW458" s="1363"/>
      <c r="EX458" s="1363"/>
      <c r="EY458" s="1363"/>
      <c r="EZ458" s="1363"/>
      <c r="FA458" s="1363"/>
      <c r="FB458" s="1363"/>
      <c r="FC458" s="1363"/>
      <c r="FD458" s="1363"/>
      <c r="FE458" s="1363"/>
      <c r="FF458" s="1363"/>
      <c r="FG458" s="1363"/>
      <c r="FH458" s="1363"/>
      <c r="FI458" s="1363"/>
      <c r="FJ458" s="1363"/>
      <c r="FK458" s="1363"/>
      <c r="FL458" s="1363"/>
      <c r="FM458" s="1363"/>
      <c r="FN458" s="1363"/>
      <c r="FO458" s="1363"/>
      <c r="FP458" s="1363"/>
      <c r="FQ458" s="1363"/>
      <c r="FR458" s="1363"/>
      <c r="FS458" s="1363"/>
      <c r="FT458" s="1363"/>
      <c r="FU458" s="1363"/>
      <c r="FV458" s="1363"/>
      <c r="FW458" s="1363"/>
      <c r="FX458" s="1363"/>
      <c r="FY458" s="1363"/>
      <c r="FZ458" s="1363"/>
      <c r="GA458" s="1363"/>
      <c r="GB458" s="1363"/>
      <c r="GC458" s="1363"/>
      <c r="GD458" s="1363"/>
      <c r="GE458" s="1363"/>
      <c r="GF458" s="1363"/>
      <c r="GG458" s="1363"/>
      <c r="GH458" s="1363"/>
      <c r="GI458" s="1363"/>
      <c r="GJ458" s="1363"/>
      <c r="GK458" s="1363"/>
      <c r="GL458" s="1363"/>
      <c r="GM458" s="1363"/>
      <c r="GN458" s="1363"/>
    </row>
    <row r="459" spans="1:196" s="1363" customFormat="1" ht="24" customHeight="1">
      <c r="A459" s="66">
        <v>9</v>
      </c>
      <c r="B459" s="66">
        <v>44</v>
      </c>
      <c r="C459" s="14" t="s">
        <v>808</v>
      </c>
      <c r="D459" s="1360">
        <v>1340000</v>
      </c>
      <c r="E459" s="582">
        <v>1</v>
      </c>
      <c r="F459" s="126">
        <f t="shared" si="101"/>
        <v>1340000</v>
      </c>
      <c r="G459" s="882" t="s">
        <v>871</v>
      </c>
      <c r="H459" s="882" t="s">
        <v>873</v>
      </c>
      <c r="I459" s="66" t="s">
        <v>26</v>
      </c>
      <c r="J459" s="1390" t="s">
        <v>961</v>
      </c>
      <c r="K459" s="1372" t="s">
        <v>1433</v>
      </c>
      <c r="L459" s="30" t="s">
        <v>4112</v>
      </c>
      <c r="N459" s="582"/>
      <c r="O459" s="1827"/>
      <c r="P459" s="582"/>
      <c r="Q459" s="1827"/>
      <c r="R459" s="582">
        <f>$E459</f>
        <v>1</v>
      </c>
      <c r="S459" s="1827">
        <f>$F459</f>
        <v>1340000</v>
      </c>
      <c r="T459" s="128"/>
      <c r="U459" s="128"/>
      <c r="V459" s="582"/>
      <c r="W459" s="1827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  <c r="AI459" s="128"/>
      <c r="AL459" s="128"/>
      <c r="AM459" s="128"/>
      <c r="AN459" s="128"/>
      <c r="AO459" s="128"/>
      <c r="AP459" s="1827">
        <f t="shared" si="99"/>
        <v>1</v>
      </c>
      <c r="AQ459" s="1827">
        <f t="shared" si="100"/>
        <v>1340000</v>
      </c>
      <c r="AR459" s="128"/>
      <c r="AS459" s="128"/>
    </row>
    <row r="460" spans="1:196" s="1363" customFormat="1" ht="24" customHeight="1">
      <c r="A460" s="66">
        <v>9</v>
      </c>
      <c r="B460" s="66">
        <v>53</v>
      </c>
      <c r="C460" s="14" t="s">
        <v>774</v>
      </c>
      <c r="D460" s="1360">
        <v>1450000</v>
      </c>
      <c r="E460" s="582">
        <v>1</v>
      </c>
      <c r="F460" s="126">
        <f t="shared" si="101"/>
        <v>1450000</v>
      </c>
      <c r="G460" s="882" t="s">
        <v>871</v>
      </c>
      <c r="H460" s="882" t="s">
        <v>873</v>
      </c>
      <c r="I460" s="66" t="s">
        <v>26</v>
      </c>
      <c r="J460" s="1366" t="s">
        <v>961</v>
      </c>
      <c r="K460" s="1372" t="s">
        <v>1433</v>
      </c>
      <c r="L460" s="30" t="s">
        <v>4112</v>
      </c>
      <c r="N460" s="582"/>
      <c r="O460" s="1827"/>
      <c r="P460" s="582"/>
      <c r="Q460" s="1827"/>
      <c r="R460" s="582">
        <f>$E460</f>
        <v>1</v>
      </c>
      <c r="S460" s="1827">
        <f>$F460</f>
        <v>1450000</v>
      </c>
      <c r="T460" s="128"/>
      <c r="U460" s="128"/>
      <c r="V460" s="582"/>
      <c r="W460" s="1827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  <c r="AI460" s="128"/>
      <c r="AL460" s="128"/>
      <c r="AM460" s="128"/>
      <c r="AN460" s="128"/>
      <c r="AO460" s="128"/>
      <c r="AP460" s="1827">
        <f t="shared" si="99"/>
        <v>1</v>
      </c>
      <c r="AQ460" s="1827">
        <f t="shared" si="100"/>
        <v>1450000</v>
      </c>
      <c r="AR460" s="128"/>
      <c r="AS460" s="128"/>
    </row>
    <row r="461" spans="1:196" s="1363" customFormat="1" ht="24" customHeight="1">
      <c r="A461" s="66">
        <v>9</v>
      </c>
      <c r="B461" s="66">
        <v>54</v>
      </c>
      <c r="C461" s="14" t="s">
        <v>774</v>
      </c>
      <c r="D461" s="1360">
        <v>1450000</v>
      </c>
      <c r="E461" s="582">
        <v>1</v>
      </c>
      <c r="F461" s="126">
        <f t="shared" si="101"/>
        <v>1450000</v>
      </c>
      <c r="G461" s="882" t="s">
        <v>1318</v>
      </c>
      <c r="H461" s="882" t="s">
        <v>873</v>
      </c>
      <c r="I461" s="66" t="s">
        <v>933</v>
      </c>
      <c r="J461" s="125" t="s">
        <v>1403</v>
      </c>
      <c r="K461" s="1372" t="s">
        <v>1433</v>
      </c>
      <c r="N461" s="582">
        <f>$E461</f>
        <v>1</v>
      </c>
      <c r="O461" s="1827">
        <f>$F461</f>
        <v>1450000</v>
      </c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128"/>
      <c r="AL461" s="128"/>
      <c r="AM461" s="128"/>
      <c r="AN461" s="128"/>
      <c r="AO461" s="128"/>
      <c r="AP461" s="1827">
        <f t="shared" si="99"/>
        <v>1</v>
      </c>
      <c r="AQ461" s="1827">
        <f t="shared" si="100"/>
        <v>1450000</v>
      </c>
      <c r="AR461" s="128"/>
      <c r="AS461" s="128"/>
    </row>
    <row r="462" spans="1:196" s="1363" customFormat="1" ht="24" customHeight="1">
      <c r="A462" s="66">
        <v>9</v>
      </c>
      <c r="B462" s="66">
        <v>49</v>
      </c>
      <c r="C462" s="14" t="s">
        <v>636</v>
      </c>
      <c r="D462" s="1360">
        <v>1760000</v>
      </c>
      <c r="E462" s="582">
        <v>1</v>
      </c>
      <c r="F462" s="126">
        <f t="shared" si="101"/>
        <v>1760000</v>
      </c>
      <c r="G462" s="882" t="s">
        <v>1318</v>
      </c>
      <c r="H462" s="882" t="s">
        <v>873</v>
      </c>
      <c r="I462" s="66" t="s">
        <v>39</v>
      </c>
      <c r="J462" s="125" t="s">
        <v>961</v>
      </c>
      <c r="K462" s="1372" t="s">
        <v>1433</v>
      </c>
      <c r="N462" s="582">
        <f>$E462</f>
        <v>1</v>
      </c>
      <c r="O462" s="1827">
        <f>$F462</f>
        <v>1760000</v>
      </c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L462" s="128"/>
      <c r="AM462" s="128"/>
      <c r="AN462" s="128"/>
      <c r="AO462" s="128"/>
      <c r="AP462" s="1827">
        <f t="shared" si="99"/>
        <v>1</v>
      </c>
      <c r="AQ462" s="1827">
        <f t="shared" si="100"/>
        <v>1760000</v>
      </c>
      <c r="AR462" s="128"/>
      <c r="AS462" s="128"/>
    </row>
    <row r="463" spans="1:196" s="1363" customFormat="1" ht="24" customHeight="1">
      <c r="A463" s="66">
        <v>9</v>
      </c>
      <c r="B463" s="66">
        <v>25</v>
      </c>
      <c r="C463" s="14" t="s">
        <v>518</v>
      </c>
      <c r="D463" s="1360">
        <v>2580000</v>
      </c>
      <c r="E463" s="582">
        <v>1</v>
      </c>
      <c r="F463" s="126">
        <f t="shared" si="101"/>
        <v>2580000</v>
      </c>
      <c r="G463" s="882" t="s">
        <v>871</v>
      </c>
      <c r="H463" s="882" t="s">
        <v>873</v>
      </c>
      <c r="I463" s="66" t="s">
        <v>26</v>
      </c>
      <c r="J463" s="125" t="s">
        <v>1403</v>
      </c>
      <c r="K463" s="1372" t="s">
        <v>1433</v>
      </c>
      <c r="L463" s="30" t="s">
        <v>4112</v>
      </c>
      <c r="N463" s="582"/>
      <c r="O463" s="1827"/>
      <c r="P463" s="582"/>
      <c r="Q463" s="1827"/>
      <c r="R463" s="582">
        <f>$E463</f>
        <v>1</v>
      </c>
      <c r="S463" s="1827">
        <f>$F463</f>
        <v>2580000</v>
      </c>
      <c r="T463" s="128"/>
      <c r="U463" s="128"/>
      <c r="V463" s="582"/>
      <c r="W463" s="1827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  <c r="AI463" s="128"/>
      <c r="AL463" s="128"/>
      <c r="AM463" s="128"/>
      <c r="AN463" s="128"/>
      <c r="AO463" s="128"/>
      <c r="AP463" s="1827">
        <f t="shared" si="99"/>
        <v>1</v>
      </c>
      <c r="AQ463" s="1827">
        <f t="shared" si="100"/>
        <v>2580000</v>
      </c>
      <c r="AR463" s="128"/>
      <c r="AS463" s="128"/>
    </row>
    <row r="464" spans="1:196" s="1363" customFormat="1" ht="24" customHeight="1">
      <c r="A464" s="66">
        <v>9</v>
      </c>
      <c r="B464" s="66">
        <v>38</v>
      </c>
      <c r="C464" s="14" t="s">
        <v>775</v>
      </c>
      <c r="D464" s="1360">
        <v>3090000</v>
      </c>
      <c r="E464" s="582">
        <v>1</v>
      </c>
      <c r="F464" s="126">
        <f t="shared" si="101"/>
        <v>3090000</v>
      </c>
      <c r="G464" s="882" t="s">
        <v>871</v>
      </c>
      <c r="H464" s="882" t="s">
        <v>873</v>
      </c>
      <c r="I464" s="66" t="s">
        <v>26</v>
      </c>
      <c r="J464" s="125" t="s">
        <v>1403</v>
      </c>
      <c r="K464" s="1372" t="s">
        <v>1433</v>
      </c>
      <c r="L464" s="30" t="s">
        <v>4112</v>
      </c>
      <c r="N464" s="582"/>
      <c r="O464" s="1827"/>
      <c r="P464" s="582"/>
      <c r="Q464" s="1827"/>
      <c r="R464" s="582">
        <f>$E464</f>
        <v>1</v>
      </c>
      <c r="S464" s="1827">
        <f>$F464</f>
        <v>3090000</v>
      </c>
      <c r="T464" s="128"/>
      <c r="U464" s="128"/>
      <c r="V464" s="582"/>
      <c r="W464" s="1827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L464" s="128"/>
      <c r="AM464" s="128"/>
      <c r="AN464" s="128"/>
      <c r="AO464" s="128"/>
      <c r="AP464" s="1827">
        <f t="shared" si="99"/>
        <v>1</v>
      </c>
      <c r="AQ464" s="1827">
        <f t="shared" si="100"/>
        <v>3090000</v>
      </c>
      <c r="AR464" s="128"/>
      <c r="AS464" s="128"/>
    </row>
    <row r="465" spans="1:196" s="1363" customFormat="1" ht="24" customHeight="1">
      <c r="A465" s="66">
        <v>9</v>
      </c>
      <c r="B465" s="66">
        <v>32</v>
      </c>
      <c r="C465" s="14" t="s">
        <v>995</v>
      </c>
      <c r="D465" s="1360">
        <v>4380000</v>
      </c>
      <c r="E465" s="582">
        <v>1</v>
      </c>
      <c r="F465" s="126">
        <f t="shared" si="101"/>
        <v>4380000</v>
      </c>
      <c r="G465" s="882" t="s">
        <v>1318</v>
      </c>
      <c r="H465" s="882" t="s">
        <v>873</v>
      </c>
      <c r="I465" s="66" t="s">
        <v>933</v>
      </c>
      <c r="J465" s="125" t="s">
        <v>1403</v>
      </c>
      <c r="K465" s="1372" t="s">
        <v>1433</v>
      </c>
      <c r="N465" s="582">
        <f>$E465</f>
        <v>1</v>
      </c>
      <c r="O465" s="1827">
        <f>$F465</f>
        <v>4380000</v>
      </c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  <c r="AI465" s="128"/>
      <c r="AL465" s="128"/>
      <c r="AM465" s="128"/>
      <c r="AN465" s="128"/>
      <c r="AO465" s="128"/>
      <c r="AP465" s="1827">
        <f t="shared" si="99"/>
        <v>1</v>
      </c>
      <c r="AQ465" s="1827">
        <f t="shared" si="100"/>
        <v>4380000</v>
      </c>
      <c r="AR465" s="128"/>
      <c r="AS465" s="128"/>
    </row>
    <row r="466" spans="1:196" s="1363" customFormat="1" ht="24" customHeight="1">
      <c r="A466" s="66">
        <v>9</v>
      </c>
      <c r="B466" s="66">
        <v>13</v>
      </c>
      <c r="C466" s="14" t="s">
        <v>553</v>
      </c>
      <c r="D466" s="1360">
        <v>520000</v>
      </c>
      <c r="E466" s="582">
        <v>1</v>
      </c>
      <c r="F466" s="126">
        <f t="shared" si="101"/>
        <v>520000</v>
      </c>
      <c r="G466" s="882" t="s">
        <v>594</v>
      </c>
      <c r="H466" s="882" t="s">
        <v>968</v>
      </c>
      <c r="I466" s="66" t="s">
        <v>65</v>
      </c>
      <c r="J466" s="125" t="s">
        <v>1403</v>
      </c>
      <c r="K466" s="1372" t="s">
        <v>1433</v>
      </c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582">
        <f>$E466</f>
        <v>1</v>
      </c>
      <c r="AC466" s="582">
        <f>$F466</f>
        <v>520000</v>
      </c>
      <c r="AD466" s="128"/>
      <c r="AE466" s="128"/>
      <c r="AF466" s="128"/>
      <c r="AG466" s="128"/>
      <c r="AH466" s="128"/>
      <c r="AI466" s="128"/>
      <c r="AL466" s="128"/>
      <c r="AM466" s="128"/>
      <c r="AN466" s="128"/>
      <c r="AO466" s="128"/>
      <c r="AP466" s="128"/>
      <c r="AQ466" s="128"/>
      <c r="AR466" s="1827">
        <f t="shared" ref="AR466:AR480" si="102">$E466</f>
        <v>1</v>
      </c>
      <c r="AS466" s="1827">
        <f t="shared" ref="AS466:AS480" si="103">$F466</f>
        <v>520000</v>
      </c>
    </row>
    <row r="467" spans="1:196" s="1363" customFormat="1" ht="24" customHeight="1">
      <c r="A467" s="66">
        <v>9</v>
      </c>
      <c r="B467" s="66">
        <v>14</v>
      </c>
      <c r="C467" s="14" t="s">
        <v>553</v>
      </c>
      <c r="D467" s="1360">
        <v>520000</v>
      </c>
      <c r="E467" s="582">
        <v>1</v>
      </c>
      <c r="F467" s="126">
        <f t="shared" si="101"/>
        <v>520000</v>
      </c>
      <c r="G467" s="882" t="s">
        <v>505</v>
      </c>
      <c r="H467" s="882" t="s">
        <v>968</v>
      </c>
      <c r="I467" s="66" t="s">
        <v>65</v>
      </c>
      <c r="J467" s="125" t="s">
        <v>1403</v>
      </c>
      <c r="K467" s="1372" t="s">
        <v>1433</v>
      </c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582">
        <f>$E467</f>
        <v>1</v>
      </c>
      <c r="AC467" s="582">
        <f>$F467</f>
        <v>520000</v>
      </c>
      <c r="AD467" s="128"/>
      <c r="AE467" s="128"/>
      <c r="AF467" s="128"/>
      <c r="AG467" s="128"/>
      <c r="AH467" s="128"/>
      <c r="AI467" s="128"/>
      <c r="AL467" s="128"/>
      <c r="AM467" s="128"/>
      <c r="AN467" s="128"/>
      <c r="AO467" s="128"/>
      <c r="AP467" s="128"/>
      <c r="AQ467" s="128"/>
      <c r="AR467" s="1827">
        <f t="shared" si="102"/>
        <v>1</v>
      </c>
      <c r="AS467" s="1827">
        <f t="shared" si="103"/>
        <v>520000</v>
      </c>
    </row>
    <row r="468" spans="1:196" s="1363" customFormat="1" ht="24" customHeight="1">
      <c r="A468" s="66">
        <v>9</v>
      </c>
      <c r="B468" s="66">
        <v>56</v>
      </c>
      <c r="C468" s="14" t="s">
        <v>738</v>
      </c>
      <c r="D468" s="1360">
        <v>550000</v>
      </c>
      <c r="E468" s="582">
        <v>1</v>
      </c>
      <c r="F468" s="126">
        <f t="shared" si="101"/>
        <v>550000</v>
      </c>
      <c r="G468" s="882" t="s">
        <v>886</v>
      </c>
      <c r="H468" s="882" t="s">
        <v>968</v>
      </c>
      <c r="I468" s="66" t="s">
        <v>65</v>
      </c>
      <c r="J468" s="125" t="s">
        <v>1403</v>
      </c>
      <c r="K468" s="1372" t="s">
        <v>1433</v>
      </c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582">
        <f>$E468</f>
        <v>1</v>
      </c>
      <c r="AC468" s="582">
        <f>$F468</f>
        <v>550000</v>
      </c>
      <c r="AD468" s="128"/>
      <c r="AE468" s="128"/>
      <c r="AF468" s="128"/>
      <c r="AG468" s="128"/>
      <c r="AH468" s="128"/>
      <c r="AI468" s="128"/>
      <c r="AL468" s="128"/>
      <c r="AM468" s="128"/>
      <c r="AN468" s="128"/>
      <c r="AO468" s="128"/>
      <c r="AP468" s="128"/>
      <c r="AQ468" s="128"/>
      <c r="AR468" s="1827">
        <f t="shared" si="102"/>
        <v>1</v>
      </c>
      <c r="AS468" s="1827">
        <f t="shared" si="103"/>
        <v>550000</v>
      </c>
    </row>
    <row r="469" spans="1:196" s="1363" customFormat="1" ht="24" customHeight="1">
      <c r="A469" s="66">
        <v>9</v>
      </c>
      <c r="B469" s="66">
        <v>55</v>
      </c>
      <c r="C469" s="14" t="s">
        <v>805</v>
      </c>
      <c r="D469" s="1360">
        <v>685000</v>
      </c>
      <c r="E469" s="582">
        <v>1</v>
      </c>
      <c r="F469" s="126">
        <f t="shared" si="101"/>
        <v>685000</v>
      </c>
      <c r="G469" s="882" t="s">
        <v>505</v>
      </c>
      <c r="H469" s="882" t="s">
        <v>968</v>
      </c>
      <c r="I469" s="66" t="s">
        <v>65</v>
      </c>
      <c r="J469" s="125" t="s">
        <v>961</v>
      </c>
      <c r="K469" s="1372" t="s">
        <v>1433</v>
      </c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582">
        <f>$E469</f>
        <v>1</v>
      </c>
      <c r="AC469" s="582">
        <f>$F469</f>
        <v>685000</v>
      </c>
      <c r="AD469" s="128"/>
      <c r="AE469" s="128"/>
      <c r="AF469" s="128"/>
      <c r="AG469" s="128"/>
      <c r="AH469" s="128"/>
      <c r="AI469" s="128"/>
      <c r="AL469" s="128"/>
      <c r="AM469" s="128"/>
      <c r="AN469" s="128"/>
      <c r="AO469" s="128"/>
      <c r="AP469" s="128"/>
      <c r="AQ469" s="128"/>
      <c r="AR469" s="1827">
        <f t="shared" si="102"/>
        <v>1</v>
      </c>
      <c r="AS469" s="1827">
        <f t="shared" si="103"/>
        <v>685000</v>
      </c>
    </row>
    <row r="470" spans="1:196" s="1363" customFormat="1" ht="24" customHeight="1">
      <c r="A470" s="66">
        <v>9</v>
      </c>
      <c r="B470" s="66">
        <v>16</v>
      </c>
      <c r="C470" s="14" t="s">
        <v>959</v>
      </c>
      <c r="D470" s="1360">
        <v>840000</v>
      </c>
      <c r="E470" s="582">
        <v>1</v>
      </c>
      <c r="F470" s="126">
        <f t="shared" si="101"/>
        <v>840000</v>
      </c>
      <c r="G470" s="882" t="s">
        <v>278</v>
      </c>
      <c r="H470" s="882" t="s">
        <v>968</v>
      </c>
      <c r="I470" s="66" t="s">
        <v>49</v>
      </c>
      <c r="J470" s="125" t="s">
        <v>1403</v>
      </c>
      <c r="K470" s="1372" t="s">
        <v>1433</v>
      </c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582">
        <f>$E470</f>
        <v>1</v>
      </c>
      <c r="AA470" s="582">
        <f>$F470</f>
        <v>840000</v>
      </c>
      <c r="AB470" s="128"/>
      <c r="AC470" s="128"/>
      <c r="AD470" s="128"/>
      <c r="AE470" s="128"/>
      <c r="AF470" s="128"/>
      <c r="AG470" s="128"/>
      <c r="AH470" s="128"/>
      <c r="AI470" s="128"/>
      <c r="AL470" s="128"/>
      <c r="AM470" s="128"/>
      <c r="AN470" s="128"/>
      <c r="AO470" s="128"/>
      <c r="AP470" s="128"/>
      <c r="AQ470" s="128"/>
      <c r="AR470" s="1827">
        <f t="shared" si="102"/>
        <v>1</v>
      </c>
      <c r="AS470" s="1827">
        <f t="shared" si="103"/>
        <v>840000</v>
      </c>
    </row>
    <row r="471" spans="1:196" s="1363" customFormat="1" ht="24" customHeight="1">
      <c r="A471" s="66">
        <v>9</v>
      </c>
      <c r="B471" s="66">
        <v>15</v>
      </c>
      <c r="C471" s="14" t="s">
        <v>959</v>
      </c>
      <c r="D471" s="1360">
        <v>840000</v>
      </c>
      <c r="E471" s="582">
        <v>1</v>
      </c>
      <c r="F471" s="126">
        <f t="shared" si="101"/>
        <v>840000</v>
      </c>
      <c r="G471" s="882" t="s">
        <v>886</v>
      </c>
      <c r="H471" s="882" t="s">
        <v>968</v>
      </c>
      <c r="I471" s="66" t="s">
        <v>65</v>
      </c>
      <c r="J471" s="125" t="s">
        <v>961</v>
      </c>
      <c r="K471" s="1372" t="s">
        <v>1433</v>
      </c>
      <c r="L471" s="1364"/>
      <c r="M471" s="1364"/>
      <c r="N471" s="1361"/>
      <c r="O471" s="1361"/>
      <c r="P471" s="1361"/>
      <c r="Q471" s="1361"/>
      <c r="R471" s="1361"/>
      <c r="S471" s="1361"/>
      <c r="T471" s="1361"/>
      <c r="U471" s="1361"/>
      <c r="V471" s="1361"/>
      <c r="W471" s="1361"/>
      <c r="X471" s="1361"/>
      <c r="Y471" s="1361"/>
      <c r="Z471" s="1361"/>
      <c r="AA471" s="1361"/>
      <c r="AB471" s="582">
        <f>$E471</f>
        <v>1</v>
      </c>
      <c r="AC471" s="582">
        <f>$F471</f>
        <v>840000</v>
      </c>
      <c r="AD471" s="1361"/>
      <c r="AE471" s="1361"/>
      <c r="AF471" s="1361"/>
      <c r="AG471" s="1361"/>
      <c r="AH471" s="1361"/>
      <c r="AI471" s="1361"/>
      <c r="AJ471" s="1364"/>
      <c r="AK471" s="1364"/>
      <c r="AL471" s="1361"/>
      <c r="AM471" s="1361"/>
      <c r="AN471" s="1361"/>
      <c r="AO471" s="1361"/>
      <c r="AP471" s="1361"/>
      <c r="AQ471" s="1361"/>
      <c r="AR471" s="1827">
        <f t="shared" si="102"/>
        <v>1</v>
      </c>
      <c r="AS471" s="1827">
        <f t="shared" si="103"/>
        <v>840000</v>
      </c>
      <c r="AT471" s="1364"/>
      <c r="AU471" s="1364"/>
      <c r="AV471" s="1364"/>
      <c r="AW471" s="1364"/>
      <c r="AX471" s="1364"/>
      <c r="AY471" s="1364"/>
      <c r="AZ471" s="1364"/>
      <c r="BA471" s="1364"/>
      <c r="BB471" s="1364"/>
      <c r="BC471" s="1364"/>
      <c r="BD471" s="1364"/>
      <c r="BE471" s="1364"/>
      <c r="BF471" s="1364"/>
      <c r="BG471" s="1364"/>
      <c r="BH471" s="1364"/>
      <c r="BI471" s="1364"/>
      <c r="BJ471" s="1364"/>
      <c r="BK471" s="1364"/>
      <c r="BL471" s="1364"/>
      <c r="BM471" s="1364"/>
      <c r="BN471" s="1364"/>
      <c r="BO471" s="1364"/>
      <c r="BP471" s="1364"/>
      <c r="BQ471" s="1364"/>
      <c r="BR471" s="1364"/>
      <c r="BS471" s="1364"/>
      <c r="BT471" s="1364"/>
      <c r="BU471" s="1364"/>
      <c r="BV471" s="1364"/>
      <c r="BW471" s="1364"/>
      <c r="BX471" s="1364"/>
      <c r="BY471" s="1364"/>
      <c r="BZ471" s="1364"/>
      <c r="CA471" s="1364"/>
      <c r="CB471" s="1364"/>
      <c r="CC471" s="1364"/>
      <c r="CD471" s="1364"/>
      <c r="CE471" s="1364"/>
      <c r="CF471" s="1364"/>
      <c r="CG471" s="1364"/>
      <c r="CH471" s="1364"/>
      <c r="CI471" s="1364"/>
      <c r="CJ471" s="1364"/>
      <c r="CK471" s="1364"/>
      <c r="CL471" s="1364"/>
      <c r="CM471" s="1364"/>
      <c r="CN471" s="1364"/>
      <c r="CO471" s="1364"/>
      <c r="CP471" s="1364"/>
      <c r="CQ471" s="1364"/>
      <c r="CR471" s="1364"/>
      <c r="CS471" s="1364"/>
      <c r="CT471" s="1364"/>
      <c r="CU471" s="1364"/>
      <c r="CV471" s="1364"/>
      <c r="CW471" s="1364"/>
      <c r="CX471" s="1364"/>
      <c r="CY471" s="1364"/>
      <c r="CZ471" s="1364"/>
      <c r="DA471" s="1364"/>
      <c r="DB471" s="1364"/>
      <c r="DC471" s="1364"/>
      <c r="DD471" s="1364"/>
      <c r="DE471" s="1364"/>
      <c r="DF471" s="1364"/>
      <c r="DG471" s="1364"/>
      <c r="DH471" s="1364"/>
      <c r="DI471" s="1364"/>
      <c r="DJ471" s="1364"/>
      <c r="DK471" s="1364"/>
      <c r="DL471" s="1364"/>
      <c r="DM471" s="1364"/>
      <c r="DN471" s="1364"/>
      <c r="DO471" s="1364"/>
      <c r="DP471" s="1364"/>
      <c r="DQ471" s="1364"/>
      <c r="DR471" s="1364"/>
      <c r="DS471" s="1364"/>
      <c r="DT471" s="1364"/>
      <c r="DU471" s="1364"/>
      <c r="DV471" s="1364"/>
      <c r="DW471" s="1364"/>
      <c r="DX471" s="1364"/>
      <c r="DY471" s="1364"/>
      <c r="DZ471" s="1364"/>
      <c r="EA471" s="1364"/>
      <c r="EB471" s="1364"/>
      <c r="EC471" s="1364"/>
      <c r="ED471" s="1364"/>
      <c r="EE471" s="1364"/>
      <c r="EF471" s="1364"/>
      <c r="EG471" s="1364"/>
      <c r="EH471" s="1364"/>
      <c r="EI471" s="1364"/>
      <c r="EJ471" s="1364"/>
      <c r="EK471" s="1364"/>
      <c r="EL471" s="1364"/>
      <c r="EM471" s="1364"/>
      <c r="EN471" s="1364"/>
      <c r="EO471" s="1364"/>
      <c r="EP471" s="1364"/>
      <c r="EQ471" s="1364"/>
      <c r="ER471" s="1364"/>
      <c r="ES471" s="1364"/>
      <c r="ET471" s="1364"/>
      <c r="EU471" s="1364"/>
      <c r="EV471" s="1364"/>
      <c r="EW471" s="1364"/>
      <c r="EX471" s="1364"/>
      <c r="EY471" s="1364"/>
      <c r="EZ471" s="1364"/>
      <c r="FA471" s="1364"/>
      <c r="FB471" s="1364"/>
      <c r="FC471" s="1364"/>
      <c r="FD471" s="1364"/>
      <c r="FE471" s="1364"/>
      <c r="FF471" s="1364"/>
      <c r="FG471" s="1364"/>
      <c r="FH471" s="1364"/>
      <c r="FI471" s="1364"/>
      <c r="FJ471" s="1364"/>
      <c r="FK471" s="1364"/>
      <c r="FL471" s="1364"/>
      <c r="FM471" s="1364"/>
      <c r="FN471" s="1364"/>
      <c r="FO471" s="1364"/>
      <c r="FP471" s="1364"/>
      <c r="FQ471" s="1364"/>
      <c r="FR471" s="1364"/>
      <c r="FS471" s="1364"/>
      <c r="FT471" s="1364"/>
      <c r="FU471" s="1364"/>
      <c r="FV471" s="1364"/>
      <c r="FW471" s="1364"/>
      <c r="FX471" s="1364"/>
      <c r="FY471" s="1364"/>
      <c r="FZ471" s="1364"/>
      <c r="GA471" s="1364"/>
      <c r="GB471" s="1364"/>
      <c r="GC471" s="1364"/>
      <c r="GD471" s="1364"/>
      <c r="GE471" s="1364"/>
      <c r="GF471" s="1364"/>
      <c r="GG471" s="1364"/>
      <c r="GH471" s="1364"/>
      <c r="GI471" s="1364"/>
      <c r="GJ471" s="1364"/>
      <c r="GK471" s="1364"/>
      <c r="GL471" s="1364"/>
      <c r="GM471" s="1364"/>
      <c r="GN471" s="1364"/>
    </row>
    <row r="472" spans="1:196" s="1363" customFormat="1" ht="24" customHeight="1">
      <c r="A472" s="66">
        <v>9</v>
      </c>
      <c r="B472" s="66">
        <v>9</v>
      </c>
      <c r="C472" s="14" t="s">
        <v>994</v>
      </c>
      <c r="D472" s="1360">
        <v>930000</v>
      </c>
      <c r="E472" s="582">
        <v>1</v>
      </c>
      <c r="F472" s="126">
        <f t="shared" si="101"/>
        <v>930000</v>
      </c>
      <c r="G472" s="882" t="s">
        <v>505</v>
      </c>
      <c r="H472" s="882" t="s">
        <v>968</v>
      </c>
      <c r="I472" s="66" t="s">
        <v>65</v>
      </c>
      <c r="J472" s="125" t="s">
        <v>1403</v>
      </c>
      <c r="K472" s="1372" t="s">
        <v>1433</v>
      </c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582">
        <f>$E472</f>
        <v>1</v>
      </c>
      <c r="AC472" s="582">
        <f>$F472</f>
        <v>930000</v>
      </c>
      <c r="AD472" s="128"/>
      <c r="AE472" s="128"/>
      <c r="AF472" s="128"/>
      <c r="AG472" s="128"/>
      <c r="AH472" s="128"/>
      <c r="AI472" s="128"/>
      <c r="AL472" s="128"/>
      <c r="AM472" s="128"/>
      <c r="AN472" s="128"/>
      <c r="AO472" s="128"/>
      <c r="AP472" s="128"/>
      <c r="AQ472" s="128"/>
      <c r="AR472" s="1827">
        <f t="shared" si="102"/>
        <v>1</v>
      </c>
      <c r="AS472" s="1827">
        <f t="shared" si="103"/>
        <v>930000</v>
      </c>
    </row>
    <row r="473" spans="1:196" s="1363" customFormat="1" ht="24" customHeight="1">
      <c r="A473" s="66">
        <v>9</v>
      </c>
      <c r="B473" s="66">
        <v>10</v>
      </c>
      <c r="C473" s="14" t="s">
        <v>994</v>
      </c>
      <c r="D473" s="1360">
        <v>930000</v>
      </c>
      <c r="E473" s="582">
        <v>1</v>
      </c>
      <c r="F473" s="126">
        <f t="shared" si="101"/>
        <v>930000</v>
      </c>
      <c r="G473" s="882" t="s">
        <v>886</v>
      </c>
      <c r="H473" s="882" t="s">
        <v>968</v>
      </c>
      <c r="I473" s="66" t="s">
        <v>65</v>
      </c>
      <c r="J473" s="125" t="s">
        <v>1403</v>
      </c>
      <c r="K473" s="1372" t="s">
        <v>1433</v>
      </c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582">
        <f>$E473</f>
        <v>1</v>
      </c>
      <c r="AC473" s="582">
        <f>$F473</f>
        <v>930000</v>
      </c>
      <c r="AD473" s="128"/>
      <c r="AE473" s="128"/>
      <c r="AF473" s="128"/>
      <c r="AG473" s="128"/>
      <c r="AH473" s="128"/>
      <c r="AI473" s="128"/>
      <c r="AL473" s="128"/>
      <c r="AM473" s="128"/>
      <c r="AN473" s="128"/>
      <c r="AO473" s="128"/>
      <c r="AP473" s="128"/>
      <c r="AQ473" s="128"/>
      <c r="AR473" s="1827">
        <f t="shared" si="102"/>
        <v>1</v>
      </c>
      <c r="AS473" s="1827">
        <f t="shared" si="103"/>
        <v>930000</v>
      </c>
    </row>
    <row r="474" spans="1:196" s="1363" customFormat="1" ht="24" customHeight="1">
      <c r="A474" s="66">
        <v>9</v>
      </c>
      <c r="B474" s="66">
        <v>34</v>
      </c>
      <c r="C474" s="14" t="s">
        <v>536</v>
      </c>
      <c r="D474" s="1360">
        <v>1030000</v>
      </c>
      <c r="E474" s="582">
        <v>1</v>
      </c>
      <c r="F474" s="126">
        <f t="shared" si="101"/>
        <v>1030000</v>
      </c>
      <c r="G474" s="882" t="s">
        <v>966</v>
      </c>
      <c r="H474" s="882" t="s">
        <v>968</v>
      </c>
      <c r="I474" s="66" t="s">
        <v>26</v>
      </c>
      <c r="J474" s="125" t="s">
        <v>1403</v>
      </c>
      <c r="K474" s="1372" t="s">
        <v>1433</v>
      </c>
      <c r="L474" s="30" t="s">
        <v>4112</v>
      </c>
      <c r="N474" s="582"/>
      <c r="O474" s="1827"/>
      <c r="P474" s="582"/>
      <c r="Q474" s="1827"/>
      <c r="R474" s="582">
        <f>$E474</f>
        <v>1</v>
      </c>
      <c r="S474" s="1827">
        <f>$F474</f>
        <v>1030000</v>
      </c>
      <c r="T474" s="128"/>
      <c r="U474" s="128"/>
      <c r="V474" s="582"/>
      <c r="W474" s="1827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  <c r="AI474" s="128"/>
      <c r="AL474" s="128"/>
      <c r="AM474" s="128"/>
      <c r="AN474" s="128"/>
      <c r="AO474" s="128"/>
      <c r="AP474" s="128"/>
      <c r="AQ474" s="128"/>
      <c r="AR474" s="1827">
        <f t="shared" si="102"/>
        <v>1</v>
      </c>
      <c r="AS474" s="1827">
        <f t="shared" si="103"/>
        <v>1030000</v>
      </c>
    </row>
    <row r="475" spans="1:196" s="1363" customFormat="1" ht="24" customHeight="1">
      <c r="A475" s="66">
        <v>9</v>
      </c>
      <c r="B475" s="66">
        <v>28</v>
      </c>
      <c r="C475" s="14" t="s">
        <v>992</v>
      </c>
      <c r="D475" s="1360">
        <v>1240000</v>
      </c>
      <c r="E475" s="582">
        <v>1</v>
      </c>
      <c r="F475" s="126">
        <f t="shared" si="101"/>
        <v>1240000</v>
      </c>
      <c r="G475" s="882" t="s">
        <v>1148</v>
      </c>
      <c r="H475" s="882" t="s">
        <v>968</v>
      </c>
      <c r="I475" s="66" t="s">
        <v>39</v>
      </c>
      <c r="J475" s="125" t="s">
        <v>1403</v>
      </c>
      <c r="K475" s="1372" t="s">
        <v>1433</v>
      </c>
      <c r="N475" s="582">
        <f>$E475</f>
        <v>1</v>
      </c>
      <c r="O475" s="1827">
        <f>$F475</f>
        <v>1240000</v>
      </c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  <c r="AI475" s="128"/>
      <c r="AL475" s="128"/>
      <c r="AM475" s="128"/>
      <c r="AN475" s="128"/>
      <c r="AO475" s="128"/>
      <c r="AP475" s="128"/>
      <c r="AQ475" s="128"/>
      <c r="AR475" s="1827">
        <f t="shared" si="102"/>
        <v>1</v>
      </c>
      <c r="AS475" s="1827">
        <f t="shared" si="103"/>
        <v>1240000</v>
      </c>
    </row>
    <row r="476" spans="1:196" s="1363" customFormat="1" ht="24" customHeight="1">
      <c r="A476" s="66">
        <v>9</v>
      </c>
      <c r="B476" s="66">
        <v>45</v>
      </c>
      <c r="C476" s="14" t="s">
        <v>808</v>
      </c>
      <c r="D476" s="1360">
        <v>1340000</v>
      </c>
      <c r="E476" s="582">
        <v>1</v>
      </c>
      <c r="F476" s="126">
        <f t="shared" si="101"/>
        <v>1340000</v>
      </c>
      <c r="G476" s="882" t="s">
        <v>1148</v>
      </c>
      <c r="H476" s="882" t="s">
        <v>968</v>
      </c>
      <c r="I476" s="66" t="s">
        <v>39</v>
      </c>
      <c r="J476" s="125" t="s">
        <v>1403</v>
      </c>
      <c r="K476" s="1372" t="s">
        <v>1433</v>
      </c>
      <c r="N476" s="582">
        <f>$E476</f>
        <v>1</v>
      </c>
      <c r="O476" s="1827">
        <f>$F476</f>
        <v>1340000</v>
      </c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L476" s="128"/>
      <c r="AM476" s="128"/>
      <c r="AN476" s="128"/>
      <c r="AO476" s="128"/>
      <c r="AP476" s="128"/>
      <c r="AQ476" s="128"/>
      <c r="AR476" s="1827">
        <f t="shared" si="102"/>
        <v>1</v>
      </c>
      <c r="AS476" s="1827">
        <f t="shared" si="103"/>
        <v>1340000</v>
      </c>
    </row>
    <row r="477" spans="1:196" s="1363" customFormat="1" ht="24" customHeight="1">
      <c r="A477" s="66">
        <v>9</v>
      </c>
      <c r="B477" s="66">
        <v>52</v>
      </c>
      <c r="C477" s="14" t="s">
        <v>774</v>
      </c>
      <c r="D477" s="1360">
        <v>1450000</v>
      </c>
      <c r="E477" s="582">
        <v>1</v>
      </c>
      <c r="F477" s="126">
        <f t="shared" si="101"/>
        <v>1450000</v>
      </c>
      <c r="G477" s="882" t="s">
        <v>966</v>
      </c>
      <c r="H477" s="882" t="s">
        <v>968</v>
      </c>
      <c r="I477" s="66" t="s">
        <v>26</v>
      </c>
      <c r="J477" s="125" t="s">
        <v>1403</v>
      </c>
      <c r="K477" s="1372" t="s">
        <v>1433</v>
      </c>
      <c r="L477" s="30" t="s">
        <v>4112</v>
      </c>
      <c r="N477" s="582"/>
      <c r="O477" s="1827"/>
      <c r="P477" s="582"/>
      <c r="Q477" s="1827"/>
      <c r="R477" s="582">
        <f>$E477</f>
        <v>1</v>
      </c>
      <c r="S477" s="1827">
        <f>$F477</f>
        <v>1450000</v>
      </c>
      <c r="T477" s="128"/>
      <c r="U477" s="128"/>
      <c r="V477" s="582"/>
      <c r="W477" s="1827"/>
      <c r="X477" s="128"/>
      <c r="Y477" s="128"/>
      <c r="Z477" s="128"/>
      <c r="AA477" s="128"/>
      <c r="AB477" s="128"/>
      <c r="AC477" s="128"/>
      <c r="AD477" s="128"/>
      <c r="AE477" s="128"/>
      <c r="AF477" s="128"/>
      <c r="AG477" s="128"/>
      <c r="AH477" s="128"/>
      <c r="AI477" s="128"/>
      <c r="AL477" s="128"/>
      <c r="AM477" s="128"/>
      <c r="AN477" s="128"/>
      <c r="AO477" s="128"/>
      <c r="AP477" s="128"/>
      <c r="AQ477" s="128"/>
      <c r="AR477" s="1827">
        <f t="shared" si="102"/>
        <v>1</v>
      </c>
      <c r="AS477" s="1827">
        <f t="shared" si="103"/>
        <v>1450000</v>
      </c>
    </row>
    <row r="478" spans="1:196" s="1363" customFormat="1" ht="24" customHeight="1">
      <c r="A478" s="66">
        <v>9</v>
      </c>
      <c r="B478" s="66">
        <v>18</v>
      </c>
      <c r="C478" s="14" t="s">
        <v>1062</v>
      </c>
      <c r="D478" s="1360">
        <v>2580000</v>
      </c>
      <c r="E478" s="582">
        <v>1</v>
      </c>
      <c r="F478" s="126">
        <f t="shared" si="101"/>
        <v>2580000</v>
      </c>
      <c r="G478" s="882" t="s">
        <v>966</v>
      </c>
      <c r="H478" s="882" t="s">
        <v>968</v>
      </c>
      <c r="I478" s="66" t="s">
        <v>26</v>
      </c>
      <c r="J478" s="125" t="s">
        <v>961</v>
      </c>
      <c r="K478" s="1372" t="s">
        <v>1433</v>
      </c>
      <c r="L478" s="30" t="s">
        <v>4112</v>
      </c>
      <c r="N478" s="582"/>
      <c r="O478" s="1827"/>
      <c r="P478" s="582"/>
      <c r="Q478" s="1827"/>
      <c r="R478" s="582">
        <f>$E478</f>
        <v>1</v>
      </c>
      <c r="S478" s="1827">
        <f>$F478</f>
        <v>2580000</v>
      </c>
      <c r="T478" s="128"/>
      <c r="U478" s="128"/>
      <c r="V478" s="582"/>
      <c r="W478" s="1827"/>
      <c r="X478" s="128"/>
      <c r="Y478" s="128"/>
      <c r="Z478" s="128"/>
      <c r="AA478" s="128"/>
      <c r="AB478" s="128"/>
      <c r="AC478" s="128"/>
      <c r="AD478" s="128"/>
      <c r="AE478" s="128"/>
      <c r="AF478" s="128"/>
      <c r="AG478" s="128"/>
      <c r="AH478" s="128"/>
      <c r="AI478" s="128"/>
      <c r="AL478" s="128"/>
      <c r="AM478" s="128"/>
      <c r="AN478" s="128"/>
      <c r="AO478" s="128"/>
      <c r="AP478" s="128"/>
      <c r="AQ478" s="128"/>
      <c r="AR478" s="1827">
        <f t="shared" si="102"/>
        <v>1</v>
      </c>
      <c r="AS478" s="1827">
        <f t="shared" si="103"/>
        <v>2580000</v>
      </c>
    </row>
    <row r="479" spans="1:196" s="1363" customFormat="1" ht="24" customHeight="1">
      <c r="A479" s="66">
        <v>9</v>
      </c>
      <c r="B479" s="66">
        <v>39</v>
      </c>
      <c r="C479" s="14" t="s">
        <v>775</v>
      </c>
      <c r="D479" s="1360">
        <v>3090000</v>
      </c>
      <c r="E479" s="582">
        <v>1</v>
      </c>
      <c r="F479" s="126">
        <f t="shared" si="101"/>
        <v>3090000</v>
      </c>
      <c r="G479" s="882" t="s">
        <v>966</v>
      </c>
      <c r="H479" s="882" t="s">
        <v>968</v>
      </c>
      <c r="I479" s="66" t="s">
        <v>26</v>
      </c>
      <c r="J479" s="125" t="s">
        <v>961</v>
      </c>
      <c r="K479" s="1372" t="s">
        <v>1433</v>
      </c>
      <c r="L479" s="30" t="s">
        <v>4112</v>
      </c>
      <c r="N479" s="582"/>
      <c r="O479" s="1827"/>
      <c r="P479" s="582"/>
      <c r="Q479" s="1827"/>
      <c r="R479" s="582">
        <f>$E479</f>
        <v>1</v>
      </c>
      <c r="S479" s="1827">
        <f>$F479</f>
        <v>3090000</v>
      </c>
      <c r="T479" s="128"/>
      <c r="U479" s="128"/>
      <c r="V479" s="582"/>
      <c r="W479" s="1827"/>
      <c r="X479" s="128"/>
      <c r="Y479" s="128"/>
      <c r="Z479" s="128"/>
      <c r="AA479" s="128"/>
      <c r="AB479" s="128"/>
      <c r="AC479" s="128"/>
      <c r="AD479" s="128"/>
      <c r="AE479" s="128"/>
      <c r="AF479" s="128"/>
      <c r="AG479" s="128"/>
      <c r="AH479" s="128"/>
      <c r="AI479" s="128"/>
      <c r="AL479" s="128"/>
      <c r="AM479" s="128"/>
      <c r="AN479" s="128"/>
      <c r="AO479" s="128"/>
      <c r="AP479" s="128"/>
      <c r="AQ479" s="128"/>
      <c r="AR479" s="1827">
        <f t="shared" si="102"/>
        <v>1</v>
      </c>
      <c r="AS479" s="1827">
        <f t="shared" si="103"/>
        <v>3090000</v>
      </c>
    </row>
    <row r="480" spans="1:196" s="1363" customFormat="1" ht="24" customHeight="1">
      <c r="A480" s="66">
        <v>9</v>
      </c>
      <c r="B480" s="66">
        <v>36</v>
      </c>
      <c r="C480" s="14" t="s">
        <v>742</v>
      </c>
      <c r="D480" s="1360">
        <v>5150000</v>
      </c>
      <c r="E480" s="582">
        <v>1</v>
      </c>
      <c r="F480" s="126">
        <f t="shared" si="101"/>
        <v>5150000</v>
      </c>
      <c r="G480" s="882" t="s">
        <v>966</v>
      </c>
      <c r="H480" s="882" t="s">
        <v>968</v>
      </c>
      <c r="I480" s="66" t="s">
        <v>26</v>
      </c>
      <c r="J480" s="125" t="s">
        <v>1403</v>
      </c>
      <c r="K480" s="1372" t="s">
        <v>1433</v>
      </c>
      <c r="L480" s="30" t="s">
        <v>4112</v>
      </c>
      <c r="N480" s="582"/>
      <c r="O480" s="1827"/>
      <c r="P480" s="582"/>
      <c r="Q480" s="1827"/>
      <c r="R480" s="582">
        <f>$E480</f>
        <v>1</v>
      </c>
      <c r="S480" s="1827">
        <f>$F480</f>
        <v>5150000</v>
      </c>
      <c r="T480" s="128"/>
      <c r="U480" s="128"/>
      <c r="V480" s="582"/>
      <c r="W480" s="1827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  <c r="AI480" s="128"/>
      <c r="AL480" s="128"/>
      <c r="AM480" s="128"/>
      <c r="AN480" s="128"/>
      <c r="AO480" s="128"/>
      <c r="AP480" s="128"/>
      <c r="AQ480" s="128"/>
      <c r="AR480" s="1827">
        <f t="shared" si="102"/>
        <v>1</v>
      </c>
      <c r="AS480" s="1827">
        <f t="shared" si="103"/>
        <v>5150000</v>
      </c>
    </row>
    <row r="481" spans="1:196" s="1363" customFormat="1" ht="24" customHeight="1">
      <c r="A481" s="91"/>
      <c r="B481" s="91"/>
      <c r="C481" s="1904"/>
      <c r="D481" s="2003"/>
      <c r="E481" s="1991"/>
      <c r="F481" s="1992"/>
      <c r="G481" s="2004"/>
      <c r="H481" s="2004"/>
      <c r="I481" s="91"/>
      <c r="J481" s="1386"/>
      <c r="K481" s="1359"/>
      <c r="L481" s="30"/>
      <c r="N481" s="582"/>
      <c r="O481" s="1827"/>
      <c r="P481" s="582"/>
      <c r="Q481" s="1827"/>
      <c r="R481" s="582"/>
      <c r="S481" s="1827"/>
      <c r="T481" s="128"/>
      <c r="U481" s="128"/>
      <c r="V481" s="582"/>
      <c r="W481" s="1827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  <c r="AI481" s="128"/>
      <c r="AL481" s="3127" t="s">
        <v>1282</v>
      </c>
      <c r="AM481" s="3127"/>
      <c r="AN481" s="3127" t="s">
        <v>1285</v>
      </c>
      <c r="AO481" s="3127"/>
      <c r="AP481" s="3127" t="s">
        <v>1274</v>
      </c>
      <c r="AQ481" s="3127"/>
      <c r="AR481" s="3127" t="s">
        <v>1280</v>
      </c>
      <c r="AS481" s="3127"/>
      <c r="AT481" s="3127" t="s">
        <v>1275</v>
      </c>
      <c r="AU481" s="3127"/>
    </row>
    <row r="482" spans="1:196" s="1363" customFormat="1" ht="24" customHeight="1">
      <c r="A482" s="91"/>
      <c r="B482" s="91"/>
      <c r="C482" s="1904"/>
      <c r="D482" s="2003"/>
      <c r="E482" s="1991"/>
      <c r="F482" s="1992"/>
      <c r="G482" s="2004"/>
      <c r="H482" s="2004"/>
      <c r="I482" s="91"/>
      <c r="J482" s="1386"/>
      <c r="K482" s="1359"/>
      <c r="L482" s="30"/>
      <c r="N482" s="582"/>
      <c r="O482" s="1827"/>
      <c r="P482" s="582"/>
      <c r="Q482" s="1827"/>
      <c r="R482" s="582"/>
      <c r="S482" s="1827"/>
      <c r="T482" s="128"/>
      <c r="U482" s="128"/>
      <c r="V482" s="582"/>
      <c r="W482" s="1827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  <c r="AI482" s="128"/>
      <c r="AL482" s="2010" t="s">
        <v>1078</v>
      </c>
      <c r="AM482" s="2010" t="s">
        <v>1077</v>
      </c>
      <c r="AN482" s="2010" t="s">
        <v>1078</v>
      </c>
      <c r="AO482" s="2010" t="s">
        <v>1077</v>
      </c>
      <c r="AP482" s="2010" t="s">
        <v>1078</v>
      </c>
      <c r="AQ482" s="2010" t="s">
        <v>1077</v>
      </c>
      <c r="AR482" s="2010" t="s">
        <v>1078</v>
      </c>
      <c r="AS482" s="2010" t="s">
        <v>1077</v>
      </c>
      <c r="AT482" s="2010" t="s">
        <v>1078</v>
      </c>
      <c r="AU482" s="2010" t="s">
        <v>1077</v>
      </c>
    </row>
    <row r="483" spans="1:196" s="1363" customFormat="1" ht="24" customHeight="1">
      <c r="A483" s="91"/>
      <c r="B483" s="91"/>
      <c r="C483" s="1904"/>
      <c r="D483" s="2003"/>
      <c r="E483" s="1991"/>
      <c r="F483" s="1992"/>
      <c r="G483" s="2004"/>
      <c r="H483" s="2004"/>
      <c r="I483" s="91"/>
      <c r="J483" s="1386"/>
      <c r="K483" s="1359"/>
      <c r="L483" s="30"/>
      <c r="N483" s="582"/>
      <c r="O483" s="1827"/>
      <c r="P483" s="582"/>
      <c r="Q483" s="1827"/>
      <c r="R483" s="582"/>
      <c r="S483" s="1827"/>
      <c r="T483" s="128"/>
      <c r="U483" s="128"/>
      <c r="V483" s="582"/>
      <c r="W483" s="1827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  <c r="AI483" s="128"/>
      <c r="AL483" s="2008">
        <f>SUM(AL484:AL523)</f>
        <v>8</v>
      </c>
      <c r="AM483" s="2008">
        <f t="shared" ref="AM483:AU483" si="104">SUM(AM484:AM523)</f>
        <v>11550000</v>
      </c>
      <c r="AN483" s="2008">
        <f t="shared" si="104"/>
        <v>6</v>
      </c>
      <c r="AO483" s="2008">
        <f t="shared" si="104"/>
        <v>10515000</v>
      </c>
      <c r="AP483" s="2008">
        <f t="shared" si="104"/>
        <v>11</v>
      </c>
      <c r="AQ483" s="2008">
        <f t="shared" si="104"/>
        <v>10395000</v>
      </c>
      <c r="AR483" s="2008">
        <f t="shared" si="104"/>
        <v>2</v>
      </c>
      <c r="AS483" s="2008">
        <f t="shared" si="104"/>
        <v>3240000</v>
      </c>
      <c r="AT483" s="2008">
        <f t="shared" si="104"/>
        <v>13</v>
      </c>
      <c r="AU483" s="2008">
        <f t="shared" si="104"/>
        <v>33495000</v>
      </c>
      <c r="AV483" s="2009">
        <f>AL483+AN483+AP483+AR483+AT483</f>
        <v>40</v>
      </c>
      <c r="AW483" s="2009">
        <f>AM483+AO483+AQ483+AS483+AU483</f>
        <v>69195000</v>
      </c>
    </row>
    <row r="484" spans="1:196" s="1363" customFormat="1" ht="24" customHeight="1">
      <c r="A484" s="66">
        <v>10</v>
      </c>
      <c r="B484" s="66">
        <v>9</v>
      </c>
      <c r="C484" s="14" t="s">
        <v>772</v>
      </c>
      <c r="D484" s="1360">
        <v>730000</v>
      </c>
      <c r="E484" s="582">
        <v>1</v>
      </c>
      <c r="F484" s="126">
        <f t="shared" ref="F484:F523" si="105">E484*D484</f>
        <v>730000</v>
      </c>
      <c r="G484" s="882" t="s">
        <v>1281</v>
      </c>
      <c r="H484" s="882" t="s">
        <v>1282</v>
      </c>
      <c r="I484" s="66" t="s">
        <v>33</v>
      </c>
      <c r="J484" s="125" t="s">
        <v>1403</v>
      </c>
      <c r="K484" s="1372" t="s">
        <v>1433</v>
      </c>
      <c r="N484" s="128"/>
      <c r="O484" s="128"/>
      <c r="P484" s="582">
        <f>$E484</f>
        <v>1</v>
      </c>
      <c r="Q484" s="1827">
        <f>$F484</f>
        <v>730000</v>
      </c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128"/>
      <c r="AL484" s="1827">
        <f t="shared" ref="AL484:AL491" si="106">$E484</f>
        <v>1</v>
      </c>
      <c r="AM484" s="1827">
        <f t="shared" ref="AM484:AM491" si="107">$F484</f>
        <v>730000</v>
      </c>
      <c r="AN484" s="128"/>
      <c r="AO484" s="128"/>
      <c r="AP484" s="128"/>
      <c r="AQ484" s="128"/>
      <c r="AR484" s="128"/>
      <c r="AS484" s="128"/>
      <c r="AT484" s="128"/>
      <c r="AU484" s="128"/>
    </row>
    <row r="485" spans="1:196" s="1363" customFormat="1" ht="24" customHeight="1">
      <c r="A485" s="66">
        <v>10</v>
      </c>
      <c r="B485" s="66">
        <v>5</v>
      </c>
      <c r="C485" s="14" t="s">
        <v>994</v>
      </c>
      <c r="D485" s="1360">
        <v>930000</v>
      </c>
      <c r="E485" s="582">
        <v>1</v>
      </c>
      <c r="F485" s="126">
        <f t="shared" si="105"/>
        <v>930000</v>
      </c>
      <c r="G485" s="882" t="s">
        <v>1281</v>
      </c>
      <c r="H485" s="882" t="s">
        <v>1282</v>
      </c>
      <c r="I485" s="66" t="s">
        <v>725</v>
      </c>
      <c r="J485" s="1366" t="s">
        <v>1403</v>
      </c>
      <c r="K485" s="1372" t="s">
        <v>1433</v>
      </c>
      <c r="N485" s="128"/>
      <c r="O485" s="128"/>
      <c r="P485" s="582">
        <f>$E485</f>
        <v>1</v>
      </c>
      <c r="Q485" s="1827">
        <f>$F485</f>
        <v>930000</v>
      </c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  <c r="AB485" s="128"/>
      <c r="AC485" s="128"/>
      <c r="AD485" s="128"/>
      <c r="AE485" s="128"/>
      <c r="AF485" s="128"/>
      <c r="AG485" s="128"/>
      <c r="AH485" s="128"/>
      <c r="AI485" s="128"/>
      <c r="AL485" s="1827">
        <f t="shared" si="106"/>
        <v>1</v>
      </c>
      <c r="AM485" s="1827">
        <f t="shared" si="107"/>
        <v>930000</v>
      </c>
      <c r="AN485" s="128"/>
      <c r="AO485" s="128"/>
      <c r="AP485" s="128"/>
      <c r="AQ485" s="128"/>
      <c r="AR485" s="128"/>
      <c r="AS485" s="128"/>
      <c r="AT485" s="128"/>
      <c r="AU485" s="128"/>
    </row>
    <row r="486" spans="1:196" s="1363" customFormat="1" ht="24" customHeight="1">
      <c r="A486" s="66">
        <v>10</v>
      </c>
      <c r="B486" s="66">
        <v>21</v>
      </c>
      <c r="C486" s="14" t="s">
        <v>992</v>
      </c>
      <c r="D486" s="1360">
        <v>1240000</v>
      </c>
      <c r="E486" s="582">
        <v>1</v>
      </c>
      <c r="F486" s="126">
        <f t="shared" si="105"/>
        <v>1240000</v>
      </c>
      <c r="G486" s="882" t="s">
        <v>1281</v>
      </c>
      <c r="H486" s="882" t="s">
        <v>1282</v>
      </c>
      <c r="I486" s="66" t="s">
        <v>33</v>
      </c>
      <c r="J486" s="125" t="s">
        <v>1403</v>
      </c>
      <c r="K486" s="1372" t="s">
        <v>1433</v>
      </c>
      <c r="N486" s="128"/>
      <c r="O486" s="128"/>
      <c r="P486" s="582">
        <f>$E486</f>
        <v>1</v>
      </c>
      <c r="Q486" s="1827">
        <f>$F486</f>
        <v>1240000</v>
      </c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8"/>
      <c r="AF486" s="128"/>
      <c r="AG486" s="128"/>
      <c r="AH486" s="128"/>
      <c r="AI486" s="128"/>
      <c r="AL486" s="1827">
        <f t="shared" si="106"/>
        <v>1</v>
      </c>
      <c r="AM486" s="1827">
        <f t="shared" si="107"/>
        <v>1240000</v>
      </c>
      <c r="AN486" s="128"/>
      <c r="AO486" s="128"/>
      <c r="AP486" s="128"/>
      <c r="AQ486" s="128"/>
      <c r="AR486" s="128"/>
      <c r="AS486" s="128"/>
      <c r="AT486" s="128"/>
      <c r="AU486" s="128"/>
    </row>
    <row r="487" spans="1:196" s="1363" customFormat="1" ht="24" customHeight="1">
      <c r="A487" s="66">
        <v>10</v>
      </c>
      <c r="B487" s="66">
        <v>36</v>
      </c>
      <c r="C487" s="14" t="s">
        <v>291</v>
      </c>
      <c r="D487" s="1375">
        <v>1420000</v>
      </c>
      <c r="E487" s="582">
        <v>1</v>
      </c>
      <c r="F487" s="126">
        <f t="shared" si="105"/>
        <v>1420000</v>
      </c>
      <c r="G487" s="882" t="s">
        <v>1124</v>
      </c>
      <c r="H487" s="882" t="s">
        <v>1282</v>
      </c>
      <c r="I487" s="66" t="s">
        <v>49</v>
      </c>
      <c r="J487" s="1366" t="s">
        <v>1403</v>
      </c>
      <c r="K487" s="1372" t="s">
        <v>1433</v>
      </c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582">
        <f>$E487</f>
        <v>1</v>
      </c>
      <c r="AA487" s="582">
        <f>$F487</f>
        <v>1420000</v>
      </c>
      <c r="AB487" s="128"/>
      <c r="AC487" s="128"/>
      <c r="AD487" s="128"/>
      <c r="AE487" s="128"/>
      <c r="AF487" s="128"/>
      <c r="AG487" s="128"/>
      <c r="AH487" s="128"/>
      <c r="AI487" s="128"/>
      <c r="AL487" s="1827">
        <f t="shared" si="106"/>
        <v>1</v>
      </c>
      <c r="AM487" s="1827">
        <f t="shared" si="107"/>
        <v>1420000</v>
      </c>
      <c r="AN487" s="128"/>
      <c r="AO487" s="128"/>
      <c r="AP487" s="128"/>
      <c r="AQ487" s="128"/>
      <c r="AR487" s="128"/>
      <c r="AS487" s="128"/>
      <c r="AT487" s="128"/>
      <c r="AU487" s="128"/>
    </row>
    <row r="488" spans="1:196" s="1363" customFormat="1" ht="24" customHeight="1">
      <c r="A488" s="66">
        <v>10</v>
      </c>
      <c r="B488" s="66">
        <v>17</v>
      </c>
      <c r="C488" s="14" t="s">
        <v>803</v>
      </c>
      <c r="D488" s="1360">
        <v>1650000</v>
      </c>
      <c r="E488" s="582">
        <v>1</v>
      </c>
      <c r="F488" s="126">
        <f t="shared" si="105"/>
        <v>1650000</v>
      </c>
      <c r="G488" s="882" t="s">
        <v>1281</v>
      </c>
      <c r="H488" s="882" t="s">
        <v>1282</v>
      </c>
      <c r="I488" s="66" t="s">
        <v>725</v>
      </c>
      <c r="J488" s="1366" t="s">
        <v>1403</v>
      </c>
      <c r="K488" s="1372" t="s">
        <v>1433</v>
      </c>
      <c r="N488" s="128"/>
      <c r="O488" s="128"/>
      <c r="P488" s="582">
        <f>$E488</f>
        <v>1</v>
      </c>
      <c r="Q488" s="1827">
        <f>$F488</f>
        <v>1650000</v>
      </c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8"/>
      <c r="AF488" s="128"/>
      <c r="AG488" s="128"/>
      <c r="AH488" s="128"/>
      <c r="AI488" s="128"/>
      <c r="AL488" s="1827">
        <f t="shared" si="106"/>
        <v>1</v>
      </c>
      <c r="AM488" s="1827">
        <f t="shared" si="107"/>
        <v>1650000</v>
      </c>
      <c r="AN488" s="128"/>
      <c r="AO488" s="128"/>
      <c r="AP488" s="128"/>
      <c r="AQ488" s="128"/>
      <c r="AR488" s="128"/>
      <c r="AS488" s="128"/>
      <c r="AT488" s="128"/>
      <c r="AU488" s="128"/>
    </row>
    <row r="489" spans="1:196" s="1363" customFormat="1" ht="24" customHeight="1">
      <c r="A489" s="66">
        <v>10</v>
      </c>
      <c r="B489" s="66">
        <v>13</v>
      </c>
      <c r="C489" s="14" t="s">
        <v>550</v>
      </c>
      <c r="D489" s="1360">
        <v>1760000</v>
      </c>
      <c r="E489" s="582">
        <v>1</v>
      </c>
      <c r="F489" s="126">
        <f t="shared" si="105"/>
        <v>1760000</v>
      </c>
      <c r="G489" s="882" t="s">
        <v>1281</v>
      </c>
      <c r="H489" s="882" t="s">
        <v>1282</v>
      </c>
      <c r="I489" s="66" t="s">
        <v>33</v>
      </c>
      <c r="J489" s="125" t="s">
        <v>1403</v>
      </c>
      <c r="K489" s="1372" t="s">
        <v>1433</v>
      </c>
      <c r="N489" s="128"/>
      <c r="O489" s="128"/>
      <c r="P489" s="582">
        <f>$E489</f>
        <v>1</v>
      </c>
      <c r="Q489" s="1827">
        <f>$F489</f>
        <v>1760000</v>
      </c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  <c r="AB489" s="128"/>
      <c r="AC489" s="128"/>
      <c r="AD489" s="128"/>
      <c r="AE489" s="128"/>
      <c r="AF489" s="128"/>
      <c r="AG489" s="128"/>
      <c r="AH489" s="128"/>
      <c r="AI489" s="128"/>
      <c r="AL489" s="1827">
        <f t="shared" si="106"/>
        <v>1</v>
      </c>
      <c r="AM489" s="1827">
        <f t="shared" si="107"/>
        <v>1760000</v>
      </c>
      <c r="AN489" s="128"/>
      <c r="AO489" s="128"/>
      <c r="AP489" s="128"/>
      <c r="AQ489" s="128"/>
      <c r="AR489" s="128"/>
      <c r="AS489" s="128"/>
      <c r="AT489" s="128"/>
      <c r="AU489" s="128"/>
    </row>
    <row r="490" spans="1:196" s="1363" customFormat="1" ht="24" customHeight="1">
      <c r="A490" s="66">
        <v>10</v>
      </c>
      <c r="B490" s="66">
        <v>14</v>
      </c>
      <c r="C490" s="14" t="s">
        <v>771</v>
      </c>
      <c r="D490" s="1360">
        <v>1760000</v>
      </c>
      <c r="E490" s="582">
        <v>1</v>
      </c>
      <c r="F490" s="126">
        <f t="shared" si="105"/>
        <v>1760000</v>
      </c>
      <c r="G490" s="882" t="s">
        <v>1281</v>
      </c>
      <c r="H490" s="882" t="s">
        <v>1282</v>
      </c>
      <c r="I490" s="66" t="s">
        <v>33</v>
      </c>
      <c r="J490" s="1366" t="s">
        <v>1403</v>
      </c>
      <c r="K490" s="1372" t="s">
        <v>1433</v>
      </c>
      <c r="L490" s="1385"/>
      <c r="M490" s="1385"/>
      <c r="N490" s="1828"/>
      <c r="O490" s="1828"/>
      <c r="P490" s="582">
        <f>$E490</f>
        <v>1</v>
      </c>
      <c r="Q490" s="1827">
        <f>$F490</f>
        <v>1760000</v>
      </c>
      <c r="R490" s="1828"/>
      <c r="S490" s="1828"/>
      <c r="T490" s="1828"/>
      <c r="U490" s="1828"/>
      <c r="V490" s="1828"/>
      <c r="W490" s="1828"/>
      <c r="X490" s="1828"/>
      <c r="Y490" s="1828"/>
      <c r="Z490" s="1828"/>
      <c r="AA490" s="1828"/>
      <c r="AB490" s="1828"/>
      <c r="AC490" s="1828"/>
      <c r="AD490" s="1828"/>
      <c r="AE490" s="1828"/>
      <c r="AF490" s="1828"/>
      <c r="AG490" s="1828"/>
      <c r="AH490" s="1828"/>
      <c r="AI490" s="1828"/>
      <c r="AJ490" s="1385"/>
      <c r="AK490" s="1385"/>
      <c r="AL490" s="1827">
        <f t="shared" si="106"/>
        <v>1</v>
      </c>
      <c r="AM490" s="1827">
        <f t="shared" si="107"/>
        <v>1760000</v>
      </c>
      <c r="AN490" s="1828"/>
      <c r="AO490" s="1828"/>
      <c r="AP490" s="1828"/>
      <c r="AQ490" s="1828"/>
      <c r="AR490" s="1828"/>
      <c r="AS490" s="1828"/>
      <c r="AT490" s="1828"/>
      <c r="AU490" s="1828"/>
      <c r="AV490" s="1385"/>
      <c r="AW490" s="1385"/>
      <c r="AX490" s="1385"/>
      <c r="AY490" s="1385"/>
      <c r="AZ490" s="1385"/>
      <c r="BA490" s="1385"/>
      <c r="BB490" s="1385"/>
      <c r="BC490" s="1385"/>
      <c r="BD490" s="1385"/>
      <c r="BE490" s="1385"/>
      <c r="BF490" s="1385"/>
      <c r="BG490" s="1385"/>
      <c r="BH490" s="1385"/>
      <c r="BI490" s="1385"/>
      <c r="BJ490" s="1385"/>
      <c r="BK490" s="1385"/>
      <c r="BL490" s="1385"/>
      <c r="BM490" s="1385"/>
      <c r="BN490" s="1385"/>
      <c r="BO490" s="1385"/>
      <c r="BP490" s="1385"/>
      <c r="BQ490" s="1385"/>
      <c r="BR490" s="1385"/>
      <c r="BS490" s="1385"/>
      <c r="BT490" s="1385"/>
      <c r="BU490" s="1385"/>
      <c r="BV490" s="1385"/>
      <c r="BW490" s="1385"/>
      <c r="BX490" s="1385"/>
      <c r="BY490" s="1385"/>
      <c r="BZ490" s="1385"/>
      <c r="CA490" s="1385"/>
      <c r="CB490" s="1385"/>
      <c r="CC490" s="1385"/>
      <c r="CD490" s="1385"/>
      <c r="CE490" s="1385"/>
      <c r="CF490" s="1385"/>
      <c r="CG490" s="1385"/>
      <c r="CH490" s="1385"/>
      <c r="CI490" s="1385"/>
      <c r="CJ490" s="1385"/>
      <c r="CK490" s="1385"/>
      <c r="CL490" s="1385"/>
      <c r="CM490" s="1385"/>
      <c r="CN490" s="1385"/>
      <c r="CO490" s="1385"/>
      <c r="CP490" s="1385"/>
      <c r="CQ490" s="1385"/>
      <c r="CR490" s="1385"/>
      <c r="CS490" s="1385"/>
      <c r="CT490" s="1385"/>
      <c r="CU490" s="1385"/>
      <c r="CV490" s="1385"/>
      <c r="CW490" s="1385"/>
      <c r="CX490" s="1385"/>
      <c r="CY490" s="1385"/>
      <c r="CZ490" s="1385"/>
      <c r="DA490" s="1385"/>
      <c r="DB490" s="1385"/>
      <c r="DC490" s="1385"/>
      <c r="DD490" s="1385"/>
      <c r="DE490" s="1385"/>
      <c r="DF490" s="1385"/>
      <c r="DG490" s="1385"/>
      <c r="DH490" s="1385"/>
      <c r="DI490" s="1385"/>
      <c r="DJ490" s="1385"/>
      <c r="DK490" s="1385"/>
      <c r="DL490" s="1385"/>
      <c r="DM490" s="1385"/>
      <c r="DN490" s="1385"/>
      <c r="DO490" s="1385"/>
      <c r="DP490" s="1385"/>
      <c r="DQ490" s="1385"/>
      <c r="DR490" s="1385"/>
      <c r="DS490" s="1385"/>
      <c r="DT490" s="1385"/>
      <c r="DU490" s="1385"/>
      <c r="DV490" s="1385"/>
      <c r="DW490" s="1385"/>
      <c r="DX490" s="1385"/>
      <c r="DY490" s="1385"/>
      <c r="DZ490" s="1385"/>
      <c r="EA490" s="1385"/>
      <c r="EB490" s="1385"/>
      <c r="EC490" s="1385"/>
      <c r="ED490" s="1385"/>
      <c r="EE490" s="1385"/>
      <c r="EF490" s="1385"/>
      <c r="EG490" s="1385"/>
      <c r="EH490" s="1385"/>
      <c r="EI490" s="1385"/>
      <c r="EJ490" s="1385"/>
      <c r="EK490" s="1385"/>
      <c r="EL490" s="1385"/>
      <c r="EM490" s="1385"/>
      <c r="EN490" s="1385"/>
      <c r="EO490" s="1385"/>
      <c r="EP490" s="1385"/>
      <c r="EQ490" s="1385"/>
      <c r="ER490" s="1385"/>
      <c r="ES490" s="1385"/>
      <c r="ET490" s="1385"/>
      <c r="EU490" s="1385"/>
      <c r="EV490" s="1385"/>
      <c r="EW490" s="1385"/>
      <c r="EX490" s="1385"/>
      <c r="EY490" s="1385"/>
      <c r="EZ490" s="1385"/>
      <c r="FA490" s="1385"/>
      <c r="FB490" s="1385"/>
      <c r="FC490" s="1385"/>
      <c r="FD490" s="1385"/>
      <c r="FE490" s="1385"/>
      <c r="FF490" s="1385"/>
      <c r="FG490" s="1385"/>
      <c r="FH490" s="1385"/>
      <c r="FI490" s="1385"/>
      <c r="FJ490" s="1385"/>
      <c r="FK490" s="1385"/>
      <c r="FL490" s="1385"/>
      <c r="FM490" s="1385"/>
      <c r="FN490" s="1385"/>
      <c r="FO490" s="1385"/>
      <c r="FP490" s="1385"/>
      <c r="FQ490" s="1385"/>
      <c r="FR490" s="1385"/>
      <c r="FS490" s="1385"/>
      <c r="FT490" s="1385"/>
      <c r="FU490" s="1385"/>
      <c r="FV490" s="1385"/>
      <c r="FW490" s="1385"/>
      <c r="FX490" s="1385"/>
      <c r="FY490" s="1385"/>
      <c r="FZ490" s="1385"/>
      <c r="GA490" s="1385"/>
      <c r="GB490" s="1385"/>
      <c r="GC490" s="1385"/>
      <c r="GD490" s="1385"/>
      <c r="GE490" s="1385"/>
      <c r="GF490" s="1385"/>
      <c r="GG490" s="1385"/>
      <c r="GH490" s="1385"/>
      <c r="GI490" s="1385"/>
      <c r="GJ490" s="1385"/>
      <c r="GK490" s="1385"/>
      <c r="GL490" s="1385"/>
      <c r="GM490" s="1385"/>
      <c r="GN490" s="1385"/>
    </row>
    <row r="491" spans="1:196" s="1363" customFormat="1" ht="24" customHeight="1">
      <c r="A491" s="66">
        <v>10</v>
      </c>
      <c r="B491" s="66">
        <v>19</v>
      </c>
      <c r="C491" s="14" t="s">
        <v>77</v>
      </c>
      <c r="D491" s="1360">
        <v>2060000</v>
      </c>
      <c r="E491" s="582">
        <v>1</v>
      </c>
      <c r="F491" s="126">
        <f t="shared" si="105"/>
        <v>2060000</v>
      </c>
      <c r="G491" s="882" t="s">
        <v>1281</v>
      </c>
      <c r="H491" s="882" t="s">
        <v>1282</v>
      </c>
      <c r="I491" s="66" t="s">
        <v>725</v>
      </c>
      <c r="J491" s="125" t="s">
        <v>1403</v>
      </c>
      <c r="K491" s="1372" t="s">
        <v>1433</v>
      </c>
      <c r="N491" s="128"/>
      <c r="O491" s="128"/>
      <c r="P491" s="582">
        <f>$E491</f>
        <v>1</v>
      </c>
      <c r="Q491" s="1827">
        <f>$F491</f>
        <v>2060000</v>
      </c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  <c r="AB491" s="128"/>
      <c r="AC491" s="128"/>
      <c r="AD491" s="128"/>
      <c r="AE491" s="128"/>
      <c r="AF491" s="128"/>
      <c r="AG491" s="128"/>
      <c r="AH491" s="128"/>
      <c r="AI491" s="128"/>
      <c r="AL491" s="1827">
        <f t="shared" si="106"/>
        <v>1</v>
      </c>
      <c r="AM491" s="1827">
        <f t="shared" si="107"/>
        <v>2060000</v>
      </c>
      <c r="AN491" s="128"/>
      <c r="AO491" s="128"/>
      <c r="AP491" s="128"/>
      <c r="AQ491" s="128"/>
      <c r="AR491" s="128"/>
      <c r="AS491" s="128"/>
      <c r="AT491" s="128"/>
      <c r="AU491" s="128"/>
    </row>
    <row r="492" spans="1:196" s="1363" customFormat="1" ht="24" customHeight="1">
      <c r="A492" s="66">
        <v>10</v>
      </c>
      <c r="B492" s="66">
        <v>12</v>
      </c>
      <c r="C492" s="14" t="s">
        <v>290</v>
      </c>
      <c r="D492" s="1360">
        <v>965000</v>
      </c>
      <c r="E492" s="582">
        <v>1</v>
      </c>
      <c r="F492" s="126">
        <f t="shared" si="105"/>
        <v>965000</v>
      </c>
      <c r="G492" s="882" t="s">
        <v>1121</v>
      </c>
      <c r="H492" s="882" t="s">
        <v>1285</v>
      </c>
      <c r="I492" s="66" t="s">
        <v>44</v>
      </c>
      <c r="J492" s="1366" t="s">
        <v>1403</v>
      </c>
      <c r="K492" s="1372" t="s">
        <v>1433</v>
      </c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582">
        <f>$E492</f>
        <v>1</v>
      </c>
      <c r="Y492" s="582">
        <f>$F492</f>
        <v>965000</v>
      </c>
      <c r="Z492" s="128"/>
      <c r="AA492" s="128"/>
      <c r="AB492" s="128"/>
      <c r="AC492" s="128"/>
      <c r="AD492" s="128"/>
      <c r="AE492" s="128"/>
      <c r="AF492" s="128"/>
      <c r="AG492" s="128"/>
      <c r="AH492" s="128"/>
      <c r="AI492" s="128"/>
      <c r="AL492" s="128"/>
      <c r="AM492" s="128"/>
      <c r="AN492" s="1827">
        <f t="shared" ref="AN492:AN497" si="108">$E492</f>
        <v>1</v>
      </c>
      <c r="AO492" s="1827">
        <f t="shared" ref="AO492:AO497" si="109">$F492</f>
        <v>965000</v>
      </c>
      <c r="AP492" s="128"/>
      <c r="AQ492" s="128"/>
      <c r="AR492" s="128"/>
      <c r="AS492" s="128"/>
      <c r="AT492" s="128"/>
      <c r="AU492" s="128"/>
    </row>
    <row r="493" spans="1:196" s="1363" customFormat="1" ht="24" customHeight="1">
      <c r="A493" s="66">
        <v>10</v>
      </c>
      <c r="B493" s="66">
        <v>27</v>
      </c>
      <c r="C493" s="14" t="s">
        <v>895</v>
      </c>
      <c r="D493" s="1360">
        <v>1070000</v>
      </c>
      <c r="E493" s="582">
        <v>1</v>
      </c>
      <c r="F493" s="126">
        <f t="shared" si="105"/>
        <v>1070000</v>
      </c>
      <c r="G493" s="882" t="s">
        <v>936</v>
      </c>
      <c r="H493" s="882" t="s">
        <v>1285</v>
      </c>
      <c r="I493" s="66" t="s">
        <v>33</v>
      </c>
      <c r="J493" s="1366" t="s">
        <v>1403</v>
      </c>
      <c r="K493" s="1372" t="s">
        <v>1433</v>
      </c>
      <c r="N493" s="128"/>
      <c r="O493" s="128"/>
      <c r="P493" s="582">
        <f>$E493</f>
        <v>1</v>
      </c>
      <c r="Q493" s="1827">
        <f>$F493</f>
        <v>1070000</v>
      </c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128"/>
      <c r="AL493" s="128"/>
      <c r="AM493" s="128"/>
      <c r="AN493" s="1827">
        <f t="shared" si="108"/>
        <v>1</v>
      </c>
      <c r="AO493" s="1827">
        <f t="shared" si="109"/>
        <v>1070000</v>
      </c>
      <c r="AP493" s="128"/>
      <c r="AQ493" s="128"/>
      <c r="AR493" s="128"/>
      <c r="AS493" s="128"/>
      <c r="AT493" s="128"/>
      <c r="AU493" s="128"/>
    </row>
    <row r="494" spans="1:196" s="1363" customFormat="1" ht="24" customHeight="1">
      <c r="A494" s="66">
        <v>10</v>
      </c>
      <c r="B494" s="66">
        <v>24</v>
      </c>
      <c r="C494" s="14" t="s">
        <v>773</v>
      </c>
      <c r="D494" s="1360">
        <v>1320000</v>
      </c>
      <c r="E494" s="582">
        <v>1</v>
      </c>
      <c r="F494" s="126">
        <f t="shared" si="105"/>
        <v>1320000</v>
      </c>
      <c r="G494" s="882" t="s">
        <v>296</v>
      </c>
      <c r="H494" s="882" t="s">
        <v>1285</v>
      </c>
      <c r="I494" s="66" t="s">
        <v>49</v>
      </c>
      <c r="J494" s="125" t="s">
        <v>1403</v>
      </c>
      <c r="K494" s="1372" t="s">
        <v>1433</v>
      </c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582">
        <f>$E494</f>
        <v>1</v>
      </c>
      <c r="AA494" s="582">
        <f>$F494</f>
        <v>1320000</v>
      </c>
      <c r="AB494" s="128"/>
      <c r="AC494" s="128"/>
      <c r="AD494" s="128"/>
      <c r="AE494" s="128"/>
      <c r="AF494" s="128"/>
      <c r="AG494" s="128"/>
      <c r="AH494" s="128"/>
      <c r="AI494" s="128"/>
      <c r="AL494" s="128"/>
      <c r="AM494" s="128"/>
      <c r="AN494" s="1827">
        <f t="shared" si="108"/>
        <v>1</v>
      </c>
      <c r="AO494" s="1827">
        <f t="shared" si="109"/>
        <v>1320000</v>
      </c>
      <c r="AP494" s="128"/>
      <c r="AQ494" s="128"/>
      <c r="AR494" s="128"/>
      <c r="AS494" s="128"/>
      <c r="AT494" s="128"/>
      <c r="AU494" s="128"/>
    </row>
    <row r="495" spans="1:196" s="1364" customFormat="1" ht="24" customHeight="1">
      <c r="A495" s="66">
        <v>10</v>
      </c>
      <c r="B495" s="66">
        <v>38</v>
      </c>
      <c r="C495" s="14" t="s">
        <v>988</v>
      </c>
      <c r="D495" s="1360">
        <v>2000000</v>
      </c>
      <c r="E495" s="582">
        <v>1</v>
      </c>
      <c r="F495" s="126">
        <f t="shared" si="105"/>
        <v>2000000</v>
      </c>
      <c r="G495" s="882" t="s">
        <v>287</v>
      </c>
      <c r="H495" s="882" t="s">
        <v>1285</v>
      </c>
      <c r="I495" s="66" t="s">
        <v>49</v>
      </c>
      <c r="J495" s="1366" t="s">
        <v>1403</v>
      </c>
      <c r="K495" s="1372" t="s">
        <v>1433</v>
      </c>
      <c r="L495" s="1363"/>
      <c r="M495" s="1363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582">
        <f>$E495</f>
        <v>1</v>
      </c>
      <c r="AA495" s="582">
        <f>$F495</f>
        <v>2000000</v>
      </c>
      <c r="AB495" s="128"/>
      <c r="AC495" s="128"/>
      <c r="AD495" s="128"/>
      <c r="AE495" s="128"/>
      <c r="AF495" s="128"/>
      <c r="AG495" s="128"/>
      <c r="AH495" s="128"/>
      <c r="AI495" s="128"/>
      <c r="AJ495" s="1363"/>
      <c r="AK495" s="1363"/>
      <c r="AL495" s="128"/>
      <c r="AM495" s="128"/>
      <c r="AN495" s="1827">
        <f t="shared" si="108"/>
        <v>1</v>
      </c>
      <c r="AO495" s="1827">
        <f t="shared" si="109"/>
        <v>2000000</v>
      </c>
      <c r="AP495" s="128"/>
      <c r="AQ495" s="128"/>
      <c r="AR495" s="128"/>
      <c r="AS495" s="128"/>
      <c r="AT495" s="128"/>
      <c r="AU495" s="128"/>
      <c r="AV495" s="1363"/>
      <c r="AW495" s="1363"/>
      <c r="AX495" s="1363"/>
      <c r="AY495" s="1363"/>
      <c r="AZ495" s="1363"/>
      <c r="BA495" s="1363"/>
      <c r="BB495" s="1363"/>
      <c r="BC495" s="1363"/>
      <c r="BD495" s="1363"/>
      <c r="BE495" s="1363"/>
      <c r="BF495" s="1363"/>
      <c r="BG495" s="1363"/>
      <c r="BH495" s="1363"/>
      <c r="BI495" s="1363"/>
      <c r="BJ495" s="1363"/>
      <c r="BK495" s="1363"/>
      <c r="BL495" s="1363"/>
      <c r="BM495" s="1363"/>
      <c r="BN495" s="1363"/>
      <c r="BO495" s="1363"/>
      <c r="BP495" s="1363"/>
      <c r="BQ495" s="1363"/>
      <c r="BR495" s="1363"/>
      <c r="BS495" s="1363"/>
      <c r="BT495" s="1363"/>
      <c r="BU495" s="1363"/>
      <c r="BV495" s="1363"/>
      <c r="BW495" s="1363"/>
      <c r="BX495" s="1363"/>
      <c r="BY495" s="1363"/>
      <c r="BZ495" s="1363"/>
      <c r="CA495" s="1363"/>
      <c r="CB495" s="1363"/>
      <c r="CC495" s="1363"/>
      <c r="CD495" s="1363"/>
      <c r="CE495" s="1363"/>
      <c r="CF495" s="1363"/>
      <c r="CG495" s="1363"/>
      <c r="CH495" s="1363"/>
      <c r="CI495" s="1363"/>
      <c r="CJ495" s="1363"/>
      <c r="CK495" s="1363"/>
      <c r="CL495" s="1363"/>
      <c r="CM495" s="1363"/>
      <c r="CN495" s="1363"/>
      <c r="CO495" s="1363"/>
      <c r="CP495" s="1363"/>
      <c r="CQ495" s="1363"/>
      <c r="CR495" s="1363"/>
      <c r="CS495" s="1363"/>
      <c r="CT495" s="1363"/>
      <c r="CU495" s="1363"/>
      <c r="CV495" s="1363"/>
      <c r="CW495" s="1363"/>
      <c r="CX495" s="1363"/>
      <c r="CY495" s="1363"/>
      <c r="CZ495" s="1363"/>
      <c r="DA495" s="1363"/>
      <c r="DB495" s="1363"/>
      <c r="DC495" s="1363"/>
      <c r="DD495" s="1363"/>
      <c r="DE495" s="1363"/>
      <c r="DF495" s="1363"/>
      <c r="DG495" s="1363"/>
      <c r="DH495" s="1363"/>
      <c r="DI495" s="1363"/>
      <c r="DJ495" s="1363"/>
      <c r="DK495" s="1363"/>
      <c r="DL495" s="1363"/>
      <c r="DM495" s="1363"/>
      <c r="DN495" s="1363"/>
      <c r="DO495" s="1363"/>
      <c r="DP495" s="1363"/>
      <c r="DQ495" s="1363"/>
      <c r="DR495" s="1363"/>
      <c r="DS495" s="1363"/>
      <c r="DT495" s="1363"/>
      <c r="DU495" s="1363"/>
      <c r="DV495" s="1363"/>
      <c r="DW495" s="1363"/>
      <c r="DX495" s="1363"/>
      <c r="DY495" s="1363"/>
      <c r="DZ495" s="1363"/>
      <c r="EA495" s="1363"/>
      <c r="EB495" s="1363"/>
      <c r="EC495" s="1363"/>
      <c r="ED495" s="1363"/>
      <c r="EE495" s="1363"/>
      <c r="EF495" s="1363"/>
      <c r="EG495" s="1363"/>
      <c r="EH495" s="1363"/>
      <c r="EI495" s="1363"/>
      <c r="EJ495" s="1363"/>
      <c r="EK495" s="1363"/>
      <c r="EL495" s="1363"/>
      <c r="EM495" s="1363"/>
      <c r="EN495" s="1363"/>
      <c r="EO495" s="1363"/>
      <c r="EP495" s="1363"/>
      <c r="EQ495" s="1363"/>
      <c r="ER495" s="1363"/>
      <c r="ES495" s="1363"/>
      <c r="ET495" s="1363"/>
      <c r="EU495" s="1363"/>
      <c r="EV495" s="1363"/>
      <c r="EW495" s="1363"/>
      <c r="EX495" s="1363"/>
      <c r="EY495" s="1363"/>
      <c r="EZ495" s="1363"/>
      <c r="FA495" s="1363"/>
      <c r="FB495" s="1363"/>
      <c r="FC495" s="1363"/>
      <c r="FD495" s="1363"/>
      <c r="FE495" s="1363"/>
      <c r="FF495" s="1363"/>
      <c r="FG495" s="1363"/>
      <c r="FH495" s="1363"/>
      <c r="FI495" s="1363"/>
      <c r="FJ495" s="1363"/>
      <c r="FK495" s="1363"/>
      <c r="FL495" s="1363"/>
      <c r="FM495" s="1363"/>
      <c r="FN495" s="1363"/>
      <c r="FO495" s="1363"/>
      <c r="FP495" s="1363"/>
      <c r="FQ495" s="1363"/>
      <c r="FR495" s="1363"/>
      <c r="FS495" s="1363"/>
      <c r="FT495" s="1363"/>
      <c r="FU495" s="1363"/>
      <c r="FV495" s="1363"/>
      <c r="FW495" s="1363"/>
      <c r="FX495" s="1363"/>
      <c r="FY495" s="1363"/>
      <c r="FZ495" s="1363"/>
      <c r="GA495" s="1363"/>
      <c r="GB495" s="1363"/>
      <c r="GC495" s="1363"/>
      <c r="GD495" s="1363"/>
      <c r="GE495" s="1363"/>
      <c r="GF495" s="1363"/>
      <c r="GG495" s="1363"/>
      <c r="GH495" s="1363"/>
      <c r="GI495" s="1363"/>
      <c r="GJ495" s="1363"/>
      <c r="GK495" s="1363"/>
      <c r="GL495" s="1363"/>
      <c r="GM495" s="1363"/>
      <c r="GN495" s="1363"/>
    </row>
    <row r="496" spans="1:196" s="1364" customFormat="1" ht="24" customHeight="1">
      <c r="A496" s="66">
        <v>10</v>
      </c>
      <c r="B496" s="66">
        <v>16</v>
      </c>
      <c r="C496" s="14" t="s">
        <v>518</v>
      </c>
      <c r="D496" s="1360">
        <v>2580000</v>
      </c>
      <c r="E496" s="582">
        <v>1</v>
      </c>
      <c r="F496" s="126">
        <f t="shared" si="105"/>
        <v>2580000</v>
      </c>
      <c r="G496" s="882" t="s">
        <v>936</v>
      </c>
      <c r="H496" s="882" t="s">
        <v>1285</v>
      </c>
      <c r="I496" s="66" t="s">
        <v>33</v>
      </c>
      <c r="J496" s="1366" t="s">
        <v>1403</v>
      </c>
      <c r="K496" s="1372" t="s">
        <v>1433</v>
      </c>
      <c r="L496" s="1363"/>
      <c r="M496" s="1363"/>
      <c r="N496" s="128"/>
      <c r="O496" s="128"/>
      <c r="P496" s="582">
        <f>$E496</f>
        <v>1</v>
      </c>
      <c r="Q496" s="1827">
        <f>$F496</f>
        <v>2580000</v>
      </c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  <c r="AB496" s="128"/>
      <c r="AC496" s="128"/>
      <c r="AD496" s="128"/>
      <c r="AE496" s="128"/>
      <c r="AF496" s="128"/>
      <c r="AG496" s="128"/>
      <c r="AH496" s="128"/>
      <c r="AI496" s="128"/>
      <c r="AJ496" s="1363"/>
      <c r="AK496" s="1363"/>
      <c r="AL496" s="128"/>
      <c r="AM496" s="128"/>
      <c r="AN496" s="1827">
        <f t="shared" si="108"/>
        <v>1</v>
      </c>
      <c r="AO496" s="1827">
        <f t="shared" si="109"/>
        <v>2580000</v>
      </c>
      <c r="AP496" s="128"/>
      <c r="AQ496" s="128"/>
      <c r="AR496" s="128"/>
      <c r="AS496" s="128"/>
      <c r="AT496" s="128"/>
      <c r="AU496" s="128"/>
      <c r="AV496" s="1363"/>
      <c r="AW496" s="1363"/>
      <c r="AX496" s="1363"/>
      <c r="AY496" s="1363"/>
      <c r="AZ496" s="1363"/>
      <c r="BA496" s="1363"/>
      <c r="BB496" s="1363"/>
      <c r="BC496" s="1363"/>
      <c r="BD496" s="1363"/>
      <c r="BE496" s="1363"/>
      <c r="BF496" s="1363"/>
      <c r="BG496" s="1363"/>
      <c r="BH496" s="1363"/>
      <c r="BI496" s="1363"/>
      <c r="BJ496" s="1363"/>
      <c r="BK496" s="1363"/>
      <c r="BL496" s="1363"/>
      <c r="BM496" s="1363"/>
      <c r="BN496" s="1363"/>
      <c r="BO496" s="1363"/>
      <c r="BP496" s="1363"/>
      <c r="BQ496" s="1363"/>
      <c r="BR496" s="1363"/>
      <c r="BS496" s="1363"/>
      <c r="BT496" s="1363"/>
      <c r="BU496" s="1363"/>
      <c r="BV496" s="1363"/>
      <c r="BW496" s="1363"/>
      <c r="BX496" s="1363"/>
      <c r="BY496" s="1363"/>
      <c r="BZ496" s="1363"/>
      <c r="CA496" s="1363"/>
      <c r="CB496" s="1363"/>
      <c r="CC496" s="1363"/>
      <c r="CD496" s="1363"/>
      <c r="CE496" s="1363"/>
      <c r="CF496" s="1363"/>
      <c r="CG496" s="1363"/>
      <c r="CH496" s="1363"/>
      <c r="CI496" s="1363"/>
      <c r="CJ496" s="1363"/>
      <c r="CK496" s="1363"/>
      <c r="CL496" s="1363"/>
      <c r="CM496" s="1363"/>
      <c r="CN496" s="1363"/>
      <c r="CO496" s="1363"/>
      <c r="CP496" s="1363"/>
      <c r="CQ496" s="1363"/>
      <c r="CR496" s="1363"/>
      <c r="CS496" s="1363"/>
      <c r="CT496" s="1363"/>
      <c r="CU496" s="1363"/>
      <c r="CV496" s="1363"/>
      <c r="CW496" s="1363"/>
      <c r="CX496" s="1363"/>
      <c r="CY496" s="1363"/>
      <c r="CZ496" s="1363"/>
      <c r="DA496" s="1363"/>
      <c r="DB496" s="1363"/>
      <c r="DC496" s="1363"/>
      <c r="DD496" s="1363"/>
      <c r="DE496" s="1363"/>
      <c r="DF496" s="1363"/>
      <c r="DG496" s="1363"/>
      <c r="DH496" s="1363"/>
      <c r="DI496" s="1363"/>
      <c r="DJ496" s="1363"/>
      <c r="DK496" s="1363"/>
      <c r="DL496" s="1363"/>
      <c r="DM496" s="1363"/>
      <c r="DN496" s="1363"/>
      <c r="DO496" s="1363"/>
      <c r="DP496" s="1363"/>
      <c r="DQ496" s="1363"/>
      <c r="DR496" s="1363"/>
      <c r="DS496" s="1363"/>
      <c r="DT496" s="1363"/>
      <c r="DU496" s="1363"/>
      <c r="DV496" s="1363"/>
      <c r="DW496" s="1363"/>
      <c r="DX496" s="1363"/>
      <c r="DY496" s="1363"/>
      <c r="DZ496" s="1363"/>
      <c r="EA496" s="1363"/>
      <c r="EB496" s="1363"/>
      <c r="EC496" s="1363"/>
      <c r="ED496" s="1363"/>
      <c r="EE496" s="1363"/>
      <c r="EF496" s="1363"/>
      <c r="EG496" s="1363"/>
      <c r="EH496" s="1363"/>
      <c r="EI496" s="1363"/>
      <c r="EJ496" s="1363"/>
      <c r="EK496" s="1363"/>
      <c r="EL496" s="1363"/>
      <c r="EM496" s="1363"/>
      <c r="EN496" s="1363"/>
      <c r="EO496" s="1363"/>
      <c r="EP496" s="1363"/>
      <c r="EQ496" s="1363"/>
      <c r="ER496" s="1363"/>
      <c r="ES496" s="1363"/>
      <c r="ET496" s="1363"/>
      <c r="EU496" s="1363"/>
      <c r="EV496" s="1363"/>
      <c r="EW496" s="1363"/>
      <c r="EX496" s="1363"/>
      <c r="EY496" s="1363"/>
      <c r="EZ496" s="1363"/>
      <c r="FA496" s="1363"/>
      <c r="FB496" s="1363"/>
      <c r="FC496" s="1363"/>
      <c r="FD496" s="1363"/>
      <c r="FE496" s="1363"/>
      <c r="FF496" s="1363"/>
      <c r="FG496" s="1363"/>
      <c r="FH496" s="1363"/>
      <c r="FI496" s="1363"/>
      <c r="FJ496" s="1363"/>
      <c r="FK496" s="1363"/>
      <c r="FL496" s="1363"/>
      <c r="FM496" s="1363"/>
      <c r="FN496" s="1363"/>
      <c r="FO496" s="1363"/>
      <c r="FP496" s="1363"/>
      <c r="FQ496" s="1363"/>
      <c r="FR496" s="1363"/>
      <c r="FS496" s="1363"/>
      <c r="FT496" s="1363"/>
      <c r="FU496" s="1363"/>
      <c r="FV496" s="1363"/>
      <c r="FW496" s="1363"/>
      <c r="FX496" s="1363"/>
      <c r="FY496" s="1363"/>
      <c r="FZ496" s="1363"/>
      <c r="GA496" s="1363"/>
      <c r="GB496" s="1363"/>
      <c r="GC496" s="1363"/>
      <c r="GD496" s="1363"/>
      <c r="GE496" s="1363"/>
      <c r="GF496" s="1363"/>
      <c r="GG496" s="1363"/>
      <c r="GH496" s="1363"/>
      <c r="GI496" s="1363"/>
      <c r="GJ496" s="1363"/>
      <c r="GK496" s="1363"/>
      <c r="GL496" s="1363"/>
      <c r="GM496" s="1363"/>
      <c r="GN496" s="1363"/>
    </row>
    <row r="497" spans="1:196" s="1363" customFormat="1" ht="24" customHeight="1">
      <c r="A497" s="66">
        <v>10</v>
      </c>
      <c r="B497" s="66">
        <v>26</v>
      </c>
      <c r="C497" s="14" t="s">
        <v>804</v>
      </c>
      <c r="D497" s="1360">
        <v>2580000</v>
      </c>
      <c r="E497" s="582">
        <v>1</v>
      </c>
      <c r="F497" s="126">
        <f t="shared" si="105"/>
        <v>2580000</v>
      </c>
      <c r="G497" s="882" t="s">
        <v>936</v>
      </c>
      <c r="H497" s="882" t="s">
        <v>1285</v>
      </c>
      <c r="I497" s="66" t="s">
        <v>33</v>
      </c>
      <c r="J497" s="1366" t="s">
        <v>1403</v>
      </c>
      <c r="K497" s="1372" t="s">
        <v>1433</v>
      </c>
      <c r="N497" s="128"/>
      <c r="O497" s="128"/>
      <c r="P497" s="582">
        <f>$E497</f>
        <v>1</v>
      </c>
      <c r="Q497" s="1827">
        <f>$F497</f>
        <v>2580000</v>
      </c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  <c r="AB497" s="128"/>
      <c r="AC497" s="128"/>
      <c r="AD497" s="128"/>
      <c r="AE497" s="128"/>
      <c r="AF497" s="128"/>
      <c r="AG497" s="128"/>
      <c r="AH497" s="128"/>
      <c r="AI497" s="128"/>
      <c r="AL497" s="128"/>
      <c r="AM497" s="128"/>
      <c r="AN497" s="1827">
        <f t="shared" si="108"/>
        <v>1</v>
      </c>
      <c r="AO497" s="1827">
        <f t="shared" si="109"/>
        <v>2580000</v>
      </c>
      <c r="AP497" s="128"/>
      <c r="AQ497" s="128"/>
      <c r="AR497" s="128"/>
      <c r="AS497" s="128"/>
      <c r="AT497" s="128"/>
      <c r="AU497" s="128"/>
    </row>
    <row r="498" spans="1:196" s="1364" customFormat="1" ht="24" customHeight="1">
      <c r="A498" s="66">
        <v>10</v>
      </c>
      <c r="B498" s="66">
        <v>10</v>
      </c>
      <c r="C498" s="14" t="s">
        <v>544</v>
      </c>
      <c r="D498" s="1360">
        <v>310000</v>
      </c>
      <c r="E498" s="582">
        <v>1</v>
      </c>
      <c r="F498" s="126">
        <f t="shared" si="105"/>
        <v>310000</v>
      </c>
      <c r="G498" s="882" t="s">
        <v>1119</v>
      </c>
      <c r="H498" s="882" t="s">
        <v>1274</v>
      </c>
      <c r="I498" s="66" t="s">
        <v>28</v>
      </c>
      <c r="J498" s="1366" t="s">
        <v>1403</v>
      </c>
      <c r="K498" s="1372" t="s">
        <v>1433</v>
      </c>
      <c r="L498" s="118"/>
      <c r="M498" s="118"/>
      <c r="N498" s="298"/>
      <c r="O498" s="298"/>
      <c r="P498" s="298"/>
      <c r="Q498" s="298"/>
      <c r="R498" s="298"/>
      <c r="S498" s="298"/>
      <c r="T498" s="298"/>
      <c r="U498" s="298"/>
      <c r="V498" s="582">
        <f>$E498</f>
        <v>1</v>
      </c>
      <c r="W498" s="582">
        <f>$F498</f>
        <v>310000</v>
      </c>
      <c r="X498" s="298"/>
      <c r="Y498" s="298"/>
      <c r="Z498" s="298"/>
      <c r="AA498" s="298"/>
      <c r="AB498" s="298"/>
      <c r="AC498" s="298"/>
      <c r="AD498" s="298"/>
      <c r="AE498" s="298"/>
      <c r="AF498" s="298"/>
      <c r="AG498" s="298"/>
      <c r="AH498" s="298"/>
      <c r="AI498" s="298"/>
      <c r="AJ498" s="118"/>
      <c r="AK498" s="118"/>
      <c r="AL498" s="298"/>
      <c r="AM498" s="298"/>
      <c r="AN498" s="298"/>
      <c r="AO498" s="298"/>
      <c r="AP498" s="1827">
        <f t="shared" ref="AP498:AP508" si="110">$E498</f>
        <v>1</v>
      </c>
      <c r="AQ498" s="1827">
        <f t="shared" ref="AQ498:AQ508" si="111">$F498</f>
        <v>310000</v>
      </c>
      <c r="AR498" s="298"/>
      <c r="AS498" s="298"/>
      <c r="AT498" s="298"/>
      <c r="AU498" s="298"/>
      <c r="AV498" s="118"/>
      <c r="AW498" s="118"/>
      <c r="AX498" s="118"/>
      <c r="AY498" s="118"/>
      <c r="AZ498" s="118"/>
      <c r="BA498" s="118"/>
      <c r="BB498" s="118"/>
      <c r="BC498" s="118"/>
      <c r="BD498" s="118"/>
      <c r="BE498" s="118"/>
      <c r="BF498" s="118"/>
      <c r="BG498" s="118"/>
      <c r="BH498" s="118"/>
      <c r="BI498" s="118"/>
      <c r="BJ498" s="118"/>
      <c r="BK498" s="118"/>
      <c r="BL498" s="118"/>
      <c r="BM498" s="118"/>
      <c r="BN498" s="118"/>
      <c r="BO498" s="118"/>
      <c r="BP498" s="118"/>
      <c r="BQ498" s="118"/>
      <c r="BR498" s="118"/>
      <c r="BS498" s="118"/>
      <c r="BT498" s="118"/>
      <c r="BU498" s="118"/>
      <c r="BV498" s="118"/>
      <c r="BW498" s="118"/>
      <c r="BX498" s="118"/>
      <c r="BY498" s="118"/>
      <c r="BZ498" s="118"/>
      <c r="CA498" s="118"/>
      <c r="CB498" s="118"/>
      <c r="CC498" s="118"/>
      <c r="CD498" s="118"/>
      <c r="CE498" s="118"/>
      <c r="CF498" s="118"/>
      <c r="CG498" s="118"/>
      <c r="CH498" s="118"/>
      <c r="CI498" s="118"/>
      <c r="CJ498" s="118"/>
      <c r="CK498" s="118"/>
      <c r="CL498" s="118"/>
      <c r="CM498" s="118"/>
      <c r="CN498" s="118"/>
      <c r="CO498" s="118"/>
      <c r="CP498" s="118"/>
      <c r="CQ498" s="118"/>
      <c r="CR498" s="118"/>
      <c r="CS498" s="118"/>
      <c r="CT498" s="118"/>
      <c r="CU498" s="118"/>
      <c r="CV498" s="118"/>
      <c r="CW498" s="118"/>
      <c r="CX498" s="118"/>
      <c r="CY498" s="118"/>
      <c r="CZ498" s="118"/>
      <c r="DA498" s="118"/>
      <c r="DB498" s="118"/>
      <c r="DC498" s="118"/>
      <c r="DD498" s="118"/>
      <c r="DE498" s="118"/>
      <c r="DF498" s="118"/>
      <c r="DG498" s="118"/>
      <c r="DH498" s="118"/>
      <c r="DI498" s="118"/>
      <c r="DJ498" s="118"/>
      <c r="DK498" s="118"/>
      <c r="DL498" s="118"/>
      <c r="DM498" s="118"/>
      <c r="DN498" s="118"/>
      <c r="DO498" s="118"/>
      <c r="DP498" s="118"/>
      <c r="DQ498" s="118"/>
      <c r="DR498" s="118"/>
      <c r="DS498" s="118"/>
      <c r="DT498" s="118"/>
      <c r="DU498" s="118"/>
      <c r="DV498" s="118"/>
      <c r="DW498" s="118"/>
      <c r="DX498" s="118"/>
      <c r="DY498" s="118"/>
      <c r="DZ498" s="118"/>
      <c r="EA498" s="118"/>
      <c r="EB498" s="118"/>
      <c r="EC498" s="118"/>
      <c r="ED498" s="118"/>
      <c r="EE498" s="118"/>
      <c r="EF498" s="118"/>
      <c r="EG498" s="118"/>
      <c r="EH498" s="118"/>
      <c r="EI498" s="118"/>
      <c r="EJ498" s="118"/>
      <c r="EK498" s="118"/>
      <c r="EL498" s="118"/>
      <c r="EM498" s="118"/>
      <c r="EN498" s="118"/>
      <c r="EO498" s="118"/>
      <c r="EP498" s="118"/>
      <c r="EQ498" s="118"/>
      <c r="ER498" s="118"/>
      <c r="ES498" s="118"/>
      <c r="ET498" s="118"/>
      <c r="EU498" s="118"/>
      <c r="EV498" s="118"/>
      <c r="EW498" s="118"/>
      <c r="EX498" s="118"/>
      <c r="EY498" s="118"/>
      <c r="EZ498" s="118"/>
      <c r="FA498" s="118"/>
      <c r="FB498" s="118"/>
      <c r="FC498" s="118"/>
      <c r="FD498" s="118"/>
      <c r="FE498" s="118"/>
      <c r="FF498" s="118"/>
      <c r="FG498" s="118"/>
      <c r="FH498" s="118"/>
      <c r="FI498" s="118"/>
      <c r="FJ498" s="118"/>
      <c r="FK498" s="118"/>
      <c r="FL498" s="118"/>
      <c r="FM498" s="118"/>
      <c r="FN498" s="118"/>
      <c r="FO498" s="118"/>
      <c r="FP498" s="118"/>
      <c r="FQ498" s="118"/>
      <c r="FR498" s="118"/>
      <c r="FS498" s="118"/>
      <c r="FT498" s="118"/>
      <c r="FU498" s="118"/>
      <c r="FV498" s="118"/>
      <c r="FW498" s="118"/>
      <c r="FX498" s="118"/>
      <c r="FY498" s="118"/>
      <c r="FZ498" s="118"/>
      <c r="GA498" s="118"/>
      <c r="GB498" s="118"/>
      <c r="GC498" s="118"/>
      <c r="GD498" s="118"/>
      <c r="GE498" s="118"/>
      <c r="GF498" s="118"/>
      <c r="GG498" s="118"/>
      <c r="GH498" s="118"/>
      <c r="GI498" s="118"/>
      <c r="GJ498" s="118"/>
      <c r="GK498" s="118"/>
      <c r="GL498" s="118"/>
      <c r="GM498" s="118"/>
      <c r="GN498" s="118"/>
    </row>
    <row r="499" spans="1:196" s="1364" customFormat="1" ht="24" customHeight="1">
      <c r="A499" s="66">
        <v>10</v>
      </c>
      <c r="B499" s="66">
        <v>6</v>
      </c>
      <c r="C499" s="14" t="s">
        <v>1253</v>
      </c>
      <c r="D499" s="1360">
        <v>380000</v>
      </c>
      <c r="E499" s="582">
        <v>1</v>
      </c>
      <c r="F499" s="126">
        <f t="shared" si="105"/>
        <v>380000</v>
      </c>
      <c r="G499" s="882" t="s">
        <v>1122</v>
      </c>
      <c r="H499" s="882" t="s">
        <v>1274</v>
      </c>
      <c r="I499" s="66" t="s">
        <v>28</v>
      </c>
      <c r="J499" s="125" t="s">
        <v>1403</v>
      </c>
      <c r="K499" s="1372" t="s">
        <v>1433</v>
      </c>
      <c r="L499" s="1363"/>
      <c r="M499" s="1363"/>
      <c r="N499" s="128"/>
      <c r="O499" s="128"/>
      <c r="P499" s="128"/>
      <c r="Q499" s="128"/>
      <c r="R499" s="128"/>
      <c r="S499" s="128"/>
      <c r="T499" s="128"/>
      <c r="U499" s="128"/>
      <c r="V499" s="582">
        <f>$E499</f>
        <v>1</v>
      </c>
      <c r="W499" s="582">
        <f>$F499</f>
        <v>380000</v>
      </c>
      <c r="X499" s="128"/>
      <c r="Y499" s="128"/>
      <c r="Z499" s="128"/>
      <c r="AA499" s="128"/>
      <c r="AB499" s="128"/>
      <c r="AC499" s="128"/>
      <c r="AD499" s="128"/>
      <c r="AE499" s="128"/>
      <c r="AF499" s="128"/>
      <c r="AG499" s="128"/>
      <c r="AH499" s="128"/>
      <c r="AI499" s="128"/>
      <c r="AJ499" s="1363"/>
      <c r="AK499" s="1363"/>
      <c r="AL499" s="128"/>
      <c r="AM499" s="128"/>
      <c r="AN499" s="128"/>
      <c r="AO499" s="128"/>
      <c r="AP499" s="1827">
        <f t="shared" si="110"/>
        <v>1</v>
      </c>
      <c r="AQ499" s="1827">
        <f t="shared" si="111"/>
        <v>380000</v>
      </c>
      <c r="AR499" s="128"/>
      <c r="AS499" s="128"/>
      <c r="AT499" s="128"/>
      <c r="AU499" s="128"/>
      <c r="AV499" s="1363"/>
      <c r="AW499" s="1363"/>
      <c r="AX499" s="1363"/>
      <c r="AY499" s="1363"/>
      <c r="AZ499" s="1363"/>
      <c r="BA499" s="1363"/>
      <c r="BB499" s="1363"/>
      <c r="BC499" s="1363"/>
      <c r="BD499" s="1363"/>
      <c r="BE499" s="1363"/>
      <c r="BF499" s="1363"/>
      <c r="BG499" s="1363"/>
      <c r="BH499" s="1363"/>
      <c r="BI499" s="1363"/>
      <c r="BJ499" s="1363"/>
      <c r="BK499" s="1363"/>
      <c r="BL499" s="1363"/>
      <c r="BM499" s="1363"/>
      <c r="BN499" s="1363"/>
      <c r="BO499" s="1363"/>
      <c r="BP499" s="1363"/>
      <c r="BQ499" s="1363"/>
      <c r="BR499" s="1363"/>
      <c r="BS499" s="1363"/>
      <c r="BT499" s="1363"/>
      <c r="BU499" s="1363"/>
      <c r="BV499" s="1363"/>
      <c r="BW499" s="1363"/>
      <c r="BX499" s="1363"/>
      <c r="BY499" s="1363"/>
      <c r="BZ499" s="1363"/>
      <c r="CA499" s="1363"/>
      <c r="CB499" s="1363"/>
      <c r="CC499" s="1363"/>
      <c r="CD499" s="1363"/>
      <c r="CE499" s="1363"/>
      <c r="CF499" s="1363"/>
      <c r="CG499" s="1363"/>
      <c r="CH499" s="1363"/>
      <c r="CI499" s="1363"/>
      <c r="CJ499" s="1363"/>
      <c r="CK499" s="1363"/>
      <c r="CL499" s="1363"/>
      <c r="CM499" s="1363"/>
      <c r="CN499" s="1363"/>
      <c r="CO499" s="1363"/>
      <c r="CP499" s="1363"/>
      <c r="CQ499" s="1363"/>
      <c r="CR499" s="1363"/>
      <c r="CS499" s="1363"/>
      <c r="CT499" s="1363"/>
      <c r="CU499" s="1363"/>
      <c r="CV499" s="1363"/>
      <c r="CW499" s="1363"/>
      <c r="CX499" s="1363"/>
      <c r="CY499" s="1363"/>
      <c r="CZ499" s="1363"/>
      <c r="DA499" s="1363"/>
      <c r="DB499" s="1363"/>
      <c r="DC499" s="1363"/>
      <c r="DD499" s="1363"/>
      <c r="DE499" s="1363"/>
      <c r="DF499" s="1363"/>
      <c r="DG499" s="1363"/>
      <c r="DH499" s="1363"/>
      <c r="DI499" s="1363"/>
      <c r="DJ499" s="1363"/>
      <c r="DK499" s="1363"/>
      <c r="DL499" s="1363"/>
      <c r="DM499" s="1363"/>
      <c r="DN499" s="1363"/>
      <c r="DO499" s="1363"/>
      <c r="DP499" s="1363"/>
      <c r="DQ499" s="1363"/>
      <c r="DR499" s="1363"/>
      <c r="DS499" s="1363"/>
      <c r="DT499" s="1363"/>
      <c r="DU499" s="1363"/>
      <c r="DV499" s="1363"/>
      <c r="DW499" s="1363"/>
      <c r="DX499" s="1363"/>
      <c r="DY499" s="1363"/>
      <c r="DZ499" s="1363"/>
      <c r="EA499" s="1363"/>
      <c r="EB499" s="1363"/>
      <c r="EC499" s="1363"/>
      <c r="ED499" s="1363"/>
      <c r="EE499" s="1363"/>
      <c r="EF499" s="1363"/>
      <c r="EG499" s="1363"/>
      <c r="EH499" s="1363"/>
      <c r="EI499" s="1363"/>
      <c r="EJ499" s="1363"/>
      <c r="EK499" s="1363"/>
      <c r="EL499" s="1363"/>
      <c r="EM499" s="1363"/>
      <c r="EN499" s="1363"/>
      <c r="EO499" s="1363"/>
      <c r="EP499" s="1363"/>
      <c r="EQ499" s="1363"/>
      <c r="ER499" s="1363"/>
      <c r="ES499" s="1363"/>
      <c r="ET499" s="1363"/>
      <c r="EU499" s="1363"/>
      <c r="EV499" s="1363"/>
      <c r="EW499" s="1363"/>
      <c r="EX499" s="1363"/>
      <c r="EY499" s="1363"/>
      <c r="EZ499" s="1363"/>
      <c r="FA499" s="1363"/>
      <c r="FB499" s="1363"/>
      <c r="FC499" s="1363"/>
      <c r="FD499" s="1363"/>
      <c r="FE499" s="1363"/>
      <c r="FF499" s="1363"/>
      <c r="FG499" s="1363"/>
      <c r="FH499" s="1363"/>
      <c r="FI499" s="1363"/>
      <c r="FJ499" s="1363"/>
      <c r="FK499" s="1363"/>
      <c r="FL499" s="1363"/>
      <c r="FM499" s="1363"/>
      <c r="FN499" s="1363"/>
      <c r="FO499" s="1363"/>
      <c r="FP499" s="1363"/>
      <c r="FQ499" s="1363"/>
      <c r="FR499" s="1363"/>
      <c r="FS499" s="1363"/>
      <c r="FT499" s="1363"/>
      <c r="FU499" s="1363"/>
      <c r="FV499" s="1363"/>
      <c r="FW499" s="1363"/>
      <c r="FX499" s="1363"/>
      <c r="FY499" s="1363"/>
      <c r="FZ499" s="1363"/>
      <c r="GA499" s="1363"/>
      <c r="GB499" s="1363"/>
      <c r="GC499" s="1363"/>
      <c r="GD499" s="1363"/>
      <c r="GE499" s="1363"/>
      <c r="GF499" s="1363"/>
      <c r="GG499" s="1363"/>
      <c r="GH499" s="1363"/>
      <c r="GI499" s="1363"/>
      <c r="GJ499" s="1363"/>
      <c r="GK499" s="1363"/>
      <c r="GL499" s="1363"/>
      <c r="GM499" s="1363"/>
      <c r="GN499" s="1363"/>
    </row>
    <row r="500" spans="1:196" s="1364" customFormat="1" ht="24" customHeight="1">
      <c r="A500" s="66">
        <v>10</v>
      </c>
      <c r="B500" s="66">
        <v>11</v>
      </c>
      <c r="C500" s="14" t="s">
        <v>294</v>
      </c>
      <c r="D500" s="1360">
        <v>430000</v>
      </c>
      <c r="E500" s="582">
        <v>1</v>
      </c>
      <c r="F500" s="126">
        <f t="shared" si="105"/>
        <v>430000</v>
      </c>
      <c r="G500" s="882" t="s">
        <v>1126</v>
      </c>
      <c r="H500" s="882" t="s">
        <v>1274</v>
      </c>
      <c r="I500" s="66" t="s">
        <v>28</v>
      </c>
      <c r="J500" s="125" t="s">
        <v>1403</v>
      </c>
      <c r="K500" s="1372" t="s">
        <v>1433</v>
      </c>
      <c r="L500" s="118"/>
      <c r="M500" s="118"/>
      <c r="N500" s="298"/>
      <c r="O500" s="298"/>
      <c r="P500" s="298"/>
      <c r="Q500" s="298"/>
      <c r="R500" s="298"/>
      <c r="S500" s="298"/>
      <c r="T500" s="298"/>
      <c r="U500" s="298"/>
      <c r="V500" s="582">
        <f>$E500</f>
        <v>1</v>
      </c>
      <c r="W500" s="582">
        <f>$F500</f>
        <v>430000</v>
      </c>
      <c r="X500" s="298"/>
      <c r="Y500" s="298"/>
      <c r="Z500" s="298"/>
      <c r="AA500" s="298"/>
      <c r="AB500" s="298"/>
      <c r="AC500" s="298"/>
      <c r="AD500" s="298"/>
      <c r="AE500" s="298"/>
      <c r="AF500" s="298"/>
      <c r="AG500" s="298"/>
      <c r="AH500" s="298"/>
      <c r="AI500" s="298"/>
      <c r="AJ500" s="118"/>
      <c r="AK500" s="118"/>
      <c r="AL500" s="298"/>
      <c r="AM500" s="298"/>
      <c r="AN500" s="298"/>
      <c r="AO500" s="298"/>
      <c r="AP500" s="1827">
        <f t="shared" si="110"/>
        <v>1</v>
      </c>
      <c r="AQ500" s="1827">
        <f t="shared" si="111"/>
        <v>430000</v>
      </c>
      <c r="AR500" s="298"/>
      <c r="AS500" s="298"/>
      <c r="AT500" s="298"/>
      <c r="AU500" s="298"/>
      <c r="AV500" s="118"/>
      <c r="AW500" s="118"/>
      <c r="AX500" s="118"/>
      <c r="AY500" s="118"/>
      <c r="AZ500" s="118"/>
      <c r="BA500" s="118"/>
      <c r="BB500" s="118"/>
      <c r="BC500" s="118"/>
      <c r="BD500" s="118"/>
      <c r="BE500" s="118"/>
      <c r="BF500" s="118"/>
      <c r="BG500" s="118"/>
      <c r="BH500" s="118"/>
      <c r="BI500" s="118"/>
      <c r="BJ500" s="118"/>
      <c r="BK500" s="118"/>
      <c r="BL500" s="118"/>
      <c r="BM500" s="118"/>
      <c r="BN500" s="118"/>
      <c r="BO500" s="118"/>
      <c r="BP500" s="118"/>
      <c r="BQ500" s="118"/>
      <c r="BR500" s="118"/>
      <c r="BS500" s="118"/>
      <c r="BT500" s="118"/>
      <c r="BU500" s="118"/>
      <c r="BV500" s="118"/>
      <c r="BW500" s="118"/>
      <c r="BX500" s="118"/>
      <c r="BY500" s="118"/>
      <c r="BZ500" s="118"/>
      <c r="CA500" s="118"/>
      <c r="CB500" s="118"/>
      <c r="CC500" s="118"/>
      <c r="CD500" s="118"/>
      <c r="CE500" s="118"/>
      <c r="CF500" s="118"/>
      <c r="CG500" s="118"/>
      <c r="CH500" s="118"/>
      <c r="CI500" s="118"/>
      <c r="CJ500" s="118"/>
      <c r="CK500" s="118"/>
      <c r="CL500" s="118"/>
      <c r="CM500" s="118"/>
      <c r="CN500" s="118"/>
      <c r="CO500" s="118"/>
      <c r="CP500" s="118"/>
      <c r="CQ500" s="118"/>
      <c r="CR500" s="118"/>
      <c r="CS500" s="118"/>
      <c r="CT500" s="118"/>
      <c r="CU500" s="118"/>
      <c r="CV500" s="118"/>
      <c r="CW500" s="118"/>
      <c r="CX500" s="118"/>
      <c r="CY500" s="118"/>
      <c r="CZ500" s="118"/>
      <c r="DA500" s="118"/>
      <c r="DB500" s="118"/>
      <c r="DC500" s="118"/>
      <c r="DD500" s="118"/>
      <c r="DE500" s="118"/>
      <c r="DF500" s="118"/>
      <c r="DG500" s="118"/>
      <c r="DH500" s="118"/>
      <c r="DI500" s="118"/>
      <c r="DJ500" s="118"/>
      <c r="DK500" s="118"/>
      <c r="DL500" s="118"/>
      <c r="DM500" s="118"/>
      <c r="DN500" s="118"/>
      <c r="DO500" s="118"/>
      <c r="DP500" s="118"/>
      <c r="DQ500" s="118"/>
      <c r="DR500" s="118"/>
      <c r="DS500" s="118"/>
      <c r="DT500" s="118"/>
      <c r="DU500" s="118"/>
      <c r="DV500" s="118"/>
      <c r="DW500" s="118"/>
      <c r="DX500" s="118"/>
      <c r="DY500" s="118"/>
      <c r="DZ500" s="118"/>
      <c r="EA500" s="118"/>
      <c r="EB500" s="118"/>
      <c r="EC500" s="118"/>
      <c r="ED500" s="118"/>
      <c r="EE500" s="118"/>
      <c r="EF500" s="118"/>
      <c r="EG500" s="118"/>
      <c r="EH500" s="118"/>
      <c r="EI500" s="118"/>
      <c r="EJ500" s="118"/>
      <c r="EK500" s="118"/>
      <c r="EL500" s="118"/>
      <c r="EM500" s="118"/>
      <c r="EN500" s="118"/>
      <c r="EO500" s="118"/>
      <c r="EP500" s="118"/>
      <c r="EQ500" s="118"/>
      <c r="ER500" s="118"/>
      <c r="ES500" s="118"/>
      <c r="ET500" s="118"/>
      <c r="EU500" s="118"/>
      <c r="EV500" s="118"/>
      <c r="EW500" s="118"/>
      <c r="EX500" s="118"/>
      <c r="EY500" s="118"/>
      <c r="EZ500" s="118"/>
      <c r="FA500" s="118"/>
      <c r="FB500" s="118"/>
      <c r="FC500" s="118"/>
      <c r="FD500" s="118"/>
      <c r="FE500" s="118"/>
      <c r="FF500" s="118"/>
      <c r="FG500" s="118"/>
      <c r="FH500" s="118"/>
      <c r="FI500" s="118"/>
      <c r="FJ500" s="118"/>
      <c r="FK500" s="118"/>
      <c r="FL500" s="118"/>
      <c r="FM500" s="118"/>
      <c r="FN500" s="118"/>
      <c r="FO500" s="118"/>
      <c r="FP500" s="118"/>
      <c r="FQ500" s="118"/>
      <c r="FR500" s="118"/>
      <c r="FS500" s="118"/>
      <c r="FT500" s="118"/>
      <c r="FU500" s="118"/>
      <c r="FV500" s="118"/>
      <c r="FW500" s="118"/>
      <c r="FX500" s="118"/>
      <c r="FY500" s="118"/>
      <c r="FZ500" s="118"/>
      <c r="GA500" s="118"/>
      <c r="GB500" s="118"/>
      <c r="GC500" s="118"/>
      <c r="GD500" s="118"/>
      <c r="GE500" s="118"/>
      <c r="GF500" s="118"/>
      <c r="GG500" s="118"/>
      <c r="GH500" s="118"/>
      <c r="GI500" s="118"/>
      <c r="GJ500" s="118"/>
      <c r="GK500" s="118"/>
      <c r="GL500" s="118"/>
      <c r="GM500" s="118"/>
      <c r="GN500" s="118"/>
    </row>
    <row r="501" spans="1:196" s="1364" customFormat="1" ht="24" customHeight="1">
      <c r="A501" s="66">
        <v>10</v>
      </c>
      <c r="B501" s="66">
        <v>3</v>
      </c>
      <c r="C501" s="14" t="s">
        <v>1762</v>
      </c>
      <c r="D501" s="1360">
        <v>485000</v>
      </c>
      <c r="E501" s="582">
        <v>1</v>
      </c>
      <c r="F501" s="126">
        <f t="shared" si="105"/>
        <v>485000</v>
      </c>
      <c r="G501" s="882" t="s">
        <v>1032</v>
      </c>
      <c r="H501" s="882" t="s">
        <v>1274</v>
      </c>
      <c r="I501" s="66" t="s">
        <v>49</v>
      </c>
      <c r="J501" s="125" t="s">
        <v>1403</v>
      </c>
      <c r="K501" s="1372" t="s">
        <v>1433</v>
      </c>
      <c r="L501" s="1363"/>
      <c r="M501" s="1363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582">
        <f>$E501</f>
        <v>1</v>
      </c>
      <c r="AA501" s="582">
        <f>$F501</f>
        <v>485000</v>
      </c>
      <c r="AB501" s="128"/>
      <c r="AC501" s="128"/>
      <c r="AD501" s="128"/>
      <c r="AE501" s="128"/>
      <c r="AF501" s="128"/>
      <c r="AG501" s="128"/>
      <c r="AH501" s="128"/>
      <c r="AI501" s="128"/>
      <c r="AJ501" s="1363"/>
      <c r="AK501" s="1363"/>
      <c r="AL501" s="128"/>
      <c r="AM501" s="128"/>
      <c r="AN501" s="128"/>
      <c r="AO501" s="128"/>
      <c r="AP501" s="1827">
        <f t="shared" si="110"/>
        <v>1</v>
      </c>
      <c r="AQ501" s="1827">
        <f t="shared" si="111"/>
        <v>485000</v>
      </c>
      <c r="AR501" s="128"/>
      <c r="AS501" s="128"/>
      <c r="AT501" s="128"/>
      <c r="AU501" s="128"/>
      <c r="AV501" s="1363"/>
      <c r="AW501" s="1363"/>
      <c r="AX501" s="1363"/>
      <c r="AY501" s="1363"/>
      <c r="AZ501" s="1363"/>
      <c r="BA501" s="1363"/>
      <c r="BB501" s="1363"/>
      <c r="BC501" s="1363"/>
      <c r="BD501" s="1363"/>
      <c r="BE501" s="1363"/>
      <c r="BF501" s="1363"/>
      <c r="BG501" s="1363"/>
      <c r="BH501" s="1363"/>
      <c r="BI501" s="1363"/>
      <c r="BJ501" s="1363"/>
      <c r="BK501" s="1363"/>
      <c r="BL501" s="1363"/>
      <c r="BM501" s="1363"/>
      <c r="BN501" s="1363"/>
      <c r="BO501" s="1363"/>
      <c r="BP501" s="1363"/>
      <c r="BQ501" s="1363"/>
      <c r="BR501" s="1363"/>
      <c r="BS501" s="1363"/>
      <c r="BT501" s="1363"/>
      <c r="BU501" s="1363"/>
      <c r="BV501" s="1363"/>
      <c r="BW501" s="1363"/>
      <c r="BX501" s="1363"/>
      <c r="BY501" s="1363"/>
      <c r="BZ501" s="1363"/>
      <c r="CA501" s="1363"/>
      <c r="CB501" s="1363"/>
      <c r="CC501" s="1363"/>
      <c r="CD501" s="1363"/>
      <c r="CE501" s="1363"/>
      <c r="CF501" s="1363"/>
      <c r="CG501" s="1363"/>
      <c r="CH501" s="1363"/>
      <c r="CI501" s="1363"/>
      <c r="CJ501" s="1363"/>
      <c r="CK501" s="1363"/>
      <c r="CL501" s="1363"/>
      <c r="CM501" s="1363"/>
      <c r="CN501" s="1363"/>
      <c r="CO501" s="1363"/>
      <c r="CP501" s="1363"/>
      <c r="CQ501" s="1363"/>
      <c r="CR501" s="1363"/>
      <c r="CS501" s="1363"/>
      <c r="CT501" s="1363"/>
      <c r="CU501" s="1363"/>
      <c r="CV501" s="1363"/>
      <c r="CW501" s="1363"/>
      <c r="CX501" s="1363"/>
      <c r="CY501" s="1363"/>
      <c r="CZ501" s="1363"/>
      <c r="DA501" s="1363"/>
      <c r="DB501" s="1363"/>
      <c r="DC501" s="1363"/>
      <c r="DD501" s="1363"/>
      <c r="DE501" s="1363"/>
      <c r="DF501" s="1363"/>
      <c r="DG501" s="1363"/>
      <c r="DH501" s="1363"/>
      <c r="DI501" s="1363"/>
      <c r="DJ501" s="1363"/>
      <c r="DK501" s="1363"/>
      <c r="DL501" s="1363"/>
      <c r="DM501" s="1363"/>
      <c r="DN501" s="1363"/>
      <c r="DO501" s="1363"/>
      <c r="DP501" s="1363"/>
      <c r="DQ501" s="1363"/>
      <c r="DR501" s="1363"/>
      <c r="DS501" s="1363"/>
      <c r="DT501" s="1363"/>
      <c r="DU501" s="1363"/>
      <c r="DV501" s="1363"/>
      <c r="DW501" s="1363"/>
      <c r="DX501" s="1363"/>
      <c r="DY501" s="1363"/>
      <c r="DZ501" s="1363"/>
      <c r="EA501" s="1363"/>
      <c r="EB501" s="1363"/>
      <c r="EC501" s="1363"/>
      <c r="ED501" s="1363"/>
      <c r="EE501" s="1363"/>
      <c r="EF501" s="1363"/>
      <c r="EG501" s="1363"/>
      <c r="EH501" s="1363"/>
      <c r="EI501" s="1363"/>
      <c r="EJ501" s="1363"/>
      <c r="EK501" s="1363"/>
      <c r="EL501" s="1363"/>
      <c r="EM501" s="1363"/>
      <c r="EN501" s="1363"/>
      <c r="EO501" s="1363"/>
      <c r="EP501" s="1363"/>
      <c r="EQ501" s="1363"/>
      <c r="ER501" s="1363"/>
      <c r="ES501" s="1363"/>
      <c r="ET501" s="1363"/>
      <c r="EU501" s="1363"/>
      <c r="EV501" s="1363"/>
      <c r="EW501" s="1363"/>
      <c r="EX501" s="1363"/>
      <c r="EY501" s="1363"/>
      <c r="EZ501" s="1363"/>
      <c r="FA501" s="1363"/>
      <c r="FB501" s="1363"/>
      <c r="FC501" s="1363"/>
      <c r="FD501" s="1363"/>
      <c r="FE501" s="1363"/>
      <c r="FF501" s="1363"/>
      <c r="FG501" s="1363"/>
      <c r="FH501" s="1363"/>
      <c r="FI501" s="1363"/>
      <c r="FJ501" s="1363"/>
      <c r="FK501" s="1363"/>
      <c r="FL501" s="1363"/>
      <c r="FM501" s="1363"/>
      <c r="FN501" s="1363"/>
      <c r="FO501" s="1363"/>
      <c r="FP501" s="1363"/>
      <c r="FQ501" s="1363"/>
      <c r="FR501" s="1363"/>
      <c r="FS501" s="1363"/>
      <c r="FT501" s="1363"/>
      <c r="FU501" s="1363"/>
      <c r="FV501" s="1363"/>
      <c r="FW501" s="1363"/>
      <c r="FX501" s="1363"/>
      <c r="FY501" s="1363"/>
      <c r="FZ501" s="1363"/>
      <c r="GA501" s="1363"/>
      <c r="GB501" s="1363"/>
      <c r="GC501" s="1363"/>
      <c r="GD501" s="1363"/>
      <c r="GE501" s="1363"/>
      <c r="GF501" s="1363"/>
      <c r="GG501" s="1363"/>
      <c r="GH501" s="1363"/>
      <c r="GI501" s="1363"/>
      <c r="GJ501" s="1363"/>
      <c r="GK501" s="1363"/>
      <c r="GL501" s="1363"/>
      <c r="GM501" s="1363"/>
      <c r="GN501" s="1363"/>
    </row>
    <row r="502" spans="1:196" s="1359" customFormat="1" ht="24" customHeight="1">
      <c r="A502" s="66">
        <v>10</v>
      </c>
      <c r="B502" s="66">
        <v>1</v>
      </c>
      <c r="C502" s="14" t="s">
        <v>1762</v>
      </c>
      <c r="D502" s="1360">
        <v>485000</v>
      </c>
      <c r="E502" s="582">
        <v>1</v>
      </c>
      <c r="F502" s="126">
        <f t="shared" si="105"/>
        <v>485000</v>
      </c>
      <c r="G502" s="882" t="s">
        <v>1119</v>
      </c>
      <c r="H502" s="882" t="s">
        <v>1274</v>
      </c>
      <c r="I502" s="66" t="s">
        <v>28</v>
      </c>
      <c r="J502" s="1366" t="s">
        <v>1403</v>
      </c>
      <c r="K502" s="1372" t="s">
        <v>1433</v>
      </c>
      <c r="L502" s="1363"/>
      <c r="M502" s="1363"/>
      <c r="N502" s="128"/>
      <c r="O502" s="128"/>
      <c r="P502" s="128"/>
      <c r="Q502" s="128"/>
      <c r="R502" s="128"/>
      <c r="S502" s="128"/>
      <c r="T502" s="128"/>
      <c r="U502" s="128"/>
      <c r="V502" s="582">
        <f>$E502</f>
        <v>1</v>
      </c>
      <c r="W502" s="582">
        <f>$F502</f>
        <v>485000</v>
      </c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128"/>
      <c r="AJ502" s="1363"/>
      <c r="AK502" s="1363"/>
      <c r="AL502" s="128"/>
      <c r="AM502" s="128"/>
      <c r="AN502" s="128"/>
      <c r="AO502" s="128"/>
      <c r="AP502" s="1827">
        <f t="shared" si="110"/>
        <v>1</v>
      </c>
      <c r="AQ502" s="1827">
        <f t="shared" si="111"/>
        <v>485000</v>
      </c>
      <c r="AR502" s="128"/>
      <c r="AS502" s="128"/>
      <c r="AT502" s="128"/>
      <c r="AU502" s="128"/>
      <c r="AV502" s="1363"/>
      <c r="AW502" s="1363"/>
      <c r="AX502" s="1363"/>
      <c r="AY502" s="1363"/>
      <c r="AZ502" s="1363"/>
      <c r="BA502" s="1363"/>
      <c r="BB502" s="1363"/>
      <c r="BC502" s="1363"/>
      <c r="BD502" s="1363"/>
      <c r="BE502" s="1363"/>
      <c r="BF502" s="1363"/>
      <c r="BG502" s="1363"/>
      <c r="BH502" s="1363"/>
      <c r="BI502" s="1363"/>
      <c r="BJ502" s="1363"/>
      <c r="BK502" s="1363"/>
      <c r="BL502" s="1363"/>
      <c r="BM502" s="1363"/>
      <c r="BN502" s="1363"/>
      <c r="BO502" s="1363"/>
      <c r="BP502" s="1363"/>
      <c r="BQ502" s="1363"/>
      <c r="BR502" s="1363"/>
      <c r="BS502" s="1363"/>
      <c r="BT502" s="1363"/>
      <c r="BU502" s="1363"/>
      <c r="BV502" s="1363"/>
      <c r="BW502" s="1363"/>
      <c r="BX502" s="1363"/>
      <c r="BY502" s="1363"/>
      <c r="BZ502" s="1363"/>
      <c r="CA502" s="1363"/>
      <c r="CB502" s="1363"/>
      <c r="CC502" s="1363"/>
      <c r="CD502" s="1363"/>
      <c r="CE502" s="1363"/>
      <c r="CF502" s="1363"/>
      <c r="CG502" s="1363"/>
      <c r="CH502" s="1363"/>
      <c r="CI502" s="1363"/>
      <c r="CJ502" s="1363"/>
      <c r="CK502" s="1363"/>
      <c r="CL502" s="1363"/>
      <c r="CM502" s="1363"/>
      <c r="CN502" s="1363"/>
      <c r="CO502" s="1363"/>
      <c r="CP502" s="1363"/>
      <c r="CQ502" s="1363"/>
      <c r="CR502" s="1363"/>
      <c r="CS502" s="1363"/>
      <c r="CT502" s="1363"/>
      <c r="CU502" s="1363"/>
      <c r="CV502" s="1363"/>
      <c r="CW502" s="1363"/>
      <c r="CX502" s="1363"/>
      <c r="CY502" s="1363"/>
      <c r="CZ502" s="1363"/>
      <c r="DA502" s="1363"/>
      <c r="DB502" s="1363"/>
      <c r="DC502" s="1363"/>
      <c r="DD502" s="1363"/>
      <c r="DE502" s="1363"/>
      <c r="DF502" s="1363"/>
      <c r="DG502" s="1363"/>
      <c r="DH502" s="1363"/>
      <c r="DI502" s="1363"/>
      <c r="DJ502" s="1363"/>
      <c r="DK502" s="1363"/>
      <c r="DL502" s="1363"/>
      <c r="DM502" s="1363"/>
      <c r="DN502" s="1363"/>
      <c r="DO502" s="1363"/>
      <c r="DP502" s="1363"/>
      <c r="DQ502" s="1363"/>
      <c r="DR502" s="1363"/>
      <c r="DS502" s="1363"/>
      <c r="DT502" s="1363"/>
      <c r="DU502" s="1363"/>
      <c r="DV502" s="1363"/>
      <c r="DW502" s="1363"/>
      <c r="DX502" s="1363"/>
      <c r="DY502" s="1363"/>
      <c r="DZ502" s="1363"/>
      <c r="EA502" s="1363"/>
      <c r="EB502" s="1363"/>
      <c r="EC502" s="1363"/>
      <c r="ED502" s="1363"/>
      <c r="EE502" s="1363"/>
      <c r="EF502" s="1363"/>
      <c r="EG502" s="1363"/>
      <c r="EH502" s="1363"/>
      <c r="EI502" s="1363"/>
      <c r="EJ502" s="1363"/>
      <c r="EK502" s="1363"/>
      <c r="EL502" s="1363"/>
      <c r="EM502" s="1363"/>
      <c r="EN502" s="1363"/>
      <c r="EO502" s="1363"/>
      <c r="EP502" s="1363"/>
      <c r="EQ502" s="1363"/>
      <c r="ER502" s="1363"/>
      <c r="ES502" s="1363"/>
      <c r="ET502" s="1363"/>
      <c r="EU502" s="1363"/>
      <c r="EV502" s="1363"/>
      <c r="EW502" s="1363"/>
      <c r="EX502" s="1363"/>
      <c r="EY502" s="1363"/>
      <c r="EZ502" s="1363"/>
      <c r="FA502" s="1363"/>
      <c r="FB502" s="1363"/>
      <c r="FC502" s="1363"/>
      <c r="FD502" s="1363"/>
      <c r="FE502" s="1363"/>
      <c r="FF502" s="1363"/>
      <c r="FG502" s="1363"/>
      <c r="FH502" s="1363"/>
      <c r="FI502" s="1363"/>
      <c r="FJ502" s="1363"/>
      <c r="FK502" s="1363"/>
      <c r="FL502" s="1363"/>
      <c r="FM502" s="1363"/>
      <c r="FN502" s="1363"/>
      <c r="FO502" s="1363"/>
      <c r="FP502" s="1363"/>
      <c r="FQ502" s="1363"/>
      <c r="FR502" s="1363"/>
      <c r="FS502" s="1363"/>
      <c r="FT502" s="1363"/>
      <c r="FU502" s="1363"/>
      <c r="FV502" s="1363"/>
      <c r="FW502" s="1363"/>
      <c r="FX502" s="1363"/>
      <c r="FY502" s="1363"/>
      <c r="FZ502" s="1363"/>
      <c r="GA502" s="1363"/>
      <c r="GB502" s="1363"/>
      <c r="GC502" s="1363"/>
      <c r="GD502" s="1363"/>
      <c r="GE502" s="1363"/>
      <c r="GF502" s="1363"/>
      <c r="GG502" s="1363"/>
      <c r="GH502" s="1363"/>
      <c r="GI502" s="1363"/>
      <c r="GJ502" s="1363"/>
      <c r="GK502" s="1363"/>
      <c r="GL502" s="1363"/>
      <c r="GM502" s="1363"/>
      <c r="GN502" s="1363"/>
    </row>
    <row r="503" spans="1:196" s="1363" customFormat="1" ht="24" customHeight="1">
      <c r="A503" s="66">
        <v>10</v>
      </c>
      <c r="B503" s="66">
        <v>4</v>
      </c>
      <c r="C503" s="14" t="s">
        <v>1762</v>
      </c>
      <c r="D503" s="1360">
        <v>485000</v>
      </c>
      <c r="E503" s="582">
        <v>1</v>
      </c>
      <c r="F503" s="126">
        <f t="shared" si="105"/>
        <v>485000</v>
      </c>
      <c r="G503" s="882" t="s">
        <v>1122</v>
      </c>
      <c r="H503" s="882" t="s">
        <v>1274</v>
      </c>
      <c r="I503" s="66" t="s">
        <v>28</v>
      </c>
      <c r="J503" s="1366" t="s">
        <v>961</v>
      </c>
      <c r="K503" s="1372" t="s">
        <v>1433</v>
      </c>
      <c r="N503" s="128"/>
      <c r="O503" s="128"/>
      <c r="P503" s="128"/>
      <c r="Q503" s="128"/>
      <c r="R503" s="128"/>
      <c r="S503" s="128"/>
      <c r="T503" s="128"/>
      <c r="U503" s="128"/>
      <c r="V503" s="582">
        <f>$E503</f>
        <v>1</v>
      </c>
      <c r="W503" s="582">
        <f>$F503</f>
        <v>485000</v>
      </c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  <c r="AI503" s="128"/>
      <c r="AL503" s="128"/>
      <c r="AM503" s="128"/>
      <c r="AN503" s="128"/>
      <c r="AO503" s="128"/>
      <c r="AP503" s="1827">
        <f t="shared" si="110"/>
        <v>1</v>
      </c>
      <c r="AQ503" s="1827">
        <f t="shared" si="111"/>
        <v>485000</v>
      </c>
      <c r="AR503" s="128"/>
      <c r="AS503" s="128"/>
      <c r="AT503" s="128"/>
      <c r="AU503" s="128"/>
    </row>
    <row r="504" spans="1:196" s="1363" customFormat="1" ht="24" customHeight="1">
      <c r="A504" s="66">
        <v>10</v>
      </c>
      <c r="B504" s="66">
        <v>8</v>
      </c>
      <c r="C504" s="567" t="s">
        <v>910</v>
      </c>
      <c r="D504" s="1360">
        <v>520000</v>
      </c>
      <c r="E504" s="582">
        <v>1</v>
      </c>
      <c r="F504" s="126">
        <f t="shared" si="105"/>
        <v>520000</v>
      </c>
      <c r="G504" s="882" t="s">
        <v>1119</v>
      </c>
      <c r="H504" s="882" t="s">
        <v>1274</v>
      </c>
      <c r="I504" s="66" t="s">
        <v>28</v>
      </c>
      <c r="J504" s="1366" t="s">
        <v>1403</v>
      </c>
      <c r="K504" s="1372" t="s">
        <v>1433</v>
      </c>
      <c r="L504" s="1792"/>
      <c r="M504" s="1792"/>
      <c r="N504" s="1829"/>
      <c r="O504" s="1829"/>
      <c r="P504" s="1829"/>
      <c r="Q504" s="1829"/>
      <c r="R504" s="1829"/>
      <c r="S504" s="1829"/>
      <c r="T504" s="1829"/>
      <c r="U504" s="1829"/>
      <c r="V504" s="582">
        <f>$E504</f>
        <v>1</v>
      </c>
      <c r="W504" s="582">
        <f>$F504</f>
        <v>520000</v>
      </c>
      <c r="X504" s="1829"/>
      <c r="Y504" s="1829"/>
      <c r="Z504" s="1829"/>
      <c r="AA504" s="1829"/>
      <c r="AB504" s="1829"/>
      <c r="AC504" s="1829"/>
      <c r="AD504" s="1829"/>
      <c r="AE504" s="1829"/>
      <c r="AF504" s="1829"/>
      <c r="AG504" s="1829"/>
      <c r="AH504" s="1829"/>
      <c r="AI504" s="1829"/>
      <c r="AJ504" s="1792"/>
      <c r="AK504" s="1792"/>
      <c r="AL504" s="1829"/>
      <c r="AM504" s="1829"/>
      <c r="AN504" s="1829"/>
      <c r="AO504" s="1829"/>
      <c r="AP504" s="1827">
        <f t="shared" si="110"/>
        <v>1</v>
      </c>
      <c r="AQ504" s="1827">
        <f t="shared" si="111"/>
        <v>520000</v>
      </c>
      <c r="AR504" s="1829"/>
      <c r="AS504" s="1829"/>
      <c r="AT504" s="1829"/>
      <c r="AU504" s="1829"/>
      <c r="AV504" s="1792"/>
      <c r="AW504" s="1792"/>
      <c r="AX504" s="1792"/>
      <c r="AY504" s="1792"/>
      <c r="AZ504" s="1792"/>
      <c r="BA504" s="1792"/>
      <c r="BB504" s="1792"/>
      <c r="BC504" s="1792"/>
      <c r="BD504" s="1792"/>
      <c r="BE504" s="1792"/>
      <c r="BF504" s="1792"/>
      <c r="BG504" s="1792"/>
      <c r="BH504" s="1792"/>
      <c r="BI504" s="1792"/>
      <c r="BJ504" s="1792"/>
      <c r="BK504" s="1792"/>
      <c r="BL504" s="1792"/>
      <c r="BM504" s="1792"/>
      <c r="BN504" s="1792"/>
      <c r="BO504" s="1792"/>
      <c r="BP504" s="1792"/>
      <c r="BQ504" s="1792"/>
      <c r="BR504" s="1792"/>
      <c r="BS504" s="1792"/>
      <c r="BT504" s="1792"/>
      <c r="BU504" s="1792"/>
      <c r="BV504" s="1792"/>
      <c r="BW504" s="1792"/>
      <c r="BX504" s="1792"/>
      <c r="BY504" s="1792"/>
      <c r="BZ504" s="1792"/>
      <c r="CA504" s="1792"/>
      <c r="CB504" s="1792"/>
      <c r="CC504" s="1792"/>
      <c r="CD504" s="1792"/>
      <c r="CE504" s="1792"/>
      <c r="CF504" s="1792"/>
      <c r="CG504" s="1792"/>
      <c r="CH504" s="1792"/>
      <c r="CI504" s="1792"/>
      <c r="CJ504" s="1792"/>
      <c r="CK504" s="1792"/>
      <c r="CL504" s="1792"/>
      <c r="CM504" s="1792"/>
      <c r="CN504" s="1792"/>
      <c r="CO504" s="1792"/>
      <c r="CP504" s="1792"/>
      <c r="CQ504" s="1792"/>
      <c r="CR504" s="1792"/>
      <c r="CS504" s="1792"/>
      <c r="CT504" s="1792"/>
      <c r="CU504" s="1792"/>
      <c r="CV504" s="1792"/>
      <c r="CW504" s="1792"/>
      <c r="CX504" s="1792"/>
      <c r="CY504" s="1792"/>
      <c r="CZ504" s="1792"/>
      <c r="DA504" s="1792"/>
      <c r="DB504" s="1792"/>
      <c r="DC504" s="1792"/>
      <c r="DD504" s="1792"/>
      <c r="DE504" s="1792"/>
      <c r="DF504" s="1792"/>
      <c r="DG504" s="1792"/>
      <c r="DH504" s="1792"/>
      <c r="DI504" s="1792"/>
      <c r="DJ504" s="1792"/>
      <c r="DK504" s="1792"/>
      <c r="DL504" s="1792"/>
      <c r="DM504" s="1792"/>
      <c r="DN504" s="1792"/>
      <c r="DO504" s="1792"/>
      <c r="DP504" s="1792"/>
      <c r="DQ504" s="1792"/>
      <c r="DR504" s="1792"/>
      <c r="DS504" s="1792"/>
      <c r="DT504" s="1792"/>
      <c r="DU504" s="1792"/>
      <c r="DV504" s="1792"/>
      <c r="DW504" s="1792"/>
      <c r="DX504" s="1792"/>
      <c r="DY504" s="1792"/>
      <c r="DZ504" s="1792"/>
      <c r="EA504" s="1792"/>
      <c r="EB504" s="1792"/>
      <c r="EC504" s="1792"/>
      <c r="ED504" s="1792"/>
      <c r="EE504" s="1792"/>
      <c r="EF504" s="1792"/>
      <c r="EG504" s="1792"/>
      <c r="EH504" s="1792"/>
      <c r="EI504" s="1792"/>
      <c r="EJ504" s="1792"/>
      <c r="EK504" s="1792"/>
      <c r="EL504" s="1792"/>
      <c r="EM504" s="1792"/>
      <c r="EN504" s="1792"/>
      <c r="EO504" s="1792"/>
      <c r="EP504" s="1792"/>
      <c r="EQ504" s="1792"/>
      <c r="ER504" s="1792"/>
      <c r="ES504" s="1792"/>
      <c r="ET504" s="1792"/>
      <c r="EU504" s="1792"/>
      <c r="EV504" s="1792"/>
      <c r="EW504" s="1792"/>
      <c r="EX504" s="1792"/>
      <c r="EY504" s="1792"/>
      <c r="EZ504" s="1792"/>
      <c r="FA504" s="1792"/>
      <c r="FB504" s="1792"/>
      <c r="FC504" s="1792"/>
      <c r="FD504" s="1792"/>
      <c r="FE504" s="1792"/>
      <c r="FF504" s="1792"/>
      <c r="FG504" s="1792"/>
      <c r="FH504" s="1792"/>
      <c r="FI504" s="1792"/>
      <c r="FJ504" s="1792"/>
      <c r="FK504" s="1792"/>
      <c r="FL504" s="1792"/>
      <c r="FM504" s="1792"/>
      <c r="FN504" s="1792"/>
      <c r="FO504" s="1792"/>
      <c r="FP504" s="1792"/>
      <c r="FQ504" s="1792"/>
      <c r="FR504" s="1792"/>
      <c r="FS504" s="1792"/>
      <c r="FT504" s="1792"/>
      <c r="FU504" s="1792"/>
      <c r="FV504" s="1792"/>
      <c r="FW504" s="1792"/>
      <c r="FX504" s="1792"/>
      <c r="FY504" s="1792"/>
      <c r="FZ504" s="1792"/>
      <c r="GA504" s="1792"/>
      <c r="GB504" s="1792"/>
      <c r="GC504" s="1792"/>
      <c r="GD504" s="1792"/>
      <c r="GE504" s="1792"/>
      <c r="GF504" s="1792"/>
      <c r="GG504" s="1792"/>
      <c r="GH504" s="1792"/>
      <c r="GI504" s="1792"/>
      <c r="GJ504" s="1792"/>
      <c r="GK504" s="1792"/>
      <c r="GL504" s="1792"/>
      <c r="GM504" s="1792"/>
      <c r="GN504" s="1792"/>
    </row>
    <row r="505" spans="1:196" s="1363" customFormat="1" ht="24" customHeight="1">
      <c r="A505" s="66">
        <v>10</v>
      </c>
      <c r="B505" s="66">
        <v>23</v>
      </c>
      <c r="C505" s="14" t="s">
        <v>676</v>
      </c>
      <c r="D505" s="1360">
        <v>1240000</v>
      </c>
      <c r="E505" s="582">
        <v>1</v>
      </c>
      <c r="F505" s="126">
        <f t="shared" si="105"/>
        <v>1240000</v>
      </c>
      <c r="G505" s="882" t="s">
        <v>306</v>
      </c>
      <c r="H505" s="882" t="s">
        <v>1274</v>
      </c>
      <c r="I505" s="66" t="s">
        <v>49</v>
      </c>
      <c r="J505" s="1366" t="s">
        <v>1403</v>
      </c>
      <c r="K505" s="1372" t="s">
        <v>1433</v>
      </c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582">
        <f>$E505</f>
        <v>1</v>
      </c>
      <c r="AA505" s="582">
        <f>$F505</f>
        <v>1240000</v>
      </c>
      <c r="AB505" s="128"/>
      <c r="AC505" s="128"/>
      <c r="AD505" s="128"/>
      <c r="AE505" s="128"/>
      <c r="AF505" s="128"/>
      <c r="AG505" s="128"/>
      <c r="AH505" s="128"/>
      <c r="AI505" s="128"/>
      <c r="AL505" s="128"/>
      <c r="AM505" s="128"/>
      <c r="AN505" s="128"/>
      <c r="AO505" s="128"/>
      <c r="AP505" s="1827">
        <f t="shared" si="110"/>
        <v>1</v>
      </c>
      <c r="AQ505" s="1827">
        <f t="shared" si="111"/>
        <v>1240000</v>
      </c>
      <c r="AR505" s="128"/>
      <c r="AS505" s="128"/>
      <c r="AT505" s="128"/>
      <c r="AU505" s="128"/>
    </row>
    <row r="506" spans="1:196" s="1363" customFormat="1" ht="24" customHeight="1">
      <c r="A506" s="66">
        <v>10</v>
      </c>
      <c r="B506" s="66">
        <v>39</v>
      </c>
      <c r="C506" s="14" t="s">
        <v>988</v>
      </c>
      <c r="D506" s="1360">
        <v>2000000</v>
      </c>
      <c r="E506" s="582">
        <v>1</v>
      </c>
      <c r="F506" s="126">
        <f t="shared" si="105"/>
        <v>2000000</v>
      </c>
      <c r="G506" s="882" t="s">
        <v>302</v>
      </c>
      <c r="H506" s="882" t="s">
        <v>1274</v>
      </c>
      <c r="I506" s="66" t="s">
        <v>49</v>
      </c>
      <c r="J506" s="1366" t="s">
        <v>1403</v>
      </c>
      <c r="K506" s="1372" t="s">
        <v>1433</v>
      </c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582">
        <f>$E506</f>
        <v>1</v>
      </c>
      <c r="AA506" s="582">
        <f>$F506</f>
        <v>2000000</v>
      </c>
      <c r="AB506" s="128"/>
      <c r="AC506" s="128"/>
      <c r="AD506" s="128"/>
      <c r="AE506" s="128"/>
      <c r="AF506" s="128"/>
      <c r="AG506" s="128"/>
      <c r="AH506" s="128"/>
      <c r="AI506" s="128"/>
      <c r="AL506" s="128"/>
      <c r="AM506" s="128"/>
      <c r="AN506" s="128"/>
      <c r="AO506" s="128"/>
      <c r="AP506" s="1827">
        <f t="shared" si="110"/>
        <v>1</v>
      </c>
      <c r="AQ506" s="1827">
        <f t="shared" si="111"/>
        <v>2000000</v>
      </c>
      <c r="AR506" s="128"/>
      <c r="AS506" s="128"/>
      <c r="AT506" s="128"/>
      <c r="AU506" s="128"/>
    </row>
    <row r="507" spans="1:196" s="1363" customFormat="1" ht="24" customHeight="1">
      <c r="A507" s="66">
        <v>10</v>
      </c>
      <c r="B507" s="66">
        <v>40</v>
      </c>
      <c r="C507" s="14" t="s">
        <v>988</v>
      </c>
      <c r="D507" s="1360">
        <v>2000000</v>
      </c>
      <c r="E507" s="582">
        <v>1</v>
      </c>
      <c r="F507" s="126">
        <f t="shared" si="105"/>
        <v>2000000</v>
      </c>
      <c r="G507" s="882" t="s">
        <v>304</v>
      </c>
      <c r="H507" s="882" t="s">
        <v>1274</v>
      </c>
      <c r="I507" s="66" t="s">
        <v>49</v>
      </c>
      <c r="J507" s="1366" t="s">
        <v>1403</v>
      </c>
      <c r="K507" s="1372" t="s">
        <v>1433</v>
      </c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582">
        <f>$E507</f>
        <v>1</v>
      </c>
      <c r="AA507" s="582">
        <f>$F507</f>
        <v>2000000</v>
      </c>
      <c r="AB507" s="128"/>
      <c r="AC507" s="128"/>
      <c r="AD507" s="128"/>
      <c r="AE507" s="128"/>
      <c r="AF507" s="128"/>
      <c r="AG507" s="128"/>
      <c r="AH507" s="128"/>
      <c r="AI507" s="128"/>
      <c r="AL507" s="128"/>
      <c r="AM507" s="128"/>
      <c r="AN507" s="128"/>
      <c r="AO507" s="128"/>
      <c r="AP507" s="1827">
        <f t="shared" si="110"/>
        <v>1</v>
      </c>
      <c r="AQ507" s="1827">
        <f t="shared" si="111"/>
        <v>2000000</v>
      </c>
      <c r="AR507" s="128"/>
      <c r="AS507" s="128"/>
      <c r="AT507" s="128"/>
      <c r="AU507" s="128"/>
    </row>
    <row r="508" spans="1:196" s="1363" customFormat="1" ht="24" customHeight="1">
      <c r="A508" s="66">
        <v>10</v>
      </c>
      <c r="B508" s="66">
        <v>18</v>
      </c>
      <c r="C508" s="14" t="s">
        <v>77</v>
      </c>
      <c r="D508" s="1360">
        <v>2060000</v>
      </c>
      <c r="E508" s="582">
        <v>1</v>
      </c>
      <c r="F508" s="126">
        <f t="shared" si="105"/>
        <v>2060000</v>
      </c>
      <c r="G508" s="882" t="s">
        <v>1273</v>
      </c>
      <c r="H508" s="882" t="s">
        <v>1274</v>
      </c>
      <c r="I508" s="66" t="s">
        <v>33</v>
      </c>
      <c r="J508" s="1366" t="s">
        <v>1403</v>
      </c>
      <c r="K508" s="1372" t="s">
        <v>1433</v>
      </c>
      <c r="L508" s="118"/>
      <c r="M508" s="118"/>
      <c r="N508" s="298"/>
      <c r="O508" s="298"/>
      <c r="P508" s="582">
        <f>$E508</f>
        <v>1</v>
      </c>
      <c r="Q508" s="1827">
        <f>$F508</f>
        <v>2060000</v>
      </c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  <c r="AE508" s="298"/>
      <c r="AF508" s="298"/>
      <c r="AG508" s="298"/>
      <c r="AH508" s="298"/>
      <c r="AI508" s="298"/>
      <c r="AJ508" s="118"/>
      <c r="AK508" s="118"/>
      <c r="AL508" s="298"/>
      <c r="AM508" s="298"/>
      <c r="AN508" s="298"/>
      <c r="AO508" s="298"/>
      <c r="AP508" s="1827">
        <f t="shared" si="110"/>
        <v>1</v>
      </c>
      <c r="AQ508" s="1827">
        <f t="shared" si="111"/>
        <v>2060000</v>
      </c>
      <c r="AR508" s="298"/>
      <c r="AS508" s="298"/>
      <c r="AT508" s="298"/>
      <c r="AU508" s="298"/>
      <c r="AV508" s="118"/>
      <c r="AW508" s="118"/>
      <c r="AX508" s="118"/>
      <c r="AY508" s="118"/>
      <c r="AZ508" s="118"/>
      <c r="BA508" s="118"/>
      <c r="BB508" s="118"/>
      <c r="BC508" s="118"/>
      <c r="BD508" s="118"/>
      <c r="BE508" s="118"/>
      <c r="BF508" s="118"/>
      <c r="BG508" s="118"/>
      <c r="BH508" s="118"/>
      <c r="BI508" s="118"/>
      <c r="BJ508" s="118"/>
      <c r="BK508" s="118"/>
      <c r="BL508" s="118"/>
      <c r="BM508" s="118"/>
      <c r="BN508" s="118"/>
      <c r="BO508" s="118"/>
      <c r="BP508" s="118"/>
      <c r="BQ508" s="118"/>
      <c r="BR508" s="118"/>
      <c r="BS508" s="118"/>
      <c r="BT508" s="118"/>
      <c r="BU508" s="118"/>
      <c r="BV508" s="118"/>
      <c r="BW508" s="118"/>
      <c r="BX508" s="118"/>
      <c r="BY508" s="118"/>
      <c r="BZ508" s="118"/>
      <c r="CA508" s="118"/>
      <c r="CB508" s="118"/>
      <c r="CC508" s="118"/>
      <c r="CD508" s="118"/>
      <c r="CE508" s="118"/>
      <c r="CF508" s="118"/>
      <c r="CG508" s="118"/>
      <c r="CH508" s="118"/>
      <c r="CI508" s="118"/>
      <c r="CJ508" s="118"/>
      <c r="CK508" s="118"/>
      <c r="CL508" s="118"/>
      <c r="CM508" s="118"/>
      <c r="CN508" s="118"/>
      <c r="CO508" s="118"/>
      <c r="CP508" s="118"/>
      <c r="CQ508" s="118"/>
      <c r="CR508" s="118"/>
      <c r="CS508" s="118"/>
      <c r="CT508" s="118"/>
      <c r="CU508" s="118"/>
      <c r="CV508" s="118"/>
      <c r="CW508" s="118"/>
      <c r="CX508" s="118"/>
      <c r="CY508" s="118"/>
      <c r="CZ508" s="118"/>
      <c r="DA508" s="118"/>
      <c r="DB508" s="118"/>
      <c r="DC508" s="118"/>
      <c r="DD508" s="118"/>
      <c r="DE508" s="118"/>
      <c r="DF508" s="118"/>
      <c r="DG508" s="118"/>
      <c r="DH508" s="118"/>
      <c r="DI508" s="118"/>
      <c r="DJ508" s="118"/>
      <c r="DK508" s="118"/>
      <c r="DL508" s="118"/>
      <c r="DM508" s="118"/>
      <c r="DN508" s="118"/>
      <c r="DO508" s="118"/>
      <c r="DP508" s="118"/>
      <c r="DQ508" s="118"/>
      <c r="DR508" s="118"/>
      <c r="DS508" s="118"/>
      <c r="DT508" s="118"/>
      <c r="DU508" s="118"/>
      <c r="DV508" s="118"/>
      <c r="DW508" s="118"/>
      <c r="DX508" s="118"/>
      <c r="DY508" s="118"/>
      <c r="DZ508" s="118"/>
      <c r="EA508" s="118"/>
      <c r="EB508" s="118"/>
      <c r="EC508" s="118"/>
      <c r="ED508" s="118"/>
      <c r="EE508" s="118"/>
      <c r="EF508" s="118"/>
      <c r="EG508" s="118"/>
      <c r="EH508" s="118"/>
      <c r="EI508" s="118"/>
      <c r="EJ508" s="118"/>
      <c r="EK508" s="118"/>
      <c r="EL508" s="118"/>
      <c r="EM508" s="118"/>
      <c r="EN508" s="118"/>
      <c r="EO508" s="118"/>
      <c r="EP508" s="118"/>
      <c r="EQ508" s="118"/>
      <c r="ER508" s="118"/>
      <c r="ES508" s="118"/>
      <c r="ET508" s="118"/>
      <c r="EU508" s="118"/>
      <c r="EV508" s="118"/>
      <c r="EW508" s="118"/>
      <c r="EX508" s="118"/>
      <c r="EY508" s="118"/>
      <c r="EZ508" s="118"/>
      <c r="FA508" s="118"/>
      <c r="FB508" s="118"/>
      <c r="FC508" s="118"/>
      <c r="FD508" s="118"/>
      <c r="FE508" s="118"/>
      <c r="FF508" s="118"/>
      <c r="FG508" s="118"/>
      <c r="FH508" s="118"/>
      <c r="FI508" s="118"/>
      <c r="FJ508" s="118"/>
      <c r="FK508" s="118"/>
      <c r="FL508" s="118"/>
      <c r="FM508" s="118"/>
      <c r="FN508" s="118"/>
      <c r="FO508" s="118"/>
      <c r="FP508" s="118"/>
      <c r="FQ508" s="118"/>
      <c r="FR508" s="118"/>
      <c r="FS508" s="118"/>
      <c r="FT508" s="118"/>
      <c r="FU508" s="118"/>
      <c r="FV508" s="118"/>
      <c r="FW508" s="118"/>
      <c r="FX508" s="118"/>
      <c r="FY508" s="118"/>
      <c r="FZ508" s="118"/>
      <c r="GA508" s="118"/>
      <c r="GB508" s="118"/>
      <c r="GC508" s="118"/>
      <c r="GD508" s="118"/>
      <c r="GE508" s="118"/>
      <c r="GF508" s="118"/>
      <c r="GG508" s="118"/>
      <c r="GH508" s="118"/>
      <c r="GI508" s="118"/>
      <c r="GJ508" s="118"/>
      <c r="GK508" s="118"/>
      <c r="GL508" s="118"/>
      <c r="GM508" s="118"/>
      <c r="GN508" s="118"/>
    </row>
    <row r="509" spans="1:196" s="1363" customFormat="1" ht="24" customHeight="1">
      <c r="A509" s="66">
        <v>10</v>
      </c>
      <c r="B509" s="66">
        <v>37</v>
      </c>
      <c r="C509" s="14" t="s">
        <v>291</v>
      </c>
      <c r="D509" s="1375">
        <v>1420000</v>
      </c>
      <c r="E509" s="582">
        <v>1</v>
      </c>
      <c r="F509" s="126">
        <f t="shared" si="105"/>
        <v>1420000</v>
      </c>
      <c r="G509" s="882" t="s">
        <v>1272</v>
      </c>
      <c r="H509" s="882" t="s">
        <v>1280</v>
      </c>
      <c r="I509" s="66" t="s">
        <v>49</v>
      </c>
      <c r="J509" s="125" t="s">
        <v>1403</v>
      </c>
      <c r="K509" s="1372" t="s">
        <v>1433</v>
      </c>
      <c r="L509" s="118"/>
      <c r="M509" s="11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582">
        <f>$E509</f>
        <v>1</v>
      </c>
      <c r="AA509" s="582">
        <f>$F509</f>
        <v>1420000</v>
      </c>
      <c r="AB509" s="298"/>
      <c r="AC509" s="298"/>
      <c r="AD509" s="298"/>
      <c r="AE509" s="298"/>
      <c r="AF509" s="298"/>
      <c r="AG509" s="298"/>
      <c r="AH509" s="298"/>
      <c r="AI509" s="298"/>
      <c r="AJ509" s="118"/>
      <c r="AK509" s="118"/>
      <c r="AL509" s="298"/>
      <c r="AM509" s="298"/>
      <c r="AN509" s="298"/>
      <c r="AO509" s="298"/>
      <c r="AP509" s="298"/>
      <c r="AQ509" s="298"/>
      <c r="AR509" s="1827">
        <f>$E509</f>
        <v>1</v>
      </c>
      <c r="AS509" s="1827">
        <f>$F509</f>
        <v>1420000</v>
      </c>
      <c r="AT509" s="298"/>
      <c r="AU509" s="298"/>
      <c r="AV509" s="118"/>
      <c r="AW509" s="118"/>
      <c r="AX509" s="118"/>
      <c r="AY509" s="118"/>
      <c r="AZ509" s="118"/>
      <c r="BA509" s="118"/>
      <c r="BB509" s="118"/>
      <c r="BC509" s="118"/>
      <c r="BD509" s="118"/>
      <c r="BE509" s="118"/>
      <c r="BF509" s="118"/>
      <c r="BG509" s="118"/>
      <c r="BH509" s="118"/>
      <c r="BI509" s="118"/>
      <c r="BJ509" s="118"/>
      <c r="BK509" s="118"/>
      <c r="BL509" s="118"/>
      <c r="BM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8"/>
      <c r="CA509" s="118"/>
      <c r="CB509" s="118"/>
      <c r="CC509" s="118"/>
      <c r="CD509" s="118"/>
      <c r="CE509" s="118"/>
      <c r="CF509" s="118"/>
      <c r="CG509" s="118"/>
      <c r="CH509" s="118"/>
      <c r="CI509" s="118"/>
      <c r="CJ509" s="118"/>
      <c r="CK509" s="118"/>
      <c r="CL509" s="118"/>
      <c r="CM509" s="118"/>
      <c r="CN509" s="118"/>
      <c r="CO509" s="118"/>
      <c r="CP509" s="118"/>
      <c r="CQ509" s="118"/>
      <c r="CR509" s="118"/>
      <c r="CS509" s="118"/>
      <c r="CT509" s="118"/>
      <c r="CU509" s="118"/>
      <c r="CV509" s="118"/>
      <c r="CW509" s="118"/>
      <c r="CX509" s="118"/>
      <c r="CY509" s="118"/>
      <c r="CZ509" s="118"/>
      <c r="DA509" s="118"/>
      <c r="DB509" s="118"/>
      <c r="DC509" s="118"/>
      <c r="DD509" s="118"/>
      <c r="DE509" s="118"/>
      <c r="DF509" s="118"/>
      <c r="DG509" s="118"/>
      <c r="DH509" s="118"/>
      <c r="DI509" s="118"/>
      <c r="DJ509" s="118"/>
      <c r="DK509" s="118"/>
      <c r="DL509" s="118"/>
      <c r="DM509" s="118"/>
      <c r="DN509" s="118"/>
      <c r="DO509" s="118"/>
      <c r="DP509" s="118"/>
      <c r="DQ509" s="118"/>
      <c r="DR509" s="118"/>
      <c r="DS509" s="118"/>
      <c r="DT509" s="118"/>
      <c r="DU509" s="118"/>
      <c r="DV509" s="118"/>
      <c r="DW509" s="118"/>
      <c r="DX509" s="118"/>
      <c r="DY509" s="118"/>
      <c r="DZ509" s="118"/>
      <c r="EA509" s="118"/>
      <c r="EB509" s="118"/>
      <c r="EC509" s="118"/>
      <c r="ED509" s="118"/>
      <c r="EE509" s="118"/>
      <c r="EF509" s="118"/>
      <c r="EG509" s="118"/>
      <c r="EH509" s="118"/>
      <c r="EI509" s="118"/>
      <c r="EJ509" s="118"/>
      <c r="EK509" s="118"/>
      <c r="EL509" s="118"/>
      <c r="EM509" s="118"/>
      <c r="EN509" s="118"/>
      <c r="EO509" s="118"/>
      <c r="EP509" s="118"/>
      <c r="EQ509" s="118"/>
      <c r="ER509" s="118"/>
      <c r="ES509" s="118"/>
      <c r="ET509" s="118"/>
      <c r="EU509" s="118"/>
      <c r="EV509" s="118"/>
      <c r="EW509" s="118"/>
      <c r="EX509" s="118"/>
      <c r="EY509" s="118"/>
      <c r="EZ509" s="118"/>
      <c r="FA509" s="118"/>
      <c r="FB509" s="118"/>
      <c r="FC509" s="118"/>
      <c r="FD509" s="118"/>
      <c r="FE509" s="118"/>
      <c r="FF509" s="118"/>
      <c r="FG509" s="118"/>
      <c r="FH509" s="118"/>
      <c r="FI509" s="118"/>
      <c r="FJ509" s="118"/>
      <c r="FK509" s="118"/>
      <c r="FL509" s="118"/>
      <c r="FM509" s="118"/>
      <c r="FN509" s="118"/>
      <c r="FO509" s="118"/>
      <c r="FP509" s="118"/>
      <c r="FQ509" s="118"/>
      <c r="FR509" s="118"/>
      <c r="FS509" s="118"/>
      <c r="FT509" s="118"/>
      <c r="FU509" s="118"/>
      <c r="FV509" s="118"/>
      <c r="FW509" s="118"/>
      <c r="FX509" s="118"/>
      <c r="FY509" s="118"/>
      <c r="FZ509" s="118"/>
      <c r="GA509" s="118"/>
      <c r="GB509" s="118"/>
      <c r="GC509" s="118"/>
      <c r="GD509" s="118"/>
      <c r="GE509" s="118"/>
      <c r="GF509" s="118"/>
      <c r="GG509" s="118"/>
      <c r="GH509" s="118"/>
      <c r="GI509" s="118"/>
      <c r="GJ509" s="118"/>
      <c r="GK509" s="118"/>
      <c r="GL509" s="118"/>
      <c r="GM509" s="118"/>
      <c r="GN509" s="118"/>
    </row>
    <row r="510" spans="1:196" s="1363" customFormat="1" ht="24" customHeight="1">
      <c r="A510" s="66">
        <v>10</v>
      </c>
      <c r="B510" s="66">
        <v>28</v>
      </c>
      <c r="C510" s="14" t="s">
        <v>637</v>
      </c>
      <c r="D510" s="1360">
        <v>1820000</v>
      </c>
      <c r="E510" s="582">
        <v>1</v>
      </c>
      <c r="F510" s="126">
        <f t="shared" si="105"/>
        <v>1820000</v>
      </c>
      <c r="G510" s="882" t="s">
        <v>1290</v>
      </c>
      <c r="H510" s="882" t="s">
        <v>1280</v>
      </c>
      <c r="I510" s="66" t="s">
        <v>33</v>
      </c>
      <c r="J510" s="125" t="s">
        <v>1403</v>
      </c>
      <c r="K510" s="1372" t="s">
        <v>1433</v>
      </c>
      <c r="L510" s="118"/>
      <c r="M510" s="118"/>
      <c r="N510" s="298"/>
      <c r="O510" s="298"/>
      <c r="P510" s="582">
        <f>$E510</f>
        <v>1</v>
      </c>
      <c r="Q510" s="1827">
        <f>$F510</f>
        <v>1820000</v>
      </c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  <c r="AE510" s="298"/>
      <c r="AF510" s="298"/>
      <c r="AG510" s="298"/>
      <c r="AH510" s="298"/>
      <c r="AI510" s="298"/>
      <c r="AJ510" s="118"/>
      <c r="AK510" s="118"/>
      <c r="AL510" s="298"/>
      <c r="AM510" s="298"/>
      <c r="AN510" s="298"/>
      <c r="AO510" s="298"/>
      <c r="AP510" s="298"/>
      <c r="AQ510" s="298"/>
      <c r="AR510" s="1827">
        <f>$E510</f>
        <v>1</v>
      </c>
      <c r="AS510" s="1827">
        <f>$F510</f>
        <v>1820000</v>
      </c>
      <c r="AT510" s="298"/>
      <c r="AU510" s="298"/>
      <c r="AV510" s="118"/>
      <c r="AW510" s="118"/>
      <c r="AX510" s="118"/>
      <c r="AY510" s="118"/>
      <c r="AZ510" s="118"/>
      <c r="BA510" s="118"/>
      <c r="BB510" s="118"/>
      <c r="BC510" s="118"/>
      <c r="BD510" s="118"/>
      <c r="BE510" s="118"/>
      <c r="BF510" s="118"/>
      <c r="BG510" s="118"/>
      <c r="BH510" s="118"/>
      <c r="BI510" s="118"/>
      <c r="BJ510" s="118"/>
      <c r="BK510" s="118"/>
      <c r="BL510" s="118"/>
      <c r="BM510" s="118"/>
      <c r="BN510" s="118"/>
      <c r="BO510" s="118"/>
      <c r="BP510" s="118"/>
      <c r="BQ510" s="118"/>
      <c r="BR510" s="118"/>
      <c r="BS510" s="118"/>
      <c r="BT510" s="118"/>
      <c r="BU510" s="118"/>
      <c r="BV510" s="118"/>
      <c r="BW510" s="118"/>
      <c r="BX510" s="118"/>
      <c r="BY510" s="118"/>
      <c r="BZ510" s="118"/>
      <c r="CA510" s="118"/>
      <c r="CB510" s="118"/>
      <c r="CC510" s="118"/>
      <c r="CD510" s="118"/>
      <c r="CE510" s="118"/>
      <c r="CF510" s="118"/>
      <c r="CG510" s="118"/>
      <c r="CH510" s="118"/>
      <c r="CI510" s="118"/>
      <c r="CJ510" s="118"/>
      <c r="CK510" s="118"/>
      <c r="CL510" s="118"/>
      <c r="CM510" s="118"/>
      <c r="CN510" s="118"/>
      <c r="CO510" s="118"/>
      <c r="CP510" s="118"/>
      <c r="CQ510" s="118"/>
      <c r="CR510" s="118"/>
      <c r="CS510" s="118"/>
      <c r="CT510" s="118"/>
      <c r="CU510" s="118"/>
      <c r="CV510" s="118"/>
      <c r="CW510" s="118"/>
      <c r="CX510" s="118"/>
      <c r="CY510" s="118"/>
      <c r="CZ510" s="118"/>
      <c r="DA510" s="118"/>
      <c r="DB510" s="118"/>
      <c r="DC510" s="118"/>
      <c r="DD510" s="118"/>
      <c r="DE510" s="118"/>
      <c r="DF510" s="118"/>
      <c r="DG510" s="118"/>
      <c r="DH510" s="118"/>
      <c r="DI510" s="118"/>
      <c r="DJ510" s="118"/>
      <c r="DK510" s="118"/>
      <c r="DL510" s="118"/>
      <c r="DM510" s="118"/>
      <c r="DN510" s="118"/>
      <c r="DO510" s="118"/>
      <c r="DP510" s="118"/>
      <c r="DQ510" s="118"/>
      <c r="DR510" s="118"/>
      <c r="DS510" s="118"/>
      <c r="DT510" s="118"/>
      <c r="DU510" s="118"/>
      <c r="DV510" s="118"/>
      <c r="DW510" s="118"/>
      <c r="DX510" s="118"/>
      <c r="DY510" s="118"/>
      <c r="DZ510" s="118"/>
      <c r="EA510" s="118"/>
      <c r="EB510" s="118"/>
      <c r="EC510" s="118"/>
      <c r="ED510" s="118"/>
      <c r="EE510" s="118"/>
      <c r="EF510" s="118"/>
      <c r="EG510" s="118"/>
      <c r="EH510" s="118"/>
      <c r="EI510" s="118"/>
      <c r="EJ510" s="118"/>
      <c r="EK510" s="118"/>
      <c r="EL510" s="118"/>
      <c r="EM510" s="118"/>
      <c r="EN510" s="118"/>
      <c r="EO510" s="118"/>
      <c r="EP510" s="118"/>
      <c r="EQ510" s="118"/>
      <c r="ER510" s="118"/>
      <c r="ES510" s="118"/>
      <c r="ET510" s="118"/>
      <c r="EU510" s="118"/>
      <c r="EV510" s="118"/>
      <c r="EW510" s="118"/>
      <c r="EX510" s="118"/>
      <c r="EY510" s="118"/>
      <c r="EZ510" s="118"/>
      <c r="FA510" s="118"/>
      <c r="FB510" s="118"/>
      <c r="FC510" s="118"/>
      <c r="FD510" s="118"/>
      <c r="FE510" s="118"/>
      <c r="FF510" s="118"/>
      <c r="FG510" s="118"/>
      <c r="FH510" s="118"/>
      <c r="FI510" s="118"/>
      <c r="FJ510" s="118"/>
      <c r="FK510" s="118"/>
      <c r="FL510" s="118"/>
      <c r="FM510" s="118"/>
      <c r="FN510" s="118"/>
      <c r="FO510" s="118"/>
      <c r="FP510" s="118"/>
      <c r="FQ510" s="118"/>
      <c r="FR510" s="118"/>
      <c r="FS510" s="118"/>
      <c r="FT510" s="118"/>
      <c r="FU510" s="118"/>
      <c r="FV510" s="118"/>
      <c r="FW510" s="118"/>
      <c r="FX510" s="118"/>
      <c r="FY510" s="118"/>
      <c r="FZ510" s="118"/>
      <c r="GA510" s="118"/>
      <c r="GB510" s="118"/>
      <c r="GC510" s="118"/>
      <c r="GD510" s="118"/>
      <c r="GE510" s="118"/>
      <c r="GF510" s="118"/>
      <c r="GG510" s="118"/>
      <c r="GH510" s="118"/>
      <c r="GI510" s="118"/>
      <c r="GJ510" s="118"/>
      <c r="GK510" s="118"/>
      <c r="GL510" s="118"/>
      <c r="GM510" s="118"/>
      <c r="GN510" s="118"/>
    </row>
    <row r="511" spans="1:196" s="1363" customFormat="1" ht="24" customHeight="1">
      <c r="A511" s="66">
        <v>10</v>
      </c>
      <c r="B511" s="66">
        <v>2</v>
      </c>
      <c r="C511" s="14" t="s">
        <v>1762</v>
      </c>
      <c r="D511" s="1360">
        <v>485000</v>
      </c>
      <c r="E511" s="582">
        <v>1</v>
      </c>
      <c r="F511" s="126">
        <f t="shared" si="105"/>
        <v>485000</v>
      </c>
      <c r="G511" s="882" t="s">
        <v>293</v>
      </c>
      <c r="H511" s="882" t="s">
        <v>1275</v>
      </c>
      <c r="I511" s="66" t="s">
        <v>33</v>
      </c>
      <c r="J511" s="125" t="s">
        <v>1403</v>
      </c>
      <c r="K511" s="1372" t="s">
        <v>1433</v>
      </c>
      <c r="L511" s="118"/>
      <c r="M511" s="118"/>
      <c r="N511" s="298"/>
      <c r="O511" s="298"/>
      <c r="P511" s="582">
        <f>$E511</f>
        <v>1</v>
      </c>
      <c r="Q511" s="1827">
        <f>$F511</f>
        <v>485000</v>
      </c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  <c r="AE511" s="298"/>
      <c r="AF511" s="298"/>
      <c r="AG511" s="298"/>
      <c r="AH511" s="298"/>
      <c r="AI511" s="298"/>
      <c r="AJ511" s="118"/>
      <c r="AK511" s="118"/>
      <c r="AL511" s="298"/>
      <c r="AM511" s="298"/>
      <c r="AN511" s="298"/>
      <c r="AO511" s="298"/>
      <c r="AP511" s="298"/>
      <c r="AQ511" s="298"/>
      <c r="AR511" s="298"/>
      <c r="AS511" s="298"/>
      <c r="AT511" s="1827">
        <f t="shared" ref="AT511:AT523" si="112">$E511</f>
        <v>1</v>
      </c>
      <c r="AU511" s="1827">
        <f t="shared" ref="AU511:AU523" si="113">$F511</f>
        <v>485000</v>
      </c>
      <c r="AV511" s="118"/>
      <c r="AW511" s="118"/>
      <c r="AX511" s="118"/>
      <c r="AY511" s="118"/>
      <c r="AZ511" s="118"/>
      <c r="BA511" s="118"/>
      <c r="BB511" s="118"/>
      <c r="BC511" s="118"/>
      <c r="BD511" s="118"/>
      <c r="BE511" s="118"/>
      <c r="BF511" s="118"/>
      <c r="BG511" s="118"/>
      <c r="BH511" s="118"/>
      <c r="BI511" s="118"/>
      <c r="BJ511" s="118"/>
      <c r="BK511" s="118"/>
      <c r="BL511" s="118"/>
      <c r="BM511" s="118"/>
      <c r="BN511" s="118"/>
      <c r="BO511" s="118"/>
      <c r="BP511" s="118"/>
      <c r="BQ511" s="118"/>
      <c r="BR511" s="118"/>
      <c r="BS511" s="118"/>
      <c r="BT511" s="118"/>
      <c r="BU511" s="118"/>
      <c r="BV511" s="118"/>
      <c r="BW511" s="118"/>
      <c r="BX511" s="118"/>
      <c r="BY511" s="118"/>
      <c r="BZ511" s="118"/>
      <c r="CA511" s="118"/>
      <c r="CB511" s="118"/>
      <c r="CC511" s="118"/>
      <c r="CD511" s="118"/>
      <c r="CE511" s="118"/>
      <c r="CF511" s="118"/>
      <c r="CG511" s="118"/>
      <c r="CH511" s="118"/>
      <c r="CI511" s="118"/>
      <c r="CJ511" s="118"/>
      <c r="CK511" s="118"/>
      <c r="CL511" s="118"/>
      <c r="CM511" s="118"/>
      <c r="CN511" s="118"/>
      <c r="CO511" s="118"/>
      <c r="CP511" s="118"/>
      <c r="CQ511" s="118"/>
      <c r="CR511" s="118"/>
      <c r="CS511" s="118"/>
      <c r="CT511" s="118"/>
      <c r="CU511" s="118"/>
      <c r="CV511" s="118"/>
      <c r="CW511" s="118"/>
      <c r="CX511" s="118"/>
      <c r="CY511" s="118"/>
      <c r="CZ511" s="118"/>
      <c r="DA511" s="118"/>
      <c r="DB511" s="118"/>
      <c r="DC511" s="118"/>
      <c r="DD511" s="118"/>
      <c r="DE511" s="118"/>
      <c r="DF511" s="118"/>
      <c r="DG511" s="118"/>
      <c r="DH511" s="118"/>
      <c r="DI511" s="118"/>
      <c r="DJ511" s="118"/>
      <c r="DK511" s="118"/>
      <c r="DL511" s="118"/>
      <c r="DM511" s="118"/>
      <c r="DN511" s="118"/>
      <c r="DO511" s="118"/>
      <c r="DP511" s="118"/>
      <c r="DQ511" s="118"/>
      <c r="DR511" s="118"/>
      <c r="DS511" s="118"/>
      <c r="DT511" s="118"/>
      <c r="DU511" s="118"/>
      <c r="DV511" s="118"/>
      <c r="DW511" s="118"/>
      <c r="DX511" s="118"/>
      <c r="DY511" s="118"/>
      <c r="DZ511" s="118"/>
      <c r="EA511" s="118"/>
      <c r="EB511" s="118"/>
      <c r="EC511" s="118"/>
      <c r="ED511" s="118"/>
      <c r="EE511" s="118"/>
      <c r="EF511" s="118"/>
      <c r="EG511" s="118"/>
      <c r="EH511" s="118"/>
      <c r="EI511" s="118"/>
      <c r="EJ511" s="118"/>
      <c r="EK511" s="118"/>
      <c r="EL511" s="118"/>
      <c r="EM511" s="118"/>
      <c r="EN511" s="118"/>
      <c r="EO511" s="118"/>
      <c r="EP511" s="118"/>
      <c r="EQ511" s="118"/>
      <c r="ER511" s="118"/>
      <c r="ES511" s="118"/>
      <c r="ET511" s="118"/>
      <c r="EU511" s="118"/>
      <c r="EV511" s="118"/>
      <c r="EW511" s="118"/>
      <c r="EX511" s="118"/>
      <c r="EY511" s="118"/>
      <c r="EZ511" s="118"/>
      <c r="FA511" s="118"/>
      <c r="FB511" s="118"/>
      <c r="FC511" s="118"/>
      <c r="FD511" s="118"/>
      <c r="FE511" s="118"/>
      <c r="FF511" s="118"/>
      <c r="FG511" s="118"/>
      <c r="FH511" s="118"/>
      <c r="FI511" s="118"/>
      <c r="FJ511" s="118"/>
      <c r="FK511" s="118"/>
      <c r="FL511" s="118"/>
      <c r="FM511" s="118"/>
      <c r="FN511" s="118"/>
      <c r="FO511" s="118"/>
      <c r="FP511" s="118"/>
      <c r="FQ511" s="118"/>
      <c r="FR511" s="118"/>
      <c r="FS511" s="118"/>
      <c r="FT511" s="118"/>
      <c r="FU511" s="118"/>
      <c r="FV511" s="118"/>
      <c r="FW511" s="118"/>
      <c r="FX511" s="118"/>
      <c r="FY511" s="118"/>
      <c r="FZ511" s="118"/>
      <c r="GA511" s="118"/>
      <c r="GB511" s="118"/>
      <c r="GC511" s="118"/>
      <c r="GD511" s="118"/>
      <c r="GE511" s="118"/>
      <c r="GF511" s="118"/>
      <c r="GG511" s="118"/>
      <c r="GH511" s="118"/>
      <c r="GI511" s="118"/>
      <c r="GJ511" s="118"/>
      <c r="GK511" s="118"/>
      <c r="GL511" s="118"/>
      <c r="GM511" s="118"/>
      <c r="GN511" s="118"/>
    </row>
    <row r="512" spans="1:196" s="1363" customFormat="1" ht="24" customHeight="1">
      <c r="A512" s="66">
        <v>10</v>
      </c>
      <c r="B512" s="66">
        <v>7</v>
      </c>
      <c r="C512" s="14" t="s">
        <v>432</v>
      </c>
      <c r="D512" s="1360">
        <v>550000</v>
      </c>
      <c r="E512" s="582">
        <v>1</v>
      </c>
      <c r="F512" s="126">
        <f t="shared" si="105"/>
        <v>550000</v>
      </c>
      <c r="G512" s="882" t="s">
        <v>293</v>
      </c>
      <c r="H512" s="882" t="s">
        <v>1275</v>
      </c>
      <c r="I512" s="66" t="s">
        <v>33</v>
      </c>
      <c r="J512" s="125" t="s">
        <v>1403</v>
      </c>
      <c r="K512" s="1372" t="s">
        <v>1433</v>
      </c>
      <c r="L512" s="118"/>
      <c r="M512" s="118"/>
      <c r="N512" s="298"/>
      <c r="O512" s="298"/>
      <c r="P512" s="582">
        <f>$E512</f>
        <v>1</v>
      </c>
      <c r="Q512" s="1827">
        <f>$F512</f>
        <v>550000</v>
      </c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  <c r="AE512" s="298"/>
      <c r="AF512" s="298"/>
      <c r="AG512" s="298"/>
      <c r="AH512" s="298"/>
      <c r="AI512" s="298"/>
      <c r="AJ512" s="118"/>
      <c r="AK512" s="118"/>
      <c r="AL512" s="298"/>
      <c r="AM512" s="298"/>
      <c r="AN512" s="298"/>
      <c r="AO512" s="298"/>
      <c r="AP512" s="298"/>
      <c r="AQ512" s="298"/>
      <c r="AR512" s="298"/>
      <c r="AS512" s="298"/>
      <c r="AT512" s="1827">
        <f t="shared" si="112"/>
        <v>1</v>
      </c>
      <c r="AU512" s="1827">
        <f t="shared" si="113"/>
        <v>550000</v>
      </c>
      <c r="AV512" s="118"/>
      <c r="AW512" s="118"/>
      <c r="AX512" s="118"/>
      <c r="AY512" s="118"/>
      <c r="AZ512" s="118"/>
      <c r="BA512" s="118"/>
      <c r="BB512" s="118"/>
      <c r="BC512" s="118"/>
      <c r="BD512" s="118"/>
      <c r="BE512" s="118"/>
      <c r="BF512" s="118"/>
      <c r="BG512" s="118"/>
      <c r="BH512" s="118"/>
      <c r="BI512" s="118"/>
      <c r="BJ512" s="118"/>
      <c r="BK512" s="118"/>
      <c r="BL512" s="118"/>
      <c r="BM512" s="118"/>
      <c r="BN512" s="118"/>
      <c r="BO512" s="118"/>
      <c r="BP512" s="118"/>
      <c r="BQ512" s="118"/>
      <c r="BR512" s="118"/>
      <c r="BS512" s="118"/>
      <c r="BT512" s="118"/>
      <c r="BU512" s="118"/>
      <c r="BV512" s="118"/>
      <c r="BW512" s="118"/>
      <c r="BX512" s="118"/>
      <c r="BY512" s="118"/>
      <c r="BZ512" s="118"/>
      <c r="CA512" s="118"/>
      <c r="CB512" s="118"/>
      <c r="CC512" s="118"/>
      <c r="CD512" s="118"/>
      <c r="CE512" s="118"/>
      <c r="CF512" s="118"/>
      <c r="CG512" s="118"/>
      <c r="CH512" s="118"/>
      <c r="CI512" s="118"/>
      <c r="CJ512" s="118"/>
      <c r="CK512" s="118"/>
      <c r="CL512" s="118"/>
      <c r="CM512" s="118"/>
      <c r="CN512" s="118"/>
      <c r="CO512" s="118"/>
      <c r="CP512" s="118"/>
      <c r="CQ512" s="118"/>
      <c r="CR512" s="118"/>
      <c r="CS512" s="118"/>
      <c r="CT512" s="118"/>
      <c r="CU512" s="118"/>
      <c r="CV512" s="118"/>
      <c r="CW512" s="118"/>
      <c r="CX512" s="118"/>
      <c r="CY512" s="118"/>
      <c r="CZ512" s="118"/>
      <c r="DA512" s="118"/>
      <c r="DB512" s="118"/>
      <c r="DC512" s="118"/>
      <c r="DD512" s="118"/>
      <c r="DE512" s="118"/>
      <c r="DF512" s="118"/>
      <c r="DG512" s="118"/>
      <c r="DH512" s="118"/>
      <c r="DI512" s="118"/>
      <c r="DJ512" s="118"/>
      <c r="DK512" s="118"/>
      <c r="DL512" s="118"/>
      <c r="DM512" s="118"/>
      <c r="DN512" s="118"/>
      <c r="DO512" s="118"/>
      <c r="DP512" s="118"/>
      <c r="DQ512" s="118"/>
      <c r="DR512" s="118"/>
      <c r="DS512" s="118"/>
      <c r="DT512" s="118"/>
      <c r="DU512" s="118"/>
      <c r="DV512" s="118"/>
      <c r="DW512" s="118"/>
      <c r="DX512" s="118"/>
      <c r="DY512" s="118"/>
      <c r="DZ512" s="118"/>
      <c r="EA512" s="118"/>
      <c r="EB512" s="118"/>
      <c r="EC512" s="118"/>
      <c r="ED512" s="118"/>
      <c r="EE512" s="118"/>
      <c r="EF512" s="118"/>
      <c r="EG512" s="118"/>
      <c r="EH512" s="118"/>
      <c r="EI512" s="118"/>
      <c r="EJ512" s="118"/>
      <c r="EK512" s="118"/>
      <c r="EL512" s="118"/>
      <c r="EM512" s="118"/>
      <c r="EN512" s="118"/>
      <c r="EO512" s="118"/>
      <c r="EP512" s="118"/>
      <c r="EQ512" s="118"/>
      <c r="ER512" s="118"/>
      <c r="ES512" s="118"/>
      <c r="ET512" s="118"/>
      <c r="EU512" s="118"/>
      <c r="EV512" s="118"/>
      <c r="EW512" s="118"/>
      <c r="EX512" s="118"/>
      <c r="EY512" s="118"/>
      <c r="EZ512" s="118"/>
      <c r="FA512" s="118"/>
      <c r="FB512" s="118"/>
      <c r="FC512" s="118"/>
      <c r="FD512" s="118"/>
      <c r="FE512" s="118"/>
      <c r="FF512" s="118"/>
      <c r="FG512" s="118"/>
      <c r="FH512" s="118"/>
      <c r="FI512" s="118"/>
      <c r="FJ512" s="118"/>
      <c r="FK512" s="118"/>
      <c r="FL512" s="118"/>
      <c r="FM512" s="118"/>
      <c r="FN512" s="118"/>
      <c r="FO512" s="118"/>
      <c r="FP512" s="118"/>
      <c r="FQ512" s="118"/>
      <c r="FR512" s="118"/>
      <c r="FS512" s="118"/>
      <c r="FT512" s="118"/>
      <c r="FU512" s="118"/>
      <c r="FV512" s="118"/>
      <c r="FW512" s="118"/>
      <c r="FX512" s="118"/>
      <c r="FY512" s="118"/>
      <c r="FZ512" s="118"/>
      <c r="GA512" s="118"/>
      <c r="GB512" s="118"/>
      <c r="GC512" s="118"/>
      <c r="GD512" s="118"/>
      <c r="GE512" s="118"/>
      <c r="GF512" s="118"/>
      <c r="GG512" s="118"/>
      <c r="GH512" s="118"/>
      <c r="GI512" s="118"/>
      <c r="GJ512" s="118"/>
      <c r="GK512" s="118"/>
      <c r="GL512" s="118"/>
      <c r="GM512" s="118"/>
      <c r="GN512" s="118"/>
    </row>
    <row r="513" spans="1:196" s="1363" customFormat="1" ht="24" customHeight="1">
      <c r="A513" s="66">
        <v>10</v>
      </c>
      <c r="B513" s="66">
        <v>20</v>
      </c>
      <c r="C513" s="14" t="s">
        <v>992</v>
      </c>
      <c r="D513" s="1360">
        <v>1240000</v>
      </c>
      <c r="E513" s="582">
        <v>1</v>
      </c>
      <c r="F513" s="126">
        <f t="shared" si="105"/>
        <v>1240000</v>
      </c>
      <c r="G513" s="882" t="s">
        <v>520</v>
      </c>
      <c r="H513" s="882" t="s">
        <v>1275</v>
      </c>
      <c r="I513" s="66" t="s">
        <v>39</v>
      </c>
      <c r="J513" s="125" t="s">
        <v>961</v>
      </c>
      <c r="K513" s="1372" t="s">
        <v>1433</v>
      </c>
      <c r="L513" s="118"/>
      <c r="M513" s="118"/>
      <c r="N513" s="582">
        <f>$E513</f>
        <v>1</v>
      </c>
      <c r="O513" s="1827">
        <f>$F513</f>
        <v>1240000</v>
      </c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  <c r="AE513" s="298"/>
      <c r="AF513" s="298"/>
      <c r="AG513" s="298"/>
      <c r="AH513" s="298"/>
      <c r="AI513" s="298"/>
      <c r="AJ513" s="118"/>
      <c r="AK513" s="118"/>
      <c r="AL513" s="298"/>
      <c r="AM513" s="298"/>
      <c r="AN513" s="298"/>
      <c r="AO513" s="298"/>
      <c r="AP513" s="298"/>
      <c r="AQ513" s="298"/>
      <c r="AR513" s="298"/>
      <c r="AS513" s="298"/>
      <c r="AT513" s="1827">
        <f t="shared" si="112"/>
        <v>1</v>
      </c>
      <c r="AU513" s="1827">
        <f t="shared" si="113"/>
        <v>1240000</v>
      </c>
      <c r="AV513" s="118"/>
      <c r="AW513" s="118"/>
      <c r="AX513" s="118"/>
      <c r="AY513" s="118"/>
      <c r="AZ513" s="118"/>
      <c r="BA513" s="118"/>
      <c r="BB513" s="118"/>
      <c r="BC513" s="118"/>
      <c r="BD513" s="118"/>
      <c r="BE513" s="118"/>
      <c r="BF513" s="118"/>
      <c r="BG513" s="118"/>
      <c r="BH513" s="118"/>
      <c r="BI513" s="118"/>
      <c r="BJ513" s="118"/>
      <c r="BK513" s="118"/>
      <c r="BL513" s="118"/>
      <c r="BM513" s="118"/>
      <c r="BN513" s="118"/>
      <c r="BO513" s="118"/>
      <c r="BP513" s="118"/>
      <c r="BQ513" s="118"/>
      <c r="BR513" s="118"/>
      <c r="BS513" s="118"/>
      <c r="BT513" s="118"/>
      <c r="BU513" s="118"/>
      <c r="BV513" s="118"/>
      <c r="BW513" s="118"/>
      <c r="BX513" s="118"/>
      <c r="BY513" s="118"/>
      <c r="BZ513" s="118"/>
      <c r="CA513" s="118"/>
      <c r="CB513" s="118"/>
      <c r="CC513" s="118"/>
      <c r="CD513" s="118"/>
      <c r="CE513" s="118"/>
      <c r="CF513" s="118"/>
      <c r="CG513" s="118"/>
      <c r="CH513" s="118"/>
      <c r="CI513" s="118"/>
      <c r="CJ513" s="118"/>
      <c r="CK513" s="118"/>
      <c r="CL513" s="118"/>
      <c r="CM513" s="118"/>
      <c r="CN513" s="118"/>
      <c r="CO513" s="118"/>
      <c r="CP513" s="118"/>
      <c r="CQ513" s="118"/>
      <c r="CR513" s="118"/>
      <c r="CS513" s="118"/>
      <c r="CT513" s="118"/>
      <c r="CU513" s="118"/>
      <c r="CV513" s="118"/>
      <c r="CW513" s="118"/>
      <c r="CX513" s="118"/>
      <c r="CY513" s="118"/>
      <c r="CZ513" s="118"/>
      <c r="DA513" s="118"/>
      <c r="DB513" s="118"/>
      <c r="DC513" s="118"/>
      <c r="DD513" s="118"/>
      <c r="DE513" s="118"/>
      <c r="DF513" s="118"/>
      <c r="DG513" s="118"/>
      <c r="DH513" s="118"/>
      <c r="DI513" s="118"/>
      <c r="DJ513" s="118"/>
      <c r="DK513" s="118"/>
      <c r="DL513" s="118"/>
      <c r="DM513" s="118"/>
      <c r="DN513" s="118"/>
      <c r="DO513" s="118"/>
      <c r="DP513" s="118"/>
      <c r="DQ513" s="118"/>
      <c r="DR513" s="118"/>
      <c r="DS513" s="118"/>
      <c r="DT513" s="118"/>
      <c r="DU513" s="118"/>
      <c r="DV513" s="118"/>
      <c r="DW513" s="118"/>
      <c r="DX513" s="118"/>
      <c r="DY513" s="118"/>
      <c r="DZ513" s="118"/>
      <c r="EA513" s="118"/>
      <c r="EB513" s="118"/>
      <c r="EC513" s="118"/>
      <c r="ED513" s="118"/>
      <c r="EE513" s="118"/>
      <c r="EF513" s="118"/>
      <c r="EG513" s="118"/>
      <c r="EH513" s="118"/>
      <c r="EI513" s="118"/>
      <c r="EJ513" s="118"/>
      <c r="EK513" s="118"/>
      <c r="EL513" s="118"/>
      <c r="EM513" s="118"/>
      <c r="EN513" s="118"/>
      <c r="EO513" s="118"/>
      <c r="EP513" s="118"/>
      <c r="EQ513" s="118"/>
      <c r="ER513" s="118"/>
      <c r="ES513" s="118"/>
      <c r="ET513" s="118"/>
      <c r="EU513" s="118"/>
      <c r="EV513" s="118"/>
      <c r="EW513" s="118"/>
      <c r="EX513" s="118"/>
      <c r="EY513" s="118"/>
      <c r="EZ513" s="118"/>
      <c r="FA513" s="118"/>
      <c r="FB513" s="118"/>
      <c r="FC513" s="118"/>
      <c r="FD513" s="118"/>
      <c r="FE513" s="118"/>
      <c r="FF513" s="118"/>
      <c r="FG513" s="118"/>
      <c r="FH513" s="118"/>
      <c r="FI513" s="118"/>
      <c r="FJ513" s="118"/>
      <c r="FK513" s="118"/>
      <c r="FL513" s="118"/>
      <c r="FM513" s="118"/>
      <c r="FN513" s="118"/>
      <c r="FO513" s="118"/>
      <c r="FP513" s="118"/>
      <c r="FQ513" s="118"/>
      <c r="FR513" s="118"/>
      <c r="FS513" s="118"/>
      <c r="FT513" s="118"/>
      <c r="FU513" s="118"/>
      <c r="FV513" s="118"/>
      <c r="FW513" s="118"/>
      <c r="FX513" s="118"/>
      <c r="FY513" s="118"/>
      <c r="FZ513" s="118"/>
      <c r="GA513" s="118"/>
      <c r="GB513" s="118"/>
      <c r="GC513" s="118"/>
      <c r="GD513" s="118"/>
      <c r="GE513" s="118"/>
      <c r="GF513" s="118"/>
      <c r="GG513" s="118"/>
      <c r="GH513" s="118"/>
      <c r="GI513" s="118"/>
      <c r="GJ513" s="118"/>
      <c r="GK513" s="118"/>
      <c r="GL513" s="118"/>
      <c r="GM513" s="118"/>
      <c r="GN513" s="118"/>
    </row>
    <row r="514" spans="1:196" s="1363" customFormat="1" ht="24" customHeight="1">
      <c r="A514" s="66">
        <v>10</v>
      </c>
      <c r="B514" s="66">
        <v>29</v>
      </c>
      <c r="C514" s="14" t="s">
        <v>299</v>
      </c>
      <c r="D514" s="1360">
        <v>1500000</v>
      </c>
      <c r="E514" s="582">
        <v>1</v>
      </c>
      <c r="F514" s="126">
        <f t="shared" si="105"/>
        <v>1500000</v>
      </c>
      <c r="G514" s="882" t="s">
        <v>300</v>
      </c>
      <c r="H514" s="882" t="s">
        <v>1275</v>
      </c>
      <c r="I514" s="66" t="s">
        <v>49</v>
      </c>
      <c r="J514" s="1366" t="s">
        <v>1403</v>
      </c>
      <c r="K514" s="1372" t="s">
        <v>1433</v>
      </c>
      <c r="L514" s="118"/>
      <c r="M514" s="11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582">
        <f>$E514</f>
        <v>1</v>
      </c>
      <c r="AA514" s="582">
        <f>$F514</f>
        <v>1500000</v>
      </c>
      <c r="AB514" s="298"/>
      <c r="AC514" s="298"/>
      <c r="AD514" s="298"/>
      <c r="AE514" s="298"/>
      <c r="AF514" s="298"/>
      <c r="AG514" s="298"/>
      <c r="AH514" s="298"/>
      <c r="AI514" s="298"/>
      <c r="AJ514" s="118"/>
      <c r="AK514" s="118"/>
      <c r="AL514" s="298"/>
      <c r="AM514" s="298"/>
      <c r="AN514" s="298"/>
      <c r="AO514" s="298"/>
      <c r="AP514" s="298"/>
      <c r="AQ514" s="298"/>
      <c r="AR514" s="298"/>
      <c r="AS514" s="298"/>
      <c r="AT514" s="1827">
        <f t="shared" si="112"/>
        <v>1</v>
      </c>
      <c r="AU514" s="1827">
        <f t="shared" si="113"/>
        <v>1500000</v>
      </c>
      <c r="AV514" s="118"/>
      <c r="AW514" s="118"/>
      <c r="AX514" s="118"/>
      <c r="AY514" s="118"/>
      <c r="AZ514" s="118"/>
      <c r="BA514" s="118"/>
      <c r="BB514" s="118"/>
      <c r="BC514" s="118"/>
      <c r="BD514" s="118"/>
      <c r="BE514" s="118"/>
      <c r="BF514" s="118"/>
      <c r="BG514" s="118"/>
      <c r="BH514" s="118"/>
      <c r="BI514" s="118"/>
      <c r="BJ514" s="118"/>
      <c r="BK514" s="118"/>
      <c r="BL514" s="118"/>
      <c r="BM514" s="118"/>
      <c r="BN514" s="118"/>
      <c r="BO514" s="118"/>
      <c r="BP514" s="118"/>
      <c r="BQ514" s="118"/>
      <c r="BR514" s="118"/>
      <c r="BS514" s="118"/>
      <c r="BT514" s="118"/>
      <c r="BU514" s="118"/>
      <c r="BV514" s="118"/>
      <c r="BW514" s="118"/>
      <c r="BX514" s="118"/>
      <c r="BY514" s="118"/>
      <c r="BZ514" s="118"/>
      <c r="CA514" s="118"/>
      <c r="CB514" s="118"/>
      <c r="CC514" s="118"/>
      <c r="CD514" s="118"/>
      <c r="CE514" s="118"/>
      <c r="CF514" s="118"/>
      <c r="CG514" s="118"/>
      <c r="CH514" s="118"/>
      <c r="CI514" s="118"/>
      <c r="CJ514" s="118"/>
      <c r="CK514" s="118"/>
      <c r="CL514" s="118"/>
      <c r="CM514" s="118"/>
      <c r="CN514" s="118"/>
      <c r="CO514" s="118"/>
      <c r="CP514" s="118"/>
      <c r="CQ514" s="118"/>
      <c r="CR514" s="118"/>
      <c r="CS514" s="118"/>
      <c r="CT514" s="118"/>
      <c r="CU514" s="118"/>
      <c r="CV514" s="118"/>
      <c r="CW514" s="118"/>
      <c r="CX514" s="118"/>
      <c r="CY514" s="118"/>
      <c r="CZ514" s="118"/>
      <c r="DA514" s="118"/>
      <c r="DB514" s="118"/>
      <c r="DC514" s="118"/>
      <c r="DD514" s="118"/>
      <c r="DE514" s="118"/>
      <c r="DF514" s="118"/>
      <c r="DG514" s="118"/>
      <c r="DH514" s="118"/>
      <c r="DI514" s="118"/>
      <c r="DJ514" s="118"/>
      <c r="DK514" s="118"/>
      <c r="DL514" s="118"/>
      <c r="DM514" s="118"/>
      <c r="DN514" s="118"/>
      <c r="DO514" s="118"/>
      <c r="DP514" s="118"/>
      <c r="DQ514" s="118"/>
      <c r="DR514" s="118"/>
      <c r="DS514" s="118"/>
      <c r="DT514" s="118"/>
      <c r="DU514" s="118"/>
      <c r="DV514" s="118"/>
      <c r="DW514" s="118"/>
      <c r="DX514" s="118"/>
      <c r="DY514" s="118"/>
      <c r="DZ514" s="118"/>
      <c r="EA514" s="118"/>
      <c r="EB514" s="118"/>
      <c r="EC514" s="118"/>
      <c r="ED514" s="118"/>
      <c r="EE514" s="118"/>
      <c r="EF514" s="118"/>
      <c r="EG514" s="118"/>
      <c r="EH514" s="118"/>
      <c r="EI514" s="118"/>
      <c r="EJ514" s="118"/>
      <c r="EK514" s="118"/>
      <c r="EL514" s="118"/>
      <c r="EM514" s="118"/>
      <c r="EN514" s="118"/>
      <c r="EO514" s="118"/>
      <c r="EP514" s="118"/>
      <c r="EQ514" s="118"/>
      <c r="ER514" s="118"/>
      <c r="ES514" s="118"/>
      <c r="ET514" s="118"/>
      <c r="EU514" s="118"/>
      <c r="EV514" s="118"/>
      <c r="EW514" s="118"/>
      <c r="EX514" s="118"/>
      <c r="EY514" s="118"/>
      <c r="EZ514" s="118"/>
      <c r="FA514" s="118"/>
      <c r="FB514" s="118"/>
      <c r="FC514" s="118"/>
      <c r="FD514" s="118"/>
      <c r="FE514" s="118"/>
      <c r="FF514" s="118"/>
      <c r="FG514" s="118"/>
      <c r="FH514" s="118"/>
      <c r="FI514" s="118"/>
      <c r="FJ514" s="118"/>
      <c r="FK514" s="118"/>
      <c r="FL514" s="118"/>
      <c r="FM514" s="118"/>
      <c r="FN514" s="118"/>
      <c r="FO514" s="118"/>
      <c r="FP514" s="118"/>
      <c r="FQ514" s="118"/>
      <c r="FR514" s="118"/>
      <c r="FS514" s="118"/>
      <c r="FT514" s="118"/>
      <c r="FU514" s="118"/>
      <c r="FV514" s="118"/>
      <c r="FW514" s="118"/>
      <c r="FX514" s="118"/>
      <c r="FY514" s="118"/>
      <c r="FZ514" s="118"/>
      <c r="GA514" s="118"/>
      <c r="GB514" s="118"/>
      <c r="GC514" s="118"/>
      <c r="GD514" s="118"/>
      <c r="GE514" s="118"/>
      <c r="GF514" s="118"/>
      <c r="GG514" s="118"/>
      <c r="GH514" s="118"/>
      <c r="GI514" s="118"/>
      <c r="GJ514" s="118"/>
      <c r="GK514" s="118"/>
      <c r="GL514" s="118"/>
      <c r="GM514" s="118"/>
      <c r="GN514" s="118"/>
    </row>
    <row r="515" spans="1:196" s="1363" customFormat="1" ht="24" customHeight="1">
      <c r="A515" s="66">
        <v>10</v>
      </c>
      <c r="B515" s="66">
        <v>25</v>
      </c>
      <c r="C515" s="14" t="s">
        <v>733</v>
      </c>
      <c r="D515" s="1360">
        <v>1500000</v>
      </c>
      <c r="E515" s="582">
        <v>1</v>
      </c>
      <c r="F515" s="126">
        <f t="shared" si="105"/>
        <v>1500000</v>
      </c>
      <c r="G515" s="882" t="s">
        <v>1283</v>
      </c>
      <c r="H515" s="882" t="s">
        <v>1275</v>
      </c>
      <c r="I515" s="66" t="s">
        <v>26</v>
      </c>
      <c r="J515" s="1366" t="s">
        <v>1403</v>
      </c>
      <c r="K515" s="1372" t="s">
        <v>1433</v>
      </c>
      <c r="L515" s="30" t="s">
        <v>4112</v>
      </c>
      <c r="M515" s="118"/>
      <c r="N515" s="582"/>
      <c r="O515" s="1827"/>
      <c r="P515" s="582"/>
      <c r="Q515" s="1827"/>
      <c r="R515" s="582">
        <f>$E515</f>
        <v>1</v>
      </c>
      <c r="S515" s="1827">
        <f>$F515</f>
        <v>1500000</v>
      </c>
      <c r="T515" s="298"/>
      <c r="U515" s="298"/>
      <c r="V515" s="582"/>
      <c r="W515" s="1827"/>
      <c r="X515" s="298"/>
      <c r="Y515" s="298"/>
      <c r="Z515" s="298"/>
      <c r="AA515" s="298"/>
      <c r="AB515" s="298"/>
      <c r="AC515" s="298"/>
      <c r="AD515" s="298"/>
      <c r="AE515" s="298"/>
      <c r="AF515" s="298"/>
      <c r="AG515" s="298"/>
      <c r="AH515" s="298"/>
      <c r="AI515" s="298"/>
      <c r="AJ515" s="118"/>
      <c r="AK515" s="118"/>
      <c r="AL515" s="298"/>
      <c r="AM515" s="298"/>
      <c r="AN515" s="298"/>
      <c r="AO515" s="298"/>
      <c r="AP515" s="298"/>
      <c r="AQ515" s="298"/>
      <c r="AR515" s="298"/>
      <c r="AS515" s="298"/>
      <c r="AT515" s="1827">
        <f t="shared" si="112"/>
        <v>1</v>
      </c>
      <c r="AU515" s="1827">
        <f t="shared" si="113"/>
        <v>1500000</v>
      </c>
      <c r="AV515" s="118"/>
      <c r="AW515" s="118"/>
      <c r="AX515" s="118"/>
      <c r="AY515" s="118"/>
      <c r="AZ515" s="118"/>
      <c r="BA515" s="118"/>
      <c r="BB515" s="118"/>
      <c r="BC515" s="118"/>
      <c r="BD515" s="118"/>
      <c r="BE515" s="118"/>
      <c r="BF515" s="118"/>
      <c r="BG515" s="118"/>
      <c r="BH515" s="118"/>
      <c r="BI515" s="118"/>
      <c r="BJ515" s="118"/>
      <c r="BK515" s="118"/>
      <c r="BL515" s="118"/>
      <c r="BM515" s="118"/>
      <c r="BN515" s="118"/>
      <c r="BO515" s="118"/>
      <c r="BP515" s="118"/>
      <c r="BQ515" s="118"/>
      <c r="BR515" s="118"/>
      <c r="BS515" s="118"/>
      <c r="BT515" s="118"/>
      <c r="BU515" s="118"/>
      <c r="BV515" s="118"/>
      <c r="BW515" s="118"/>
      <c r="BX515" s="118"/>
      <c r="BY515" s="118"/>
      <c r="BZ515" s="118"/>
      <c r="CA515" s="118"/>
      <c r="CB515" s="118"/>
      <c r="CC515" s="118"/>
      <c r="CD515" s="118"/>
      <c r="CE515" s="118"/>
      <c r="CF515" s="118"/>
      <c r="CG515" s="118"/>
      <c r="CH515" s="118"/>
      <c r="CI515" s="118"/>
      <c r="CJ515" s="118"/>
      <c r="CK515" s="118"/>
      <c r="CL515" s="118"/>
      <c r="CM515" s="118"/>
      <c r="CN515" s="118"/>
      <c r="CO515" s="118"/>
      <c r="CP515" s="118"/>
      <c r="CQ515" s="118"/>
      <c r="CR515" s="118"/>
      <c r="CS515" s="118"/>
      <c r="CT515" s="118"/>
      <c r="CU515" s="118"/>
      <c r="CV515" s="118"/>
      <c r="CW515" s="118"/>
      <c r="CX515" s="118"/>
      <c r="CY515" s="118"/>
      <c r="CZ515" s="118"/>
      <c r="DA515" s="118"/>
      <c r="DB515" s="118"/>
      <c r="DC515" s="118"/>
      <c r="DD515" s="118"/>
      <c r="DE515" s="118"/>
      <c r="DF515" s="118"/>
      <c r="DG515" s="118"/>
      <c r="DH515" s="118"/>
      <c r="DI515" s="118"/>
      <c r="DJ515" s="118"/>
      <c r="DK515" s="118"/>
      <c r="DL515" s="118"/>
      <c r="DM515" s="118"/>
      <c r="DN515" s="118"/>
      <c r="DO515" s="118"/>
      <c r="DP515" s="118"/>
      <c r="DQ515" s="118"/>
      <c r="DR515" s="118"/>
      <c r="DS515" s="118"/>
      <c r="DT515" s="118"/>
      <c r="DU515" s="118"/>
      <c r="DV515" s="118"/>
      <c r="DW515" s="118"/>
      <c r="DX515" s="118"/>
      <c r="DY515" s="118"/>
      <c r="DZ515" s="118"/>
      <c r="EA515" s="118"/>
      <c r="EB515" s="118"/>
      <c r="EC515" s="118"/>
      <c r="ED515" s="118"/>
      <c r="EE515" s="118"/>
      <c r="EF515" s="118"/>
      <c r="EG515" s="118"/>
      <c r="EH515" s="118"/>
      <c r="EI515" s="118"/>
      <c r="EJ515" s="118"/>
      <c r="EK515" s="118"/>
      <c r="EL515" s="118"/>
      <c r="EM515" s="118"/>
      <c r="EN515" s="118"/>
      <c r="EO515" s="118"/>
      <c r="EP515" s="118"/>
      <c r="EQ515" s="118"/>
      <c r="ER515" s="118"/>
      <c r="ES515" s="118"/>
      <c r="ET515" s="118"/>
      <c r="EU515" s="118"/>
      <c r="EV515" s="118"/>
      <c r="EW515" s="118"/>
      <c r="EX515" s="118"/>
      <c r="EY515" s="118"/>
      <c r="EZ515" s="118"/>
      <c r="FA515" s="118"/>
      <c r="FB515" s="118"/>
      <c r="FC515" s="118"/>
      <c r="FD515" s="118"/>
      <c r="FE515" s="118"/>
      <c r="FF515" s="118"/>
      <c r="FG515" s="118"/>
      <c r="FH515" s="118"/>
      <c r="FI515" s="118"/>
      <c r="FJ515" s="118"/>
      <c r="FK515" s="118"/>
      <c r="FL515" s="118"/>
      <c r="FM515" s="118"/>
      <c r="FN515" s="118"/>
      <c r="FO515" s="118"/>
      <c r="FP515" s="118"/>
      <c r="FQ515" s="118"/>
      <c r="FR515" s="118"/>
      <c r="FS515" s="118"/>
      <c r="FT515" s="118"/>
      <c r="FU515" s="118"/>
      <c r="FV515" s="118"/>
      <c r="FW515" s="118"/>
      <c r="FX515" s="118"/>
      <c r="FY515" s="118"/>
      <c r="FZ515" s="118"/>
      <c r="GA515" s="118"/>
      <c r="GB515" s="118"/>
      <c r="GC515" s="118"/>
      <c r="GD515" s="118"/>
      <c r="GE515" s="118"/>
      <c r="GF515" s="118"/>
      <c r="GG515" s="118"/>
      <c r="GH515" s="118"/>
      <c r="GI515" s="118"/>
      <c r="GJ515" s="118"/>
      <c r="GK515" s="118"/>
      <c r="GL515" s="118"/>
      <c r="GM515" s="118"/>
      <c r="GN515" s="118"/>
    </row>
    <row r="516" spans="1:196" s="1363" customFormat="1" ht="24" customHeight="1">
      <c r="A516" s="66">
        <v>10</v>
      </c>
      <c r="B516" s="66">
        <v>31</v>
      </c>
      <c r="C516" s="14" t="s">
        <v>292</v>
      </c>
      <c r="D516" s="1360">
        <v>1550000</v>
      </c>
      <c r="E516" s="582">
        <v>1</v>
      </c>
      <c r="F516" s="126">
        <f t="shared" si="105"/>
        <v>1550000</v>
      </c>
      <c r="G516" s="882" t="s">
        <v>520</v>
      </c>
      <c r="H516" s="882" t="s">
        <v>1275</v>
      </c>
      <c r="I516" s="66" t="s">
        <v>39</v>
      </c>
      <c r="J516" s="125" t="s">
        <v>1403</v>
      </c>
      <c r="K516" s="1372" t="s">
        <v>1433</v>
      </c>
      <c r="L516" s="118"/>
      <c r="M516" s="118"/>
      <c r="N516" s="582">
        <f>$E516</f>
        <v>1</v>
      </c>
      <c r="O516" s="1827">
        <f>$F516</f>
        <v>1550000</v>
      </c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  <c r="AE516" s="298"/>
      <c r="AF516" s="298"/>
      <c r="AG516" s="298"/>
      <c r="AH516" s="298"/>
      <c r="AI516" s="298"/>
      <c r="AJ516" s="118"/>
      <c r="AK516" s="118"/>
      <c r="AL516" s="298"/>
      <c r="AM516" s="298"/>
      <c r="AN516" s="298"/>
      <c r="AO516" s="298"/>
      <c r="AP516" s="298"/>
      <c r="AQ516" s="298"/>
      <c r="AR516" s="298"/>
      <c r="AS516" s="298"/>
      <c r="AT516" s="1827">
        <f t="shared" si="112"/>
        <v>1</v>
      </c>
      <c r="AU516" s="1827">
        <f t="shared" si="113"/>
        <v>1550000</v>
      </c>
      <c r="AV516" s="118"/>
      <c r="AW516" s="118"/>
      <c r="AX516" s="118"/>
      <c r="AY516" s="118"/>
      <c r="AZ516" s="118"/>
      <c r="BA516" s="118"/>
      <c r="BB516" s="118"/>
      <c r="BC516" s="118"/>
      <c r="BD516" s="118"/>
      <c r="BE516" s="118"/>
      <c r="BF516" s="118"/>
      <c r="BG516" s="118"/>
      <c r="BH516" s="118"/>
      <c r="BI516" s="118"/>
      <c r="BJ516" s="118"/>
      <c r="BK516" s="118"/>
      <c r="BL516" s="118"/>
      <c r="BM516" s="118"/>
      <c r="BN516" s="118"/>
      <c r="BO516" s="118"/>
      <c r="BP516" s="118"/>
      <c r="BQ516" s="118"/>
      <c r="BR516" s="118"/>
      <c r="BS516" s="118"/>
      <c r="BT516" s="118"/>
      <c r="BU516" s="118"/>
      <c r="BV516" s="118"/>
      <c r="BW516" s="118"/>
      <c r="BX516" s="118"/>
      <c r="BY516" s="118"/>
      <c r="BZ516" s="118"/>
      <c r="CA516" s="118"/>
      <c r="CB516" s="118"/>
      <c r="CC516" s="118"/>
      <c r="CD516" s="118"/>
      <c r="CE516" s="118"/>
      <c r="CF516" s="118"/>
      <c r="CG516" s="118"/>
      <c r="CH516" s="118"/>
      <c r="CI516" s="118"/>
      <c r="CJ516" s="118"/>
      <c r="CK516" s="118"/>
      <c r="CL516" s="118"/>
      <c r="CM516" s="118"/>
      <c r="CN516" s="118"/>
      <c r="CO516" s="118"/>
      <c r="CP516" s="118"/>
      <c r="CQ516" s="118"/>
      <c r="CR516" s="118"/>
      <c r="CS516" s="118"/>
      <c r="CT516" s="118"/>
      <c r="CU516" s="118"/>
      <c r="CV516" s="118"/>
      <c r="CW516" s="118"/>
      <c r="CX516" s="118"/>
      <c r="CY516" s="118"/>
      <c r="CZ516" s="118"/>
      <c r="DA516" s="118"/>
      <c r="DB516" s="118"/>
      <c r="DC516" s="118"/>
      <c r="DD516" s="118"/>
      <c r="DE516" s="118"/>
      <c r="DF516" s="118"/>
      <c r="DG516" s="118"/>
      <c r="DH516" s="118"/>
      <c r="DI516" s="118"/>
      <c r="DJ516" s="118"/>
      <c r="DK516" s="118"/>
      <c r="DL516" s="118"/>
      <c r="DM516" s="118"/>
      <c r="DN516" s="118"/>
      <c r="DO516" s="118"/>
      <c r="DP516" s="118"/>
      <c r="DQ516" s="118"/>
      <c r="DR516" s="118"/>
      <c r="DS516" s="118"/>
      <c r="DT516" s="118"/>
      <c r="DU516" s="118"/>
      <c r="DV516" s="118"/>
      <c r="DW516" s="118"/>
      <c r="DX516" s="118"/>
      <c r="DY516" s="118"/>
      <c r="DZ516" s="118"/>
      <c r="EA516" s="118"/>
      <c r="EB516" s="118"/>
      <c r="EC516" s="118"/>
      <c r="ED516" s="118"/>
      <c r="EE516" s="118"/>
      <c r="EF516" s="118"/>
      <c r="EG516" s="118"/>
      <c r="EH516" s="118"/>
      <c r="EI516" s="118"/>
      <c r="EJ516" s="118"/>
      <c r="EK516" s="118"/>
      <c r="EL516" s="118"/>
      <c r="EM516" s="118"/>
      <c r="EN516" s="118"/>
      <c r="EO516" s="118"/>
      <c r="EP516" s="118"/>
      <c r="EQ516" s="118"/>
      <c r="ER516" s="118"/>
      <c r="ES516" s="118"/>
      <c r="ET516" s="118"/>
      <c r="EU516" s="118"/>
      <c r="EV516" s="118"/>
      <c r="EW516" s="118"/>
      <c r="EX516" s="118"/>
      <c r="EY516" s="118"/>
      <c r="EZ516" s="118"/>
      <c r="FA516" s="118"/>
      <c r="FB516" s="118"/>
      <c r="FC516" s="118"/>
      <c r="FD516" s="118"/>
      <c r="FE516" s="118"/>
      <c r="FF516" s="118"/>
      <c r="FG516" s="118"/>
      <c r="FH516" s="118"/>
      <c r="FI516" s="118"/>
      <c r="FJ516" s="118"/>
      <c r="FK516" s="118"/>
      <c r="FL516" s="118"/>
      <c r="FM516" s="118"/>
      <c r="FN516" s="118"/>
      <c r="FO516" s="118"/>
      <c r="FP516" s="118"/>
      <c r="FQ516" s="118"/>
      <c r="FR516" s="118"/>
      <c r="FS516" s="118"/>
      <c r="FT516" s="118"/>
      <c r="FU516" s="118"/>
      <c r="FV516" s="118"/>
      <c r="FW516" s="118"/>
      <c r="FX516" s="118"/>
      <c r="FY516" s="118"/>
      <c r="FZ516" s="118"/>
      <c r="GA516" s="118"/>
      <c r="GB516" s="118"/>
      <c r="GC516" s="118"/>
      <c r="GD516" s="118"/>
      <c r="GE516" s="118"/>
      <c r="GF516" s="118"/>
      <c r="GG516" s="118"/>
      <c r="GH516" s="118"/>
      <c r="GI516" s="118"/>
      <c r="GJ516" s="118"/>
      <c r="GK516" s="118"/>
      <c r="GL516" s="118"/>
      <c r="GM516" s="118"/>
      <c r="GN516" s="118"/>
    </row>
    <row r="517" spans="1:196" s="1363" customFormat="1" ht="24" customHeight="1">
      <c r="A517" s="66">
        <v>10</v>
      </c>
      <c r="B517" s="66">
        <v>30</v>
      </c>
      <c r="C517" s="14" t="s">
        <v>2563</v>
      </c>
      <c r="D517" s="1360">
        <v>1760000</v>
      </c>
      <c r="E517" s="582">
        <v>1</v>
      </c>
      <c r="F517" s="126">
        <f t="shared" si="105"/>
        <v>1760000</v>
      </c>
      <c r="G517" s="882" t="s">
        <v>1283</v>
      </c>
      <c r="H517" s="882" t="s">
        <v>1275</v>
      </c>
      <c r="I517" s="66" t="s">
        <v>26</v>
      </c>
      <c r="J517" s="1366" t="s">
        <v>1403</v>
      </c>
      <c r="K517" s="1372" t="s">
        <v>1433</v>
      </c>
      <c r="L517" s="30" t="s">
        <v>4112</v>
      </c>
      <c r="M517" s="118"/>
      <c r="N517" s="582"/>
      <c r="O517" s="1827"/>
      <c r="P517" s="582"/>
      <c r="Q517" s="1827"/>
      <c r="R517" s="582">
        <f>$E517</f>
        <v>1</v>
      </c>
      <c r="S517" s="1827">
        <f>$F517</f>
        <v>1760000</v>
      </c>
      <c r="T517" s="298"/>
      <c r="U517" s="298"/>
      <c r="V517" s="582"/>
      <c r="W517" s="1827"/>
      <c r="X517" s="298"/>
      <c r="Y517" s="298"/>
      <c r="Z517" s="298"/>
      <c r="AA517" s="298"/>
      <c r="AB517" s="298"/>
      <c r="AC517" s="298"/>
      <c r="AD517" s="298"/>
      <c r="AE517" s="298"/>
      <c r="AF517" s="298"/>
      <c r="AG517" s="298"/>
      <c r="AH517" s="298"/>
      <c r="AI517" s="298"/>
      <c r="AJ517" s="118"/>
      <c r="AK517" s="118"/>
      <c r="AL517" s="298"/>
      <c r="AM517" s="298"/>
      <c r="AN517" s="298"/>
      <c r="AO517" s="298"/>
      <c r="AP517" s="298"/>
      <c r="AQ517" s="298"/>
      <c r="AR517" s="298"/>
      <c r="AS517" s="298"/>
      <c r="AT517" s="1827">
        <f t="shared" si="112"/>
        <v>1</v>
      </c>
      <c r="AU517" s="1827">
        <f t="shared" si="113"/>
        <v>1760000</v>
      </c>
      <c r="AV517" s="118"/>
      <c r="AW517" s="118"/>
      <c r="AX517" s="118"/>
      <c r="AY517" s="118"/>
      <c r="AZ517" s="118"/>
      <c r="BA517" s="118"/>
      <c r="BB517" s="118"/>
      <c r="BC517" s="118"/>
      <c r="BD517" s="118"/>
      <c r="BE517" s="118"/>
      <c r="BF517" s="118"/>
      <c r="BG517" s="118"/>
      <c r="BH517" s="118"/>
      <c r="BI517" s="118"/>
      <c r="BJ517" s="118"/>
      <c r="BK517" s="118"/>
      <c r="BL517" s="118"/>
      <c r="BM517" s="118"/>
      <c r="BN517" s="118"/>
      <c r="BO517" s="118"/>
      <c r="BP517" s="118"/>
      <c r="BQ517" s="118"/>
      <c r="BR517" s="118"/>
      <c r="BS517" s="118"/>
      <c r="BT517" s="118"/>
      <c r="BU517" s="118"/>
      <c r="BV517" s="118"/>
      <c r="BW517" s="118"/>
      <c r="BX517" s="118"/>
      <c r="BY517" s="118"/>
      <c r="BZ517" s="118"/>
      <c r="CA517" s="118"/>
      <c r="CB517" s="118"/>
      <c r="CC517" s="118"/>
      <c r="CD517" s="118"/>
      <c r="CE517" s="118"/>
      <c r="CF517" s="118"/>
      <c r="CG517" s="118"/>
      <c r="CH517" s="118"/>
      <c r="CI517" s="118"/>
      <c r="CJ517" s="118"/>
      <c r="CK517" s="118"/>
      <c r="CL517" s="118"/>
      <c r="CM517" s="118"/>
      <c r="CN517" s="118"/>
      <c r="CO517" s="118"/>
      <c r="CP517" s="118"/>
      <c r="CQ517" s="118"/>
      <c r="CR517" s="118"/>
      <c r="CS517" s="118"/>
      <c r="CT517" s="118"/>
      <c r="CU517" s="118"/>
      <c r="CV517" s="118"/>
      <c r="CW517" s="118"/>
      <c r="CX517" s="118"/>
      <c r="CY517" s="118"/>
      <c r="CZ517" s="118"/>
      <c r="DA517" s="118"/>
      <c r="DB517" s="118"/>
      <c r="DC517" s="118"/>
      <c r="DD517" s="118"/>
      <c r="DE517" s="118"/>
      <c r="DF517" s="118"/>
      <c r="DG517" s="118"/>
      <c r="DH517" s="118"/>
      <c r="DI517" s="118"/>
      <c r="DJ517" s="118"/>
      <c r="DK517" s="118"/>
      <c r="DL517" s="118"/>
      <c r="DM517" s="118"/>
      <c r="DN517" s="118"/>
      <c r="DO517" s="118"/>
      <c r="DP517" s="118"/>
      <c r="DQ517" s="118"/>
      <c r="DR517" s="118"/>
      <c r="DS517" s="118"/>
      <c r="DT517" s="118"/>
      <c r="DU517" s="118"/>
      <c r="DV517" s="118"/>
      <c r="DW517" s="118"/>
      <c r="DX517" s="118"/>
      <c r="DY517" s="118"/>
      <c r="DZ517" s="118"/>
      <c r="EA517" s="118"/>
      <c r="EB517" s="118"/>
      <c r="EC517" s="118"/>
      <c r="ED517" s="118"/>
      <c r="EE517" s="118"/>
      <c r="EF517" s="118"/>
      <c r="EG517" s="118"/>
      <c r="EH517" s="118"/>
      <c r="EI517" s="118"/>
      <c r="EJ517" s="118"/>
      <c r="EK517" s="118"/>
      <c r="EL517" s="118"/>
      <c r="EM517" s="118"/>
      <c r="EN517" s="118"/>
      <c r="EO517" s="118"/>
      <c r="EP517" s="118"/>
      <c r="EQ517" s="118"/>
      <c r="ER517" s="118"/>
      <c r="ES517" s="118"/>
      <c r="ET517" s="118"/>
      <c r="EU517" s="118"/>
      <c r="EV517" s="118"/>
      <c r="EW517" s="118"/>
      <c r="EX517" s="118"/>
      <c r="EY517" s="118"/>
      <c r="EZ517" s="118"/>
      <c r="FA517" s="118"/>
      <c r="FB517" s="118"/>
      <c r="FC517" s="118"/>
      <c r="FD517" s="118"/>
      <c r="FE517" s="118"/>
      <c r="FF517" s="118"/>
      <c r="FG517" s="118"/>
      <c r="FH517" s="118"/>
      <c r="FI517" s="118"/>
      <c r="FJ517" s="118"/>
      <c r="FK517" s="118"/>
      <c r="FL517" s="118"/>
      <c r="FM517" s="118"/>
      <c r="FN517" s="118"/>
      <c r="FO517" s="118"/>
      <c r="FP517" s="118"/>
      <c r="FQ517" s="118"/>
      <c r="FR517" s="118"/>
      <c r="FS517" s="118"/>
      <c r="FT517" s="118"/>
      <c r="FU517" s="118"/>
      <c r="FV517" s="118"/>
      <c r="FW517" s="118"/>
      <c r="FX517" s="118"/>
      <c r="FY517" s="118"/>
      <c r="FZ517" s="118"/>
      <c r="GA517" s="118"/>
      <c r="GB517" s="118"/>
      <c r="GC517" s="118"/>
      <c r="GD517" s="118"/>
      <c r="GE517" s="118"/>
      <c r="GF517" s="118"/>
      <c r="GG517" s="118"/>
      <c r="GH517" s="118"/>
      <c r="GI517" s="118"/>
      <c r="GJ517" s="118"/>
      <c r="GK517" s="118"/>
      <c r="GL517" s="118"/>
      <c r="GM517" s="118"/>
      <c r="GN517" s="118"/>
    </row>
    <row r="518" spans="1:196" s="1363" customFormat="1" ht="24" customHeight="1">
      <c r="A518" s="66">
        <v>10</v>
      </c>
      <c r="B518" s="66">
        <v>33</v>
      </c>
      <c r="C518" s="14" t="s">
        <v>423</v>
      </c>
      <c r="D518" s="1360">
        <v>2675000</v>
      </c>
      <c r="E518" s="582">
        <v>1</v>
      </c>
      <c r="F518" s="126">
        <f t="shared" si="105"/>
        <v>2675000</v>
      </c>
      <c r="G518" s="882" t="s">
        <v>520</v>
      </c>
      <c r="H518" s="882" t="s">
        <v>1275</v>
      </c>
      <c r="I518" s="66" t="s">
        <v>39</v>
      </c>
      <c r="J518" s="1366" t="s">
        <v>1403</v>
      </c>
      <c r="K518" s="1372" t="s">
        <v>1433</v>
      </c>
      <c r="L518" s="118"/>
      <c r="M518" s="118"/>
      <c r="N518" s="582">
        <f>$E518</f>
        <v>1</v>
      </c>
      <c r="O518" s="1827">
        <f>$F518</f>
        <v>2675000</v>
      </c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  <c r="AE518" s="298"/>
      <c r="AF518" s="298"/>
      <c r="AG518" s="298"/>
      <c r="AH518" s="298"/>
      <c r="AI518" s="298"/>
      <c r="AJ518" s="118"/>
      <c r="AK518" s="118"/>
      <c r="AL518" s="298"/>
      <c r="AM518" s="298"/>
      <c r="AN518" s="298"/>
      <c r="AO518" s="298"/>
      <c r="AP518" s="298"/>
      <c r="AQ518" s="298"/>
      <c r="AR518" s="298"/>
      <c r="AS518" s="298"/>
      <c r="AT518" s="1827">
        <f t="shared" si="112"/>
        <v>1</v>
      </c>
      <c r="AU518" s="1827">
        <f t="shared" si="113"/>
        <v>2675000</v>
      </c>
      <c r="AV518" s="118"/>
      <c r="AW518" s="118"/>
      <c r="AX518" s="118"/>
      <c r="AY518" s="118"/>
      <c r="AZ518" s="118"/>
      <c r="BA518" s="118"/>
      <c r="BB518" s="118"/>
      <c r="BC518" s="118"/>
      <c r="BD518" s="118"/>
      <c r="BE518" s="118"/>
      <c r="BF518" s="118"/>
      <c r="BG518" s="118"/>
      <c r="BH518" s="118"/>
      <c r="BI518" s="118"/>
      <c r="BJ518" s="118"/>
      <c r="BK518" s="118"/>
      <c r="BL518" s="118"/>
      <c r="BM518" s="118"/>
      <c r="BN518" s="118"/>
      <c r="BO518" s="118"/>
      <c r="BP518" s="118"/>
      <c r="BQ518" s="118"/>
      <c r="BR518" s="118"/>
      <c r="BS518" s="118"/>
      <c r="BT518" s="118"/>
      <c r="BU518" s="118"/>
      <c r="BV518" s="118"/>
      <c r="BW518" s="118"/>
      <c r="BX518" s="118"/>
      <c r="BY518" s="118"/>
      <c r="BZ518" s="118"/>
      <c r="CA518" s="118"/>
      <c r="CB518" s="118"/>
      <c r="CC518" s="118"/>
      <c r="CD518" s="118"/>
      <c r="CE518" s="118"/>
      <c r="CF518" s="118"/>
      <c r="CG518" s="118"/>
      <c r="CH518" s="118"/>
      <c r="CI518" s="118"/>
      <c r="CJ518" s="118"/>
      <c r="CK518" s="118"/>
      <c r="CL518" s="118"/>
      <c r="CM518" s="118"/>
      <c r="CN518" s="118"/>
      <c r="CO518" s="118"/>
      <c r="CP518" s="118"/>
      <c r="CQ518" s="118"/>
      <c r="CR518" s="118"/>
      <c r="CS518" s="118"/>
      <c r="CT518" s="118"/>
      <c r="CU518" s="118"/>
      <c r="CV518" s="118"/>
      <c r="CW518" s="118"/>
      <c r="CX518" s="118"/>
      <c r="CY518" s="118"/>
      <c r="CZ518" s="118"/>
      <c r="DA518" s="118"/>
      <c r="DB518" s="118"/>
      <c r="DC518" s="118"/>
      <c r="DD518" s="118"/>
      <c r="DE518" s="118"/>
      <c r="DF518" s="118"/>
      <c r="DG518" s="118"/>
      <c r="DH518" s="118"/>
      <c r="DI518" s="118"/>
      <c r="DJ518" s="118"/>
      <c r="DK518" s="118"/>
      <c r="DL518" s="118"/>
      <c r="DM518" s="118"/>
      <c r="DN518" s="118"/>
      <c r="DO518" s="118"/>
      <c r="DP518" s="118"/>
      <c r="DQ518" s="118"/>
      <c r="DR518" s="118"/>
      <c r="DS518" s="118"/>
      <c r="DT518" s="118"/>
      <c r="DU518" s="118"/>
      <c r="DV518" s="118"/>
      <c r="DW518" s="118"/>
      <c r="DX518" s="118"/>
      <c r="DY518" s="118"/>
      <c r="DZ518" s="118"/>
      <c r="EA518" s="118"/>
      <c r="EB518" s="118"/>
      <c r="EC518" s="118"/>
      <c r="ED518" s="118"/>
      <c r="EE518" s="118"/>
      <c r="EF518" s="118"/>
      <c r="EG518" s="118"/>
      <c r="EH518" s="118"/>
      <c r="EI518" s="118"/>
      <c r="EJ518" s="118"/>
      <c r="EK518" s="118"/>
      <c r="EL518" s="118"/>
      <c r="EM518" s="118"/>
      <c r="EN518" s="118"/>
      <c r="EO518" s="118"/>
      <c r="EP518" s="118"/>
      <c r="EQ518" s="118"/>
      <c r="ER518" s="118"/>
      <c r="ES518" s="118"/>
      <c r="ET518" s="118"/>
      <c r="EU518" s="118"/>
      <c r="EV518" s="118"/>
      <c r="EW518" s="118"/>
      <c r="EX518" s="118"/>
      <c r="EY518" s="118"/>
      <c r="EZ518" s="118"/>
      <c r="FA518" s="118"/>
      <c r="FB518" s="118"/>
      <c r="FC518" s="118"/>
      <c r="FD518" s="118"/>
      <c r="FE518" s="118"/>
      <c r="FF518" s="118"/>
      <c r="FG518" s="118"/>
      <c r="FH518" s="118"/>
      <c r="FI518" s="118"/>
      <c r="FJ518" s="118"/>
      <c r="FK518" s="118"/>
      <c r="FL518" s="118"/>
      <c r="FM518" s="118"/>
      <c r="FN518" s="118"/>
      <c r="FO518" s="118"/>
      <c r="FP518" s="118"/>
      <c r="FQ518" s="118"/>
      <c r="FR518" s="118"/>
      <c r="FS518" s="118"/>
      <c r="FT518" s="118"/>
      <c r="FU518" s="118"/>
      <c r="FV518" s="118"/>
      <c r="FW518" s="118"/>
      <c r="FX518" s="118"/>
      <c r="FY518" s="118"/>
      <c r="FZ518" s="118"/>
      <c r="GA518" s="118"/>
      <c r="GB518" s="118"/>
      <c r="GC518" s="118"/>
      <c r="GD518" s="118"/>
      <c r="GE518" s="118"/>
      <c r="GF518" s="118"/>
      <c r="GG518" s="118"/>
      <c r="GH518" s="118"/>
      <c r="GI518" s="118"/>
      <c r="GJ518" s="118"/>
      <c r="GK518" s="118"/>
      <c r="GL518" s="118"/>
      <c r="GM518" s="118"/>
      <c r="GN518" s="118"/>
    </row>
    <row r="519" spans="1:196" s="1363" customFormat="1" ht="24" customHeight="1">
      <c r="A519" s="66">
        <v>10</v>
      </c>
      <c r="B519" s="66">
        <v>34</v>
      </c>
      <c r="C519" s="14" t="s">
        <v>423</v>
      </c>
      <c r="D519" s="1360">
        <v>2675000</v>
      </c>
      <c r="E519" s="582">
        <v>1</v>
      </c>
      <c r="F519" s="126">
        <f t="shared" si="105"/>
        <v>2675000</v>
      </c>
      <c r="G519" s="882" t="s">
        <v>1283</v>
      </c>
      <c r="H519" s="882" t="s">
        <v>1275</v>
      </c>
      <c r="I519" s="66" t="s">
        <v>26</v>
      </c>
      <c r="J519" s="1366" t="s">
        <v>1403</v>
      </c>
      <c r="K519" s="1372" t="s">
        <v>1433</v>
      </c>
      <c r="L519" s="30" t="s">
        <v>4112</v>
      </c>
      <c r="M519" s="118"/>
      <c r="N519" s="582"/>
      <c r="O519" s="1827"/>
      <c r="P519" s="582"/>
      <c r="Q519" s="1827"/>
      <c r="R519" s="582">
        <f>$E519</f>
        <v>1</v>
      </c>
      <c r="S519" s="1827">
        <f>$F519</f>
        <v>2675000</v>
      </c>
      <c r="T519" s="298"/>
      <c r="U519" s="298"/>
      <c r="V519" s="582"/>
      <c r="W519" s="1827"/>
      <c r="X519" s="298"/>
      <c r="Y519" s="298"/>
      <c r="Z519" s="298"/>
      <c r="AA519" s="298"/>
      <c r="AB519" s="298"/>
      <c r="AC519" s="298"/>
      <c r="AD519" s="298"/>
      <c r="AE519" s="298"/>
      <c r="AF519" s="298"/>
      <c r="AG519" s="298"/>
      <c r="AH519" s="298"/>
      <c r="AI519" s="298"/>
      <c r="AJ519" s="118"/>
      <c r="AK519" s="118"/>
      <c r="AL519" s="298"/>
      <c r="AM519" s="298"/>
      <c r="AN519" s="298"/>
      <c r="AO519" s="298"/>
      <c r="AP519" s="298"/>
      <c r="AQ519" s="298"/>
      <c r="AR519" s="298"/>
      <c r="AS519" s="298"/>
      <c r="AT519" s="1827">
        <f t="shared" si="112"/>
        <v>1</v>
      </c>
      <c r="AU519" s="1827">
        <f t="shared" si="113"/>
        <v>2675000</v>
      </c>
      <c r="AV519" s="118"/>
      <c r="AW519" s="118"/>
      <c r="AX519" s="118"/>
      <c r="AY519" s="118"/>
      <c r="AZ519" s="118"/>
      <c r="BA519" s="118"/>
      <c r="BB519" s="118"/>
      <c r="BC519" s="118"/>
      <c r="BD519" s="118"/>
      <c r="BE519" s="118"/>
      <c r="BF519" s="118"/>
      <c r="BG519" s="118"/>
      <c r="BH519" s="118"/>
      <c r="BI519" s="118"/>
      <c r="BJ519" s="118"/>
      <c r="BK519" s="118"/>
      <c r="BL519" s="118"/>
      <c r="BM519" s="118"/>
      <c r="BN519" s="118"/>
      <c r="BO519" s="118"/>
      <c r="BP519" s="118"/>
      <c r="BQ519" s="118"/>
      <c r="BR519" s="118"/>
      <c r="BS519" s="118"/>
      <c r="BT519" s="118"/>
      <c r="BU519" s="118"/>
      <c r="BV519" s="118"/>
      <c r="BW519" s="118"/>
      <c r="BX519" s="118"/>
      <c r="BY519" s="118"/>
      <c r="BZ519" s="118"/>
      <c r="CA519" s="118"/>
      <c r="CB519" s="118"/>
      <c r="CC519" s="118"/>
      <c r="CD519" s="118"/>
      <c r="CE519" s="118"/>
      <c r="CF519" s="118"/>
      <c r="CG519" s="118"/>
      <c r="CH519" s="118"/>
      <c r="CI519" s="118"/>
      <c r="CJ519" s="118"/>
      <c r="CK519" s="118"/>
      <c r="CL519" s="118"/>
      <c r="CM519" s="118"/>
      <c r="CN519" s="118"/>
      <c r="CO519" s="118"/>
      <c r="CP519" s="118"/>
      <c r="CQ519" s="118"/>
      <c r="CR519" s="118"/>
      <c r="CS519" s="118"/>
      <c r="CT519" s="118"/>
      <c r="CU519" s="118"/>
      <c r="CV519" s="118"/>
      <c r="CW519" s="118"/>
      <c r="CX519" s="118"/>
      <c r="CY519" s="118"/>
      <c r="CZ519" s="118"/>
      <c r="DA519" s="118"/>
      <c r="DB519" s="118"/>
      <c r="DC519" s="118"/>
      <c r="DD519" s="118"/>
      <c r="DE519" s="118"/>
      <c r="DF519" s="118"/>
      <c r="DG519" s="118"/>
      <c r="DH519" s="118"/>
      <c r="DI519" s="118"/>
      <c r="DJ519" s="118"/>
      <c r="DK519" s="118"/>
      <c r="DL519" s="118"/>
      <c r="DM519" s="118"/>
      <c r="DN519" s="118"/>
      <c r="DO519" s="118"/>
      <c r="DP519" s="118"/>
      <c r="DQ519" s="118"/>
      <c r="DR519" s="118"/>
      <c r="DS519" s="118"/>
      <c r="DT519" s="118"/>
      <c r="DU519" s="118"/>
      <c r="DV519" s="118"/>
      <c r="DW519" s="118"/>
      <c r="DX519" s="118"/>
      <c r="DY519" s="118"/>
      <c r="DZ519" s="118"/>
      <c r="EA519" s="118"/>
      <c r="EB519" s="118"/>
      <c r="EC519" s="118"/>
      <c r="ED519" s="118"/>
      <c r="EE519" s="118"/>
      <c r="EF519" s="118"/>
      <c r="EG519" s="118"/>
      <c r="EH519" s="118"/>
      <c r="EI519" s="118"/>
      <c r="EJ519" s="118"/>
      <c r="EK519" s="118"/>
      <c r="EL519" s="118"/>
      <c r="EM519" s="118"/>
      <c r="EN519" s="118"/>
      <c r="EO519" s="118"/>
      <c r="EP519" s="118"/>
      <c r="EQ519" s="118"/>
      <c r="ER519" s="118"/>
      <c r="ES519" s="118"/>
      <c r="ET519" s="118"/>
      <c r="EU519" s="118"/>
      <c r="EV519" s="118"/>
      <c r="EW519" s="118"/>
      <c r="EX519" s="118"/>
      <c r="EY519" s="118"/>
      <c r="EZ519" s="118"/>
      <c r="FA519" s="118"/>
      <c r="FB519" s="118"/>
      <c r="FC519" s="118"/>
      <c r="FD519" s="118"/>
      <c r="FE519" s="118"/>
      <c r="FF519" s="118"/>
      <c r="FG519" s="118"/>
      <c r="FH519" s="118"/>
      <c r="FI519" s="118"/>
      <c r="FJ519" s="118"/>
      <c r="FK519" s="118"/>
      <c r="FL519" s="118"/>
      <c r="FM519" s="118"/>
      <c r="FN519" s="118"/>
      <c r="FO519" s="118"/>
      <c r="FP519" s="118"/>
      <c r="FQ519" s="118"/>
      <c r="FR519" s="118"/>
      <c r="FS519" s="118"/>
      <c r="FT519" s="118"/>
      <c r="FU519" s="118"/>
      <c r="FV519" s="118"/>
      <c r="FW519" s="118"/>
      <c r="FX519" s="118"/>
      <c r="FY519" s="118"/>
      <c r="FZ519" s="118"/>
      <c r="GA519" s="118"/>
      <c r="GB519" s="118"/>
      <c r="GC519" s="118"/>
      <c r="GD519" s="118"/>
      <c r="GE519" s="118"/>
      <c r="GF519" s="118"/>
      <c r="GG519" s="118"/>
      <c r="GH519" s="118"/>
      <c r="GI519" s="118"/>
      <c r="GJ519" s="118"/>
      <c r="GK519" s="118"/>
      <c r="GL519" s="118"/>
      <c r="GM519" s="118"/>
      <c r="GN519" s="118"/>
    </row>
    <row r="520" spans="1:196" s="1363" customFormat="1" ht="24" customHeight="1">
      <c r="A520" s="66">
        <v>10</v>
      </c>
      <c r="B520" s="66">
        <v>15</v>
      </c>
      <c r="C520" s="14" t="s">
        <v>802</v>
      </c>
      <c r="D520" s="1360">
        <v>3610000</v>
      </c>
      <c r="E520" s="582">
        <v>1</v>
      </c>
      <c r="F520" s="126">
        <f t="shared" si="105"/>
        <v>3610000</v>
      </c>
      <c r="G520" s="882" t="s">
        <v>520</v>
      </c>
      <c r="H520" s="882" t="s">
        <v>1275</v>
      </c>
      <c r="I520" s="66" t="s">
        <v>933</v>
      </c>
      <c r="J520" s="1366" t="s">
        <v>1403</v>
      </c>
      <c r="K520" s="1372" t="s">
        <v>1433</v>
      </c>
      <c r="L520" s="118"/>
      <c r="M520" s="118"/>
      <c r="N520" s="582">
        <f>$E520</f>
        <v>1</v>
      </c>
      <c r="O520" s="1827">
        <f>$F520</f>
        <v>3610000</v>
      </c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  <c r="AE520" s="298"/>
      <c r="AF520" s="298"/>
      <c r="AG520" s="298"/>
      <c r="AH520" s="298"/>
      <c r="AI520" s="298"/>
      <c r="AJ520" s="118"/>
      <c r="AK520" s="118"/>
      <c r="AL520" s="298"/>
      <c r="AM520" s="298"/>
      <c r="AN520" s="298"/>
      <c r="AO520" s="298"/>
      <c r="AP520" s="298"/>
      <c r="AQ520" s="298"/>
      <c r="AR520" s="298"/>
      <c r="AS520" s="298"/>
      <c r="AT520" s="1827">
        <f t="shared" si="112"/>
        <v>1</v>
      </c>
      <c r="AU520" s="1827">
        <f t="shared" si="113"/>
        <v>3610000</v>
      </c>
      <c r="AV520" s="118"/>
      <c r="AW520" s="118"/>
      <c r="AX520" s="118"/>
      <c r="AY520" s="118"/>
      <c r="AZ520" s="118"/>
      <c r="BA520" s="118"/>
      <c r="BB520" s="118"/>
      <c r="BC520" s="118"/>
      <c r="BD520" s="118"/>
      <c r="BE520" s="118"/>
      <c r="BF520" s="118"/>
      <c r="BG520" s="118"/>
      <c r="BH520" s="118"/>
      <c r="BI520" s="118"/>
      <c r="BJ520" s="118"/>
      <c r="BK520" s="118"/>
      <c r="BL520" s="118"/>
      <c r="BM520" s="118"/>
      <c r="BN520" s="118"/>
      <c r="BO520" s="118"/>
      <c r="BP520" s="118"/>
      <c r="BQ520" s="118"/>
      <c r="BR520" s="118"/>
      <c r="BS520" s="118"/>
      <c r="BT520" s="118"/>
      <c r="BU520" s="118"/>
      <c r="BV520" s="118"/>
      <c r="BW520" s="118"/>
      <c r="BX520" s="118"/>
      <c r="BY520" s="118"/>
      <c r="BZ520" s="118"/>
      <c r="CA520" s="118"/>
      <c r="CB520" s="118"/>
      <c r="CC520" s="118"/>
      <c r="CD520" s="118"/>
      <c r="CE520" s="118"/>
      <c r="CF520" s="118"/>
      <c r="CG520" s="118"/>
      <c r="CH520" s="118"/>
      <c r="CI520" s="118"/>
      <c r="CJ520" s="118"/>
      <c r="CK520" s="118"/>
      <c r="CL520" s="118"/>
      <c r="CM520" s="118"/>
      <c r="CN520" s="118"/>
      <c r="CO520" s="118"/>
      <c r="CP520" s="118"/>
      <c r="CQ520" s="118"/>
      <c r="CR520" s="118"/>
      <c r="CS520" s="118"/>
      <c r="CT520" s="118"/>
      <c r="CU520" s="118"/>
      <c r="CV520" s="118"/>
      <c r="CW520" s="118"/>
      <c r="CX520" s="118"/>
      <c r="CY520" s="118"/>
      <c r="CZ520" s="118"/>
      <c r="DA520" s="118"/>
      <c r="DB520" s="118"/>
      <c r="DC520" s="118"/>
      <c r="DD520" s="118"/>
      <c r="DE520" s="118"/>
      <c r="DF520" s="118"/>
      <c r="DG520" s="118"/>
      <c r="DH520" s="118"/>
      <c r="DI520" s="118"/>
      <c r="DJ520" s="118"/>
      <c r="DK520" s="118"/>
      <c r="DL520" s="118"/>
      <c r="DM520" s="118"/>
      <c r="DN520" s="118"/>
      <c r="DO520" s="118"/>
      <c r="DP520" s="118"/>
      <c r="DQ520" s="118"/>
      <c r="DR520" s="118"/>
      <c r="DS520" s="118"/>
      <c r="DT520" s="118"/>
      <c r="DU520" s="118"/>
      <c r="DV520" s="118"/>
      <c r="DW520" s="118"/>
      <c r="DX520" s="118"/>
      <c r="DY520" s="118"/>
      <c r="DZ520" s="118"/>
      <c r="EA520" s="118"/>
      <c r="EB520" s="118"/>
      <c r="EC520" s="118"/>
      <c r="ED520" s="118"/>
      <c r="EE520" s="118"/>
      <c r="EF520" s="118"/>
      <c r="EG520" s="118"/>
      <c r="EH520" s="118"/>
      <c r="EI520" s="118"/>
      <c r="EJ520" s="118"/>
      <c r="EK520" s="118"/>
      <c r="EL520" s="118"/>
      <c r="EM520" s="118"/>
      <c r="EN520" s="118"/>
      <c r="EO520" s="118"/>
      <c r="EP520" s="118"/>
      <c r="EQ520" s="118"/>
      <c r="ER520" s="118"/>
      <c r="ES520" s="118"/>
      <c r="ET520" s="118"/>
      <c r="EU520" s="118"/>
      <c r="EV520" s="118"/>
      <c r="EW520" s="118"/>
      <c r="EX520" s="118"/>
      <c r="EY520" s="118"/>
      <c r="EZ520" s="118"/>
      <c r="FA520" s="118"/>
      <c r="FB520" s="118"/>
      <c r="FC520" s="118"/>
      <c r="FD520" s="118"/>
      <c r="FE520" s="118"/>
      <c r="FF520" s="118"/>
      <c r="FG520" s="118"/>
      <c r="FH520" s="118"/>
      <c r="FI520" s="118"/>
      <c r="FJ520" s="118"/>
      <c r="FK520" s="118"/>
      <c r="FL520" s="118"/>
      <c r="FM520" s="118"/>
      <c r="FN520" s="118"/>
      <c r="FO520" s="118"/>
      <c r="FP520" s="118"/>
      <c r="FQ520" s="118"/>
      <c r="FR520" s="118"/>
      <c r="FS520" s="118"/>
      <c r="FT520" s="118"/>
      <c r="FU520" s="118"/>
      <c r="FV520" s="118"/>
      <c r="FW520" s="118"/>
      <c r="FX520" s="118"/>
      <c r="FY520" s="118"/>
      <c r="FZ520" s="118"/>
      <c r="GA520" s="118"/>
      <c r="GB520" s="118"/>
      <c r="GC520" s="118"/>
      <c r="GD520" s="118"/>
      <c r="GE520" s="118"/>
      <c r="GF520" s="118"/>
      <c r="GG520" s="118"/>
      <c r="GH520" s="118"/>
      <c r="GI520" s="118"/>
      <c r="GJ520" s="118"/>
      <c r="GK520" s="118"/>
      <c r="GL520" s="118"/>
      <c r="GM520" s="118"/>
      <c r="GN520" s="118"/>
    </row>
    <row r="521" spans="1:196" s="1363" customFormat="1" ht="24" customHeight="1">
      <c r="A521" s="66">
        <v>10</v>
      </c>
      <c r="B521" s="66">
        <v>22</v>
      </c>
      <c r="C521" s="14" t="s">
        <v>995</v>
      </c>
      <c r="D521" s="1360">
        <v>4380000</v>
      </c>
      <c r="E521" s="582">
        <v>1</v>
      </c>
      <c r="F521" s="126">
        <f t="shared" si="105"/>
        <v>4380000</v>
      </c>
      <c r="G521" s="882" t="s">
        <v>293</v>
      </c>
      <c r="H521" s="882" t="s">
        <v>1275</v>
      </c>
      <c r="I521" s="66" t="s">
        <v>33</v>
      </c>
      <c r="J521" s="1366" t="s">
        <v>1403</v>
      </c>
      <c r="K521" s="1372" t="s">
        <v>1433</v>
      </c>
      <c r="L521" s="118"/>
      <c r="M521" s="118"/>
      <c r="N521" s="298"/>
      <c r="O521" s="298"/>
      <c r="P521" s="582">
        <f>$E521</f>
        <v>1</v>
      </c>
      <c r="Q521" s="1827">
        <f>$F521</f>
        <v>4380000</v>
      </c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  <c r="AE521" s="298"/>
      <c r="AF521" s="298"/>
      <c r="AG521" s="298"/>
      <c r="AH521" s="298"/>
      <c r="AI521" s="298"/>
      <c r="AJ521" s="118"/>
      <c r="AK521" s="118"/>
      <c r="AL521" s="298"/>
      <c r="AM521" s="298"/>
      <c r="AN521" s="298"/>
      <c r="AO521" s="298"/>
      <c r="AP521" s="298"/>
      <c r="AQ521" s="298"/>
      <c r="AR521" s="298"/>
      <c r="AS521" s="298"/>
      <c r="AT521" s="1827">
        <f t="shared" si="112"/>
        <v>1</v>
      </c>
      <c r="AU521" s="1827">
        <f t="shared" si="113"/>
        <v>4380000</v>
      </c>
      <c r="AV521" s="118"/>
      <c r="AW521" s="118"/>
      <c r="AX521" s="118"/>
      <c r="AY521" s="118"/>
      <c r="AZ521" s="118"/>
      <c r="BA521" s="118"/>
      <c r="BB521" s="118"/>
      <c r="BC521" s="118"/>
      <c r="BD521" s="118"/>
      <c r="BE521" s="118"/>
      <c r="BF521" s="118"/>
      <c r="BG521" s="118"/>
      <c r="BH521" s="118"/>
      <c r="BI521" s="118"/>
      <c r="BJ521" s="118"/>
      <c r="BK521" s="118"/>
      <c r="BL521" s="118"/>
      <c r="BM521" s="118"/>
      <c r="BN521" s="118"/>
      <c r="BO521" s="118"/>
      <c r="BP521" s="118"/>
      <c r="BQ521" s="118"/>
      <c r="BR521" s="118"/>
      <c r="BS521" s="118"/>
      <c r="BT521" s="118"/>
      <c r="BU521" s="118"/>
      <c r="BV521" s="118"/>
      <c r="BW521" s="118"/>
      <c r="BX521" s="118"/>
      <c r="BY521" s="118"/>
      <c r="BZ521" s="118"/>
      <c r="CA521" s="118"/>
      <c r="CB521" s="118"/>
      <c r="CC521" s="118"/>
      <c r="CD521" s="118"/>
      <c r="CE521" s="118"/>
      <c r="CF521" s="118"/>
      <c r="CG521" s="118"/>
      <c r="CH521" s="118"/>
      <c r="CI521" s="118"/>
      <c r="CJ521" s="118"/>
      <c r="CK521" s="118"/>
      <c r="CL521" s="118"/>
      <c r="CM521" s="118"/>
      <c r="CN521" s="118"/>
      <c r="CO521" s="118"/>
      <c r="CP521" s="118"/>
      <c r="CQ521" s="118"/>
      <c r="CR521" s="118"/>
      <c r="CS521" s="118"/>
      <c r="CT521" s="118"/>
      <c r="CU521" s="118"/>
      <c r="CV521" s="118"/>
      <c r="CW521" s="118"/>
      <c r="CX521" s="118"/>
      <c r="CY521" s="118"/>
      <c r="CZ521" s="118"/>
      <c r="DA521" s="118"/>
      <c r="DB521" s="118"/>
      <c r="DC521" s="118"/>
      <c r="DD521" s="118"/>
      <c r="DE521" s="118"/>
      <c r="DF521" s="118"/>
      <c r="DG521" s="118"/>
      <c r="DH521" s="118"/>
      <c r="DI521" s="118"/>
      <c r="DJ521" s="118"/>
      <c r="DK521" s="118"/>
      <c r="DL521" s="118"/>
      <c r="DM521" s="118"/>
      <c r="DN521" s="118"/>
      <c r="DO521" s="118"/>
      <c r="DP521" s="118"/>
      <c r="DQ521" s="118"/>
      <c r="DR521" s="118"/>
      <c r="DS521" s="118"/>
      <c r="DT521" s="118"/>
      <c r="DU521" s="118"/>
      <c r="DV521" s="118"/>
      <c r="DW521" s="118"/>
      <c r="DX521" s="118"/>
      <c r="DY521" s="118"/>
      <c r="DZ521" s="118"/>
      <c r="EA521" s="118"/>
      <c r="EB521" s="118"/>
      <c r="EC521" s="118"/>
      <c r="ED521" s="118"/>
      <c r="EE521" s="118"/>
      <c r="EF521" s="118"/>
      <c r="EG521" s="118"/>
      <c r="EH521" s="118"/>
      <c r="EI521" s="118"/>
      <c r="EJ521" s="118"/>
      <c r="EK521" s="118"/>
      <c r="EL521" s="118"/>
      <c r="EM521" s="118"/>
      <c r="EN521" s="118"/>
      <c r="EO521" s="118"/>
      <c r="EP521" s="118"/>
      <c r="EQ521" s="118"/>
      <c r="ER521" s="118"/>
      <c r="ES521" s="118"/>
      <c r="ET521" s="118"/>
      <c r="EU521" s="118"/>
      <c r="EV521" s="118"/>
      <c r="EW521" s="118"/>
      <c r="EX521" s="118"/>
      <c r="EY521" s="118"/>
      <c r="EZ521" s="118"/>
      <c r="FA521" s="118"/>
      <c r="FB521" s="118"/>
      <c r="FC521" s="118"/>
      <c r="FD521" s="118"/>
      <c r="FE521" s="118"/>
      <c r="FF521" s="118"/>
      <c r="FG521" s="118"/>
      <c r="FH521" s="118"/>
      <c r="FI521" s="118"/>
      <c r="FJ521" s="118"/>
      <c r="FK521" s="118"/>
      <c r="FL521" s="118"/>
      <c r="FM521" s="118"/>
      <c r="FN521" s="118"/>
      <c r="FO521" s="118"/>
      <c r="FP521" s="118"/>
      <c r="FQ521" s="118"/>
      <c r="FR521" s="118"/>
      <c r="FS521" s="118"/>
      <c r="FT521" s="118"/>
      <c r="FU521" s="118"/>
      <c r="FV521" s="118"/>
      <c r="FW521" s="118"/>
      <c r="FX521" s="118"/>
      <c r="FY521" s="118"/>
      <c r="FZ521" s="118"/>
      <c r="GA521" s="118"/>
      <c r="GB521" s="118"/>
      <c r="GC521" s="118"/>
      <c r="GD521" s="118"/>
      <c r="GE521" s="118"/>
      <c r="GF521" s="118"/>
      <c r="GG521" s="118"/>
      <c r="GH521" s="118"/>
      <c r="GI521" s="118"/>
      <c r="GJ521" s="118"/>
      <c r="GK521" s="118"/>
      <c r="GL521" s="118"/>
      <c r="GM521" s="118"/>
      <c r="GN521" s="118"/>
    </row>
    <row r="522" spans="1:196" s="1363" customFormat="1" ht="24" customHeight="1">
      <c r="A522" s="1996">
        <v>10</v>
      </c>
      <c r="B522" s="1996">
        <v>32</v>
      </c>
      <c r="C522" s="1997" t="s">
        <v>1045</v>
      </c>
      <c r="D522" s="1998">
        <v>5150000</v>
      </c>
      <c r="E522" s="1983">
        <v>1</v>
      </c>
      <c r="F522" s="1984">
        <f t="shared" si="105"/>
        <v>5150000</v>
      </c>
      <c r="G522" s="1999" t="s">
        <v>520</v>
      </c>
      <c r="H522" s="1999" t="s">
        <v>1275</v>
      </c>
      <c r="I522" s="1996" t="s">
        <v>39</v>
      </c>
      <c r="J522" s="2000" t="s">
        <v>1403</v>
      </c>
      <c r="K522" s="2001" t="s">
        <v>1433</v>
      </c>
      <c r="L522" s="118"/>
      <c r="M522" s="118"/>
      <c r="N522" s="1983">
        <f>$E522</f>
        <v>1</v>
      </c>
      <c r="O522" s="2015">
        <f>$F522</f>
        <v>5150000</v>
      </c>
      <c r="P522" s="1947"/>
      <c r="Q522" s="1947"/>
      <c r="R522" s="1947"/>
      <c r="S522" s="1947"/>
      <c r="T522" s="1947"/>
      <c r="U522" s="1947"/>
      <c r="V522" s="1947"/>
      <c r="W522" s="1947"/>
      <c r="X522" s="1947"/>
      <c r="Y522" s="1947"/>
      <c r="Z522" s="1947"/>
      <c r="AA522" s="1947"/>
      <c r="AB522" s="1947"/>
      <c r="AC522" s="1947"/>
      <c r="AD522" s="1947"/>
      <c r="AE522" s="1947"/>
      <c r="AF522" s="1947"/>
      <c r="AG522" s="1947"/>
      <c r="AH522" s="1947"/>
      <c r="AI522" s="1947"/>
      <c r="AJ522" s="118"/>
      <c r="AK522" s="118"/>
      <c r="AL522" s="1947"/>
      <c r="AM522" s="298"/>
      <c r="AN522" s="298"/>
      <c r="AO522" s="298"/>
      <c r="AP522" s="298"/>
      <c r="AQ522" s="298"/>
      <c r="AR522" s="298"/>
      <c r="AS522" s="298"/>
      <c r="AT522" s="1827">
        <f t="shared" si="112"/>
        <v>1</v>
      </c>
      <c r="AU522" s="1827">
        <f t="shared" si="113"/>
        <v>5150000</v>
      </c>
      <c r="AV522" s="118"/>
      <c r="AW522" s="118"/>
      <c r="AX522" s="118"/>
      <c r="AY522" s="118"/>
      <c r="AZ522" s="118"/>
      <c r="BA522" s="118"/>
      <c r="BB522" s="118"/>
      <c r="BC522" s="118"/>
      <c r="BD522" s="118"/>
      <c r="BE522" s="118"/>
      <c r="BF522" s="118"/>
      <c r="BG522" s="118"/>
      <c r="BH522" s="118"/>
      <c r="BI522" s="118"/>
      <c r="BJ522" s="118"/>
      <c r="BK522" s="118"/>
      <c r="BL522" s="118"/>
      <c r="BM522" s="118"/>
      <c r="BN522" s="118"/>
      <c r="BO522" s="118"/>
      <c r="BP522" s="118"/>
      <c r="BQ522" s="118"/>
      <c r="BR522" s="118"/>
      <c r="BS522" s="118"/>
      <c r="BT522" s="118"/>
      <c r="BU522" s="118"/>
      <c r="BV522" s="118"/>
      <c r="BW522" s="118"/>
      <c r="BX522" s="118"/>
      <c r="BY522" s="118"/>
      <c r="BZ522" s="118"/>
      <c r="CA522" s="118"/>
      <c r="CB522" s="118"/>
      <c r="CC522" s="118"/>
      <c r="CD522" s="118"/>
      <c r="CE522" s="118"/>
      <c r="CF522" s="118"/>
      <c r="CG522" s="118"/>
      <c r="CH522" s="118"/>
      <c r="CI522" s="118"/>
      <c r="CJ522" s="118"/>
      <c r="CK522" s="118"/>
      <c r="CL522" s="118"/>
      <c r="CM522" s="118"/>
      <c r="CN522" s="118"/>
      <c r="CO522" s="118"/>
      <c r="CP522" s="118"/>
      <c r="CQ522" s="118"/>
      <c r="CR522" s="118"/>
      <c r="CS522" s="118"/>
      <c r="CT522" s="118"/>
      <c r="CU522" s="118"/>
      <c r="CV522" s="118"/>
      <c r="CW522" s="118"/>
      <c r="CX522" s="118"/>
      <c r="CY522" s="118"/>
      <c r="CZ522" s="118"/>
      <c r="DA522" s="118"/>
      <c r="DB522" s="118"/>
      <c r="DC522" s="118"/>
      <c r="DD522" s="118"/>
      <c r="DE522" s="118"/>
      <c r="DF522" s="118"/>
      <c r="DG522" s="118"/>
      <c r="DH522" s="118"/>
      <c r="DI522" s="118"/>
      <c r="DJ522" s="118"/>
      <c r="DK522" s="118"/>
      <c r="DL522" s="118"/>
      <c r="DM522" s="118"/>
      <c r="DN522" s="118"/>
      <c r="DO522" s="118"/>
      <c r="DP522" s="118"/>
      <c r="DQ522" s="118"/>
      <c r="DR522" s="118"/>
      <c r="DS522" s="118"/>
      <c r="DT522" s="118"/>
      <c r="DU522" s="118"/>
      <c r="DV522" s="118"/>
      <c r="DW522" s="118"/>
      <c r="DX522" s="118"/>
      <c r="DY522" s="118"/>
      <c r="DZ522" s="118"/>
      <c r="EA522" s="118"/>
      <c r="EB522" s="118"/>
      <c r="EC522" s="118"/>
      <c r="ED522" s="118"/>
      <c r="EE522" s="118"/>
      <c r="EF522" s="118"/>
      <c r="EG522" s="118"/>
      <c r="EH522" s="118"/>
      <c r="EI522" s="118"/>
      <c r="EJ522" s="118"/>
      <c r="EK522" s="118"/>
      <c r="EL522" s="118"/>
      <c r="EM522" s="118"/>
      <c r="EN522" s="118"/>
      <c r="EO522" s="118"/>
      <c r="EP522" s="118"/>
      <c r="EQ522" s="118"/>
      <c r="ER522" s="118"/>
      <c r="ES522" s="118"/>
      <c r="ET522" s="118"/>
      <c r="EU522" s="118"/>
      <c r="EV522" s="118"/>
      <c r="EW522" s="118"/>
      <c r="EX522" s="118"/>
      <c r="EY522" s="118"/>
      <c r="EZ522" s="118"/>
      <c r="FA522" s="118"/>
      <c r="FB522" s="118"/>
      <c r="FC522" s="118"/>
      <c r="FD522" s="118"/>
      <c r="FE522" s="118"/>
      <c r="FF522" s="118"/>
      <c r="FG522" s="118"/>
      <c r="FH522" s="118"/>
      <c r="FI522" s="118"/>
      <c r="FJ522" s="118"/>
      <c r="FK522" s="118"/>
      <c r="FL522" s="118"/>
      <c r="FM522" s="118"/>
      <c r="FN522" s="118"/>
      <c r="FO522" s="118"/>
      <c r="FP522" s="118"/>
      <c r="FQ522" s="118"/>
      <c r="FR522" s="118"/>
      <c r="FS522" s="118"/>
      <c r="FT522" s="118"/>
      <c r="FU522" s="118"/>
      <c r="FV522" s="118"/>
      <c r="FW522" s="118"/>
      <c r="FX522" s="118"/>
      <c r="FY522" s="118"/>
      <c r="FZ522" s="118"/>
      <c r="GA522" s="118"/>
      <c r="GB522" s="118"/>
      <c r="GC522" s="118"/>
      <c r="GD522" s="118"/>
      <c r="GE522" s="118"/>
      <c r="GF522" s="118"/>
      <c r="GG522" s="118"/>
      <c r="GH522" s="118"/>
      <c r="GI522" s="118"/>
      <c r="GJ522" s="118"/>
      <c r="GK522" s="118"/>
      <c r="GL522" s="118"/>
      <c r="GM522" s="118"/>
      <c r="GN522" s="118"/>
    </row>
    <row r="523" spans="1:196" s="1363" customFormat="1" ht="24" customHeight="1">
      <c r="A523" s="66">
        <v>10</v>
      </c>
      <c r="B523" s="66">
        <v>35</v>
      </c>
      <c r="C523" s="14" t="s">
        <v>295</v>
      </c>
      <c r="D523" s="1360">
        <v>6420000</v>
      </c>
      <c r="E523" s="582">
        <v>1</v>
      </c>
      <c r="F523" s="126">
        <f t="shared" si="105"/>
        <v>6420000</v>
      </c>
      <c r="G523" s="882" t="s">
        <v>520</v>
      </c>
      <c r="H523" s="882" t="s">
        <v>1275</v>
      </c>
      <c r="I523" s="66" t="s">
        <v>39</v>
      </c>
      <c r="J523" s="1366" t="s">
        <v>1403</v>
      </c>
      <c r="K523" s="1372" t="s">
        <v>1433</v>
      </c>
      <c r="L523" s="298"/>
      <c r="M523" s="298"/>
      <c r="N523" s="582">
        <f>$E523</f>
        <v>1</v>
      </c>
      <c r="O523" s="1827">
        <f>$F523</f>
        <v>6420000</v>
      </c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  <c r="AE523" s="298"/>
      <c r="AF523" s="298"/>
      <c r="AG523" s="298"/>
      <c r="AH523" s="298"/>
      <c r="AI523" s="298"/>
      <c r="AJ523" s="298"/>
      <c r="AK523" s="298"/>
      <c r="AL523" s="298"/>
      <c r="AM523" s="298"/>
      <c r="AN523" s="298"/>
      <c r="AO523" s="298"/>
      <c r="AP523" s="298"/>
      <c r="AQ523" s="298"/>
      <c r="AR523" s="298"/>
      <c r="AS523" s="298"/>
      <c r="AT523" s="1827">
        <f t="shared" si="112"/>
        <v>1</v>
      </c>
      <c r="AU523" s="1827">
        <f t="shared" si="113"/>
        <v>6420000</v>
      </c>
      <c r="AV523" s="118"/>
      <c r="AW523" s="118"/>
      <c r="AX523" s="118"/>
      <c r="AY523" s="118"/>
      <c r="AZ523" s="118"/>
      <c r="BA523" s="118"/>
      <c r="BB523" s="118"/>
      <c r="BC523" s="118"/>
      <c r="BD523" s="118"/>
      <c r="BE523" s="118"/>
      <c r="BF523" s="118"/>
      <c r="BG523" s="118"/>
      <c r="BH523" s="118"/>
      <c r="BI523" s="118"/>
      <c r="BJ523" s="118"/>
      <c r="BK523" s="118"/>
      <c r="BL523" s="118"/>
      <c r="BM523" s="118"/>
      <c r="BN523" s="118"/>
      <c r="BO523" s="118"/>
      <c r="BP523" s="118"/>
      <c r="BQ523" s="118"/>
      <c r="BR523" s="118"/>
      <c r="BS523" s="118"/>
      <c r="BT523" s="118"/>
      <c r="BU523" s="118"/>
      <c r="BV523" s="118"/>
      <c r="BW523" s="118"/>
      <c r="BX523" s="118"/>
      <c r="BY523" s="118"/>
      <c r="BZ523" s="118"/>
      <c r="CA523" s="118"/>
      <c r="CB523" s="118"/>
      <c r="CC523" s="118"/>
      <c r="CD523" s="118"/>
      <c r="CE523" s="118"/>
      <c r="CF523" s="118"/>
      <c r="CG523" s="118"/>
      <c r="CH523" s="118"/>
      <c r="CI523" s="118"/>
      <c r="CJ523" s="118"/>
      <c r="CK523" s="118"/>
      <c r="CL523" s="118"/>
      <c r="CM523" s="118"/>
      <c r="CN523" s="118"/>
      <c r="CO523" s="118"/>
      <c r="CP523" s="118"/>
      <c r="CQ523" s="118"/>
      <c r="CR523" s="118"/>
      <c r="CS523" s="118"/>
      <c r="CT523" s="118"/>
      <c r="CU523" s="118"/>
      <c r="CV523" s="118"/>
      <c r="CW523" s="118"/>
      <c r="CX523" s="118"/>
      <c r="CY523" s="118"/>
      <c r="CZ523" s="118"/>
      <c r="DA523" s="118"/>
      <c r="DB523" s="118"/>
      <c r="DC523" s="118"/>
      <c r="DD523" s="118"/>
      <c r="DE523" s="118"/>
      <c r="DF523" s="118"/>
      <c r="DG523" s="118"/>
      <c r="DH523" s="118"/>
      <c r="DI523" s="118"/>
      <c r="DJ523" s="118"/>
      <c r="DK523" s="118"/>
      <c r="DL523" s="118"/>
      <c r="DM523" s="118"/>
      <c r="DN523" s="118"/>
      <c r="DO523" s="118"/>
      <c r="DP523" s="118"/>
      <c r="DQ523" s="118"/>
      <c r="DR523" s="118"/>
      <c r="DS523" s="118"/>
      <c r="DT523" s="118"/>
      <c r="DU523" s="118"/>
      <c r="DV523" s="118"/>
      <c r="DW523" s="118"/>
      <c r="DX523" s="118"/>
      <c r="DY523" s="118"/>
      <c r="DZ523" s="118"/>
      <c r="EA523" s="118"/>
      <c r="EB523" s="118"/>
      <c r="EC523" s="118"/>
      <c r="ED523" s="118"/>
      <c r="EE523" s="118"/>
      <c r="EF523" s="118"/>
      <c r="EG523" s="118"/>
      <c r="EH523" s="118"/>
      <c r="EI523" s="118"/>
      <c r="EJ523" s="118"/>
      <c r="EK523" s="118"/>
      <c r="EL523" s="118"/>
      <c r="EM523" s="118"/>
      <c r="EN523" s="118"/>
      <c r="EO523" s="118"/>
      <c r="EP523" s="118"/>
      <c r="EQ523" s="118"/>
      <c r="ER523" s="118"/>
      <c r="ES523" s="118"/>
      <c r="ET523" s="118"/>
      <c r="EU523" s="118"/>
      <c r="EV523" s="118"/>
      <c r="EW523" s="118"/>
      <c r="EX523" s="118"/>
      <c r="EY523" s="118"/>
      <c r="EZ523" s="118"/>
      <c r="FA523" s="118"/>
      <c r="FB523" s="118"/>
      <c r="FC523" s="118"/>
      <c r="FD523" s="118"/>
      <c r="FE523" s="118"/>
      <c r="FF523" s="118"/>
      <c r="FG523" s="118"/>
      <c r="FH523" s="118"/>
      <c r="FI523" s="118"/>
      <c r="FJ523" s="118"/>
      <c r="FK523" s="118"/>
      <c r="FL523" s="118"/>
      <c r="FM523" s="118"/>
      <c r="FN523" s="118"/>
      <c r="FO523" s="118"/>
      <c r="FP523" s="118"/>
      <c r="FQ523" s="118"/>
      <c r="FR523" s="118"/>
      <c r="FS523" s="118"/>
      <c r="FT523" s="118"/>
      <c r="FU523" s="118"/>
      <c r="FV523" s="118"/>
      <c r="FW523" s="118"/>
      <c r="FX523" s="118"/>
      <c r="FY523" s="118"/>
      <c r="FZ523" s="118"/>
      <c r="GA523" s="118"/>
      <c r="GB523" s="118"/>
      <c r="GC523" s="118"/>
      <c r="GD523" s="118"/>
      <c r="GE523" s="118"/>
      <c r="GF523" s="118"/>
      <c r="GG523" s="118"/>
      <c r="GH523" s="118"/>
      <c r="GI523" s="118"/>
      <c r="GJ523" s="118"/>
      <c r="GK523" s="118"/>
      <c r="GL523" s="118"/>
      <c r="GM523" s="118"/>
      <c r="GN523" s="118"/>
    </row>
    <row r="524" spans="1:196" s="1363" customFormat="1" ht="24" customHeight="1">
      <c r="A524" s="91"/>
      <c r="B524" s="91"/>
      <c r="C524" s="1904"/>
      <c r="D524" s="2003"/>
      <c r="E524" s="1991"/>
      <c r="F524" s="1992"/>
      <c r="G524" s="2004"/>
      <c r="H524" s="2004"/>
      <c r="I524" s="91"/>
      <c r="J524" s="1365"/>
      <c r="K524" s="1359"/>
      <c r="L524" s="118"/>
      <c r="M524" s="118"/>
      <c r="N524" s="1985"/>
      <c r="O524" s="2016"/>
      <c r="P524" s="2017"/>
      <c r="Q524" s="2017"/>
      <c r="R524" s="2017"/>
      <c r="S524" s="2017"/>
      <c r="T524" s="2017"/>
      <c r="U524" s="2017"/>
      <c r="V524" s="2017"/>
      <c r="W524" s="2017"/>
      <c r="X524" s="2017"/>
      <c r="Y524" s="2017"/>
      <c r="Z524" s="2017"/>
      <c r="AA524" s="2017"/>
      <c r="AB524" s="2017"/>
      <c r="AC524" s="2017"/>
      <c r="AD524" s="2017"/>
      <c r="AE524" s="2017"/>
      <c r="AF524" s="2017"/>
      <c r="AG524" s="2017"/>
      <c r="AH524" s="2017"/>
      <c r="AI524" s="2017"/>
      <c r="AJ524" s="118"/>
      <c r="AK524" s="118"/>
      <c r="AL524" s="3127" t="s">
        <v>1432</v>
      </c>
      <c r="AM524" s="3127"/>
      <c r="AN524" s="3127" t="s">
        <v>1425</v>
      </c>
      <c r="AO524" s="3127"/>
      <c r="AP524" s="3127" t="s">
        <v>662</v>
      </c>
      <c r="AQ524" s="3127"/>
      <c r="AR524" s="3127" t="s">
        <v>663</v>
      </c>
      <c r="AS524" s="3127"/>
      <c r="AT524" s="3128" t="s">
        <v>671</v>
      </c>
      <c r="AU524" s="3129"/>
      <c r="AV524" s="3127" t="s">
        <v>665</v>
      </c>
      <c r="AW524" s="3127"/>
      <c r="AX524" s="3127" t="s">
        <v>659</v>
      </c>
      <c r="AY524" s="3127"/>
      <c r="AZ524" s="118"/>
      <c r="BA524" s="118"/>
      <c r="BB524" s="118"/>
      <c r="BC524" s="118"/>
      <c r="BD524" s="118"/>
      <c r="BE524" s="118"/>
      <c r="BF524" s="118"/>
      <c r="BG524" s="118"/>
      <c r="BH524" s="118"/>
      <c r="BI524" s="118"/>
      <c r="BJ524" s="118"/>
      <c r="BK524" s="118"/>
      <c r="BL524" s="118"/>
      <c r="BM524" s="118"/>
      <c r="BN524" s="118"/>
      <c r="BO524" s="118"/>
      <c r="BP524" s="118"/>
      <c r="BQ524" s="118"/>
      <c r="BR524" s="118"/>
      <c r="BS524" s="118"/>
      <c r="BT524" s="118"/>
      <c r="BU524" s="118"/>
      <c r="BV524" s="118"/>
      <c r="BW524" s="118"/>
      <c r="BX524" s="118"/>
      <c r="BY524" s="118"/>
      <c r="BZ524" s="118"/>
      <c r="CA524" s="118"/>
      <c r="CB524" s="118"/>
      <c r="CC524" s="118"/>
      <c r="CD524" s="118"/>
      <c r="CE524" s="118"/>
      <c r="CF524" s="118"/>
      <c r="CG524" s="118"/>
      <c r="CH524" s="118"/>
      <c r="CI524" s="118"/>
      <c r="CJ524" s="118"/>
      <c r="CK524" s="118"/>
      <c r="CL524" s="118"/>
      <c r="CM524" s="118"/>
      <c r="CN524" s="118"/>
      <c r="CO524" s="118"/>
      <c r="CP524" s="118"/>
      <c r="CQ524" s="118"/>
      <c r="CR524" s="118"/>
      <c r="CS524" s="118"/>
      <c r="CT524" s="118"/>
      <c r="CU524" s="118"/>
      <c r="CV524" s="118"/>
      <c r="CW524" s="118"/>
      <c r="CX524" s="118"/>
      <c r="CY524" s="118"/>
      <c r="CZ524" s="118"/>
      <c r="DA524" s="118"/>
      <c r="DB524" s="118"/>
      <c r="DC524" s="118"/>
      <c r="DD524" s="118"/>
      <c r="DE524" s="118"/>
      <c r="DF524" s="118"/>
      <c r="DG524" s="118"/>
      <c r="DH524" s="118"/>
      <c r="DI524" s="118"/>
      <c r="DJ524" s="118"/>
      <c r="DK524" s="118"/>
      <c r="DL524" s="118"/>
      <c r="DM524" s="118"/>
      <c r="DN524" s="118"/>
      <c r="DO524" s="118"/>
      <c r="DP524" s="118"/>
      <c r="DQ524" s="118"/>
      <c r="DR524" s="118"/>
      <c r="DS524" s="118"/>
      <c r="DT524" s="118"/>
      <c r="DU524" s="118"/>
      <c r="DV524" s="118"/>
      <c r="DW524" s="118"/>
      <c r="DX524" s="118"/>
      <c r="DY524" s="118"/>
      <c r="DZ524" s="118"/>
      <c r="EA524" s="118"/>
      <c r="EB524" s="118"/>
      <c r="EC524" s="118"/>
      <c r="ED524" s="118"/>
      <c r="EE524" s="118"/>
      <c r="EF524" s="118"/>
      <c r="EG524" s="118"/>
      <c r="EH524" s="118"/>
      <c r="EI524" s="118"/>
      <c r="EJ524" s="118"/>
      <c r="EK524" s="118"/>
      <c r="EL524" s="118"/>
      <c r="EM524" s="118"/>
      <c r="EN524" s="118"/>
      <c r="EO524" s="118"/>
      <c r="EP524" s="118"/>
      <c r="EQ524" s="118"/>
      <c r="ER524" s="118"/>
      <c r="ES524" s="118"/>
      <c r="ET524" s="118"/>
      <c r="EU524" s="118"/>
      <c r="EV524" s="118"/>
      <c r="EW524" s="118"/>
      <c r="EX524" s="118"/>
      <c r="EY524" s="118"/>
      <c r="EZ524" s="118"/>
      <c r="FA524" s="118"/>
      <c r="FB524" s="118"/>
      <c r="FC524" s="118"/>
      <c r="FD524" s="118"/>
      <c r="FE524" s="118"/>
      <c r="FF524" s="118"/>
      <c r="FG524" s="118"/>
      <c r="FH524" s="118"/>
      <c r="FI524" s="118"/>
      <c r="FJ524" s="118"/>
      <c r="FK524" s="118"/>
      <c r="FL524" s="118"/>
      <c r="FM524" s="118"/>
      <c r="FN524" s="118"/>
      <c r="FO524" s="118"/>
      <c r="FP524" s="118"/>
      <c r="FQ524" s="118"/>
      <c r="FR524" s="118"/>
      <c r="FS524" s="118"/>
      <c r="FT524" s="118"/>
      <c r="FU524" s="118"/>
      <c r="FV524" s="118"/>
      <c r="FW524" s="118"/>
      <c r="FX524" s="118"/>
      <c r="FY524" s="118"/>
      <c r="FZ524" s="118"/>
      <c r="GA524" s="118"/>
      <c r="GB524" s="118"/>
      <c r="GC524" s="118"/>
      <c r="GD524" s="118"/>
      <c r="GE524" s="118"/>
      <c r="GF524" s="118"/>
      <c r="GG524" s="118"/>
      <c r="GH524" s="118"/>
      <c r="GI524" s="118"/>
      <c r="GJ524" s="118"/>
      <c r="GK524" s="118"/>
      <c r="GL524" s="118"/>
      <c r="GM524" s="118"/>
      <c r="GN524" s="118"/>
    </row>
    <row r="525" spans="1:196" s="1363" customFormat="1" ht="24" customHeight="1">
      <c r="A525" s="91"/>
      <c r="B525" s="91"/>
      <c r="C525" s="1904"/>
      <c r="D525" s="2003"/>
      <c r="E525" s="1991"/>
      <c r="F525" s="1992"/>
      <c r="G525" s="2004"/>
      <c r="H525" s="2004"/>
      <c r="I525" s="91"/>
      <c r="J525" s="1365"/>
      <c r="K525" s="1359"/>
      <c r="L525" s="118"/>
      <c r="M525" s="118"/>
      <c r="N525" s="582"/>
      <c r="O525" s="1827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  <c r="AE525" s="298"/>
      <c r="AF525" s="298"/>
      <c r="AG525" s="298"/>
      <c r="AH525" s="298"/>
      <c r="AI525" s="298"/>
      <c r="AJ525" s="118"/>
      <c r="AK525" s="118"/>
      <c r="AL525" s="2018" t="s">
        <v>1078</v>
      </c>
      <c r="AM525" s="2018" t="s">
        <v>1077</v>
      </c>
      <c r="AN525" s="2018" t="s">
        <v>1078</v>
      </c>
      <c r="AO525" s="2018" t="s">
        <v>1077</v>
      </c>
      <c r="AP525" s="2018" t="s">
        <v>1078</v>
      </c>
      <c r="AQ525" s="2018" t="s">
        <v>1077</v>
      </c>
      <c r="AR525" s="2018" t="s">
        <v>1078</v>
      </c>
      <c r="AS525" s="2018" t="s">
        <v>1077</v>
      </c>
      <c r="AT525" s="2018" t="s">
        <v>1078</v>
      </c>
      <c r="AU525" s="2018" t="s">
        <v>1077</v>
      </c>
      <c r="AV525" s="2010" t="s">
        <v>1078</v>
      </c>
      <c r="AW525" s="2010" t="s">
        <v>1077</v>
      </c>
      <c r="AX525" s="2010" t="s">
        <v>1078</v>
      </c>
      <c r="AY525" s="2010" t="s">
        <v>1077</v>
      </c>
      <c r="AZ525" s="118"/>
      <c r="BA525" s="118"/>
      <c r="BB525" s="118"/>
      <c r="BC525" s="118"/>
      <c r="BD525" s="118"/>
      <c r="BE525" s="118"/>
      <c r="BF525" s="118"/>
      <c r="BG525" s="118"/>
      <c r="BH525" s="118"/>
      <c r="BI525" s="118"/>
      <c r="BJ525" s="118"/>
      <c r="BK525" s="118"/>
      <c r="BL525" s="118"/>
      <c r="BM525" s="118"/>
      <c r="BN525" s="118"/>
      <c r="BO525" s="118"/>
      <c r="BP525" s="118"/>
      <c r="BQ525" s="118"/>
      <c r="BR525" s="118"/>
      <c r="BS525" s="118"/>
      <c r="BT525" s="118"/>
      <c r="BU525" s="118"/>
      <c r="BV525" s="118"/>
      <c r="BW525" s="118"/>
      <c r="BX525" s="118"/>
      <c r="BY525" s="118"/>
      <c r="BZ525" s="118"/>
      <c r="CA525" s="118"/>
      <c r="CB525" s="118"/>
      <c r="CC525" s="118"/>
      <c r="CD525" s="118"/>
      <c r="CE525" s="118"/>
      <c r="CF525" s="118"/>
      <c r="CG525" s="118"/>
      <c r="CH525" s="118"/>
      <c r="CI525" s="118"/>
      <c r="CJ525" s="118"/>
      <c r="CK525" s="118"/>
      <c r="CL525" s="118"/>
      <c r="CM525" s="118"/>
      <c r="CN525" s="118"/>
      <c r="CO525" s="118"/>
      <c r="CP525" s="118"/>
      <c r="CQ525" s="118"/>
      <c r="CR525" s="118"/>
      <c r="CS525" s="118"/>
      <c r="CT525" s="118"/>
      <c r="CU525" s="118"/>
      <c r="CV525" s="118"/>
      <c r="CW525" s="118"/>
      <c r="CX525" s="118"/>
      <c r="CY525" s="118"/>
      <c r="CZ525" s="118"/>
      <c r="DA525" s="118"/>
      <c r="DB525" s="118"/>
      <c r="DC525" s="118"/>
      <c r="DD525" s="118"/>
      <c r="DE525" s="118"/>
      <c r="DF525" s="118"/>
      <c r="DG525" s="118"/>
      <c r="DH525" s="118"/>
      <c r="DI525" s="118"/>
      <c r="DJ525" s="118"/>
      <c r="DK525" s="118"/>
      <c r="DL525" s="118"/>
      <c r="DM525" s="118"/>
      <c r="DN525" s="118"/>
      <c r="DO525" s="118"/>
      <c r="DP525" s="118"/>
      <c r="DQ525" s="118"/>
      <c r="DR525" s="118"/>
      <c r="DS525" s="118"/>
      <c r="DT525" s="118"/>
      <c r="DU525" s="118"/>
      <c r="DV525" s="118"/>
      <c r="DW525" s="118"/>
      <c r="DX525" s="118"/>
      <c r="DY525" s="118"/>
      <c r="DZ525" s="118"/>
      <c r="EA525" s="118"/>
      <c r="EB525" s="118"/>
      <c r="EC525" s="118"/>
      <c r="ED525" s="118"/>
      <c r="EE525" s="118"/>
      <c r="EF525" s="118"/>
      <c r="EG525" s="118"/>
      <c r="EH525" s="118"/>
      <c r="EI525" s="118"/>
      <c r="EJ525" s="118"/>
      <c r="EK525" s="118"/>
      <c r="EL525" s="118"/>
      <c r="EM525" s="118"/>
      <c r="EN525" s="118"/>
      <c r="EO525" s="118"/>
      <c r="EP525" s="118"/>
      <c r="EQ525" s="118"/>
      <c r="ER525" s="118"/>
      <c r="ES525" s="118"/>
      <c r="ET525" s="118"/>
      <c r="EU525" s="118"/>
      <c r="EV525" s="118"/>
      <c r="EW525" s="118"/>
      <c r="EX525" s="118"/>
      <c r="EY525" s="118"/>
      <c r="EZ525" s="118"/>
      <c r="FA525" s="118"/>
      <c r="FB525" s="118"/>
      <c r="FC525" s="118"/>
      <c r="FD525" s="118"/>
      <c r="FE525" s="118"/>
      <c r="FF525" s="118"/>
      <c r="FG525" s="118"/>
      <c r="FH525" s="118"/>
      <c r="FI525" s="118"/>
      <c r="FJ525" s="118"/>
      <c r="FK525" s="118"/>
      <c r="FL525" s="118"/>
      <c r="FM525" s="118"/>
      <c r="FN525" s="118"/>
      <c r="FO525" s="118"/>
      <c r="FP525" s="118"/>
      <c r="FQ525" s="118"/>
      <c r="FR525" s="118"/>
      <c r="FS525" s="118"/>
      <c r="FT525" s="118"/>
      <c r="FU525" s="118"/>
      <c r="FV525" s="118"/>
      <c r="FW525" s="118"/>
      <c r="FX525" s="118"/>
      <c r="FY525" s="118"/>
      <c r="FZ525" s="118"/>
      <c r="GA525" s="118"/>
      <c r="GB525" s="118"/>
      <c r="GC525" s="118"/>
      <c r="GD525" s="118"/>
      <c r="GE525" s="118"/>
      <c r="GF525" s="118"/>
      <c r="GG525" s="118"/>
      <c r="GH525" s="118"/>
      <c r="GI525" s="118"/>
      <c r="GJ525" s="118"/>
      <c r="GK525" s="118"/>
      <c r="GL525" s="118"/>
      <c r="GM525" s="118"/>
      <c r="GN525" s="118"/>
    </row>
    <row r="526" spans="1:196" s="1363" customFormat="1" ht="24" customHeight="1">
      <c r="A526" s="91"/>
      <c r="B526" s="91"/>
      <c r="C526" s="1904"/>
      <c r="D526" s="2003"/>
      <c r="E526" s="1991"/>
      <c r="F526" s="1992"/>
      <c r="G526" s="2004"/>
      <c r="H526" s="2004"/>
      <c r="I526" s="91"/>
      <c r="J526" s="1365"/>
      <c r="K526" s="1359"/>
      <c r="L526" s="118"/>
      <c r="M526" s="118"/>
      <c r="N526" s="1983"/>
      <c r="O526" s="1827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298"/>
      <c r="AG526" s="298"/>
      <c r="AH526" s="298"/>
      <c r="AI526" s="298"/>
      <c r="AJ526" s="118"/>
      <c r="AK526" s="118"/>
      <c r="AL526" s="2019">
        <f>SUM(AL527:AL557)</f>
        <v>4</v>
      </c>
      <c r="AM526" s="2019">
        <f t="shared" ref="AM526:AW526" si="114">SUM(AM527:AM557)</f>
        <v>12750000</v>
      </c>
      <c r="AN526" s="2019">
        <f t="shared" si="114"/>
        <v>5</v>
      </c>
      <c r="AO526" s="2019">
        <f t="shared" si="114"/>
        <v>13070000</v>
      </c>
      <c r="AP526" s="2019">
        <f t="shared" si="114"/>
        <v>2</v>
      </c>
      <c r="AQ526" s="2019">
        <f t="shared" si="114"/>
        <v>11390000</v>
      </c>
      <c r="AR526" s="2019">
        <f t="shared" si="114"/>
        <v>6</v>
      </c>
      <c r="AS526" s="2019">
        <f t="shared" si="114"/>
        <v>18090000</v>
      </c>
      <c r="AT526" s="2019">
        <f t="shared" si="114"/>
        <v>6</v>
      </c>
      <c r="AU526" s="2019">
        <f t="shared" si="114"/>
        <v>13075000</v>
      </c>
      <c r="AV526" s="2019">
        <f t="shared" si="114"/>
        <v>1</v>
      </c>
      <c r="AW526" s="2019">
        <f t="shared" si="114"/>
        <v>2580000</v>
      </c>
      <c r="AX526" s="2019">
        <f>SUM(AX527:AX557)</f>
        <v>9</v>
      </c>
      <c r="AY526" s="2019">
        <f>SUM(AY527:AY557)</f>
        <v>15310000</v>
      </c>
      <c r="AZ526" s="2007">
        <f>AL526+AN526+AP526+AT526+AV526+AX526</f>
        <v>27</v>
      </c>
      <c r="BA526" s="2007">
        <f>AM526+AO526+AQ526+AU526+AW526+AY526</f>
        <v>68175000</v>
      </c>
      <c r="BB526" s="118"/>
      <c r="BC526" s="118"/>
      <c r="BD526" s="118"/>
      <c r="BE526" s="118"/>
      <c r="BF526" s="118"/>
      <c r="BG526" s="118"/>
      <c r="BH526" s="118"/>
      <c r="BI526" s="118"/>
      <c r="BJ526" s="118"/>
      <c r="BK526" s="118"/>
      <c r="BL526" s="118"/>
      <c r="BM526" s="118"/>
      <c r="BN526" s="118"/>
      <c r="BO526" s="118"/>
      <c r="BP526" s="118"/>
      <c r="BQ526" s="118"/>
      <c r="BR526" s="118"/>
      <c r="BS526" s="118"/>
      <c r="BT526" s="118"/>
      <c r="BU526" s="118"/>
      <c r="BV526" s="118"/>
      <c r="BW526" s="118"/>
      <c r="BX526" s="118"/>
      <c r="BY526" s="118"/>
      <c r="BZ526" s="118"/>
      <c r="CA526" s="118"/>
      <c r="CB526" s="118"/>
      <c r="CC526" s="118"/>
      <c r="CD526" s="118"/>
      <c r="CE526" s="118"/>
      <c r="CF526" s="118"/>
      <c r="CG526" s="118"/>
      <c r="CH526" s="118"/>
      <c r="CI526" s="118"/>
      <c r="CJ526" s="118"/>
      <c r="CK526" s="118"/>
      <c r="CL526" s="118"/>
      <c r="CM526" s="118"/>
      <c r="CN526" s="118"/>
      <c r="CO526" s="118"/>
      <c r="CP526" s="118"/>
      <c r="CQ526" s="118"/>
      <c r="CR526" s="118"/>
      <c r="CS526" s="118"/>
      <c r="CT526" s="118"/>
      <c r="CU526" s="118"/>
      <c r="CV526" s="118"/>
      <c r="CW526" s="118"/>
      <c r="CX526" s="118"/>
      <c r="CY526" s="118"/>
      <c r="CZ526" s="118"/>
      <c r="DA526" s="118"/>
      <c r="DB526" s="118"/>
      <c r="DC526" s="118"/>
      <c r="DD526" s="118"/>
      <c r="DE526" s="118"/>
      <c r="DF526" s="118"/>
      <c r="DG526" s="118"/>
      <c r="DH526" s="118"/>
      <c r="DI526" s="118"/>
      <c r="DJ526" s="118"/>
      <c r="DK526" s="118"/>
      <c r="DL526" s="118"/>
      <c r="DM526" s="118"/>
      <c r="DN526" s="118"/>
      <c r="DO526" s="118"/>
      <c r="DP526" s="118"/>
      <c r="DQ526" s="118"/>
      <c r="DR526" s="118"/>
      <c r="DS526" s="118"/>
      <c r="DT526" s="118"/>
      <c r="DU526" s="118"/>
      <c r="DV526" s="118"/>
      <c r="DW526" s="118"/>
      <c r="DX526" s="118"/>
      <c r="DY526" s="118"/>
      <c r="DZ526" s="118"/>
      <c r="EA526" s="118"/>
      <c r="EB526" s="118"/>
      <c r="EC526" s="118"/>
      <c r="ED526" s="118"/>
      <c r="EE526" s="118"/>
      <c r="EF526" s="118"/>
      <c r="EG526" s="118"/>
      <c r="EH526" s="118"/>
      <c r="EI526" s="118"/>
      <c r="EJ526" s="118"/>
      <c r="EK526" s="118"/>
      <c r="EL526" s="118"/>
      <c r="EM526" s="118"/>
      <c r="EN526" s="118"/>
      <c r="EO526" s="118"/>
      <c r="EP526" s="118"/>
      <c r="EQ526" s="118"/>
      <c r="ER526" s="118"/>
      <c r="ES526" s="118"/>
      <c r="ET526" s="118"/>
      <c r="EU526" s="118"/>
      <c r="EV526" s="118"/>
      <c r="EW526" s="118"/>
      <c r="EX526" s="118"/>
      <c r="EY526" s="118"/>
      <c r="EZ526" s="118"/>
      <c r="FA526" s="118"/>
      <c r="FB526" s="118"/>
      <c r="FC526" s="118"/>
      <c r="FD526" s="118"/>
      <c r="FE526" s="118"/>
      <c r="FF526" s="118"/>
      <c r="FG526" s="118"/>
      <c r="FH526" s="118"/>
      <c r="FI526" s="118"/>
      <c r="FJ526" s="118"/>
      <c r="FK526" s="118"/>
      <c r="FL526" s="118"/>
      <c r="FM526" s="118"/>
      <c r="FN526" s="118"/>
      <c r="FO526" s="118"/>
      <c r="FP526" s="118"/>
      <c r="FQ526" s="118"/>
      <c r="FR526" s="118"/>
      <c r="FS526" s="118"/>
      <c r="FT526" s="118"/>
      <c r="FU526" s="118"/>
      <c r="FV526" s="118"/>
      <c r="FW526" s="118"/>
      <c r="FX526" s="118"/>
      <c r="FY526" s="118"/>
      <c r="FZ526" s="118"/>
      <c r="GA526" s="118"/>
      <c r="GB526" s="118"/>
      <c r="GC526" s="118"/>
      <c r="GD526" s="118"/>
      <c r="GE526" s="118"/>
      <c r="GF526" s="118"/>
      <c r="GG526" s="118"/>
      <c r="GH526" s="118"/>
      <c r="GI526" s="118"/>
      <c r="GJ526" s="118"/>
      <c r="GK526" s="118"/>
      <c r="GL526" s="118"/>
      <c r="GM526" s="118"/>
      <c r="GN526" s="118"/>
    </row>
    <row r="527" spans="1:196" s="1363" customFormat="1" ht="24" customHeight="1">
      <c r="A527" s="66">
        <v>11</v>
      </c>
      <c r="B527" s="66">
        <v>24</v>
      </c>
      <c r="C527" s="1391" t="s">
        <v>291</v>
      </c>
      <c r="D527" s="1360">
        <v>1420000</v>
      </c>
      <c r="E527" s="582">
        <v>1</v>
      </c>
      <c r="F527" s="126">
        <f t="shared" ref="F527:F557" si="115">E527*D527</f>
        <v>1420000</v>
      </c>
      <c r="G527" s="882" t="s">
        <v>315</v>
      </c>
      <c r="H527" s="882" t="s">
        <v>1432</v>
      </c>
      <c r="I527" s="66" t="s">
        <v>65</v>
      </c>
      <c r="J527" s="125" t="s">
        <v>1403</v>
      </c>
      <c r="K527" s="1372" t="s">
        <v>1433</v>
      </c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582">
        <f>$E527</f>
        <v>1</v>
      </c>
      <c r="AC527" s="582">
        <f>$F527</f>
        <v>1420000</v>
      </c>
      <c r="AD527" s="298"/>
      <c r="AE527" s="298"/>
      <c r="AF527" s="298"/>
      <c r="AG527" s="298"/>
      <c r="AH527" s="298"/>
      <c r="AI527" s="298"/>
      <c r="AJ527" s="118"/>
      <c r="AK527" s="118"/>
      <c r="AL527" s="1827">
        <f>$E527</f>
        <v>1</v>
      </c>
      <c r="AM527" s="1827">
        <f>$F527</f>
        <v>1420000</v>
      </c>
      <c r="AN527" s="298"/>
      <c r="AO527" s="298"/>
      <c r="AP527" s="298"/>
      <c r="AQ527" s="298"/>
      <c r="AR527" s="298"/>
      <c r="AS527" s="298"/>
      <c r="AT527" s="298"/>
      <c r="AU527" s="298"/>
      <c r="AV527" s="298"/>
      <c r="AW527" s="298"/>
      <c r="AX527" s="298"/>
      <c r="AY527" s="298"/>
      <c r="AZ527" s="118"/>
      <c r="BA527" s="118"/>
      <c r="BB527" s="118"/>
      <c r="BC527" s="118"/>
      <c r="BD527" s="118"/>
      <c r="BE527" s="118"/>
      <c r="BF527" s="118"/>
      <c r="BG527" s="118"/>
      <c r="BH527" s="118"/>
      <c r="BI527" s="118"/>
      <c r="BJ527" s="118"/>
      <c r="BK527" s="118"/>
      <c r="BL527" s="118"/>
      <c r="BM527" s="118"/>
      <c r="BN527" s="118"/>
      <c r="BO527" s="118"/>
      <c r="BP527" s="118"/>
      <c r="BQ527" s="118"/>
      <c r="BR527" s="118"/>
      <c r="BS527" s="118"/>
      <c r="BT527" s="118"/>
      <c r="BU527" s="118"/>
      <c r="BV527" s="118"/>
      <c r="BW527" s="118"/>
      <c r="BX527" s="118"/>
      <c r="BY527" s="118"/>
      <c r="BZ527" s="118"/>
      <c r="CA527" s="118"/>
      <c r="CB527" s="118"/>
      <c r="CC527" s="118"/>
      <c r="CD527" s="118"/>
      <c r="CE527" s="118"/>
      <c r="CF527" s="118"/>
      <c r="CG527" s="118"/>
      <c r="CH527" s="118"/>
      <c r="CI527" s="118"/>
      <c r="CJ527" s="118"/>
      <c r="CK527" s="118"/>
      <c r="CL527" s="118"/>
      <c r="CM527" s="118"/>
      <c r="CN527" s="118"/>
      <c r="CO527" s="118"/>
      <c r="CP527" s="118"/>
      <c r="CQ527" s="118"/>
      <c r="CR527" s="118"/>
      <c r="CS527" s="118"/>
      <c r="CT527" s="118"/>
      <c r="CU527" s="118"/>
      <c r="CV527" s="118"/>
      <c r="CW527" s="118"/>
      <c r="CX527" s="118"/>
      <c r="CY527" s="118"/>
      <c r="CZ527" s="118"/>
      <c r="DA527" s="118"/>
      <c r="DB527" s="118"/>
      <c r="DC527" s="118"/>
      <c r="DD527" s="118"/>
      <c r="DE527" s="118"/>
      <c r="DF527" s="118"/>
      <c r="DG527" s="118"/>
      <c r="DH527" s="118"/>
      <c r="DI527" s="118"/>
      <c r="DJ527" s="118"/>
      <c r="DK527" s="118"/>
      <c r="DL527" s="118"/>
      <c r="DM527" s="118"/>
      <c r="DN527" s="118"/>
      <c r="DO527" s="118"/>
      <c r="DP527" s="118"/>
      <c r="DQ527" s="118"/>
      <c r="DR527" s="118"/>
      <c r="DS527" s="118"/>
      <c r="DT527" s="118"/>
      <c r="DU527" s="118"/>
      <c r="DV527" s="118"/>
      <c r="DW527" s="118"/>
      <c r="DX527" s="118"/>
      <c r="DY527" s="118"/>
      <c r="DZ527" s="118"/>
      <c r="EA527" s="118"/>
      <c r="EB527" s="118"/>
      <c r="EC527" s="118"/>
      <c r="ED527" s="118"/>
      <c r="EE527" s="118"/>
      <c r="EF527" s="118"/>
      <c r="EG527" s="118"/>
      <c r="EH527" s="118"/>
      <c r="EI527" s="118"/>
      <c r="EJ527" s="118"/>
      <c r="EK527" s="118"/>
      <c r="EL527" s="118"/>
      <c r="EM527" s="118"/>
      <c r="EN527" s="118"/>
      <c r="EO527" s="118"/>
      <c r="EP527" s="118"/>
      <c r="EQ527" s="118"/>
      <c r="ER527" s="118"/>
      <c r="ES527" s="118"/>
      <c r="ET527" s="118"/>
      <c r="EU527" s="118"/>
      <c r="EV527" s="118"/>
      <c r="EW527" s="118"/>
      <c r="EX527" s="118"/>
      <c r="EY527" s="118"/>
      <c r="EZ527" s="118"/>
      <c r="FA527" s="118"/>
      <c r="FB527" s="118"/>
      <c r="FC527" s="118"/>
      <c r="FD527" s="118"/>
      <c r="FE527" s="118"/>
      <c r="FF527" s="118"/>
      <c r="FG527" s="118"/>
      <c r="FH527" s="118"/>
      <c r="FI527" s="118"/>
      <c r="FJ527" s="118"/>
      <c r="FK527" s="118"/>
      <c r="FL527" s="118"/>
      <c r="FM527" s="118"/>
      <c r="FN527" s="118"/>
      <c r="FO527" s="118"/>
      <c r="FP527" s="118"/>
      <c r="FQ527" s="118"/>
      <c r="FR527" s="118"/>
      <c r="FS527" s="118"/>
      <c r="FT527" s="118"/>
      <c r="FU527" s="118"/>
      <c r="FV527" s="118"/>
      <c r="FW527" s="118"/>
      <c r="FX527" s="118"/>
      <c r="FY527" s="118"/>
      <c r="FZ527" s="118"/>
      <c r="GA527" s="118"/>
      <c r="GB527" s="118"/>
      <c r="GC527" s="118"/>
      <c r="GD527" s="118"/>
      <c r="GE527" s="118"/>
      <c r="GF527" s="118"/>
      <c r="GG527" s="118"/>
      <c r="GH527" s="118"/>
      <c r="GI527" s="118"/>
      <c r="GJ527" s="118"/>
      <c r="GK527" s="118"/>
      <c r="GL527" s="118"/>
      <c r="GM527" s="118"/>
      <c r="GN527" s="118"/>
    </row>
    <row r="528" spans="1:196" s="1363" customFormat="1" ht="24" customHeight="1">
      <c r="A528" s="1988">
        <v>11</v>
      </c>
      <c r="B528" s="1988">
        <v>7</v>
      </c>
      <c r="C528" s="1913" t="s">
        <v>778</v>
      </c>
      <c r="D528" s="2002">
        <v>3090000</v>
      </c>
      <c r="E528" s="1985">
        <v>1</v>
      </c>
      <c r="F528" s="1986">
        <f t="shared" si="115"/>
        <v>3090000</v>
      </c>
      <c r="G528" s="1987" t="s">
        <v>777</v>
      </c>
      <c r="H528" s="1987" t="s">
        <v>1432</v>
      </c>
      <c r="I528" s="1988" t="s">
        <v>33</v>
      </c>
      <c r="J528" s="1989" t="s">
        <v>1403</v>
      </c>
      <c r="K528" s="1990" t="s">
        <v>1433</v>
      </c>
      <c r="L528" s="118"/>
      <c r="M528" s="118"/>
      <c r="N528" s="2017"/>
      <c r="O528" s="298"/>
      <c r="P528" s="582">
        <f>$E528</f>
        <v>1</v>
      </c>
      <c r="Q528" s="1827">
        <f>$F528</f>
        <v>3090000</v>
      </c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  <c r="AE528" s="298"/>
      <c r="AF528" s="298"/>
      <c r="AG528" s="298"/>
      <c r="AH528" s="298"/>
      <c r="AI528" s="298"/>
      <c r="AJ528" s="118"/>
      <c r="AK528" s="118"/>
      <c r="AL528" s="1827">
        <f>$E528</f>
        <v>1</v>
      </c>
      <c r="AM528" s="1827">
        <f>$F528</f>
        <v>3090000</v>
      </c>
      <c r="AN528" s="298"/>
      <c r="AO528" s="298"/>
      <c r="AP528" s="298"/>
      <c r="AQ528" s="298"/>
      <c r="AR528" s="298"/>
      <c r="AS528" s="298"/>
      <c r="AT528" s="298"/>
      <c r="AU528" s="298"/>
      <c r="AV528" s="298"/>
      <c r="AW528" s="298"/>
      <c r="AX528" s="298"/>
      <c r="AY528" s="298"/>
      <c r="AZ528" s="118"/>
      <c r="BA528" s="118"/>
      <c r="BB528" s="118"/>
      <c r="BC528" s="118"/>
      <c r="BD528" s="118"/>
      <c r="BE528" s="118"/>
      <c r="BF528" s="118"/>
      <c r="BG528" s="118"/>
      <c r="BH528" s="118"/>
      <c r="BI528" s="118"/>
      <c r="BJ528" s="118"/>
      <c r="BK528" s="118"/>
      <c r="BL528" s="118"/>
      <c r="BM528" s="118"/>
      <c r="BN528" s="118"/>
      <c r="BO528" s="118"/>
      <c r="BP528" s="118"/>
      <c r="BQ528" s="118"/>
      <c r="BR528" s="118"/>
      <c r="BS528" s="118"/>
      <c r="BT528" s="118"/>
      <c r="BU528" s="118"/>
      <c r="BV528" s="118"/>
      <c r="BW528" s="118"/>
      <c r="BX528" s="118"/>
      <c r="BY528" s="118"/>
      <c r="BZ528" s="118"/>
      <c r="CA528" s="118"/>
      <c r="CB528" s="118"/>
      <c r="CC528" s="118"/>
      <c r="CD528" s="118"/>
      <c r="CE528" s="118"/>
      <c r="CF528" s="118"/>
      <c r="CG528" s="118"/>
      <c r="CH528" s="118"/>
      <c r="CI528" s="118"/>
      <c r="CJ528" s="118"/>
      <c r="CK528" s="118"/>
      <c r="CL528" s="118"/>
      <c r="CM528" s="118"/>
      <c r="CN528" s="118"/>
      <c r="CO528" s="118"/>
      <c r="CP528" s="118"/>
      <c r="CQ528" s="118"/>
      <c r="CR528" s="118"/>
      <c r="CS528" s="118"/>
      <c r="CT528" s="118"/>
      <c r="CU528" s="118"/>
      <c r="CV528" s="118"/>
      <c r="CW528" s="118"/>
      <c r="CX528" s="118"/>
      <c r="CY528" s="118"/>
      <c r="CZ528" s="118"/>
      <c r="DA528" s="118"/>
      <c r="DB528" s="118"/>
      <c r="DC528" s="118"/>
      <c r="DD528" s="118"/>
      <c r="DE528" s="118"/>
      <c r="DF528" s="118"/>
      <c r="DG528" s="118"/>
      <c r="DH528" s="118"/>
      <c r="DI528" s="118"/>
      <c r="DJ528" s="118"/>
      <c r="DK528" s="118"/>
      <c r="DL528" s="118"/>
      <c r="DM528" s="118"/>
      <c r="DN528" s="118"/>
      <c r="DO528" s="118"/>
      <c r="DP528" s="118"/>
      <c r="DQ528" s="118"/>
      <c r="DR528" s="118"/>
      <c r="DS528" s="118"/>
      <c r="DT528" s="118"/>
      <c r="DU528" s="118"/>
      <c r="DV528" s="118"/>
      <c r="DW528" s="118"/>
      <c r="DX528" s="118"/>
      <c r="DY528" s="118"/>
      <c r="DZ528" s="118"/>
      <c r="EA528" s="118"/>
      <c r="EB528" s="118"/>
      <c r="EC528" s="118"/>
      <c r="ED528" s="118"/>
      <c r="EE528" s="118"/>
      <c r="EF528" s="118"/>
      <c r="EG528" s="118"/>
      <c r="EH528" s="118"/>
      <c r="EI528" s="118"/>
      <c r="EJ528" s="118"/>
      <c r="EK528" s="118"/>
      <c r="EL528" s="118"/>
      <c r="EM528" s="118"/>
      <c r="EN528" s="118"/>
      <c r="EO528" s="118"/>
      <c r="EP528" s="118"/>
      <c r="EQ528" s="118"/>
      <c r="ER528" s="118"/>
      <c r="ES528" s="118"/>
      <c r="ET528" s="118"/>
      <c r="EU528" s="118"/>
      <c r="EV528" s="118"/>
      <c r="EW528" s="118"/>
      <c r="EX528" s="118"/>
      <c r="EY528" s="118"/>
      <c r="EZ528" s="118"/>
      <c r="FA528" s="118"/>
      <c r="FB528" s="118"/>
      <c r="FC528" s="118"/>
      <c r="FD528" s="118"/>
      <c r="FE528" s="118"/>
      <c r="FF528" s="118"/>
      <c r="FG528" s="118"/>
      <c r="FH528" s="118"/>
      <c r="FI528" s="118"/>
      <c r="FJ528" s="118"/>
      <c r="FK528" s="118"/>
      <c r="FL528" s="118"/>
      <c r="FM528" s="118"/>
      <c r="FN528" s="118"/>
      <c r="FO528" s="118"/>
      <c r="FP528" s="118"/>
      <c r="FQ528" s="118"/>
      <c r="FR528" s="118"/>
      <c r="FS528" s="118"/>
      <c r="FT528" s="118"/>
      <c r="FU528" s="118"/>
      <c r="FV528" s="118"/>
      <c r="FW528" s="118"/>
      <c r="FX528" s="118"/>
      <c r="FY528" s="118"/>
      <c r="FZ528" s="118"/>
      <c r="GA528" s="118"/>
      <c r="GB528" s="118"/>
      <c r="GC528" s="118"/>
      <c r="GD528" s="118"/>
      <c r="GE528" s="118"/>
      <c r="GF528" s="118"/>
      <c r="GG528" s="118"/>
      <c r="GH528" s="118"/>
      <c r="GI528" s="118"/>
      <c r="GJ528" s="118"/>
      <c r="GK528" s="118"/>
      <c r="GL528" s="118"/>
      <c r="GM528" s="118"/>
      <c r="GN528" s="118"/>
    </row>
    <row r="529" spans="1:196" s="1792" customFormat="1" ht="24" customHeight="1">
      <c r="A529" s="66">
        <v>11</v>
      </c>
      <c r="B529" s="66">
        <v>27</v>
      </c>
      <c r="C529" s="14" t="s">
        <v>128</v>
      </c>
      <c r="D529" s="1360">
        <v>3090000</v>
      </c>
      <c r="E529" s="582">
        <v>1</v>
      </c>
      <c r="F529" s="126">
        <f t="shared" si="115"/>
        <v>3090000</v>
      </c>
      <c r="G529" s="882" t="s">
        <v>777</v>
      </c>
      <c r="H529" s="882" t="s">
        <v>1432</v>
      </c>
      <c r="I529" s="66" t="s">
        <v>33</v>
      </c>
      <c r="J529" s="125" t="s">
        <v>1403</v>
      </c>
      <c r="K529" s="1372" t="s">
        <v>1433</v>
      </c>
      <c r="L529" s="118"/>
      <c r="M529" s="118"/>
      <c r="N529" s="298"/>
      <c r="O529" s="298"/>
      <c r="P529" s="582">
        <f>$E529</f>
        <v>1</v>
      </c>
      <c r="Q529" s="1827">
        <f>$F529</f>
        <v>3090000</v>
      </c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  <c r="AE529" s="298"/>
      <c r="AF529" s="298"/>
      <c r="AG529" s="298"/>
      <c r="AH529" s="298"/>
      <c r="AI529" s="298"/>
      <c r="AJ529" s="118"/>
      <c r="AK529" s="118"/>
      <c r="AL529" s="1827">
        <f>$E529</f>
        <v>1</v>
      </c>
      <c r="AM529" s="1827">
        <f>$F529</f>
        <v>3090000</v>
      </c>
      <c r="AN529" s="298"/>
      <c r="AO529" s="298"/>
      <c r="AP529" s="298"/>
      <c r="AQ529" s="298"/>
      <c r="AR529" s="298"/>
      <c r="AS529" s="298"/>
      <c r="AT529" s="298"/>
      <c r="AU529" s="298"/>
      <c r="AV529" s="298"/>
      <c r="AW529" s="298"/>
      <c r="AX529" s="298"/>
      <c r="AY529" s="298"/>
      <c r="AZ529" s="118"/>
      <c r="BA529" s="118"/>
      <c r="BB529" s="118"/>
      <c r="BC529" s="118"/>
      <c r="BD529" s="118"/>
      <c r="BE529" s="118"/>
      <c r="BF529" s="118"/>
      <c r="BG529" s="118"/>
      <c r="BH529" s="118"/>
      <c r="BI529" s="118"/>
      <c r="BJ529" s="118"/>
      <c r="BK529" s="118"/>
      <c r="BL529" s="118"/>
      <c r="BM529" s="118"/>
      <c r="BN529" s="118"/>
      <c r="BO529" s="118"/>
      <c r="BP529" s="118"/>
      <c r="BQ529" s="118"/>
      <c r="BR529" s="118"/>
      <c r="BS529" s="118"/>
      <c r="BT529" s="118"/>
      <c r="BU529" s="118"/>
      <c r="BV529" s="118"/>
      <c r="BW529" s="118"/>
      <c r="BX529" s="118"/>
      <c r="BY529" s="118"/>
      <c r="BZ529" s="118"/>
      <c r="CA529" s="118"/>
      <c r="CB529" s="118"/>
      <c r="CC529" s="118"/>
      <c r="CD529" s="118"/>
      <c r="CE529" s="118"/>
      <c r="CF529" s="118"/>
      <c r="CG529" s="118"/>
      <c r="CH529" s="118"/>
      <c r="CI529" s="118"/>
      <c r="CJ529" s="118"/>
      <c r="CK529" s="118"/>
      <c r="CL529" s="118"/>
      <c r="CM529" s="118"/>
      <c r="CN529" s="118"/>
      <c r="CO529" s="118"/>
      <c r="CP529" s="118"/>
      <c r="CQ529" s="118"/>
      <c r="CR529" s="118"/>
      <c r="CS529" s="118"/>
      <c r="CT529" s="118"/>
      <c r="CU529" s="118"/>
      <c r="CV529" s="118"/>
      <c r="CW529" s="118"/>
      <c r="CX529" s="118"/>
      <c r="CY529" s="118"/>
      <c r="CZ529" s="118"/>
      <c r="DA529" s="118"/>
      <c r="DB529" s="118"/>
      <c r="DC529" s="118"/>
      <c r="DD529" s="118"/>
      <c r="DE529" s="118"/>
      <c r="DF529" s="118"/>
      <c r="DG529" s="118"/>
      <c r="DH529" s="118"/>
      <c r="DI529" s="118"/>
      <c r="DJ529" s="118"/>
      <c r="DK529" s="118"/>
      <c r="DL529" s="118"/>
      <c r="DM529" s="118"/>
      <c r="DN529" s="118"/>
      <c r="DO529" s="118"/>
      <c r="DP529" s="118"/>
      <c r="DQ529" s="118"/>
      <c r="DR529" s="118"/>
      <c r="DS529" s="118"/>
      <c r="DT529" s="118"/>
      <c r="DU529" s="118"/>
      <c r="DV529" s="118"/>
      <c r="DW529" s="118"/>
      <c r="DX529" s="118"/>
      <c r="DY529" s="118"/>
      <c r="DZ529" s="118"/>
      <c r="EA529" s="118"/>
      <c r="EB529" s="118"/>
      <c r="EC529" s="118"/>
      <c r="ED529" s="118"/>
      <c r="EE529" s="118"/>
      <c r="EF529" s="118"/>
      <c r="EG529" s="118"/>
      <c r="EH529" s="118"/>
      <c r="EI529" s="118"/>
      <c r="EJ529" s="118"/>
      <c r="EK529" s="118"/>
      <c r="EL529" s="118"/>
      <c r="EM529" s="118"/>
      <c r="EN529" s="118"/>
      <c r="EO529" s="118"/>
      <c r="EP529" s="118"/>
      <c r="EQ529" s="118"/>
      <c r="ER529" s="118"/>
      <c r="ES529" s="118"/>
      <c r="ET529" s="118"/>
      <c r="EU529" s="118"/>
      <c r="EV529" s="118"/>
      <c r="EW529" s="118"/>
      <c r="EX529" s="118"/>
      <c r="EY529" s="118"/>
      <c r="EZ529" s="118"/>
      <c r="FA529" s="118"/>
      <c r="FB529" s="118"/>
      <c r="FC529" s="118"/>
      <c r="FD529" s="118"/>
      <c r="FE529" s="118"/>
      <c r="FF529" s="118"/>
      <c r="FG529" s="118"/>
      <c r="FH529" s="118"/>
      <c r="FI529" s="118"/>
      <c r="FJ529" s="118"/>
      <c r="FK529" s="118"/>
      <c r="FL529" s="118"/>
      <c r="FM529" s="118"/>
      <c r="FN529" s="118"/>
      <c r="FO529" s="118"/>
      <c r="FP529" s="118"/>
      <c r="FQ529" s="118"/>
      <c r="FR529" s="118"/>
      <c r="FS529" s="118"/>
      <c r="FT529" s="118"/>
      <c r="FU529" s="118"/>
      <c r="FV529" s="118"/>
      <c r="FW529" s="118"/>
      <c r="FX529" s="118"/>
      <c r="FY529" s="118"/>
      <c r="FZ529" s="118"/>
      <c r="GA529" s="118"/>
      <c r="GB529" s="118"/>
      <c r="GC529" s="118"/>
      <c r="GD529" s="118"/>
      <c r="GE529" s="118"/>
      <c r="GF529" s="118"/>
      <c r="GG529" s="118"/>
      <c r="GH529" s="118"/>
      <c r="GI529" s="118"/>
      <c r="GJ529" s="118"/>
      <c r="GK529" s="118"/>
      <c r="GL529" s="118"/>
      <c r="GM529" s="118"/>
      <c r="GN529" s="118"/>
    </row>
    <row r="530" spans="1:196" ht="24" customHeight="1">
      <c r="A530" s="66">
        <v>11</v>
      </c>
      <c r="B530" s="66">
        <v>15</v>
      </c>
      <c r="C530" s="14" t="s">
        <v>742</v>
      </c>
      <c r="D530" s="1360">
        <v>5150000</v>
      </c>
      <c r="E530" s="582">
        <v>1</v>
      </c>
      <c r="F530" s="126">
        <f t="shared" si="115"/>
        <v>5150000</v>
      </c>
      <c r="G530" s="882" t="s">
        <v>777</v>
      </c>
      <c r="H530" s="882" t="s">
        <v>1432</v>
      </c>
      <c r="I530" s="66" t="s">
        <v>725</v>
      </c>
      <c r="J530" s="125" t="s">
        <v>1403</v>
      </c>
      <c r="K530" s="1372" t="s">
        <v>1433</v>
      </c>
      <c r="N530" s="298"/>
      <c r="O530" s="298"/>
      <c r="P530" s="582">
        <f>$E530</f>
        <v>1</v>
      </c>
      <c r="Q530" s="1827">
        <f>$F530</f>
        <v>5150000</v>
      </c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  <c r="AE530" s="298"/>
      <c r="AF530" s="298"/>
      <c r="AG530" s="298"/>
      <c r="AH530" s="298"/>
      <c r="AI530" s="298"/>
      <c r="AL530" s="1827">
        <f>$E530</f>
        <v>1</v>
      </c>
      <c r="AM530" s="1827">
        <f>$F530</f>
        <v>5150000</v>
      </c>
      <c r="AN530" s="298"/>
      <c r="AO530" s="298"/>
      <c r="AP530" s="298"/>
      <c r="AQ530" s="298"/>
      <c r="AR530" s="298"/>
      <c r="AS530" s="298"/>
      <c r="AT530" s="298"/>
      <c r="AU530" s="298"/>
      <c r="AV530" s="298"/>
      <c r="AW530" s="298"/>
      <c r="AX530" s="298"/>
      <c r="AY530" s="298"/>
    </row>
    <row r="531" spans="1:196" ht="24" customHeight="1">
      <c r="A531" s="66">
        <v>11</v>
      </c>
      <c r="B531" s="66">
        <v>22</v>
      </c>
      <c r="C531" s="14" t="s">
        <v>546</v>
      </c>
      <c r="D531" s="1360">
        <v>1340000</v>
      </c>
      <c r="E531" s="582">
        <v>1</v>
      </c>
      <c r="F531" s="126">
        <f t="shared" si="115"/>
        <v>1340000</v>
      </c>
      <c r="G531" s="882" t="s">
        <v>781</v>
      </c>
      <c r="H531" s="882" t="s">
        <v>1425</v>
      </c>
      <c r="I531" s="66" t="s">
        <v>28</v>
      </c>
      <c r="J531" s="125" t="s">
        <v>1403</v>
      </c>
      <c r="K531" s="1372" t="s">
        <v>1433</v>
      </c>
      <c r="N531" s="298"/>
      <c r="O531" s="298"/>
      <c r="P531" s="298"/>
      <c r="Q531" s="298"/>
      <c r="R531" s="298"/>
      <c r="S531" s="298"/>
      <c r="T531" s="298"/>
      <c r="U531" s="298"/>
      <c r="V531" s="582">
        <f>$E531</f>
        <v>1</v>
      </c>
      <c r="W531" s="582">
        <f>$F531</f>
        <v>1340000</v>
      </c>
      <c r="X531" s="298"/>
      <c r="Y531" s="298"/>
      <c r="Z531" s="298"/>
      <c r="AA531" s="298"/>
      <c r="AB531" s="298"/>
      <c r="AC531" s="298"/>
      <c r="AD531" s="298"/>
      <c r="AE531" s="298"/>
      <c r="AF531" s="298"/>
      <c r="AG531" s="298"/>
      <c r="AH531" s="298"/>
      <c r="AI531" s="298"/>
      <c r="AL531" s="298"/>
      <c r="AM531" s="298"/>
      <c r="AN531" s="1827">
        <f>$E531</f>
        <v>1</v>
      </c>
      <c r="AO531" s="1827">
        <f>$F531</f>
        <v>1340000</v>
      </c>
      <c r="AP531" s="298"/>
      <c r="AQ531" s="298"/>
      <c r="AR531" s="298"/>
      <c r="AS531" s="298"/>
      <c r="AT531" s="298"/>
      <c r="AU531" s="298"/>
      <c r="AV531" s="298"/>
      <c r="AW531" s="298"/>
      <c r="AX531" s="298"/>
      <c r="AY531" s="298"/>
    </row>
    <row r="532" spans="1:196" ht="24" customHeight="1">
      <c r="A532" s="66">
        <v>11</v>
      </c>
      <c r="B532" s="66">
        <v>18</v>
      </c>
      <c r="C532" s="14" t="s">
        <v>638</v>
      </c>
      <c r="D532" s="1360">
        <v>2060000</v>
      </c>
      <c r="E532" s="582">
        <v>1</v>
      </c>
      <c r="F532" s="126">
        <f t="shared" si="115"/>
        <v>2060000</v>
      </c>
      <c r="G532" s="882" t="s">
        <v>776</v>
      </c>
      <c r="H532" s="882" t="s">
        <v>1425</v>
      </c>
      <c r="I532" s="66" t="s">
        <v>33</v>
      </c>
      <c r="J532" s="1366" t="s">
        <v>1403</v>
      </c>
      <c r="K532" s="1372" t="s">
        <v>1433</v>
      </c>
      <c r="N532" s="298"/>
      <c r="O532" s="298"/>
      <c r="P532" s="582">
        <f>$E532</f>
        <v>1</v>
      </c>
      <c r="Q532" s="1827">
        <f>$F532</f>
        <v>2060000</v>
      </c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  <c r="AE532" s="298"/>
      <c r="AF532" s="298"/>
      <c r="AG532" s="298"/>
      <c r="AH532" s="298"/>
      <c r="AI532" s="298"/>
      <c r="AL532" s="298"/>
      <c r="AM532" s="298"/>
      <c r="AN532" s="1827">
        <f>$E532</f>
        <v>1</v>
      </c>
      <c r="AO532" s="1827">
        <f>$F532</f>
        <v>2060000</v>
      </c>
      <c r="AP532" s="298"/>
      <c r="AQ532" s="298"/>
      <c r="AR532" s="298"/>
      <c r="AS532" s="298"/>
      <c r="AT532" s="298"/>
      <c r="AU532" s="298"/>
      <c r="AV532" s="298"/>
      <c r="AW532" s="298"/>
      <c r="AX532" s="298"/>
      <c r="AY532" s="298"/>
    </row>
    <row r="533" spans="1:196" ht="24" customHeight="1">
      <c r="A533" s="66">
        <v>11</v>
      </c>
      <c r="B533" s="66">
        <v>20</v>
      </c>
      <c r="C533" s="14" t="s">
        <v>735</v>
      </c>
      <c r="D533" s="1360">
        <v>2460000</v>
      </c>
      <c r="E533" s="582">
        <v>1</v>
      </c>
      <c r="F533" s="126">
        <f t="shared" si="115"/>
        <v>2460000</v>
      </c>
      <c r="G533" s="882" t="s">
        <v>776</v>
      </c>
      <c r="H533" s="882" t="s">
        <v>1425</v>
      </c>
      <c r="I533" s="66" t="s">
        <v>33</v>
      </c>
      <c r="J533" s="125" t="s">
        <v>1403</v>
      </c>
      <c r="K533" s="1372" t="s">
        <v>1433</v>
      </c>
      <c r="N533" s="298"/>
      <c r="O533" s="298"/>
      <c r="P533" s="582">
        <f>$E533</f>
        <v>1</v>
      </c>
      <c r="Q533" s="1827">
        <f>$F533</f>
        <v>2460000</v>
      </c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  <c r="AE533" s="298"/>
      <c r="AF533" s="298"/>
      <c r="AG533" s="298"/>
      <c r="AH533" s="298"/>
      <c r="AI533" s="298"/>
      <c r="AL533" s="298"/>
      <c r="AM533" s="298"/>
      <c r="AN533" s="1827">
        <f>$E533</f>
        <v>1</v>
      </c>
      <c r="AO533" s="1827">
        <f>$F533</f>
        <v>2460000</v>
      </c>
      <c r="AP533" s="298"/>
      <c r="AQ533" s="298"/>
      <c r="AR533" s="298"/>
      <c r="AS533" s="298"/>
      <c r="AT533" s="298"/>
      <c r="AU533" s="298"/>
      <c r="AV533" s="298"/>
      <c r="AW533" s="298"/>
      <c r="AX533" s="298"/>
      <c r="AY533" s="298"/>
    </row>
    <row r="534" spans="1:196" ht="24" customHeight="1">
      <c r="A534" s="66">
        <v>11</v>
      </c>
      <c r="B534" s="66">
        <v>21</v>
      </c>
      <c r="C534" s="14" t="s">
        <v>549</v>
      </c>
      <c r="D534" s="1360">
        <v>3090000</v>
      </c>
      <c r="E534" s="582">
        <v>1</v>
      </c>
      <c r="F534" s="126">
        <f t="shared" si="115"/>
        <v>3090000</v>
      </c>
      <c r="G534" s="882" t="s">
        <v>776</v>
      </c>
      <c r="H534" s="882" t="s">
        <v>1425</v>
      </c>
      <c r="I534" s="66" t="s">
        <v>33</v>
      </c>
      <c r="J534" s="125" t="s">
        <v>1403</v>
      </c>
      <c r="K534" s="1372" t="s">
        <v>1433</v>
      </c>
      <c r="N534" s="298"/>
      <c r="O534" s="298"/>
      <c r="P534" s="582">
        <f>$E534</f>
        <v>1</v>
      </c>
      <c r="Q534" s="1827">
        <f>$F534</f>
        <v>3090000</v>
      </c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  <c r="AE534" s="298"/>
      <c r="AF534" s="298"/>
      <c r="AG534" s="298"/>
      <c r="AH534" s="298"/>
      <c r="AI534" s="298"/>
      <c r="AL534" s="298"/>
      <c r="AM534" s="298"/>
      <c r="AN534" s="1827">
        <f>$E534</f>
        <v>1</v>
      </c>
      <c r="AO534" s="1827">
        <f>$F534</f>
        <v>3090000</v>
      </c>
      <c r="AP534" s="298"/>
      <c r="AQ534" s="298"/>
      <c r="AR534" s="298"/>
      <c r="AS534" s="298"/>
      <c r="AT534" s="298"/>
      <c r="AU534" s="298"/>
      <c r="AV534" s="298"/>
      <c r="AW534" s="298"/>
      <c r="AX534" s="298"/>
      <c r="AY534" s="298"/>
    </row>
    <row r="535" spans="1:196" ht="24" customHeight="1">
      <c r="A535" s="66">
        <v>11</v>
      </c>
      <c r="B535" s="66">
        <v>12</v>
      </c>
      <c r="C535" s="14" t="s">
        <v>996</v>
      </c>
      <c r="D535" s="1360">
        <v>4120000</v>
      </c>
      <c r="E535" s="582">
        <v>1</v>
      </c>
      <c r="F535" s="126">
        <f t="shared" si="115"/>
        <v>4120000</v>
      </c>
      <c r="G535" s="882" t="s">
        <v>776</v>
      </c>
      <c r="H535" s="882" t="s">
        <v>1425</v>
      </c>
      <c r="I535" s="66" t="s">
        <v>725</v>
      </c>
      <c r="J535" s="125" t="s">
        <v>1403</v>
      </c>
      <c r="K535" s="1372" t="s">
        <v>1433</v>
      </c>
      <c r="N535" s="298"/>
      <c r="O535" s="298"/>
      <c r="P535" s="582">
        <f>$E535</f>
        <v>1</v>
      </c>
      <c r="Q535" s="1827">
        <f>$F535</f>
        <v>4120000</v>
      </c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  <c r="AE535" s="298"/>
      <c r="AF535" s="298"/>
      <c r="AG535" s="298"/>
      <c r="AH535" s="298"/>
      <c r="AI535" s="298"/>
      <c r="AL535" s="298"/>
      <c r="AM535" s="298"/>
      <c r="AN535" s="1827">
        <f>$E535</f>
        <v>1</v>
      </c>
      <c r="AO535" s="1827">
        <f>$F535</f>
        <v>4120000</v>
      </c>
      <c r="AP535" s="298"/>
      <c r="AQ535" s="298"/>
      <c r="AR535" s="298"/>
      <c r="AS535" s="298"/>
      <c r="AT535" s="298"/>
      <c r="AU535" s="298"/>
      <c r="AV535" s="298"/>
      <c r="AW535" s="298"/>
      <c r="AX535" s="298"/>
      <c r="AY535" s="298"/>
    </row>
    <row r="536" spans="1:196" ht="24" customHeight="1">
      <c r="A536" s="66">
        <v>11</v>
      </c>
      <c r="B536" s="66">
        <v>10</v>
      </c>
      <c r="C536" s="14" t="s">
        <v>995</v>
      </c>
      <c r="D536" s="1360">
        <v>4380000</v>
      </c>
      <c r="E536" s="582">
        <v>1</v>
      </c>
      <c r="F536" s="126">
        <f t="shared" si="115"/>
        <v>4380000</v>
      </c>
      <c r="G536" s="882" t="s">
        <v>660</v>
      </c>
      <c r="H536" s="882" t="s">
        <v>662</v>
      </c>
      <c r="I536" s="66" t="s">
        <v>39</v>
      </c>
      <c r="J536" s="1366" t="s">
        <v>1403</v>
      </c>
      <c r="K536" s="1372" t="s">
        <v>1433</v>
      </c>
      <c r="N536" s="582">
        <f>$E536</f>
        <v>1</v>
      </c>
      <c r="O536" s="1827">
        <f>$F536</f>
        <v>4380000</v>
      </c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  <c r="AE536" s="298"/>
      <c r="AF536" s="298"/>
      <c r="AG536" s="298"/>
      <c r="AH536" s="298"/>
      <c r="AI536" s="298"/>
      <c r="AL536" s="298"/>
      <c r="AM536" s="298"/>
      <c r="AN536" s="298"/>
      <c r="AO536" s="298"/>
      <c r="AP536" s="1827">
        <f>$E536</f>
        <v>1</v>
      </c>
      <c r="AQ536" s="1827">
        <f>$F536</f>
        <v>4380000</v>
      </c>
      <c r="AR536" s="298"/>
      <c r="AS536" s="298"/>
      <c r="AT536" s="298"/>
      <c r="AU536" s="298"/>
      <c r="AV536" s="298"/>
      <c r="AW536" s="298"/>
      <c r="AX536" s="298"/>
      <c r="AY536" s="298"/>
    </row>
    <row r="537" spans="1:196" ht="24" customHeight="1">
      <c r="A537" s="66">
        <v>11</v>
      </c>
      <c r="B537" s="66">
        <v>14</v>
      </c>
      <c r="C537" s="14" t="s">
        <v>903</v>
      </c>
      <c r="D537" s="1360">
        <v>7010000</v>
      </c>
      <c r="E537" s="582">
        <v>1</v>
      </c>
      <c r="F537" s="126">
        <f t="shared" si="115"/>
        <v>7010000</v>
      </c>
      <c r="G537" s="882" t="s">
        <v>660</v>
      </c>
      <c r="H537" s="882" t="s">
        <v>662</v>
      </c>
      <c r="I537" s="66" t="s">
        <v>39</v>
      </c>
      <c r="J537" s="1366" t="s">
        <v>1403</v>
      </c>
      <c r="K537" s="1372" t="s">
        <v>1433</v>
      </c>
      <c r="N537" s="582">
        <f>$E537</f>
        <v>1</v>
      </c>
      <c r="O537" s="1827">
        <f>$F537</f>
        <v>7010000</v>
      </c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  <c r="AE537" s="298"/>
      <c r="AF537" s="298"/>
      <c r="AG537" s="298"/>
      <c r="AH537" s="298"/>
      <c r="AI537" s="298"/>
      <c r="AL537" s="298"/>
      <c r="AM537" s="298"/>
      <c r="AN537" s="298"/>
      <c r="AO537" s="298"/>
      <c r="AP537" s="1827">
        <f>$E537</f>
        <v>1</v>
      </c>
      <c r="AQ537" s="1827">
        <f>$F537</f>
        <v>7010000</v>
      </c>
      <c r="AR537" s="298"/>
      <c r="AS537" s="298"/>
      <c r="AT537" s="298"/>
      <c r="AU537" s="298"/>
      <c r="AV537" s="298"/>
      <c r="AW537" s="298"/>
      <c r="AX537" s="298"/>
      <c r="AY537" s="298"/>
    </row>
    <row r="538" spans="1:196" ht="24" customHeight="1">
      <c r="A538" s="66">
        <v>11</v>
      </c>
      <c r="B538" s="66">
        <v>17</v>
      </c>
      <c r="C538" s="14" t="s">
        <v>638</v>
      </c>
      <c r="D538" s="1360">
        <v>2060000</v>
      </c>
      <c r="E538" s="582">
        <v>1</v>
      </c>
      <c r="F538" s="126">
        <f t="shared" si="115"/>
        <v>2060000</v>
      </c>
      <c r="G538" s="882" t="s">
        <v>793</v>
      </c>
      <c r="H538" s="882" t="s">
        <v>663</v>
      </c>
      <c r="I538" s="66" t="s">
        <v>33</v>
      </c>
      <c r="J538" s="125" t="s">
        <v>1403</v>
      </c>
      <c r="K538" s="1372" t="s">
        <v>1433</v>
      </c>
      <c r="N538" s="298"/>
      <c r="O538" s="298"/>
      <c r="P538" s="582">
        <f>$E538</f>
        <v>1</v>
      </c>
      <c r="Q538" s="1827">
        <f>$F538</f>
        <v>2060000</v>
      </c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  <c r="AE538" s="298"/>
      <c r="AF538" s="298"/>
      <c r="AG538" s="298"/>
      <c r="AH538" s="298"/>
      <c r="AI538" s="298"/>
      <c r="AL538" s="298"/>
      <c r="AM538" s="298"/>
      <c r="AN538" s="298"/>
      <c r="AO538" s="298"/>
      <c r="AP538" s="298"/>
      <c r="AQ538" s="298"/>
      <c r="AR538" s="1827">
        <f t="shared" ref="AR538:AR543" si="116">$E538</f>
        <v>1</v>
      </c>
      <c r="AS538" s="1827">
        <f t="shared" ref="AS538:AS543" si="117">$F538</f>
        <v>2060000</v>
      </c>
      <c r="AT538" s="298"/>
      <c r="AU538" s="298"/>
      <c r="AV538" s="298"/>
      <c r="AW538" s="298"/>
      <c r="AX538" s="298"/>
      <c r="AY538" s="298"/>
    </row>
    <row r="539" spans="1:196" ht="24" customHeight="1">
      <c r="A539" s="66">
        <v>11</v>
      </c>
      <c r="B539" s="66">
        <v>25</v>
      </c>
      <c r="C539" s="14" t="s">
        <v>312</v>
      </c>
      <c r="D539" s="1360">
        <v>2370000</v>
      </c>
      <c r="E539" s="582">
        <v>1</v>
      </c>
      <c r="F539" s="126">
        <f t="shared" si="115"/>
        <v>2370000</v>
      </c>
      <c r="G539" s="882" t="s">
        <v>779</v>
      </c>
      <c r="H539" s="882" t="s">
        <v>663</v>
      </c>
      <c r="I539" s="66" t="s">
        <v>26</v>
      </c>
      <c r="J539" s="125" t="s">
        <v>1403</v>
      </c>
      <c r="K539" s="1372" t="s">
        <v>1433</v>
      </c>
      <c r="M539" s="30" t="s">
        <v>4113</v>
      </c>
      <c r="N539" s="298"/>
      <c r="O539" s="298"/>
      <c r="P539" s="298"/>
      <c r="Q539" s="298"/>
      <c r="R539" s="298"/>
      <c r="S539" s="298"/>
      <c r="T539" s="582">
        <f>$E539</f>
        <v>1</v>
      </c>
      <c r="U539" s="1827">
        <f>$F539</f>
        <v>2370000</v>
      </c>
      <c r="V539" s="298"/>
      <c r="W539" s="298"/>
      <c r="X539" s="298"/>
      <c r="Y539" s="298"/>
      <c r="Z539" s="298"/>
      <c r="AA539" s="298"/>
      <c r="AB539" s="298"/>
      <c r="AC539" s="298"/>
      <c r="AD539" s="298"/>
      <c r="AE539" s="298"/>
      <c r="AF539" s="298"/>
      <c r="AG539" s="298"/>
      <c r="AH539" s="298"/>
      <c r="AI539" s="298"/>
      <c r="AL539" s="298"/>
      <c r="AM539" s="298"/>
      <c r="AN539" s="298"/>
      <c r="AO539" s="298"/>
      <c r="AP539" s="298"/>
      <c r="AQ539" s="298"/>
      <c r="AR539" s="1827">
        <f t="shared" si="116"/>
        <v>1</v>
      </c>
      <c r="AS539" s="1827">
        <f t="shared" si="117"/>
        <v>2370000</v>
      </c>
      <c r="AT539" s="298"/>
      <c r="AU539" s="298"/>
      <c r="AV539" s="298"/>
      <c r="AW539" s="298"/>
      <c r="AX539" s="298"/>
      <c r="AY539" s="298"/>
    </row>
    <row r="540" spans="1:196" ht="24" customHeight="1">
      <c r="A540" s="66">
        <v>11</v>
      </c>
      <c r="B540" s="66">
        <v>5</v>
      </c>
      <c r="C540" s="14" t="s">
        <v>518</v>
      </c>
      <c r="D540" s="1360">
        <v>2580000</v>
      </c>
      <c r="E540" s="582">
        <v>1</v>
      </c>
      <c r="F540" s="126">
        <f t="shared" si="115"/>
        <v>2580000</v>
      </c>
      <c r="G540" s="882" t="s">
        <v>779</v>
      </c>
      <c r="H540" s="882" t="s">
        <v>663</v>
      </c>
      <c r="I540" s="66" t="s">
        <v>26</v>
      </c>
      <c r="J540" s="125" t="s">
        <v>1403</v>
      </c>
      <c r="K540" s="1372" t="s">
        <v>1433</v>
      </c>
      <c r="M540" s="30" t="s">
        <v>4113</v>
      </c>
      <c r="N540" s="298"/>
      <c r="O540" s="298"/>
      <c r="P540" s="298"/>
      <c r="Q540" s="298"/>
      <c r="R540" s="298"/>
      <c r="S540" s="298"/>
      <c r="T540" s="582">
        <f>$E540</f>
        <v>1</v>
      </c>
      <c r="U540" s="1827">
        <f>$F540</f>
        <v>2580000</v>
      </c>
      <c r="V540" s="298"/>
      <c r="W540" s="298"/>
      <c r="X540" s="298"/>
      <c r="Y540" s="298"/>
      <c r="Z540" s="298"/>
      <c r="AA540" s="298"/>
      <c r="AB540" s="298"/>
      <c r="AC540" s="298"/>
      <c r="AD540" s="298"/>
      <c r="AE540" s="298"/>
      <c r="AF540" s="298"/>
      <c r="AG540" s="298"/>
      <c r="AH540" s="298"/>
      <c r="AI540" s="298"/>
      <c r="AL540" s="298"/>
      <c r="AM540" s="298"/>
      <c r="AN540" s="298"/>
      <c r="AO540" s="298"/>
      <c r="AP540" s="298"/>
      <c r="AQ540" s="298"/>
      <c r="AR540" s="1827">
        <f t="shared" si="116"/>
        <v>1</v>
      </c>
      <c r="AS540" s="1827">
        <f t="shared" si="117"/>
        <v>2580000</v>
      </c>
      <c r="AT540" s="298"/>
      <c r="AU540" s="298"/>
      <c r="AV540" s="298"/>
      <c r="AW540" s="298"/>
      <c r="AX540" s="298"/>
      <c r="AY540" s="298"/>
    </row>
    <row r="541" spans="1:196" ht="24" customHeight="1">
      <c r="A541" s="66">
        <v>11</v>
      </c>
      <c r="B541" s="66">
        <v>28</v>
      </c>
      <c r="C541" s="14" t="s">
        <v>128</v>
      </c>
      <c r="D541" s="1360">
        <v>3090000</v>
      </c>
      <c r="E541" s="582">
        <v>1</v>
      </c>
      <c r="F541" s="126">
        <f t="shared" si="115"/>
        <v>3090000</v>
      </c>
      <c r="G541" s="882" t="s">
        <v>793</v>
      </c>
      <c r="H541" s="882" t="s">
        <v>663</v>
      </c>
      <c r="I541" s="66" t="s">
        <v>33</v>
      </c>
      <c r="J541" s="125" t="s">
        <v>1403</v>
      </c>
      <c r="K541" s="1372" t="s">
        <v>1433</v>
      </c>
      <c r="N541" s="298"/>
      <c r="O541" s="298"/>
      <c r="P541" s="582">
        <f>$E541</f>
        <v>1</v>
      </c>
      <c r="Q541" s="1827">
        <f>$F541</f>
        <v>3090000</v>
      </c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  <c r="AE541" s="298"/>
      <c r="AF541" s="298"/>
      <c r="AG541" s="298"/>
      <c r="AH541" s="298"/>
      <c r="AI541" s="298"/>
      <c r="AL541" s="298"/>
      <c r="AM541" s="298"/>
      <c r="AN541" s="298"/>
      <c r="AO541" s="298"/>
      <c r="AP541" s="298"/>
      <c r="AQ541" s="298"/>
      <c r="AR541" s="1827">
        <f t="shared" si="116"/>
        <v>1</v>
      </c>
      <c r="AS541" s="1827">
        <f t="shared" si="117"/>
        <v>3090000</v>
      </c>
      <c r="AT541" s="298"/>
      <c r="AU541" s="298"/>
      <c r="AV541" s="298"/>
      <c r="AW541" s="298"/>
      <c r="AX541" s="298"/>
      <c r="AY541" s="298"/>
    </row>
    <row r="542" spans="1:196" ht="24" customHeight="1">
      <c r="A542" s="66">
        <v>11</v>
      </c>
      <c r="B542" s="66">
        <v>26</v>
      </c>
      <c r="C542" s="14" t="s">
        <v>317</v>
      </c>
      <c r="D542" s="1360">
        <v>3610000</v>
      </c>
      <c r="E542" s="582">
        <v>1</v>
      </c>
      <c r="F542" s="126">
        <f t="shared" si="115"/>
        <v>3610000</v>
      </c>
      <c r="G542" s="882" t="s">
        <v>779</v>
      </c>
      <c r="H542" s="882" t="s">
        <v>663</v>
      </c>
      <c r="I542" s="66" t="s">
        <v>26</v>
      </c>
      <c r="J542" s="125" t="s">
        <v>1403</v>
      </c>
      <c r="K542" s="1372" t="s">
        <v>1433</v>
      </c>
      <c r="M542" s="30" t="s">
        <v>4113</v>
      </c>
      <c r="N542" s="298"/>
      <c r="O542" s="298"/>
      <c r="P542" s="298"/>
      <c r="Q542" s="298"/>
      <c r="R542" s="298"/>
      <c r="S542" s="298"/>
      <c r="T542" s="582">
        <f>$E542</f>
        <v>1</v>
      </c>
      <c r="U542" s="1827">
        <f>$F542</f>
        <v>3610000</v>
      </c>
      <c r="V542" s="298"/>
      <c r="W542" s="298"/>
      <c r="X542" s="298"/>
      <c r="Y542" s="298"/>
      <c r="Z542" s="298"/>
      <c r="AA542" s="298"/>
      <c r="AB542" s="298"/>
      <c r="AC542" s="298"/>
      <c r="AD542" s="298"/>
      <c r="AE542" s="298"/>
      <c r="AF542" s="298"/>
      <c r="AG542" s="298"/>
      <c r="AH542" s="298"/>
      <c r="AI542" s="298"/>
      <c r="AL542" s="298"/>
      <c r="AM542" s="298"/>
      <c r="AN542" s="298"/>
      <c r="AO542" s="298"/>
      <c r="AP542" s="298"/>
      <c r="AQ542" s="298"/>
      <c r="AR542" s="1827">
        <f t="shared" si="116"/>
        <v>1</v>
      </c>
      <c r="AS542" s="1827">
        <f t="shared" si="117"/>
        <v>3610000</v>
      </c>
      <c r="AT542" s="298"/>
      <c r="AU542" s="298"/>
      <c r="AV542" s="298"/>
      <c r="AW542" s="298"/>
      <c r="AX542" s="298"/>
      <c r="AY542" s="298"/>
    </row>
    <row r="543" spans="1:196" ht="24" customHeight="1">
      <c r="A543" s="66">
        <v>11</v>
      </c>
      <c r="B543" s="66">
        <v>11</v>
      </c>
      <c r="C543" s="14" t="s">
        <v>995</v>
      </c>
      <c r="D543" s="1360">
        <v>4380000</v>
      </c>
      <c r="E543" s="582">
        <v>1</v>
      </c>
      <c r="F543" s="126">
        <f t="shared" si="115"/>
        <v>4380000</v>
      </c>
      <c r="G543" s="882" t="s">
        <v>793</v>
      </c>
      <c r="H543" s="882" t="s">
        <v>663</v>
      </c>
      <c r="I543" s="66" t="s">
        <v>725</v>
      </c>
      <c r="J543" s="125" t="s">
        <v>1403</v>
      </c>
      <c r="K543" s="1372" t="s">
        <v>1433</v>
      </c>
      <c r="N543" s="298"/>
      <c r="O543" s="298"/>
      <c r="P543" s="582">
        <f>$E543</f>
        <v>1</v>
      </c>
      <c r="Q543" s="1827">
        <f>$F543</f>
        <v>4380000</v>
      </c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  <c r="AE543" s="298"/>
      <c r="AF543" s="298"/>
      <c r="AG543" s="298"/>
      <c r="AH543" s="298"/>
      <c r="AI543" s="298"/>
      <c r="AL543" s="298"/>
      <c r="AM543" s="298"/>
      <c r="AN543" s="298"/>
      <c r="AO543" s="298"/>
      <c r="AP543" s="298"/>
      <c r="AQ543" s="298"/>
      <c r="AR543" s="1827">
        <f t="shared" si="116"/>
        <v>1</v>
      </c>
      <c r="AS543" s="1827">
        <f t="shared" si="117"/>
        <v>4380000</v>
      </c>
      <c r="AT543" s="298"/>
      <c r="AU543" s="298"/>
      <c r="AV543" s="298"/>
      <c r="AW543" s="298"/>
      <c r="AX543" s="298"/>
      <c r="AY543" s="298"/>
    </row>
    <row r="544" spans="1:196" ht="24" customHeight="1">
      <c r="A544" s="66">
        <v>11</v>
      </c>
      <c r="B544" s="66">
        <v>13</v>
      </c>
      <c r="C544" s="14" t="s">
        <v>536</v>
      </c>
      <c r="D544" s="1360">
        <v>1030000</v>
      </c>
      <c r="E544" s="582">
        <v>1</v>
      </c>
      <c r="F544" s="126">
        <f t="shared" si="115"/>
        <v>1030000</v>
      </c>
      <c r="G544" s="882" t="s">
        <v>670</v>
      </c>
      <c r="H544" s="882" t="s">
        <v>671</v>
      </c>
      <c r="I544" s="66" t="s">
        <v>28</v>
      </c>
      <c r="J544" s="125" t="s">
        <v>1403</v>
      </c>
      <c r="K544" s="1372" t="s">
        <v>1433</v>
      </c>
      <c r="N544" s="298"/>
      <c r="O544" s="298"/>
      <c r="P544" s="298"/>
      <c r="Q544" s="298"/>
      <c r="R544" s="298"/>
      <c r="S544" s="298"/>
      <c r="T544" s="298"/>
      <c r="U544" s="298"/>
      <c r="V544" s="582">
        <f>$E544</f>
        <v>1</v>
      </c>
      <c r="W544" s="582">
        <f>$F544</f>
        <v>1030000</v>
      </c>
      <c r="X544" s="298"/>
      <c r="Y544" s="298"/>
      <c r="Z544" s="298"/>
      <c r="AA544" s="298"/>
      <c r="AB544" s="298"/>
      <c r="AC544" s="298"/>
      <c r="AD544" s="298"/>
      <c r="AE544" s="298"/>
      <c r="AF544" s="298"/>
      <c r="AG544" s="298"/>
      <c r="AH544" s="298"/>
      <c r="AI544" s="298"/>
      <c r="AL544" s="298"/>
      <c r="AM544" s="298"/>
      <c r="AN544" s="298"/>
      <c r="AO544" s="298"/>
      <c r="AP544" s="298"/>
      <c r="AQ544" s="298"/>
      <c r="AR544" s="298"/>
      <c r="AS544" s="298"/>
      <c r="AT544" s="1827">
        <f t="shared" ref="AT544:AT549" si="118">$E544</f>
        <v>1</v>
      </c>
      <c r="AU544" s="1827">
        <f t="shared" ref="AU544:AU549" si="119">$F544</f>
        <v>1030000</v>
      </c>
      <c r="AV544" s="298"/>
      <c r="AW544" s="298"/>
      <c r="AX544" s="298"/>
      <c r="AY544" s="298"/>
    </row>
    <row r="545" spans="1:51" ht="24" customHeight="1">
      <c r="A545" s="66">
        <v>11</v>
      </c>
      <c r="B545" s="66">
        <v>1</v>
      </c>
      <c r="C545" s="14" t="s">
        <v>550</v>
      </c>
      <c r="D545" s="1360">
        <v>1760000</v>
      </c>
      <c r="E545" s="582">
        <v>1</v>
      </c>
      <c r="F545" s="126">
        <f t="shared" si="115"/>
        <v>1760000</v>
      </c>
      <c r="G545" s="882" t="s">
        <v>751</v>
      </c>
      <c r="H545" s="882" t="s">
        <v>671</v>
      </c>
      <c r="I545" s="66" t="s">
        <v>39</v>
      </c>
      <c r="J545" s="125" t="s">
        <v>1403</v>
      </c>
      <c r="K545" s="1372" t="s">
        <v>1433</v>
      </c>
      <c r="N545" s="582">
        <f>$E545</f>
        <v>1</v>
      </c>
      <c r="O545" s="1827">
        <f>$F545</f>
        <v>1760000</v>
      </c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  <c r="AE545" s="298"/>
      <c r="AF545" s="298"/>
      <c r="AG545" s="298"/>
      <c r="AH545" s="298"/>
      <c r="AI545" s="298"/>
      <c r="AL545" s="298"/>
      <c r="AM545" s="298"/>
      <c r="AN545" s="298"/>
      <c r="AO545" s="298"/>
      <c r="AP545" s="298"/>
      <c r="AQ545" s="298"/>
      <c r="AR545" s="298"/>
      <c r="AS545" s="298"/>
      <c r="AT545" s="1827">
        <f t="shared" si="118"/>
        <v>1</v>
      </c>
      <c r="AU545" s="1827">
        <f t="shared" si="119"/>
        <v>1760000</v>
      </c>
      <c r="AV545" s="298"/>
      <c r="AW545" s="298"/>
      <c r="AX545" s="298"/>
      <c r="AY545" s="298"/>
    </row>
    <row r="546" spans="1:51" ht="24" customHeight="1">
      <c r="A546" s="66">
        <v>11</v>
      </c>
      <c r="B546" s="66">
        <v>2</v>
      </c>
      <c r="C546" s="14" t="s">
        <v>771</v>
      </c>
      <c r="D546" s="1360">
        <v>1760000</v>
      </c>
      <c r="E546" s="582">
        <v>1</v>
      </c>
      <c r="F546" s="126">
        <f t="shared" si="115"/>
        <v>1760000</v>
      </c>
      <c r="G546" s="882" t="s">
        <v>1428</v>
      </c>
      <c r="H546" s="882" t="s">
        <v>671</v>
      </c>
      <c r="I546" s="66" t="s">
        <v>44</v>
      </c>
      <c r="J546" s="125" t="s">
        <v>1403</v>
      </c>
      <c r="K546" s="1372" t="s">
        <v>1433</v>
      </c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582">
        <f>$E546</f>
        <v>1</v>
      </c>
      <c r="Y546" s="582">
        <f>$F546</f>
        <v>1760000</v>
      </c>
      <c r="Z546" s="298"/>
      <c r="AA546" s="298"/>
      <c r="AB546" s="298"/>
      <c r="AC546" s="298"/>
      <c r="AD546" s="298"/>
      <c r="AE546" s="298"/>
      <c r="AF546" s="298"/>
      <c r="AG546" s="298"/>
      <c r="AH546" s="298"/>
      <c r="AI546" s="298"/>
      <c r="AL546" s="298"/>
      <c r="AM546" s="298"/>
      <c r="AN546" s="298"/>
      <c r="AO546" s="298"/>
      <c r="AP546" s="298"/>
      <c r="AQ546" s="298"/>
      <c r="AR546" s="298"/>
      <c r="AS546" s="298"/>
      <c r="AT546" s="1827">
        <f t="shared" si="118"/>
        <v>1</v>
      </c>
      <c r="AU546" s="1827">
        <f t="shared" si="119"/>
        <v>1760000</v>
      </c>
      <c r="AV546" s="298"/>
      <c r="AW546" s="298"/>
      <c r="AX546" s="298"/>
      <c r="AY546" s="298"/>
    </row>
    <row r="547" spans="1:51" ht="24" customHeight="1">
      <c r="A547" s="66">
        <v>11</v>
      </c>
      <c r="B547" s="66">
        <v>8</v>
      </c>
      <c r="C547" s="14" t="s">
        <v>707</v>
      </c>
      <c r="D547" s="1360">
        <v>2060000</v>
      </c>
      <c r="E547" s="582">
        <v>1</v>
      </c>
      <c r="F547" s="126">
        <f t="shared" si="115"/>
        <v>2060000</v>
      </c>
      <c r="G547" s="882" t="s">
        <v>1428</v>
      </c>
      <c r="H547" s="882" t="s">
        <v>671</v>
      </c>
      <c r="I547" s="66" t="s">
        <v>44</v>
      </c>
      <c r="J547" s="125" t="s">
        <v>1403</v>
      </c>
      <c r="K547" s="1372" t="s">
        <v>1433</v>
      </c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582">
        <f>$E547</f>
        <v>1</v>
      </c>
      <c r="Y547" s="582">
        <f>$F547</f>
        <v>2060000</v>
      </c>
      <c r="Z547" s="298"/>
      <c r="AA547" s="298"/>
      <c r="AB547" s="298"/>
      <c r="AC547" s="298"/>
      <c r="AD547" s="298"/>
      <c r="AE547" s="298"/>
      <c r="AF547" s="298"/>
      <c r="AG547" s="298"/>
      <c r="AH547" s="298"/>
      <c r="AI547" s="298"/>
      <c r="AL547" s="298"/>
      <c r="AM547" s="298"/>
      <c r="AN547" s="298"/>
      <c r="AO547" s="298"/>
      <c r="AP547" s="298"/>
      <c r="AQ547" s="298"/>
      <c r="AR547" s="298"/>
      <c r="AS547" s="298"/>
      <c r="AT547" s="1827">
        <f t="shared" si="118"/>
        <v>1</v>
      </c>
      <c r="AU547" s="1827">
        <f t="shared" si="119"/>
        <v>2060000</v>
      </c>
      <c r="AV547" s="298"/>
      <c r="AW547" s="298"/>
      <c r="AX547" s="298"/>
      <c r="AY547" s="298"/>
    </row>
    <row r="548" spans="1:51" ht="24" customHeight="1">
      <c r="A548" s="66">
        <v>11</v>
      </c>
      <c r="B548" s="66">
        <v>3</v>
      </c>
      <c r="C548" s="14" t="s">
        <v>807</v>
      </c>
      <c r="D548" s="1360">
        <v>3090000</v>
      </c>
      <c r="E548" s="582">
        <v>1</v>
      </c>
      <c r="F548" s="126">
        <f t="shared" si="115"/>
        <v>3090000</v>
      </c>
      <c r="G548" s="882" t="s">
        <v>670</v>
      </c>
      <c r="H548" s="882" t="s">
        <v>671</v>
      </c>
      <c r="I548" s="66" t="s">
        <v>28</v>
      </c>
      <c r="J548" s="125" t="s">
        <v>1403</v>
      </c>
      <c r="K548" s="1372" t="s">
        <v>1433</v>
      </c>
      <c r="N548" s="298"/>
      <c r="O548" s="298"/>
      <c r="P548" s="298"/>
      <c r="Q548" s="298"/>
      <c r="R548" s="298"/>
      <c r="S548" s="298"/>
      <c r="T548" s="298"/>
      <c r="U548" s="298"/>
      <c r="V548" s="582">
        <f>$E548</f>
        <v>1</v>
      </c>
      <c r="W548" s="582">
        <f>$F548</f>
        <v>3090000</v>
      </c>
      <c r="X548" s="298"/>
      <c r="Y548" s="298"/>
      <c r="Z548" s="298"/>
      <c r="AA548" s="298"/>
      <c r="AB548" s="298"/>
      <c r="AC548" s="298"/>
      <c r="AD548" s="298"/>
      <c r="AE548" s="298"/>
      <c r="AF548" s="298"/>
      <c r="AG548" s="298"/>
      <c r="AH548" s="298"/>
      <c r="AI548" s="298"/>
      <c r="AL548" s="298"/>
      <c r="AM548" s="298"/>
      <c r="AN548" s="298"/>
      <c r="AO548" s="298"/>
      <c r="AP548" s="298"/>
      <c r="AQ548" s="298"/>
      <c r="AR548" s="298"/>
      <c r="AS548" s="298"/>
      <c r="AT548" s="1827">
        <f t="shared" si="118"/>
        <v>1</v>
      </c>
      <c r="AU548" s="1827">
        <f t="shared" si="119"/>
        <v>3090000</v>
      </c>
      <c r="AV548" s="298"/>
      <c r="AW548" s="298"/>
      <c r="AX548" s="298"/>
      <c r="AY548" s="298"/>
    </row>
    <row r="549" spans="1:51" ht="24" customHeight="1">
      <c r="A549" s="66">
        <v>11</v>
      </c>
      <c r="B549" s="66">
        <v>29</v>
      </c>
      <c r="C549" s="14" t="s">
        <v>316</v>
      </c>
      <c r="D549" s="1360">
        <v>3375000</v>
      </c>
      <c r="E549" s="582">
        <v>1</v>
      </c>
      <c r="F549" s="126">
        <f t="shared" si="115"/>
        <v>3375000</v>
      </c>
      <c r="G549" s="882" t="s">
        <v>670</v>
      </c>
      <c r="H549" s="882" t="s">
        <v>671</v>
      </c>
      <c r="I549" s="66" t="s">
        <v>28</v>
      </c>
      <c r="J549" s="125" t="s">
        <v>1403</v>
      </c>
      <c r="K549" s="1372" t="s">
        <v>1433</v>
      </c>
      <c r="N549" s="298"/>
      <c r="O549" s="298"/>
      <c r="P549" s="298"/>
      <c r="Q549" s="298"/>
      <c r="R549" s="298"/>
      <c r="S549" s="298"/>
      <c r="T549" s="298"/>
      <c r="U549" s="298"/>
      <c r="V549" s="582">
        <f>$E549</f>
        <v>1</v>
      </c>
      <c r="W549" s="582">
        <f>$F549</f>
        <v>3375000</v>
      </c>
      <c r="X549" s="298"/>
      <c r="Y549" s="298"/>
      <c r="Z549" s="298"/>
      <c r="AA549" s="298"/>
      <c r="AB549" s="298"/>
      <c r="AC549" s="298"/>
      <c r="AD549" s="298"/>
      <c r="AE549" s="298"/>
      <c r="AF549" s="298"/>
      <c r="AG549" s="298"/>
      <c r="AH549" s="298"/>
      <c r="AI549" s="298"/>
      <c r="AL549" s="298"/>
      <c r="AM549" s="298"/>
      <c r="AN549" s="298"/>
      <c r="AO549" s="298"/>
      <c r="AP549" s="298"/>
      <c r="AQ549" s="298"/>
      <c r="AR549" s="298"/>
      <c r="AS549" s="298"/>
      <c r="AT549" s="1827">
        <f t="shared" si="118"/>
        <v>1</v>
      </c>
      <c r="AU549" s="1827">
        <f t="shared" si="119"/>
        <v>3375000</v>
      </c>
      <c r="AV549" s="298"/>
      <c r="AW549" s="298"/>
      <c r="AX549" s="298"/>
      <c r="AY549" s="298"/>
    </row>
    <row r="550" spans="1:51" ht="24" customHeight="1">
      <c r="A550" s="66">
        <v>11</v>
      </c>
      <c r="B550" s="66">
        <v>4</v>
      </c>
      <c r="C550" s="14" t="s">
        <v>518</v>
      </c>
      <c r="D550" s="1360">
        <v>2580000</v>
      </c>
      <c r="E550" s="582">
        <v>1</v>
      </c>
      <c r="F550" s="126">
        <f t="shared" si="115"/>
        <v>2580000</v>
      </c>
      <c r="G550" s="882" t="s">
        <v>664</v>
      </c>
      <c r="H550" s="882" t="s">
        <v>665</v>
      </c>
      <c r="I550" s="66" t="s">
        <v>33</v>
      </c>
      <c r="J550" s="125" t="s">
        <v>1403</v>
      </c>
      <c r="K550" s="1372" t="s">
        <v>1433</v>
      </c>
      <c r="N550" s="298"/>
      <c r="O550" s="298"/>
      <c r="P550" s="582">
        <f>$E550</f>
        <v>1</v>
      </c>
      <c r="Q550" s="1827">
        <f>$F550</f>
        <v>2580000</v>
      </c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  <c r="AE550" s="298"/>
      <c r="AF550" s="298"/>
      <c r="AG550" s="298"/>
      <c r="AH550" s="298"/>
      <c r="AI550" s="298"/>
      <c r="AL550" s="298"/>
      <c r="AM550" s="298"/>
      <c r="AN550" s="298"/>
      <c r="AO550" s="298"/>
      <c r="AP550" s="298"/>
      <c r="AQ550" s="298"/>
      <c r="AR550" s="298"/>
      <c r="AS550" s="298"/>
      <c r="AT550" s="298"/>
      <c r="AU550" s="298"/>
      <c r="AV550" s="1827">
        <f>$E550</f>
        <v>1</v>
      </c>
      <c r="AW550" s="1827">
        <f>$F550</f>
        <v>2580000</v>
      </c>
      <c r="AX550" s="298"/>
      <c r="AY550" s="298"/>
    </row>
    <row r="551" spans="1:51" ht="24" customHeight="1">
      <c r="A551" s="66">
        <v>11</v>
      </c>
      <c r="B551" s="66">
        <v>6</v>
      </c>
      <c r="C551" s="14" t="s">
        <v>992</v>
      </c>
      <c r="D551" s="1360">
        <v>1240000</v>
      </c>
      <c r="E551" s="582">
        <v>3</v>
      </c>
      <c r="F551" s="126">
        <f t="shared" si="115"/>
        <v>3720000</v>
      </c>
      <c r="G551" s="882" t="s">
        <v>658</v>
      </c>
      <c r="H551" s="882" t="s">
        <v>659</v>
      </c>
      <c r="I551" s="66" t="s">
        <v>39</v>
      </c>
      <c r="J551" s="125" t="s">
        <v>1403</v>
      </c>
      <c r="K551" s="1372" t="s">
        <v>1433</v>
      </c>
      <c r="N551" s="582">
        <f>$E551</f>
        <v>3</v>
      </c>
      <c r="O551" s="1827">
        <f>$F551</f>
        <v>3720000</v>
      </c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  <c r="AE551" s="298"/>
      <c r="AF551" s="298"/>
      <c r="AG551" s="298"/>
      <c r="AH551" s="298"/>
      <c r="AI551" s="298"/>
      <c r="AL551" s="298"/>
      <c r="AM551" s="298"/>
      <c r="AN551" s="298"/>
      <c r="AO551" s="298"/>
      <c r="AP551" s="298"/>
      <c r="AQ551" s="298"/>
      <c r="AR551" s="298"/>
      <c r="AS551" s="298"/>
      <c r="AT551" s="298"/>
      <c r="AU551" s="298"/>
      <c r="AV551" s="298"/>
      <c r="AW551" s="298"/>
      <c r="AX551" s="1827">
        <f t="shared" ref="AX551:AX557" si="120">$E551</f>
        <v>3</v>
      </c>
      <c r="AY551" s="1827">
        <f t="shared" ref="AY551:AY557" si="121">$F551</f>
        <v>3720000</v>
      </c>
    </row>
    <row r="552" spans="1:51" ht="24" customHeight="1">
      <c r="A552" s="66">
        <v>11</v>
      </c>
      <c r="B552" s="66">
        <v>23</v>
      </c>
      <c r="C552" s="14" t="s">
        <v>774</v>
      </c>
      <c r="D552" s="1360">
        <v>1450000</v>
      </c>
      <c r="E552" s="582">
        <v>1</v>
      </c>
      <c r="F552" s="126">
        <f t="shared" si="115"/>
        <v>1450000</v>
      </c>
      <c r="G552" s="882" t="s">
        <v>901</v>
      </c>
      <c r="H552" s="882" t="s">
        <v>659</v>
      </c>
      <c r="I552" s="66" t="s">
        <v>28</v>
      </c>
      <c r="J552" s="125" t="s">
        <v>1403</v>
      </c>
      <c r="K552" s="1372" t="s">
        <v>1433</v>
      </c>
      <c r="N552" s="298"/>
      <c r="O552" s="298"/>
      <c r="P552" s="298"/>
      <c r="Q552" s="298"/>
      <c r="R552" s="298"/>
      <c r="S552" s="298"/>
      <c r="T552" s="298"/>
      <c r="U552" s="298"/>
      <c r="V552" s="582">
        <f>$E552</f>
        <v>1</v>
      </c>
      <c r="W552" s="582">
        <f>$F552</f>
        <v>1450000</v>
      </c>
      <c r="X552" s="298"/>
      <c r="Y552" s="298"/>
      <c r="Z552" s="298"/>
      <c r="AA552" s="298"/>
      <c r="AB552" s="298"/>
      <c r="AC552" s="298"/>
      <c r="AD552" s="298"/>
      <c r="AE552" s="298"/>
      <c r="AF552" s="298"/>
      <c r="AG552" s="298"/>
      <c r="AH552" s="298"/>
      <c r="AI552" s="298"/>
      <c r="AL552" s="298"/>
      <c r="AM552" s="298"/>
      <c r="AN552" s="298"/>
      <c r="AO552" s="298"/>
      <c r="AP552" s="298"/>
      <c r="AQ552" s="298"/>
      <c r="AR552" s="298"/>
      <c r="AS552" s="298"/>
      <c r="AT552" s="298"/>
      <c r="AU552" s="298"/>
      <c r="AV552" s="298"/>
      <c r="AW552" s="298"/>
      <c r="AX552" s="1827">
        <f t="shared" si="120"/>
        <v>1</v>
      </c>
      <c r="AY552" s="1827">
        <f t="shared" si="121"/>
        <v>1450000</v>
      </c>
    </row>
    <row r="553" spans="1:51" ht="24" customHeight="1">
      <c r="A553" s="66">
        <v>11</v>
      </c>
      <c r="B553" s="66">
        <v>16</v>
      </c>
      <c r="C553" s="14" t="s">
        <v>733</v>
      </c>
      <c r="D553" s="1360">
        <v>1500000</v>
      </c>
      <c r="E553" s="582">
        <v>1</v>
      </c>
      <c r="F553" s="126">
        <f t="shared" si="115"/>
        <v>1500000</v>
      </c>
      <c r="G553" s="882" t="s">
        <v>313</v>
      </c>
      <c r="H553" s="882" t="s">
        <v>659</v>
      </c>
      <c r="I553" s="66" t="s">
        <v>26</v>
      </c>
      <c r="J553" s="125" t="s">
        <v>1403</v>
      </c>
      <c r="K553" s="1372" t="s">
        <v>1433</v>
      </c>
      <c r="M553" s="30" t="s">
        <v>4113</v>
      </c>
      <c r="N553" s="298"/>
      <c r="O553" s="298"/>
      <c r="P553" s="298"/>
      <c r="Q553" s="298"/>
      <c r="R553" s="298"/>
      <c r="S553" s="298"/>
      <c r="T553" s="582">
        <f>$E553</f>
        <v>1</v>
      </c>
      <c r="U553" s="1827">
        <f>$F553</f>
        <v>1500000</v>
      </c>
      <c r="V553" s="298"/>
      <c r="W553" s="298"/>
      <c r="X553" s="298"/>
      <c r="Y553" s="298"/>
      <c r="Z553" s="298"/>
      <c r="AA553" s="298"/>
      <c r="AB553" s="298"/>
      <c r="AC553" s="298"/>
      <c r="AD553" s="298"/>
      <c r="AE553" s="298"/>
      <c r="AF553" s="298"/>
      <c r="AG553" s="298"/>
      <c r="AH553" s="298"/>
      <c r="AI553" s="298"/>
      <c r="AL553" s="298"/>
      <c r="AM553" s="298"/>
      <c r="AN553" s="298"/>
      <c r="AO553" s="298"/>
      <c r="AP553" s="298"/>
      <c r="AQ553" s="298"/>
      <c r="AR553" s="298"/>
      <c r="AS553" s="298"/>
      <c r="AT553" s="298"/>
      <c r="AU553" s="298"/>
      <c r="AV553" s="298"/>
      <c r="AW553" s="298"/>
      <c r="AX553" s="1827">
        <f t="shared" si="120"/>
        <v>1</v>
      </c>
      <c r="AY553" s="1827">
        <f t="shared" si="121"/>
        <v>1500000</v>
      </c>
    </row>
    <row r="554" spans="1:51" ht="24" customHeight="1">
      <c r="A554" s="66">
        <v>11</v>
      </c>
      <c r="B554" s="66">
        <v>30</v>
      </c>
      <c r="C554" s="14" t="s">
        <v>988</v>
      </c>
      <c r="D554" s="1360">
        <v>2000000</v>
      </c>
      <c r="E554" s="582">
        <v>1</v>
      </c>
      <c r="F554" s="126">
        <f t="shared" si="115"/>
        <v>2000000</v>
      </c>
      <c r="G554" s="882" t="s">
        <v>319</v>
      </c>
      <c r="H554" s="882" t="s">
        <v>659</v>
      </c>
      <c r="I554" s="66" t="s">
        <v>49</v>
      </c>
      <c r="J554" s="125" t="s">
        <v>1403</v>
      </c>
      <c r="K554" s="1372" t="s">
        <v>1433</v>
      </c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582">
        <f>$E554</f>
        <v>1</v>
      </c>
      <c r="AA554" s="582">
        <f>$F554</f>
        <v>2000000</v>
      </c>
      <c r="AB554" s="298"/>
      <c r="AC554" s="298"/>
      <c r="AD554" s="298"/>
      <c r="AE554" s="298"/>
      <c r="AF554" s="298"/>
      <c r="AG554" s="298"/>
      <c r="AH554" s="298"/>
      <c r="AI554" s="298"/>
      <c r="AL554" s="298"/>
      <c r="AM554" s="298"/>
      <c r="AN554" s="298"/>
      <c r="AO554" s="298"/>
      <c r="AP554" s="298"/>
      <c r="AQ554" s="298"/>
      <c r="AR554" s="298"/>
      <c r="AS554" s="298"/>
      <c r="AT554" s="298"/>
      <c r="AU554" s="298"/>
      <c r="AV554" s="298"/>
      <c r="AW554" s="298"/>
      <c r="AX554" s="1827">
        <f t="shared" si="120"/>
        <v>1</v>
      </c>
      <c r="AY554" s="1827">
        <f t="shared" si="121"/>
        <v>2000000</v>
      </c>
    </row>
    <row r="555" spans="1:51" ht="24" customHeight="1">
      <c r="A555" s="66">
        <v>11</v>
      </c>
      <c r="B555" s="66">
        <v>31</v>
      </c>
      <c r="C555" s="14" t="s">
        <v>988</v>
      </c>
      <c r="D555" s="1360">
        <v>2000000</v>
      </c>
      <c r="E555" s="582">
        <v>1</v>
      </c>
      <c r="F555" s="126">
        <f t="shared" si="115"/>
        <v>2000000</v>
      </c>
      <c r="G555" s="882" t="s">
        <v>321</v>
      </c>
      <c r="H555" s="882" t="s">
        <v>659</v>
      </c>
      <c r="I555" s="66" t="s">
        <v>49</v>
      </c>
      <c r="J555" s="125" t="s">
        <v>1403</v>
      </c>
      <c r="K555" s="1372" t="s">
        <v>1433</v>
      </c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582">
        <f>$E555</f>
        <v>1</v>
      </c>
      <c r="AA555" s="582">
        <f>$F555</f>
        <v>2000000</v>
      </c>
      <c r="AB555" s="298"/>
      <c r="AC555" s="298"/>
      <c r="AD555" s="298"/>
      <c r="AE555" s="298"/>
      <c r="AF555" s="298"/>
      <c r="AG555" s="298"/>
      <c r="AH555" s="298"/>
      <c r="AI555" s="298"/>
      <c r="AL555" s="298"/>
      <c r="AM555" s="298"/>
      <c r="AN555" s="298"/>
      <c r="AO555" s="298"/>
      <c r="AP555" s="298"/>
      <c r="AQ555" s="298"/>
      <c r="AR555" s="298"/>
      <c r="AS555" s="298"/>
      <c r="AT555" s="298"/>
      <c r="AU555" s="298"/>
      <c r="AV555" s="298"/>
      <c r="AW555" s="298"/>
      <c r="AX555" s="1827">
        <f t="shared" si="120"/>
        <v>1</v>
      </c>
      <c r="AY555" s="1827">
        <f t="shared" si="121"/>
        <v>2000000</v>
      </c>
    </row>
    <row r="556" spans="1:51" ht="24" customHeight="1">
      <c r="A556" s="66">
        <v>11</v>
      </c>
      <c r="B556" s="66">
        <v>9</v>
      </c>
      <c r="C556" s="14" t="s">
        <v>707</v>
      </c>
      <c r="D556" s="1360">
        <v>2060000</v>
      </c>
      <c r="E556" s="582">
        <v>1</v>
      </c>
      <c r="F556" s="126">
        <f t="shared" si="115"/>
        <v>2060000</v>
      </c>
      <c r="G556" s="882" t="s">
        <v>658</v>
      </c>
      <c r="H556" s="882" t="s">
        <v>659</v>
      </c>
      <c r="I556" s="66" t="s">
        <v>39</v>
      </c>
      <c r="J556" s="125" t="s">
        <v>1403</v>
      </c>
      <c r="K556" s="1372" t="s">
        <v>1433</v>
      </c>
      <c r="N556" s="582">
        <f>$E556</f>
        <v>1</v>
      </c>
      <c r="O556" s="1827">
        <f>$F556</f>
        <v>2060000</v>
      </c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  <c r="AE556" s="298"/>
      <c r="AF556" s="298"/>
      <c r="AG556" s="298"/>
      <c r="AH556" s="298"/>
      <c r="AI556" s="298"/>
      <c r="AL556" s="298"/>
      <c r="AM556" s="298"/>
      <c r="AN556" s="298"/>
      <c r="AO556" s="298"/>
      <c r="AP556" s="298"/>
      <c r="AQ556" s="298"/>
      <c r="AR556" s="298"/>
      <c r="AS556" s="298"/>
      <c r="AT556" s="298"/>
      <c r="AU556" s="298"/>
      <c r="AV556" s="298"/>
      <c r="AW556" s="298"/>
      <c r="AX556" s="1827">
        <f t="shared" si="120"/>
        <v>1</v>
      </c>
      <c r="AY556" s="1827">
        <f t="shared" si="121"/>
        <v>2060000</v>
      </c>
    </row>
    <row r="557" spans="1:51" ht="24" customHeight="1">
      <c r="A557" s="66">
        <v>11</v>
      </c>
      <c r="B557" s="66">
        <v>19</v>
      </c>
      <c r="C557" s="14" t="s">
        <v>804</v>
      </c>
      <c r="D557" s="1360">
        <v>2580000</v>
      </c>
      <c r="E557" s="582">
        <v>1</v>
      </c>
      <c r="F557" s="126">
        <f t="shared" si="115"/>
        <v>2580000</v>
      </c>
      <c r="G557" s="882" t="s">
        <v>313</v>
      </c>
      <c r="H557" s="882" t="s">
        <v>659</v>
      </c>
      <c r="I557" s="66" t="s">
        <v>26</v>
      </c>
      <c r="J557" s="125" t="s">
        <v>1403</v>
      </c>
      <c r="K557" s="1372" t="s">
        <v>1433</v>
      </c>
      <c r="M557" s="30" t="s">
        <v>4113</v>
      </c>
      <c r="N557" s="1947"/>
      <c r="O557" s="1947"/>
      <c r="P557" s="1947"/>
      <c r="Q557" s="1947"/>
      <c r="R557" s="1947"/>
      <c r="S557" s="1947"/>
      <c r="T557" s="1983">
        <f>$E557</f>
        <v>1</v>
      </c>
      <c r="U557" s="2015">
        <f>$F557</f>
        <v>2580000</v>
      </c>
      <c r="V557" s="1947"/>
      <c r="W557" s="1947"/>
      <c r="X557" s="1947"/>
      <c r="Y557" s="1947"/>
      <c r="Z557" s="1947"/>
      <c r="AA557" s="1947"/>
      <c r="AB557" s="1947"/>
      <c r="AC557" s="1947"/>
      <c r="AD557" s="1947"/>
      <c r="AE557" s="1947"/>
      <c r="AF557" s="1947"/>
      <c r="AG557" s="1947"/>
      <c r="AH557" s="1947"/>
      <c r="AI557" s="1947"/>
      <c r="AL557" s="298"/>
      <c r="AM557" s="298"/>
      <c r="AN557" s="298"/>
      <c r="AO557" s="298"/>
      <c r="AP557" s="298"/>
      <c r="AQ557" s="298"/>
      <c r="AR557" s="298"/>
      <c r="AS557" s="298"/>
      <c r="AT557" s="298"/>
      <c r="AU557" s="298"/>
      <c r="AV557" s="298"/>
      <c r="AW557" s="298"/>
      <c r="AX557" s="1827">
        <f t="shared" si="120"/>
        <v>1</v>
      </c>
      <c r="AY557" s="1827">
        <f t="shared" si="121"/>
        <v>2580000</v>
      </c>
    </row>
    <row r="558" spans="1:51" ht="24" customHeight="1">
      <c r="A558" s="91"/>
      <c r="B558" s="91"/>
      <c r="C558" s="1904"/>
      <c r="D558" s="2003"/>
      <c r="E558" s="1991"/>
      <c r="F558" s="1992"/>
      <c r="G558" s="2004"/>
      <c r="H558" s="2004"/>
      <c r="I558" s="91"/>
      <c r="J558" s="1386"/>
      <c r="K558" s="1359"/>
      <c r="M558" s="203"/>
      <c r="T558" s="1991"/>
      <c r="U558" s="2009"/>
      <c r="AL558" s="3127" t="s">
        <v>932</v>
      </c>
      <c r="AM558" s="3127"/>
    </row>
    <row r="559" spans="1:51" ht="24" customHeight="1">
      <c r="A559" s="91"/>
      <c r="B559" s="91"/>
      <c r="C559" s="1904"/>
      <c r="D559" s="2003"/>
      <c r="E559" s="1991"/>
      <c r="F559" s="1992"/>
      <c r="G559" s="2004"/>
      <c r="H559" s="2004"/>
      <c r="I559" s="91"/>
      <c r="J559" s="1386"/>
      <c r="K559" s="1359"/>
      <c r="M559" s="203"/>
      <c r="T559" s="1991"/>
      <c r="U559" s="2009"/>
      <c r="AL559" s="2010" t="s">
        <v>1078</v>
      </c>
      <c r="AM559" s="2010" t="s">
        <v>1077</v>
      </c>
    </row>
    <row r="560" spans="1:51" ht="24" customHeight="1">
      <c r="A560" s="91"/>
      <c r="B560" s="91"/>
      <c r="C560" s="1904"/>
      <c r="D560" s="2003"/>
      <c r="E560" s="1991"/>
      <c r="F560" s="1992"/>
      <c r="G560" s="2004"/>
      <c r="H560" s="2004"/>
      <c r="I560" s="91"/>
      <c r="J560" s="1386"/>
      <c r="K560" s="1359"/>
      <c r="M560" s="203"/>
      <c r="T560" s="1991"/>
      <c r="U560" s="2009"/>
      <c r="AL560" s="2020">
        <f>SUM(AL561:AL563)</f>
        <v>3</v>
      </c>
      <c r="AM560" s="2020">
        <f>SUM(AM561:AM563)</f>
        <v>7700000</v>
      </c>
      <c r="AN560" s="2007">
        <f>AL560+AM560</f>
        <v>7700003</v>
      </c>
    </row>
    <row r="561" spans="1:196" ht="24" customHeight="1">
      <c r="A561" s="66">
        <v>12</v>
      </c>
      <c r="B561" s="66">
        <v>2</v>
      </c>
      <c r="C561" s="14" t="s">
        <v>773</v>
      </c>
      <c r="D561" s="1360">
        <v>1320000</v>
      </c>
      <c r="E561" s="582">
        <v>1</v>
      </c>
      <c r="F561" s="126">
        <f>E561*D561</f>
        <v>1320000</v>
      </c>
      <c r="G561" s="882" t="s">
        <v>324</v>
      </c>
      <c r="H561" s="882" t="s">
        <v>932</v>
      </c>
      <c r="I561" s="66" t="s">
        <v>65</v>
      </c>
      <c r="J561" s="1370" t="s">
        <v>1403</v>
      </c>
      <c r="K561" s="1372" t="s">
        <v>1433</v>
      </c>
      <c r="N561" s="2017"/>
      <c r="O561" s="2017"/>
      <c r="P561" s="2017"/>
      <c r="Q561" s="2017"/>
      <c r="R561" s="2017"/>
      <c r="S561" s="2017"/>
      <c r="T561" s="2017"/>
      <c r="U561" s="2017"/>
      <c r="V561" s="2017"/>
      <c r="W561" s="2017"/>
      <c r="X561" s="2017"/>
      <c r="Y561" s="2017"/>
      <c r="Z561" s="2017"/>
      <c r="AA561" s="2017"/>
      <c r="AB561" s="1985">
        <f>$E561</f>
        <v>1</v>
      </c>
      <c r="AC561" s="1985">
        <f>$F561</f>
        <v>1320000</v>
      </c>
      <c r="AD561" s="2017"/>
      <c r="AE561" s="2017"/>
      <c r="AF561" s="2017"/>
      <c r="AG561" s="2017"/>
      <c r="AH561" s="2017"/>
      <c r="AI561" s="2017"/>
      <c r="AL561" s="1827">
        <f>$E561</f>
        <v>1</v>
      </c>
      <c r="AM561" s="1827">
        <f>$F561</f>
        <v>1320000</v>
      </c>
    </row>
    <row r="562" spans="1:196" ht="24" customHeight="1">
      <c r="A562" s="66">
        <v>12</v>
      </c>
      <c r="B562" s="66">
        <v>3</v>
      </c>
      <c r="C562" s="14" t="s">
        <v>988</v>
      </c>
      <c r="D562" s="1360">
        <v>2000000</v>
      </c>
      <c r="E562" s="582">
        <v>1</v>
      </c>
      <c r="F562" s="126">
        <f>E562*D562</f>
        <v>2000000</v>
      </c>
      <c r="G562" s="882" t="s">
        <v>634</v>
      </c>
      <c r="H562" s="882" t="s">
        <v>932</v>
      </c>
      <c r="I562" s="66" t="s">
        <v>28</v>
      </c>
      <c r="J562" s="1370" t="s">
        <v>1403</v>
      </c>
      <c r="K562" s="1372" t="s">
        <v>1433</v>
      </c>
      <c r="N562" s="298"/>
      <c r="O562" s="298"/>
      <c r="P562" s="298"/>
      <c r="Q562" s="298"/>
      <c r="R562" s="298"/>
      <c r="S562" s="298"/>
      <c r="T562" s="298"/>
      <c r="U562" s="298"/>
      <c r="V562" s="582">
        <f>$E562</f>
        <v>1</v>
      </c>
      <c r="W562" s="582">
        <f>$F562</f>
        <v>2000000</v>
      </c>
      <c r="X562" s="298"/>
      <c r="Y562" s="298"/>
      <c r="Z562" s="298"/>
      <c r="AA562" s="298"/>
      <c r="AB562" s="298"/>
      <c r="AC562" s="298"/>
      <c r="AD562" s="298"/>
      <c r="AE562" s="298"/>
      <c r="AF562" s="298"/>
      <c r="AG562" s="298"/>
      <c r="AH562" s="298"/>
      <c r="AI562" s="298"/>
      <c r="AL562" s="1827">
        <f>$E562</f>
        <v>1</v>
      </c>
      <c r="AM562" s="1827">
        <f>$F562</f>
        <v>2000000</v>
      </c>
    </row>
    <row r="563" spans="1:196" ht="24" customHeight="1">
      <c r="A563" s="66">
        <v>12</v>
      </c>
      <c r="B563" s="66">
        <v>1</v>
      </c>
      <c r="C563" s="14" t="s">
        <v>995</v>
      </c>
      <c r="D563" s="1360">
        <v>4380000</v>
      </c>
      <c r="E563" s="582">
        <v>1</v>
      </c>
      <c r="F563" s="126">
        <f>E563*D563</f>
        <v>4380000</v>
      </c>
      <c r="G563" s="882" t="s">
        <v>931</v>
      </c>
      <c r="H563" s="882" t="s">
        <v>932</v>
      </c>
      <c r="I563" s="66" t="s">
        <v>39</v>
      </c>
      <c r="J563" s="1370" t="s">
        <v>1403</v>
      </c>
      <c r="K563" s="1372" t="s">
        <v>1433</v>
      </c>
      <c r="N563" s="582">
        <f>$E563</f>
        <v>1</v>
      </c>
      <c r="O563" s="1827">
        <f>$F563</f>
        <v>4380000</v>
      </c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  <c r="AE563" s="298"/>
      <c r="AF563" s="298"/>
      <c r="AG563" s="298"/>
      <c r="AH563" s="298"/>
      <c r="AI563" s="298"/>
      <c r="AL563" s="1827">
        <f>$E563</f>
        <v>1</v>
      </c>
      <c r="AM563" s="1827">
        <f>$F563</f>
        <v>4380000</v>
      </c>
    </row>
    <row r="564" spans="1:196" ht="24" customHeight="1">
      <c r="A564" s="1786" t="s">
        <v>1486</v>
      </c>
      <c r="B564" s="1786">
        <v>1</v>
      </c>
      <c r="C564" s="1787" t="s">
        <v>991</v>
      </c>
      <c r="D564" s="1788">
        <v>550000</v>
      </c>
      <c r="E564" s="1786">
        <f>431+93</f>
        <v>524</v>
      </c>
      <c r="F564" s="126">
        <f>E564*D564</f>
        <v>288200000</v>
      </c>
      <c r="G564" s="1789" t="s">
        <v>1487</v>
      </c>
      <c r="H564" s="1790" t="s">
        <v>1265</v>
      </c>
      <c r="I564" s="1791" t="s">
        <v>982</v>
      </c>
      <c r="J564" s="1790" t="s">
        <v>1403</v>
      </c>
      <c r="K564" s="1372" t="s">
        <v>1433</v>
      </c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  <c r="AE564" s="298"/>
      <c r="AF564" s="582">
        <f>$E564</f>
        <v>524</v>
      </c>
      <c r="AG564" s="582">
        <f>$F564</f>
        <v>288200000</v>
      </c>
      <c r="AH564" s="298"/>
      <c r="AI564" s="298"/>
    </row>
    <row r="565" spans="1:196" ht="24" customHeight="1">
      <c r="A565" s="2024"/>
      <c r="B565" s="2024"/>
      <c r="C565" s="2025"/>
      <c r="D565" s="2026"/>
      <c r="E565" s="2024"/>
      <c r="F565" s="1992"/>
      <c r="G565" s="2027"/>
      <c r="H565" s="1393"/>
      <c r="I565" s="1356"/>
      <c r="J565" s="1393"/>
      <c r="K565" s="1359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  <c r="AE565" s="298"/>
      <c r="AF565" s="582"/>
      <c r="AG565" s="582"/>
      <c r="AH565" s="298"/>
      <c r="AI565" s="298"/>
      <c r="AL565" s="3138" t="s">
        <v>1154</v>
      </c>
      <c r="AM565" s="3138"/>
      <c r="AN565" s="3138" t="s">
        <v>1152</v>
      </c>
      <c r="AO565" s="3138"/>
      <c r="AP565" s="3138" t="s">
        <v>1411</v>
      </c>
      <c r="AQ565" s="3138"/>
      <c r="AR565" s="3138" t="s">
        <v>1294</v>
      </c>
      <c r="AS565" s="3138"/>
      <c r="AT565" s="3138" t="s">
        <v>1296</v>
      </c>
      <c r="AU565" s="3138"/>
    </row>
    <row r="566" spans="1:196" ht="24" customHeight="1">
      <c r="A566" s="2024"/>
      <c r="B566" s="2024"/>
      <c r="C566" s="2025"/>
      <c r="D566" s="2026"/>
      <c r="E566" s="2024"/>
      <c r="F566" s="1992"/>
      <c r="G566" s="2027"/>
      <c r="H566" s="1393"/>
      <c r="I566" s="1356"/>
      <c r="J566" s="1393"/>
      <c r="K566" s="1359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  <c r="AE566" s="298"/>
      <c r="AF566" s="582"/>
      <c r="AG566" s="582"/>
      <c r="AH566" s="298"/>
      <c r="AI566" s="298"/>
      <c r="AL566" s="267" t="s">
        <v>1078</v>
      </c>
      <c r="AM566" s="267" t="s">
        <v>1077</v>
      </c>
      <c r="AN566" s="267" t="s">
        <v>1078</v>
      </c>
      <c r="AO566" s="267" t="s">
        <v>1077</v>
      </c>
      <c r="AP566" s="267" t="s">
        <v>1078</v>
      </c>
      <c r="AQ566" s="267" t="s">
        <v>1077</v>
      </c>
      <c r="AR566" s="267" t="s">
        <v>1078</v>
      </c>
      <c r="AS566" s="267" t="s">
        <v>1077</v>
      </c>
      <c r="AT566" s="267" t="s">
        <v>1078</v>
      </c>
      <c r="AU566" s="267" t="s">
        <v>1077</v>
      </c>
    </row>
    <row r="567" spans="1:196" ht="24" customHeight="1">
      <c r="A567" s="2024"/>
      <c r="B567" s="2024"/>
      <c r="C567" s="2025"/>
      <c r="D567" s="2026"/>
      <c r="E567" s="2024"/>
      <c r="F567" s="1992"/>
      <c r="G567" s="2027"/>
      <c r="H567" s="1393"/>
      <c r="I567" s="1356"/>
      <c r="J567" s="1393"/>
      <c r="K567" s="1359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  <c r="AE567" s="298"/>
      <c r="AF567" s="582"/>
      <c r="AG567" s="582"/>
      <c r="AH567" s="298"/>
      <c r="AI567" s="298"/>
      <c r="AL567" s="2020">
        <f>SUM(AL568:AL572)</f>
        <v>1</v>
      </c>
      <c r="AM567" s="2020">
        <f t="shared" ref="AM567:AU567" si="122">SUM(AM568:AM572)</f>
        <v>1294000</v>
      </c>
      <c r="AN567" s="2020">
        <f t="shared" si="122"/>
        <v>1</v>
      </c>
      <c r="AO567" s="2020">
        <f t="shared" si="122"/>
        <v>930000</v>
      </c>
      <c r="AP567" s="2020">
        <f t="shared" si="122"/>
        <v>1</v>
      </c>
      <c r="AQ567" s="2020">
        <f t="shared" si="122"/>
        <v>930000</v>
      </c>
      <c r="AR567" s="2020">
        <f t="shared" si="122"/>
        <v>1</v>
      </c>
      <c r="AS567" s="2020">
        <f t="shared" si="122"/>
        <v>1294000</v>
      </c>
      <c r="AT567" s="2020">
        <f t="shared" si="122"/>
        <v>1</v>
      </c>
      <c r="AU567" s="2020">
        <f t="shared" si="122"/>
        <v>930000</v>
      </c>
      <c r="AV567" s="2007">
        <f>AL567+AN567+AP567+AR567+AT567</f>
        <v>5</v>
      </c>
      <c r="AW567" s="2007">
        <f>AM567+AO567+AQ567+AS567+AU567</f>
        <v>5378000</v>
      </c>
    </row>
    <row r="568" spans="1:196" ht="24" customHeight="1">
      <c r="A568" s="1476">
        <v>1</v>
      </c>
      <c r="B568" s="1476">
        <v>5</v>
      </c>
      <c r="C568" s="1480" t="s">
        <v>3820</v>
      </c>
      <c r="D568" s="1478">
        <v>1294000</v>
      </c>
      <c r="E568" s="1476">
        <v>1</v>
      </c>
      <c r="F568" s="126">
        <f>E568*D568</f>
        <v>1294000</v>
      </c>
      <c r="G568" s="1480" t="s">
        <v>3850</v>
      </c>
      <c r="H568" s="1480" t="s">
        <v>1154</v>
      </c>
      <c r="I568" s="36" t="s">
        <v>1264</v>
      </c>
      <c r="J568" s="941" t="s">
        <v>961</v>
      </c>
      <c r="K568" s="38" t="s">
        <v>1264</v>
      </c>
      <c r="L568" s="1363"/>
      <c r="M568" s="1801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4">
        <f>$E568</f>
        <v>1</v>
      </c>
      <c r="AI568" s="1662">
        <f>$F568</f>
        <v>1294000</v>
      </c>
      <c r="AJ568" s="1314"/>
      <c r="AK568" s="1363"/>
      <c r="AL568" s="1827">
        <f>$E568</f>
        <v>1</v>
      </c>
      <c r="AM568" s="1827">
        <f>$F568</f>
        <v>1294000</v>
      </c>
      <c r="AN568" s="128"/>
      <c r="AO568" s="128"/>
      <c r="AP568" s="128"/>
      <c r="AQ568" s="128"/>
      <c r="AR568" s="128"/>
      <c r="AS568" s="128"/>
      <c r="AT568" s="128"/>
      <c r="AU568" s="128"/>
      <c r="AV568" s="1363"/>
      <c r="AW568" s="1363"/>
      <c r="AX568" s="1363"/>
      <c r="AY568" s="1363"/>
      <c r="AZ568" s="1363"/>
      <c r="BA568" s="1363"/>
      <c r="BB568" s="1363"/>
      <c r="BC568" s="1363"/>
      <c r="BD568" s="1363"/>
      <c r="BE568" s="1363"/>
      <c r="BF568" s="1363"/>
      <c r="BG568" s="1363"/>
      <c r="BH568" s="1363"/>
      <c r="BI568" s="1363"/>
      <c r="BJ568" s="1363"/>
      <c r="BK568" s="1363"/>
      <c r="BL568" s="1363"/>
      <c r="BM568" s="1363"/>
      <c r="BN568" s="1363"/>
      <c r="BO568" s="1363"/>
      <c r="BP568" s="1363"/>
      <c r="BQ568" s="1363"/>
      <c r="BR568" s="1363"/>
      <c r="BS568" s="1363"/>
      <c r="BT568" s="1363"/>
      <c r="BU568" s="1363"/>
      <c r="BV568" s="1363"/>
      <c r="BW568" s="1363"/>
      <c r="BX568" s="1363"/>
      <c r="BY568" s="1363"/>
      <c r="BZ568" s="1363"/>
      <c r="CA568" s="1363"/>
      <c r="CB568" s="1363"/>
      <c r="CC568" s="1363"/>
      <c r="CD568" s="1363"/>
      <c r="CE568" s="1363"/>
      <c r="CF568" s="1363"/>
      <c r="CG568" s="1363"/>
      <c r="CH568" s="1363"/>
      <c r="CI568" s="1363"/>
      <c r="CJ568" s="1363"/>
      <c r="CK568" s="1363"/>
      <c r="CL568" s="1363"/>
      <c r="CM568" s="1363"/>
      <c r="CN568" s="1363"/>
      <c r="CO568" s="1363"/>
      <c r="CP568" s="1363"/>
      <c r="CQ568" s="1363"/>
      <c r="CR568" s="1363"/>
      <c r="CS568" s="1363"/>
      <c r="CT568" s="1363"/>
      <c r="CU568" s="1363"/>
      <c r="CV568" s="1363"/>
      <c r="CW568" s="1363"/>
      <c r="CX568" s="1363"/>
      <c r="CY568" s="1363"/>
      <c r="CZ568" s="1363"/>
      <c r="DA568" s="1363"/>
      <c r="DB568" s="1363"/>
      <c r="DC568" s="1363"/>
      <c r="DD568" s="1363"/>
      <c r="DE568" s="1363"/>
      <c r="DF568" s="1363"/>
      <c r="DG568" s="1363"/>
      <c r="DH568" s="1363"/>
      <c r="DI568" s="1363"/>
      <c r="DJ568" s="1363"/>
      <c r="DK568" s="1363"/>
      <c r="DL568" s="1363"/>
      <c r="DM568" s="1363"/>
      <c r="DN568" s="1363"/>
      <c r="DO568" s="1363"/>
      <c r="DP568" s="1363"/>
      <c r="DQ568" s="1363"/>
      <c r="DR568" s="1363"/>
      <c r="DS568" s="1363"/>
      <c r="DT568" s="1363"/>
      <c r="DU568" s="1363"/>
      <c r="DV568" s="1363"/>
      <c r="DW568" s="1363"/>
      <c r="DX568" s="1363"/>
      <c r="DY568" s="1363"/>
      <c r="DZ568" s="1363"/>
      <c r="EA568" s="1363"/>
      <c r="EB568" s="1363"/>
      <c r="EC568" s="1363"/>
      <c r="ED568" s="1363"/>
      <c r="EE568" s="1363"/>
      <c r="EF568" s="1363"/>
      <c r="EG568" s="1363"/>
      <c r="EH568" s="1363"/>
      <c r="EI568" s="1363"/>
      <c r="EJ568" s="1363"/>
      <c r="EK568" s="1363"/>
      <c r="EL568" s="1363"/>
      <c r="EM568" s="1363"/>
      <c r="EN568" s="1363"/>
      <c r="EO568" s="1363"/>
      <c r="EP568" s="1363"/>
      <c r="EQ568" s="1363"/>
      <c r="ER568" s="1363"/>
      <c r="ES568" s="1363"/>
      <c r="ET568" s="1363"/>
      <c r="EU568" s="1363"/>
      <c r="EV568" s="1363"/>
      <c r="EW568" s="1363"/>
      <c r="EX568" s="1363"/>
      <c r="EY568" s="1363"/>
      <c r="EZ568" s="1363"/>
      <c r="FA568" s="1363"/>
      <c r="FB568" s="1363"/>
      <c r="FC568" s="1363"/>
      <c r="FD568" s="1363"/>
      <c r="FE568" s="1363"/>
      <c r="FF568" s="1363"/>
      <c r="FG568" s="1363"/>
      <c r="FH568" s="1363"/>
      <c r="FI568" s="1363"/>
      <c r="FJ568" s="1363"/>
      <c r="FK568" s="1363"/>
      <c r="FL568" s="1363"/>
      <c r="FM568" s="1363"/>
      <c r="FN568" s="1363"/>
      <c r="FO568" s="1363"/>
      <c r="FP568" s="1363"/>
      <c r="FQ568" s="1363"/>
      <c r="FR568" s="1363"/>
      <c r="FS568" s="1363"/>
      <c r="FT568" s="1363"/>
      <c r="FU568" s="1363"/>
      <c r="FV568" s="1363"/>
      <c r="FW568" s="1363"/>
      <c r="FX568" s="1363"/>
      <c r="FY568" s="1363"/>
      <c r="FZ568" s="1363"/>
      <c r="GA568" s="1363"/>
      <c r="GB568" s="1363"/>
      <c r="GC568" s="1363"/>
      <c r="GD568" s="1363"/>
      <c r="GE568" s="1363"/>
      <c r="GF568" s="1363"/>
      <c r="GG568" s="1363"/>
      <c r="GH568" s="1363"/>
      <c r="GI568" s="1363"/>
      <c r="GJ568" s="1363"/>
      <c r="GK568" s="1363"/>
      <c r="GL568" s="1363"/>
      <c r="GM568" s="1363"/>
      <c r="GN568" s="1363"/>
    </row>
    <row r="569" spans="1:196" ht="24" customHeight="1">
      <c r="A569" s="1476">
        <v>1</v>
      </c>
      <c r="B569" s="1485">
        <v>4</v>
      </c>
      <c r="C569" s="1477" t="s">
        <v>3819</v>
      </c>
      <c r="D569" s="1478">
        <v>930000</v>
      </c>
      <c r="E569" s="1476">
        <v>1</v>
      </c>
      <c r="F569" s="126">
        <f>E569*D569</f>
        <v>930000</v>
      </c>
      <c r="G569" s="1480" t="s">
        <v>3847</v>
      </c>
      <c r="H569" s="1480" t="s">
        <v>1152</v>
      </c>
      <c r="I569" s="36" t="s">
        <v>1264</v>
      </c>
      <c r="J569" s="941" t="s">
        <v>961</v>
      </c>
      <c r="K569" s="38" t="s">
        <v>1264</v>
      </c>
      <c r="L569" s="1363"/>
      <c r="M569" s="1363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28"/>
      <c r="AF569" s="128"/>
      <c r="AG569" s="128"/>
      <c r="AH569" s="124">
        <f>$E569</f>
        <v>1</v>
      </c>
      <c r="AI569" s="1662">
        <f>$F569</f>
        <v>930000</v>
      </c>
      <c r="AJ569" s="1314"/>
      <c r="AK569" s="1363"/>
      <c r="AL569" s="128"/>
      <c r="AM569" s="128"/>
      <c r="AN569" s="1827">
        <f>$E569</f>
        <v>1</v>
      </c>
      <c r="AO569" s="1827">
        <f>$F569</f>
        <v>930000</v>
      </c>
      <c r="AP569" s="128"/>
      <c r="AQ569" s="128"/>
      <c r="AR569" s="128"/>
      <c r="AS569" s="128"/>
      <c r="AT569" s="128"/>
      <c r="AU569" s="128"/>
      <c r="AV569" s="1363"/>
      <c r="AW569" s="1363"/>
      <c r="AX569" s="1363"/>
      <c r="AY569" s="1363"/>
      <c r="AZ569" s="1363"/>
      <c r="BA569" s="1363"/>
      <c r="BB569" s="1363"/>
      <c r="BC569" s="1363"/>
      <c r="BD569" s="1363"/>
      <c r="BE569" s="1363"/>
      <c r="BF569" s="1363"/>
      <c r="BG569" s="1363"/>
      <c r="BH569" s="1363"/>
      <c r="BI569" s="1363"/>
      <c r="BJ569" s="1363"/>
      <c r="BK569" s="1363"/>
      <c r="BL569" s="1363"/>
      <c r="BM569" s="1363"/>
      <c r="BN569" s="1363"/>
      <c r="BO569" s="1363"/>
      <c r="BP569" s="1363"/>
      <c r="BQ569" s="1363"/>
      <c r="BR569" s="1363"/>
      <c r="BS569" s="1363"/>
      <c r="BT569" s="1363"/>
      <c r="BU569" s="1363"/>
      <c r="BV569" s="1363"/>
      <c r="BW569" s="1363"/>
      <c r="BX569" s="1363"/>
      <c r="BY569" s="1363"/>
      <c r="BZ569" s="1363"/>
      <c r="CA569" s="1363"/>
      <c r="CB569" s="1363"/>
      <c r="CC569" s="1363"/>
      <c r="CD569" s="1363"/>
      <c r="CE569" s="1363"/>
      <c r="CF569" s="1363"/>
      <c r="CG569" s="1363"/>
      <c r="CH569" s="1363"/>
      <c r="CI569" s="1363"/>
      <c r="CJ569" s="1363"/>
      <c r="CK569" s="1363"/>
      <c r="CL569" s="1363"/>
      <c r="CM569" s="1363"/>
      <c r="CN569" s="1363"/>
      <c r="CO569" s="1363"/>
      <c r="CP569" s="1363"/>
      <c r="CQ569" s="1363"/>
      <c r="CR569" s="1363"/>
      <c r="CS569" s="1363"/>
      <c r="CT569" s="1363"/>
      <c r="CU569" s="1363"/>
      <c r="CV569" s="1363"/>
      <c r="CW569" s="1363"/>
      <c r="CX569" s="1363"/>
      <c r="CY569" s="1363"/>
      <c r="CZ569" s="1363"/>
      <c r="DA569" s="1363"/>
      <c r="DB569" s="1363"/>
      <c r="DC569" s="1363"/>
      <c r="DD569" s="1363"/>
      <c r="DE569" s="1363"/>
      <c r="DF569" s="1363"/>
      <c r="DG569" s="1363"/>
      <c r="DH569" s="1363"/>
      <c r="DI569" s="1363"/>
      <c r="DJ569" s="1363"/>
      <c r="DK569" s="1363"/>
      <c r="DL569" s="1363"/>
      <c r="DM569" s="1363"/>
      <c r="DN569" s="1363"/>
      <c r="DO569" s="1363"/>
      <c r="DP569" s="1363"/>
      <c r="DQ569" s="1363"/>
      <c r="DR569" s="1363"/>
      <c r="DS569" s="1363"/>
      <c r="DT569" s="1363"/>
      <c r="DU569" s="1363"/>
      <c r="DV569" s="1363"/>
      <c r="DW569" s="1363"/>
      <c r="DX569" s="1363"/>
      <c r="DY569" s="1363"/>
      <c r="DZ569" s="1363"/>
      <c r="EA569" s="1363"/>
      <c r="EB569" s="1363"/>
      <c r="EC569" s="1363"/>
      <c r="ED569" s="1363"/>
      <c r="EE569" s="1363"/>
      <c r="EF569" s="1363"/>
      <c r="EG569" s="1363"/>
      <c r="EH569" s="1363"/>
      <c r="EI569" s="1363"/>
      <c r="EJ569" s="1363"/>
      <c r="EK569" s="1363"/>
      <c r="EL569" s="1363"/>
      <c r="EM569" s="1363"/>
      <c r="EN569" s="1363"/>
      <c r="EO569" s="1363"/>
      <c r="EP569" s="1363"/>
      <c r="EQ569" s="1363"/>
      <c r="ER569" s="1363"/>
      <c r="ES569" s="1363"/>
      <c r="ET569" s="1363"/>
      <c r="EU569" s="1363"/>
      <c r="EV569" s="1363"/>
      <c r="EW569" s="1363"/>
      <c r="EX569" s="1363"/>
      <c r="EY569" s="1363"/>
      <c r="EZ569" s="1363"/>
      <c r="FA569" s="1363"/>
      <c r="FB569" s="1363"/>
      <c r="FC569" s="1363"/>
      <c r="FD569" s="1363"/>
      <c r="FE569" s="1363"/>
      <c r="FF569" s="1363"/>
      <c r="FG569" s="1363"/>
      <c r="FH569" s="1363"/>
      <c r="FI569" s="1363"/>
      <c r="FJ569" s="1363"/>
      <c r="FK569" s="1363"/>
      <c r="FL569" s="1363"/>
      <c r="FM569" s="1363"/>
      <c r="FN569" s="1363"/>
      <c r="FO569" s="1363"/>
      <c r="FP569" s="1363"/>
      <c r="FQ569" s="1363"/>
      <c r="FR569" s="1363"/>
      <c r="FS569" s="1363"/>
      <c r="FT569" s="1363"/>
      <c r="FU569" s="1363"/>
      <c r="FV569" s="1363"/>
      <c r="FW569" s="1363"/>
      <c r="FX569" s="1363"/>
      <c r="FY569" s="1363"/>
      <c r="FZ569" s="1363"/>
      <c r="GA569" s="1363"/>
      <c r="GB569" s="1363"/>
      <c r="GC569" s="1363"/>
      <c r="GD569" s="1363"/>
      <c r="GE569" s="1363"/>
      <c r="GF569" s="1363"/>
      <c r="GG569" s="1363"/>
      <c r="GH569" s="1363"/>
      <c r="GI569" s="1363"/>
      <c r="GJ569" s="1363"/>
      <c r="GK569" s="1363"/>
      <c r="GL569" s="1363"/>
      <c r="GM569" s="1363"/>
      <c r="GN569" s="1363"/>
    </row>
    <row r="570" spans="1:196" ht="24" customHeight="1">
      <c r="A570" s="1476">
        <v>1</v>
      </c>
      <c r="B570" s="1485">
        <v>2</v>
      </c>
      <c r="C570" s="1477" t="s">
        <v>3819</v>
      </c>
      <c r="D570" s="1478">
        <v>930000</v>
      </c>
      <c r="E570" s="1476">
        <v>1</v>
      </c>
      <c r="F570" s="126">
        <f>E570*D570</f>
        <v>930000</v>
      </c>
      <c r="G570" s="1480" t="s">
        <v>641</v>
      </c>
      <c r="H570" s="1480" t="s">
        <v>1411</v>
      </c>
      <c r="I570" s="36" t="s">
        <v>1264</v>
      </c>
      <c r="J570" s="941" t="s">
        <v>961</v>
      </c>
      <c r="K570" s="38" t="s">
        <v>1264</v>
      </c>
      <c r="L570" s="1363"/>
      <c r="M570" s="1363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28"/>
      <c r="AF570" s="128"/>
      <c r="AG570" s="128"/>
      <c r="AH570" s="124">
        <f>$E570</f>
        <v>1</v>
      </c>
      <c r="AI570" s="1662">
        <f>$F570</f>
        <v>930000</v>
      </c>
      <c r="AJ570" s="1314"/>
      <c r="AK570" s="1363"/>
      <c r="AL570" s="128"/>
      <c r="AM570" s="128"/>
      <c r="AN570" s="128"/>
      <c r="AO570" s="128"/>
      <c r="AP570" s="1827">
        <f>$E570</f>
        <v>1</v>
      </c>
      <c r="AQ570" s="1827">
        <f>$F570</f>
        <v>930000</v>
      </c>
      <c r="AR570" s="128"/>
      <c r="AS570" s="128"/>
      <c r="AT570" s="128"/>
      <c r="AU570" s="128"/>
      <c r="AV570" s="1363"/>
      <c r="AW570" s="1363"/>
      <c r="AX570" s="1363"/>
      <c r="AY570" s="1363"/>
      <c r="AZ570" s="1363"/>
      <c r="BA570" s="1363"/>
      <c r="BB570" s="1363"/>
      <c r="BC570" s="1363"/>
      <c r="BD570" s="1363"/>
      <c r="BE570" s="1363"/>
      <c r="BF570" s="1363"/>
      <c r="BG570" s="1363"/>
      <c r="BH570" s="1363"/>
      <c r="BI570" s="1363"/>
      <c r="BJ570" s="1363"/>
      <c r="BK570" s="1363"/>
      <c r="BL570" s="1363"/>
      <c r="BM570" s="1363"/>
      <c r="BN570" s="1363"/>
      <c r="BO570" s="1363"/>
      <c r="BP570" s="1363"/>
      <c r="BQ570" s="1363"/>
      <c r="BR570" s="1363"/>
      <c r="BS570" s="1363"/>
      <c r="BT570" s="1363"/>
      <c r="BU570" s="1363"/>
      <c r="BV570" s="1363"/>
      <c r="BW570" s="1363"/>
      <c r="BX570" s="1363"/>
      <c r="BY570" s="1363"/>
      <c r="BZ570" s="1363"/>
      <c r="CA570" s="1363"/>
      <c r="CB570" s="1363"/>
      <c r="CC570" s="1363"/>
      <c r="CD570" s="1363"/>
      <c r="CE570" s="1363"/>
      <c r="CF570" s="1363"/>
      <c r="CG570" s="1363"/>
      <c r="CH570" s="1363"/>
      <c r="CI570" s="1363"/>
      <c r="CJ570" s="1363"/>
      <c r="CK570" s="1363"/>
      <c r="CL570" s="1363"/>
      <c r="CM570" s="1363"/>
      <c r="CN570" s="1363"/>
      <c r="CO570" s="1363"/>
      <c r="CP570" s="1363"/>
      <c r="CQ570" s="1363"/>
      <c r="CR570" s="1363"/>
      <c r="CS570" s="1363"/>
      <c r="CT570" s="1363"/>
      <c r="CU570" s="1363"/>
      <c r="CV570" s="1363"/>
      <c r="CW570" s="1363"/>
      <c r="CX570" s="1363"/>
      <c r="CY570" s="1363"/>
      <c r="CZ570" s="1363"/>
      <c r="DA570" s="1363"/>
      <c r="DB570" s="1363"/>
      <c r="DC570" s="1363"/>
      <c r="DD570" s="1363"/>
      <c r="DE570" s="1363"/>
      <c r="DF570" s="1363"/>
      <c r="DG570" s="1363"/>
      <c r="DH570" s="1363"/>
      <c r="DI570" s="1363"/>
      <c r="DJ570" s="1363"/>
      <c r="DK570" s="1363"/>
      <c r="DL570" s="1363"/>
      <c r="DM570" s="1363"/>
      <c r="DN570" s="1363"/>
      <c r="DO570" s="1363"/>
      <c r="DP570" s="1363"/>
      <c r="DQ570" s="1363"/>
      <c r="DR570" s="1363"/>
      <c r="DS570" s="1363"/>
      <c r="DT570" s="1363"/>
      <c r="DU570" s="1363"/>
      <c r="DV570" s="1363"/>
      <c r="DW570" s="1363"/>
      <c r="DX570" s="1363"/>
      <c r="DY570" s="1363"/>
      <c r="DZ570" s="1363"/>
      <c r="EA570" s="1363"/>
      <c r="EB570" s="1363"/>
      <c r="EC570" s="1363"/>
      <c r="ED570" s="1363"/>
      <c r="EE570" s="1363"/>
      <c r="EF570" s="1363"/>
      <c r="EG570" s="1363"/>
      <c r="EH570" s="1363"/>
      <c r="EI570" s="1363"/>
      <c r="EJ570" s="1363"/>
      <c r="EK570" s="1363"/>
      <c r="EL570" s="1363"/>
      <c r="EM570" s="1363"/>
      <c r="EN570" s="1363"/>
      <c r="EO570" s="1363"/>
      <c r="EP570" s="1363"/>
      <c r="EQ570" s="1363"/>
      <c r="ER570" s="1363"/>
      <c r="ES570" s="1363"/>
      <c r="ET570" s="1363"/>
      <c r="EU570" s="1363"/>
      <c r="EV570" s="1363"/>
      <c r="EW570" s="1363"/>
      <c r="EX570" s="1363"/>
      <c r="EY570" s="1363"/>
      <c r="EZ570" s="1363"/>
      <c r="FA570" s="1363"/>
      <c r="FB570" s="1363"/>
      <c r="FC570" s="1363"/>
      <c r="FD570" s="1363"/>
      <c r="FE570" s="1363"/>
      <c r="FF570" s="1363"/>
      <c r="FG570" s="1363"/>
      <c r="FH570" s="1363"/>
      <c r="FI570" s="1363"/>
      <c r="FJ570" s="1363"/>
      <c r="FK570" s="1363"/>
      <c r="FL570" s="1363"/>
      <c r="FM570" s="1363"/>
      <c r="FN570" s="1363"/>
      <c r="FO570" s="1363"/>
      <c r="FP570" s="1363"/>
      <c r="FQ570" s="1363"/>
      <c r="FR570" s="1363"/>
      <c r="FS570" s="1363"/>
      <c r="FT570" s="1363"/>
      <c r="FU570" s="1363"/>
      <c r="FV570" s="1363"/>
      <c r="FW570" s="1363"/>
      <c r="FX570" s="1363"/>
      <c r="FY570" s="1363"/>
      <c r="FZ570" s="1363"/>
      <c r="GA570" s="1363"/>
      <c r="GB570" s="1363"/>
      <c r="GC570" s="1363"/>
      <c r="GD570" s="1363"/>
      <c r="GE570" s="1363"/>
      <c r="GF570" s="1363"/>
      <c r="GG570" s="1363"/>
      <c r="GH570" s="1363"/>
      <c r="GI570" s="1363"/>
      <c r="GJ570" s="1363"/>
      <c r="GK570" s="1363"/>
      <c r="GL570" s="1363"/>
      <c r="GM570" s="1363"/>
      <c r="GN570" s="1363"/>
    </row>
    <row r="571" spans="1:196" ht="24" customHeight="1">
      <c r="A571" s="1476">
        <v>1</v>
      </c>
      <c r="B571" s="1476">
        <v>3</v>
      </c>
      <c r="C571" s="1480" t="s">
        <v>3820</v>
      </c>
      <c r="D571" s="1478">
        <v>1294000</v>
      </c>
      <c r="E571" s="1476">
        <v>1</v>
      </c>
      <c r="F571" s="126">
        <f>E571*D571</f>
        <v>1294000</v>
      </c>
      <c r="G571" s="1480" t="s">
        <v>3845</v>
      </c>
      <c r="H571" s="1480" t="s">
        <v>1294</v>
      </c>
      <c r="I571" s="36" t="s">
        <v>1264</v>
      </c>
      <c r="J571" s="941" t="s">
        <v>961</v>
      </c>
      <c r="K571" s="38" t="s">
        <v>1264</v>
      </c>
      <c r="L571" s="1363"/>
      <c r="M571" s="1363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28"/>
      <c r="AF571" s="128"/>
      <c r="AG571" s="128"/>
      <c r="AH571" s="124">
        <f>$E571</f>
        <v>1</v>
      </c>
      <c r="AI571" s="1662">
        <f>$F571</f>
        <v>1294000</v>
      </c>
      <c r="AJ571" s="1314"/>
      <c r="AK571" s="1363"/>
      <c r="AL571" s="128"/>
      <c r="AM571" s="128"/>
      <c r="AN571" s="128"/>
      <c r="AO571" s="128"/>
      <c r="AP571" s="128"/>
      <c r="AQ571" s="128"/>
      <c r="AR571" s="1827">
        <f>$E571</f>
        <v>1</v>
      </c>
      <c r="AS571" s="1827">
        <f>$F571</f>
        <v>1294000</v>
      </c>
      <c r="AT571" s="128"/>
      <c r="AU571" s="128"/>
      <c r="AV571" s="1363"/>
      <c r="AW571" s="1363"/>
      <c r="AX571" s="1363"/>
      <c r="AY571" s="1363"/>
      <c r="AZ571" s="1363"/>
      <c r="BA571" s="1363"/>
      <c r="BB571" s="1363"/>
      <c r="BC571" s="1363"/>
      <c r="BD571" s="1363"/>
      <c r="BE571" s="1363"/>
      <c r="BF571" s="1363"/>
      <c r="BG571" s="1363"/>
      <c r="BH571" s="1363"/>
      <c r="BI571" s="1363"/>
      <c r="BJ571" s="1363"/>
      <c r="BK571" s="1363"/>
      <c r="BL571" s="1363"/>
      <c r="BM571" s="1363"/>
      <c r="BN571" s="1363"/>
      <c r="BO571" s="1363"/>
      <c r="BP571" s="1363"/>
      <c r="BQ571" s="1363"/>
      <c r="BR571" s="1363"/>
      <c r="BS571" s="1363"/>
      <c r="BT571" s="1363"/>
      <c r="BU571" s="1363"/>
      <c r="BV571" s="1363"/>
      <c r="BW571" s="1363"/>
      <c r="BX571" s="1363"/>
      <c r="BY571" s="1363"/>
      <c r="BZ571" s="1363"/>
      <c r="CA571" s="1363"/>
      <c r="CB571" s="1363"/>
      <c r="CC571" s="1363"/>
      <c r="CD571" s="1363"/>
      <c r="CE571" s="1363"/>
      <c r="CF571" s="1363"/>
      <c r="CG571" s="1363"/>
      <c r="CH571" s="1363"/>
      <c r="CI571" s="1363"/>
      <c r="CJ571" s="1363"/>
      <c r="CK571" s="1363"/>
      <c r="CL571" s="1363"/>
      <c r="CM571" s="1363"/>
      <c r="CN571" s="1363"/>
      <c r="CO571" s="1363"/>
      <c r="CP571" s="1363"/>
      <c r="CQ571" s="1363"/>
      <c r="CR571" s="1363"/>
      <c r="CS571" s="1363"/>
      <c r="CT571" s="1363"/>
      <c r="CU571" s="1363"/>
      <c r="CV571" s="1363"/>
      <c r="CW571" s="1363"/>
      <c r="CX571" s="1363"/>
      <c r="CY571" s="1363"/>
      <c r="CZ571" s="1363"/>
      <c r="DA571" s="1363"/>
      <c r="DB571" s="1363"/>
      <c r="DC571" s="1363"/>
      <c r="DD571" s="1363"/>
      <c r="DE571" s="1363"/>
      <c r="DF571" s="1363"/>
      <c r="DG571" s="1363"/>
      <c r="DH571" s="1363"/>
      <c r="DI571" s="1363"/>
      <c r="DJ571" s="1363"/>
      <c r="DK571" s="1363"/>
      <c r="DL571" s="1363"/>
      <c r="DM571" s="1363"/>
      <c r="DN571" s="1363"/>
      <c r="DO571" s="1363"/>
      <c r="DP571" s="1363"/>
      <c r="DQ571" s="1363"/>
      <c r="DR571" s="1363"/>
      <c r="DS571" s="1363"/>
      <c r="DT571" s="1363"/>
      <c r="DU571" s="1363"/>
      <c r="DV571" s="1363"/>
      <c r="DW571" s="1363"/>
      <c r="DX571" s="1363"/>
      <c r="DY571" s="1363"/>
      <c r="DZ571" s="1363"/>
      <c r="EA571" s="1363"/>
      <c r="EB571" s="1363"/>
      <c r="EC571" s="1363"/>
      <c r="ED571" s="1363"/>
      <c r="EE571" s="1363"/>
      <c r="EF571" s="1363"/>
      <c r="EG571" s="1363"/>
      <c r="EH571" s="1363"/>
      <c r="EI571" s="1363"/>
      <c r="EJ571" s="1363"/>
      <c r="EK571" s="1363"/>
      <c r="EL571" s="1363"/>
      <c r="EM571" s="1363"/>
      <c r="EN571" s="1363"/>
      <c r="EO571" s="1363"/>
      <c r="EP571" s="1363"/>
      <c r="EQ571" s="1363"/>
      <c r="ER571" s="1363"/>
      <c r="ES571" s="1363"/>
      <c r="ET571" s="1363"/>
      <c r="EU571" s="1363"/>
      <c r="EV571" s="1363"/>
      <c r="EW571" s="1363"/>
      <c r="EX571" s="1363"/>
      <c r="EY571" s="1363"/>
      <c r="EZ571" s="1363"/>
      <c r="FA571" s="1363"/>
      <c r="FB571" s="1363"/>
      <c r="FC571" s="1363"/>
      <c r="FD571" s="1363"/>
      <c r="FE571" s="1363"/>
      <c r="FF571" s="1363"/>
      <c r="FG571" s="1363"/>
      <c r="FH571" s="1363"/>
      <c r="FI571" s="1363"/>
      <c r="FJ571" s="1363"/>
      <c r="FK571" s="1363"/>
      <c r="FL571" s="1363"/>
      <c r="FM571" s="1363"/>
      <c r="FN571" s="1363"/>
      <c r="FO571" s="1363"/>
      <c r="FP571" s="1363"/>
      <c r="FQ571" s="1363"/>
      <c r="FR571" s="1363"/>
      <c r="FS571" s="1363"/>
      <c r="FT571" s="1363"/>
      <c r="FU571" s="1363"/>
      <c r="FV571" s="1363"/>
      <c r="FW571" s="1363"/>
      <c r="FX571" s="1363"/>
      <c r="FY571" s="1363"/>
      <c r="FZ571" s="1363"/>
      <c r="GA571" s="1363"/>
      <c r="GB571" s="1363"/>
      <c r="GC571" s="1363"/>
      <c r="GD571" s="1363"/>
      <c r="GE571" s="1363"/>
      <c r="GF571" s="1363"/>
      <c r="GG571" s="1363"/>
      <c r="GH571" s="1363"/>
      <c r="GI571" s="1363"/>
      <c r="GJ571" s="1363"/>
      <c r="GK571" s="1363"/>
      <c r="GL571" s="1363"/>
      <c r="GM571" s="1363"/>
      <c r="GN571" s="1363"/>
    </row>
    <row r="572" spans="1:196" ht="24" customHeight="1">
      <c r="A572" s="1476">
        <v>1</v>
      </c>
      <c r="B572" s="1476">
        <v>1</v>
      </c>
      <c r="C572" s="1477" t="s">
        <v>3819</v>
      </c>
      <c r="D572" s="1478">
        <v>930000</v>
      </c>
      <c r="E572" s="1476">
        <v>1</v>
      </c>
      <c r="F572" s="126">
        <f>E572*D572</f>
        <v>930000</v>
      </c>
      <c r="G572" s="1480" t="s">
        <v>451</v>
      </c>
      <c r="H572" s="1480" t="s">
        <v>1296</v>
      </c>
      <c r="I572" s="36" t="s">
        <v>1264</v>
      </c>
      <c r="J572" s="941" t="s">
        <v>961</v>
      </c>
      <c r="K572" s="38" t="s">
        <v>1264</v>
      </c>
      <c r="L572" s="1363"/>
      <c r="M572" s="1363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  <c r="AB572" s="128"/>
      <c r="AC572" s="128"/>
      <c r="AD572" s="128"/>
      <c r="AE572" s="128"/>
      <c r="AF572" s="128"/>
      <c r="AG572" s="128"/>
      <c r="AH572" s="124">
        <f>$E572</f>
        <v>1</v>
      </c>
      <c r="AI572" s="1662">
        <f>$F572</f>
        <v>930000</v>
      </c>
      <c r="AJ572" s="1314"/>
      <c r="AK572" s="1363"/>
      <c r="AL572" s="128"/>
      <c r="AM572" s="128"/>
      <c r="AN572" s="128"/>
      <c r="AO572" s="128"/>
      <c r="AP572" s="128"/>
      <c r="AQ572" s="128"/>
      <c r="AR572" s="128"/>
      <c r="AS572" s="128"/>
      <c r="AT572" s="1827">
        <f>$E572</f>
        <v>1</v>
      </c>
      <c r="AU572" s="1827">
        <f>$F572</f>
        <v>930000</v>
      </c>
      <c r="AV572" s="1363"/>
      <c r="AW572" s="1363"/>
      <c r="AX572" s="1363"/>
      <c r="AY572" s="1363"/>
      <c r="AZ572" s="1363"/>
      <c r="BA572" s="1363"/>
      <c r="BB572" s="1363"/>
      <c r="BC572" s="1363"/>
      <c r="BD572" s="1363"/>
      <c r="BE572" s="1363"/>
      <c r="BF572" s="1363"/>
      <c r="BG572" s="1363"/>
      <c r="BH572" s="1363"/>
      <c r="BI572" s="1363"/>
      <c r="BJ572" s="1363"/>
      <c r="BK572" s="1363"/>
      <c r="BL572" s="1363"/>
      <c r="BM572" s="1363"/>
      <c r="BN572" s="1363"/>
      <c r="BO572" s="1363"/>
      <c r="BP572" s="1363"/>
      <c r="BQ572" s="1363"/>
      <c r="BR572" s="1363"/>
      <c r="BS572" s="1363"/>
      <c r="BT572" s="1363"/>
      <c r="BU572" s="1363"/>
      <c r="BV572" s="1363"/>
      <c r="BW572" s="1363"/>
      <c r="BX572" s="1363"/>
      <c r="BY572" s="1363"/>
      <c r="BZ572" s="1363"/>
      <c r="CA572" s="1363"/>
      <c r="CB572" s="1363"/>
      <c r="CC572" s="1363"/>
      <c r="CD572" s="1363"/>
      <c r="CE572" s="1363"/>
      <c r="CF572" s="1363"/>
      <c r="CG572" s="1363"/>
      <c r="CH572" s="1363"/>
      <c r="CI572" s="1363"/>
      <c r="CJ572" s="1363"/>
      <c r="CK572" s="1363"/>
      <c r="CL572" s="1363"/>
      <c r="CM572" s="1363"/>
      <c r="CN572" s="1363"/>
      <c r="CO572" s="1363"/>
      <c r="CP572" s="1363"/>
      <c r="CQ572" s="1363"/>
      <c r="CR572" s="1363"/>
      <c r="CS572" s="1363"/>
      <c r="CT572" s="1363"/>
      <c r="CU572" s="1363"/>
      <c r="CV572" s="1363"/>
      <c r="CW572" s="1363"/>
      <c r="CX572" s="1363"/>
      <c r="CY572" s="1363"/>
      <c r="CZ572" s="1363"/>
      <c r="DA572" s="1363"/>
      <c r="DB572" s="1363"/>
      <c r="DC572" s="1363"/>
      <c r="DD572" s="1363"/>
      <c r="DE572" s="1363"/>
      <c r="DF572" s="1363"/>
      <c r="DG572" s="1363"/>
      <c r="DH572" s="1363"/>
      <c r="DI572" s="1363"/>
      <c r="DJ572" s="1363"/>
      <c r="DK572" s="1363"/>
      <c r="DL572" s="1363"/>
      <c r="DM572" s="1363"/>
      <c r="DN572" s="1363"/>
      <c r="DO572" s="1363"/>
      <c r="DP572" s="1363"/>
      <c r="DQ572" s="1363"/>
      <c r="DR572" s="1363"/>
      <c r="DS572" s="1363"/>
      <c r="DT572" s="1363"/>
      <c r="DU572" s="1363"/>
      <c r="DV572" s="1363"/>
      <c r="DW572" s="1363"/>
      <c r="DX572" s="1363"/>
      <c r="DY572" s="1363"/>
      <c r="DZ572" s="1363"/>
      <c r="EA572" s="1363"/>
      <c r="EB572" s="1363"/>
      <c r="EC572" s="1363"/>
      <c r="ED572" s="1363"/>
      <c r="EE572" s="1363"/>
      <c r="EF572" s="1363"/>
      <c r="EG572" s="1363"/>
      <c r="EH572" s="1363"/>
      <c r="EI572" s="1363"/>
      <c r="EJ572" s="1363"/>
      <c r="EK572" s="1363"/>
      <c r="EL572" s="1363"/>
      <c r="EM572" s="1363"/>
      <c r="EN572" s="1363"/>
      <c r="EO572" s="1363"/>
      <c r="EP572" s="1363"/>
      <c r="EQ572" s="1363"/>
      <c r="ER572" s="1363"/>
      <c r="ES572" s="1363"/>
      <c r="ET572" s="1363"/>
      <c r="EU572" s="1363"/>
      <c r="EV572" s="1363"/>
      <c r="EW572" s="1363"/>
      <c r="EX572" s="1363"/>
      <c r="EY572" s="1363"/>
      <c r="EZ572" s="1363"/>
      <c r="FA572" s="1363"/>
      <c r="FB572" s="1363"/>
      <c r="FC572" s="1363"/>
      <c r="FD572" s="1363"/>
      <c r="FE572" s="1363"/>
      <c r="FF572" s="1363"/>
      <c r="FG572" s="1363"/>
      <c r="FH572" s="1363"/>
      <c r="FI572" s="1363"/>
      <c r="FJ572" s="1363"/>
      <c r="FK572" s="1363"/>
      <c r="FL572" s="1363"/>
      <c r="FM572" s="1363"/>
      <c r="FN572" s="1363"/>
      <c r="FO572" s="1363"/>
      <c r="FP572" s="1363"/>
      <c r="FQ572" s="1363"/>
      <c r="FR572" s="1363"/>
      <c r="FS572" s="1363"/>
      <c r="FT572" s="1363"/>
      <c r="FU572" s="1363"/>
      <c r="FV572" s="1363"/>
      <c r="FW572" s="1363"/>
      <c r="FX572" s="1363"/>
      <c r="FY572" s="1363"/>
      <c r="FZ572" s="1363"/>
      <c r="GA572" s="1363"/>
      <c r="GB572" s="1363"/>
      <c r="GC572" s="1363"/>
      <c r="GD572" s="1363"/>
      <c r="GE572" s="1363"/>
      <c r="GF572" s="1363"/>
      <c r="GG572" s="1363"/>
      <c r="GH572" s="1363"/>
      <c r="GI572" s="1363"/>
      <c r="GJ572" s="1363"/>
      <c r="GK572" s="1363"/>
      <c r="GL572" s="1363"/>
      <c r="GM572" s="1363"/>
      <c r="GN572" s="1363"/>
    </row>
    <row r="573" spans="1:196" ht="24" customHeight="1">
      <c r="A573" s="1408"/>
      <c r="B573" s="1408"/>
      <c r="C573" s="1407"/>
      <c r="D573" s="2030"/>
      <c r="E573" s="1408"/>
      <c r="F573" s="1992"/>
      <c r="G573" s="2031"/>
      <c r="H573" s="2031"/>
      <c r="L573" s="1363"/>
      <c r="M573" s="1363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  <c r="AB573" s="128"/>
      <c r="AC573" s="128"/>
      <c r="AD573" s="128"/>
      <c r="AE573" s="128"/>
      <c r="AF573" s="128"/>
      <c r="AG573" s="128"/>
      <c r="AH573" s="124"/>
      <c r="AI573" s="1662"/>
      <c r="AJ573" s="1314"/>
      <c r="AK573" s="1363"/>
      <c r="AL573" s="3135" t="s">
        <v>879</v>
      </c>
      <c r="AM573" s="3135"/>
      <c r="AN573" s="3135" t="s">
        <v>883</v>
      </c>
      <c r="AO573" s="3135"/>
      <c r="AP573" s="3135" t="s">
        <v>1382</v>
      </c>
      <c r="AQ573" s="3135"/>
      <c r="AR573" s="3143" t="s">
        <v>1083</v>
      </c>
      <c r="AS573" s="3143"/>
      <c r="AT573" s="3139" t="s">
        <v>1145</v>
      </c>
      <c r="AU573" s="3139"/>
      <c r="AV573" s="1363"/>
      <c r="AW573" s="1363"/>
      <c r="AX573" s="1363"/>
      <c r="AY573" s="1363"/>
      <c r="AZ573" s="1363"/>
      <c r="BA573" s="1363"/>
      <c r="BB573" s="1363"/>
      <c r="BC573" s="1363"/>
      <c r="BD573" s="1363"/>
      <c r="BE573" s="1363"/>
      <c r="BF573" s="1363"/>
      <c r="BG573" s="1363"/>
      <c r="BH573" s="1363"/>
      <c r="BI573" s="1363"/>
      <c r="BJ573" s="1363"/>
      <c r="BK573" s="1363"/>
      <c r="BL573" s="1363"/>
      <c r="BM573" s="1363"/>
      <c r="BN573" s="1363"/>
      <c r="BO573" s="1363"/>
      <c r="BP573" s="1363"/>
      <c r="BQ573" s="1363"/>
      <c r="BR573" s="1363"/>
      <c r="BS573" s="1363"/>
      <c r="BT573" s="1363"/>
      <c r="BU573" s="1363"/>
      <c r="BV573" s="1363"/>
      <c r="BW573" s="1363"/>
      <c r="BX573" s="1363"/>
      <c r="BY573" s="1363"/>
      <c r="BZ573" s="1363"/>
      <c r="CA573" s="1363"/>
      <c r="CB573" s="1363"/>
      <c r="CC573" s="1363"/>
      <c r="CD573" s="1363"/>
      <c r="CE573" s="1363"/>
      <c r="CF573" s="1363"/>
      <c r="CG573" s="1363"/>
      <c r="CH573" s="1363"/>
      <c r="CI573" s="1363"/>
      <c r="CJ573" s="1363"/>
      <c r="CK573" s="1363"/>
      <c r="CL573" s="1363"/>
      <c r="CM573" s="1363"/>
      <c r="CN573" s="1363"/>
      <c r="CO573" s="1363"/>
      <c r="CP573" s="1363"/>
      <c r="CQ573" s="1363"/>
      <c r="CR573" s="1363"/>
      <c r="CS573" s="1363"/>
      <c r="CT573" s="1363"/>
      <c r="CU573" s="1363"/>
      <c r="CV573" s="1363"/>
      <c r="CW573" s="1363"/>
      <c r="CX573" s="1363"/>
      <c r="CY573" s="1363"/>
      <c r="CZ573" s="1363"/>
      <c r="DA573" s="1363"/>
      <c r="DB573" s="1363"/>
      <c r="DC573" s="1363"/>
      <c r="DD573" s="1363"/>
      <c r="DE573" s="1363"/>
      <c r="DF573" s="1363"/>
      <c r="DG573" s="1363"/>
      <c r="DH573" s="1363"/>
      <c r="DI573" s="1363"/>
      <c r="DJ573" s="1363"/>
      <c r="DK573" s="1363"/>
      <c r="DL573" s="1363"/>
      <c r="DM573" s="1363"/>
      <c r="DN573" s="1363"/>
      <c r="DO573" s="1363"/>
      <c r="DP573" s="1363"/>
      <c r="DQ573" s="1363"/>
      <c r="DR573" s="1363"/>
      <c r="DS573" s="1363"/>
      <c r="DT573" s="1363"/>
      <c r="DU573" s="1363"/>
      <c r="DV573" s="1363"/>
      <c r="DW573" s="1363"/>
      <c r="DX573" s="1363"/>
      <c r="DY573" s="1363"/>
      <c r="DZ573" s="1363"/>
      <c r="EA573" s="1363"/>
      <c r="EB573" s="1363"/>
      <c r="EC573" s="1363"/>
      <c r="ED573" s="1363"/>
      <c r="EE573" s="1363"/>
      <c r="EF573" s="1363"/>
      <c r="EG573" s="1363"/>
      <c r="EH573" s="1363"/>
      <c r="EI573" s="1363"/>
      <c r="EJ573" s="1363"/>
      <c r="EK573" s="1363"/>
      <c r="EL573" s="1363"/>
      <c r="EM573" s="1363"/>
      <c r="EN573" s="1363"/>
      <c r="EO573" s="1363"/>
      <c r="EP573" s="1363"/>
      <c r="EQ573" s="1363"/>
      <c r="ER573" s="1363"/>
      <c r="ES573" s="1363"/>
      <c r="ET573" s="1363"/>
      <c r="EU573" s="1363"/>
      <c r="EV573" s="1363"/>
      <c r="EW573" s="1363"/>
      <c r="EX573" s="1363"/>
      <c r="EY573" s="1363"/>
      <c r="EZ573" s="1363"/>
      <c r="FA573" s="1363"/>
      <c r="FB573" s="1363"/>
      <c r="FC573" s="1363"/>
      <c r="FD573" s="1363"/>
      <c r="FE573" s="1363"/>
      <c r="FF573" s="1363"/>
      <c r="FG573" s="1363"/>
      <c r="FH573" s="1363"/>
      <c r="FI573" s="1363"/>
      <c r="FJ573" s="1363"/>
      <c r="FK573" s="1363"/>
      <c r="FL573" s="1363"/>
      <c r="FM573" s="1363"/>
      <c r="FN573" s="1363"/>
      <c r="FO573" s="1363"/>
      <c r="FP573" s="1363"/>
      <c r="FQ573" s="1363"/>
      <c r="FR573" s="1363"/>
      <c r="FS573" s="1363"/>
      <c r="FT573" s="1363"/>
      <c r="FU573" s="1363"/>
      <c r="FV573" s="1363"/>
      <c r="FW573" s="1363"/>
      <c r="FX573" s="1363"/>
      <c r="FY573" s="1363"/>
      <c r="FZ573" s="1363"/>
      <c r="GA573" s="1363"/>
      <c r="GB573" s="1363"/>
      <c r="GC573" s="1363"/>
      <c r="GD573" s="1363"/>
      <c r="GE573" s="1363"/>
      <c r="GF573" s="1363"/>
      <c r="GG573" s="1363"/>
      <c r="GH573" s="1363"/>
      <c r="GI573" s="1363"/>
      <c r="GJ573" s="1363"/>
      <c r="GK573" s="1363"/>
      <c r="GL573" s="1363"/>
      <c r="GM573" s="1363"/>
      <c r="GN573" s="1363"/>
    </row>
    <row r="574" spans="1:196" ht="24" customHeight="1">
      <c r="A574" s="1408"/>
      <c r="B574" s="1408"/>
      <c r="C574" s="1407"/>
      <c r="D574" s="2030"/>
      <c r="E574" s="1408"/>
      <c r="F574" s="1992"/>
      <c r="G574" s="2031"/>
      <c r="H574" s="2031"/>
      <c r="L574" s="1363"/>
      <c r="M574" s="1363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  <c r="AB574" s="128"/>
      <c r="AC574" s="128"/>
      <c r="AD574" s="128"/>
      <c r="AE574" s="128"/>
      <c r="AF574" s="128"/>
      <c r="AG574" s="128"/>
      <c r="AH574" s="124"/>
      <c r="AI574" s="1662"/>
      <c r="AJ574" s="1314"/>
      <c r="AK574" s="1363"/>
      <c r="AL574" s="267" t="s">
        <v>1078</v>
      </c>
      <c r="AM574" s="267" t="s">
        <v>1077</v>
      </c>
      <c r="AN574" s="267" t="s">
        <v>1078</v>
      </c>
      <c r="AO574" s="267" t="s">
        <v>1077</v>
      </c>
      <c r="AP574" s="267" t="s">
        <v>1078</v>
      </c>
      <c r="AQ574" s="267" t="s">
        <v>1077</v>
      </c>
      <c r="AR574" s="267" t="s">
        <v>1078</v>
      </c>
      <c r="AS574" s="267" t="s">
        <v>1077</v>
      </c>
      <c r="AT574" s="267" t="s">
        <v>1078</v>
      </c>
      <c r="AU574" s="267" t="s">
        <v>1077</v>
      </c>
      <c r="AV574" s="1363"/>
      <c r="AW574" s="1363"/>
      <c r="AX574" s="1363"/>
      <c r="AY574" s="1363"/>
      <c r="AZ574" s="1363"/>
      <c r="BA574" s="1363"/>
      <c r="BB574" s="1363"/>
      <c r="BC574" s="1363"/>
      <c r="BD574" s="1363"/>
      <c r="BE574" s="1363"/>
      <c r="BF574" s="1363"/>
      <c r="BG574" s="1363"/>
      <c r="BH574" s="1363"/>
      <c r="BI574" s="1363"/>
      <c r="BJ574" s="1363"/>
      <c r="BK574" s="1363"/>
      <c r="BL574" s="1363"/>
      <c r="BM574" s="1363"/>
      <c r="BN574" s="1363"/>
      <c r="BO574" s="1363"/>
      <c r="BP574" s="1363"/>
      <c r="BQ574" s="1363"/>
      <c r="BR574" s="1363"/>
      <c r="BS574" s="1363"/>
      <c r="BT574" s="1363"/>
      <c r="BU574" s="1363"/>
      <c r="BV574" s="1363"/>
      <c r="BW574" s="1363"/>
      <c r="BX574" s="1363"/>
      <c r="BY574" s="1363"/>
      <c r="BZ574" s="1363"/>
      <c r="CA574" s="1363"/>
      <c r="CB574" s="1363"/>
      <c r="CC574" s="1363"/>
      <c r="CD574" s="1363"/>
      <c r="CE574" s="1363"/>
      <c r="CF574" s="1363"/>
      <c r="CG574" s="1363"/>
      <c r="CH574" s="1363"/>
      <c r="CI574" s="1363"/>
      <c r="CJ574" s="1363"/>
      <c r="CK574" s="1363"/>
      <c r="CL574" s="1363"/>
      <c r="CM574" s="1363"/>
      <c r="CN574" s="1363"/>
      <c r="CO574" s="1363"/>
      <c r="CP574" s="1363"/>
      <c r="CQ574" s="1363"/>
      <c r="CR574" s="1363"/>
      <c r="CS574" s="1363"/>
      <c r="CT574" s="1363"/>
      <c r="CU574" s="1363"/>
      <c r="CV574" s="1363"/>
      <c r="CW574" s="1363"/>
      <c r="CX574" s="1363"/>
      <c r="CY574" s="1363"/>
      <c r="CZ574" s="1363"/>
      <c r="DA574" s="1363"/>
      <c r="DB574" s="1363"/>
      <c r="DC574" s="1363"/>
      <c r="DD574" s="1363"/>
      <c r="DE574" s="1363"/>
      <c r="DF574" s="1363"/>
      <c r="DG574" s="1363"/>
      <c r="DH574" s="1363"/>
      <c r="DI574" s="1363"/>
      <c r="DJ574" s="1363"/>
      <c r="DK574" s="1363"/>
      <c r="DL574" s="1363"/>
      <c r="DM574" s="1363"/>
      <c r="DN574" s="1363"/>
      <c r="DO574" s="1363"/>
      <c r="DP574" s="1363"/>
      <c r="DQ574" s="1363"/>
      <c r="DR574" s="1363"/>
      <c r="DS574" s="1363"/>
      <c r="DT574" s="1363"/>
      <c r="DU574" s="1363"/>
      <c r="DV574" s="1363"/>
      <c r="DW574" s="1363"/>
      <c r="DX574" s="1363"/>
      <c r="DY574" s="1363"/>
      <c r="DZ574" s="1363"/>
      <c r="EA574" s="1363"/>
      <c r="EB574" s="1363"/>
      <c r="EC574" s="1363"/>
      <c r="ED574" s="1363"/>
      <c r="EE574" s="1363"/>
      <c r="EF574" s="1363"/>
      <c r="EG574" s="1363"/>
      <c r="EH574" s="1363"/>
      <c r="EI574" s="1363"/>
      <c r="EJ574" s="1363"/>
      <c r="EK574" s="1363"/>
      <c r="EL574" s="1363"/>
      <c r="EM574" s="1363"/>
      <c r="EN574" s="1363"/>
      <c r="EO574" s="1363"/>
      <c r="EP574" s="1363"/>
      <c r="EQ574" s="1363"/>
      <c r="ER574" s="1363"/>
      <c r="ES574" s="1363"/>
      <c r="ET574" s="1363"/>
      <c r="EU574" s="1363"/>
      <c r="EV574" s="1363"/>
      <c r="EW574" s="1363"/>
      <c r="EX574" s="1363"/>
      <c r="EY574" s="1363"/>
      <c r="EZ574" s="1363"/>
      <c r="FA574" s="1363"/>
      <c r="FB574" s="1363"/>
      <c r="FC574" s="1363"/>
      <c r="FD574" s="1363"/>
      <c r="FE574" s="1363"/>
      <c r="FF574" s="1363"/>
      <c r="FG574" s="1363"/>
      <c r="FH574" s="1363"/>
      <c r="FI574" s="1363"/>
      <c r="FJ574" s="1363"/>
      <c r="FK574" s="1363"/>
      <c r="FL574" s="1363"/>
      <c r="FM574" s="1363"/>
      <c r="FN574" s="1363"/>
      <c r="FO574" s="1363"/>
      <c r="FP574" s="1363"/>
      <c r="FQ574" s="1363"/>
      <c r="FR574" s="1363"/>
      <c r="FS574" s="1363"/>
      <c r="FT574" s="1363"/>
      <c r="FU574" s="1363"/>
      <c r="FV574" s="1363"/>
      <c r="FW574" s="1363"/>
      <c r="FX574" s="1363"/>
      <c r="FY574" s="1363"/>
      <c r="FZ574" s="1363"/>
      <c r="GA574" s="1363"/>
      <c r="GB574" s="1363"/>
      <c r="GC574" s="1363"/>
      <c r="GD574" s="1363"/>
      <c r="GE574" s="1363"/>
      <c r="GF574" s="1363"/>
      <c r="GG574" s="1363"/>
      <c r="GH574" s="1363"/>
      <c r="GI574" s="1363"/>
      <c r="GJ574" s="1363"/>
      <c r="GK574" s="1363"/>
      <c r="GL574" s="1363"/>
      <c r="GM574" s="1363"/>
      <c r="GN574" s="1363"/>
    </row>
    <row r="575" spans="1:196" ht="24" customHeight="1">
      <c r="A575" s="1408"/>
      <c r="B575" s="1408"/>
      <c r="C575" s="1407"/>
      <c r="D575" s="2030"/>
      <c r="E575" s="1408"/>
      <c r="F575" s="1992"/>
      <c r="G575" s="2031"/>
      <c r="H575" s="2031"/>
      <c r="L575" s="1363"/>
      <c r="M575" s="1363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  <c r="AB575" s="128"/>
      <c r="AC575" s="128"/>
      <c r="AD575" s="128"/>
      <c r="AE575" s="128"/>
      <c r="AF575" s="128"/>
      <c r="AG575" s="128"/>
      <c r="AH575" s="124"/>
      <c r="AI575" s="1662"/>
      <c r="AJ575" s="1314"/>
      <c r="AK575" s="1363"/>
      <c r="AL575" s="2008">
        <f>SUM(AL576:AL580)</f>
        <v>1</v>
      </c>
      <c r="AM575" s="2008">
        <f t="shared" ref="AM575:AU575" si="123">SUM(AM576:AM580)</f>
        <v>1294000</v>
      </c>
      <c r="AN575" s="2008">
        <f t="shared" si="123"/>
        <v>1</v>
      </c>
      <c r="AO575" s="2008">
        <f t="shared" si="123"/>
        <v>896000</v>
      </c>
      <c r="AP575" s="2008">
        <f t="shared" si="123"/>
        <v>1</v>
      </c>
      <c r="AQ575" s="2008">
        <f t="shared" si="123"/>
        <v>1294000</v>
      </c>
      <c r="AR575" s="2008">
        <f t="shared" si="123"/>
        <v>1</v>
      </c>
      <c r="AS575" s="2008">
        <f t="shared" si="123"/>
        <v>787000</v>
      </c>
      <c r="AT575" s="2008">
        <f t="shared" si="123"/>
        <v>1</v>
      </c>
      <c r="AU575" s="2008">
        <f t="shared" si="123"/>
        <v>896000</v>
      </c>
      <c r="AV575" s="2009">
        <f>AL575+AN575+AP575+AR575+AT575</f>
        <v>5</v>
      </c>
      <c r="AW575" s="2009">
        <f>AM575+AO575+AQ575+AS575+AU575</f>
        <v>5167000</v>
      </c>
      <c r="AX575" s="1363"/>
      <c r="AY575" s="1363"/>
      <c r="AZ575" s="1363"/>
      <c r="BA575" s="1363"/>
      <c r="BB575" s="1363"/>
      <c r="BC575" s="1363"/>
      <c r="BD575" s="1363"/>
      <c r="BE575" s="1363"/>
      <c r="BF575" s="1363"/>
      <c r="BG575" s="1363"/>
      <c r="BH575" s="1363"/>
      <c r="BI575" s="1363"/>
      <c r="BJ575" s="1363"/>
      <c r="BK575" s="1363"/>
      <c r="BL575" s="1363"/>
      <c r="BM575" s="1363"/>
      <c r="BN575" s="1363"/>
      <c r="BO575" s="1363"/>
      <c r="BP575" s="1363"/>
      <c r="BQ575" s="1363"/>
      <c r="BR575" s="1363"/>
      <c r="BS575" s="1363"/>
      <c r="BT575" s="1363"/>
      <c r="BU575" s="1363"/>
      <c r="BV575" s="1363"/>
      <c r="BW575" s="1363"/>
      <c r="BX575" s="1363"/>
      <c r="BY575" s="1363"/>
      <c r="BZ575" s="1363"/>
      <c r="CA575" s="1363"/>
      <c r="CB575" s="1363"/>
      <c r="CC575" s="1363"/>
      <c r="CD575" s="1363"/>
      <c r="CE575" s="1363"/>
      <c r="CF575" s="1363"/>
      <c r="CG575" s="1363"/>
      <c r="CH575" s="1363"/>
      <c r="CI575" s="1363"/>
      <c r="CJ575" s="1363"/>
      <c r="CK575" s="1363"/>
      <c r="CL575" s="1363"/>
      <c r="CM575" s="1363"/>
      <c r="CN575" s="1363"/>
      <c r="CO575" s="1363"/>
      <c r="CP575" s="1363"/>
      <c r="CQ575" s="1363"/>
      <c r="CR575" s="1363"/>
      <c r="CS575" s="1363"/>
      <c r="CT575" s="1363"/>
      <c r="CU575" s="1363"/>
      <c r="CV575" s="1363"/>
      <c r="CW575" s="1363"/>
      <c r="CX575" s="1363"/>
      <c r="CY575" s="1363"/>
      <c r="CZ575" s="1363"/>
      <c r="DA575" s="1363"/>
      <c r="DB575" s="1363"/>
      <c r="DC575" s="1363"/>
      <c r="DD575" s="1363"/>
      <c r="DE575" s="1363"/>
      <c r="DF575" s="1363"/>
      <c r="DG575" s="1363"/>
      <c r="DH575" s="1363"/>
      <c r="DI575" s="1363"/>
      <c r="DJ575" s="1363"/>
      <c r="DK575" s="1363"/>
      <c r="DL575" s="1363"/>
      <c r="DM575" s="1363"/>
      <c r="DN575" s="1363"/>
      <c r="DO575" s="1363"/>
      <c r="DP575" s="1363"/>
      <c r="DQ575" s="1363"/>
      <c r="DR575" s="1363"/>
      <c r="DS575" s="1363"/>
      <c r="DT575" s="1363"/>
      <c r="DU575" s="1363"/>
      <c r="DV575" s="1363"/>
      <c r="DW575" s="1363"/>
      <c r="DX575" s="1363"/>
      <c r="DY575" s="1363"/>
      <c r="DZ575" s="1363"/>
      <c r="EA575" s="1363"/>
      <c r="EB575" s="1363"/>
      <c r="EC575" s="1363"/>
      <c r="ED575" s="1363"/>
      <c r="EE575" s="1363"/>
      <c r="EF575" s="1363"/>
      <c r="EG575" s="1363"/>
      <c r="EH575" s="1363"/>
      <c r="EI575" s="1363"/>
      <c r="EJ575" s="1363"/>
      <c r="EK575" s="1363"/>
      <c r="EL575" s="1363"/>
      <c r="EM575" s="1363"/>
      <c r="EN575" s="1363"/>
      <c r="EO575" s="1363"/>
      <c r="EP575" s="1363"/>
      <c r="EQ575" s="1363"/>
      <c r="ER575" s="1363"/>
      <c r="ES575" s="1363"/>
      <c r="ET575" s="1363"/>
      <c r="EU575" s="1363"/>
      <c r="EV575" s="1363"/>
      <c r="EW575" s="1363"/>
      <c r="EX575" s="1363"/>
      <c r="EY575" s="1363"/>
      <c r="EZ575" s="1363"/>
      <c r="FA575" s="1363"/>
      <c r="FB575" s="1363"/>
      <c r="FC575" s="1363"/>
      <c r="FD575" s="1363"/>
      <c r="FE575" s="1363"/>
      <c r="FF575" s="1363"/>
      <c r="FG575" s="1363"/>
      <c r="FH575" s="1363"/>
      <c r="FI575" s="1363"/>
      <c r="FJ575" s="1363"/>
      <c r="FK575" s="1363"/>
      <c r="FL575" s="1363"/>
      <c r="FM575" s="1363"/>
      <c r="FN575" s="1363"/>
      <c r="FO575" s="1363"/>
      <c r="FP575" s="1363"/>
      <c r="FQ575" s="1363"/>
      <c r="FR575" s="1363"/>
      <c r="FS575" s="1363"/>
      <c r="FT575" s="1363"/>
      <c r="FU575" s="1363"/>
      <c r="FV575" s="1363"/>
      <c r="FW575" s="1363"/>
      <c r="FX575" s="1363"/>
      <c r="FY575" s="1363"/>
      <c r="FZ575" s="1363"/>
      <c r="GA575" s="1363"/>
      <c r="GB575" s="1363"/>
      <c r="GC575" s="1363"/>
      <c r="GD575" s="1363"/>
      <c r="GE575" s="1363"/>
      <c r="GF575" s="1363"/>
      <c r="GG575" s="1363"/>
      <c r="GH575" s="1363"/>
      <c r="GI575" s="1363"/>
      <c r="GJ575" s="1363"/>
      <c r="GK575" s="1363"/>
      <c r="GL575" s="1363"/>
      <c r="GM575" s="1363"/>
      <c r="GN575" s="1363"/>
    </row>
    <row r="576" spans="1:196" ht="24" customHeight="1">
      <c r="A576" s="13">
        <v>2</v>
      </c>
      <c r="B576" s="13">
        <v>3</v>
      </c>
      <c r="C576" s="1480" t="s">
        <v>3820</v>
      </c>
      <c r="D576" s="31">
        <v>1294000</v>
      </c>
      <c r="E576" s="1485">
        <v>1</v>
      </c>
      <c r="F576" s="126">
        <f>E576*D576</f>
        <v>1294000</v>
      </c>
      <c r="G576" s="14" t="s">
        <v>603</v>
      </c>
      <c r="H576" s="14" t="s">
        <v>879</v>
      </c>
      <c r="I576" s="36" t="s">
        <v>1264</v>
      </c>
      <c r="J576" s="941" t="s">
        <v>961</v>
      </c>
      <c r="K576" s="38" t="s">
        <v>1264</v>
      </c>
      <c r="L576" s="1363"/>
      <c r="M576" s="1363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  <c r="AB576" s="128"/>
      <c r="AC576" s="128"/>
      <c r="AD576" s="128"/>
      <c r="AE576" s="128"/>
      <c r="AF576" s="128"/>
      <c r="AG576" s="128"/>
      <c r="AH576" s="124">
        <f>$E576</f>
        <v>1</v>
      </c>
      <c r="AI576" s="1662">
        <f>$F576</f>
        <v>1294000</v>
      </c>
      <c r="AJ576" s="1314"/>
      <c r="AK576" s="1363"/>
      <c r="AL576" s="1827">
        <f>$E576</f>
        <v>1</v>
      </c>
      <c r="AM576" s="1827">
        <f>$F576</f>
        <v>1294000</v>
      </c>
      <c r="AN576" s="128"/>
      <c r="AO576" s="128"/>
      <c r="AP576" s="128"/>
      <c r="AQ576" s="128"/>
      <c r="AR576" s="128"/>
      <c r="AS576" s="128"/>
      <c r="AT576" s="128"/>
      <c r="AU576" s="128"/>
      <c r="AV576" s="1363"/>
      <c r="AW576" s="1363"/>
      <c r="AX576" s="1363"/>
      <c r="AY576" s="1363"/>
      <c r="AZ576" s="1363"/>
      <c r="BA576" s="1363"/>
      <c r="BB576" s="1363"/>
      <c r="BC576" s="1363"/>
      <c r="BD576" s="1363"/>
      <c r="BE576" s="1363"/>
      <c r="BF576" s="1363"/>
      <c r="BG576" s="1363"/>
      <c r="BH576" s="1363"/>
      <c r="BI576" s="1363"/>
      <c r="BJ576" s="1363"/>
      <c r="BK576" s="1363"/>
      <c r="BL576" s="1363"/>
      <c r="BM576" s="1363"/>
      <c r="BN576" s="1363"/>
      <c r="BO576" s="1363"/>
      <c r="BP576" s="1363"/>
      <c r="BQ576" s="1363"/>
      <c r="BR576" s="1363"/>
      <c r="BS576" s="1363"/>
      <c r="BT576" s="1363"/>
      <c r="BU576" s="1363"/>
      <c r="BV576" s="1363"/>
      <c r="BW576" s="1363"/>
      <c r="BX576" s="1363"/>
      <c r="BY576" s="1363"/>
      <c r="BZ576" s="1363"/>
      <c r="CA576" s="1363"/>
      <c r="CB576" s="1363"/>
      <c r="CC576" s="1363"/>
      <c r="CD576" s="1363"/>
      <c r="CE576" s="1363"/>
      <c r="CF576" s="1363"/>
      <c r="CG576" s="1363"/>
      <c r="CH576" s="1363"/>
      <c r="CI576" s="1363"/>
      <c r="CJ576" s="1363"/>
      <c r="CK576" s="1363"/>
      <c r="CL576" s="1363"/>
      <c r="CM576" s="1363"/>
      <c r="CN576" s="1363"/>
      <c r="CO576" s="1363"/>
      <c r="CP576" s="1363"/>
      <c r="CQ576" s="1363"/>
      <c r="CR576" s="1363"/>
      <c r="CS576" s="1363"/>
      <c r="CT576" s="1363"/>
      <c r="CU576" s="1363"/>
      <c r="CV576" s="1363"/>
      <c r="CW576" s="1363"/>
      <c r="CX576" s="1363"/>
      <c r="CY576" s="1363"/>
      <c r="CZ576" s="1363"/>
      <c r="DA576" s="1363"/>
      <c r="DB576" s="1363"/>
      <c r="DC576" s="1363"/>
      <c r="DD576" s="1363"/>
      <c r="DE576" s="1363"/>
      <c r="DF576" s="1363"/>
      <c r="DG576" s="1363"/>
      <c r="DH576" s="1363"/>
      <c r="DI576" s="1363"/>
      <c r="DJ576" s="1363"/>
      <c r="DK576" s="1363"/>
      <c r="DL576" s="1363"/>
      <c r="DM576" s="1363"/>
      <c r="DN576" s="1363"/>
      <c r="DO576" s="1363"/>
      <c r="DP576" s="1363"/>
      <c r="DQ576" s="1363"/>
      <c r="DR576" s="1363"/>
      <c r="DS576" s="1363"/>
      <c r="DT576" s="1363"/>
      <c r="DU576" s="1363"/>
      <c r="DV576" s="1363"/>
      <c r="DW576" s="1363"/>
      <c r="DX576" s="1363"/>
      <c r="DY576" s="1363"/>
      <c r="DZ576" s="1363"/>
      <c r="EA576" s="1363"/>
      <c r="EB576" s="1363"/>
      <c r="EC576" s="1363"/>
      <c r="ED576" s="1363"/>
      <c r="EE576" s="1363"/>
      <c r="EF576" s="1363"/>
      <c r="EG576" s="1363"/>
      <c r="EH576" s="1363"/>
      <c r="EI576" s="1363"/>
      <c r="EJ576" s="1363"/>
      <c r="EK576" s="1363"/>
      <c r="EL576" s="1363"/>
      <c r="EM576" s="1363"/>
      <c r="EN576" s="1363"/>
      <c r="EO576" s="1363"/>
      <c r="EP576" s="1363"/>
      <c r="EQ576" s="1363"/>
      <c r="ER576" s="1363"/>
      <c r="ES576" s="1363"/>
      <c r="ET576" s="1363"/>
      <c r="EU576" s="1363"/>
      <c r="EV576" s="1363"/>
      <c r="EW576" s="1363"/>
      <c r="EX576" s="1363"/>
      <c r="EY576" s="1363"/>
      <c r="EZ576" s="1363"/>
      <c r="FA576" s="1363"/>
      <c r="FB576" s="1363"/>
      <c r="FC576" s="1363"/>
      <c r="FD576" s="1363"/>
      <c r="FE576" s="1363"/>
      <c r="FF576" s="1363"/>
      <c r="FG576" s="1363"/>
      <c r="FH576" s="1363"/>
      <c r="FI576" s="1363"/>
      <c r="FJ576" s="1363"/>
      <c r="FK576" s="1363"/>
      <c r="FL576" s="1363"/>
      <c r="FM576" s="1363"/>
      <c r="FN576" s="1363"/>
      <c r="FO576" s="1363"/>
      <c r="FP576" s="1363"/>
      <c r="FQ576" s="1363"/>
      <c r="FR576" s="1363"/>
      <c r="FS576" s="1363"/>
      <c r="FT576" s="1363"/>
      <c r="FU576" s="1363"/>
      <c r="FV576" s="1363"/>
      <c r="FW576" s="1363"/>
      <c r="FX576" s="1363"/>
      <c r="FY576" s="1363"/>
      <c r="FZ576" s="1363"/>
      <c r="GA576" s="1363"/>
      <c r="GB576" s="1363"/>
      <c r="GC576" s="1363"/>
      <c r="GD576" s="1363"/>
      <c r="GE576" s="1363"/>
      <c r="GF576" s="1363"/>
      <c r="GG576" s="1363"/>
      <c r="GH576" s="1363"/>
      <c r="GI576" s="1363"/>
      <c r="GJ576" s="1363"/>
      <c r="GK576" s="1363"/>
      <c r="GL576" s="1363"/>
      <c r="GM576" s="1363"/>
      <c r="GN576" s="1363"/>
    </row>
    <row r="577" spans="1:196" ht="24" customHeight="1">
      <c r="A577" s="13">
        <v>2</v>
      </c>
      <c r="B577" s="13">
        <v>1</v>
      </c>
      <c r="C577" s="1477" t="s">
        <v>3821</v>
      </c>
      <c r="D577" s="31">
        <v>896000</v>
      </c>
      <c r="E577" s="1485">
        <v>1</v>
      </c>
      <c r="F577" s="126">
        <f>E577*D577</f>
        <v>896000</v>
      </c>
      <c r="G577" s="14" t="s">
        <v>3856</v>
      </c>
      <c r="H577" s="14" t="s">
        <v>883</v>
      </c>
      <c r="I577" s="36" t="s">
        <v>1264</v>
      </c>
      <c r="J577" s="941" t="s">
        <v>961</v>
      </c>
      <c r="K577" s="38" t="s">
        <v>1264</v>
      </c>
      <c r="L577" s="1363"/>
      <c r="M577" s="1363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4">
        <f>$E577</f>
        <v>1</v>
      </c>
      <c r="AI577" s="1662">
        <f>$F577</f>
        <v>896000</v>
      </c>
      <c r="AJ577" s="1314"/>
      <c r="AK577" s="1363"/>
      <c r="AL577" s="128"/>
      <c r="AM577" s="128"/>
      <c r="AN577" s="1827">
        <f>$E577</f>
        <v>1</v>
      </c>
      <c r="AO577" s="1827">
        <f>$F577</f>
        <v>896000</v>
      </c>
      <c r="AP577" s="128"/>
      <c r="AQ577" s="128"/>
      <c r="AR577" s="128"/>
      <c r="AS577" s="128"/>
      <c r="AT577" s="128"/>
      <c r="AU577" s="128"/>
      <c r="AV577" s="1363"/>
      <c r="AW577" s="1363"/>
      <c r="AX577" s="1363"/>
      <c r="AY577" s="1363"/>
      <c r="AZ577" s="1363"/>
      <c r="BA577" s="1363"/>
      <c r="BB577" s="1363"/>
      <c r="BC577" s="1363"/>
      <c r="BD577" s="1363"/>
      <c r="BE577" s="1363"/>
      <c r="BF577" s="1363"/>
      <c r="BG577" s="1363"/>
      <c r="BH577" s="1363"/>
      <c r="BI577" s="1363"/>
      <c r="BJ577" s="1363"/>
      <c r="BK577" s="1363"/>
      <c r="BL577" s="1363"/>
      <c r="BM577" s="1363"/>
      <c r="BN577" s="1363"/>
      <c r="BO577" s="1363"/>
      <c r="BP577" s="1363"/>
      <c r="BQ577" s="1363"/>
      <c r="BR577" s="1363"/>
      <c r="BS577" s="1363"/>
      <c r="BT577" s="1363"/>
      <c r="BU577" s="1363"/>
      <c r="BV577" s="1363"/>
      <c r="BW577" s="1363"/>
      <c r="BX577" s="1363"/>
      <c r="BY577" s="1363"/>
      <c r="BZ577" s="1363"/>
      <c r="CA577" s="1363"/>
      <c r="CB577" s="1363"/>
      <c r="CC577" s="1363"/>
      <c r="CD577" s="1363"/>
      <c r="CE577" s="1363"/>
      <c r="CF577" s="1363"/>
      <c r="CG577" s="1363"/>
      <c r="CH577" s="1363"/>
      <c r="CI577" s="1363"/>
      <c r="CJ577" s="1363"/>
      <c r="CK577" s="1363"/>
      <c r="CL577" s="1363"/>
      <c r="CM577" s="1363"/>
      <c r="CN577" s="1363"/>
      <c r="CO577" s="1363"/>
      <c r="CP577" s="1363"/>
      <c r="CQ577" s="1363"/>
      <c r="CR577" s="1363"/>
      <c r="CS577" s="1363"/>
      <c r="CT577" s="1363"/>
      <c r="CU577" s="1363"/>
      <c r="CV577" s="1363"/>
      <c r="CW577" s="1363"/>
      <c r="CX577" s="1363"/>
      <c r="CY577" s="1363"/>
      <c r="CZ577" s="1363"/>
      <c r="DA577" s="1363"/>
      <c r="DB577" s="1363"/>
      <c r="DC577" s="1363"/>
      <c r="DD577" s="1363"/>
      <c r="DE577" s="1363"/>
      <c r="DF577" s="1363"/>
      <c r="DG577" s="1363"/>
      <c r="DH577" s="1363"/>
      <c r="DI577" s="1363"/>
      <c r="DJ577" s="1363"/>
      <c r="DK577" s="1363"/>
      <c r="DL577" s="1363"/>
      <c r="DM577" s="1363"/>
      <c r="DN577" s="1363"/>
      <c r="DO577" s="1363"/>
      <c r="DP577" s="1363"/>
      <c r="DQ577" s="1363"/>
      <c r="DR577" s="1363"/>
      <c r="DS577" s="1363"/>
      <c r="DT577" s="1363"/>
      <c r="DU577" s="1363"/>
      <c r="DV577" s="1363"/>
      <c r="DW577" s="1363"/>
      <c r="DX577" s="1363"/>
      <c r="DY577" s="1363"/>
      <c r="DZ577" s="1363"/>
      <c r="EA577" s="1363"/>
      <c r="EB577" s="1363"/>
      <c r="EC577" s="1363"/>
      <c r="ED577" s="1363"/>
      <c r="EE577" s="1363"/>
      <c r="EF577" s="1363"/>
      <c r="EG577" s="1363"/>
      <c r="EH577" s="1363"/>
      <c r="EI577" s="1363"/>
      <c r="EJ577" s="1363"/>
      <c r="EK577" s="1363"/>
      <c r="EL577" s="1363"/>
      <c r="EM577" s="1363"/>
      <c r="EN577" s="1363"/>
      <c r="EO577" s="1363"/>
      <c r="EP577" s="1363"/>
      <c r="EQ577" s="1363"/>
      <c r="ER577" s="1363"/>
      <c r="ES577" s="1363"/>
      <c r="ET577" s="1363"/>
      <c r="EU577" s="1363"/>
      <c r="EV577" s="1363"/>
      <c r="EW577" s="1363"/>
      <c r="EX577" s="1363"/>
      <c r="EY577" s="1363"/>
      <c r="EZ577" s="1363"/>
      <c r="FA577" s="1363"/>
      <c r="FB577" s="1363"/>
      <c r="FC577" s="1363"/>
      <c r="FD577" s="1363"/>
      <c r="FE577" s="1363"/>
      <c r="FF577" s="1363"/>
      <c r="FG577" s="1363"/>
      <c r="FH577" s="1363"/>
      <c r="FI577" s="1363"/>
      <c r="FJ577" s="1363"/>
      <c r="FK577" s="1363"/>
      <c r="FL577" s="1363"/>
      <c r="FM577" s="1363"/>
      <c r="FN577" s="1363"/>
      <c r="FO577" s="1363"/>
      <c r="FP577" s="1363"/>
      <c r="FQ577" s="1363"/>
      <c r="FR577" s="1363"/>
      <c r="FS577" s="1363"/>
      <c r="FT577" s="1363"/>
      <c r="FU577" s="1363"/>
      <c r="FV577" s="1363"/>
      <c r="FW577" s="1363"/>
      <c r="FX577" s="1363"/>
      <c r="FY577" s="1363"/>
      <c r="FZ577" s="1363"/>
      <c r="GA577" s="1363"/>
      <c r="GB577" s="1363"/>
      <c r="GC577" s="1363"/>
      <c r="GD577" s="1363"/>
      <c r="GE577" s="1363"/>
      <c r="GF577" s="1363"/>
      <c r="GG577" s="1363"/>
      <c r="GH577" s="1363"/>
      <c r="GI577" s="1363"/>
      <c r="GJ577" s="1363"/>
      <c r="GK577" s="1363"/>
      <c r="GL577" s="1363"/>
      <c r="GM577" s="1363"/>
      <c r="GN577" s="1363"/>
    </row>
    <row r="578" spans="1:196" ht="24" customHeight="1">
      <c r="A578" s="13">
        <v>2</v>
      </c>
      <c r="B578" s="13">
        <v>2</v>
      </c>
      <c r="C578" s="1480" t="s">
        <v>3820</v>
      </c>
      <c r="D578" s="31">
        <v>1294000</v>
      </c>
      <c r="E578" s="1485">
        <v>1</v>
      </c>
      <c r="F578" s="126">
        <f>E578*D578</f>
        <v>1294000</v>
      </c>
      <c r="G578" s="14" t="s">
        <v>3858</v>
      </c>
      <c r="H578" s="14" t="s">
        <v>1382</v>
      </c>
      <c r="I578" s="36" t="s">
        <v>1264</v>
      </c>
      <c r="J578" s="941" t="s">
        <v>961</v>
      </c>
      <c r="K578" s="38" t="s">
        <v>1264</v>
      </c>
      <c r="L578" s="1363"/>
      <c r="M578" s="1363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4">
        <f>$E578</f>
        <v>1</v>
      </c>
      <c r="AI578" s="1662">
        <f>$F578</f>
        <v>1294000</v>
      </c>
      <c r="AJ578" s="1314"/>
      <c r="AK578" s="1363"/>
      <c r="AL578" s="128"/>
      <c r="AM578" s="128"/>
      <c r="AN578" s="128"/>
      <c r="AO578" s="128"/>
      <c r="AP578" s="1827">
        <f>$E578</f>
        <v>1</v>
      </c>
      <c r="AQ578" s="1827">
        <f>$F578</f>
        <v>1294000</v>
      </c>
      <c r="AR578" s="128"/>
      <c r="AS578" s="128"/>
      <c r="AT578" s="128"/>
      <c r="AU578" s="128"/>
      <c r="AV578" s="1363"/>
      <c r="AW578" s="1363"/>
      <c r="AX578" s="1363"/>
      <c r="AY578" s="1363"/>
      <c r="AZ578" s="1363"/>
      <c r="BA578" s="1363"/>
      <c r="BB578" s="1363"/>
      <c r="BC578" s="1363"/>
      <c r="BD578" s="1363"/>
      <c r="BE578" s="1363"/>
      <c r="BF578" s="1363"/>
      <c r="BG578" s="1363"/>
      <c r="BH578" s="1363"/>
      <c r="BI578" s="1363"/>
      <c r="BJ578" s="1363"/>
      <c r="BK578" s="1363"/>
      <c r="BL578" s="1363"/>
      <c r="BM578" s="1363"/>
      <c r="BN578" s="1363"/>
      <c r="BO578" s="1363"/>
      <c r="BP578" s="1363"/>
      <c r="BQ578" s="1363"/>
      <c r="BR578" s="1363"/>
      <c r="BS578" s="1363"/>
      <c r="BT578" s="1363"/>
      <c r="BU578" s="1363"/>
      <c r="BV578" s="1363"/>
      <c r="BW578" s="1363"/>
      <c r="BX578" s="1363"/>
      <c r="BY578" s="1363"/>
      <c r="BZ578" s="1363"/>
      <c r="CA578" s="1363"/>
      <c r="CB578" s="1363"/>
      <c r="CC578" s="1363"/>
      <c r="CD578" s="1363"/>
      <c r="CE578" s="1363"/>
      <c r="CF578" s="1363"/>
      <c r="CG578" s="1363"/>
      <c r="CH578" s="1363"/>
      <c r="CI578" s="1363"/>
      <c r="CJ578" s="1363"/>
      <c r="CK578" s="1363"/>
      <c r="CL578" s="1363"/>
      <c r="CM578" s="1363"/>
      <c r="CN578" s="1363"/>
      <c r="CO578" s="1363"/>
      <c r="CP578" s="1363"/>
      <c r="CQ578" s="1363"/>
      <c r="CR578" s="1363"/>
      <c r="CS578" s="1363"/>
      <c r="CT578" s="1363"/>
      <c r="CU578" s="1363"/>
      <c r="CV578" s="1363"/>
      <c r="CW578" s="1363"/>
      <c r="CX578" s="1363"/>
      <c r="CY578" s="1363"/>
      <c r="CZ578" s="1363"/>
      <c r="DA578" s="1363"/>
      <c r="DB578" s="1363"/>
      <c r="DC578" s="1363"/>
      <c r="DD578" s="1363"/>
      <c r="DE578" s="1363"/>
      <c r="DF578" s="1363"/>
      <c r="DG578" s="1363"/>
      <c r="DH578" s="1363"/>
      <c r="DI578" s="1363"/>
      <c r="DJ578" s="1363"/>
      <c r="DK578" s="1363"/>
      <c r="DL578" s="1363"/>
      <c r="DM578" s="1363"/>
      <c r="DN578" s="1363"/>
      <c r="DO578" s="1363"/>
      <c r="DP578" s="1363"/>
      <c r="DQ578" s="1363"/>
      <c r="DR578" s="1363"/>
      <c r="DS578" s="1363"/>
      <c r="DT578" s="1363"/>
      <c r="DU578" s="1363"/>
      <c r="DV578" s="1363"/>
      <c r="DW578" s="1363"/>
      <c r="DX578" s="1363"/>
      <c r="DY578" s="1363"/>
      <c r="DZ578" s="1363"/>
      <c r="EA578" s="1363"/>
      <c r="EB578" s="1363"/>
      <c r="EC578" s="1363"/>
      <c r="ED578" s="1363"/>
      <c r="EE578" s="1363"/>
      <c r="EF578" s="1363"/>
      <c r="EG578" s="1363"/>
      <c r="EH578" s="1363"/>
      <c r="EI578" s="1363"/>
      <c r="EJ578" s="1363"/>
      <c r="EK578" s="1363"/>
      <c r="EL578" s="1363"/>
      <c r="EM578" s="1363"/>
      <c r="EN578" s="1363"/>
      <c r="EO578" s="1363"/>
      <c r="EP578" s="1363"/>
      <c r="EQ578" s="1363"/>
      <c r="ER578" s="1363"/>
      <c r="ES578" s="1363"/>
      <c r="ET578" s="1363"/>
      <c r="EU578" s="1363"/>
      <c r="EV578" s="1363"/>
      <c r="EW578" s="1363"/>
      <c r="EX578" s="1363"/>
      <c r="EY578" s="1363"/>
      <c r="EZ578" s="1363"/>
      <c r="FA578" s="1363"/>
      <c r="FB578" s="1363"/>
      <c r="FC578" s="1363"/>
      <c r="FD578" s="1363"/>
      <c r="FE578" s="1363"/>
      <c r="FF578" s="1363"/>
      <c r="FG578" s="1363"/>
      <c r="FH578" s="1363"/>
      <c r="FI578" s="1363"/>
      <c r="FJ578" s="1363"/>
      <c r="FK578" s="1363"/>
      <c r="FL578" s="1363"/>
      <c r="FM578" s="1363"/>
      <c r="FN578" s="1363"/>
      <c r="FO578" s="1363"/>
      <c r="FP578" s="1363"/>
      <c r="FQ578" s="1363"/>
      <c r="FR578" s="1363"/>
      <c r="FS578" s="1363"/>
      <c r="FT578" s="1363"/>
      <c r="FU578" s="1363"/>
      <c r="FV578" s="1363"/>
      <c r="FW578" s="1363"/>
      <c r="FX578" s="1363"/>
      <c r="FY578" s="1363"/>
      <c r="FZ578" s="1363"/>
      <c r="GA578" s="1363"/>
      <c r="GB578" s="1363"/>
      <c r="GC578" s="1363"/>
      <c r="GD578" s="1363"/>
      <c r="GE578" s="1363"/>
      <c r="GF578" s="1363"/>
      <c r="GG578" s="1363"/>
      <c r="GH578" s="1363"/>
      <c r="GI578" s="1363"/>
      <c r="GJ578" s="1363"/>
      <c r="GK578" s="1363"/>
      <c r="GL578" s="1363"/>
      <c r="GM578" s="1363"/>
      <c r="GN578" s="1363"/>
    </row>
    <row r="579" spans="1:196" ht="24" customHeight="1">
      <c r="A579" s="2032">
        <v>2</v>
      </c>
      <c r="B579" s="2032">
        <v>4</v>
      </c>
      <c r="C579" s="2028" t="s">
        <v>3822</v>
      </c>
      <c r="D579" s="2033">
        <v>787000</v>
      </c>
      <c r="E579" s="2034">
        <v>1</v>
      </c>
      <c r="F579" s="1984">
        <f>E579*D579</f>
        <v>787000</v>
      </c>
      <c r="G579" s="2039" t="s">
        <v>3861</v>
      </c>
      <c r="H579" s="2039" t="s">
        <v>1083</v>
      </c>
      <c r="I579" s="1924" t="s">
        <v>1264</v>
      </c>
      <c r="J579" s="1959" t="s">
        <v>961</v>
      </c>
      <c r="K579" s="2029" t="s">
        <v>1264</v>
      </c>
      <c r="L579" s="1363"/>
      <c r="M579" s="1363"/>
      <c r="N579" s="2012"/>
      <c r="O579" s="2012"/>
      <c r="P579" s="2012"/>
      <c r="Q579" s="2012"/>
      <c r="R579" s="2012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8"/>
      <c r="AG579" s="128"/>
      <c r="AH579" s="124">
        <f>$E579</f>
        <v>1</v>
      </c>
      <c r="AI579" s="1662">
        <f>$F579</f>
        <v>787000</v>
      </c>
      <c r="AJ579" s="1314"/>
      <c r="AK579" s="1363"/>
      <c r="AL579" s="128"/>
      <c r="AM579" s="128"/>
      <c r="AN579" s="128"/>
      <c r="AO579" s="128"/>
      <c r="AP579" s="128"/>
      <c r="AQ579" s="128"/>
      <c r="AR579" s="1827">
        <f>$E579</f>
        <v>1</v>
      </c>
      <c r="AS579" s="1827">
        <f>$F579</f>
        <v>787000</v>
      </c>
      <c r="AT579" s="128"/>
      <c r="AU579" s="128"/>
      <c r="AV579" s="1363"/>
      <c r="AW579" s="1363"/>
      <c r="AX579" s="1363"/>
      <c r="AY579" s="1363"/>
      <c r="AZ579" s="1363"/>
      <c r="BA579" s="1363"/>
      <c r="BB579" s="1363"/>
      <c r="BC579" s="1363"/>
      <c r="BD579" s="1363"/>
      <c r="BE579" s="1363"/>
      <c r="BF579" s="1363"/>
      <c r="BG579" s="1363"/>
      <c r="BH579" s="1363"/>
      <c r="BI579" s="1363"/>
      <c r="BJ579" s="1363"/>
      <c r="BK579" s="1363"/>
      <c r="BL579" s="1363"/>
      <c r="BM579" s="1363"/>
      <c r="BN579" s="1363"/>
      <c r="BO579" s="1363"/>
      <c r="BP579" s="1363"/>
      <c r="BQ579" s="1363"/>
      <c r="BR579" s="1363"/>
      <c r="BS579" s="1363"/>
      <c r="BT579" s="1363"/>
      <c r="BU579" s="1363"/>
      <c r="BV579" s="1363"/>
      <c r="BW579" s="1363"/>
      <c r="BX579" s="1363"/>
      <c r="BY579" s="1363"/>
      <c r="BZ579" s="1363"/>
      <c r="CA579" s="1363"/>
      <c r="CB579" s="1363"/>
      <c r="CC579" s="1363"/>
      <c r="CD579" s="1363"/>
      <c r="CE579" s="1363"/>
      <c r="CF579" s="1363"/>
      <c r="CG579" s="1363"/>
      <c r="CH579" s="1363"/>
      <c r="CI579" s="1363"/>
      <c r="CJ579" s="1363"/>
      <c r="CK579" s="1363"/>
      <c r="CL579" s="1363"/>
      <c r="CM579" s="1363"/>
      <c r="CN579" s="1363"/>
      <c r="CO579" s="1363"/>
      <c r="CP579" s="1363"/>
      <c r="CQ579" s="1363"/>
      <c r="CR579" s="1363"/>
      <c r="CS579" s="1363"/>
      <c r="CT579" s="1363"/>
      <c r="CU579" s="1363"/>
      <c r="CV579" s="1363"/>
      <c r="CW579" s="1363"/>
      <c r="CX579" s="1363"/>
      <c r="CY579" s="1363"/>
      <c r="CZ579" s="1363"/>
      <c r="DA579" s="1363"/>
      <c r="DB579" s="1363"/>
      <c r="DC579" s="1363"/>
      <c r="DD579" s="1363"/>
      <c r="DE579" s="1363"/>
      <c r="DF579" s="1363"/>
      <c r="DG579" s="1363"/>
      <c r="DH579" s="1363"/>
      <c r="DI579" s="1363"/>
      <c r="DJ579" s="1363"/>
      <c r="DK579" s="1363"/>
      <c r="DL579" s="1363"/>
      <c r="DM579" s="1363"/>
      <c r="DN579" s="1363"/>
      <c r="DO579" s="1363"/>
      <c r="DP579" s="1363"/>
      <c r="DQ579" s="1363"/>
      <c r="DR579" s="1363"/>
      <c r="DS579" s="1363"/>
      <c r="DT579" s="1363"/>
      <c r="DU579" s="1363"/>
      <c r="DV579" s="1363"/>
      <c r="DW579" s="1363"/>
      <c r="DX579" s="1363"/>
      <c r="DY579" s="1363"/>
      <c r="DZ579" s="1363"/>
      <c r="EA579" s="1363"/>
      <c r="EB579" s="1363"/>
      <c r="EC579" s="1363"/>
      <c r="ED579" s="1363"/>
      <c r="EE579" s="1363"/>
      <c r="EF579" s="1363"/>
      <c r="EG579" s="1363"/>
      <c r="EH579" s="1363"/>
      <c r="EI579" s="1363"/>
      <c r="EJ579" s="1363"/>
      <c r="EK579" s="1363"/>
      <c r="EL579" s="1363"/>
      <c r="EM579" s="1363"/>
      <c r="EN579" s="1363"/>
      <c r="EO579" s="1363"/>
      <c r="EP579" s="1363"/>
      <c r="EQ579" s="1363"/>
      <c r="ER579" s="1363"/>
      <c r="ES579" s="1363"/>
      <c r="ET579" s="1363"/>
      <c r="EU579" s="1363"/>
      <c r="EV579" s="1363"/>
      <c r="EW579" s="1363"/>
      <c r="EX579" s="1363"/>
      <c r="EY579" s="1363"/>
      <c r="EZ579" s="1363"/>
      <c r="FA579" s="1363"/>
      <c r="FB579" s="1363"/>
      <c r="FC579" s="1363"/>
      <c r="FD579" s="1363"/>
      <c r="FE579" s="1363"/>
      <c r="FF579" s="1363"/>
      <c r="FG579" s="1363"/>
      <c r="FH579" s="1363"/>
      <c r="FI579" s="1363"/>
      <c r="FJ579" s="1363"/>
      <c r="FK579" s="1363"/>
      <c r="FL579" s="1363"/>
      <c r="FM579" s="1363"/>
      <c r="FN579" s="1363"/>
      <c r="FO579" s="1363"/>
      <c r="FP579" s="1363"/>
      <c r="FQ579" s="1363"/>
      <c r="FR579" s="1363"/>
      <c r="FS579" s="1363"/>
      <c r="FT579" s="1363"/>
      <c r="FU579" s="1363"/>
      <c r="FV579" s="1363"/>
      <c r="FW579" s="1363"/>
      <c r="FX579" s="1363"/>
      <c r="FY579" s="1363"/>
      <c r="FZ579" s="1363"/>
      <c r="GA579" s="1363"/>
      <c r="GB579" s="1363"/>
      <c r="GC579" s="1363"/>
      <c r="GD579" s="1363"/>
      <c r="GE579" s="1363"/>
      <c r="GF579" s="1363"/>
      <c r="GG579" s="1363"/>
      <c r="GH579" s="1363"/>
      <c r="GI579" s="1363"/>
      <c r="GJ579" s="1363"/>
      <c r="GK579" s="1363"/>
      <c r="GL579" s="1363"/>
      <c r="GM579" s="1363"/>
      <c r="GN579" s="1363"/>
    </row>
    <row r="580" spans="1:196" ht="24" customHeight="1">
      <c r="A580" s="13">
        <v>2</v>
      </c>
      <c r="B580" s="13">
        <v>5</v>
      </c>
      <c r="C580" s="1477" t="s">
        <v>3821</v>
      </c>
      <c r="D580" s="31">
        <v>896000</v>
      </c>
      <c r="E580" s="1485">
        <v>1</v>
      </c>
      <c r="F580" s="126">
        <f>E580*D580</f>
        <v>896000</v>
      </c>
      <c r="G580" s="593" t="s">
        <v>3863</v>
      </c>
      <c r="H580" s="594" t="s">
        <v>1145</v>
      </c>
      <c r="I580" s="36" t="s">
        <v>1264</v>
      </c>
      <c r="J580" s="941" t="s">
        <v>961</v>
      </c>
      <c r="K580" s="38" t="s">
        <v>1264</v>
      </c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  <c r="AB580" s="128"/>
      <c r="AC580" s="128"/>
      <c r="AD580" s="128"/>
      <c r="AE580" s="128"/>
      <c r="AF580" s="128"/>
      <c r="AG580" s="128"/>
      <c r="AH580" s="124">
        <f>$E580</f>
        <v>1</v>
      </c>
      <c r="AI580" s="1662">
        <f>$F580</f>
        <v>896000</v>
      </c>
      <c r="AJ580" s="1314"/>
      <c r="AK580" s="1363"/>
      <c r="AL580" s="128"/>
      <c r="AM580" s="128"/>
      <c r="AN580" s="128"/>
      <c r="AO580" s="128"/>
      <c r="AP580" s="128"/>
      <c r="AQ580" s="128"/>
      <c r="AR580" s="128"/>
      <c r="AS580" s="128"/>
      <c r="AT580" s="1827">
        <f>$E580</f>
        <v>1</v>
      </c>
      <c r="AU580" s="1827">
        <f>$F580</f>
        <v>896000</v>
      </c>
      <c r="AV580" s="1363"/>
      <c r="AW580" s="1363"/>
      <c r="AX580" s="1363"/>
      <c r="AY580" s="1363"/>
      <c r="AZ580" s="1363"/>
      <c r="BA580" s="1363"/>
      <c r="BB580" s="1363"/>
      <c r="BC580" s="1363"/>
      <c r="BD580" s="1363"/>
      <c r="BE580" s="1363"/>
      <c r="BF580" s="1363"/>
      <c r="BG580" s="1363"/>
      <c r="BH580" s="1363"/>
      <c r="BI580" s="1363"/>
      <c r="BJ580" s="1363"/>
      <c r="BK580" s="1363"/>
      <c r="BL580" s="1363"/>
      <c r="BM580" s="1363"/>
      <c r="BN580" s="1363"/>
      <c r="BO580" s="1363"/>
      <c r="BP580" s="1363"/>
      <c r="BQ580" s="1363"/>
      <c r="BR580" s="1363"/>
      <c r="BS580" s="1363"/>
      <c r="BT580" s="1363"/>
      <c r="BU580" s="1363"/>
      <c r="BV580" s="1363"/>
      <c r="BW580" s="1363"/>
      <c r="BX580" s="1363"/>
      <c r="BY580" s="1363"/>
      <c r="BZ580" s="1363"/>
      <c r="CA580" s="1363"/>
      <c r="CB580" s="1363"/>
      <c r="CC580" s="1363"/>
      <c r="CD580" s="1363"/>
      <c r="CE580" s="1363"/>
      <c r="CF580" s="1363"/>
      <c r="CG580" s="1363"/>
      <c r="CH580" s="1363"/>
      <c r="CI580" s="1363"/>
      <c r="CJ580" s="1363"/>
      <c r="CK580" s="1363"/>
      <c r="CL580" s="1363"/>
      <c r="CM580" s="1363"/>
      <c r="CN580" s="1363"/>
      <c r="CO580" s="1363"/>
      <c r="CP580" s="1363"/>
      <c r="CQ580" s="1363"/>
      <c r="CR580" s="1363"/>
      <c r="CS580" s="1363"/>
      <c r="CT580" s="1363"/>
      <c r="CU580" s="1363"/>
      <c r="CV580" s="1363"/>
      <c r="CW580" s="1363"/>
      <c r="CX580" s="1363"/>
      <c r="CY580" s="1363"/>
      <c r="CZ580" s="1363"/>
      <c r="DA580" s="1363"/>
      <c r="DB580" s="1363"/>
      <c r="DC580" s="1363"/>
      <c r="DD580" s="1363"/>
      <c r="DE580" s="1363"/>
      <c r="DF580" s="1363"/>
      <c r="DG580" s="1363"/>
      <c r="DH580" s="1363"/>
      <c r="DI580" s="1363"/>
      <c r="DJ580" s="1363"/>
      <c r="DK580" s="1363"/>
      <c r="DL580" s="1363"/>
      <c r="DM580" s="1363"/>
      <c r="DN580" s="1363"/>
      <c r="DO580" s="1363"/>
      <c r="DP580" s="1363"/>
      <c r="DQ580" s="1363"/>
      <c r="DR580" s="1363"/>
      <c r="DS580" s="1363"/>
      <c r="DT580" s="1363"/>
      <c r="DU580" s="1363"/>
      <c r="DV580" s="1363"/>
      <c r="DW580" s="1363"/>
      <c r="DX580" s="1363"/>
      <c r="DY580" s="1363"/>
      <c r="DZ580" s="1363"/>
      <c r="EA580" s="1363"/>
      <c r="EB580" s="1363"/>
      <c r="EC580" s="1363"/>
      <c r="ED580" s="1363"/>
      <c r="EE580" s="1363"/>
      <c r="EF580" s="1363"/>
      <c r="EG580" s="1363"/>
      <c r="EH580" s="1363"/>
      <c r="EI580" s="1363"/>
      <c r="EJ580" s="1363"/>
      <c r="EK580" s="1363"/>
      <c r="EL580" s="1363"/>
      <c r="EM580" s="1363"/>
      <c r="EN580" s="1363"/>
      <c r="EO580" s="1363"/>
      <c r="EP580" s="1363"/>
      <c r="EQ580" s="1363"/>
      <c r="ER580" s="1363"/>
      <c r="ES580" s="1363"/>
      <c r="ET580" s="1363"/>
      <c r="EU580" s="1363"/>
      <c r="EV580" s="1363"/>
      <c r="EW580" s="1363"/>
      <c r="EX580" s="1363"/>
      <c r="EY580" s="1363"/>
      <c r="EZ580" s="1363"/>
      <c r="FA580" s="1363"/>
      <c r="FB580" s="1363"/>
      <c r="FC580" s="1363"/>
      <c r="FD580" s="1363"/>
      <c r="FE580" s="1363"/>
      <c r="FF580" s="1363"/>
      <c r="FG580" s="1363"/>
      <c r="FH580" s="1363"/>
      <c r="FI580" s="1363"/>
      <c r="FJ580" s="1363"/>
      <c r="FK580" s="1363"/>
      <c r="FL580" s="1363"/>
      <c r="FM580" s="1363"/>
      <c r="FN580" s="1363"/>
      <c r="FO580" s="1363"/>
      <c r="FP580" s="1363"/>
      <c r="FQ580" s="1363"/>
      <c r="FR580" s="1363"/>
      <c r="FS580" s="1363"/>
      <c r="FT580" s="1363"/>
      <c r="FU580" s="1363"/>
      <c r="FV580" s="1363"/>
      <c r="FW580" s="1363"/>
      <c r="FX580" s="1363"/>
      <c r="FY580" s="1363"/>
      <c r="FZ580" s="1363"/>
      <c r="GA580" s="1363"/>
      <c r="GB580" s="1363"/>
      <c r="GC580" s="1363"/>
      <c r="GD580" s="1363"/>
      <c r="GE580" s="1363"/>
      <c r="GF580" s="1363"/>
      <c r="GG580" s="1363"/>
      <c r="GH580" s="1363"/>
      <c r="GI580" s="1363"/>
      <c r="GJ580" s="1363"/>
      <c r="GK580" s="1363"/>
      <c r="GL580" s="1363"/>
      <c r="GM580" s="1363"/>
      <c r="GN580" s="1363"/>
    </row>
    <row r="581" spans="1:196" ht="24" customHeight="1">
      <c r="A581" s="42"/>
      <c r="B581" s="42"/>
      <c r="C581" s="1407"/>
      <c r="D581" s="2035"/>
      <c r="E581" s="2036"/>
      <c r="F581" s="1992"/>
      <c r="G581" s="2037"/>
      <c r="H581" s="2038"/>
      <c r="L581" s="1363"/>
      <c r="M581" s="1363"/>
      <c r="N581" s="2013"/>
      <c r="O581" s="2013"/>
      <c r="P581" s="2013"/>
      <c r="Q581" s="2013"/>
      <c r="R581" s="2013"/>
      <c r="S581" s="128"/>
      <c r="T581" s="128"/>
      <c r="U581" s="128"/>
      <c r="V581" s="128"/>
      <c r="W581" s="128"/>
      <c r="X581" s="128"/>
      <c r="Y581" s="128"/>
      <c r="Z581" s="128"/>
      <c r="AA581" s="128"/>
      <c r="AB581" s="128"/>
      <c r="AC581" s="128"/>
      <c r="AD581" s="128"/>
      <c r="AE581" s="128"/>
      <c r="AF581" s="128"/>
      <c r="AG581" s="128"/>
      <c r="AH581" s="124"/>
      <c r="AI581" s="1662"/>
      <c r="AJ581" s="1314"/>
      <c r="AK581" s="1363"/>
      <c r="AL581" s="3140" t="s">
        <v>1037</v>
      </c>
      <c r="AM581" s="3141"/>
      <c r="AN581" s="3140" t="s">
        <v>1090</v>
      </c>
      <c r="AO581" s="3142"/>
      <c r="AP581" s="3140" t="s">
        <v>1044</v>
      </c>
      <c r="AQ581" s="3142"/>
      <c r="AR581" s="3140" t="s">
        <v>830</v>
      </c>
      <c r="AS581" s="3142"/>
      <c r="AT581" s="3140" t="s">
        <v>1142</v>
      </c>
      <c r="AU581" s="3142"/>
      <c r="AV581" s="1363"/>
      <c r="AW581" s="1363"/>
      <c r="AX581" s="1363"/>
      <c r="AY581" s="1363"/>
      <c r="AZ581" s="1363"/>
      <c r="BA581" s="1363"/>
      <c r="BB581" s="1363"/>
      <c r="BC581" s="1363"/>
      <c r="BD581" s="1363"/>
      <c r="BE581" s="1363"/>
      <c r="BF581" s="1363"/>
      <c r="BG581" s="1363"/>
      <c r="BH581" s="1363"/>
      <c r="BI581" s="1363"/>
      <c r="BJ581" s="1363"/>
      <c r="BK581" s="1363"/>
      <c r="BL581" s="1363"/>
      <c r="BM581" s="1363"/>
      <c r="BN581" s="1363"/>
      <c r="BO581" s="1363"/>
      <c r="BP581" s="1363"/>
      <c r="BQ581" s="1363"/>
      <c r="BR581" s="1363"/>
      <c r="BS581" s="1363"/>
      <c r="BT581" s="1363"/>
      <c r="BU581" s="1363"/>
      <c r="BV581" s="1363"/>
      <c r="BW581" s="1363"/>
      <c r="BX581" s="1363"/>
      <c r="BY581" s="1363"/>
      <c r="BZ581" s="1363"/>
      <c r="CA581" s="1363"/>
      <c r="CB581" s="1363"/>
      <c r="CC581" s="1363"/>
      <c r="CD581" s="1363"/>
      <c r="CE581" s="1363"/>
      <c r="CF581" s="1363"/>
      <c r="CG581" s="1363"/>
      <c r="CH581" s="1363"/>
      <c r="CI581" s="1363"/>
      <c r="CJ581" s="1363"/>
      <c r="CK581" s="1363"/>
      <c r="CL581" s="1363"/>
      <c r="CM581" s="1363"/>
      <c r="CN581" s="1363"/>
      <c r="CO581" s="1363"/>
      <c r="CP581" s="1363"/>
      <c r="CQ581" s="1363"/>
      <c r="CR581" s="1363"/>
      <c r="CS581" s="1363"/>
      <c r="CT581" s="1363"/>
      <c r="CU581" s="1363"/>
      <c r="CV581" s="1363"/>
      <c r="CW581" s="1363"/>
      <c r="CX581" s="1363"/>
      <c r="CY581" s="1363"/>
      <c r="CZ581" s="1363"/>
      <c r="DA581" s="1363"/>
      <c r="DB581" s="1363"/>
      <c r="DC581" s="1363"/>
      <c r="DD581" s="1363"/>
      <c r="DE581" s="1363"/>
      <c r="DF581" s="1363"/>
      <c r="DG581" s="1363"/>
      <c r="DH581" s="1363"/>
      <c r="DI581" s="1363"/>
      <c r="DJ581" s="1363"/>
      <c r="DK581" s="1363"/>
      <c r="DL581" s="1363"/>
      <c r="DM581" s="1363"/>
      <c r="DN581" s="1363"/>
      <c r="DO581" s="1363"/>
      <c r="DP581" s="1363"/>
      <c r="DQ581" s="1363"/>
      <c r="DR581" s="1363"/>
      <c r="DS581" s="1363"/>
      <c r="DT581" s="1363"/>
      <c r="DU581" s="1363"/>
      <c r="DV581" s="1363"/>
      <c r="DW581" s="1363"/>
      <c r="DX581" s="1363"/>
      <c r="DY581" s="1363"/>
      <c r="DZ581" s="1363"/>
      <c r="EA581" s="1363"/>
      <c r="EB581" s="1363"/>
      <c r="EC581" s="1363"/>
      <c r="ED581" s="1363"/>
      <c r="EE581" s="1363"/>
      <c r="EF581" s="1363"/>
      <c r="EG581" s="1363"/>
      <c r="EH581" s="1363"/>
      <c r="EI581" s="1363"/>
      <c r="EJ581" s="1363"/>
      <c r="EK581" s="1363"/>
      <c r="EL581" s="1363"/>
      <c r="EM581" s="1363"/>
      <c r="EN581" s="1363"/>
      <c r="EO581" s="1363"/>
      <c r="EP581" s="1363"/>
      <c r="EQ581" s="1363"/>
      <c r="ER581" s="1363"/>
      <c r="ES581" s="1363"/>
      <c r="ET581" s="1363"/>
      <c r="EU581" s="1363"/>
      <c r="EV581" s="1363"/>
      <c r="EW581" s="1363"/>
      <c r="EX581" s="1363"/>
      <c r="EY581" s="1363"/>
      <c r="EZ581" s="1363"/>
      <c r="FA581" s="1363"/>
      <c r="FB581" s="1363"/>
      <c r="FC581" s="1363"/>
      <c r="FD581" s="1363"/>
      <c r="FE581" s="1363"/>
      <c r="FF581" s="1363"/>
      <c r="FG581" s="1363"/>
      <c r="FH581" s="1363"/>
      <c r="FI581" s="1363"/>
      <c r="FJ581" s="1363"/>
      <c r="FK581" s="1363"/>
      <c r="FL581" s="1363"/>
      <c r="FM581" s="1363"/>
      <c r="FN581" s="1363"/>
      <c r="FO581" s="1363"/>
      <c r="FP581" s="1363"/>
      <c r="FQ581" s="1363"/>
      <c r="FR581" s="1363"/>
      <c r="FS581" s="1363"/>
      <c r="FT581" s="1363"/>
      <c r="FU581" s="1363"/>
      <c r="FV581" s="1363"/>
      <c r="FW581" s="1363"/>
      <c r="FX581" s="1363"/>
      <c r="FY581" s="1363"/>
      <c r="FZ581" s="1363"/>
      <c r="GA581" s="1363"/>
      <c r="GB581" s="1363"/>
      <c r="GC581" s="1363"/>
      <c r="GD581" s="1363"/>
      <c r="GE581" s="1363"/>
      <c r="GF581" s="1363"/>
      <c r="GG581" s="1363"/>
      <c r="GH581" s="1363"/>
      <c r="GI581" s="1363"/>
      <c r="GJ581" s="1363"/>
      <c r="GK581" s="1363"/>
      <c r="GL581" s="1363"/>
      <c r="GM581" s="1363"/>
      <c r="GN581" s="1363"/>
    </row>
    <row r="582" spans="1:196" ht="24" customHeight="1">
      <c r="A582" s="42"/>
      <c r="B582" s="42"/>
      <c r="C582" s="1407"/>
      <c r="D582" s="2035"/>
      <c r="E582" s="2036"/>
      <c r="F582" s="1992"/>
      <c r="G582" s="2037"/>
      <c r="H582" s="2038"/>
      <c r="L582" s="1363"/>
      <c r="M582" s="1363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  <c r="AB582" s="128"/>
      <c r="AC582" s="128"/>
      <c r="AD582" s="128"/>
      <c r="AE582" s="128"/>
      <c r="AF582" s="128"/>
      <c r="AG582" s="128"/>
      <c r="AH582" s="124"/>
      <c r="AI582" s="1662"/>
      <c r="AJ582" s="1314"/>
      <c r="AK582" s="1363"/>
      <c r="AL582" s="267" t="s">
        <v>1078</v>
      </c>
      <c r="AM582" s="267" t="s">
        <v>1077</v>
      </c>
      <c r="AN582" s="267" t="s">
        <v>1078</v>
      </c>
      <c r="AO582" s="267" t="s">
        <v>1077</v>
      </c>
      <c r="AP582" s="267" t="s">
        <v>1078</v>
      </c>
      <c r="AQ582" s="267" t="s">
        <v>1077</v>
      </c>
      <c r="AR582" s="267" t="s">
        <v>1078</v>
      </c>
      <c r="AS582" s="267" t="s">
        <v>1077</v>
      </c>
      <c r="AT582" s="267" t="s">
        <v>1078</v>
      </c>
      <c r="AU582" s="267" t="s">
        <v>1077</v>
      </c>
      <c r="AV582" s="1363"/>
      <c r="AW582" s="1363"/>
      <c r="AX582" s="1363"/>
      <c r="AY582" s="1363"/>
      <c r="AZ582" s="1363"/>
      <c r="BA582" s="1363"/>
      <c r="BB582" s="1363"/>
      <c r="BC582" s="1363"/>
      <c r="BD582" s="1363"/>
      <c r="BE582" s="1363"/>
      <c r="BF582" s="1363"/>
      <c r="BG582" s="1363"/>
      <c r="BH582" s="1363"/>
      <c r="BI582" s="1363"/>
      <c r="BJ582" s="1363"/>
      <c r="BK582" s="1363"/>
      <c r="BL582" s="1363"/>
      <c r="BM582" s="1363"/>
      <c r="BN582" s="1363"/>
      <c r="BO582" s="1363"/>
      <c r="BP582" s="1363"/>
      <c r="BQ582" s="1363"/>
      <c r="BR582" s="1363"/>
      <c r="BS582" s="1363"/>
      <c r="BT582" s="1363"/>
      <c r="BU582" s="1363"/>
      <c r="BV582" s="1363"/>
      <c r="BW582" s="1363"/>
      <c r="BX582" s="1363"/>
      <c r="BY582" s="1363"/>
      <c r="BZ582" s="1363"/>
      <c r="CA582" s="1363"/>
      <c r="CB582" s="1363"/>
      <c r="CC582" s="1363"/>
      <c r="CD582" s="1363"/>
      <c r="CE582" s="1363"/>
      <c r="CF582" s="1363"/>
      <c r="CG582" s="1363"/>
      <c r="CH582" s="1363"/>
      <c r="CI582" s="1363"/>
      <c r="CJ582" s="1363"/>
      <c r="CK582" s="1363"/>
      <c r="CL582" s="1363"/>
      <c r="CM582" s="1363"/>
      <c r="CN582" s="1363"/>
      <c r="CO582" s="1363"/>
      <c r="CP582" s="1363"/>
      <c r="CQ582" s="1363"/>
      <c r="CR582" s="1363"/>
      <c r="CS582" s="1363"/>
      <c r="CT582" s="1363"/>
      <c r="CU582" s="1363"/>
      <c r="CV582" s="1363"/>
      <c r="CW582" s="1363"/>
      <c r="CX582" s="1363"/>
      <c r="CY582" s="1363"/>
      <c r="CZ582" s="1363"/>
      <c r="DA582" s="1363"/>
      <c r="DB582" s="1363"/>
      <c r="DC582" s="1363"/>
      <c r="DD582" s="1363"/>
      <c r="DE582" s="1363"/>
      <c r="DF582" s="1363"/>
      <c r="DG582" s="1363"/>
      <c r="DH582" s="1363"/>
      <c r="DI582" s="1363"/>
      <c r="DJ582" s="1363"/>
      <c r="DK582" s="1363"/>
      <c r="DL582" s="1363"/>
      <c r="DM582" s="1363"/>
      <c r="DN582" s="1363"/>
      <c r="DO582" s="1363"/>
      <c r="DP582" s="1363"/>
      <c r="DQ582" s="1363"/>
      <c r="DR582" s="1363"/>
      <c r="DS582" s="1363"/>
      <c r="DT582" s="1363"/>
      <c r="DU582" s="1363"/>
      <c r="DV582" s="1363"/>
      <c r="DW582" s="1363"/>
      <c r="DX582" s="1363"/>
      <c r="DY582" s="1363"/>
      <c r="DZ582" s="1363"/>
      <c r="EA582" s="1363"/>
      <c r="EB582" s="1363"/>
      <c r="EC582" s="1363"/>
      <c r="ED582" s="1363"/>
      <c r="EE582" s="1363"/>
      <c r="EF582" s="1363"/>
      <c r="EG582" s="1363"/>
      <c r="EH582" s="1363"/>
      <c r="EI582" s="1363"/>
      <c r="EJ582" s="1363"/>
      <c r="EK582" s="1363"/>
      <c r="EL582" s="1363"/>
      <c r="EM582" s="1363"/>
      <c r="EN582" s="1363"/>
      <c r="EO582" s="1363"/>
      <c r="EP582" s="1363"/>
      <c r="EQ582" s="1363"/>
      <c r="ER582" s="1363"/>
      <c r="ES582" s="1363"/>
      <c r="ET582" s="1363"/>
      <c r="EU582" s="1363"/>
      <c r="EV582" s="1363"/>
      <c r="EW582" s="1363"/>
      <c r="EX582" s="1363"/>
      <c r="EY582" s="1363"/>
      <c r="EZ582" s="1363"/>
      <c r="FA582" s="1363"/>
      <c r="FB582" s="1363"/>
      <c r="FC582" s="1363"/>
      <c r="FD582" s="1363"/>
      <c r="FE582" s="1363"/>
      <c r="FF582" s="1363"/>
      <c r="FG582" s="1363"/>
      <c r="FH582" s="1363"/>
      <c r="FI582" s="1363"/>
      <c r="FJ582" s="1363"/>
      <c r="FK582" s="1363"/>
      <c r="FL582" s="1363"/>
      <c r="FM582" s="1363"/>
      <c r="FN582" s="1363"/>
      <c r="FO582" s="1363"/>
      <c r="FP582" s="1363"/>
      <c r="FQ582" s="1363"/>
      <c r="FR582" s="1363"/>
      <c r="FS582" s="1363"/>
      <c r="FT582" s="1363"/>
      <c r="FU582" s="1363"/>
      <c r="FV582" s="1363"/>
      <c r="FW582" s="1363"/>
      <c r="FX582" s="1363"/>
      <c r="FY582" s="1363"/>
      <c r="FZ582" s="1363"/>
      <c r="GA582" s="1363"/>
      <c r="GB582" s="1363"/>
      <c r="GC582" s="1363"/>
      <c r="GD582" s="1363"/>
      <c r="GE582" s="1363"/>
      <c r="GF582" s="1363"/>
      <c r="GG582" s="1363"/>
      <c r="GH582" s="1363"/>
      <c r="GI582" s="1363"/>
      <c r="GJ582" s="1363"/>
      <c r="GK582" s="1363"/>
      <c r="GL582" s="1363"/>
      <c r="GM582" s="1363"/>
      <c r="GN582" s="1363"/>
    </row>
    <row r="583" spans="1:196" ht="24" customHeight="1">
      <c r="A583" s="42"/>
      <c r="B583" s="42"/>
      <c r="C583" s="1407"/>
      <c r="D583" s="2035"/>
      <c r="E583" s="2036"/>
      <c r="F583" s="1992"/>
      <c r="G583" s="2037"/>
      <c r="H583" s="2038"/>
      <c r="L583" s="1363"/>
      <c r="M583" s="1363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4"/>
      <c r="AI583" s="1662"/>
      <c r="AJ583" s="1314"/>
      <c r="AK583" s="1363"/>
      <c r="AL583" s="2008">
        <f>SUM(AL584:AL589)</f>
        <v>1</v>
      </c>
      <c r="AM583" s="2008">
        <f t="shared" ref="AM583:AU583" si="124">SUM(AM584:AM589)</f>
        <v>821000</v>
      </c>
      <c r="AN583" s="2008">
        <f t="shared" si="124"/>
        <v>1</v>
      </c>
      <c r="AO583" s="2008">
        <f t="shared" si="124"/>
        <v>1294000</v>
      </c>
      <c r="AP583" s="2008">
        <f t="shared" si="124"/>
        <v>2</v>
      </c>
      <c r="AQ583" s="2008">
        <f t="shared" si="124"/>
        <v>1574000</v>
      </c>
      <c r="AR583" s="2008">
        <f t="shared" si="124"/>
        <v>1</v>
      </c>
      <c r="AS583" s="2008">
        <f t="shared" si="124"/>
        <v>787000</v>
      </c>
      <c r="AT583" s="2008">
        <f t="shared" si="124"/>
        <v>1</v>
      </c>
      <c r="AU583" s="2008">
        <f t="shared" si="124"/>
        <v>787000</v>
      </c>
      <c r="AV583" s="2009">
        <f>AL583+AN583+AP583+AR583+AT583</f>
        <v>6</v>
      </c>
      <c r="AW583" s="2009">
        <f>AM583+AO583+AQ583+AS583+AU583</f>
        <v>5263000</v>
      </c>
      <c r="AX583" s="1363"/>
      <c r="AY583" s="1363"/>
      <c r="AZ583" s="1363"/>
      <c r="BA583" s="1363"/>
      <c r="BB583" s="1363"/>
      <c r="BC583" s="1363"/>
      <c r="BD583" s="1363"/>
      <c r="BE583" s="1363"/>
      <c r="BF583" s="1363"/>
      <c r="BG583" s="1363"/>
      <c r="BH583" s="1363"/>
      <c r="BI583" s="1363"/>
      <c r="BJ583" s="1363"/>
      <c r="BK583" s="1363"/>
      <c r="BL583" s="1363"/>
      <c r="BM583" s="1363"/>
      <c r="BN583" s="1363"/>
      <c r="BO583" s="1363"/>
      <c r="BP583" s="1363"/>
      <c r="BQ583" s="1363"/>
      <c r="BR583" s="1363"/>
      <c r="BS583" s="1363"/>
      <c r="BT583" s="1363"/>
      <c r="BU583" s="1363"/>
      <c r="BV583" s="1363"/>
      <c r="BW583" s="1363"/>
      <c r="BX583" s="1363"/>
      <c r="BY583" s="1363"/>
      <c r="BZ583" s="1363"/>
      <c r="CA583" s="1363"/>
      <c r="CB583" s="1363"/>
      <c r="CC583" s="1363"/>
      <c r="CD583" s="1363"/>
      <c r="CE583" s="1363"/>
      <c r="CF583" s="1363"/>
      <c r="CG583" s="1363"/>
      <c r="CH583" s="1363"/>
      <c r="CI583" s="1363"/>
      <c r="CJ583" s="1363"/>
      <c r="CK583" s="1363"/>
      <c r="CL583" s="1363"/>
      <c r="CM583" s="1363"/>
      <c r="CN583" s="1363"/>
      <c r="CO583" s="1363"/>
      <c r="CP583" s="1363"/>
      <c r="CQ583" s="1363"/>
      <c r="CR583" s="1363"/>
      <c r="CS583" s="1363"/>
      <c r="CT583" s="1363"/>
      <c r="CU583" s="1363"/>
      <c r="CV583" s="1363"/>
      <c r="CW583" s="1363"/>
      <c r="CX583" s="1363"/>
      <c r="CY583" s="1363"/>
      <c r="CZ583" s="1363"/>
      <c r="DA583" s="1363"/>
      <c r="DB583" s="1363"/>
      <c r="DC583" s="1363"/>
      <c r="DD583" s="1363"/>
      <c r="DE583" s="1363"/>
      <c r="DF583" s="1363"/>
      <c r="DG583" s="1363"/>
      <c r="DH583" s="1363"/>
      <c r="DI583" s="1363"/>
      <c r="DJ583" s="1363"/>
      <c r="DK583" s="1363"/>
      <c r="DL583" s="1363"/>
      <c r="DM583" s="1363"/>
      <c r="DN583" s="1363"/>
      <c r="DO583" s="1363"/>
      <c r="DP583" s="1363"/>
      <c r="DQ583" s="1363"/>
      <c r="DR583" s="1363"/>
      <c r="DS583" s="1363"/>
      <c r="DT583" s="1363"/>
      <c r="DU583" s="1363"/>
      <c r="DV583" s="1363"/>
      <c r="DW583" s="1363"/>
      <c r="DX583" s="1363"/>
      <c r="DY583" s="1363"/>
      <c r="DZ583" s="1363"/>
      <c r="EA583" s="1363"/>
      <c r="EB583" s="1363"/>
      <c r="EC583" s="1363"/>
      <c r="ED583" s="1363"/>
      <c r="EE583" s="1363"/>
      <c r="EF583" s="1363"/>
      <c r="EG583" s="1363"/>
      <c r="EH583" s="1363"/>
      <c r="EI583" s="1363"/>
      <c r="EJ583" s="1363"/>
      <c r="EK583" s="1363"/>
      <c r="EL583" s="1363"/>
      <c r="EM583" s="1363"/>
      <c r="EN583" s="1363"/>
      <c r="EO583" s="1363"/>
      <c r="EP583" s="1363"/>
      <c r="EQ583" s="1363"/>
      <c r="ER583" s="1363"/>
      <c r="ES583" s="1363"/>
      <c r="ET583" s="1363"/>
      <c r="EU583" s="1363"/>
      <c r="EV583" s="1363"/>
      <c r="EW583" s="1363"/>
      <c r="EX583" s="1363"/>
      <c r="EY583" s="1363"/>
      <c r="EZ583" s="1363"/>
      <c r="FA583" s="1363"/>
      <c r="FB583" s="1363"/>
      <c r="FC583" s="1363"/>
      <c r="FD583" s="1363"/>
      <c r="FE583" s="1363"/>
      <c r="FF583" s="1363"/>
      <c r="FG583" s="1363"/>
      <c r="FH583" s="1363"/>
      <c r="FI583" s="1363"/>
      <c r="FJ583" s="1363"/>
      <c r="FK583" s="1363"/>
      <c r="FL583" s="1363"/>
      <c r="FM583" s="1363"/>
      <c r="FN583" s="1363"/>
      <c r="FO583" s="1363"/>
      <c r="FP583" s="1363"/>
      <c r="FQ583" s="1363"/>
      <c r="FR583" s="1363"/>
      <c r="FS583" s="1363"/>
      <c r="FT583" s="1363"/>
      <c r="FU583" s="1363"/>
      <c r="FV583" s="1363"/>
      <c r="FW583" s="1363"/>
      <c r="FX583" s="1363"/>
      <c r="FY583" s="1363"/>
      <c r="FZ583" s="1363"/>
      <c r="GA583" s="1363"/>
      <c r="GB583" s="1363"/>
      <c r="GC583" s="1363"/>
      <c r="GD583" s="1363"/>
      <c r="GE583" s="1363"/>
      <c r="GF583" s="1363"/>
      <c r="GG583" s="1363"/>
      <c r="GH583" s="1363"/>
      <c r="GI583" s="1363"/>
      <c r="GJ583" s="1363"/>
      <c r="GK583" s="1363"/>
      <c r="GL583" s="1363"/>
      <c r="GM583" s="1363"/>
      <c r="GN583" s="1363"/>
    </row>
    <row r="584" spans="1:196" ht="24" customHeight="1">
      <c r="A584" s="13">
        <v>3</v>
      </c>
      <c r="B584" s="13">
        <v>3</v>
      </c>
      <c r="C584" s="1477" t="s">
        <v>3823</v>
      </c>
      <c r="D584" s="31">
        <v>821000</v>
      </c>
      <c r="E584" s="1485">
        <v>1</v>
      </c>
      <c r="F584" s="126">
        <f t="shared" ref="F584:F589" si="125">E584*D584</f>
        <v>821000</v>
      </c>
      <c r="G584" s="1515" t="s">
        <v>454</v>
      </c>
      <c r="H584" s="14" t="s">
        <v>1037</v>
      </c>
      <c r="I584" s="36" t="s">
        <v>1264</v>
      </c>
      <c r="J584" s="941" t="s">
        <v>961</v>
      </c>
      <c r="K584" s="38" t="s">
        <v>1264</v>
      </c>
      <c r="L584" s="1363"/>
      <c r="M584" s="1363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  <c r="AB584" s="128"/>
      <c r="AC584" s="128"/>
      <c r="AD584" s="128"/>
      <c r="AE584" s="128"/>
      <c r="AF584" s="128"/>
      <c r="AG584" s="128"/>
      <c r="AH584" s="124">
        <f t="shared" ref="AH584:AH589" si="126">$E584</f>
        <v>1</v>
      </c>
      <c r="AI584" s="1662">
        <f t="shared" ref="AI584:AI589" si="127">$F584</f>
        <v>821000</v>
      </c>
      <c r="AJ584" s="1314"/>
      <c r="AK584" s="1363"/>
      <c r="AL584" s="1827">
        <f>$E584</f>
        <v>1</v>
      </c>
      <c r="AM584" s="1827">
        <f>$F584</f>
        <v>821000</v>
      </c>
      <c r="AN584" s="128"/>
      <c r="AO584" s="128"/>
      <c r="AP584" s="128"/>
      <c r="AQ584" s="128"/>
      <c r="AR584" s="128"/>
      <c r="AS584" s="128"/>
      <c r="AT584" s="128"/>
      <c r="AU584" s="128"/>
      <c r="AV584" s="1363"/>
      <c r="AW584" s="1363"/>
      <c r="AX584" s="1363"/>
      <c r="AY584" s="1363"/>
      <c r="AZ584" s="1363"/>
      <c r="BA584" s="1363"/>
      <c r="BB584" s="1363"/>
      <c r="BC584" s="1363"/>
      <c r="BD584" s="1363"/>
      <c r="BE584" s="1363"/>
      <c r="BF584" s="1363"/>
      <c r="BG584" s="1363"/>
      <c r="BH584" s="1363"/>
      <c r="BI584" s="1363"/>
      <c r="BJ584" s="1363"/>
      <c r="BK584" s="1363"/>
      <c r="BL584" s="1363"/>
      <c r="BM584" s="1363"/>
      <c r="BN584" s="1363"/>
      <c r="BO584" s="1363"/>
      <c r="BP584" s="1363"/>
      <c r="BQ584" s="1363"/>
      <c r="BR584" s="1363"/>
      <c r="BS584" s="1363"/>
      <c r="BT584" s="1363"/>
      <c r="BU584" s="1363"/>
      <c r="BV584" s="1363"/>
      <c r="BW584" s="1363"/>
      <c r="BX584" s="1363"/>
      <c r="BY584" s="1363"/>
      <c r="BZ584" s="1363"/>
      <c r="CA584" s="1363"/>
      <c r="CB584" s="1363"/>
      <c r="CC584" s="1363"/>
      <c r="CD584" s="1363"/>
      <c r="CE584" s="1363"/>
      <c r="CF584" s="1363"/>
      <c r="CG584" s="1363"/>
      <c r="CH584" s="1363"/>
      <c r="CI584" s="1363"/>
      <c r="CJ584" s="1363"/>
      <c r="CK584" s="1363"/>
      <c r="CL584" s="1363"/>
      <c r="CM584" s="1363"/>
      <c r="CN584" s="1363"/>
      <c r="CO584" s="1363"/>
      <c r="CP584" s="1363"/>
      <c r="CQ584" s="1363"/>
      <c r="CR584" s="1363"/>
      <c r="CS584" s="1363"/>
      <c r="CT584" s="1363"/>
      <c r="CU584" s="1363"/>
      <c r="CV584" s="1363"/>
      <c r="CW584" s="1363"/>
      <c r="CX584" s="1363"/>
      <c r="CY584" s="1363"/>
      <c r="CZ584" s="1363"/>
      <c r="DA584" s="1363"/>
      <c r="DB584" s="1363"/>
      <c r="DC584" s="1363"/>
      <c r="DD584" s="1363"/>
      <c r="DE584" s="1363"/>
      <c r="DF584" s="1363"/>
      <c r="DG584" s="1363"/>
      <c r="DH584" s="1363"/>
      <c r="DI584" s="1363"/>
      <c r="DJ584" s="1363"/>
      <c r="DK584" s="1363"/>
      <c r="DL584" s="1363"/>
      <c r="DM584" s="1363"/>
      <c r="DN584" s="1363"/>
      <c r="DO584" s="1363"/>
      <c r="DP584" s="1363"/>
      <c r="DQ584" s="1363"/>
      <c r="DR584" s="1363"/>
      <c r="DS584" s="1363"/>
      <c r="DT584" s="1363"/>
      <c r="DU584" s="1363"/>
      <c r="DV584" s="1363"/>
      <c r="DW584" s="1363"/>
      <c r="DX584" s="1363"/>
      <c r="DY584" s="1363"/>
      <c r="DZ584" s="1363"/>
      <c r="EA584" s="1363"/>
      <c r="EB584" s="1363"/>
      <c r="EC584" s="1363"/>
      <c r="ED584" s="1363"/>
      <c r="EE584" s="1363"/>
      <c r="EF584" s="1363"/>
      <c r="EG584" s="1363"/>
      <c r="EH584" s="1363"/>
      <c r="EI584" s="1363"/>
      <c r="EJ584" s="1363"/>
      <c r="EK584" s="1363"/>
      <c r="EL584" s="1363"/>
      <c r="EM584" s="1363"/>
      <c r="EN584" s="1363"/>
      <c r="EO584" s="1363"/>
      <c r="EP584" s="1363"/>
      <c r="EQ584" s="1363"/>
      <c r="ER584" s="1363"/>
      <c r="ES584" s="1363"/>
      <c r="ET584" s="1363"/>
      <c r="EU584" s="1363"/>
      <c r="EV584" s="1363"/>
      <c r="EW584" s="1363"/>
      <c r="EX584" s="1363"/>
      <c r="EY584" s="1363"/>
      <c r="EZ584" s="1363"/>
      <c r="FA584" s="1363"/>
      <c r="FB584" s="1363"/>
      <c r="FC584" s="1363"/>
      <c r="FD584" s="1363"/>
      <c r="FE584" s="1363"/>
      <c r="FF584" s="1363"/>
      <c r="FG584" s="1363"/>
      <c r="FH584" s="1363"/>
      <c r="FI584" s="1363"/>
      <c r="FJ584" s="1363"/>
      <c r="FK584" s="1363"/>
      <c r="FL584" s="1363"/>
      <c r="FM584" s="1363"/>
      <c r="FN584" s="1363"/>
      <c r="FO584" s="1363"/>
      <c r="FP584" s="1363"/>
      <c r="FQ584" s="1363"/>
      <c r="FR584" s="1363"/>
      <c r="FS584" s="1363"/>
      <c r="FT584" s="1363"/>
      <c r="FU584" s="1363"/>
      <c r="FV584" s="1363"/>
      <c r="FW584" s="1363"/>
      <c r="FX584" s="1363"/>
      <c r="FY584" s="1363"/>
      <c r="FZ584" s="1363"/>
      <c r="GA584" s="1363"/>
      <c r="GB584" s="1363"/>
      <c r="GC584" s="1363"/>
      <c r="GD584" s="1363"/>
      <c r="GE584" s="1363"/>
      <c r="GF584" s="1363"/>
      <c r="GG584" s="1363"/>
      <c r="GH584" s="1363"/>
      <c r="GI584" s="1363"/>
      <c r="GJ584" s="1363"/>
      <c r="GK584" s="1363"/>
      <c r="GL584" s="1363"/>
      <c r="GM584" s="1363"/>
      <c r="GN584" s="1363"/>
    </row>
    <row r="585" spans="1:196" ht="24" customHeight="1">
      <c r="A585" s="13">
        <v>3</v>
      </c>
      <c r="B585" s="147">
        <v>4</v>
      </c>
      <c r="C585" s="1480" t="s">
        <v>3820</v>
      </c>
      <c r="D585" s="31">
        <v>1294000</v>
      </c>
      <c r="E585" s="1485">
        <v>1</v>
      </c>
      <c r="F585" s="126">
        <f t="shared" si="125"/>
        <v>1294000</v>
      </c>
      <c r="G585" s="14" t="s">
        <v>3869</v>
      </c>
      <c r="H585" s="14" t="s">
        <v>1090</v>
      </c>
      <c r="I585" s="36" t="s">
        <v>1264</v>
      </c>
      <c r="J585" s="941" t="s">
        <v>961</v>
      </c>
      <c r="K585" s="38" t="s">
        <v>1264</v>
      </c>
      <c r="L585" s="1363"/>
      <c r="M585" s="1363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28"/>
      <c r="AF585" s="128"/>
      <c r="AG585" s="128"/>
      <c r="AH585" s="124">
        <f t="shared" si="126"/>
        <v>1</v>
      </c>
      <c r="AI585" s="1662">
        <f t="shared" si="127"/>
        <v>1294000</v>
      </c>
      <c r="AJ585" s="1314"/>
      <c r="AK585" s="1363"/>
      <c r="AL585" s="128"/>
      <c r="AM585" s="128"/>
      <c r="AN585" s="1827">
        <f>$E585</f>
        <v>1</v>
      </c>
      <c r="AO585" s="1827">
        <f>$F585</f>
        <v>1294000</v>
      </c>
      <c r="AP585" s="128"/>
      <c r="AQ585" s="128"/>
      <c r="AR585" s="128"/>
      <c r="AS585" s="128"/>
      <c r="AT585" s="128"/>
      <c r="AU585" s="128"/>
      <c r="AV585" s="1363"/>
      <c r="AW585" s="1363"/>
      <c r="AX585" s="1363"/>
      <c r="AY585" s="1363"/>
      <c r="AZ585" s="1363"/>
      <c r="BA585" s="1363"/>
      <c r="BB585" s="1363"/>
      <c r="BC585" s="1363"/>
      <c r="BD585" s="1363"/>
      <c r="BE585" s="1363"/>
      <c r="BF585" s="1363"/>
      <c r="BG585" s="1363"/>
      <c r="BH585" s="1363"/>
      <c r="BI585" s="1363"/>
      <c r="BJ585" s="1363"/>
      <c r="BK585" s="1363"/>
      <c r="BL585" s="1363"/>
      <c r="BM585" s="1363"/>
      <c r="BN585" s="1363"/>
      <c r="BO585" s="1363"/>
      <c r="BP585" s="1363"/>
      <c r="BQ585" s="1363"/>
      <c r="BR585" s="1363"/>
      <c r="BS585" s="1363"/>
      <c r="BT585" s="1363"/>
      <c r="BU585" s="1363"/>
      <c r="BV585" s="1363"/>
      <c r="BW585" s="1363"/>
      <c r="BX585" s="1363"/>
      <c r="BY585" s="1363"/>
      <c r="BZ585" s="1363"/>
      <c r="CA585" s="1363"/>
      <c r="CB585" s="1363"/>
      <c r="CC585" s="1363"/>
      <c r="CD585" s="1363"/>
      <c r="CE585" s="1363"/>
      <c r="CF585" s="1363"/>
      <c r="CG585" s="1363"/>
      <c r="CH585" s="1363"/>
      <c r="CI585" s="1363"/>
      <c r="CJ585" s="1363"/>
      <c r="CK585" s="1363"/>
      <c r="CL585" s="1363"/>
      <c r="CM585" s="1363"/>
      <c r="CN585" s="1363"/>
      <c r="CO585" s="1363"/>
      <c r="CP585" s="1363"/>
      <c r="CQ585" s="1363"/>
      <c r="CR585" s="1363"/>
      <c r="CS585" s="1363"/>
      <c r="CT585" s="1363"/>
      <c r="CU585" s="1363"/>
      <c r="CV585" s="1363"/>
      <c r="CW585" s="1363"/>
      <c r="CX585" s="1363"/>
      <c r="CY585" s="1363"/>
      <c r="CZ585" s="1363"/>
      <c r="DA585" s="1363"/>
      <c r="DB585" s="1363"/>
      <c r="DC585" s="1363"/>
      <c r="DD585" s="1363"/>
      <c r="DE585" s="1363"/>
      <c r="DF585" s="1363"/>
      <c r="DG585" s="1363"/>
      <c r="DH585" s="1363"/>
      <c r="DI585" s="1363"/>
      <c r="DJ585" s="1363"/>
      <c r="DK585" s="1363"/>
      <c r="DL585" s="1363"/>
      <c r="DM585" s="1363"/>
      <c r="DN585" s="1363"/>
      <c r="DO585" s="1363"/>
      <c r="DP585" s="1363"/>
      <c r="DQ585" s="1363"/>
      <c r="DR585" s="1363"/>
      <c r="DS585" s="1363"/>
      <c r="DT585" s="1363"/>
      <c r="DU585" s="1363"/>
      <c r="DV585" s="1363"/>
      <c r="DW585" s="1363"/>
      <c r="DX585" s="1363"/>
      <c r="DY585" s="1363"/>
      <c r="DZ585" s="1363"/>
      <c r="EA585" s="1363"/>
      <c r="EB585" s="1363"/>
      <c r="EC585" s="1363"/>
      <c r="ED585" s="1363"/>
      <c r="EE585" s="1363"/>
      <c r="EF585" s="1363"/>
      <c r="EG585" s="1363"/>
      <c r="EH585" s="1363"/>
      <c r="EI585" s="1363"/>
      <c r="EJ585" s="1363"/>
      <c r="EK585" s="1363"/>
      <c r="EL585" s="1363"/>
      <c r="EM585" s="1363"/>
      <c r="EN585" s="1363"/>
      <c r="EO585" s="1363"/>
      <c r="EP585" s="1363"/>
      <c r="EQ585" s="1363"/>
      <c r="ER585" s="1363"/>
      <c r="ES585" s="1363"/>
      <c r="ET585" s="1363"/>
      <c r="EU585" s="1363"/>
      <c r="EV585" s="1363"/>
      <c r="EW585" s="1363"/>
      <c r="EX585" s="1363"/>
      <c r="EY585" s="1363"/>
      <c r="EZ585" s="1363"/>
      <c r="FA585" s="1363"/>
      <c r="FB585" s="1363"/>
      <c r="FC585" s="1363"/>
      <c r="FD585" s="1363"/>
      <c r="FE585" s="1363"/>
      <c r="FF585" s="1363"/>
      <c r="FG585" s="1363"/>
      <c r="FH585" s="1363"/>
      <c r="FI585" s="1363"/>
      <c r="FJ585" s="1363"/>
      <c r="FK585" s="1363"/>
      <c r="FL585" s="1363"/>
      <c r="FM585" s="1363"/>
      <c r="FN585" s="1363"/>
      <c r="FO585" s="1363"/>
      <c r="FP585" s="1363"/>
      <c r="FQ585" s="1363"/>
      <c r="FR585" s="1363"/>
      <c r="FS585" s="1363"/>
      <c r="FT585" s="1363"/>
      <c r="FU585" s="1363"/>
      <c r="FV585" s="1363"/>
      <c r="FW585" s="1363"/>
      <c r="FX585" s="1363"/>
      <c r="FY585" s="1363"/>
      <c r="FZ585" s="1363"/>
      <c r="GA585" s="1363"/>
      <c r="GB585" s="1363"/>
      <c r="GC585" s="1363"/>
      <c r="GD585" s="1363"/>
      <c r="GE585" s="1363"/>
      <c r="GF585" s="1363"/>
      <c r="GG585" s="1363"/>
      <c r="GH585" s="1363"/>
      <c r="GI585" s="1363"/>
      <c r="GJ585" s="1363"/>
      <c r="GK585" s="1363"/>
      <c r="GL585" s="1363"/>
      <c r="GM585" s="1363"/>
      <c r="GN585" s="1363"/>
    </row>
    <row r="586" spans="1:196" ht="24" customHeight="1">
      <c r="A586" s="13">
        <v>3</v>
      </c>
      <c r="B586" s="13">
        <v>1</v>
      </c>
      <c r="C586" s="1477" t="s">
        <v>3822</v>
      </c>
      <c r="D586" s="31">
        <v>787000</v>
      </c>
      <c r="E586" s="1485">
        <v>1</v>
      </c>
      <c r="F586" s="126">
        <f t="shared" si="125"/>
        <v>787000</v>
      </c>
      <c r="G586" s="595" t="s">
        <v>3865</v>
      </c>
      <c r="H586" s="14" t="s">
        <v>1044</v>
      </c>
      <c r="I586" s="36" t="s">
        <v>1264</v>
      </c>
      <c r="J586" s="941" t="s">
        <v>961</v>
      </c>
      <c r="K586" s="38" t="s">
        <v>1264</v>
      </c>
      <c r="L586" s="1363"/>
      <c r="M586" s="1363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28"/>
      <c r="AF586" s="128"/>
      <c r="AG586" s="128"/>
      <c r="AH586" s="124">
        <f t="shared" si="126"/>
        <v>1</v>
      </c>
      <c r="AI586" s="1662">
        <f t="shared" si="127"/>
        <v>787000</v>
      </c>
      <c r="AJ586" s="1314"/>
      <c r="AK586" s="1363"/>
      <c r="AL586" s="128"/>
      <c r="AM586" s="128"/>
      <c r="AN586" s="128"/>
      <c r="AO586" s="128"/>
      <c r="AP586" s="1827">
        <f>$E586</f>
        <v>1</v>
      </c>
      <c r="AQ586" s="1827">
        <f>$F586</f>
        <v>787000</v>
      </c>
      <c r="AR586" s="128"/>
      <c r="AS586" s="128"/>
      <c r="AT586" s="128"/>
      <c r="AU586" s="128"/>
      <c r="AV586" s="1363"/>
      <c r="AW586" s="1363"/>
      <c r="AX586" s="1363"/>
      <c r="AY586" s="1363"/>
      <c r="AZ586" s="1363"/>
      <c r="BA586" s="1363"/>
      <c r="BB586" s="1363"/>
      <c r="BC586" s="1363"/>
      <c r="BD586" s="1363"/>
      <c r="BE586" s="1363"/>
      <c r="BF586" s="1363"/>
      <c r="BG586" s="1363"/>
      <c r="BH586" s="1363"/>
      <c r="BI586" s="1363"/>
      <c r="BJ586" s="1363"/>
      <c r="BK586" s="1363"/>
      <c r="BL586" s="1363"/>
      <c r="BM586" s="1363"/>
      <c r="BN586" s="1363"/>
      <c r="BO586" s="1363"/>
      <c r="BP586" s="1363"/>
      <c r="BQ586" s="1363"/>
      <c r="BR586" s="1363"/>
      <c r="BS586" s="1363"/>
      <c r="BT586" s="1363"/>
      <c r="BU586" s="1363"/>
      <c r="BV586" s="1363"/>
      <c r="BW586" s="1363"/>
      <c r="BX586" s="1363"/>
      <c r="BY586" s="1363"/>
      <c r="BZ586" s="1363"/>
      <c r="CA586" s="1363"/>
      <c r="CB586" s="1363"/>
      <c r="CC586" s="1363"/>
      <c r="CD586" s="1363"/>
      <c r="CE586" s="1363"/>
      <c r="CF586" s="1363"/>
      <c r="CG586" s="1363"/>
      <c r="CH586" s="1363"/>
      <c r="CI586" s="1363"/>
      <c r="CJ586" s="1363"/>
      <c r="CK586" s="1363"/>
      <c r="CL586" s="1363"/>
      <c r="CM586" s="1363"/>
      <c r="CN586" s="1363"/>
      <c r="CO586" s="1363"/>
      <c r="CP586" s="1363"/>
      <c r="CQ586" s="1363"/>
      <c r="CR586" s="1363"/>
      <c r="CS586" s="1363"/>
      <c r="CT586" s="1363"/>
      <c r="CU586" s="1363"/>
      <c r="CV586" s="1363"/>
      <c r="CW586" s="1363"/>
      <c r="CX586" s="1363"/>
      <c r="CY586" s="1363"/>
      <c r="CZ586" s="1363"/>
      <c r="DA586" s="1363"/>
      <c r="DB586" s="1363"/>
      <c r="DC586" s="1363"/>
      <c r="DD586" s="1363"/>
      <c r="DE586" s="1363"/>
      <c r="DF586" s="1363"/>
      <c r="DG586" s="1363"/>
      <c r="DH586" s="1363"/>
      <c r="DI586" s="1363"/>
      <c r="DJ586" s="1363"/>
      <c r="DK586" s="1363"/>
      <c r="DL586" s="1363"/>
      <c r="DM586" s="1363"/>
      <c r="DN586" s="1363"/>
      <c r="DO586" s="1363"/>
      <c r="DP586" s="1363"/>
      <c r="DQ586" s="1363"/>
      <c r="DR586" s="1363"/>
      <c r="DS586" s="1363"/>
      <c r="DT586" s="1363"/>
      <c r="DU586" s="1363"/>
      <c r="DV586" s="1363"/>
      <c r="DW586" s="1363"/>
      <c r="DX586" s="1363"/>
      <c r="DY586" s="1363"/>
      <c r="DZ586" s="1363"/>
      <c r="EA586" s="1363"/>
      <c r="EB586" s="1363"/>
      <c r="EC586" s="1363"/>
      <c r="ED586" s="1363"/>
      <c r="EE586" s="1363"/>
      <c r="EF586" s="1363"/>
      <c r="EG586" s="1363"/>
      <c r="EH586" s="1363"/>
      <c r="EI586" s="1363"/>
      <c r="EJ586" s="1363"/>
      <c r="EK586" s="1363"/>
      <c r="EL586" s="1363"/>
      <c r="EM586" s="1363"/>
      <c r="EN586" s="1363"/>
      <c r="EO586" s="1363"/>
      <c r="EP586" s="1363"/>
      <c r="EQ586" s="1363"/>
      <c r="ER586" s="1363"/>
      <c r="ES586" s="1363"/>
      <c r="ET586" s="1363"/>
      <c r="EU586" s="1363"/>
      <c r="EV586" s="1363"/>
      <c r="EW586" s="1363"/>
      <c r="EX586" s="1363"/>
      <c r="EY586" s="1363"/>
      <c r="EZ586" s="1363"/>
      <c r="FA586" s="1363"/>
      <c r="FB586" s="1363"/>
      <c r="FC586" s="1363"/>
      <c r="FD586" s="1363"/>
      <c r="FE586" s="1363"/>
      <c r="FF586" s="1363"/>
      <c r="FG586" s="1363"/>
      <c r="FH586" s="1363"/>
      <c r="FI586" s="1363"/>
      <c r="FJ586" s="1363"/>
      <c r="FK586" s="1363"/>
      <c r="FL586" s="1363"/>
      <c r="FM586" s="1363"/>
      <c r="FN586" s="1363"/>
      <c r="FO586" s="1363"/>
      <c r="FP586" s="1363"/>
      <c r="FQ586" s="1363"/>
      <c r="FR586" s="1363"/>
      <c r="FS586" s="1363"/>
      <c r="FT586" s="1363"/>
      <c r="FU586" s="1363"/>
      <c r="FV586" s="1363"/>
      <c r="FW586" s="1363"/>
      <c r="FX586" s="1363"/>
      <c r="FY586" s="1363"/>
      <c r="FZ586" s="1363"/>
      <c r="GA586" s="1363"/>
      <c r="GB586" s="1363"/>
      <c r="GC586" s="1363"/>
      <c r="GD586" s="1363"/>
      <c r="GE586" s="1363"/>
      <c r="GF586" s="1363"/>
      <c r="GG586" s="1363"/>
      <c r="GH586" s="1363"/>
      <c r="GI586" s="1363"/>
      <c r="GJ586" s="1363"/>
      <c r="GK586" s="1363"/>
      <c r="GL586" s="1363"/>
      <c r="GM586" s="1363"/>
      <c r="GN586" s="1363"/>
    </row>
    <row r="587" spans="1:196" ht="24" customHeight="1">
      <c r="A587" s="13">
        <v>3</v>
      </c>
      <c r="B587" s="13">
        <v>5</v>
      </c>
      <c r="C587" s="1477" t="s">
        <v>3822</v>
      </c>
      <c r="D587" s="31">
        <v>787000</v>
      </c>
      <c r="E587" s="1485">
        <v>1</v>
      </c>
      <c r="F587" s="126">
        <f t="shared" si="125"/>
        <v>787000</v>
      </c>
      <c r="G587" s="14" t="s">
        <v>3871</v>
      </c>
      <c r="H587" s="14" t="s">
        <v>1044</v>
      </c>
      <c r="I587" s="36" t="s">
        <v>1264</v>
      </c>
      <c r="J587" s="941" t="s">
        <v>961</v>
      </c>
      <c r="K587" s="38" t="s">
        <v>1264</v>
      </c>
      <c r="L587" s="1363"/>
      <c r="M587" s="1363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4">
        <f t="shared" si="126"/>
        <v>1</v>
      </c>
      <c r="AI587" s="1662">
        <f t="shared" si="127"/>
        <v>787000</v>
      </c>
      <c r="AJ587" s="1314"/>
      <c r="AK587" s="1363"/>
      <c r="AL587" s="128"/>
      <c r="AM587" s="128"/>
      <c r="AN587" s="128"/>
      <c r="AO587" s="128"/>
      <c r="AP587" s="1827">
        <f>$E587</f>
        <v>1</v>
      </c>
      <c r="AQ587" s="1827">
        <f>$F587</f>
        <v>787000</v>
      </c>
      <c r="AR587" s="128"/>
      <c r="AS587" s="128"/>
      <c r="AT587" s="128"/>
      <c r="AU587" s="128"/>
      <c r="AV587" s="1363"/>
      <c r="AW587" s="1363"/>
      <c r="AX587" s="1363"/>
      <c r="AY587" s="1363"/>
      <c r="AZ587" s="1363"/>
      <c r="BA587" s="1363"/>
      <c r="BB587" s="1363"/>
      <c r="BC587" s="1363"/>
      <c r="BD587" s="1363"/>
      <c r="BE587" s="1363"/>
      <c r="BF587" s="1363"/>
      <c r="BG587" s="1363"/>
      <c r="BH587" s="1363"/>
      <c r="BI587" s="1363"/>
      <c r="BJ587" s="1363"/>
      <c r="BK587" s="1363"/>
      <c r="BL587" s="1363"/>
      <c r="BM587" s="1363"/>
      <c r="BN587" s="1363"/>
      <c r="BO587" s="1363"/>
      <c r="BP587" s="1363"/>
      <c r="BQ587" s="1363"/>
      <c r="BR587" s="1363"/>
      <c r="BS587" s="1363"/>
      <c r="BT587" s="1363"/>
      <c r="BU587" s="1363"/>
      <c r="BV587" s="1363"/>
      <c r="BW587" s="1363"/>
      <c r="BX587" s="1363"/>
      <c r="BY587" s="1363"/>
      <c r="BZ587" s="1363"/>
      <c r="CA587" s="1363"/>
      <c r="CB587" s="1363"/>
      <c r="CC587" s="1363"/>
      <c r="CD587" s="1363"/>
      <c r="CE587" s="1363"/>
      <c r="CF587" s="1363"/>
      <c r="CG587" s="1363"/>
      <c r="CH587" s="1363"/>
      <c r="CI587" s="1363"/>
      <c r="CJ587" s="1363"/>
      <c r="CK587" s="1363"/>
      <c r="CL587" s="1363"/>
      <c r="CM587" s="1363"/>
      <c r="CN587" s="1363"/>
      <c r="CO587" s="1363"/>
      <c r="CP587" s="1363"/>
      <c r="CQ587" s="1363"/>
      <c r="CR587" s="1363"/>
      <c r="CS587" s="1363"/>
      <c r="CT587" s="1363"/>
      <c r="CU587" s="1363"/>
      <c r="CV587" s="1363"/>
      <c r="CW587" s="1363"/>
      <c r="CX587" s="1363"/>
      <c r="CY587" s="1363"/>
      <c r="CZ587" s="1363"/>
      <c r="DA587" s="1363"/>
      <c r="DB587" s="1363"/>
      <c r="DC587" s="1363"/>
      <c r="DD587" s="1363"/>
      <c r="DE587" s="1363"/>
      <c r="DF587" s="1363"/>
      <c r="DG587" s="1363"/>
      <c r="DH587" s="1363"/>
      <c r="DI587" s="1363"/>
      <c r="DJ587" s="1363"/>
      <c r="DK587" s="1363"/>
      <c r="DL587" s="1363"/>
      <c r="DM587" s="1363"/>
      <c r="DN587" s="1363"/>
      <c r="DO587" s="1363"/>
      <c r="DP587" s="1363"/>
      <c r="DQ587" s="1363"/>
      <c r="DR587" s="1363"/>
      <c r="DS587" s="1363"/>
      <c r="DT587" s="1363"/>
      <c r="DU587" s="1363"/>
      <c r="DV587" s="1363"/>
      <c r="DW587" s="1363"/>
      <c r="DX587" s="1363"/>
      <c r="DY587" s="1363"/>
      <c r="DZ587" s="1363"/>
      <c r="EA587" s="1363"/>
      <c r="EB587" s="1363"/>
      <c r="EC587" s="1363"/>
      <c r="ED587" s="1363"/>
      <c r="EE587" s="1363"/>
      <c r="EF587" s="1363"/>
      <c r="EG587" s="1363"/>
      <c r="EH587" s="1363"/>
      <c r="EI587" s="1363"/>
      <c r="EJ587" s="1363"/>
      <c r="EK587" s="1363"/>
      <c r="EL587" s="1363"/>
      <c r="EM587" s="1363"/>
      <c r="EN587" s="1363"/>
      <c r="EO587" s="1363"/>
      <c r="EP587" s="1363"/>
      <c r="EQ587" s="1363"/>
      <c r="ER587" s="1363"/>
      <c r="ES587" s="1363"/>
      <c r="ET587" s="1363"/>
      <c r="EU587" s="1363"/>
      <c r="EV587" s="1363"/>
      <c r="EW587" s="1363"/>
      <c r="EX587" s="1363"/>
      <c r="EY587" s="1363"/>
      <c r="EZ587" s="1363"/>
      <c r="FA587" s="1363"/>
      <c r="FB587" s="1363"/>
      <c r="FC587" s="1363"/>
      <c r="FD587" s="1363"/>
      <c r="FE587" s="1363"/>
      <c r="FF587" s="1363"/>
      <c r="FG587" s="1363"/>
      <c r="FH587" s="1363"/>
      <c r="FI587" s="1363"/>
      <c r="FJ587" s="1363"/>
      <c r="FK587" s="1363"/>
      <c r="FL587" s="1363"/>
      <c r="FM587" s="1363"/>
      <c r="FN587" s="1363"/>
      <c r="FO587" s="1363"/>
      <c r="FP587" s="1363"/>
      <c r="FQ587" s="1363"/>
      <c r="FR587" s="1363"/>
      <c r="FS587" s="1363"/>
      <c r="FT587" s="1363"/>
      <c r="FU587" s="1363"/>
      <c r="FV587" s="1363"/>
      <c r="FW587" s="1363"/>
      <c r="FX587" s="1363"/>
      <c r="FY587" s="1363"/>
      <c r="FZ587" s="1363"/>
      <c r="GA587" s="1363"/>
      <c r="GB587" s="1363"/>
      <c r="GC587" s="1363"/>
      <c r="GD587" s="1363"/>
      <c r="GE587" s="1363"/>
      <c r="GF587" s="1363"/>
      <c r="GG587" s="1363"/>
      <c r="GH587" s="1363"/>
      <c r="GI587" s="1363"/>
      <c r="GJ587" s="1363"/>
      <c r="GK587" s="1363"/>
      <c r="GL587" s="1363"/>
      <c r="GM587" s="1363"/>
      <c r="GN587" s="1363"/>
    </row>
    <row r="588" spans="1:196" ht="24" customHeight="1">
      <c r="A588" s="147">
        <v>3</v>
      </c>
      <c r="B588" s="147">
        <v>2</v>
      </c>
      <c r="C588" s="1477" t="s">
        <v>3822</v>
      </c>
      <c r="D588" s="31">
        <v>787000</v>
      </c>
      <c r="E588" s="1485">
        <v>1</v>
      </c>
      <c r="F588" s="126">
        <f t="shared" si="125"/>
        <v>787000</v>
      </c>
      <c r="G588" s="15" t="s">
        <v>458</v>
      </c>
      <c r="H588" s="14" t="s">
        <v>830</v>
      </c>
      <c r="I588" s="36" t="s">
        <v>1264</v>
      </c>
      <c r="J588" s="941" t="s">
        <v>961</v>
      </c>
      <c r="K588" s="38" t="s">
        <v>1264</v>
      </c>
      <c r="L588" s="1363"/>
      <c r="M588" s="1363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8"/>
      <c r="AF588" s="128"/>
      <c r="AG588" s="128"/>
      <c r="AH588" s="124">
        <f t="shared" si="126"/>
        <v>1</v>
      </c>
      <c r="AI588" s="1662">
        <f t="shared" si="127"/>
        <v>787000</v>
      </c>
      <c r="AJ588" s="1314"/>
      <c r="AK588" s="1363"/>
      <c r="AL588" s="128"/>
      <c r="AM588" s="128"/>
      <c r="AN588" s="128"/>
      <c r="AO588" s="128"/>
      <c r="AP588" s="128"/>
      <c r="AQ588" s="128"/>
      <c r="AR588" s="1827">
        <f>$E588</f>
        <v>1</v>
      </c>
      <c r="AS588" s="1827">
        <f>$F588</f>
        <v>787000</v>
      </c>
      <c r="AT588" s="128"/>
      <c r="AU588" s="128"/>
      <c r="AV588" s="1363"/>
      <c r="AW588" s="1363"/>
      <c r="AX588" s="1363"/>
      <c r="AY588" s="1363"/>
      <c r="AZ588" s="1363"/>
      <c r="BA588" s="1363"/>
      <c r="BB588" s="1363"/>
      <c r="BC588" s="1363"/>
      <c r="BD588" s="1363"/>
      <c r="BE588" s="1363"/>
      <c r="BF588" s="1363"/>
      <c r="BG588" s="1363"/>
      <c r="BH588" s="1363"/>
      <c r="BI588" s="1363"/>
      <c r="BJ588" s="1363"/>
      <c r="BK588" s="1363"/>
      <c r="BL588" s="1363"/>
      <c r="BM588" s="1363"/>
      <c r="BN588" s="1363"/>
      <c r="BO588" s="1363"/>
      <c r="BP588" s="1363"/>
      <c r="BQ588" s="1363"/>
      <c r="BR588" s="1363"/>
      <c r="BS588" s="1363"/>
      <c r="BT588" s="1363"/>
      <c r="BU588" s="1363"/>
      <c r="BV588" s="1363"/>
      <c r="BW588" s="1363"/>
      <c r="BX588" s="1363"/>
      <c r="BY588" s="1363"/>
      <c r="BZ588" s="1363"/>
      <c r="CA588" s="1363"/>
      <c r="CB588" s="1363"/>
      <c r="CC588" s="1363"/>
      <c r="CD588" s="1363"/>
      <c r="CE588" s="1363"/>
      <c r="CF588" s="1363"/>
      <c r="CG588" s="1363"/>
      <c r="CH588" s="1363"/>
      <c r="CI588" s="1363"/>
      <c r="CJ588" s="1363"/>
      <c r="CK588" s="1363"/>
      <c r="CL588" s="1363"/>
      <c r="CM588" s="1363"/>
      <c r="CN588" s="1363"/>
      <c r="CO588" s="1363"/>
      <c r="CP588" s="1363"/>
      <c r="CQ588" s="1363"/>
      <c r="CR588" s="1363"/>
      <c r="CS588" s="1363"/>
      <c r="CT588" s="1363"/>
      <c r="CU588" s="1363"/>
      <c r="CV588" s="1363"/>
      <c r="CW588" s="1363"/>
      <c r="CX588" s="1363"/>
      <c r="CY588" s="1363"/>
      <c r="CZ588" s="1363"/>
      <c r="DA588" s="1363"/>
      <c r="DB588" s="1363"/>
      <c r="DC588" s="1363"/>
      <c r="DD588" s="1363"/>
      <c r="DE588" s="1363"/>
      <c r="DF588" s="1363"/>
      <c r="DG588" s="1363"/>
      <c r="DH588" s="1363"/>
      <c r="DI588" s="1363"/>
      <c r="DJ588" s="1363"/>
      <c r="DK588" s="1363"/>
      <c r="DL588" s="1363"/>
      <c r="DM588" s="1363"/>
      <c r="DN588" s="1363"/>
      <c r="DO588" s="1363"/>
      <c r="DP588" s="1363"/>
      <c r="DQ588" s="1363"/>
      <c r="DR588" s="1363"/>
      <c r="DS588" s="1363"/>
      <c r="DT588" s="1363"/>
      <c r="DU588" s="1363"/>
      <c r="DV588" s="1363"/>
      <c r="DW588" s="1363"/>
      <c r="DX588" s="1363"/>
      <c r="DY588" s="1363"/>
      <c r="DZ588" s="1363"/>
      <c r="EA588" s="1363"/>
      <c r="EB588" s="1363"/>
      <c r="EC588" s="1363"/>
      <c r="ED588" s="1363"/>
      <c r="EE588" s="1363"/>
      <c r="EF588" s="1363"/>
      <c r="EG588" s="1363"/>
      <c r="EH588" s="1363"/>
      <c r="EI588" s="1363"/>
      <c r="EJ588" s="1363"/>
      <c r="EK588" s="1363"/>
      <c r="EL588" s="1363"/>
      <c r="EM588" s="1363"/>
      <c r="EN588" s="1363"/>
      <c r="EO588" s="1363"/>
      <c r="EP588" s="1363"/>
      <c r="EQ588" s="1363"/>
      <c r="ER588" s="1363"/>
      <c r="ES588" s="1363"/>
      <c r="ET588" s="1363"/>
      <c r="EU588" s="1363"/>
      <c r="EV588" s="1363"/>
      <c r="EW588" s="1363"/>
      <c r="EX588" s="1363"/>
      <c r="EY588" s="1363"/>
      <c r="EZ588" s="1363"/>
      <c r="FA588" s="1363"/>
      <c r="FB588" s="1363"/>
      <c r="FC588" s="1363"/>
      <c r="FD588" s="1363"/>
      <c r="FE588" s="1363"/>
      <c r="FF588" s="1363"/>
      <c r="FG588" s="1363"/>
      <c r="FH588" s="1363"/>
      <c r="FI588" s="1363"/>
      <c r="FJ588" s="1363"/>
      <c r="FK588" s="1363"/>
      <c r="FL588" s="1363"/>
      <c r="FM588" s="1363"/>
      <c r="FN588" s="1363"/>
      <c r="FO588" s="1363"/>
      <c r="FP588" s="1363"/>
      <c r="FQ588" s="1363"/>
      <c r="FR588" s="1363"/>
      <c r="FS588" s="1363"/>
      <c r="FT588" s="1363"/>
      <c r="FU588" s="1363"/>
      <c r="FV588" s="1363"/>
      <c r="FW588" s="1363"/>
      <c r="FX588" s="1363"/>
      <c r="FY588" s="1363"/>
      <c r="FZ588" s="1363"/>
      <c r="GA588" s="1363"/>
      <c r="GB588" s="1363"/>
      <c r="GC588" s="1363"/>
      <c r="GD588" s="1363"/>
      <c r="GE588" s="1363"/>
      <c r="GF588" s="1363"/>
      <c r="GG588" s="1363"/>
      <c r="GH588" s="1363"/>
      <c r="GI588" s="1363"/>
      <c r="GJ588" s="1363"/>
      <c r="GK588" s="1363"/>
      <c r="GL588" s="1363"/>
      <c r="GM588" s="1363"/>
      <c r="GN588" s="1363"/>
    </row>
    <row r="589" spans="1:196" ht="24" customHeight="1">
      <c r="A589" s="13">
        <v>3</v>
      </c>
      <c r="B589" s="147">
        <v>6</v>
      </c>
      <c r="C589" s="1477" t="s">
        <v>3822</v>
      </c>
      <c r="D589" s="31">
        <v>787000</v>
      </c>
      <c r="E589" s="1485">
        <v>1</v>
      </c>
      <c r="F589" s="126">
        <f t="shared" si="125"/>
        <v>787000</v>
      </c>
      <c r="G589" s="14" t="s">
        <v>3873</v>
      </c>
      <c r="H589" s="14" t="s">
        <v>1142</v>
      </c>
      <c r="I589" s="36" t="s">
        <v>1264</v>
      </c>
      <c r="J589" s="941" t="s">
        <v>961</v>
      </c>
      <c r="K589" s="38" t="s">
        <v>1264</v>
      </c>
      <c r="L589" s="1363"/>
      <c r="M589" s="1363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  <c r="AB589" s="128"/>
      <c r="AC589" s="128"/>
      <c r="AD589" s="128"/>
      <c r="AE589" s="128"/>
      <c r="AF589" s="128"/>
      <c r="AG589" s="128"/>
      <c r="AH589" s="124">
        <f t="shared" si="126"/>
        <v>1</v>
      </c>
      <c r="AI589" s="1662">
        <f t="shared" si="127"/>
        <v>787000</v>
      </c>
      <c r="AJ589" s="1314"/>
      <c r="AK589" s="1363"/>
      <c r="AL589" s="128"/>
      <c r="AM589" s="128"/>
      <c r="AN589" s="128"/>
      <c r="AO589" s="128"/>
      <c r="AP589" s="128"/>
      <c r="AQ589" s="128"/>
      <c r="AR589" s="128"/>
      <c r="AS589" s="128"/>
      <c r="AT589" s="1827">
        <f>$E589</f>
        <v>1</v>
      </c>
      <c r="AU589" s="1827">
        <f>$F589</f>
        <v>787000</v>
      </c>
      <c r="AV589" s="1363"/>
      <c r="AW589" s="1363"/>
      <c r="AX589" s="1363"/>
      <c r="AY589" s="1363"/>
      <c r="AZ589" s="1363"/>
      <c r="BA589" s="1363"/>
      <c r="BB589" s="1363"/>
      <c r="BC589" s="1363"/>
      <c r="BD589" s="1363"/>
      <c r="BE589" s="1363"/>
      <c r="BF589" s="1363"/>
      <c r="BG589" s="1363"/>
      <c r="BH589" s="1363"/>
      <c r="BI589" s="1363"/>
      <c r="BJ589" s="1363"/>
      <c r="BK589" s="1363"/>
      <c r="BL589" s="1363"/>
      <c r="BM589" s="1363"/>
      <c r="BN589" s="1363"/>
      <c r="BO589" s="1363"/>
      <c r="BP589" s="1363"/>
      <c r="BQ589" s="1363"/>
      <c r="BR589" s="1363"/>
      <c r="BS589" s="1363"/>
      <c r="BT589" s="1363"/>
      <c r="BU589" s="1363"/>
      <c r="BV589" s="1363"/>
      <c r="BW589" s="1363"/>
      <c r="BX589" s="1363"/>
      <c r="BY589" s="1363"/>
      <c r="BZ589" s="1363"/>
      <c r="CA589" s="1363"/>
      <c r="CB589" s="1363"/>
      <c r="CC589" s="1363"/>
      <c r="CD589" s="1363"/>
      <c r="CE589" s="1363"/>
      <c r="CF589" s="1363"/>
      <c r="CG589" s="1363"/>
      <c r="CH589" s="1363"/>
      <c r="CI589" s="1363"/>
      <c r="CJ589" s="1363"/>
      <c r="CK589" s="1363"/>
      <c r="CL589" s="1363"/>
      <c r="CM589" s="1363"/>
      <c r="CN589" s="1363"/>
      <c r="CO589" s="1363"/>
      <c r="CP589" s="1363"/>
      <c r="CQ589" s="1363"/>
      <c r="CR589" s="1363"/>
      <c r="CS589" s="1363"/>
      <c r="CT589" s="1363"/>
      <c r="CU589" s="1363"/>
      <c r="CV589" s="1363"/>
      <c r="CW589" s="1363"/>
      <c r="CX589" s="1363"/>
      <c r="CY589" s="1363"/>
      <c r="CZ589" s="1363"/>
      <c r="DA589" s="1363"/>
      <c r="DB589" s="1363"/>
      <c r="DC589" s="1363"/>
      <c r="DD589" s="1363"/>
      <c r="DE589" s="1363"/>
      <c r="DF589" s="1363"/>
      <c r="DG589" s="1363"/>
      <c r="DH589" s="1363"/>
      <c r="DI589" s="1363"/>
      <c r="DJ589" s="1363"/>
      <c r="DK589" s="1363"/>
      <c r="DL589" s="1363"/>
      <c r="DM589" s="1363"/>
      <c r="DN589" s="1363"/>
      <c r="DO589" s="1363"/>
      <c r="DP589" s="1363"/>
      <c r="DQ589" s="1363"/>
      <c r="DR589" s="1363"/>
      <c r="DS589" s="1363"/>
      <c r="DT589" s="1363"/>
      <c r="DU589" s="1363"/>
      <c r="DV589" s="1363"/>
      <c r="DW589" s="1363"/>
      <c r="DX589" s="1363"/>
      <c r="DY589" s="1363"/>
      <c r="DZ589" s="1363"/>
      <c r="EA589" s="1363"/>
      <c r="EB589" s="1363"/>
      <c r="EC589" s="1363"/>
      <c r="ED589" s="1363"/>
      <c r="EE589" s="1363"/>
      <c r="EF589" s="1363"/>
      <c r="EG589" s="1363"/>
      <c r="EH589" s="1363"/>
      <c r="EI589" s="1363"/>
      <c r="EJ589" s="1363"/>
      <c r="EK589" s="1363"/>
      <c r="EL589" s="1363"/>
      <c r="EM589" s="1363"/>
      <c r="EN589" s="1363"/>
      <c r="EO589" s="1363"/>
      <c r="EP589" s="1363"/>
      <c r="EQ589" s="1363"/>
      <c r="ER589" s="1363"/>
      <c r="ES589" s="1363"/>
      <c r="ET589" s="1363"/>
      <c r="EU589" s="1363"/>
      <c r="EV589" s="1363"/>
      <c r="EW589" s="1363"/>
      <c r="EX589" s="1363"/>
      <c r="EY589" s="1363"/>
      <c r="EZ589" s="1363"/>
      <c r="FA589" s="1363"/>
      <c r="FB589" s="1363"/>
      <c r="FC589" s="1363"/>
      <c r="FD589" s="1363"/>
      <c r="FE589" s="1363"/>
      <c r="FF589" s="1363"/>
      <c r="FG589" s="1363"/>
      <c r="FH589" s="1363"/>
      <c r="FI589" s="1363"/>
      <c r="FJ589" s="1363"/>
      <c r="FK589" s="1363"/>
      <c r="FL589" s="1363"/>
      <c r="FM589" s="1363"/>
      <c r="FN589" s="1363"/>
      <c r="FO589" s="1363"/>
      <c r="FP589" s="1363"/>
      <c r="FQ589" s="1363"/>
      <c r="FR589" s="1363"/>
      <c r="FS589" s="1363"/>
      <c r="FT589" s="1363"/>
      <c r="FU589" s="1363"/>
      <c r="FV589" s="1363"/>
      <c r="FW589" s="1363"/>
      <c r="FX589" s="1363"/>
      <c r="FY589" s="1363"/>
      <c r="FZ589" s="1363"/>
      <c r="GA589" s="1363"/>
      <c r="GB589" s="1363"/>
      <c r="GC589" s="1363"/>
      <c r="GD589" s="1363"/>
      <c r="GE589" s="1363"/>
      <c r="GF589" s="1363"/>
      <c r="GG589" s="1363"/>
      <c r="GH589" s="1363"/>
      <c r="GI589" s="1363"/>
      <c r="GJ589" s="1363"/>
      <c r="GK589" s="1363"/>
      <c r="GL589" s="1363"/>
      <c r="GM589" s="1363"/>
      <c r="GN589" s="1363"/>
    </row>
    <row r="590" spans="1:196" ht="24" customHeight="1">
      <c r="A590" s="42"/>
      <c r="B590" s="2041"/>
      <c r="C590" s="1407"/>
      <c r="D590" s="2035"/>
      <c r="E590" s="2036"/>
      <c r="F590" s="1992"/>
      <c r="G590" s="1904"/>
      <c r="H590" s="1904"/>
      <c r="I590" s="1067"/>
      <c r="J590" s="1068"/>
      <c r="L590" s="1363"/>
      <c r="M590" s="1363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G590" s="128"/>
      <c r="AH590" s="124"/>
      <c r="AI590" s="1662"/>
      <c r="AJ590" s="1314"/>
      <c r="AK590" s="1363"/>
      <c r="AL590" s="3135" t="s">
        <v>965</v>
      </c>
      <c r="AM590" s="3135"/>
      <c r="AN590" s="3144" t="s">
        <v>978</v>
      </c>
      <c r="AO590" s="3144"/>
      <c r="AP590" s="3135" t="s">
        <v>843</v>
      </c>
      <c r="AQ590" s="3135"/>
      <c r="AR590" s="3135" t="s">
        <v>847</v>
      </c>
      <c r="AS590" s="3135"/>
      <c r="AT590" s="1363"/>
      <c r="AU590" s="1363"/>
      <c r="AV590" s="1363"/>
      <c r="AW590" s="1363"/>
      <c r="AX590" s="1363"/>
      <c r="AY590" s="1363"/>
      <c r="AZ590" s="1363"/>
      <c r="BA590" s="1363"/>
      <c r="BB590" s="1363"/>
      <c r="BC590" s="1363"/>
      <c r="BD590" s="1363"/>
      <c r="BE590" s="1363"/>
      <c r="BF590" s="1363"/>
      <c r="BG590" s="1363"/>
      <c r="BH590" s="1363"/>
      <c r="BI590" s="1363"/>
      <c r="BJ590" s="1363"/>
      <c r="BK590" s="1363"/>
      <c r="BL590" s="1363"/>
      <c r="BM590" s="1363"/>
      <c r="BN590" s="1363"/>
      <c r="BO590" s="1363"/>
      <c r="BP590" s="1363"/>
      <c r="BQ590" s="1363"/>
      <c r="BR590" s="1363"/>
      <c r="BS590" s="1363"/>
      <c r="BT590" s="1363"/>
      <c r="BU590" s="1363"/>
      <c r="BV590" s="1363"/>
      <c r="BW590" s="1363"/>
      <c r="BX590" s="1363"/>
      <c r="BY590" s="1363"/>
      <c r="BZ590" s="1363"/>
      <c r="CA590" s="1363"/>
      <c r="CB590" s="1363"/>
      <c r="CC590" s="1363"/>
      <c r="CD590" s="1363"/>
      <c r="CE590" s="1363"/>
      <c r="CF590" s="1363"/>
      <c r="CG590" s="1363"/>
      <c r="CH590" s="1363"/>
      <c r="CI590" s="1363"/>
      <c r="CJ590" s="1363"/>
      <c r="CK590" s="1363"/>
      <c r="CL590" s="1363"/>
      <c r="CM590" s="1363"/>
      <c r="CN590" s="1363"/>
      <c r="CO590" s="1363"/>
      <c r="CP590" s="1363"/>
      <c r="CQ590" s="1363"/>
      <c r="CR590" s="1363"/>
      <c r="CS590" s="1363"/>
      <c r="CT590" s="1363"/>
      <c r="CU590" s="1363"/>
      <c r="CV590" s="1363"/>
      <c r="CW590" s="1363"/>
      <c r="CX590" s="1363"/>
      <c r="CY590" s="1363"/>
      <c r="CZ590" s="1363"/>
      <c r="DA590" s="1363"/>
      <c r="DB590" s="1363"/>
      <c r="DC590" s="1363"/>
      <c r="DD590" s="1363"/>
      <c r="DE590" s="1363"/>
      <c r="DF590" s="1363"/>
      <c r="DG590" s="1363"/>
      <c r="DH590" s="1363"/>
      <c r="DI590" s="1363"/>
      <c r="DJ590" s="1363"/>
      <c r="DK590" s="1363"/>
      <c r="DL590" s="1363"/>
      <c r="DM590" s="1363"/>
      <c r="DN590" s="1363"/>
      <c r="DO590" s="1363"/>
      <c r="DP590" s="1363"/>
      <c r="DQ590" s="1363"/>
      <c r="DR590" s="1363"/>
      <c r="DS590" s="1363"/>
      <c r="DT590" s="1363"/>
      <c r="DU590" s="1363"/>
      <c r="DV590" s="1363"/>
      <c r="DW590" s="1363"/>
      <c r="DX590" s="1363"/>
      <c r="DY590" s="1363"/>
      <c r="DZ590" s="1363"/>
      <c r="EA590" s="1363"/>
      <c r="EB590" s="1363"/>
      <c r="EC590" s="1363"/>
      <c r="ED590" s="1363"/>
      <c r="EE590" s="1363"/>
      <c r="EF590" s="1363"/>
      <c r="EG590" s="1363"/>
      <c r="EH590" s="1363"/>
      <c r="EI590" s="1363"/>
      <c r="EJ590" s="1363"/>
      <c r="EK590" s="1363"/>
      <c r="EL590" s="1363"/>
      <c r="EM590" s="1363"/>
      <c r="EN590" s="1363"/>
      <c r="EO590" s="1363"/>
      <c r="EP590" s="1363"/>
      <c r="EQ590" s="1363"/>
      <c r="ER590" s="1363"/>
      <c r="ES590" s="1363"/>
      <c r="ET590" s="1363"/>
      <c r="EU590" s="1363"/>
      <c r="EV590" s="1363"/>
      <c r="EW590" s="1363"/>
      <c r="EX590" s="1363"/>
      <c r="EY590" s="1363"/>
      <c r="EZ590" s="1363"/>
      <c r="FA590" s="1363"/>
      <c r="FB590" s="1363"/>
      <c r="FC590" s="1363"/>
      <c r="FD590" s="1363"/>
      <c r="FE590" s="1363"/>
      <c r="FF590" s="1363"/>
      <c r="FG590" s="1363"/>
      <c r="FH590" s="1363"/>
      <c r="FI590" s="1363"/>
      <c r="FJ590" s="1363"/>
      <c r="FK590" s="1363"/>
      <c r="FL590" s="1363"/>
      <c r="FM590" s="1363"/>
      <c r="FN590" s="1363"/>
      <c r="FO590" s="1363"/>
      <c r="FP590" s="1363"/>
      <c r="FQ590" s="1363"/>
      <c r="FR590" s="1363"/>
      <c r="FS590" s="1363"/>
      <c r="FT590" s="1363"/>
      <c r="FU590" s="1363"/>
      <c r="FV590" s="1363"/>
      <c r="FW590" s="1363"/>
      <c r="FX590" s="1363"/>
      <c r="FY590" s="1363"/>
      <c r="FZ590" s="1363"/>
      <c r="GA590" s="1363"/>
      <c r="GB590" s="1363"/>
      <c r="GC590" s="1363"/>
      <c r="GD590" s="1363"/>
      <c r="GE590" s="1363"/>
      <c r="GF590" s="1363"/>
      <c r="GG590" s="1363"/>
      <c r="GH590" s="1363"/>
      <c r="GI590" s="1363"/>
      <c r="GJ590" s="1363"/>
      <c r="GK590" s="1363"/>
      <c r="GL590" s="1363"/>
      <c r="GM590" s="1363"/>
      <c r="GN590" s="1363"/>
    </row>
    <row r="591" spans="1:196" ht="24" customHeight="1">
      <c r="A591" s="42"/>
      <c r="B591" s="2041"/>
      <c r="C591" s="1407"/>
      <c r="D591" s="2035"/>
      <c r="E591" s="2036"/>
      <c r="F591" s="1992"/>
      <c r="G591" s="1904"/>
      <c r="H591" s="1904"/>
      <c r="I591" s="1067"/>
      <c r="J591" s="1068"/>
      <c r="L591" s="1363"/>
      <c r="M591" s="1363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4"/>
      <c r="AI591" s="1662"/>
      <c r="AJ591" s="1314"/>
      <c r="AK591" s="1363"/>
      <c r="AL591" s="267" t="s">
        <v>1078</v>
      </c>
      <c r="AM591" s="267" t="s">
        <v>1077</v>
      </c>
      <c r="AN591" s="267" t="s">
        <v>1078</v>
      </c>
      <c r="AO591" s="267" t="s">
        <v>1077</v>
      </c>
      <c r="AP591" s="267" t="s">
        <v>1078</v>
      </c>
      <c r="AQ591" s="267" t="s">
        <v>1077</v>
      </c>
      <c r="AR591" s="267" t="s">
        <v>1078</v>
      </c>
      <c r="AS591" s="267" t="s">
        <v>1077</v>
      </c>
      <c r="AT591" s="1363"/>
      <c r="AU591" s="2009"/>
      <c r="AV591" s="2009"/>
      <c r="AW591" s="1363"/>
      <c r="AX591" s="1363"/>
      <c r="AY591" s="1363"/>
      <c r="AZ591" s="1363"/>
      <c r="BA591" s="1363"/>
      <c r="BB591" s="1363"/>
      <c r="BC591" s="1363"/>
      <c r="BD591" s="1363"/>
      <c r="BE591" s="1363"/>
      <c r="BF591" s="1363"/>
      <c r="BG591" s="1363"/>
      <c r="BH591" s="1363"/>
      <c r="BI591" s="1363"/>
      <c r="BJ591" s="1363"/>
      <c r="BK591" s="1363"/>
      <c r="BL591" s="1363"/>
      <c r="BM591" s="1363"/>
      <c r="BN591" s="1363"/>
      <c r="BO591" s="1363"/>
      <c r="BP591" s="1363"/>
      <c r="BQ591" s="1363"/>
      <c r="BR591" s="1363"/>
      <c r="BS591" s="1363"/>
      <c r="BT591" s="1363"/>
      <c r="BU591" s="1363"/>
      <c r="BV591" s="1363"/>
      <c r="BW591" s="1363"/>
      <c r="BX591" s="1363"/>
      <c r="BY591" s="1363"/>
      <c r="BZ591" s="1363"/>
      <c r="CA591" s="1363"/>
      <c r="CB591" s="1363"/>
      <c r="CC591" s="1363"/>
      <c r="CD591" s="1363"/>
      <c r="CE591" s="1363"/>
      <c r="CF591" s="1363"/>
      <c r="CG591" s="1363"/>
      <c r="CH591" s="1363"/>
      <c r="CI591" s="1363"/>
      <c r="CJ591" s="1363"/>
      <c r="CK591" s="1363"/>
      <c r="CL591" s="1363"/>
      <c r="CM591" s="1363"/>
      <c r="CN591" s="1363"/>
      <c r="CO591" s="1363"/>
      <c r="CP591" s="1363"/>
      <c r="CQ591" s="1363"/>
      <c r="CR591" s="1363"/>
      <c r="CS591" s="1363"/>
      <c r="CT591" s="1363"/>
      <c r="CU591" s="1363"/>
      <c r="CV591" s="1363"/>
      <c r="CW591" s="1363"/>
      <c r="CX591" s="1363"/>
      <c r="CY591" s="1363"/>
      <c r="CZ591" s="1363"/>
      <c r="DA591" s="1363"/>
      <c r="DB591" s="1363"/>
      <c r="DC591" s="1363"/>
      <c r="DD591" s="1363"/>
      <c r="DE591" s="1363"/>
      <c r="DF591" s="1363"/>
      <c r="DG591" s="1363"/>
      <c r="DH591" s="1363"/>
      <c r="DI591" s="1363"/>
      <c r="DJ591" s="1363"/>
      <c r="DK591" s="1363"/>
      <c r="DL591" s="1363"/>
      <c r="DM591" s="1363"/>
      <c r="DN591" s="1363"/>
      <c r="DO591" s="1363"/>
      <c r="DP591" s="1363"/>
      <c r="DQ591" s="1363"/>
      <c r="DR591" s="1363"/>
      <c r="DS591" s="1363"/>
      <c r="DT591" s="1363"/>
      <c r="DU591" s="1363"/>
      <c r="DV591" s="1363"/>
      <c r="DW591" s="1363"/>
      <c r="DX591" s="1363"/>
      <c r="DY591" s="1363"/>
      <c r="DZ591" s="1363"/>
      <c r="EA591" s="1363"/>
      <c r="EB591" s="1363"/>
      <c r="EC591" s="1363"/>
      <c r="ED591" s="1363"/>
      <c r="EE591" s="1363"/>
      <c r="EF591" s="1363"/>
      <c r="EG591" s="1363"/>
      <c r="EH591" s="1363"/>
      <c r="EI591" s="1363"/>
      <c r="EJ591" s="1363"/>
      <c r="EK591" s="1363"/>
      <c r="EL591" s="1363"/>
      <c r="EM591" s="1363"/>
      <c r="EN591" s="1363"/>
      <c r="EO591" s="1363"/>
      <c r="EP591" s="1363"/>
      <c r="EQ591" s="1363"/>
      <c r="ER591" s="1363"/>
      <c r="ES591" s="1363"/>
      <c r="ET591" s="1363"/>
      <c r="EU591" s="1363"/>
      <c r="EV591" s="1363"/>
      <c r="EW591" s="1363"/>
      <c r="EX591" s="1363"/>
      <c r="EY591" s="1363"/>
      <c r="EZ591" s="1363"/>
      <c r="FA591" s="1363"/>
      <c r="FB591" s="1363"/>
      <c r="FC591" s="1363"/>
      <c r="FD591" s="1363"/>
      <c r="FE591" s="1363"/>
      <c r="FF591" s="1363"/>
      <c r="FG591" s="1363"/>
      <c r="FH591" s="1363"/>
      <c r="FI591" s="1363"/>
      <c r="FJ591" s="1363"/>
      <c r="FK591" s="1363"/>
      <c r="FL591" s="1363"/>
      <c r="FM591" s="1363"/>
      <c r="FN591" s="1363"/>
      <c r="FO591" s="1363"/>
      <c r="FP591" s="1363"/>
      <c r="FQ591" s="1363"/>
      <c r="FR591" s="1363"/>
      <c r="FS591" s="1363"/>
      <c r="FT591" s="1363"/>
      <c r="FU591" s="1363"/>
      <c r="FV591" s="1363"/>
      <c r="FW591" s="1363"/>
      <c r="FX591" s="1363"/>
      <c r="FY591" s="1363"/>
      <c r="FZ591" s="1363"/>
      <c r="GA591" s="1363"/>
      <c r="GB591" s="1363"/>
      <c r="GC591" s="1363"/>
      <c r="GD591" s="1363"/>
      <c r="GE591" s="1363"/>
      <c r="GF591" s="1363"/>
      <c r="GG591" s="1363"/>
      <c r="GH591" s="1363"/>
      <c r="GI591" s="1363"/>
      <c r="GJ591" s="1363"/>
      <c r="GK591" s="1363"/>
      <c r="GL591" s="1363"/>
      <c r="GM591" s="1363"/>
      <c r="GN591" s="1363"/>
    </row>
    <row r="592" spans="1:196" ht="24" customHeight="1">
      <c r="A592" s="42"/>
      <c r="B592" s="2041"/>
      <c r="C592" s="1407"/>
      <c r="D592" s="2035"/>
      <c r="E592" s="2036"/>
      <c r="F592" s="1992"/>
      <c r="G592" s="1904"/>
      <c r="H592" s="1904"/>
      <c r="I592" s="1067"/>
      <c r="J592" s="1068"/>
      <c r="L592" s="1363"/>
      <c r="M592" s="1363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  <c r="AA592" s="128"/>
      <c r="AB592" s="128"/>
      <c r="AC592" s="128"/>
      <c r="AD592" s="128"/>
      <c r="AE592" s="128"/>
      <c r="AF592" s="128"/>
      <c r="AG592" s="128"/>
      <c r="AH592" s="124"/>
      <c r="AI592" s="1662"/>
      <c r="AJ592" s="1314"/>
      <c r="AK592" s="1363"/>
      <c r="AL592" s="2008">
        <f>SUM(AL593:AL597)</f>
        <v>1</v>
      </c>
      <c r="AM592" s="2008">
        <f t="shared" ref="AM592:AS592" si="128">SUM(AM593:AM597)</f>
        <v>1294000</v>
      </c>
      <c r="AN592" s="2008">
        <f t="shared" si="128"/>
        <v>2</v>
      </c>
      <c r="AO592" s="2008">
        <f t="shared" si="128"/>
        <v>1574000</v>
      </c>
      <c r="AP592" s="2008">
        <f t="shared" si="128"/>
        <v>1</v>
      </c>
      <c r="AQ592" s="2008">
        <f t="shared" si="128"/>
        <v>896000</v>
      </c>
      <c r="AR592" s="2008">
        <f t="shared" si="128"/>
        <v>1</v>
      </c>
      <c r="AS592" s="2008">
        <f t="shared" si="128"/>
        <v>1294000</v>
      </c>
      <c r="AT592" s="2009">
        <f>AL592+AN592+AP592+AR592</f>
        <v>5</v>
      </c>
      <c r="AU592" s="2009">
        <f>AM592+AO592+AQ592+AS592</f>
        <v>5058000</v>
      </c>
      <c r="AV592" s="1363"/>
      <c r="AW592" s="1363"/>
      <c r="AX592" s="1363"/>
      <c r="AY592" s="1363"/>
      <c r="AZ592" s="1363"/>
      <c r="BA592" s="1363"/>
      <c r="BB592" s="1363"/>
      <c r="BC592" s="1363"/>
      <c r="BD592" s="1363"/>
      <c r="BE592" s="1363"/>
      <c r="BF592" s="1363"/>
      <c r="BG592" s="1363"/>
      <c r="BH592" s="1363"/>
      <c r="BI592" s="1363"/>
      <c r="BJ592" s="1363"/>
      <c r="BK592" s="1363"/>
      <c r="BL592" s="1363"/>
      <c r="BM592" s="1363"/>
      <c r="BN592" s="1363"/>
      <c r="BO592" s="1363"/>
      <c r="BP592" s="1363"/>
      <c r="BQ592" s="1363"/>
      <c r="BR592" s="1363"/>
      <c r="BS592" s="1363"/>
      <c r="BT592" s="1363"/>
      <c r="BU592" s="1363"/>
      <c r="BV592" s="1363"/>
      <c r="BW592" s="1363"/>
      <c r="BX592" s="1363"/>
      <c r="BY592" s="1363"/>
      <c r="BZ592" s="1363"/>
      <c r="CA592" s="1363"/>
      <c r="CB592" s="1363"/>
      <c r="CC592" s="1363"/>
      <c r="CD592" s="1363"/>
      <c r="CE592" s="1363"/>
      <c r="CF592" s="1363"/>
      <c r="CG592" s="1363"/>
      <c r="CH592" s="1363"/>
      <c r="CI592" s="1363"/>
      <c r="CJ592" s="1363"/>
      <c r="CK592" s="1363"/>
      <c r="CL592" s="1363"/>
      <c r="CM592" s="1363"/>
      <c r="CN592" s="1363"/>
      <c r="CO592" s="1363"/>
      <c r="CP592" s="1363"/>
      <c r="CQ592" s="1363"/>
      <c r="CR592" s="1363"/>
      <c r="CS592" s="1363"/>
      <c r="CT592" s="1363"/>
      <c r="CU592" s="1363"/>
      <c r="CV592" s="1363"/>
      <c r="CW592" s="1363"/>
      <c r="CX592" s="1363"/>
      <c r="CY592" s="1363"/>
      <c r="CZ592" s="1363"/>
      <c r="DA592" s="1363"/>
      <c r="DB592" s="1363"/>
      <c r="DC592" s="1363"/>
      <c r="DD592" s="1363"/>
      <c r="DE592" s="1363"/>
      <c r="DF592" s="1363"/>
      <c r="DG592" s="1363"/>
      <c r="DH592" s="1363"/>
      <c r="DI592" s="1363"/>
      <c r="DJ592" s="1363"/>
      <c r="DK592" s="1363"/>
      <c r="DL592" s="1363"/>
      <c r="DM592" s="1363"/>
      <c r="DN592" s="1363"/>
      <c r="DO592" s="1363"/>
      <c r="DP592" s="1363"/>
      <c r="DQ592" s="1363"/>
      <c r="DR592" s="1363"/>
      <c r="DS592" s="1363"/>
      <c r="DT592" s="1363"/>
      <c r="DU592" s="1363"/>
      <c r="DV592" s="1363"/>
      <c r="DW592" s="1363"/>
      <c r="DX592" s="1363"/>
      <c r="DY592" s="1363"/>
      <c r="DZ592" s="1363"/>
      <c r="EA592" s="1363"/>
      <c r="EB592" s="1363"/>
      <c r="EC592" s="1363"/>
      <c r="ED592" s="1363"/>
      <c r="EE592" s="1363"/>
      <c r="EF592" s="1363"/>
      <c r="EG592" s="1363"/>
      <c r="EH592" s="1363"/>
      <c r="EI592" s="1363"/>
      <c r="EJ592" s="1363"/>
      <c r="EK592" s="1363"/>
      <c r="EL592" s="1363"/>
      <c r="EM592" s="1363"/>
      <c r="EN592" s="1363"/>
      <c r="EO592" s="1363"/>
      <c r="EP592" s="1363"/>
      <c r="EQ592" s="1363"/>
      <c r="ER592" s="1363"/>
      <c r="ES592" s="1363"/>
      <c r="ET592" s="1363"/>
      <c r="EU592" s="1363"/>
      <c r="EV592" s="1363"/>
      <c r="EW592" s="1363"/>
      <c r="EX592" s="1363"/>
      <c r="EY592" s="1363"/>
      <c r="EZ592" s="1363"/>
      <c r="FA592" s="1363"/>
      <c r="FB592" s="1363"/>
      <c r="FC592" s="1363"/>
      <c r="FD592" s="1363"/>
      <c r="FE592" s="1363"/>
      <c r="FF592" s="1363"/>
      <c r="FG592" s="1363"/>
      <c r="FH592" s="1363"/>
      <c r="FI592" s="1363"/>
      <c r="FJ592" s="1363"/>
      <c r="FK592" s="1363"/>
      <c r="FL592" s="1363"/>
      <c r="FM592" s="1363"/>
      <c r="FN592" s="1363"/>
      <c r="FO592" s="1363"/>
      <c r="FP592" s="1363"/>
      <c r="FQ592" s="1363"/>
      <c r="FR592" s="1363"/>
      <c r="FS592" s="1363"/>
      <c r="FT592" s="1363"/>
      <c r="FU592" s="1363"/>
      <c r="FV592" s="1363"/>
      <c r="FW592" s="1363"/>
      <c r="FX592" s="1363"/>
      <c r="FY592" s="1363"/>
      <c r="FZ592" s="1363"/>
      <c r="GA592" s="1363"/>
      <c r="GB592" s="1363"/>
      <c r="GC592" s="1363"/>
      <c r="GD592" s="1363"/>
      <c r="GE592" s="1363"/>
      <c r="GF592" s="1363"/>
      <c r="GG592" s="1363"/>
      <c r="GH592" s="1363"/>
      <c r="GI592" s="1363"/>
      <c r="GJ592" s="1363"/>
      <c r="GK592" s="1363"/>
      <c r="GL592" s="1363"/>
      <c r="GM592" s="1363"/>
      <c r="GN592" s="1363"/>
    </row>
    <row r="593" spans="1:196" ht="24" customHeight="1">
      <c r="A593" s="13">
        <v>4</v>
      </c>
      <c r="B593" s="147">
        <v>5</v>
      </c>
      <c r="C593" s="1480" t="s">
        <v>3820</v>
      </c>
      <c r="D593" s="31">
        <v>1294000</v>
      </c>
      <c r="E593" s="1485">
        <v>1</v>
      </c>
      <c r="F593" s="126">
        <f>E593*D593</f>
        <v>1294000</v>
      </c>
      <c r="G593" s="14" t="s">
        <v>214</v>
      </c>
      <c r="H593" s="14" t="s">
        <v>965</v>
      </c>
      <c r="I593" s="36" t="s">
        <v>1264</v>
      </c>
      <c r="J593" s="941" t="s">
        <v>961</v>
      </c>
      <c r="K593" s="38" t="s">
        <v>1264</v>
      </c>
      <c r="L593" s="1363"/>
      <c r="M593" s="1363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  <c r="AB593" s="128"/>
      <c r="AC593" s="128"/>
      <c r="AD593" s="128"/>
      <c r="AE593" s="128"/>
      <c r="AF593" s="128"/>
      <c r="AG593" s="128"/>
      <c r="AH593" s="124">
        <f>$E593</f>
        <v>1</v>
      </c>
      <c r="AI593" s="1662">
        <f>$F593</f>
        <v>1294000</v>
      </c>
      <c r="AJ593" s="1314"/>
      <c r="AK593" s="1363"/>
      <c r="AL593" s="1827">
        <f>$E593</f>
        <v>1</v>
      </c>
      <c r="AM593" s="1827">
        <f>$F593</f>
        <v>1294000</v>
      </c>
      <c r="AN593" s="128"/>
      <c r="AO593" s="128"/>
      <c r="AP593" s="128"/>
      <c r="AQ593" s="128"/>
      <c r="AR593" s="128"/>
      <c r="AS593" s="128"/>
      <c r="AT593" s="1363"/>
      <c r="AU593" s="1363"/>
      <c r="AV593" s="1363"/>
      <c r="AW593" s="1363"/>
      <c r="AX593" s="1363"/>
      <c r="AY593" s="1363"/>
      <c r="AZ593" s="1363"/>
      <c r="BA593" s="1363"/>
      <c r="BB593" s="1363"/>
      <c r="BC593" s="1363"/>
      <c r="BD593" s="1363"/>
      <c r="BE593" s="1363"/>
      <c r="BF593" s="1363"/>
      <c r="BG593" s="1363"/>
      <c r="BH593" s="1363"/>
      <c r="BI593" s="1363"/>
      <c r="BJ593" s="1363"/>
      <c r="BK593" s="1363"/>
      <c r="BL593" s="1363"/>
      <c r="BM593" s="1363"/>
      <c r="BN593" s="1363"/>
      <c r="BO593" s="1363"/>
      <c r="BP593" s="1363"/>
      <c r="BQ593" s="1363"/>
      <c r="BR593" s="1363"/>
      <c r="BS593" s="1363"/>
      <c r="BT593" s="1363"/>
      <c r="BU593" s="1363"/>
      <c r="BV593" s="1363"/>
      <c r="BW593" s="1363"/>
      <c r="BX593" s="1363"/>
      <c r="BY593" s="1363"/>
      <c r="BZ593" s="1363"/>
      <c r="CA593" s="1363"/>
      <c r="CB593" s="1363"/>
      <c r="CC593" s="1363"/>
      <c r="CD593" s="1363"/>
      <c r="CE593" s="1363"/>
      <c r="CF593" s="1363"/>
      <c r="CG593" s="1363"/>
      <c r="CH593" s="1363"/>
      <c r="CI593" s="1363"/>
      <c r="CJ593" s="1363"/>
      <c r="CK593" s="1363"/>
      <c r="CL593" s="1363"/>
      <c r="CM593" s="1363"/>
      <c r="CN593" s="1363"/>
      <c r="CO593" s="1363"/>
      <c r="CP593" s="1363"/>
      <c r="CQ593" s="1363"/>
      <c r="CR593" s="1363"/>
      <c r="CS593" s="1363"/>
      <c r="CT593" s="1363"/>
      <c r="CU593" s="1363"/>
      <c r="CV593" s="1363"/>
      <c r="CW593" s="1363"/>
      <c r="CX593" s="1363"/>
      <c r="CY593" s="1363"/>
      <c r="CZ593" s="1363"/>
      <c r="DA593" s="1363"/>
      <c r="DB593" s="1363"/>
      <c r="DC593" s="1363"/>
      <c r="DD593" s="1363"/>
      <c r="DE593" s="1363"/>
      <c r="DF593" s="1363"/>
      <c r="DG593" s="1363"/>
      <c r="DH593" s="1363"/>
      <c r="DI593" s="1363"/>
      <c r="DJ593" s="1363"/>
      <c r="DK593" s="1363"/>
      <c r="DL593" s="1363"/>
      <c r="DM593" s="1363"/>
      <c r="DN593" s="1363"/>
      <c r="DO593" s="1363"/>
      <c r="DP593" s="1363"/>
      <c r="DQ593" s="1363"/>
      <c r="DR593" s="1363"/>
      <c r="DS593" s="1363"/>
      <c r="DT593" s="1363"/>
      <c r="DU593" s="1363"/>
      <c r="DV593" s="1363"/>
      <c r="DW593" s="1363"/>
      <c r="DX593" s="1363"/>
      <c r="DY593" s="1363"/>
      <c r="DZ593" s="1363"/>
      <c r="EA593" s="1363"/>
      <c r="EB593" s="1363"/>
      <c r="EC593" s="1363"/>
      <c r="ED593" s="1363"/>
      <c r="EE593" s="1363"/>
      <c r="EF593" s="1363"/>
      <c r="EG593" s="1363"/>
      <c r="EH593" s="1363"/>
      <c r="EI593" s="1363"/>
      <c r="EJ593" s="1363"/>
      <c r="EK593" s="1363"/>
      <c r="EL593" s="1363"/>
      <c r="EM593" s="1363"/>
      <c r="EN593" s="1363"/>
      <c r="EO593" s="1363"/>
      <c r="EP593" s="1363"/>
      <c r="EQ593" s="1363"/>
      <c r="ER593" s="1363"/>
      <c r="ES593" s="1363"/>
      <c r="ET593" s="1363"/>
      <c r="EU593" s="1363"/>
      <c r="EV593" s="1363"/>
      <c r="EW593" s="1363"/>
      <c r="EX593" s="1363"/>
      <c r="EY593" s="1363"/>
      <c r="EZ593" s="1363"/>
      <c r="FA593" s="1363"/>
      <c r="FB593" s="1363"/>
      <c r="FC593" s="1363"/>
      <c r="FD593" s="1363"/>
      <c r="FE593" s="1363"/>
      <c r="FF593" s="1363"/>
      <c r="FG593" s="1363"/>
      <c r="FH593" s="1363"/>
      <c r="FI593" s="1363"/>
      <c r="FJ593" s="1363"/>
      <c r="FK593" s="1363"/>
      <c r="FL593" s="1363"/>
      <c r="FM593" s="1363"/>
      <c r="FN593" s="1363"/>
      <c r="FO593" s="1363"/>
      <c r="FP593" s="1363"/>
      <c r="FQ593" s="1363"/>
      <c r="FR593" s="1363"/>
      <c r="FS593" s="1363"/>
      <c r="FT593" s="1363"/>
      <c r="FU593" s="1363"/>
      <c r="FV593" s="1363"/>
      <c r="FW593" s="1363"/>
      <c r="FX593" s="1363"/>
      <c r="FY593" s="1363"/>
      <c r="FZ593" s="1363"/>
      <c r="GA593" s="1363"/>
      <c r="GB593" s="1363"/>
      <c r="GC593" s="1363"/>
      <c r="GD593" s="1363"/>
      <c r="GE593" s="1363"/>
      <c r="GF593" s="1363"/>
      <c r="GG593" s="1363"/>
      <c r="GH593" s="1363"/>
      <c r="GI593" s="1363"/>
      <c r="GJ593" s="1363"/>
      <c r="GK593" s="1363"/>
      <c r="GL593" s="1363"/>
      <c r="GM593" s="1363"/>
      <c r="GN593" s="1363"/>
    </row>
    <row r="594" spans="1:196" ht="24" customHeight="1">
      <c r="A594" s="147">
        <v>4</v>
      </c>
      <c r="B594" s="147">
        <v>1</v>
      </c>
      <c r="C594" s="1477" t="s">
        <v>3822</v>
      </c>
      <c r="D594" s="31">
        <v>787000</v>
      </c>
      <c r="E594" s="1485">
        <v>1</v>
      </c>
      <c r="F594" s="126">
        <f>E594*D594</f>
        <v>787000</v>
      </c>
      <c r="G594" s="595" t="s">
        <v>3875</v>
      </c>
      <c r="H594" s="595" t="s">
        <v>978</v>
      </c>
      <c r="I594" s="36" t="s">
        <v>1264</v>
      </c>
      <c r="J594" s="941" t="s">
        <v>961</v>
      </c>
      <c r="K594" s="38" t="s">
        <v>1264</v>
      </c>
      <c r="L594" s="1363"/>
      <c r="M594" s="1363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28"/>
      <c r="AF594" s="128"/>
      <c r="AG594" s="128"/>
      <c r="AH594" s="124">
        <f>$E594</f>
        <v>1</v>
      </c>
      <c r="AI594" s="1662">
        <f>$F594</f>
        <v>787000</v>
      </c>
      <c r="AJ594" s="1314"/>
      <c r="AK594" s="1363"/>
      <c r="AL594" s="128"/>
      <c r="AM594" s="128"/>
      <c r="AN594" s="1827">
        <f>$E594</f>
        <v>1</v>
      </c>
      <c r="AO594" s="1827">
        <f>$F594</f>
        <v>787000</v>
      </c>
      <c r="AP594" s="128"/>
      <c r="AQ594" s="128"/>
      <c r="AR594" s="128"/>
      <c r="AS594" s="128"/>
      <c r="AT594" s="1363"/>
      <c r="AU594" s="1363"/>
      <c r="AV594" s="1363"/>
      <c r="AW594" s="1363"/>
      <c r="AX594" s="1363"/>
      <c r="AY594" s="1363"/>
      <c r="AZ594" s="1363"/>
      <c r="BA594" s="1363"/>
      <c r="BB594" s="1363"/>
      <c r="BC594" s="1363"/>
      <c r="BD594" s="1363"/>
      <c r="BE594" s="1363"/>
      <c r="BF594" s="1363"/>
      <c r="BG594" s="1363"/>
      <c r="BH594" s="1363"/>
      <c r="BI594" s="1363"/>
      <c r="BJ594" s="1363"/>
      <c r="BK594" s="1363"/>
      <c r="BL594" s="1363"/>
      <c r="BM594" s="1363"/>
      <c r="BN594" s="1363"/>
      <c r="BO594" s="1363"/>
      <c r="BP594" s="1363"/>
      <c r="BQ594" s="1363"/>
      <c r="BR594" s="1363"/>
      <c r="BS594" s="1363"/>
      <c r="BT594" s="1363"/>
      <c r="BU594" s="1363"/>
      <c r="BV594" s="1363"/>
      <c r="BW594" s="1363"/>
      <c r="BX594" s="1363"/>
      <c r="BY594" s="1363"/>
      <c r="BZ594" s="1363"/>
      <c r="CA594" s="1363"/>
      <c r="CB594" s="1363"/>
      <c r="CC594" s="1363"/>
      <c r="CD594" s="1363"/>
      <c r="CE594" s="1363"/>
      <c r="CF594" s="1363"/>
      <c r="CG594" s="1363"/>
      <c r="CH594" s="1363"/>
      <c r="CI594" s="1363"/>
      <c r="CJ594" s="1363"/>
      <c r="CK594" s="1363"/>
      <c r="CL594" s="1363"/>
      <c r="CM594" s="1363"/>
      <c r="CN594" s="1363"/>
      <c r="CO594" s="1363"/>
      <c r="CP594" s="1363"/>
      <c r="CQ594" s="1363"/>
      <c r="CR594" s="1363"/>
      <c r="CS594" s="1363"/>
      <c r="CT594" s="1363"/>
      <c r="CU594" s="1363"/>
      <c r="CV594" s="1363"/>
      <c r="CW594" s="1363"/>
      <c r="CX594" s="1363"/>
      <c r="CY594" s="1363"/>
      <c r="CZ594" s="1363"/>
      <c r="DA594" s="1363"/>
      <c r="DB594" s="1363"/>
      <c r="DC594" s="1363"/>
      <c r="DD594" s="1363"/>
      <c r="DE594" s="1363"/>
      <c r="DF594" s="1363"/>
      <c r="DG594" s="1363"/>
      <c r="DH594" s="1363"/>
      <c r="DI594" s="1363"/>
      <c r="DJ594" s="1363"/>
      <c r="DK594" s="1363"/>
      <c r="DL594" s="1363"/>
      <c r="DM594" s="1363"/>
      <c r="DN594" s="1363"/>
      <c r="DO594" s="1363"/>
      <c r="DP594" s="1363"/>
      <c r="DQ594" s="1363"/>
      <c r="DR594" s="1363"/>
      <c r="DS594" s="1363"/>
      <c r="DT594" s="1363"/>
      <c r="DU594" s="1363"/>
      <c r="DV594" s="1363"/>
      <c r="DW594" s="1363"/>
      <c r="DX594" s="1363"/>
      <c r="DY594" s="1363"/>
      <c r="DZ594" s="1363"/>
      <c r="EA594" s="1363"/>
      <c r="EB594" s="1363"/>
      <c r="EC594" s="1363"/>
      <c r="ED594" s="1363"/>
      <c r="EE594" s="1363"/>
      <c r="EF594" s="1363"/>
      <c r="EG594" s="1363"/>
      <c r="EH594" s="1363"/>
      <c r="EI594" s="1363"/>
      <c r="EJ594" s="1363"/>
      <c r="EK594" s="1363"/>
      <c r="EL594" s="1363"/>
      <c r="EM594" s="1363"/>
      <c r="EN594" s="1363"/>
      <c r="EO594" s="1363"/>
      <c r="EP594" s="1363"/>
      <c r="EQ594" s="1363"/>
      <c r="ER594" s="1363"/>
      <c r="ES594" s="1363"/>
      <c r="ET594" s="1363"/>
      <c r="EU594" s="1363"/>
      <c r="EV594" s="1363"/>
      <c r="EW594" s="1363"/>
      <c r="EX594" s="1363"/>
      <c r="EY594" s="1363"/>
      <c r="EZ594" s="1363"/>
      <c r="FA594" s="1363"/>
      <c r="FB594" s="1363"/>
      <c r="FC594" s="1363"/>
      <c r="FD594" s="1363"/>
      <c r="FE594" s="1363"/>
      <c r="FF594" s="1363"/>
      <c r="FG594" s="1363"/>
      <c r="FH594" s="1363"/>
      <c r="FI594" s="1363"/>
      <c r="FJ594" s="1363"/>
      <c r="FK594" s="1363"/>
      <c r="FL594" s="1363"/>
      <c r="FM594" s="1363"/>
      <c r="FN594" s="1363"/>
      <c r="FO594" s="1363"/>
      <c r="FP594" s="1363"/>
      <c r="FQ594" s="1363"/>
      <c r="FR594" s="1363"/>
      <c r="FS594" s="1363"/>
      <c r="FT594" s="1363"/>
      <c r="FU594" s="1363"/>
      <c r="FV594" s="1363"/>
      <c r="FW594" s="1363"/>
      <c r="FX594" s="1363"/>
      <c r="FY594" s="1363"/>
      <c r="FZ594" s="1363"/>
      <c r="GA594" s="1363"/>
      <c r="GB594" s="1363"/>
      <c r="GC594" s="1363"/>
      <c r="GD594" s="1363"/>
      <c r="GE594" s="1363"/>
      <c r="GF594" s="1363"/>
      <c r="GG594" s="1363"/>
      <c r="GH594" s="1363"/>
      <c r="GI594" s="1363"/>
      <c r="GJ594" s="1363"/>
      <c r="GK594" s="1363"/>
      <c r="GL594" s="1363"/>
      <c r="GM594" s="1363"/>
      <c r="GN594" s="1363"/>
    </row>
    <row r="595" spans="1:196" ht="24" customHeight="1">
      <c r="A595" s="147">
        <v>4</v>
      </c>
      <c r="B595" s="13">
        <v>6</v>
      </c>
      <c r="C595" s="1477" t="s">
        <v>3822</v>
      </c>
      <c r="D595" s="31">
        <v>787000</v>
      </c>
      <c r="E595" s="1485">
        <v>1</v>
      </c>
      <c r="F595" s="126">
        <f>E595*D595</f>
        <v>787000</v>
      </c>
      <c r="G595" s="1532" t="s">
        <v>3885</v>
      </c>
      <c r="H595" s="595" t="s">
        <v>978</v>
      </c>
      <c r="I595" s="36" t="s">
        <v>1264</v>
      </c>
      <c r="J595" s="941" t="s">
        <v>961</v>
      </c>
      <c r="K595" s="38" t="s">
        <v>1264</v>
      </c>
      <c r="L595" s="1363"/>
      <c r="M595" s="1363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4">
        <f>$E595</f>
        <v>1</v>
      </c>
      <c r="AI595" s="1662">
        <f>$F595</f>
        <v>787000</v>
      </c>
      <c r="AJ595" s="1314"/>
      <c r="AK595" s="1363"/>
      <c r="AL595" s="128"/>
      <c r="AM595" s="128"/>
      <c r="AN595" s="1827">
        <f>$E595</f>
        <v>1</v>
      </c>
      <c r="AO595" s="1827">
        <f>$F595</f>
        <v>787000</v>
      </c>
      <c r="AP595" s="128"/>
      <c r="AQ595" s="128"/>
      <c r="AR595" s="128"/>
      <c r="AS595" s="128"/>
      <c r="AT595" s="1363"/>
      <c r="AU595" s="1363"/>
      <c r="AV595" s="1363"/>
      <c r="AW595" s="1363"/>
      <c r="AX595" s="1363"/>
      <c r="AY595" s="1363"/>
      <c r="AZ595" s="1363"/>
      <c r="BA595" s="1363"/>
      <c r="BB595" s="1363"/>
      <c r="BC595" s="1363"/>
      <c r="BD595" s="1363"/>
      <c r="BE595" s="1363"/>
      <c r="BF595" s="1363"/>
      <c r="BG595" s="1363"/>
      <c r="BH595" s="1363"/>
      <c r="BI595" s="1363"/>
      <c r="BJ595" s="1363"/>
      <c r="BK595" s="1363"/>
      <c r="BL595" s="1363"/>
      <c r="BM595" s="1363"/>
      <c r="BN595" s="1363"/>
      <c r="BO595" s="1363"/>
      <c r="BP595" s="1363"/>
      <c r="BQ595" s="1363"/>
      <c r="BR595" s="1363"/>
      <c r="BS595" s="1363"/>
      <c r="BT595" s="1363"/>
      <c r="BU595" s="1363"/>
      <c r="BV595" s="1363"/>
      <c r="BW595" s="1363"/>
      <c r="BX595" s="1363"/>
      <c r="BY595" s="1363"/>
      <c r="BZ595" s="1363"/>
      <c r="CA595" s="1363"/>
      <c r="CB595" s="1363"/>
      <c r="CC595" s="1363"/>
      <c r="CD595" s="1363"/>
      <c r="CE595" s="1363"/>
      <c r="CF595" s="1363"/>
      <c r="CG595" s="1363"/>
      <c r="CH595" s="1363"/>
      <c r="CI595" s="1363"/>
      <c r="CJ595" s="1363"/>
      <c r="CK595" s="1363"/>
      <c r="CL595" s="1363"/>
      <c r="CM595" s="1363"/>
      <c r="CN595" s="1363"/>
      <c r="CO595" s="1363"/>
      <c r="CP595" s="1363"/>
      <c r="CQ595" s="1363"/>
      <c r="CR595" s="1363"/>
      <c r="CS595" s="1363"/>
      <c r="CT595" s="1363"/>
      <c r="CU595" s="1363"/>
      <c r="CV595" s="1363"/>
      <c r="CW595" s="1363"/>
      <c r="CX595" s="1363"/>
      <c r="CY595" s="1363"/>
      <c r="CZ595" s="1363"/>
      <c r="DA595" s="1363"/>
      <c r="DB595" s="1363"/>
      <c r="DC595" s="1363"/>
      <c r="DD595" s="1363"/>
      <c r="DE595" s="1363"/>
      <c r="DF595" s="1363"/>
      <c r="DG595" s="1363"/>
      <c r="DH595" s="1363"/>
      <c r="DI595" s="1363"/>
      <c r="DJ595" s="1363"/>
      <c r="DK595" s="1363"/>
      <c r="DL595" s="1363"/>
      <c r="DM595" s="1363"/>
      <c r="DN595" s="1363"/>
      <c r="DO595" s="1363"/>
      <c r="DP595" s="1363"/>
      <c r="DQ595" s="1363"/>
      <c r="DR595" s="1363"/>
      <c r="DS595" s="1363"/>
      <c r="DT595" s="1363"/>
      <c r="DU595" s="1363"/>
      <c r="DV595" s="1363"/>
      <c r="DW595" s="1363"/>
      <c r="DX595" s="1363"/>
      <c r="DY595" s="1363"/>
      <c r="DZ595" s="1363"/>
      <c r="EA595" s="1363"/>
      <c r="EB595" s="1363"/>
      <c r="EC595" s="1363"/>
      <c r="ED595" s="1363"/>
      <c r="EE595" s="1363"/>
      <c r="EF595" s="1363"/>
      <c r="EG595" s="1363"/>
      <c r="EH595" s="1363"/>
      <c r="EI595" s="1363"/>
      <c r="EJ595" s="1363"/>
      <c r="EK595" s="1363"/>
      <c r="EL595" s="1363"/>
      <c r="EM595" s="1363"/>
      <c r="EN595" s="1363"/>
      <c r="EO595" s="1363"/>
      <c r="EP595" s="1363"/>
      <c r="EQ595" s="1363"/>
      <c r="ER595" s="1363"/>
      <c r="ES595" s="1363"/>
      <c r="ET595" s="1363"/>
      <c r="EU595" s="1363"/>
      <c r="EV595" s="1363"/>
      <c r="EW595" s="1363"/>
      <c r="EX595" s="1363"/>
      <c r="EY595" s="1363"/>
      <c r="EZ595" s="1363"/>
      <c r="FA595" s="1363"/>
      <c r="FB595" s="1363"/>
      <c r="FC595" s="1363"/>
      <c r="FD595" s="1363"/>
      <c r="FE595" s="1363"/>
      <c r="FF595" s="1363"/>
      <c r="FG595" s="1363"/>
      <c r="FH595" s="1363"/>
      <c r="FI595" s="1363"/>
      <c r="FJ595" s="1363"/>
      <c r="FK595" s="1363"/>
      <c r="FL595" s="1363"/>
      <c r="FM595" s="1363"/>
      <c r="FN595" s="1363"/>
      <c r="FO595" s="1363"/>
      <c r="FP595" s="1363"/>
      <c r="FQ595" s="1363"/>
      <c r="FR595" s="1363"/>
      <c r="FS595" s="1363"/>
      <c r="FT595" s="1363"/>
      <c r="FU595" s="1363"/>
      <c r="FV595" s="1363"/>
      <c r="FW595" s="1363"/>
      <c r="FX595" s="1363"/>
      <c r="FY595" s="1363"/>
      <c r="FZ595" s="1363"/>
      <c r="GA595" s="1363"/>
      <c r="GB595" s="1363"/>
      <c r="GC595" s="1363"/>
      <c r="GD595" s="1363"/>
      <c r="GE595" s="1363"/>
      <c r="GF595" s="1363"/>
      <c r="GG595" s="1363"/>
      <c r="GH595" s="1363"/>
      <c r="GI595" s="1363"/>
      <c r="GJ595" s="1363"/>
      <c r="GK595" s="1363"/>
      <c r="GL595" s="1363"/>
      <c r="GM595" s="1363"/>
      <c r="GN595" s="1363"/>
    </row>
    <row r="596" spans="1:196" ht="24" customHeight="1">
      <c r="A596" s="2032">
        <v>4</v>
      </c>
      <c r="B596" s="2040">
        <v>3</v>
      </c>
      <c r="C596" s="2028" t="s">
        <v>3821</v>
      </c>
      <c r="D596" s="2033">
        <v>896000</v>
      </c>
      <c r="E596" s="2034">
        <v>1</v>
      </c>
      <c r="F596" s="1984">
        <f>E596*D596</f>
        <v>896000</v>
      </c>
      <c r="G596" s="1997" t="s">
        <v>3879</v>
      </c>
      <c r="H596" s="1997" t="s">
        <v>843</v>
      </c>
      <c r="I596" s="1924" t="s">
        <v>1264</v>
      </c>
      <c r="J596" s="1959" t="s">
        <v>961</v>
      </c>
      <c r="K596" s="2029" t="s">
        <v>1264</v>
      </c>
      <c r="L596" s="1363"/>
      <c r="M596" s="1363"/>
      <c r="N596" s="2012"/>
      <c r="O596" s="2012"/>
      <c r="P596" s="2012"/>
      <c r="Q596" s="2012"/>
      <c r="R596" s="2012"/>
      <c r="S596" s="2012"/>
      <c r="T596" s="2012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4">
        <f>$E596</f>
        <v>1</v>
      </c>
      <c r="AI596" s="1662">
        <f>$F596</f>
        <v>896000</v>
      </c>
      <c r="AJ596" s="1314"/>
      <c r="AK596" s="1363"/>
      <c r="AL596" s="128"/>
      <c r="AM596" s="128"/>
      <c r="AN596" s="128"/>
      <c r="AO596" s="128"/>
      <c r="AP596" s="1827">
        <f>$E596</f>
        <v>1</v>
      </c>
      <c r="AQ596" s="1827">
        <f>$F596</f>
        <v>896000</v>
      </c>
      <c r="AR596" s="128"/>
      <c r="AS596" s="128"/>
      <c r="AT596" s="1363"/>
      <c r="AU596" s="1363"/>
      <c r="AV596" s="1363"/>
      <c r="AW596" s="1363"/>
      <c r="AX596" s="1363"/>
      <c r="AY596" s="1363"/>
      <c r="AZ596" s="1363"/>
      <c r="BA596" s="1363"/>
      <c r="BB596" s="1363"/>
      <c r="BC596" s="1363"/>
      <c r="BD596" s="1363"/>
      <c r="BE596" s="1363"/>
      <c r="BF596" s="1363"/>
      <c r="BG596" s="1363"/>
      <c r="BH596" s="1363"/>
      <c r="BI596" s="1363"/>
      <c r="BJ596" s="1363"/>
      <c r="BK596" s="1363"/>
      <c r="BL596" s="1363"/>
      <c r="BM596" s="1363"/>
      <c r="BN596" s="1363"/>
      <c r="BO596" s="1363"/>
      <c r="BP596" s="1363"/>
      <c r="BQ596" s="1363"/>
      <c r="BR596" s="1363"/>
      <c r="BS596" s="1363"/>
      <c r="BT596" s="1363"/>
      <c r="BU596" s="1363"/>
      <c r="BV596" s="1363"/>
      <c r="BW596" s="1363"/>
      <c r="BX596" s="1363"/>
      <c r="BY596" s="1363"/>
      <c r="BZ596" s="1363"/>
      <c r="CA596" s="1363"/>
      <c r="CB596" s="1363"/>
      <c r="CC596" s="1363"/>
      <c r="CD596" s="1363"/>
      <c r="CE596" s="1363"/>
      <c r="CF596" s="1363"/>
      <c r="CG596" s="1363"/>
      <c r="CH596" s="1363"/>
      <c r="CI596" s="1363"/>
      <c r="CJ596" s="1363"/>
      <c r="CK596" s="1363"/>
      <c r="CL596" s="1363"/>
      <c r="CM596" s="1363"/>
      <c r="CN596" s="1363"/>
      <c r="CO596" s="1363"/>
      <c r="CP596" s="1363"/>
      <c r="CQ596" s="1363"/>
      <c r="CR596" s="1363"/>
      <c r="CS596" s="1363"/>
      <c r="CT596" s="1363"/>
      <c r="CU596" s="1363"/>
      <c r="CV596" s="1363"/>
      <c r="CW596" s="1363"/>
      <c r="CX596" s="1363"/>
      <c r="CY596" s="1363"/>
      <c r="CZ596" s="1363"/>
      <c r="DA596" s="1363"/>
      <c r="DB596" s="1363"/>
      <c r="DC596" s="1363"/>
      <c r="DD596" s="1363"/>
      <c r="DE596" s="1363"/>
      <c r="DF596" s="1363"/>
      <c r="DG596" s="1363"/>
      <c r="DH596" s="1363"/>
      <c r="DI596" s="1363"/>
      <c r="DJ596" s="1363"/>
      <c r="DK596" s="1363"/>
      <c r="DL596" s="1363"/>
      <c r="DM596" s="1363"/>
      <c r="DN596" s="1363"/>
      <c r="DO596" s="1363"/>
      <c r="DP596" s="1363"/>
      <c r="DQ596" s="1363"/>
      <c r="DR596" s="1363"/>
      <c r="DS596" s="1363"/>
      <c r="DT596" s="1363"/>
      <c r="DU596" s="1363"/>
      <c r="DV596" s="1363"/>
      <c r="DW596" s="1363"/>
      <c r="DX596" s="1363"/>
      <c r="DY596" s="1363"/>
      <c r="DZ596" s="1363"/>
      <c r="EA596" s="1363"/>
      <c r="EB596" s="1363"/>
      <c r="EC596" s="1363"/>
      <c r="ED596" s="1363"/>
      <c r="EE596" s="1363"/>
      <c r="EF596" s="1363"/>
      <c r="EG596" s="1363"/>
      <c r="EH596" s="1363"/>
      <c r="EI596" s="1363"/>
      <c r="EJ596" s="1363"/>
      <c r="EK596" s="1363"/>
      <c r="EL596" s="1363"/>
      <c r="EM596" s="1363"/>
      <c r="EN596" s="1363"/>
      <c r="EO596" s="1363"/>
      <c r="EP596" s="1363"/>
      <c r="EQ596" s="1363"/>
      <c r="ER596" s="1363"/>
      <c r="ES596" s="1363"/>
      <c r="ET596" s="1363"/>
      <c r="EU596" s="1363"/>
      <c r="EV596" s="1363"/>
      <c r="EW596" s="1363"/>
      <c r="EX596" s="1363"/>
      <c r="EY596" s="1363"/>
      <c r="EZ596" s="1363"/>
      <c r="FA596" s="1363"/>
      <c r="FB596" s="1363"/>
      <c r="FC596" s="1363"/>
      <c r="FD596" s="1363"/>
      <c r="FE596" s="1363"/>
      <c r="FF596" s="1363"/>
      <c r="FG596" s="1363"/>
      <c r="FH596" s="1363"/>
      <c r="FI596" s="1363"/>
      <c r="FJ596" s="1363"/>
      <c r="FK596" s="1363"/>
      <c r="FL596" s="1363"/>
      <c r="FM596" s="1363"/>
      <c r="FN596" s="1363"/>
      <c r="FO596" s="1363"/>
      <c r="FP596" s="1363"/>
      <c r="FQ596" s="1363"/>
      <c r="FR596" s="1363"/>
      <c r="FS596" s="1363"/>
      <c r="FT596" s="1363"/>
      <c r="FU596" s="1363"/>
      <c r="FV596" s="1363"/>
      <c r="FW596" s="1363"/>
      <c r="FX596" s="1363"/>
      <c r="FY596" s="1363"/>
      <c r="FZ596" s="1363"/>
      <c r="GA596" s="1363"/>
      <c r="GB596" s="1363"/>
      <c r="GC596" s="1363"/>
      <c r="GD596" s="1363"/>
      <c r="GE596" s="1363"/>
      <c r="GF596" s="1363"/>
      <c r="GG596" s="1363"/>
      <c r="GH596" s="1363"/>
      <c r="GI596" s="1363"/>
      <c r="GJ596" s="1363"/>
      <c r="GK596" s="1363"/>
      <c r="GL596" s="1363"/>
      <c r="GM596" s="1363"/>
      <c r="GN596" s="1363"/>
    </row>
    <row r="597" spans="1:196" ht="24" customHeight="1">
      <c r="A597" s="13">
        <v>4</v>
      </c>
      <c r="B597" s="13">
        <v>2</v>
      </c>
      <c r="C597" s="1480" t="s">
        <v>3820</v>
      </c>
      <c r="D597" s="31">
        <v>1294000</v>
      </c>
      <c r="E597" s="1485">
        <v>1</v>
      </c>
      <c r="F597" s="126">
        <f>E597*D597</f>
        <v>1294000</v>
      </c>
      <c r="G597" s="14" t="s">
        <v>3877</v>
      </c>
      <c r="H597" s="14" t="s">
        <v>847</v>
      </c>
      <c r="I597" s="36" t="s">
        <v>1264</v>
      </c>
      <c r="J597" s="941" t="s">
        <v>961</v>
      </c>
      <c r="K597" s="38" t="s">
        <v>1264</v>
      </c>
      <c r="L597" s="128"/>
      <c r="M597" s="128"/>
      <c r="N597" s="128"/>
      <c r="O597" s="128"/>
      <c r="P597" s="128"/>
      <c r="Q597" s="128"/>
      <c r="R597" s="128"/>
      <c r="S597" s="128"/>
      <c r="T597" s="128"/>
      <c r="U597" s="2012"/>
      <c r="V597" s="2012"/>
      <c r="W597" s="2012"/>
      <c r="X597" s="2012"/>
      <c r="Y597" s="2012"/>
      <c r="Z597" s="2012"/>
      <c r="AA597" s="2012"/>
      <c r="AB597" s="2012"/>
      <c r="AC597" s="2012"/>
      <c r="AD597" s="2012"/>
      <c r="AE597" s="2012"/>
      <c r="AF597" s="2012"/>
      <c r="AG597" s="2012"/>
      <c r="AH597" s="2042">
        <f>$E597</f>
        <v>1</v>
      </c>
      <c r="AI597" s="2043">
        <f>$F597</f>
        <v>1294000</v>
      </c>
      <c r="AJ597" s="1314"/>
      <c r="AK597" s="1363"/>
      <c r="AL597" s="128"/>
      <c r="AM597" s="128"/>
      <c r="AN597" s="128"/>
      <c r="AO597" s="128"/>
      <c r="AP597" s="128"/>
      <c r="AQ597" s="128"/>
      <c r="AR597" s="1827">
        <f>$E597</f>
        <v>1</v>
      </c>
      <c r="AS597" s="1827">
        <f>$F597</f>
        <v>1294000</v>
      </c>
      <c r="AT597" s="1363"/>
      <c r="AU597" s="1363"/>
      <c r="AV597" s="1363"/>
      <c r="AW597" s="1363"/>
      <c r="AX597" s="1363"/>
      <c r="AY597" s="1363"/>
      <c r="AZ597" s="1363"/>
      <c r="BA597" s="1363"/>
      <c r="BB597" s="1363"/>
      <c r="BC597" s="1363"/>
      <c r="BD597" s="1363"/>
      <c r="BE597" s="1363"/>
      <c r="BF597" s="1363"/>
      <c r="BG597" s="1363"/>
      <c r="BH597" s="1363"/>
      <c r="BI597" s="1363"/>
      <c r="BJ597" s="1363"/>
      <c r="BK597" s="1363"/>
      <c r="BL597" s="1363"/>
      <c r="BM597" s="1363"/>
      <c r="BN597" s="1363"/>
      <c r="BO597" s="1363"/>
      <c r="BP597" s="1363"/>
      <c r="BQ597" s="1363"/>
      <c r="BR597" s="1363"/>
      <c r="BS597" s="1363"/>
      <c r="BT597" s="1363"/>
      <c r="BU597" s="1363"/>
      <c r="BV597" s="1363"/>
      <c r="BW597" s="1363"/>
      <c r="BX597" s="1363"/>
      <c r="BY597" s="1363"/>
      <c r="BZ597" s="1363"/>
      <c r="CA597" s="1363"/>
      <c r="CB597" s="1363"/>
      <c r="CC597" s="1363"/>
      <c r="CD597" s="1363"/>
      <c r="CE597" s="1363"/>
      <c r="CF597" s="1363"/>
      <c r="CG597" s="1363"/>
      <c r="CH597" s="1363"/>
      <c r="CI597" s="1363"/>
      <c r="CJ597" s="1363"/>
      <c r="CK597" s="1363"/>
      <c r="CL597" s="1363"/>
      <c r="CM597" s="1363"/>
      <c r="CN597" s="1363"/>
      <c r="CO597" s="1363"/>
      <c r="CP597" s="1363"/>
      <c r="CQ597" s="1363"/>
      <c r="CR597" s="1363"/>
      <c r="CS597" s="1363"/>
      <c r="CT597" s="1363"/>
      <c r="CU597" s="1363"/>
      <c r="CV597" s="1363"/>
      <c r="CW597" s="1363"/>
      <c r="CX597" s="1363"/>
      <c r="CY597" s="1363"/>
      <c r="CZ597" s="1363"/>
      <c r="DA597" s="1363"/>
      <c r="DB597" s="1363"/>
      <c r="DC597" s="1363"/>
      <c r="DD597" s="1363"/>
      <c r="DE597" s="1363"/>
      <c r="DF597" s="1363"/>
      <c r="DG597" s="1363"/>
      <c r="DH597" s="1363"/>
      <c r="DI597" s="1363"/>
      <c r="DJ597" s="1363"/>
      <c r="DK597" s="1363"/>
      <c r="DL597" s="1363"/>
      <c r="DM597" s="1363"/>
      <c r="DN597" s="1363"/>
      <c r="DO597" s="1363"/>
      <c r="DP597" s="1363"/>
      <c r="DQ597" s="1363"/>
      <c r="DR597" s="1363"/>
      <c r="DS597" s="1363"/>
      <c r="DT597" s="1363"/>
      <c r="DU597" s="1363"/>
      <c r="DV597" s="1363"/>
      <c r="DW597" s="1363"/>
      <c r="DX597" s="1363"/>
      <c r="DY597" s="1363"/>
      <c r="DZ597" s="1363"/>
      <c r="EA597" s="1363"/>
      <c r="EB597" s="1363"/>
      <c r="EC597" s="1363"/>
      <c r="ED597" s="1363"/>
      <c r="EE597" s="1363"/>
      <c r="EF597" s="1363"/>
      <c r="EG597" s="1363"/>
      <c r="EH597" s="1363"/>
      <c r="EI597" s="1363"/>
      <c r="EJ597" s="1363"/>
      <c r="EK597" s="1363"/>
      <c r="EL597" s="1363"/>
      <c r="EM597" s="1363"/>
      <c r="EN597" s="1363"/>
      <c r="EO597" s="1363"/>
      <c r="EP597" s="1363"/>
      <c r="EQ597" s="1363"/>
      <c r="ER597" s="1363"/>
      <c r="ES597" s="1363"/>
      <c r="ET597" s="1363"/>
      <c r="EU597" s="1363"/>
      <c r="EV597" s="1363"/>
      <c r="EW597" s="1363"/>
      <c r="EX597" s="1363"/>
      <c r="EY597" s="1363"/>
      <c r="EZ597" s="1363"/>
      <c r="FA597" s="1363"/>
      <c r="FB597" s="1363"/>
      <c r="FC597" s="1363"/>
      <c r="FD597" s="1363"/>
      <c r="FE597" s="1363"/>
      <c r="FF597" s="1363"/>
      <c r="FG597" s="1363"/>
      <c r="FH597" s="1363"/>
      <c r="FI597" s="1363"/>
      <c r="FJ597" s="1363"/>
      <c r="FK597" s="1363"/>
      <c r="FL597" s="1363"/>
      <c r="FM597" s="1363"/>
      <c r="FN597" s="1363"/>
      <c r="FO597" s="1363"/>
      <c r="FP597" s="1363"/>
      <c r="FQ597" s="1363"/>
      <c r="FR597" s="1363"/>
      <c r="FS597" s="1363"/>
      <c r="FT597" s="1363"/>
      <c r="FU597" s="1363"/>
      <c r="FV597" s="1363"/>
      <c r="FW597" s="1363"/>
      <c r="FX597" s="1363"/>
      <c r="FY597" s="1363"/>
      <c r="FZ597" s="1363"/>
      <c r="GA597" s="1363"/>
      <c r="GB597" s="1363"/>
      <c r="GC597" s="1363"/>
      <c r="GD597" s="1363"/>
      <c r="GE597" s="1363"/>
      <c r="GF597" s="1363"/>
      <c r="GG597" s="1363"/>
      <c r="GH597" s="1363"/>
      <c r="GI597" s="1363"/>
      <c r="GJ597" s="1363"/>
      <c r="GK597" s="1363"/>
      <c r="GL597" s="1363"/>
      <c r="GM597" s="1363"/>
      <c r="GN597" s="1363"/>
    </row>
    <row r="598" spans="1:196" ht="24" customHeight="1">
      <c r="A598" s="42"/>
      <c r="B598" s="42"/>
      <c r="C598" s="2031"/>
      <c r="D598" s="2035"/>
      <c r="E598" s="2036"/>
      <c r="F598" s="1992"/>
      <c r="G598" s="1904"/>
      <c r="H598" s="1904"/>
      <c r="L598" s="1363"/>
      <c r="M598" s="1363"/>
      <c r="N598" s="1363"/>
      <c r="O598" s="1363"/>
      <c r="P598" s="1363"/>
      <c r="Q598" s="1363"/>
      <c r="R598" s="1363"/>
      <c r="S598" s="1363"/>
      <c r="T598" s="1363"/>
      <c r="U598" s="1363"/>
      <c r="V598" s="1363"/>
      <c r="W598" s="1363"/>
      <c r="X598" s="1363"/>
      <c r="Y598" s="1363"/>
      <c r="Z598" s="1363"/>
      <c r="AA598" s="1363"/>
      <c r="AB598" s="1363"/>
      <c r="AC598" s="1363"/>
      <c r="AD598" s="1363"/>
      <c r="AE598" s="1363"/>
      <c r="AF598" s="1363"/>
      <c r="AG598" s="1363"/>
      <c r="AH598" s="1362"/>
      <c r="AI598" s="1314"/>
      <c r="AJ598" s="1314"/>
      <c r="AK598" s="1363"/>
      <c r="AL598" s="3140" t="s">
        <v>863</v>
      </c>
      <c r="AM598" s="3142"/>
      <c r="AN598" s="3140" t="s">
        <v>1251</v>
      </c>
      <c r="AO598" s="3142"/>
      <c r="AP598" s="3140" t="s">
        <v>867</v>
      </c>
      <c r="AQ598" s="3142"/>
      <c r="AR598" s="3140" t="s">
        <v>861</v>
      </c>
      <c r="AS598" s="3142"/>
      <c r="AT598" s="3140" t="s">
        <v>866</v>
      </c>
      <c r="AU598" s="3142"/>
      <c r="AV598" s="3104" t="s">
        <v>1071</v>
      </c>
      <c r="AW598" s="3104"/>
      <c r="AZ598" s="1363"/>
      <c r="BA598" s="1363"/>
      <c r="BB598" s="1363"/>
      <c r="BC598" s="1363"/>
      <c r="BD598" s="1363"/>
      <c r="BE598" s="1363"/>
      <c r="BF598" s="1363"/>
      <c r="BG598" s="1363"/>
      <c r="BH598" s="1363"/>
      <c r="BI598" s="1363"/>
      <c r="BJ598" s="1363"/>
      <c r="BK598" s="1363"/>
      <c r="BL598" s="1363"/>
      <c r="BM598" s="1363"/>
      <c r="BN598" s="1363"/>
      <c r="BO598" s="1363"/>
      <c r="BP598" s="1363"/>
      <c r="BQ598" s="1363"/>
      <c r="BR598" s="1363"/>
      <c r="BS598" s="1363"/>
      <c r="BT598" s="1363"/>
      <c r="BU598" s="1363"/>
      <c r="BV598" s="1363"/>
      <c r="BW598" s="1363"/>
      <c r="BX598" s="1363"/>
      <c r="BY598" s="1363"/>
      <c r="BZ598" s="1363"/>
      <c r="CA598" s="1363"/>
      <c r="CB598" s="1363"/>
      <c r="CC598" s="1363"/>
      <c r="CD598" s="1363"/>
      <c r="CE598" s="1363"/>
      <c r="CF598" s="1363"/>
      <c r="CG598" s="1363"/>
      <c r="CH598" s="1363"/>
      <c r="CI598" s="1363"/>
      <c r="CJ598" s="1363"/>
      <c r="CK598" s="1363"/>
      <c r="CL598" s="1363"/>
      <c r="CM598" s="1363"/>
      <c r="CN598" s="1363"/>
      <c r="CO598" s="1363"/>
      <c r="CP598" s="1363"/>
      <c r="CQ598" s="1363"/>
      <c r="CR598" s="1363"/>
      <c r="CS598" s="1363"/>
      <c r="CT598" s="1363"/>
      <c r="CU598" s="1363"/>
      <c r="CV598" s="1363"/>
      <c r="CW598" s="1363"/>
      <c r="CX598" s="1363"/>
      <c r="CY598" s="1363"/>
      <c r="CZ598" s="1363"/>
      <c r="DA598" s="1363"/>
      <c r="DB598" s="1363"/>
      <c r="DC598" s="1363"/>
      <c r="DD598" s="1363"/>
      <c r="DE598" s="1363"/>
      <c r="DF598" s="1363"/>
      <c r="DG598" s="1363"/>
      <c r="DH598" s="1363"/>
      <c r="DI598" s="1363"/>
      <c r="DJ598" s="1363"/>
      <c r="DK598" s="1363"/>
      <c r="DL598" s="1363"/>
      <c r="DM598" s="1363"/>
      <c r="DN598" s="1363"/>
      <c r="DO598" s="1363"/>
      <c r="DP598" s="1363"/>
      <c r="DQ598" s="1363"/>
      <c r="DR598" s="1363"/>
      <c r="DS598" s="1363"/>
      <c r="DT598" s="1363"/>
      <c r="DU598" s="1363"/>
      <c r="DV598" s="1363"/>
      <c r="DW598" s="1363"/>
      <c r="DX598" s="1363"/>
      <c r="DY598" s="1363"/>
      <c r="DZ598" s="1363"/>
      <c r="EA598" s="1363"/>
      <c r="EB598" s="1363"/>
      <c r="EC598" s="1363"/>
      <c r="ED598" s="1363"/>
      <c r="EE598" s="1363"/>
      <c r="EF598" s="1363"/>
      <c r="EG598" s="1363"/>
      <c r="EH598" s="1363"/>
      <c r="EI598" s="1363"/>
      <c r="EJ598" s="1363"/>
      <c r="EK598" s="1363"/>
      <c r="EL598" s="1363"/>
      <c r="EM598" s="1363"/>
      <c r="EN598" s="1363"/>
      <c r="EO598" s="1363"/>
      <c r="EP598" s="1363"/>
      <c r="EQ598" s="1363"/>
      <c r="ER598" s="1363"/>
      <c r="ES598" s="1363"/>
      <c r="ET598" s="1363"/>
      <c r="EU598" s="1363"/>
      <c r="EV598" s="1363"/>
      <c r="EW598" s="1363"/>
      <c r="EX598" s="1363"/>
      <c r="EY598" s="1363"/>
      <c r="EZ598" s="1363"/>
      <c r="FA598" s="1363"/>
      <c r="FB598" s="1363"/>
      <c r="FC598" s="1363"/>
      <c r="FD598" s="1363"/>
      <c r="FE598" s="1363"/>
      <c r="FF598" s="1363"/>
      <c r="FG598" s="1363"/>
      <c r="FH598" s="1363"/>
      <c r="FI598" s="1363"/>
      <c r="FJ598" s="1363"/>
      <c r="FK598" s="1363"/>
      <c r="FL598" s="1363"/>
      <c r="FM598" s="1363"/>
      <c r="FN598" s="1363"/>
      <c r="FO598" s="1363"/>
      <c r="FP598" s="1363"/>
      <c r="FQ598" s="1363"/>
      <c r="FR598" s="1363"/>
      <c r="FS598" s="1363"/>
      <c r="FT598" s="1363"/>
      <c r="FU598" s="1363"/>
      <c r="FV598" s="1363"/>
      <c r="FW598" s="1363"/>
      <c r="FX598" s="1363"/>
      <c r="FY598" s="1363"/>
      <c r="FZ598" s="1363"/>
      <c r="GA598" s="1363"/>
      <c r="GB598" s="1363"/>
      <c r="GC598" s="1363"/>
      <c r="GD598" s="1363"/>
      <c r="GE598" s="1363"/>
      <c r="GF598" s="1363"/>
      <c r="GG598" s="1363"/>
      <c r="GH598" s="1363"/>
      <c r="GI598" s="1363"/>
      <c r="GJ598" s="1363"/>
      <c r="GK598" s="1363"/>
      <c r="GL598" s="1363"/>
      <c r="GM598" s="1363"/>
      <c r="GN598" s="1363"/>
    </row>
    <row r="599" spans="1:196" ht="24" customHeight="1">
      <c r="A599" s="42"/>
      <c r="B599" s="42"/>
      <c r="C599" s="2031"/>
      <c r="D599" s="2035"/>
      <c r="E599" s="2036"/>
      <c r="F599" s="1992"/>
      <c r="G599" s="1904"/>
      <c r="H599" s="1904"/>
      <c r="L599" s="1363"/>
      <c r="M599" s="1363"/>
      <c r="N599" s="1363"/>
      <c r="O599" s="1363"/>
      <c r="P599" s="1363"/>
      <c r="Q599" s="1363"/>
      <c r="R599" s="1363"/>
      <c r="S599" s="1363"/>
      <c r="T599" s="1363"/>
      <c r="U599" s="1363"/>
      <c r="V599" s="1363"/>
      <c r="W599" s="1363"/>
      <c r="X599" s="1363"/>
      <c r="Y599" s="1363"/>
      <c r="Z599" s="1363"/>
      <c r="AA599" s="1363"/>
      <c r="AB599" s="1363"/>
      <c r="AC599" s="1363"/>
      <c r="AD599" s="1363"/>
      <c r="AE599" s="1363"/>
      <c r="AF599" s="1363"/>
      <c r="AG599" s="1363"/>
      <c r="AH599" s="1362"/>
      <c r="AI599" s="1314"/>
      <c r="AJ599" s="1314"/>
      <c r="AK599" s="1363"/>
      <c r="AL599" s="267" t="s">
        <v>1078</v>
      </c>
      <c r="AM599" s="267" t="s">
        <v>1077</v>
      </c>
      <c r="AN599" s="267" t="s">
        <v>1078</v>
      </c>
      <c r="AO599" s="267" t="s">
        <v>1077</v>
      </c>
      <c r="AP599" s="267" t="s">
        <v>1078</v>
      </c>
      <c r="AQ599" s="267" t="s">
        <v>1077</v>
      </c>
      <c r="AR599" s="267" t="s">
        <v>1078</v>
      </c>
      <c r="AS599" s="267" t="s">
        <v>1077</v>
      </c>
      <c r="AT599" s="267" t="s">
        <v>1078</v>
      </c>
      <c r="AU599" s="267" t="s">
        <v>1077</v>
      </c>
      <c r="AV599" s="267" t="s">
        <v>1078</v>
      </c>
      <c r="AW599" s="267" t="s">
        <v>1077</v>
      </c>
      <c r="AZ599" s="1363"/>
      <c r="BA599" s="1363"/>
      <c r="BB599" s="1363"/>
      <c r="BC599" s="1363"/>
      <c r="BD599" s="1363"/>
      <c r="BE599" s="1363"/>
      <c r="BF599" s="1363"/>
      <c r="BG599" s="1363"/>
      <c r="BH599" s="1363"/>
      <c r="BI599" s="1363"/>
      <c r="BJ599" s="1363"/>
      <c r="BK599" s="1363"/>
      <c r="BL599" s="1363"/>
      <c r="BM599" s="1363"/>
      <c r="BN599" s="1363"/>
      <c r="BO599" s="1363"/>
      <c r="BP599" s="1363"/>
      <c r="BQ599" s="1363"/>
      <c r="BR599" s="1363"/>
      <c r="BS599" s="1363"/>
      <c r="BT599" s="1363"/>
      <c r="BU599" s="1363"/>
      <c r="BV599" s="1363"/>
      <c r="BW599" s="1363"/>
      <c r="BX599" s="1363"/>
      <c r="BY599" s="1363"/>
      <c r="BZ599" s="1363"/>
      <c r="CA599" s="1363"/>
      <c r="CB599" s="1363"/>
      <c r="CC599" s="1363"/>
      <c r="CD599" s="1363"/>
      <c r="CE599" s="1363"/>
      <c r="CF599" s="1363"/>
      <c r="CG599" s="1363"/>
      <c r="CH599" s="1363"/>
      <c r="CI599" s="1363"/>
      <c r="CJ599" s="1363"/>
      <c r="CK599" s="1363"/>
      <c r="CL599" s="1363"/>
      <c r="CM599" s="1363"/>
      <c r="CN599" s="1363"/>
      <c r="CO599" s="1363"/>
      <c r="CP599" s="1363"/>
      <c r="CQ599" s="1363"/>
      <c r="CR599" s="1363"/>
      <c r="CS599" s="1363"/>
      <c r="CT599" s="1363"/>
      <c r="CU599" s="1363"/>
      <c r="CV599" s="1363"/>
      <c r="CW599" s="1363"/>
      <c r="CX599" s="1363"/>
      <c r="CY599" s="1363"/>
      <c r="CZ599" s="1363"/>
      <c r="DA599" s="1363"/>
      <c r="DB599" s="1363"/>
      <c r="DC599" s="1363"/>
      <c r="DD599" s="1363"/>
      <c r="DE599" s="1363"/>
      <c r="DF599" s="1363"/>
      <c r="DG599" s="1363"/>
      <c r="DH599" s="1363"/>
      <c r="DI599" s="1363"/>
      <c r="DJ599" s="1363"/>
      <c r="DK599" s="1363"/>
      <c r="DL599" s="1363"/>
      <c r="DM599" s="1363"/>
      <c r="DN599" s="1363"/>
      <c r="DO599" s="1363"/>
      <c r="DP599" s="1363"/>
      <c r="DQ599" s="1363"/>
      <c r="DR599" s="1363"/>
      <c r="DS599" s="1363"/>
      <c r="DT599" s="1363"/>
      <c r="DU599" s="1363"/>
      <c r="DV599" s="1363"/>
      <c r="DW599" s="1363"/>
      <c r="DX599" s="1363"/>
      <c r="DY599" s="1363"/>
      <c r="DZ599" s="1363"/>
      <c r="EA599" s="1363"/>
      <c r="EB599" s="1363"/>
      <c r="EC599" s="1363"/>
      <c r="ED599" s="1363"/>
      <c r="EE599" s="1363"/>
      <c r="EF599" s="1363"/>
      <c r="EG599" s="1363"/>
      <c r="EH599" s="1363"/>
      <c r="EI599" s="1363"/>
      <c r="EJ599" s="1363"/>
      <c r="EK599" s="1363"/>
      <c r="EL599" s="1363"/>
      <c r="EM599" s="1363"/>
      <c r="EN599" s="1363"/>
      <c r="EO599" s="1363"/>
      <c r="EP599" s="1363"/>
      <c r="EQ599" s="1363"/>
      <c r="ER599" s="1363"/>
      <c r="ES599" s="1363"/>
      <c r="ET599" s="1363"/>
      <c r="EU599" s="1363"/>
      <c r="EV599" s="1363"/>
      <c r="EW599" s="1363"/>
      <c r="EX599" s="1363"/>
      <c r="EY599" s="1363"/>
      <c r="EZ599" s="1363"/>
      <c r="FA599" s="1363"/>
      <c r="FB599" s="1363"/>
      <c r="FC599" s="1363"/>
      <c r="FD599" s="1363"/>
      <c r="FE599" s="1363"/>
      <c r="FF599" s="1363"/>
      <c r="FG599" s="1363"/>
      <c r="FH599" s="1363"/>
      <c r="FI599" s="1363"/>
      <c r="FJ599" s="1363"/>
      <c r="FK599" s="1363"/>
      <c r="FL599" s="1363"/>
      <c r="FM599" s="1363"/>
      <c r="FN599" s="1363"/>
      <c r="FO599" s="1363"/>
      <c r="FP599" s="1363"/>
      <c r="FQ599" s="1363"/>
      <c r="FR599" s="1363"/>
      <c r="FS599" s="1363"/>
      <c r="FT599" s="1363"/>
      <c r="FU599" s="1363"/>
      <c r="FV599" s="1363"/>
      <c r="FW599" s="1363"/>
      <c r="FX599" s="1363"/>
      <c r="FY599" s="1363"/>
      <c r="FZ599" s="1363"/>
      <c r="GA599" s="1363"/>
      <c r="GB599" s="1363"/>
      <c r="GC599" s="1363"/>
      <c r="GD599" s="1363"/>
      <c r="GE599" s="1363"/>
      <c r="GF599" s="1363"/>
      <c r="GG599" s="1363"/>
      <c r="GH599" s="1363"/>
      <c r="GI599" s="1363"/>
      <c r="GJ599" s="1363"/>
      <c r="GK599" s="1363"/>
      <c r="GL599" s="1363"/>
      <c r="GM599" s="1363"/>
      <c r="GN599" s="1363"/>
    </row>
    <row r="600" spans="1:196" ht="24" customHeight="1">
      <c r="A600" s="42"/>
      <c r="B600" s="42"/>
      <c r="C600" s="2031"/>
      <c r="D600" s="2035"/>
      <c r="E600" s="2036"/>
      <c r="F600" s="1992"/>
      <c r="G600" s="1904"/>
      <c r="H600" s="1904"/>
      <c r="L600" s="1363"/>
      <c r="M600" s="1363"/>
      <c r="N600" s="1363"/>
      <c r="O600" s="1363"/>
      <c r="P600" s="1363"/>
      <c r="Q600" s="1363"/>
      <c r="R600" s="1363"/>
      <c r="S600" s="1363"/>
      <c r="T600" s="1363"/>
      <c r="U600" s="1363"/>
      <c r="V600" s="1363"/>
      <c r="W600" s="1363"/>
      <c r="X600" s="1363"/>
      <c r="Y600" s="1363"/>
      <c r="Z600" s="1363"/>
      <c r="AA600" s="1363"/>
      <c r="AB600" s="1363"/>
      <c r="AC600" s="1363"/>
      <c r="AD600" s="1363"/>
      <c r="AE600" s="1363"/>
      <c r="AF600" s="1363"/>
      <c r="AG600" s="1363"/>
      <c r="AH600" s="1362"/>
      <c r="AI600" s="1314"/>
      <c r="AJ600" s="1314"/>
      <c r="AK600" s="1363"/>
      <c r="AL600" s="2008">
        <f>SUM(AL601:AL609)</f>
        <v>3</v>
      </c>
      <c r="AM600" s="2008">
        <f t="shared" ref="AM600:AW600" si="129">SUM(AM601:AM609)</f>
        <v>2688000</v>
      </c>
      <c r="AN600" s="2008">
        <f t="shared" si="129"/>
        <v>1</v>
      </c>
      <c r="AO600" s="2008">
        <f t="shared" si="129"/>
        <v>896000</v>
      </c>
      <c r="AP600" s="2008">
        <f t="shared" si="129"/>
        <v>2</v>
      </c>
      <c r="AQ600" s="2008">
        <f t="shared" si="129"/>
        <v>1683000</v>
      </c>
      <c r="AR600" s="2008">
        <f t="shared" si="129"/>
        <v>1</v>
      </c>
      <c r="AS600" s="2008">
        <f t="shared" si="129"/>
        <v>1294000</v>
      </c>
      <c r="AT600" s="2008">
        <f t="shared" si="129"/>
        <v>1</v>
      </c>
      <c r="AU600" s="2008">
        <f t="shared" si="129"/>
        <v>1294000</v>
      </c>
      <c r="AV600" s="2008">
        <f t="shared" si="129"/>
        <v>1</v>
      </c>
      <c r="AW600" s="2008">
        <f t="shared" si="129"/>
        <v>787000</v>
      </c>
      <c r="AX600" s="2009">
        <f>AL600+AN600+AP600+AR600+AT600+AV600</f>
        <v>9</v>
      </c>
      <c r="AY600" s="2009">
        <f>AM600+AO600+AQ600+AS600+AU600+AW600</f>
        <v>8642000</v>
      </c>
      <c r="AZ600" s="1363"/>
      <c r="BA600" s="1363"/>
      <c r="BB600" s="1363"/>
      <c r="BC600" s="1363"/>
      <c r="BD600" s="1363"/>
      <c r="BE600" s="1363"/>
      <c r="BF600" s="1363"/>
      <c r="BG600" s="1363"/>
      <c r="BH600" s="1363"/>
      <c r="BI600" s="1363"/>
      <c r="BJ600" s="1363"/>
      <c r="BK600" s="1363"/>
      <c r="BL600" s="1363"/>
      <c r="BM600" s="1363"/>
      <c r="BN600" s="1363"/>
      <c r="BO600" s="1363"/>
      <c r="BP600" s="1363"/>
      <c r="BQ600" s="1363"/>
      <c r="BR600" s="1363"/>
      <c r="BS600" s="1363"/>
      <c r="BT600" s="1363"/>
      <c r="BU600" s="1363"/>
      <c r="BV600" s="1363"/>
      <c r="BW600" s="1363"/>
      <c r="BX600" s="1363"/>
      <c r="BY600" s="1363"/>
      <c r="BZ600" s="1363"/>
      <c r="CA600" s="1363"/>
      <c r="CB600" s="1363"/>
      <c r="CC600" s="1363"/>
      <c r="CD600" s="1363"/>
      <c r="CE600" s="1363"/>
      <c r="CF600" s="1363"/>
      <c r="CG600" s="1363"/>
      <c r="CH600" s="1363"/>
      <c r="CI600" s="1363"/>
      <c r="CJ600" s="1363"/>
      <c r="CK600" s="1363"/>
      <c r="CL600" s="1363"/>
      <c r="CM600" s="1363"/>
      <c r="CN600" s="1363"/>
      <c r="CO600" s="1363"/>
      <c r="CP600" s="1363"/>
      <c r="CQ600" s="1363"/>
      <c r="CR600" s="1363"/>
      <c r="CS600" s="1363"/>
      <c r="CT600" s="1363"/>
      <c r="CU600" s="1363"/>
      <c r="CV600" s="1363"/>
      <c r="CW600" s="1363"/>
      <c r="CX600" s="1363"/>
      <c r="CY600" s="1363"/>
      <c r="CZ600" s="1363"/>
      <c r="DA600" s="1363"/>
      <c r="DB600" s="1363"/>
      <c r="DC600" s="1363"/>
      <c r="DD600" s="1363"/>
      <c r="DE600" s="1363"/>
      <c r="DF600" s="1363"/>
      <c r="DG600" s="1363"/>
      <c r="DH600" s="1363"/>
      <c r="DI600" s="1363"/>
      <c r="DJ600" s="1363"/>
      <c r="DK600" s="1363"/>
      <c r="DL600" s="1363"/>
      <c r="DM600" s="1363"/>
      <c r="DN600" s="1363"/>
      <c r="DO600" s="1363"/>
      <c r="DP600" s="1363"/>
      <c r="DQ600" s="1363"/>
      <c r="DR600" s="1363"/>
      <c r="DS600" s="1363"/>
      <c r="DT600" s="1363"/>
      <c r="DU600" s="1363"/>
      <c r="DV600" s="1363"/>
      <c r="DW600" s="1363"/>
      <c r="DX600" s="1363"/>
      <c r="DY600" s="1363"/>
      <c r="DZ600" s="1363"/>
      <c r="EA600" s="1363"/>
      <c r="EB600" s="1363"/>
      <c r="EC600" s="1363"/>
      <c r="ED600" s="1363"/>
      <c r="EE600" s="1363"/>
      <c r="EF600" s="1363"/>
      <c r="EG600" s="1363"/>
      <c r="EH600" s="1363"/>
      <c r="EI600" s="1363"/>
      <c r="EJ600" s="1363"/>
      <c r="EK600" s="1363"/>
      <c r="EL600" s="1363"/>
      <c r="EM600" s="1363"/>
      <c r="EN600" s="1363"/>
      <c r="EO600" s="1363"/>
      <c r="EP600" s="1363"/>
      <c r="EQ600" s="1363"/>
      <c r="ER600" s="1363"/>
      <c r="ES600" s="1363"/>
      <c r="ET600" s="1363"/>
      <c r="EU600" s="1363"/>
      <c r="EV600" s="1363"/>
      <c r="EW600" s="1363"/>
      <c r="EX600" s="1363"/>
      <c r="EY600" s="1363"/>
      <c r="EZ600" s="1363"/>
      <c r="FA600" s="1363"/>
      <c r="FB600" s="1363"/>
      <c r="FC600" s="1363"/>
      <c r="FD600" s="1363"/>
      <c r="FE600" s="1363"/>
      <c r="FF600" s="1363"/>
      <c r="FG600" s="1363"/>
      <c r="FH600" s="1363"/>
      <c r="FI600" s="1363"/>
      <c r="FJ600" s="1363"/>
      <c r="FK600" s="1363"/>
      <c r="FL600" s="1363"/>
      <c r="FM600" s="1363"/>
      <c r="FN600" s="1363"/>
      <c r="FO600" s="1363"/>
      <c r="FP600" s="1363"/>
      <c r="FQ600" s="1363"/>
      <c r="FR600" s="1363"/>
      <c r="FS600" s="1363"/>
      <c r="FT600" s="1363"/>
      <c r="FU600" s="1363"/>
      <c r="FV600" s="1363"/>
      <c r="FW600" s="1363"/>
      <c r="FX600" s="1363"/>
      <c r="FY600" s="1363"/>
      <c r="FZ600" s="1363"/>
      <c r="GA600" s="1363"/>
      <c r="GB600" s="1363"/>
      <c r="GC600" s="1363"/>
      <c r="GD600" s="1363"/>
      <c r="GE600" s="1363"/>
      <c r="GF600" s="1363"/>
      <c r="GG600" s="1363"/>
      <c r="GH600" s="1363"/>
      <c r="GI600" s="1363"/>
      <c r="GJ600" s="1363"/>
      <c r="GK600" s="1363"/>
      <c r="GL600" s="1363"/>
      <c r="GM600" s="1363"/>
      <c r="GN600" s="1363"/>
    </row>
    <row r="601" spans="1:196" ht="24" customHeight="1">
      <c r="A601" s="13">
        <v>5</v>
      </c>
      <c r="B601" s="13">
        <v>2</v>
      </c>
      <c r="C601" s="1477" t="s">
        <v>3821</v>
      </c>
      <c r="D601" s="31">
        <v>896000</v>
      </c>
      <c r="E601" s="13">
        <v>1</v>
      </c>
      <c r="F601" s="126">
        <f t="shared" ref="F601:F609" si="130">E601*D601</f>
        <v>896000</v>
      </c>
      <c r="G601" s="14" t="s">
        <v>3889</v>
      </c>
      <c r="H601" s="14" t="s">
        <v>863</v>
      </c>
      <c r="I601" s="36" t="s">
        <v>1264</v>
      </c>
      <c r="J601" s="941" t="s">
        <v>961</v>
      </c>
      <c r="K601" s="38" t="s">
        <v>1264</v>
      </c>
      <c r="L601" s="1363"/>
      <c r="M601" s="1363"/>
      <c r="N601" s="2013"/>
      <c r="O601" s="2013"/>
      <c r="P601" s="2013"/>
      <c r="Q601" s="2013"/>
      <c r="R601" s="2013"/>
      <c r="S601" s="2013"/>
      <c r="T601" s="2013"/>
      <c r="U601" s="2013"/>
      <c r="V601" s="2013"/>
      <c r="W601" s="2013"/>
      <c r="X601" s="2013"/>
      <c r="Y601" s="2013"/>
      <c r="Z601" s="2013"/>
      <c r="AA601" s="2013"/>
      <c r="AB601" s="2013"/>
      <c r="AC601" s="2013"/>
      <c r="AD601" s="2013"/>
      <c r="AE601" s="2013"/>
      <c r="AF601" s="2013"/>
      <c r="AG601" s="2013"/>
      <c r="AH601" s="2044">
        <f t="shared" ref="AH601:AH609" si="131">$E601</f>
        <v>1</v>
      </c>
      <c r="AI601" s="2045">
        <f t="shared" ref="AI601:AI609" si="132">$F601</f>
        <v>896000</v>
      </c>
      <c r="AJ601" s="1314"/>
      <c r="AK601" s="1363"/>
      <c r="AL601" s="1827">
        <f>$E601</f>
        <v>1</v>
      </c>
      <c r="AM601" s="1827">
        <f>$F601</f>
        <v>896000</v>
      </c>
      <c r="AN601" s="128"/>
      <c r="AO601" s="128"/>
      <c r="AP601" s="128"/>
      <c r="AQ601" s="128"/>
      <c r="AR601" s="128"/>
      <c r="AS601" s="128"/>
      <c r="AT601" s="128"/>
      <c r="AU601" s="128"/>
      <c r="AV601" s="128"/>
      <c r="AW601" s="128"/>
      <c r="AX601" s="1363"/>
      <c r="AY601" s="1363"/>
      <c r="AZ601" s="1363"/>
      <c r="BA601" s="1363"/>
      <c r="BB601" s="1363"/>
      <c r="BC601" s="1363"/>
      <c r="BD601" s="1363"/>
      <c r="BE601" s="1363"/>
      <c r="BF601" s="1363"/>
      <c r="BG601" s="1363"/>
      <c r="BH601" s="1363"/>
      <c r="BI601" s="1363"/>
      <c r="BJ601" s="1363"/>
      <c r="BK601" s="1363"/>
      <c r="BL601" s="1363"/>
      <c r="BM601" s="1363"/>
      <c r="BN601" s="1363"/>
      <c r="BO601" s="1363"/>
      <c r="BP601" s="1363"/>
      <c r="BQ601" s="1363"/>
      <c r="BR601" s="1363"/>
      <c r="BS601" s="1363"/>
      <c r="BT601" s="1363"/>
      <c r="BU601" s="1363"/>
      <c r="BV601" s="1363"/>
      <c r="BW601" s="1363"/>
      <c r="BX601" s="1363"/>
      <c r="BY601" s="1363"/>
      <c r="BZ601" s="1363"/>
      <c r="CA601" s="1363"/>
      <c r="CB601" s="1363"/>
      <c r="CC601" s="1363"/>
      <c r="CD601" s="1363"/>
      <c r="CE601" s="1363"/>
      <c r="CF601" s="1363"/>
      <c r="CG601" s="1363"/>
      <c r="CH601" s="1363"/>
      <c r="CI601" s="1363"/>
      <c r="CJ601" s="1363"/>
      <c r="CK601" s="1363"/>
      <c r="CL601" s="1363"/>
      <c r="CM601" s="1363"/>
      <c r="CN601" s="1363"/>
      <c r="CO601" s="1363"/>
      <c r="CP601" s="1363"/>
      <c r="CQ601" s="1363"/>
      <c r="CR601" s="1363"/>
      <c r="CS601" s="1363"/>
      <c r="CT601" s="1363"/>
      <c r="CU601" s="1363"/>
      <c r="CV601" s="1363"/>
      <c r="CW601" s="1363"/>
      <c r="CX601" s="1363"/>
      <c r="CY601" s="1363"/>
      <c r="CZ601" s="1363"/>
      <c r="DA601" s="1363"/>
      <c r="DB601" s="1363"/>
      <c r="DC601" s="1363"/>
      <c r="DD601" s="1363"/>
      <c r="DE601" s="1363"/>
      <c r="DF601" s="1363"/>
      <c r="DG601" s="1363"/>
      <c r="DH601" s="1363"/>
      <c r="DI601" s="1363"/>
      <c r="DJ601" s="1363"/>
      <c r="DK601" s="1363"/>
      <c r="DL601" s="1363"/>
      <c r="DM601" s="1363"/>
      <c r="DN601" s="1363"/>
      <c r="DO601" s="1363"/>
      <c r="DP601" s="1363"/>
      <c r="DQ601" s="1363"/>
      <c r="DR601" s="1363"/>
      <c r="DS601" s="1363"/>
      <c r="DT601" s="1363"/>
      <c r="DU601" s="1363"/>
      <c r="DV601" s="1363"/>
      <c r="DW601" s="1363"/>
      <c r="DX601" s="1363"/>
      <c r="DY601" s="1363"/>
      <c r="DZ601" s="1363"/>
      <c r="EA601" s="1363"/>
      <c r="EB601" s="1363"/>
      <c r="EC601" s="1363"/>
      <c r="ED601" s="1363"/>
      <c r="EE601" s="1363"/>
      <c r="EF601" s="1363"/>
      <c r="EG601" s="1363"/>
      <c r="EH601" s="1363"/>
      <c r="EI601" s="1363"/>
      <c r="EJ601" s="1363"/>
      <c r="EK601" s="1363"/>
      <c r="EL601" s="1363"/>
      <c r="EM601" s="1363"/>
      <c r="EN601" s="1363"/>
      <c r="EO601" s="1363"/>
      <c r="EP601" s="1363"/>
      <c r="EQ601" s="1363"/>
      <c r="ER601" s="1363"/>
      <c r="ES601" s="1363"/>
      <c r="ET601" s="1363"/>
      <c r="EU601" s="1363"/>
      <c r="EV601" s="1363"/>
      <c r="EW601" s="1363"/>
      <c r="EX601" s="1363"/>
      <c r="EY601" s="1363"/>
      <c r="EZ601" s="1363"/>
      <c r="FA601" s="1363"/>
      <c r="FB601" s="1363"/>
      <c r="FC601" s="1363"/>
      <c r="FD601" s="1363"/>
      <c r="FE601" s="1363"/>
      <c r="FF601" s="1363"/>
      <c r="FG601" s="1363"/>
      <c r="FH601" s="1363"/>
      <c r="FI601" s="1363"/>
      <c r="FJ601" s="1363"/>
      <c r="FK601" s="1363"/>
      <c r="FL601" s="1363"/>
      <c r="FM601" s="1363"/>
      <c r="FN601" s="1363"/>
      <c r="FO601" s="1363"/>
      <c r="FP601" s="1363"/>
      <c r="FQ601" s="1363"/>
      <c r="FR601" s="1363"/>
      <c r="FS601" s="1363"/>
      <c r="FT601" s="1363"/>
      <c r="FU601" s="1363"/>
      <c r="FV601" s="1363"/>
      <c r="FW601" s="1363"/>
      <c r="FX601" s="1363"/>
      <c r="FY601" s="1363"/>
      <c r="FZ601" s="1363"/>
      <c r="GA601" s="1363"/>
      <c r="GB601" s="1363"/>
      <c r="GC601" s="1363"/>
      <c r="GD601" s="1363"/>
      <c r="GE601" s="1363"/>
      <c r="GF601" s="1363"/>
      <c r="GG601" s="1363"/>
      <c r="GH601" s="1363"/>
      <c r="GI601" s="1363"/>
      <c r="GJ601" s="1363"/>
      <c r="GK601" s="1363"/>
      <c r="GL601" s="1363"/>
      <c r="GM601" s="1363"/>
      <c r="GN601" s="1363"/>
    </row>
    <row r="602" spans="1:196" ht="24" customHeight="1">
      <c r="A602" s="13">
        <v>5</v>
      </c>
      <c r="B602" s="13">
        <v>9</v>
      </c>
      <c r="C602" s="1477" t="s">
        <v>3821</v>
      </c>
      <c r="D602" s="31">
        <v>896000</v>
      </c>
      <c r="E602" s="13">
        <v>1</v>
      </c>
      <c r="F602" s="126">
        <f t="shared" si="130"/>
        <v>896000</v>
      </c>
      <c r="G602" s="1533" t="s">
        <v>3899</v>
      </c>
      <c r="H602" s="14" t="s">
        <v>863</v>
      </c>
      <c r="I602" s="36" t="s">
        <v>1264</v>
      </c>
      <c r="J602" s="941" t="s">
        <v>961</v>
      </c>
      <c r="K602" s="38" t="s">
        <v>1264</v>
      </c>
      <c r="L602" s="1363"/>
      <c r="M602" s="1363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4">
        <f t="shared" si="131"/>
        <v>1</v>
      </c>
      <c r="AI602" s="1662">
        <f t="shared" si="132"/>
        <v>896000</v>
      </c>
      <c r="AJ602" s="1314"/>
      <c r="AK602" s="1363"/>
      <c r="AL602" s="1827">
        <f>$E602</f>
        <v>1</v>
      </c>
      <c r="AM602" s="1827">
        <f>$F602</f>
        <v>896000</v>
      </c>
      <c r="AN602" s="128"/>
      <c r="AO602" s="128"/>
      <c r="AP602" s="128"/>
      <c r="AQ602" s="128"/>
      <c r="AR602" s="128"/>
      <c r="AS602" s="128"/>
      <c r="AT602" s="128"/>
      <c r="AU602" s="128"/>
      <c r="AV602" s="128"/>
      <c r="AW602" s="128"/>
      <c r="AX602" s="1363"/>
      <c r="AY602" s="1363"/>
      <c r="AZ602" s="1363"/>
      <c r="BA602" s="1363"/>
      <c r="BB602" s="1363"/>
      <c r="BC602" s="1363"/>
      <c r="BD602" s="1363"/>
      <c r="BE602" s="1363"/>
      <c r="BF602" s="1363"/>
      <c r="BG602" s="1363"/>
      <c r="BH602" s="1363"/>
      <c r="BI602" s="1363"/>
      <c r="BJ602" s="1363"/>
      <c r="BK602" s="1363"/>
      <c r="BL602" s="1363"/>
      <c r="BM602" s="1363"/>
      <c r="BN602" s="1363"/>
      <c r="BO602" s="1363"/>
      <c r="BP602" s="1363"/>
      <c r="BQ602" s="1363"/>
      <c r="BR602" s="1363"/>
      <c r="BS602" s="1363"/>
      <c r="BT602" s="1363"/>
      <c r="BU602" s="1363"/>
      <c r="BV602" s="1363"/>
      <c r="BW602" s="1363"/>
      <c r="BX602" s="1363"/>
      <c r="BY602" s="1363"/>
      <c r="BZ602" s="1363"/>
      <c r="CA602" s="1363"/>
      <c r="CB602" s="1363"/>
      <c r="CC602" s="1363"/>
      <c r="CD602" s="1363"/>
      <c r="CE602" s="1363"/>
      <c r="CF602" s="1363"/>
      <c r="CG602" s="1363"/>
      <c r="CH602" s="1363"/>
      <c r="CI602" s="1363"/>
      <c r="CJ602" s="1363"/>
      <c r="CK602" s="1363"/>
      <c r="CL602" s="1363"/>
      <c r="CM602" s="1363"/>
      <c r="CN602" s="1363"/>
      <c r="CO602" s="1363"/>
      <c r="CP602" s="1363"/>
      <c r="CQ602" s="1363"/>
      <c r="CR602" s="1363"/>
      <c r="CS602" s="1363"/>
      <c r="CT602" s="1363"/>
      <c r="CU602" s="1363"/>
      <c r="CV602" s="1363"/>
      <c r="CW602" s="1363"/>
      <c r="CX602" s="1363"/>
      <c r="CY602" s="1363"/>
      <c r="CZ602" s="1363"/>
      <c r="DA602" s="1363"/>
      <c r="DB602" s="1363"/>
      <c r="DC602" s="1363"/>
      <c r="DD602" s="1363"/>
      <c r="DE602" s="1363"/>
      <c r="DF602" s="1363"/>
      <c r="DG602" s="1363"/>
      <c r="DH602" s="1363"/>
      <c r="DI602" s="1363"/>
      <c r="DJ602" s="1363"/>
      <c r="DK602" s="1363"/>
      <c r="DL602" s="1363"/>
      <c r="DM602" s="1363"/>
      <c r="DN602" s="1363"/>
      <c r="DO602" s="1363"/>
      <c r="DP602" s="1363"/>
      <c r="DQ602" s="1363"/>
      <c r="DR602" s="1363"/>
      <c r="DS602" s="1363"/>
      <c r="DT602" s="1363"/>
      <c r="DU602" s="1363"/>
      <c r="DV602" s="1363"/>
      <c r="DW602" s="1363"/>
      <c r="DX602" s="1363"/>
      <c r="DY602" s="1363"/>
      <c r="DZ602" s="1363"/>
      <c r="EA602" s="1363"/>
      <c r="EB602" s="1363"/>
      <c r="EC602" s="1363"/>
      <c r="ED602" s="1363"/>
      <c r="EE602" s="1363"/>
      <c r="EF602" s="1363"/>
      <c r="EG602" s="1363"/>
      <c r="EH602" s="1363"/>
      <c r="EI602" s="1363"/>
      <c r="EJ602" s="1363"/>
      <c r="EK602" s="1363"/>
      <c r="EL602" s="1363"/>
      <c r="EM602" s="1363"/>
      <c r="EN602" s="1363"/>
      <c r="EO602" s="1363"/>
      <c r="EP602" s="1363"/>
      <c r="EQ602" s="1363"/>
      <c r="ER602" s="1363"/>
      <c r="ES602" s="1363"/>
      <c r="ET602" s="1363"/>
      <c r="EU602" s="1363"/>
      <c r="EV602" s="1363"/>
      <c r="EW602" s="1363"/>
      <c r="EX602" s="1363"/>
      <c r="EY602" s="1363"/>
      <c r="EZ602" s="1363"/>
      <c r="FA602" s="1363"/>
      <c r="FB602" s="1363"/>
      <c r="FC602" s="1363"/>
      <c r="FD602" s="1363"/>
      <c r="FE602" s="1363"/>
      <c r="FF602" s="1363"/>
      <c r="FG602" s="1363"/>
      <c r="FH602" s="1363"/>
      <c r="FI602" s="1363"/>
      <c r="FJ602" s="1363"/>
      <c r="FK602" s="1363"/>
      <c r="FL602" s="1363"/>
      <c r="FM602" s="1363"/>
      <c r="FN602" s="1363"/>
      <c r="FO602" s="1363"/>
      <c r="FP602" s="1363"/>
      <c r="FQ602" s="1363"/>
      <c r="FR602" s="1363"/>
      <c r="FS602" s="1363"/>
      <c r="FT602" s="1363"/>
      <c r="FU602" s="1363"/>
      <c r="FV602" s="1363"/>
      <c r="FW602" s="1363"/>
      <c r="FX602" s="1363"/>
      <c r="FY602" s="1363"/>
      <c r="FZ602" s="1363"/>
      <c r="GA602" s="1363"/>
      <c r="GB602" s="1363"/>
      <c r="GC602" s="1363"/>
      <c r="GD602" s="1363"/>
      <c r="GE602" s="1363"/>
      <c r="GF602" s="1363"/>
      <c r="GG602" s="1363"/>
      <c r="GH602" s="1363"/>
      <c r="GI602" s="1363"/>
      <c r="GJ602" s="1363"/>
      <c r="GK602" s="1363"/>
      <c r="GL602" s="1363"/>
      <c r="GM602" s="1363"/>
      <c r="GN602" s="1363"/>
    </row>
    <row r="603" spans="1:196" ht="24" customHeight="1">
      <c r="A603" s="13">
        <v>5</v>
      </c>
      <c r="B603" s="13">
        <v>10</v>
      </c>
      <c r="C603" s="1477" t="s">
        <v>3821</v>
      </c>
      <c r="D603" s="31">
        <v>896000</v>
      </c>
      <c r="E603" s="13">
        <v>1</v>
      </c>
      <c r="F603" s="126">
        <f t="shared" si="130"/>
        <v>896000</v>
      </c>
      <c r="G603" s="15" t="s">
        <v>3900</v>
      </c>
      <c r="H603" s="14" t="s">
        <v>863</v>
      </c>
      <c r="I603" s="36" t="s">
        <v>1264</v>
      </c>
      <c r="J603" s="941" t="s">
        <v>961</v>
      </c>
      <c r="K603" s="38" t="s">
        <v>1264</v>
      </c>
      <c r="L603" s="1363"/>
      <c r="M603" s="1363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8"/>
      <c r="AF603" s="128"/>
      <c r="AG603" s="128"/>
      <c r="AH603" s="124">
        <f t="shared" si="131"/>
        <v>1</v>
      </c>
      <c r="AI603" s="1662">
        <f t="shared" si="132"/>
        <v>896000</v>
      </c>
      <c r="AJ603" s="1314"/>
      <c r="AK603" s="1363"/>
      <c r="AL603" s="1827">
        <f>$E603</f>
        <v>1</v>
      </c>
      <c r="AM603" s="1827">
        <f>$F603</f>
        <v>896000</v>
      </c>
      <c r="AN603" s="128"/>
      <c r="AO603" s="128"/>
      <c r="AP603" s="128"/>
      <c r="AQ603" s="128"/>
      <c r="AR603" s="128"/>
      <c r="AS603" s="128"/>
      <c r="AT603" s="128"/>
      <c r="AU603" s="128"/>
      <c r="AV603" s="128"/>
      <c r="AW603" s="128"/>
      <c r="AX603" s="1363"/>
      <c r="AY603" s="1363"/>
      <c r="AZ603" s="1363"/>
      <c r="BA603" s="1363"/>
      <c r="BB603" s="1363"/>
      <c r="BC603" s="1363"/>
      <c r="BD603" s="1363"/>
      <c r="BE603" s="1363"/>
      <c r="BF603" s="1363"/>
      <c r="BG603" s="1363"/>
      <c r="BH603" s="1363"/>
      <c r="BI603" s="1363"/>
      <c r="BJ603" s="1363"/>
      <c r="BK603" s="1363"/>
      <c r="BL603" s="1363"/>
      <c r="BM603" s="1363"/>
      <c r="BN603" s="1363"/>
      <c r="BO603" s="1363"/>
      <c r="BP603" s="1363"/>
      <c r="BQ603" s="1363"/>
      <c r="BR603" s="1363"/>
      <c r="BS603" s="1363"/>
      <c r="BT603" s="1363"/>
      <c r="BU603" s="1363"/>
      <c r="BV603" s="1363"/>
      <c r="BW603" s="1363"/>
      <c r="BX603" s="1363"/>
      <c r="BY603" s="1363"/>
      <c r="BZ603" s="1363"/>
      <c r="CA603" s="1363"/>
      <c r="CB603" s="1363"/>
      <c r="CC603" s="1363"/>
      <c r="CD603" s="1363"/>
      <c r="CE603" s="1363"/>
      <c r="CF603" s="1363"/>
      <c r="CG603" s="1363"/>
      <c r="CH603" s="1363"/>
      <c r="CI603" s="1363"/>
      <c r="CJ603" s="1363"/>
      <c r="CK603" s="1363"/>
      <c r="CL603" s="1363"/>
      <c r="CM603" s="1363"/>
      <c r="CN603" s="1363"/>
      <c r="CO603" s="1363"/>
      <c r="CP603" s="1363"/>
      <c r="CQ603" s="1363"/>
      <c r="CR603" s="1363"/>
      <c r="CS603" s="1363"/>
      <c r="CT603" s="1363"/>
      <c r="CU603" s="1363"/>
      <c r="CV603" s="1363"/>
      <c r="CW603" s="1363"/>
      <c r="CX603" s="1363"/>
      <c r="CY603" s="1363"/>
      <c r="CZ603" s="1363"/>
      <c r="DA603" s="1363"/>
      <c r="DB603" s="1363"/>
      <c r="DC603" s="1363"/>
      <c r="DD603" s="1363"/>
      <c r="DE603" s="1363"/>
      <c r="DF603" s="1363"/>
      <c r="DG603" s="1363"/>
      <c r="DH603" s="1363"/>
      <c r="DI603" s="1363"/>
      <c r="DJ603" s="1363"/>
      <c r="DK603" s="1363"/>
      <c r="DL603" s="1363"/>
      <c r="DM603" s="1363"/>
      <c r="DN603" s="1363"/>
      <c r="DO603" s="1363"/>
      <c r="DP603" s="1363"/>
      <c r="DQ603" s="1363"/>
      <c r="DR603" s="1363"/>
      <c r="DS603" s="1363"/>
      <c r="DT603" s="1363"/>
      <c r="DU603" s="1363"/>
      <c r="DV603" s="1363"/>
      <c r="DW603" s="1363"/>
      <c r="DX603" s="1363"/>
      <c r="DY603" s="1363"/>
      <c r="DZ603" s="1363"/>
      <c r="EA603" s="1363"/>
      <c r="EB603" s="1363"/>
      <c r="EC603" s="1363"/>
      <c r="ED603" s="1363"/>
      <c r="EE603" s="1363"/>
      <c r="EF603" s="1363"/>
      <c r="EG603" s="1363"/>
      <c r="EH603" s="1363"/>
      <c r="EI603" s="1363"/>
      <c r="EJ603" s="1363"/>
      <c r="EK603" s="1363"/>
      <c r="EL603" s="1363"/>
      <c r="EM603" s="1363"/>
      <c r="EN603" s="1363"/>
      <c r="EO603" s="1363"/>
      <c r="EP603" s="1363"/>
      <c r="EQ603" s="1363"/>
      <c r="ER603" s="1363"/>
      <c r="ES603" s="1363"/>
      <c r="ET603" s="1363"/>
      <c r="EU603" s="1363"/>
      <c r="EV603" s="1363"/>
      <c r="EW603" s="1363"/>
      <c r="EX603" s="1363"/>
      <c r="EY603" s="1363"/>
      <c r="EZ603" s="1363"/>
      <c r="FA603" s="1363"/>
      <c r="FB603" s="1363"/>
      <c r="FC603" s="1363"/>
      <c r="FD603" s="1363"/>
      <c r="FE603" s="1363"/>
      <c r="FF603" s="1363"/>
      <c r="FG603" s="1363"/>
      <c r="FH603" s="1363"/>
      <c r="FI603" s="1363"/>
      <c r="FJ603" s="1363"/>
      <c r="FK603" s="1363"/>
      <c r="FL603" s="1363"/>
      <c r="FM603" s="1363"/>
      <c r="FN603" s="1363"/>
      <c r="FO603" s="1363"/>
      <c r="FP603" s="1363"/>
      <c r="FQ603" s="1363"/>
      <c r="FR603" s="1363"/>
      <c r="FS603" s="1363"/>
      <c r="FT603" s="1363"/>
      <c r="FU603" s="1363"/>
      <c r="FV603" s="1363"/>
      <c r="FW603" s="1363"/>
      <c r="FX603" s="1363"/>
      <c r="FY603" s="1363"/>
      <c r="FZ603" s="1363"/>
      <c r="GA603" s="1363"/>
      <c r="GB603" s="1363"/>
      <c r="GC603" s="1363"/>
      <c r="GD603" s="1363"/>
      <c r="GE603" s="1363"/>
      <c r="GF603" s="1363"/>
      <c r="GG603" s="1363"/>
      <c r="GH603" s="1363"/>
      <c r="GI603" s="1363"/>
      <c r="GJ603" s="1363"/>
      <c r="GK603" s="1363"/>
      <c r="GL603" s="1363"/>
      <c r="GM603" s="1363"/>
      <c r="GN603" s="1363"/>
    </row>
    <row r="604" spans="1:196" ht="24" customHeight="1">
      <c r="A604" s="13">
        <v>5</v>
      </c>
      <c r="B604" s="13">
        <v>5</v>
      </c>
      <c r="C604" s="1477" t="s">
        <v>3821</v>
      </c>
      <c r="D604" s="31">
        <v>896000</v>
      </c>
      <c r="E604" s="13">
        <v>1</v>
      </c>
      <c r="F604" s="126">
        <f t="shared" si="130"/>
        <v>896000</v>
      </c>
      <c r="G604" s="14" t="s">
        <v>3894</v>
      </c>
      <c r="H604" s="14" t="s">
        <v>1251</v>
      </c>
      <c r="I604" s="36" t="s">
        <v>1264</v>
      </c>
      <c r="J604" s="941" t="s">
        <v>961</v>
      </c>
      <c r="K604" s="38" t="s">
        <v>1264</v>
      </c>
      <c r="L604" s="1363"/>
      <c r="M604" s="1363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  <c r="AB604" s="128"/>
      <c r="AC604" s="128"/>
      <c r="AD604" s="128"/>
      <c r="AE604" s="128"/>
      <c r="AF604" s="128"/>
      <c r="AG604" s="128"/>
      <c r="AH604" s="124">
        <f t="shared" si="131"/>
        <v>1</v>
      </c>
      <c r="AI604" s="1662">
        <f t="shared" si="132"/>
        <v>896000</v>
      </c>
      <c r="AJ604" s="1314"/>
      <c r="AK604" s="1363"/>
      <c r="AL604" s="128"/>
      <c r="AM604" s="128"/>
      <c r="AN604" s="1827">
        <f>$E604</f>
        <v>1</v>
      </c>
      <c r="AO604" s="1827">
        <f>$F604</f>
        <v>896000</v>
      </c>
      <c r="AP604" s="128"/>
      <c r="AQ604" s="128"/>
      <c r="AR604" s="128"/>
      <c r="AS604" s="128"/>
      <c r="AT604" s="128"/>
      <c r="AU604" s="128"/>
      <c r="AV604" s="128"/>
      <c r="AW604" s="128"/>
      <c r="AX604" s="1363"/>
      <c r="AY604" s="1363"/>
      <c r="AZ604" s="1363"/>
      <c r="BA604" s="1363"/>
      <c r="BB604" s="1363"/>
      <c r="BC604" s="1363"/>
      <c r="BD604" s="1363"/>
      <c r="BE604" s="1363"/>
      <c r="BF604" s="1363"/>
      <c r="BG604" s="1363"/>
      <c r="BH604" s="1363"/>
      <c r="BI604" s="1363"/>
      <c r="BJ604" s="1363"/>
      <c r="BK604" s="1363"/>
      <c r="BL604" s="1363"/>
      <c r="BM604" s="1363"/>
      <c r="BN604" s="1363"/>
      <c r="BO604" s="1363"/>
      <c r="BP604" s="1363"/>
      <c r="BQ604" s="1363"/>
      <c r="BR604" s="1363"/>
      <c r="BS604" s="1363"/>
      <c r="BT604" s="1363"/>
      <c r="BU604" s="1363"/>
      <c r="BV604" s="1363"/>
      <c r="BW604" s="1363"/>
      <c r="BX604" s="1363"/>
      <c r="BY604" s="1363"/>
      <c r="BZ604" s="1363"/>
      <c r="CA604" s="1363"/>
      <c r="CB604" s="1363"/>
      <c r="CC604" s="1363"/>
      <c r="CD604" s="1363"/>
      <c r="CE604" s="1363"/>
      <c r="CF604" s="1363"/>
      <c r="CG604" s="1363"/>
      <c r="CH604" s="1363"/>
      <c r="CI604" s="1363"/>
      <c r="CJ604" s="1363"/>
      <c r="CK604" s="1363"/>
      <c r="CL604" s="1363"/>
      <c r="CM604" s="1363"/>
      <c r="CN604" s="1363"/>
      <c r="CO604" s="1363"/>
      <c r="CP604" s="1363"/>
      <c r="CQ604" s="1363"/>
      <c r="CR604" s="1363"/>
      <c r="CS604" s="1363"/>
      <c r="CT604" s="1363"/>
      <c r="CU604" s="1363"/>
      <c r="CV604" s="1363"/>
      <c r="CW604" s="1363"/>
      <c r="CX604" s="1363"/>
      <c r="CY604" s="1363"/>
      <c r="CZ604" s="1363"/>
      <c r="DA604" s="1363"/>
      <c r="DB604" s="1363"/>
      <c r="DC604" s="1363"/>
      <c r="DD604" s="1363"/>
      <c r="DE604" s="1363"/>
      <c r="DF604" s="1363"/>
      <c r="DG604" s="1363"/>
      <c r="DH604" s="1363"/>
      <c r="DI604" s="1363"/>
      <c r="DJ604" s="1363"/>
      <c r="DK604" s="1363"/>
      <c r="DL604" s="1363"/>
      <c r="DM604" s="1363"/>
      <c r="DN604" s="1363"/>
      <c r="DO604" s="1363"/>
      <c r="DP604" s="1363"/>
      <c r="DQ604" s="1363"/>
      <c r="DR604" s="1363"/>
      <c r="DS604" s="1363"/>
      <c r="DT604" s="1363"/>
      <c r="DU604" s="1363"/>
      <c r="DV604" s="1363"/>
      <c r="DW604" s="1363"/>
      <c r="DX604" s="1363"/>
      <c r="DY604" s="1363"/>
      <c r="DZ604" s="1363"/>
      <c r="EA604" s="1363"/>
      <c r="EB604" s="1363"/>
      <c r="EC604" s="1363"/>
      <c r="ED604" s="1363"/>
      <c r="EE604" s="1363"/>
      <c r="EF604" s="1363"/>
      <c r="EG604" s="1363"/>
      <c r="EH604" s="1363"/>
      <c r="EI604" s="1363"/>
      <c r="EJ604" s="1363"/>
      <c r="EK604" s="1363"/>
      <c r="EL604" s="1363"/>
      <c r="EM604" s="1363"/>
      <c r="EN604" s="1363"/>
      <c r="EO604" s="1363"/>
      <c r="EP604" s="1363"/>
      <c r="EQ604" s="1363"/>
      <c r="ER604" s="1363"/>
      <c r="ES604" s="1363"/>
      <c r="ET604" s="1363"/>
      <c r="EU604" s="1363"/>
      <c r="EV604" s="1363"/>
      <c r="EW604" s="1363"/>
      <c r="EX604" s="1363"/>
      <c r="EY604" s="1363"/>
      <c r="EZ604" s="1363"/>
      <c r="FA604" s="1363"/>
      <c r="FB604" s="1363"/>
      <c r="FC604" s="1363"/>
      <c r="FD604" s="1363"/>
      <c r="FE604" s="1363"/>
      <c r="FF604" s="1363"/>
      <c r="FG604" s="1363"/>
      <c r="FH604" s="1363"/>
      <c r="FI604" s="1363"/>
      <c r="FJ604" s="1363"/>
      <c r="FK604" s="1363"/>
      <c r="FL604" s="1363"/>
      <c r="FM604" s="1363"/>
      <c r="FN604" s="1363"/>
      <c r="FO604" s="1363"/>
      <c r="FP604" s="1363"/>
      <c r="FQ604" s="1363"/>
      <c r="FR604" s="1363"/>
      <c r="FS604" s="1363"/>
      <c r="FT604" s="1363"/>
      <c r="FU604" s="1363"/>
      <c r="FV604" s="1363"/>
      <c r="FW604" s="1363"/>
      <c r="FX604" s="1363"/>
      <c r="FY604" s="1363"/>
      <c r="FZ604" s="1363"/>
      <c r="GA604" s="1363"/>
      <c r="GB604" s="1363"/>
      <c r="GC604" s="1363"/>
      <c r="GD604" s="1363"/>
      <c r="GE604" s="1363"/>
      <c r="GF604" s="1363"/>
      <c r="GG604" s="1363"/>
      <c r="GH604" s="1363"/>
      <c r="GI604" s="1363"/>
      <c r="GJ604" s="1363"/>
      <c r="GK604" s="1363"/>
      <c r="GL604" s="1363"/>
      <c r="GM604" s="1363"/>
      <c r="GN604" s="1363"/>
    </row>
    <row r="605" spans="1:196" ht="24" customHeight="1">
      <c r="A605" s="13">
        <v>5</v>
      </c>
      <c r="B605" s="13">
        <v>7</v>
      </c>
      <c r="C605" s="1477" t="s">
        <v>3822</v>
      </c>
      <c r="D605" s="31">
        <v>787000</v>
      </c>
      <c r="E605" s="13">
        <v>1</v>
      </c>
      <c r="F605" s="126">
        <f t="shared" si="130"/>
        <v>787000</v>
      </c>
      <c r="G605" s="14" t="s">
        <v>3897</v>
      </c>
      <c r="H605" s="14" t="s">
        <v>867</v>
      </c>
      <c r="I605" s="36" t="s">
        <v>1264</v>
      </c>
      <c r="J605" s="941" t="s">
        <v>961</v>
      </c>
      <c r="K605" s="38" t="s">
        <v>1264</v>
      </c>
      <c r="L605" s="1363"/>
      <c r="M605" s="1363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  <c r="AB605" s="128"/>
      <c r="AC605" s="128"/>
      <c r="AD605" s="128"/>
      <c r="AE605" s="128"/>
      <c r="AF605" s="128"/>
      <c r="AG605" s="128"/>
      <c r="AH605" s="124">
        <f t="shared" si="131"/>
        <v>1</v>
      </c>
      <c r="AI605" s="1662">
        <f t="shared" si="132"/>
        <v>787000</v>
      </c>
      <c r="AJ605" s="1314"/>
      <c r="AK605" s="1363"/>
      <c r="AL605" s="128"/>
      <c r="AM605" s="128"/>
      <c r="AN605" s="128"/>
      <c r="AO605" s="128"/>
      <c r="AP605" s="1827">
        <f>$E605</f>
        <v>1</v>
      </c>
      <c r="AQ605" s="1827">
        <f>$F605</f>
        <v>787000</v>
      </c>
      <c r="AR605" s="128"/>
      <c r="AS605" s="128"/>
      <c r="AT605" s="128"/>
      <c r="AU605" s="128"/>
      <c r="AV605" s="128"/>
      <c r="AW605" s="128"/>
      <c r="AX605" s="1363"/>
      <c r="AY605" s="1363"/>
      <c r="AZ605" s="1363"/>
      <c r="BA605" s="1363"/>
      <c r="BB605" s="1363"/>
      <c r="BC605" s="1363"/>
      <c r="BD605" s="1363"/>
      <c r="BE605" s="1363"/>
      <c r="BF605" s="1363"/>
      <c r="BG605" s="1363"/>
      <c r="BH605" s="1363"/>
      <c r="BI605" s="1363"/>
      <c r="BJ605" s="1363"/>
      <c r="BK605" s="1363"/>
      <c r="BL605" s="1363"/>
      <c r="BM605" s="1363"/>
      <c r="BN605" s="1363"/>
      <c r="BO605" s="1363"/>
      <c r="BP605" s="1363"/>
      <c r="BQ605" s="1363"/>
      <c r="BR605" s="1363"/>
      <c r="BS605" s="1363"/>
      <c r="BT605" s="1363"/>
      <c r="BU605" s="1363"/>
      <c r="BV605" s="1363"/>
      <c r="BW605" s="1363"/>
      <c r="BX605" s="1363"/>
      <c r="BY605" s="1363"/>
      <c r="BZ605" s="1363"/>
      <c r="CA605" s="1363"/>
      <c r="CB605" s="1363"/>
      <c r="CC605" s="1363"/>
      <c r="CD605" s="1363"/>
      <c r="CE605" s="1363"/>
      <c r="CF605" s="1363"/>
      <c r="CG605" s="1363"/>
      <c r="CH605" s="1363"/>
      <c r="CI605" s="1363"/>
      <c r="CJ605" s="1363"/>
      <c r="CK605" s="1363"/>
      <c r="CL605" s="1363"/>
      <c r="CM605" s="1363"/>
      <c r="CN605" s="1363"/>
      <c r="CO605" s="1363"/>
      <c r="CP605" s="1363"/>
      <c r="CQ605" s="1363"/>
      <c r="CR605" s="1363"/>
      <c r="CS605" s="1363"/>
      <c r="CT605" s="1363"/>
      <c r="CU605" s="1363"/>
      <c r="CV605" s="1363"/>
      <c r="CW605" s="1363"/>
      <c r="CX605" s="1363"/>
      <c r="CY605" s="1363"/>
      <c r="CZ605" s="1363"/>
      <c r="DA605" s="1363"/>
      <c r="DB605" s="1363"/>
      <c r="DC605" s="1363"/>
      <c r="DD605" s="1363"/>
      <c r="DE605" s="1363"/>
      <c r="DF605" s="1363"/>
      <c r="DG605" s="1363"/>
      <c r="DH605" s="1363"/>
      <c r="DI605" s="1363"/>
      <c r="DJ605" s="1363"/>
      <c r="DK605" s="1363"/>
      <c r="DL605" s="1363"/>
      <c r="DM605" s="1363"/>
      <c r="DN605" s="1363"/>
      <c r="DO605" s="1363"/>
      <c r="DP605" s="1363"/>
      <c r="DQ605" s="1363"/>
      <c r="DR605" s="1363"/>
      <c r="DS605" s="1363"/>
      <c r="DT605" s="1363"/>
      <c r="DU605" s="1363"/>
      <c r="DV605" s="1363"/>
      <c r="DW605" s="1363"/>
      <c r="DX605" s="1363"/>
      <c r="DY605" s="1363"/>
      <c r="DZ605" s="1363"/>
      <c r="EA605" s="1363"/>
      <c r="EB605" s="1363"/>
      <c r="EC605" s="1363"/>
      <c r="ED605" s="1363"/>
      <c r="EE605" s="1363"/>
      <c r="EF605" s="1363"/>
      <c r="EG605" s="1363"/>
      <c r="EH605" s="1363"/>
      <c r="EI605" s="1363"/>
      <c r="EJ605" s="1363"/>
      <c r="EK605" s="1363"/>
      <c r="EL605" s="1363"/>
      <c r="EM605" s="1363"/>
      <c r="EN605" s="1363"/>
      <c r="EO605" s="1363"/>
      <c r="EP605" s="1363"/>
      <c r="EQ605" s="1363"/>
      <c r="ER605" s="1363"/>
      <c r="ES605" s="1363"/>
      <c r="ET605" s="1363"/>
      <c r="EU605" s="1363"/>
      <c r="EV605" s="1363"/>
      <c r="EW605" s="1363"/>
      <c r="EX605" s="1363"/>
      <c r="EY605" s="1363"/>
      <c r="EZ605" s="1363"/>
      <c r="FA605" s="1363"/>
      <c r="FB605" s="1363"/>
      <c r="FC605" s="1363"/>
      <c r="FD605" s="1363"/>
      <c r="FE605" s="1363"/>
      <c r="FF605" s="1363"/>
      <c r="FG605" s="1363"/>
      <c r="FH605" s="1363"/>
      <c r="FI605" s="1363"/>
      <c r="FJ605" s="1363"/>
      <c r="FK605" s="1363"/>
      <c r="FL605" s="1363"/>
      <c r="FM605" s="1363"/>
      <c r="FN605" s="1363"/>
      <c r="FO605" s="1363"/>
      <c r="FP605" s="1363"/>
      <c r="FQ605" s="1363"/>
      <c r="FR605" s="1363"/>
      <c r="FS605" s="1363"/>
      <c r="FT605" s="1363"/>
      <c r="FU605" s="1363"/>
      <c r="FV605" s="1363"/>
      <c r="FW605" s="1363"/>
      <c r="FX605" s="1363"/>
      <c r="FY605" s="1363"/>
      <c r="FZ605" s="1363"/>
      <c r="GA605" s="1363"/>
      <c r="GB605" s="1363"/>
      <c r="GC605" s="1363"/>
      <c r="GD605" s="1363"/>
      <c r="GE605" s="1363"/>
      <c r="GF605" s="1363"/>
      <c r="GG605" s="1363"/>
      <c r="GH605" s="1363"/>
      <c r="GI605" s="1363"/>
      <c r="GJ605" s="1363"/>
      <c r="GK605" s="1363"/>
      <c r="GL605" s="1363"/>
      <c r="GM605" s="1363"/>
      <c r="GN605" s="1363"/>
    </row>
    <row r="606" spans="1:196" ht="24" customHeight="1">
      <c r="A606" s="13">
        <v>5</v>
      </c>
      <c r="B606" s="13">
        <v>1</v>
      </c>
      <c r="C606" s="1477" t="s">
        <v>3821</v>
      </c>
      <c r="D606" s="31">
        <v>896000</v>
      </c>
      <c r="E606" s="13">
        <v>1</v>
      </c>
      <c r="F606" s="126">
        <f t="shared" si="130"/>
        <v>896000</v>
      </c>
      <c r="G606" s="14" t="s">
        <v>3887</v>
      </c>
      <c r="H606" s="14" t="s">
        <v>867</v>
      </c>
      <c r="I606" s="36" t="s">
        <v>1264</v>
      </c>
      <c r="J606" s="941" t="s">
        <v>961</v>
      </c>
      <c r="K606" s="38" t="s">
        <v>1264</v>
      </c>
      <c r="L606" s="1363"/>
      <c r="M606" s="1363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4">
        <f t="shared" si="131"/>
        <v>1</v>
      </c>
      <c r="AI606" s="1662">
        <f t="shared" si="132"/>
        <v>896000</v>
      </c>
      <c r="AJ606" s="1314"/>
      <c r="AK606" s="1363"/>
      <c r="AL606" s="128"/>
      <c r="AM606" s="128"/>
      <c r="AN606" s="128"/>
      <c r="AO606" s="128"/>
      <c r="AP606" s="1827">
        <f>$E606</f>
        <v>1</v>
      </c>
      <c r="AQ606" s="1827">
        <f>$F606</f>
        <v>896000</v>
      </c>
      <c r="AR606" s="128"/>
      <c r="AS606" s="128"/>
      <c r="AT606" s="128"/>
      <c r="AU606" s="128"/>
      <c r="AV606" s="128"/>
      <c r="AW606" s="128"/>
      <c r="AX606" s="1363"/>
      <c r="AY606" s="1363"/>
      <c r="AZ606" s="1363"/>
      <c r="BA606" s="1363"/>
      <c r="BB606" s="1363"/>
      <c r="BC606" s="1363"/>
      <c r="BD606" s="1363"/>
      <c r="BE606" s="1363"/>
      <c r="BF606" s="1363"/>
      <c r="BG606" s="1363"/>
      <c r="BH606" s="1363"/>
      <c r="BI606" s="1363"/>
      <c r="BJ606" s="1363"/>
      <c r="BK606" s="1363"/>
      <c r="BL606" s="1363"/>
      <c r="BM606" s="1363"/>
      <c r="BN606" s="1363"/>
      <c r="BO606" s="1363"/>
      <c r="BP606" s="1363"/>
      <c r="BQ606" s="1363"/>
      <c r="BR606" s="1363"/>
      <c r="BS606" s="1363"/>
      <c r="BT606" s="1363"/>
      <c r="BU606" s="1363"/>
      <c r="BV606" s="1363"/>
      <c r="BW606" s="1363"/>
      <c r="BX606" s="1363"/>
      <c r="BY606" s="1363"/>
      <c r="BZ606" s="1363"/>
      <c r="CA606" s="1363"/>
      <c r="CB606" s="1363"/>
      <c r="CC606" s="1363"/>
      <c r="CD606" s="1363"/>
      <c r="CE606" s="1363"/>
      <c r="CF606" s="1363"/>
      <c r="CG606" s="1363"/>
      <c r="CH606" s="1363"/>
      <c r="CI606" s="1363"/>
      <c r="CJ606" s="1363"/>
      <c r="CK606" s="1363"/>
      <c r="CL606" s="1363"/>
      <c r="CM606" s="1363"/>
      <c r="CN606" s="1363"/>
      <c r="CO606" s="1363"/>
      <c r="CP606" s="1363"/>
      <c r="CQ606" s="1363"/>
      <c r="CR606" s="1363"/>
      <c r="CS606" s="1363"/>
      <c r="CT606" s="1363"/>
      <c r="CU606" s="1363"/>
      <c r="CV606" s="1363"/>
      <c r="CW606" s="1363"/>
      <c r="CX606" s="1363"/>
      <c r="CY606" s="1363"/>
      <c r="CZ606" s="1363"/>
      <c r="DA606" s="1363"/>
      <c r="DB606" s="1363"/>
      <c r="DC606" s="1363"/>
      <c r="DD606" s="1363"/>
      <c r="DE606" s="1363"/>
      <c r="DF606" s="1363"/>
      <c r="DG606" s="1363"/>
      <c r="DH606" s="1363"/>
      <c r="DI606" s="1363"/>
      <c r="DJ606" s="1363"/>
      <c r="DK606" s="1363"/>
      <c r="DL606" s="1363"/>
      <c r="DM606" s="1363"/>
      <c r="DN606" s="1363"/>
      <c r="DO606" s="1363"/>
      <c r="DP606" s="1363"/>
      <c r="DQ606" s="1363"/>
      <c r="DR606" s="1363"/>
      <c r="DS606" s="1363"/>
      <c r="DT606" s="1363"/>
      <c r="DU606" s="1363"/>
      <c r="DV606" s="1363"/>
      <c r="DW606" s="1363"/>
      <c r="DX606" s="1363"/>
      <c r="DY606" s="1363"/>
      <c r="DZ606" s="1363"/>
      <c r="EA606" s="1363"/>
      <c r="EB606" s="1363"/>
      <c r="EC606" s="1363"/>
      <c r="ED606" s="1363"/>
      <c r="EE606" s="1363"/>
      <c r="EF606" s="1363"/>
      <c r="EG606" s="1363"/>
      <c r="EH606" s="1363"/>
      <c r="EI606" s="1363"/>
      <c r="EJ606" s="1363"/>
      <c r="EK606" s="1363"/>
      <c r="EL606" s="1363"/>
      <c r="EM606" s="1363"/>
      <c r="EN606" s="1363"/>
      <c r="EO606" s="1363"/>
      <c r="EP606" s="1363"/>
      <c r="EQ606" s="1363"/>
      <c r="ER606" s="1363"/>
      <c r="ES606" s="1363"/>
      <c r="ET606" s="1363"/>
      <c r="EU606" s="1363"/>
      <c r="EV606" s="1363"/>
      <c r="EW606" s="1363"/>
      <c r="EX606" s="1363"/>
      <c r="EY606" s="1363"/>
      <c r="EZ606" s="1363"/>
      <c r="FA606" s="1363"/>
      <c r="FB606" s="1363"/>
      <c r="FC606" s="1363"/>
      <c r="FD606" s="1363"/>
      <c r="FE606" s="1363"/>
      <c r="FF606" s="1363"/>
      <c r="FG606" s="1363"/>
      <c r="FH606" s="1363"/>
      <c r="FI606" s="1363"/>
      <c r="FJ606" s="1363"/>
      <c r="FK606" s="1363"/>
      <c r="FL606" s="1363"/>
      <c r="FM606" s="1363"/>
      <c r="FN606" s="1363"/>
      <c r="FO606" s="1363"/>
      <c r="FP606" s="1363"/>
      <c r="FQ606" s="1363"/>
      <c r="FR606" s="1363"/>
      <c r="FS606" s="1363"/>
      <c r="FT606" s="1363"/>
      <c r="FU606" s="1363"/>
      <c r="FV606" s="1363"/>
      <c r="FW606" s="1363"/>
      <c r="FX606" s="1363"/>
      <c r="FY606" s="1363"/>
      <c r="FZ606" s="1363"/>
      <c r="GA606" s="1363"/>
      <c r="GB606" s="1363"/>
      <c r="GC606" s="1363"/>
      <c r="GD606" s="1363"/>
      <c r="GE606" s="1363"/>
      <c r="GF606" s="1363"/>
      <c r="GG606" s="1363"/>
      <c r="GH606" s="1363"/>
      <c r="GI606" s="1363"/>
      <c r="GJ606" s="1363"/>
      <c r="GK606" s="1363"/>
      <c r="GL606" s="1363"/>
      <c r="GM606" s="1363"/>
      <c r="GN606" s="1363"/>
    </row>
    <row r="607" spans="1:196" ht="24" customHeight="1">
      <c r="A607" s="13">
        <v>5</v>
      </c>
      <c r="B607" s="13">
        <v>6</v>
      </c>
      <c r="C607" s="1480" t="s">
        <v>3820</v>
      </c>
      <c r="D607" s="31">
        <v>1294000</v>
      </c>
      <c r="E607" s="13">
        <v>1</v>
      </c>
      <c r="F607" s="126">
        <f t="shared" si="130"/>
        <v>1294000</v>
      </c>
      <c r="G607" s="14" t="s">
        <v>220</v>
      </c>
      <c r="H607" s="14" t="s">
        <v>861</v>
      </c>
      <c r="I607" s="36" t="s">
        <v>1264</v>
      </c>
      <c r="J607" s="941" t="s">
        <v>961</v>
      </c>
      <c r="K607" s="38" t="s">
        <v>1264</v>
      </c>
      <c r="L607" s="1363"/>
      <c r="M607" s="1363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4">
        <f t="shared" si="131"/>
        <v>1</v>
      </c>
      <c r="AI607" s="1662">
        <f t="shared" si="132"/>
        <v>1294000</v>
      </c>
      <c r="AJ607" s="1314"/>
      <c r="AK607" s="1363"/>
      <c r="AL607" s="128"/>
      <c r="AM607" s="128"/>
      <c r="AN607" s="128"/>
      <c r="AO607" s="128"/>
      <c r="AP607" s="128"/>
      <c r="AQ607" s="128"/>
      <c r="AR607" s="1827">
        <f>$E607</f>
        <v>1</v>
      </c>
      <c r="AS607" s="1827">
        <f>$F607</f>
        <v>1294000</v>
      </c>
      <c r="AT607" s="128"/>
      <c r="AU607" s="128"/>
      <c r="AV607" s="128"/>
      <c r="AW607" s="128"/>
      <c r="AX607" s="1363"/>
      <c r="AY607" s="1363"/>
      <c r="AZ607" s="1363"/>
      <c r="BA607" s="1363"/>
      <c r="BB607" s="1363"/>
      <c r="BC607" s="1363"/>
      <c r="BD607" s="1363"/>
      <c r="BE607" s="1363"/>
      <c r="BF607" s="1363"/>
      <c r="BG607" s="1363"/>
      <c r="BH607" s="1363"/>
      <c r="BI607" s="1363"/>
      <c r="BJ607" s="1363"/>
      <c r="BK607" s="1363"/>
      <c r="BL607" s="1363"/>
      <c r="BM607" s="1363"/>
      <c r="BN607" s="1363"/>
      <c r="BO607" s="1363"/>
      <c r="BP607" s="1363"/>
      <c r="BQ607" s="1363"/>
      <c r="BR607" s="1363"/>
      <c r="BS607" s="1363"/>
      <c r="BT607" s="1363"/>
      <c r="BU607" s="1363"/>
      <c r="BV607" s="1363"/>
      <c r="BW607" s="1363"/>
      <c r="BX607" s="1363"/>
      <c r="BY607" s="1363"/>
      <c r="BZ607" s="1363"/>
      <c r="CA607" s="1363"/>
      <c r="CB607" s="1363"/>
      <c r="CC607" s="1363"/>
      <c r="CD607" s="1363"/>
      <c r="CE607" s="1363"/>
      <c r="CF607" s="1363"/>
      <c r="CG607" s="1363"/>
      <c r="CH607" s="1363"/>
      <c r="CI607" s="1363"/>
      <c r="CJ607" s="1363"/>
      <c r="CK607" s="1363"/>
      <c r="CL607" s="1363"/>
      <c r="CM607" s="1363"/>
      <c r="CN607" s="1363"/>
      <c r="CO607" s="1363"/>
      <c r="CP607" s="1363"/>
      <c r="CQ607" s="1363"/>
      <c r="CR607" s="1363"/>
      <c r="CS607" s="1363"/>
      <c r="CT607" s="1363"/>
      <c r="CU607" s="1363"/>
      <c r="CV607" s="1363"/>
      <c r="CW607" s="1363"/>
      <c r="CX607" s="1363"/>
      <c r="CY607" s="1363"/>
      <c r="CZ607" s="1363"/>
      <c r="DA607" s="1363"/>
      <c r="DB607" s="1363"/>
      <c r="DC607" s="1363"/>
      <c r="DD607" s="1363"/>
      <c r="DE607" s="1363"/>
      <c r="DF607" s="1363"/>
      <c r="DG607" s="1363"/>
      <c r="DH607" s="1363"/>
      <c r="DI607" s="1363"/>
      <c r="DJ607" s="1363"/>
      <c r="DK607" s="1363"/>
      <c r="DL607" s="1363"/>
      <c r="DM607" s="1363"/>
      <c r="DN607" s="1363"/>
      <c r="DO607" s="1363"/>
      <c r="DP607" s="1363"/>
      <c r="DQ607" s="1363"/>
      <c r="DR607" s="1363"/>
      <c r="DS607" s="1363"/>
      <c r="DT607" s="1363"/>
      <c r="DU607" s="1363"/>
      <c r="DV607" s="1363"/>
      <c r="DW607" s="1363"/>
      <c r="DX607" s="1363"/>
      <c r="DY607" s="1363"/>
      <c r="DZ607" s="1363"/>
      <c r="EA607" s="1363"/>
      <c r="EB607" s="1363"/>
      <c r="EC607" s="1363"/>
      <c r="ED607" s="1363"/>
      <c r="EE607" s="1363"/>
      <c r="EF607" s="1363"/>
      <c r="EG607" s="1363"/>
      <c r="EH607" s="1363"/>
      <c r="EI607" s="1363"/>
      <c r="EJ607" s="1363"/>
      <c r="EK607" s="1363"/>
      <c r="EL607" s="1363"/>
      <c r="EM607" s="1363"/>
      <c r="EN607" s="1363"/>
      <c r="EO607" s="1363"/>
      <c r="EP607" s="1363"/>
      <c r="EQ607" s="1363"/>
      <c r="ER607" s="1363"/>
      <c r="ES607" s="1363"/>
      <c r="ET607" s="1363"/>
      <c r="EU607" s="1363"/>
      <c r="EV607" s="1363"/>
      <c r="EW607" s="1363"/>
      <c r="EX607" s="1363"/>
      <c r="EY607" s="1363"/>
      <c r="EZ607" s="1363"/>
      <c r="FA607" s="1363"/>
      <c r="FB607" s="1363"/>
      <c r="FC607" s="1363"/>
      <c r="FD607" s="1363"/>
      <c r="FE607" s="1363"/>
      <c r="FF607" s="1363"/>
      <c r="FG607" s="1363"/>
      <c r="FH607" s="1363"/>
      <c r="FI607" s="1363"/>
      <c r="FJ607" s="1363"/>
      <c r="FK607" s="1363"/>
      <c r="FL607" s="1363"/>
      <c r="FM607" s="1363"/>
      <c r="FN607" s="1363"/>
      <c r="FO607" s="1363"/>
      <c r="FP607" s="1363"/>
      <c r="FQ607" s="1363"/>
      <c r="FR607" s="1363"/>
      <c r="FS607" s="1363"/>
      <c r="FT607" s="1363"/>
      <c r="FU607" s="1363"/>
      <c r="FV607" s="1363"/>
      <c r="FW607" s="1363"/>
      <c r="FX607" s="1363"/>
      <c r="FY607" s="1363"/>
      <c r="FZ607" s="1363"/>
      <c r="GA607" s="1363"/>
      <c r="GB607" s="1363"/>
      <c r="GC607" s="1363"/>
      <c r="GD607" s="1363"/>
      <c r="GE607" s="1363"/>
      <c r="GF607" s="1363"/>
      <c r="GG607" s="1363"/>
      <c r="GH607" s="1363"/>
      <c r="GI607" s="1363"/>
      <c r="GJ607" s="1363"/>
      <c r="GK607" s="1363"/>
      <c r="GL607" s="1363"/>
      <c r="GM607" s="1363"/>
      <c r="GN607" s="1363"/>
    </row>
    <row r="608" spans="1:196" ht="24" customHeight="1">
      <c r="A608" s="13">
        <v>5</v>
      </c>
      <c r="B608" s="13">
        <v>4</v>
      </c>
      <c r="C608" s="1480" t="s">
        <v>3820</v>
      </c>
      <c r="D608" s="31">
        <v>1294000</v>
      </c>
      <c r="E608" s="13">
        <v>1</v>
      </c>
      <c r="F608" s="126">
        <f t="shared" si="130"/>
        <v>1294000</v>
      </c>
      <c r="G608" s="14" t="s">
        <v>3892</v>
      </c>
      <c r="H608" s="14" t="s">
        <v>866</v>
      </c>
      <c r="I608" s="36" t="s">
        <v>1264</v>
      </c>
      <c r="J608" s="941" t="s">
        <v>961</v>
      </c>
      <c r="K608" s="38" t="s">
        <v>1264</v>
      </c>
      <c r="L608" s="1363"/>
      <c r="M608" s="1363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28"/>
      <c r="AF608" s="128"/>
      <c r="AG608" s="128"/>
      <c r="AH608" s="124">
        <f t="shared" si="131"/>
        <v>1</v>
      </c>
      <c r="AI608" s="1662">
        <f t="shared" si="132"/>
        <v>1294000</v>
      </c>
      <c r="AJ608" s="1314"/>
      <c r="AK608" s="1363"/>
      <c r="AL608" s="128"/>
      <c r="AM608" s="128"/>
      <c r="AN608" s="128"/>
      <c r="AO608" s="128"/>
      <c r="AP608" s="128"/>
      <c r="AQ608" s="128"/>
      <c r="AR608" s="128"/>
      <c r="AS608" s="128"/>
      <c r="AT608" s="1827">
        <f>$E608</f>
        <v>1</v>
      </c>
      <c r="AU608" s="1827">
        <f>$F608</f>
        <v>1294000</v>
      </c>
      <c r="AV608" s="128"/>
      <c r="AW608" s="128"/>
      <c r="AX608" s="1363"/>
      <c r="AY608" s="1363"/>
      <c r="AZ608" s="1363"/>
      <c r="BA608" s="1363"/>
      <c r="BB608" s="1363"/>
      <c r="BC608" s="1363"/>
      <c r="BD608" s="1363"/>
      <c r="BE608" s="1363"/>
      <c r="BF608" s="1363"/>
      <c r="BG608" s="1363"/>
      <c r="BH608" s="1363"/>
      <c r="BI608" s="1363"/>
      <c r="BJ608" s="1363"/>
      <c r="BK608" s="1363"/>
      <c r="BL608" s="1363"/>
      <c r="BM608" s="1363"/>
      <c r="BN608" s="1363"/>
      <c r="BO608" s="1363"/>
      <c r="BP608" s="1363"/>
      <c r="BQ608" s="1363"/>
      <c r="BR608" s="1363"/>
      <c r="BS608" s="1363"/>
      <c r="BT608" s="1363"/>
      <c r="BU608" s="1363"/>
      <c r="BV608" s="1363"/>
      <c r="BW608" s="1363"/>
      <c r="BX608" s="1363"/>
      <c r="BY608" s="1363"/>
      <c r="BZ608" s="1363"/>
      <c r="CA608" s="1363"/>
      <c r="CB608" s="1363"/>
      <c r="CC608" s="1363"/>
      <c r="CD608" s="1363"/>
      <c r="CE608" s="1363"/>
      <c r="CF608" s="1363"/>
      <c r="CG608" s="1363"/>
      <c r="CH608" s="1363"/>
      <c r="CI608" s="1363"/>
      <c r="CJ608" s="1363"/>
      <c r="CK608" s="1363"/>
      <c r="CL608" s="1363"/>
      <c r="CM608" s="1363"/>
      <c r="CN608" s="1363"/>
      <c r="CO608" s="1363"/>
      <c r="CP608" s="1363"/>
      <c r="CQ608" s="1363"/>
      <c r="CR608" s="1363"/>
      <c r="CS608" s="1363"/>
      <c r="CT608" s="1363"/>
      <c r="CU608" s="1363"/>
      <c r="CV608" s="1363"/>
      <c r="CW608" s="1363"/>
      <c r="CX608" s="1363"/>
      <c r="CY608" s="1363"/>
      <c r="CZ608" s="1363"/>
      <c r="DA608" s="1363"/>
      <c r="DB608" s="1363"/>
      <c r="DC608" s="1363"/>
      <c r="DD608" s="1363"/>
      <c r="DE608" s="1363"/>
      <c r="DF608" s="1363"/>
      <c r="DG608" s="1363"/>
      <c r="DH608" s="1363"/>
      <c r="DI608" s="1363"/>
      <c r="DJ608" s="1363"/>
      <c r="DK608" s="1363"/>
      <c r="DL608" s="1363"/>
      <c r="DM608" s="1363"/>
      <c r="DN608" s="1363"/>
      <c r="DO608" s="1363"/>
      <c r="DP608" s="1363"/>
      <c r="DQ608" s="1363"/>
      <c r="DR608" s="1363"/>
      <c r="DS608" s="1363"/>
      <c r="DT608" s="1363"/>
      <c r="DU608" s="1363"/>
      <c r="DV608" s="1363"/>
      <c r="DW608" s="1363"/>
      <c r="DX608" s="1363"/>
      <c r="DY608" s="1363"/>
      <c r="DZ608" s="1363"/>
      <c r="EA608" s="1363"/>
      <c r="EB608" s="1363"/>
      <c r="EC608" s="1363"/>
      <c r="ED608" s="1363"/>
      <c r="EE608" s="1363"/>
      <c r="EF608" s="1363"/>
      <c r="EG608" s="1363"/>
      <c r="EH608" s="1363"/>
      <c r="EI608" s="1363"/>
      <c r="EJ608" s="1363"/>
      <c r="EK608" s="1363"/>
      <c r="EL608" s="1363"/>
      <c r="EM608" s="1363"/>
      <c r="EN608" s="1363"/>
      <c r="EO608" s="1363"/>
      <c r="EP608" s="1363"/>
      <c r="EQ608" s="1363"/>
      <c r="ER608" s="1363"/>
      <c r="ES608" s="1363"/>
      <c r="ET608" s="1363"/>
      <c r="EU608" s="1363"/>
      <c r="EV608" s="1363"/>
      <c r="EW608" s="1363"/>
      <c r="EX608" s="1363"/>
      <c r="EY608" s="1363"/>
      <c r="EZ608" s="1363"/>
      <c r="FA608" s="1363"/>
      <c r="FB608" s="1363"/>
      <c r="FC608" s="1363"/>
      <c r="FD608" s="1363"/>
      <c r="FE608" s="1363"/>
      <c r="FF608" s="1363"/>
      <c r="FG608" s="1363"/>
      <c r="FH608" s="1363"/>
      <c r="FI608" s="1363"/>
      <c r="FJ608" s="1363"/>
      <c r="FK608" s="1363"/>
      <c r="FL608" s="1363"/>
      <c r="FM608" s="1363"/>
      <c r="FN608" s="1363"/>
      <c r="FO608" s="1363"/>
      <c r="FP608" s="1363"/>
      <c r="FQ608" s="1363"/>
      <c r="FR608" s="1363"/>
      <c r="FS608" s="1363"/>
      <c r="FT608" s="1363"/>
      <c r="FU608" s="1363"/>
      <c r="FV608" s="1363"/>
      <c r="FW608" s="1363"/>
      <c r="FX608" s="1363"/>
      <c r="FY608" s="1363"/>
      <c r="FZ608" s="1363"/>
      <c r="GA608" s="1363"/>
      <c r="GB608" s="1363"/>
      <c r="GC608" s="1363"/>
      <c r="GD608" s="1363"/>
      <c r="GE608" s="1363"/>
      <c r="GF608" s="1363"/>
      <c r="GG608" s="1363"/>
      <c r="GH608" s="1363"/>
      <c r="GI608" s="1363"/>
      <c r="GJ608" s="1363"/>
      <c r="GK608" s="1363"/>
      <c r="GL608" s="1363"/>
      <c r="GM608" s="1363"/>
      <c r="GN608" s="1363"/>
    </row>
    <row r="609" spans="1:196" ht="24" customHeight="1">
      <c r="A609" s="13">
        <v>5</v>
      </c>
      <c r="B609" s="13">
        <v>3</v>
      </c>
      <c r="C609" s="1477" t="s">
        <v>3822</v>
      </c>
      <c r="D609" s="31">
        <v>787000</v>
      </c>
      <c r="E609" s="13">
        <v>1</v>
      </c>
      <c r="F609" s="126">
        <f t="shared" si="130"/>
        <v>787000</v>
      </c>
      <c r="G609" s="14" t="s">
        <v>222</v>
      </c>
      <c r="H609" s="15" t="s">
        <v>1071</v>
      </c>
      <c r="I609" s="36" t="s">
        <v>1264</v>
      </c>
      <c r="J609" s="941" t="s">
        <v>961</v>
      </c>
      <c r="K609" s="38" t="s">
        <v>1264</v>
      </c>
      <c r="L609" s="1363"/>
      <c r="M609" s="1363"/>
      <c r="N609" s="2012"/>
      <c r="O609" s="2012"/>
      <c r="P609" s="2012"/>
      <c r="Q609" s="2012"/>
      <c r="R609" s="2012"/>
      <c r="S609" s="2012"/>
      <c r="T609" s="2012"/>
      <c r="U609" s="2012"/>
      <c r="V609" s="2012"/>
      <c r="W609" s="2012"/>
      <c r="X609" s="2012"/>
      <c r="Y609" s="2012"/>
      <c r="Z609" s="2012"/>
      <c r="AA609" s="2012"/>
      <c r="AB609" s="2012"/>
      <c r="AC609" s="2012"/>
      <c r="AD609" s="2012"/>
      <c r="AE609" s="2012"/>
      <c r="AF609" s="2012"/>
      <c r="AG609" s="2012"/>
      <c r="AH609" s="2042">
        <f t="shared" si="131"/>
        <v>1</v>
      </c>
      <c r="AI609" s="2043">
        <f t="shared" si="132"/>
        <v>787000</v>
      </c>
      <c r="AJ609" s="1314"/>
      <c r="AK609" s="1363"/>
      <c r="AL609" s="128"/>
      <c r="AM609" s="128"/>
      <c r="AN609" s="128"/>
      <c r="AO609" s="128"/>
      <c r="AP609" s="128"/>
      <c r="AQ609" s="128"/>
      <c r="AR609" s="128"/>
      <c r="AS609" s="128"/>
      <c r="AT609" s="128"/>
      <c r="AU609" s="128"/>
      <c r="AV609" s="1827">
        <f>$E609</f>
        <v>1</v>
      </c>
      <c r="AW609" s="1827">
        <f>$F609</f>
        <v>787000</v>
      </c>
      <c r="AX609" s="1363"/>
      <c r="AY609" s="1363"/>
      <c r="AZ609" s="1363"/>
      <c r="BA609" s="1363"/>
      <c r="BB609" s="1363"/>
      <c r="BC609" s="1363"/>
      <c r="BD609" s="1363"/>
      <c r="BE609" s="1363"/>
      <c r="BF609" s="1363"/>
      <c r="BG609" s="1363"/>
      <c r="BH609" s="1363"/>
      <c r="BI609" s="1363"/>
      <c r="BJ609" s="1363"/>
      <c r="BK609" s="1363"/>
      <c r="BL609" s="1363"/>
      <c r="BM609" s="1363"/>
      <c r="BN609" s="1363"/>
      <c r="BO609" s="1363"/>
      <c r="BP609" s="1363"/>
      <c r="BQ609" s="1363"/>
      <c r="BR609" s="1363"/>
      <c r="BS609" s="1363"/>
      <c r="BT609" s="1363"/>
      <c r="BU609" s="1363"/>
      <c r="BV609" s="1363"/>
      <c r="BW609" s="1363"/>
      <c r="BX609" s="1363"/>
      <c r="BY609" s="1363"/>
      <c r="BZ609" s="1363"/>
      <c r="CA609" s="1363"/>
      <c r="CB609" s="1363"/>
      <c r="CC609" s="1363"/>
      <c r="CD609" s="1363"/>
      <c r="CE609" s="1363"/>
      <c r="CF609" s="1363"/>
      <c r="CG609" s="1363"/>
      <c r="CH609" s="1363"/>
      <c r="CI609" s="1363"/>
      <c r="CJ609" s="1363"/>
      <c r="CK609" s="1363"/>
      <c r="CL609" s="1363"/>
      <c r="CM609" s="1363"/>
      <c r="CN609" s="1363"/>
      <c r="CO609" s="1363"/>
      <c r="CP609" s="1363"/>
      <c r="CQ609" s="1363"/>
      <c r="CR609" s="1363"/>
      <c r="CS609" s="1363"/>
      <c r="CT609" s="1363"/>
      <c r="CU609" s="1363"/>
      <c r="CV609" s="1363"/>
      <c r="CW609" s="1363"/>
      <c r="CX609" s="1363"/>
      <c r="CY609" s="1363"/>
      <c r="CZ609" s="1363"/>
      <c r="DA609" s="1363"/>
      <c r="DB609" s="1363"/>
      <c r="DC609" s="1363"/>
      <c r="DD609" s="1363"/>
      <c r="DE609" s="1363"/>
      <c r="DF609" s="1363"/>
      <c r="DG609" s="1363"/>
      <c r="DH609" s="1363"/>
      <c r="DI609" s="1363"/>
      <c r="DJ609" s="1363"/>
      <c r="DK609" s="1363"/>
      <c r="DL609" s="1363"/>
      <c r="DM609" s="1363"/>
      <c r="DN609" s="1363"/>
      <c r="DO609" s="1363"/>
      <c r="DP609" s="1363"/>
      <c r="DQ609" s="1363"/>
      <c r="DR609" s="1363"/>
      <c r="DS609" s="1363"/>
      <c r="DT609" s="1363"/>
      <c r="DU609" s="1363"/>
      <c r="DV609" s="1363"/>
      <c r="DW609" s="1363"/>
      <c r="DX609" s="1363"/>
      <c r="DY609" s="1363"/>
      <c r="DZ609" s="1363"/>
      <c r="EA609" s="1363"/>
      <c r="EB609" s="1363"/>
      <c r="EC609" s="1363"/>
      <c r="ED609" s="1363"/>
      <c r="EE609" s="1363"/>
      <c r="EF609" s="1363"/>
      <c r="EG609" s="1363"/>
      <c r="EH609" s="1363"/>
      <c r="EI609" s="1363"/>
      <c r="EJ609" s="1363"/>
      <c r="EK609" s="1363"/>
      <c r="EL609" s="1363"/>
      <c r="EM609" s="1363"/>
      <c r="EN609" s="1363"/>
      <c r="EO609" s="1363"/>
      <c r="EP609" s="1363"/>
      <c r="EQ609" s="1363"/>
      <c r="ER609" s="1363"/>
      <c r="ES609" s="1363"/>
      <c r="ET609" s="1363"/>
      <c r="EU609" s="1363"/>
      <c r="EV609" s="1363"/>
      <c r="EW609" s="1363"/>
      <c r="EX609" s="1363"/>
      <c r="EY609" s="1363"/>
      <c r="EZ609" s="1363"/>
      <c r="FA609" s="1363"/>
      <c r="FB609" s="1363"/>
      <c r="FC609" s="1363"/>
      <c r="FD609" s="1363"/>
      <c r="FE609" s="1363"/>
      <c r="FF609" s="1363"/>
      <c r="FG609" s="1363"/>
      <c r="FH609" s="1363"/>
      <c r="FI609" s="1363"/>
      <c r="FJ609" s="1363"/>
      <c r="FK609" s="1363"/>
      <c r="FL609" s="1363"/>
      <c r="FM609" s="1363"/>
      <c r="FN609" s="1363"/>
      <c r="FO609" s="1363"/>
      <c r="FP609" s="1363"/>
      <c r="FQ609" s="1363"/>
      <c r="FR609" s="1363"/>
      <c r="FS609" s="1363"/>
      <c r="FT609" s="1363"/>
      <c r="FU609" s="1363"/>
      <c r="FV609" s="1363"/>
      <c r="FW609" s="1363"/>
      <c r="FX609" s="1363"/>
      <c r="FY609" s="1363"/>
      <c r="FZ609" s="1363"/>
      <c r="GA609" s="1363"/>
      <c r="GB609" s="1363"/>
      <c r="GC609" s="1363"/>
      <c r="GD609" s="1363"/>
      <c r="GE609" s="1363"/>
      <c r="GF609" s="1363"/>
      <c r="GG609" s="1363"/>
      <c r="GH609" s="1363"/>
      <c r="GI609" s="1363"/>
      <c r="GJ609" s="1363"/>
      <c r="GK609" s="1363"/>
      <c r="GL609" s="1363"/>
      <c r="GM609" s="1363"/>
      <c r="GN609" s="1363"/>
    </row>
    <row r="610" spans="1:196" ht="24" customHeight="1">
      <c r="A610" s="42"/>
      <c r="B610" s="42"/>
      <c r="C610" s="1407"/>
      <c r="D610" s="2035"/>
      <c r="E610" s="42"/>
      <c r="F610" s="1992"/>
      <c r="G610" s="1904"/>
      <c r="H610" s="353"/>
      <c r="L610" s="1363"/>
      <c r="M610" s="1363"/>
      <c r="N610" s="1363"/>
      <c r="O610" s="1363"/>
      <c r="P610" s="1363"/>
      <c r="Q610" s="1363"/>
      <c r="R610" s="1363"/>
      <c r="S610" s="1363"/>
      <c r="T610" s="1363"/>
      <c r="U610" s="1363"/>
      <c r="V610" s="1363"/>
      <c r="W610" s="1363"/>
      <c r="X610" s="1363"/>
      <c r="Y610" s="1363"/>
      <c r="Z610" s="1363"/>
      <c r="AA610" s="1363"/>
      <c r="AB610" s="1363"/>
      <c r="AC610" s="1363"/>
      <c r="AD610" s="1363"/>
      <c r="AE610" s="1363"/>
      <c r="AF610" s="1363"/>
      <c r="AG610" s="1363"/>
      <c r="AH610" s="1362"/>
      <c r="AI610" s="1314"/>
      <c r="AJ610" s="1314"/>
      <c r="AK610" s="1363"/>
      <c r="AL610" s="3135" t="s">
        <v>876</v>
      </c>
      <c r="AM610" s="3135"/>
      <c r="AN610" s="3135" t="s">
        <v>1105</v>
      </c>
      <c r="AO610" s="3135"/>
      <c r="AP610" s="3135" t="s">
        <v>877</v>
      </c>
      <c r="AQ610" s="3135"/>
      <c r="AR610" s="3135" t="s">
        <v>1406</v>
      </c>
      <c r="AS610" s="3135"/>
      <c r="AT610" s="1363"/>
      <c r="AU610" s="1363"/>
      <c r="AV610" s="1363"/>
      <c r="AW610" s="1363"/>
      <c r="AX610" s="1363"/>
      <c r="AY610" s="1363"/>
      <c r="AZ610" s="1363"/>
      <c r="BA610" s="1363"/>
      <c r="BB610" s="1363"/>
      <c r="BC610" s="1363"/>
      <c r="BD610" s="1363"/>
      <c r="BE610" s="1363"/>
      <c r="BF610" s="1363"/>
      <c r="BG610" s="1363"/>
      <c r="BH610" s="1363"/>
      <c r="BI610" s="1363"/>
      <c r="BJ610" s="1363"/>
      <c r="BK610" s="1363"/>
      <c r="BL610" s="1363"/>
      <c r="BM610" s="1363"/>
      <c r="BN610" s="1363"/>
      <c r="BO610" s="1363"/>
      <c r="BP610" s="1363"/>
      <c r="BQ610" s="1363"/>
      <c r="BR610" s="1363"/>
      <c r="BS610" s="1363"/>
      <c r="BT610" s="1363"/>
      <c r="BU610" s="1363"/>
      <c r="BV610" s="1363"/>
      <c r="BW610" s="1363"/>
      <c r="BX610" s="1363"/>
      <c r="BY610" s="1363"/>
      <c r="BZ610" s="1363"/>
      <c r="CA610" s="1363"/>
      <c r="CB610" s="1363"/>
      <c r="CC610" s="1363"/>
      <c r="CD610" s="1363"/>
      <c r="CE610" s="1363"/>
      <c r="CF610" s="1363"/>
      <c r="CG610" s="1363"/>
      <c r="CH610" s="1363"/>
      <c r="CI610" s="1363"/>
      <c r="CJ610" s="1363"/>
      <c r="CK610" s="1363"/>
      <c r="CL610" s="1363"/>
      <c r="CM610" s="1363"/>
      <c r="CN610" s="1363"/>
      <c r="CO610" s="1363"/>
      <c r="CP610" s="1363"/>
      <c r="CQ610" s="1363"/>
      <c r="CR610" s="1363"/>
      <c r="CS610" s="1363"/>
      <c r="CT610" s="1363"/>
      <c r="CU610" s="1363"/>
      <c r="CV610" s="1363"/>
      <c r="CW610" s="1363"/>
      <c r="CX610" s="1363"/>
      <c r="CY610" s="1363"/>
      <c r="CZ610" s="1363"/>
      <c r="DA610" s="1363"/>
      <c r="DB610" s="1363"/>
      <c r="DC610" s="1363"/>
      <c r="DD610" s="1363"/>
      <c r="DE610" s="1363"/>
      <c r="DF610" s="1363"/>
      <c r="DG610" s="1363"/>
      <c r="DH610" s="1363"/>
      <c r="DI610" s="1363"/>
      <c r="DJ610" s="1363"/>
      <c r="DK610" s="1363"/>
      <c r="DL610" s="1363"/>
      <c r="DM610" s="1363"/>
      <c r="DN610" s="1363"/>
      <c r="DO610" s="1363"/>
      <c r="DP610" s="1363"/>
      <c r="DQ610" s="1363"/>
      <c r="DR610" s="1363"/>
      <c r="DS610" s="1363"/>
      <c r="DT610" s="1363"/>
      <c r="DU610" s="1363"/>
      <c r="DV610" s="1363"/>
      <c r="DW610" s="1363"/>
      <c r="DX610" s="1363"/>
      <c r="DY610" s="1363"/>
      <c r="DZ610" s="1363"/>
      <c r="EA610" s="1363"/>
      <c r="EB610" s="1363"/>
      <c r="EC610" s="1363"/>
      <c r="ED610" s="1363"/>
      <c r="EE610" s="1363"/>
      <c r="EF610" s="1363"/>
      <c r="EG610" s="1363"/>
      <c r="EH610" s="1363"/>
      <c r="EI610" s="1363"/>
      <c r="EJ610" s="1363"/>
      <c r="EK610" s="1363"/>
      <c r="EL610" s="1363"/>
      <c r="EM610" s="1363"/>
      <c r="EN610" s="1363"/>
      <c r="EO610" s="1363"/>
      <c r="EP610" s="1363"/>
      <c r="EQ610" s="1363"/>
      <c r="ER610" s="1363"/>
      <c r="ES610" s="1363"/>
      <c r="ET610" s="1363"/>
      <c r="EU610" s="1363"/>
      <c r="EV610" s="1363"/>
      <c r="EW610" s="1363"/>
      <c r="EX610" s="1363"/>
      <c r="EY610" s="1363"/>
      <c r="EZ610" s="1363"/>
      <c r="FA610" s="1363"/>
      <c r="FB610" s="1363"/>
      <c r="FC610" s="1363"/>
      <c r="FD610" s="1363"/>
      <c r="FE610" s="1363"/>
      <c r="FF610" s="1363"/>
      <c r="FG610" s="1363"/>
      <c r="FH610" s="1363"/>
      <c r="FI610" s="1363"/>
      <c r="FJ610" s="1363"/>
      <c r="FK610" s="1363"/>
      <c r="FL610" s="1363"/>
      <c r="FM610" s="1363"/>
      <c r="FN610" s="1363"/>
      <c r="FO610" s="1363"/>
      <c r="FP610" s="1363"/>
      <c r="FQ610" s="1363"/>
      <c r="FR610" s="1363"/>
      <c r="FS610" s="1363"/>
      <c r="FT610" s="1363"/>
      <c r="FU610" s="1363"/>
      <c r="FV610" s="1363"/>
      <c r="FW610" s="1363"/>
      <c r="FX610" s="1363"/>
      <c r="FY610" s="1363"/>
      <c r="FZ610" s="1363"/>
      <c r="GA610" s="1363"/>
      <c r="GB610" s="1363"/>
      <c r="GC610" s="1363"/>
      <c r="GD610" s="1363"/>
      <c r="GE610" s="1363"/>
      <c r="GF610" s="1363"/>
      <c r="GG610" s="1363"/>
      <c r="GH610" s="1363"/>
      <c r="GI610" s="1363"/>
      <c r="GJ610" s="1363"/>
      <c r="GK610" s="1363"/>
      <c r="GL610" s="1363"/>
      <c r="GM610" s="1363"/>
      <c r="GN610" s="1363"/>
    </row>
    <row r="611" spans="1:196" ht="24" customHeight="1">
      <c r="A611" s="42"/>
      <c r="B611" s="42"/>
      <c r="C611" s="1407"/>
      <c r="D611" s="2035"/>
      <c r="E611" s="42"/>
      <c r="F611" s="1992"/>
      <c r="G611" s="1904"/>
      <c r="H611" s="353"/>
      <c r="L611" s="1363"/>
      <c r="M611" s="1363"/>
      <c r="N611" s="1363"/>
      <c r="O611" s="1363"/>
      <c r="P611" s="1363"/>
      <c r="Q611" s="1363"/>
      <c r="R611" s="1363"/>
      <c r="S611" s="1363"/>
      <c r="T611" s="1363"/>
      <c r="U611" s="1363"/>
      <c r="V611" s="1363"/>
      <c r="W611" s="1363"/>
      <c r="X611" s="1363"/>
      <c r="Y611" s="1363"/>
      <c r="Z611" s="1363"/>
      <c r="AA611" s="1363"/>
      <c r="AB611" s="1363"/>
      <c r="AC611" s="1363"/>
      <c r="AD611" s="1363"/>
      <c r="AE611" s="1363"/>
      <c r="AF611" s="1363"/>
      <c r="AG611" s="1363"/>
      <c r="AH611" s="1362"/>
      <c r="AI611" s="1314"/>
      <c r="AJ611" s="1314"/>
      <c r="AK611" s="1363"/>
      <c r="AL611" s="267" t="s">
        <v>1078</v>
      </c>
      <c r="AM611" s="267" t="s">
        <v>1077</v>
      </c>
      <c r="AN611" s="267" t="s">
        <v>1078</v>
      </c>
      <c r="AO611" s="267" t="s">
        <v>1077</v>
      </c>
      <c r="AP611" s="267" t="s">
        <v>1078</v>
      </c>
      <c r="AQ611" s="267" t="s">
        <v>1077</v>
      </c>
      <c r="AR611" s="267" t="s">
        <v>1078</v>
      </c>
      <c r="AS611" s="267" t="s">
        <v>1077</v>
      </c>
      <c r="AT611" s="1363"/>
      <c r="AU611" s="1363"/>
      <c r="AV611" s="1363"/>
      <c r="AW611" s="1363"/>
      <c r="AX611" s="1363"/>
      <c r="AY611" s="1363"/>
      <c r="AZ611" s="1363"/>
      <c r="BA611" s="1363"/>
      <c r="BB611" s="1363"/>
      <c r="BC611" s="1363"/>
      <c r="BD611" s="1363"/>
      <c r="BE611" s="1363"/>
      <c r="BF611" s="1363"/>
      <c r="BG611" s="1363"/>
      <c r="BH611" s="1363"/>
      <c r="BI611" s="1363"/>
      <c r="BJ611" s="1363"/>
      <c r="BK611" s="1363"/>
      <c r="BL611" s="1363"/>
      <c r="BM611" s="1363"/>
      <c r="BN611" s="1363"/>
      <c r="BO611" s="1363"/>
      <c r="BP611" s="1363"/>
      <c r="BQ611" s="1363"/>
      <c r="BR611" s="1363"/>
      <c r="BS611" s="1363"/>
      <c r="BT611" s="1363"/>
      <c r="BU611" s="1363"/>
      <c r="BV611" s="1363"/>
      <c r="BW611" s="1363"/>
      <c r="BX611" s="1363"/>
      <c r="BY611" s="1363"/>
      <c r="BZ611" s="1363"/>
      <c r="CA611" s="1363"/>
      <c r="CB611" s="1363"/>
      <c r="CC611" s="1363"/>
      <c r="CD611" s="1363"/>
      <c r="CE611" s="1363"/>
      <c r="CF611" s="1363"/>
      <c r="CG611" s="1363"/>
      <c r="CH611" s="1363"/>
      <c r="CI611" s="1363"/>
      <c r="CJ611" s="1363"/>
      <c r="CK611" s="1363"/>
      <c r="CL611" s="1363"/>
      <c r="CM611" s="1363"/>
      <c r="CN611" s="1363"/>
      <c r="CO611" s="1363"/>
      <c r="CP611" s="1363"/>
      <c r="CQ611" s="1363"/>
      <c r="CR611" s="1363"/>
      <c r="CS611" s="1363"/>
      <c r="CT611" s="1363"/>
      <c r="CU611" s="1363"/>
      <c r="CV611" s="1363"/>
      <c r="CW611" s="1363"/>
      <c r="CX611" s="1363"/>
      <c r="CY611" s="1363"/>
      <c r="CZ611" s="1363"/>
      <c r="DA611" s="1363"/>
      <c r="DB611" s="1363"/>
      <c r="DC611" s="1363"/>
      <c r="DD611" s="1363"/>
      <c r="DE611" s="1363"/>
      <c r="DF611" s="1363"/>
      <c r="DG611" s="1363"/>
      <c r="DH611" s="1363"/>
      <c r="DI611" s="1363"/>
      <c r="DJ611" s="1363"/>
      <c r="DK611" s="1363"/>
      <c r="DL611" s="1363"/>
      <c r="DM611" s="1363"/>
      <c r="DN611" s="1363"/>
      <c r="DO611" s="1363"/>
      <c r="DP611" s="1363"/>
      <c r="DQ611" s="1363"/>
      <c r="DR611" s="1363"/>
      <c r="DS611" s="1363"/>
      <c r="DT611" s="1363"/>
      <c r="DU611" s="1363"/>
      <c r="DV611" s="1363"/>
      <c r="DW611" s="1363"/>
      <c r="DX611" s="1363"/>
      <c r="DY611" s="1363"/>
      <c r="DZ611" s="1363"/>
      <c r="EA611" s="1363"/>
      <c r="EB611" s="1363"/>
      <c r="EC611" s="1363"/>
      <c r="ED611" s="1363"/>
      <c r="EE611" s="1363"/>
      <c r="EF611" s="1363"/>
      <c r="EG611" s="1363"/>
      <c r="EH611" s="1363"/>
      <c r="EI611" s="1363"/>
      <c r="EJ611" s="1363"/>
      <c r="EK611" s="1363"/>
      <c r="EL611" s="1363"/>
      <c r="EM611" s="1363"/>
      <c r="EN611" s="1363"/>
      <c r="EO611" s="1363"/>
      <c r="EP611" s="1363"/>
      <c r="EQ611" s="1363"/>
      <c r="ER611" s="1363"/>
      <c r="ES611" s="1363"/>
      <c r="ET611" s="1363"/>
      <c r="EU611" s="1363"/>
      <c r="EV611" s="1363"/>
      <c r="EW611" s="1363"/>
      <c r="EX611" s="1363"/>
      <c r="EY611" s="1363"/>
      <c r="EZ611" s="1363"/>
      <c r="FA611" s="1363"/>
      <c r="FB611" s="1363"/>
      <c r="FC611" s="1363"/>
      <c r="FD611" s="1363"/>
      <c r="FE611" s="1363"/>
      <c r="FF611" s="1363"/>
      <c r="FG611" s="1363"/>
      <c r="FH611" s="1363"/>
      <c r="FI611" s="1363"/>
      <c r="FJ611" s="1363"/>
      <c r="FK611" s="1363"/>
      <c r="FL611" s="1363"/>
      <c r="FM611" s="1363"/>
      <c r="FN611" s="1363"/>
      <c r="FO611" s="1363"/>
      <c r="FP611" s="1363"/>
      <c r="FQ611" s="1363"/>
      <c r="FR611" s="1363"/>
      <c r="FS611" s="1363"/>
      <c r="FT611" s="1363"/>
      <c r="FU611" s="1363"/>
      <c r="FV611" s="1363"/>
      <c r="FW611" s="1363"/>
      <c r="FX611" s="1363"/>
      <c r="FY611" s="1363"/>
      <c r="FZ611" s="1363"/>
      <c r="GA611" s="1363"/>
      <c r="GB611" s="1363"/>
      <c r="GC611" s="1363"/>
      <c r="GD611" s="1363"/>
      <c r="GE611" s="1363"/>
      <c r="GF611" s="1363"/>
      <c r="GG611" s="1363"/>
      <c r="GH611" s="1363"/>
      <c r="GI611" s="1363"/>
      <c r="GJ611" s="1363"/>
      <c r="GK611" s="1363"/>
      <c r="GL611" s="1363"/>
      <c r="GM611" s="1363"/>
      <c r="GN611" s="1363"/>
    </row>
    <row r="612" spans="1:196" ht="24" customHeight="1">
      <c r="A612" s="42"/>
      <c r="B612" s="42"/>
      <c r="C612" s="1407"/>
      <c r="D612" s="2035"/>
      <c r="E612" s="42"/>
      <c r="F612" s="1992"/>
      <c r="G612" s="1904"/>
      <c r="H612" s="353"/>
      <c r="L612" s="1363"/>
      <c r="M612" s="1363"/>
      <c r="N612" s="1363"/>
      <c r="O612" s="1363"/>
      <c r="P612" s="1363"/>
      <c r="Q612" s="1363"/>
      <c r="R612" s="1363"/>
      <c r="S612" s="1363"/>
      <c r="T612" s="1363"/>
      <c r="U612" s="1363"/>
      <c r="V612" s="1363"/>
      <c r="W612" s="1363"/>
      <c r="X612" s="1363"/>
      <c r="Y612" s="1363"/>
      <c r="Z612" s="1363"/>
      <c r="AA612" s="1363"/>
      <c r="AB612" s="1363"/>
      <c r="AC612" s="1363"/>
      <c r="AD612" s="1363"/>
      <c r="AE612" s="1363"/>
      <c r="AF612" s="1363"/>
      <c r="AG612" s="1363"/>
      <c r="AH612" s="1362"/>
      <c r="AI612" s="1314"/>
      <c r="AJ612" s="1314"/>
      <c r="AK612" s="1363"/>
      <c r="AL612" s="2008">
        <f>SUM(AL613:AL617)</f>
        <v>1</v>
      </c>
      <c r="AM612" s="2008">
        <f t="shared" ref="AM612:AS612" si="133">SUM(AM613:AM617)</f>
        <v>930000</v>
      </c>
      <c r="AN612" s="2008">
        <f t="shared" si="133"/>
        <v>2</v>
      </c>
      <c r="AO612" s="2008">
        <f t="shared" si="133"/>
        <v>6520000</v>
      </c>
      <c r="AP612" s="2008">
        <f t="shared" si="133"/>
        <v>1</v>
      </c>
      <c r="AQ612" s="2008">
        <f t="shared" si="133"/>
        <v>787000</v>
      </c>
      <c r="AR612" s="2008">
        <f t="shared" si="133"/>
        <v>1</v>
      </c>
      <c r="AS612" s="2008">
        <f t="shared" si="133"/>
        <v>930000</v>
      </c>
      <c r="AT612" s="2009">
        <f>AL612+AN612+AP612+AR612</f>
        <v>5</v>
      </c>
      <c r="AU612" s="2009">
        <f>AM612+AO612+AQ612+AS612</f>
        <v>9167000</v>
      </c>
      <c r="AV612" s="1363"/>
      <c r="AW612" s="1363"/>
      <c r="AX612" s="1363"/>
      <c r="AY612" s="1363"/>
      <c r="AZ612" s="1363"/>
      <c r="BA612" s="1363"/>
      <c r="BB612" s="1363"/>
      <c r="BC612" s="1363"/>
      <c r="BD612" s="1363"/>
      <c r="BE612" s="1363"/>
      <c r="BF612" s="1363"/>
      <c r="BG612" s="1363"/>
      <c r="BH612" s="1363"/>
      <c r="BI612" s="1363"/>
      <c r="BJ612" s="1363"/>
      <c r="BK612" s="1363"/>
      <c r="BL612" s="1363"/>
      <c r="BM612" s="1363"/>
      <c r="BN612" s="1363"/>
      <c r="BO612" s="1363"/>
      <c r="BP612" s="1363"/>
      <c r="BQ612" s="1363"/>
      <c r="BR612" s="1363"/>
      <c r="BS612" s="1363"/>
      <c r="BT612" s="1363"/>
      <c r="BU612" s="1363"/>
      <c r="BV612" s="1363"/>
      <c r="BW612" s="1363"/>
      <c r="BX612" s="1363"/>
      <c r="BY612" s="1363"/>
      <c r="BZ612" s="1363"/>
      <c r="CA612" s="1363"/>
      <c r="CB612" s="1363"/>
      <c r="CC612" s="1363"/>
      <c r="CD612" s="1363"/>
      <c r="CE612" s="1363"/>
      <c r="CF612" s="1363"/>
      <c r="CG612" s="1363"/>
      <c r="CH612" s="1363"/>
      <c r="CI612" s="1363"/>
      <c r="CJ612" s="1363"/>
      <c r="CK612" s="1363"/>
      <c r="CL612" s="1363"/>
      <c r="CM612" s="1363"/>
      <c r="CN612" s="1363"/>
      <c r="CO612" s="1363"/>
      <c r="CP612" s="1363"/>
      <c r="CQ612" s="1363"/>
      <c r="CR612" s="1363"/>
      <c r="CS612" s="1363"/>
      <c r="CT612" s="1363"/>
      <c r="CU612" s="1363"/>
      <c r="CV612" s="1363"/>
      <c r="CW612" s="1363"/>
      <c r="CX612" s="1363"/>
      <c r="CY612" s="1363"/>
      <c r="CZ612" s="1363"/>
      <c r="DA612" s="1363"/>
      <c r="DB612" s="1363"/>
      <c r="DC612" s="1363"/>
      <c r="DD612" s="1363"/>
      <c r="DE612" s="1363"/>
      <c r="DF612" s="1363"/>
      <c r="DG612" s="1363"/>
      <c r="DH612" s="1363"/>
      <c r="DI612" s="1363"/>
      <c r="DJ612" s="1363"/>
      <c r="DK612" s="1363"/>
      <c r="DL612" s="1363"/>
      <c r="DM612" s="1363"/>
      <c r="DN612" s="1363"/>
      <c r="DO612" s="1363"/>
      <c r="DP612" s="1363"/>
      <c r="DQ612" s="1363"/>
      <c r="DR612" s="1363"/>
      <c r="DS612" s="1363"/>
      <c r="DT612" s="1363"/>
      <c r="DU612" s="1363"/>
      <c r="DV612" s="1363"/>
      <c r="DW612" s="1363"/>
      <c r="DX612" s="1363"/>
      <c r="DY612" s="1363"/>
      <c r="DZ612" s="1363"/>
      <c r="EA612" s="1363"/>
      <c r="EB612" s="1363"/>
      <c r="EC612" s="1363"/>
      <c r="ED612" s="1363"/>
      <c r="EE612" s="1363"/>
      <c r="EF612" s="1363"/>
      <c r="EG612" s="1363"/>
      <c r="EH612" s="1363"/>
      <c r="EI612" s="1363"/>
      <c r="EJ612" s="1363"/>
      <c r="EK612" s="1363"/>
      <c r="EL612" s="1363"/>
      <c r="EM612" s="1363"/>
      <c r="EN612" s="1363"/>
      <c r="EO612" s="1363"/>
      <c r="EP612" s="1363"/>
      <c r="EQ612" s="1363"/>
      <c r="ER612" s="1363"/>
      <c r="ES612" s="1363"/>
      <c r="ET612" s="1363"/>
      <c r="EU612" s="1363"/>
      <c r="EV612" s="1363"/>
      <c r="EW612" s="1363"/>
      <c r="EX612" s="1363"/>
      <c r="EY612" s="1363"/>
      <c r="EZ612" s="1363"/>
      <c r="FA612" s="1363"/>
      <c r="FB612" s="1363"/>
      <c r="FC612" s="1363"/>
      <c r="FD612" s="1363"/>
      <c r="FE612" s="1363"/>
      <c r="FF612" s="1363"/>
      <c r="FG612" s="1363"/>
      <c r="FH612" s="1363"/>
      <c r="FI612" s="1363"/>
      <c r="FJ612" s="1363"/>
      <c r="FK612" s="1363"/>
      <c r="FL612" s="1363"/>
      <c r="FM612" s="1363"/>
      <c r="FN612" s="1363"/>
      <c r="FO612" s="1363"/>
      <c r="FP612" s="1363"/>
      <c r="FQ612" s="1363"/>
      <c r="FR612" s="1363"/>
      <c r="FS612" s="1363"/>
      <c r="FT612" s="1363"/>
      <c r="FU612" s="1363"/>
      <c r="FV612" s="1363"/>
      <c r="FW612" s="1363"/>
      <c r="FX612" s="1363"/>
      <c r="FY612" s="1363"/>
      <c r="FZ612" s="1363"/>
      <c r="GA612" s="1363"/>
      <c r="GB612" s="1363"/>
      <c r="GC612" s="1363"/>
      <c r="GD612" s="1363"/>
      <c r="GE612" s="1363"/>
      <c r="GF612" s="1363"/>
      <c r="GG612" s="1363"/>
      <c r="GH612" s="1363"/>
      <c r="GI612" s="1363"/>
      <c r="GJ612" s="1363"/>
      <c r="GK612" s="1363"/>
      <c r="GL612" s="1363"/>
      <c r="GM612" s="1363"/>
      <c r="GN612" s="1363"/>
    </row>
    <row r="613" spans="1:196" ht="24" customHeight="1">
      <c r="A613" s="13">
        <v>6</v>
      </c>
      <c r="B613" s="13">
        <v>4</v>
      </c>
      <c r="C613" s="1477" t="s">
        <v>3819</v>
      </c>
      <c r="D613" s="1478">
        <v>930000</v>
      </c>
      <c r="E613" s="1534">
        <v>1</v>
      </c>
      <c r="F613" s="126">
        <f>E613*D613</f>
        <v>930000</v>
      </c>
      <c r="G613" s="14" t="s">
        <v>3905</v>
      </c>
      <c r="H613" s="14" t="s">
        <v>876</v>
      </c>
      <c r="I613" s="36" t="s">
        <v>1264</v>
      </c>
      <c r="J613" s="941" t="s">
        <v>961</v>
      </c>
      <c r="K613" s="38" t="s">
        <v>1264</v>
      </c>
      <c r="L613" s="1363"/>
      <c r="M613" s="1363"/>
      <c r="N613" s="2013"/>
      <c r="O613" s="2013"/>
      <c r="P613" s="2013"/>
      <c r="Q613" s="2013"/>
      <c r="R613" s="2013"/>
      <c r="S613" s="2013"/>
      <c r="T613" s="2013"/>
      <c r="U613" s="2013"/>
      <c r="V613" s="2013"/>
      <c r="W613" s="2013"/>
      <c r="X613" s="2013"/>
      <c r="Y613" s="2013"/>
      <c r="Z613" s="2013"/>
      <c r="AA613" s="2013"/>
      <c r="AB613" s="2013"/>
      <c r="AC613" s="2013"/>
      <c r="AD613" s="2013"/>
      <c r="AE613" s="2013"/>
      <c r="AF613" s="2013"/>
      <c r="AG613" s="2013"/>
      <c r="AH613" s="2044">
        <f>$E613</f>
        <v>1</v>
      </c>
      <c r="AI613" s="2045">
        <f>$F613</f>
        <v>930000</v>
      </c>
      <c r="AJ613" s="1314"/>
      <c r="AK613" s="1363"/>
      <c r="AL613" s="1827">
        <f>$E613</f>
        <v>1</v>
      </c>
      <c r="AM613" s="1827">
        <f>$F613</f>
        <v>930000</v>
      </c>
      <c r="AN613" s="128"/>
      <c r="AO613" s="128"/>
      <c r="AP613" s="128"/>
      <c r="AQ613" s="128"/>
      <c r="AR613" s="128"/>
      <c r="AS613" s="128"/>
      <c r="AT613" s="1363"/>
      <c r="AU613" s="1363"/>
      <c r="AV613" s="1363"/>
      <c r="AW613" s="1363"/>
      <c r="AX613" s="1363"/>
      <c r="AY613" s="1363"/>
      <c r="AZ613" s="1363"/>
      <c r="BA613" s="1363"/>
      <c r="BB613" s="1363"/>
      <c r="BC613" s="1363"/>
      <c r="BD613" s="1363"/>
      <c r="BE613" s="1363"/>
      <c r="BF613" s="1363"/>
      <c r="BG613" s="1363"/>
      <c r="BH613" s="1363"/>
      <c r="BI613" s="1363"/>
      <c r="BJ613" s="1363"/>
      <c r="BK613" s="1363"/>
      <c r="BL613" s="1363"/>
      <c r="BM613" s="1363"/>
      <c r="BN613" s="1363"/>
      <c r="BO613" s="1363"/>
      <c r="BP613" s="1363"/>
      <c r="BQ613" s="1363"/>
      <c r="BR613" s="1363"/>
      <c r="BS613" s="1363"/>
      <c r="BT613" s="1363"/>
      <c r="BU613" s="1363"/>
      <c r="BV613" s="1363"/>
      <c r="BW613" s="1363"/>
      <c r="BX613" s="1363"/>
      <c r="BY613" s="1363"/>
      <c r="BZ613" s="1363"/>
      <c r="CA613" s="1363"/>
      <c r="CB613" s="1363"/>
      <c r="CC613" s="1363"/>
      <c r="CD613" s="1363"/>
      <c r="CE613" s="1363"/>
      <c r="CF613" s="1363"/>
      <c r="CG613" s="1363"/>
      <c r="CH613" s="1363"/>
      <c r="CI613" s="1363"/>
      <c r="CJ613" s="1363"/>
      <c r="CK613" s="1363"/>
      <c r="CL613" s="1363"/>
      <c r="CM613" s="1363"/>
      <c r="CN613" s="1363"/>
      <c r="CO613" s="1363"/>
      <c r="CP613" s="1363"/>
      <c r="CQ613" s="1363"/>
      <c r="CR613" s="1363"/>
      <c r="CS613" s="1363"/>
      <c r="CT613" s="1363"/>
      <c r="CU613" s="1363"/>
      <c r="CV613" s="1363"/>
      <c r="CW613" s="1363"/>
      <c r="CX613" s="1363"/>
      <c r="CY613" s="1363"/>
      <c r="CZ613" s="1363"/>
      <c r="DA613" s="1363"/>
      <c r="DB613" s="1363"/>
      <c r="DC613" s="1363"/>
      <c r="DD613" s="1363"/>
      <c r="DE613" s="1363"/>
      <c r="DF613" s="1363"/>
      <c r="DG613" s="1363"/>
      <c r="DH613" s="1363"/>
      <c r="DI613" s="1363"/>
      <c r="DJ613" s="1363"/>
      <c r="DK613" s="1363"/>
      <c r="DL613" s="1363"/>
      <c r="DM613" s="1363"/>
      <c r="DN613" s="1363"/>
      <c r="DO613" s="1363"/>
      <c r="DP613" s="1363"/>
      <c r="DQ613" s="1363"/>
      <c r="DR613" s="1363"/>
      <c r="DS613" s="1363"/>
      <c r="DT613" s="1363"/>
      <c r="DU613" s="1363"/>
      <c r="DV613" s="1363"/>
      <c r="DW613" s="1363"/>
      <c r="DX613" s="1363"/>
      <c r="DY613" s="1363"/>
      <c r="DZ613" s="1363"/>
      <c r="EA613" s="1363"/>
      <c r="EB613" s="1363"/>
      <c r="EC613" s="1363"/>
      <c r="ED613" s="1363"/>
      <c r="EE613" s="1363"/>
      <c r="EF613" s="1363"/>
      <c r="EG613" s="1363"/>
      <c r="EH613" s="1363"/>
      <c r="EI613" s="1363"/>
      <c r="EJ613" s="1363"/>
      <c r="EK613" s="1363"/>
      <c r="EL613" s="1363"/>
      <c r="EM613" s="1363"/>
      <c r="EN613" s="1363"/>
      <c r="EO613" s="1363"/>
      <c r="EP613" s="1363"/>
      <c r="EQ613" s="1363"/>
      <c r="ER613" s="1363"/>
      <c r="ES613" s="1363"/>
      <c r="ET613" s="1363"/>
      <c r="EU613" s="1363"/>
      <c r="EV613" s="1363"/>
      <c r="EW613" s="1363"/>
      <c r="EX613" s="1363"/>
      <c r="EY613" s="1363"/>
      <c r="EZ613" s="1363"/>
      <c r="FA613" s="1363"/>
      <c r="FB613" s="1363"/>
      <c r="FC613" s="1363"/>
      <c r="FD613" s="1363"/>
      <c r="FE613" s="1363"/>
      <c r="FF613" s="1363"/>
      <c r="FG613" s="1363"/>
      <c r="FH613" s="1363"/>
      <c r="FI613" s="1363"/>
      <c r="FJ613" s="1363"/>
      <c r="FK613" s="1363"/>
      <c r="FL613" s="1363"/>
      <c r="FM613" s="1363"/>
      <c r="FN613" s="1363"/>
      <c r="FO613" s="1363"/>
      <c r="FP613" s="1363"/>
      <c r="FQ613" s="1363"/>
      <c r="FR613" s="1363"/>
      <c r="FS613" s="1363"/>
      <c r="FT613" s="1363"/>
      <c r="FU613" s="1363"/>
      <c r="FV613" s="1363"/>
      <c r="FW613" s="1363"/>
      <c r="FX613" s="1363"/>
      <c r="FY613" s="1363"/>
      <c r="FZ613" s="1363"/>
      <c r="GA613" s="1363"/>
      <c r="GB613" s="1363"/>
      <c r="GC613" s="1363"/>
      <c r="GD613" s="1363"/>
      <c r="GE613" s="1363"/>
      <c r="GF613" s="1363"/>
      <c r="GG613" s="1363"/>
      <c r="GH613" s="1363"/>
      <c r="GI613" s="1363"/>
      <c r="GJ613" s="1363"/>
      <c r="GK613" s="1363"/>
      <c r="GL613" s="1363"/>
      <c r="GM613" s="1363"/>
      <c r="GN613" s="1363"/>
    </row>
    <row r="614" spans="1:196" ht="24" customHeight="1">
      <c r="A614" s="66">
        <v>6</v>
      </c>
      <c r="B614" s="66">
        <v>22</v>
      </c>
      <c r="C614" s="14" t="s">
        <v>3955</v>
      </c>
      <c r="D614" s="126">
        <v>2140000</v>
      </c>
      <c r="E614" s="582">
        <v>1</v>
      </c>
      <c r="F614" s="126">
        <f>E614*D614</f>
        <v>2140000</v>
      </c>
      <c r="G614" s="14" t="s">
        <v>1230</v>
      </c>
      <c r="H614" s="14" t="s">
        <v>1105</v>
      </c>
      <c r="I614" s="66" t="s">
        <v>933</v>
      </c>
      <c r="J614" s="125" t="s">
        <v>1403</v>
      </c>
      <c r="K614" s="1372" t="s">
        <v>1105</v>
      </c>
      <c r="L614" s="1363"/>
      <c r="M614" s="1801"/>
      <c r="N614" s="582">
        <f>$E614</f>
        <v>1</v>
      </c>
      <c r="O614" s="1827">
        <f>$F614</f>
        <v>2140000</v>
      </c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  <c r="AB614" s="128"/>
      <c r="AC614" s="128"/>
      <c r="AD614" s="128"/>
      <c r="AE614" s="128"/>
      <c r="AF614" s="128"/>
      <c r="AG614" s="128"/>
      <c r="AH614" s="128"/>
      <c r="AI614" s="128"/>
      <c r="AJ614" s="1363"/>
      <c r="AK614" s="1363"/>
      <c r="AL614" s="128"/>
      <c r="AM614" s="128"/>
      <c r="AN614" s="1827">
        <f>$E614</f>
        <v>1</v>
      </c>
      <c r="AO614" s="1827">
        <f>$F614</f>
        <v>2140000</v>
      </c>
      <c r="AP614" s="128"/>
      <c r="AQ614" s="128"/>
      <c r="AR614" s="128"/>
      <c r="AS614" s="128"/>
      <c r="AT614" s="1363"/>
      <c r="AU614" s="1363"/>
      <c r="AV614" s="1363"/>
      <c r="AW614" s="1363"/>
      <c r="AX614" s="1363"/>
      <c r="AY614" s="1363"/>
      <c r="AZ614" s="1363"/>
      <c r="BA614" s="1363"/>
      <c r="BB614" s="1363"/>
      <c r="BC614" s="1363"/>
      <c r="BD614" s="1363"/>
      <c r="BE614" s="1363"/>
      <c r="BF614" s="1363"/>
      <c r="BG614" s="1363"/>
      <c r="BH614" s="1363"/>
      <c r="BI614" s="1363"/>
      <c r="BJ614" s="1363"/>
      <c r="BK614" s="1363"/>
      <c r="BL614" s="1363"/>
      <c r="BM614" s="1363"/>
      <c r="BN614" s="1363"/>
      <c r="BO614" s="1363"/>
      <c r="BP614" s="1363"/>
      <c r="BQ614" s="1363"/>
      <c r="BR614" s="1363"/>
      <c r="BS614" s="1363"/>
      <c r="BT614" s="1363"/>
      <c r="BU614" s="1363"/>
      <c r="BV614" s="1363"/>
      <c r="BW614" s="1363"/>
      <c r="BX614" s="1363"/>
      <c r="BY614" s="1363"/>
      <c r="BZ614" s="1363"/>
      <c r="CA614" s="1363"/>
      <c r="CB614" s="1363"/>
      <c r="CC614" s="1363"/>
      <c r="CD614" s="1363"/>
      <c r="CE614" s="1363"/>
      <c r="CF614" s="1363"/>
      <c r="CG614" s="1363"/>
      <c r="CH614" s="1363"/>
      <c r="CI614" s="1363"/>
      <c r="CJ614" s="1363"/>
      <c r="CK614" s="1363"/>
      <c r="CL614" s="1363"/>
      <c r="CM614" s="1363"/>
      <c r="CN614" s="1363"/>
      <c r="CO614" s="1363"/>
      <c r="CP614" s="1363"/>
      <c r="CQ614" s="1363"/>
      <c r="CR614" s="1363"/>
      <c r="CS614" s="1363"/>
      <c r="CT614" s="1363"/>
      <c r="CU614" s="1363"/>
      <c r="CV614" s="1363"/>
      <c r="CW614" s="1363"/>
      <c r="CX614" s="1363"/>
      <c r="CY614" s="1363"/>
      <c r="CZ614" s="1363"/>
      <c r="DA614" s="1363"/>
      <c r="DB614" s="1363"/>
      <c r="DC614" s="1363"/>
      <c r="DD614" s="1363"/>
      <c r="DE614" s="1363"/>
      <c r="DF614" s="1363"/>
      <c r="DG614" s="1363"/>
      <c r="DH614" s="1363"/>
      <c r="DI614" s="1363"/>
      <c r="DJ614" s="1363"/>
      <c r="DK614" s="1363"/>
      <c r="DL614" s="1363"/>
      <c r="DM614" s="1363"/>
      <c r="DN614" s="1363"/>
      <c r="DO614" s="1363"/>
      <c r="DP614" s="1363"/>
      <c r="DQ614" s="1363"/>
      <c r="DR614" s="1363"/>
      <c r="DS614" s="1363"/>
      <c r="DT614" s="1363"/>
      <c r="DU614" s="1363"/>
      <c r="DV614" s="1363"/>
      <c r="DW614" s="1363"/>
      <c r="DX614" s="1363"/>
      <c r="DY614" s="1363"/>
      <c r="DZ614" s="1363"/>
      <c r="EA614" s="1363"/>
      <c r="EB614" s="1363"/>
      <c r="EC614" s="1363"/>
      <c r="ED614" s="1363"/>
      <c r="EE614" s="1363"/>
      <c r="EF614" s="1363"/>
      <c r="EG614" s="1363"/>
      <c r="EH614" s="1363"/>
      <c r="EI614" s="1363"/>
      <c r="EJ614" s="1363"/>
      <c r="EK614" s="1363"/>
      <c r="EL614" s="1363"/>
      <c r="EM614" s="1363"/>
      <c r="EN614" s="1363"/>
      <c r="EO614" s="1363"/>
      <c r="EP614" s="1363"/>
      <c r="EQ614" s="1363"/>
      <c r="ER614" s="1363"/>
      <c r="ES614" s="1363"/>
      <c r="ET614" s="1363"/>
      <c r="EU614" s="1363"/>
      <c r="EV614" s="1363"/>
      <c r="EW614" s="1363"/>
      <c r="EX614" s="1363"/>
      <c r="EY614" s="1363"/>
      <c r="EZ614" s="1363"/>
      <c r="FA614" s="1363"/>
      <c r="FB614" s="1363"/>
      <c r="FC614" s="1363"/>
      <c r="FD614" s="1363"/>
      <c r="FE614" s="1363"/>
      <c r="FF614" s="1363"/>
      <c r="FG614" s="1363"/>
      <c r="FH614" s="1363"/>
      <c r="FI614" s="1363"/>
      <c r="FJ614" s="1363"/>
      <c r="FK614" s="1363"/>
      <c r="FL614" s="1363"/>
      <c r="FM614" s="1363"/>
      <c r="FN614" s="1363"/>
      <c r="FO614" s="1363"/>
      <c r="FP614" s="1363"/>
      <c r="FQ614" s="1363"/>
      <c r="FR614" s="1363"/>
      <c r="FS614" s="1363"/>
      <c r="FT614" s="1363"/>
      <c r="FU614" s="1363"/>
      <c r="FV614" s="1363"/>
      <c r="FW614" s="1363"/>
      <c r="FX614" s="1363"/>
      <c r="FY614" s="1363"/>
      <c r="FZ614" s="1363"/>
      <c r="GA614" s="1363"/>
      <c r="GB614" s="1363"/>
      <c r="GC614" s="1363"/>
      <c r="GD614" s="1363"/>
      <c r="GE614" s="1363"/>
      <c r="GF614" s="1363"/>
      <c r="GG614" s="1363"/>
      <c r="GH614" s="1363"/>
      <c r="GI614" s="1363"/>
      <c r="GJ614" s="1363"/>
      <c r="GK614" s="1363"/>
      <c r="GL614" s="1363"/>
      <c r="GM614" s="1363"/>
      <c r="GN614" s="1363"/>
    </row>
    <row r="615" spans="1:196" ht="24" customHeight="1">
      <c r="A615" s="66">
        <v>6</v>
      </c>
      <c r="B615" s="66">
        <v>14</v>
      </c>
      <c r="C615" s="14" t="s">
        <v>3956</v>
      </c>
      <c r="D615" s="126">
        <v>4380000</v>
      </c>
      <c r="E615" s="582">
        <v>1</v>
      </c>
      <c r="F615" s="126">
        <f>E615*D615</f>
        <v>4380000</v>
      </c>
      <c r="G615" s="14" t="s">
        <v>1230</v>
      </c>
      <c r="H615" s="14" t="s">
        <v>1105</v>
      </c>
      <c r="I615" s="66" t="s">
        <v>933</v>
      </c>
      <c r="J615" s="125" t="s">
        <v>1403</v>
      </c>
      <c r="K615" s="1372" t="s">
        <v>1105</v>
      </c>
      <c r="L615" s="1363"/>
      <c r="M615" s="1363"/>
      <c r="N615" s="582">
        <f>$E615</f>
        <v>1</v>
      </c>
      <c r="O615" s="1827">
        <f>$F615</f>
        <v>4380000</v>
      </c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  <c r="AB615" s="128"/>
      <c r="AC615" s="128"/>
      <c r="AD615" s="128"/>
      <c r="AE615" s="128"/>
      <c r="AF615" s="128"/>
      <c r="AG615" s="128"/>
      <c r="AH615" s="128"/>
      <c r="AI615" s="128"/>
      <c r="AJ615" s="1363"/>
      <c r="AK615" s="1363"/>
      <c r="AL615" s="128"/>
      <c r="AM615" s="128"/>
      <c r="AN615" s="1827">
        <f>$E615</f>
        <v>1</v>
      </c>
      <c r="AO615" s="1827">
        <f>$F615</f>
        <v>4380000</v>
      </c>
      <c r="AP615" s="128"/>
      <c r="AQ615" s="128"/>
      <c r="AR615" s="128"/>
      <c r="AS615" s="128"/>
      <c r="AT615" s="1363"/>
      <c r="AU615" s="1363"/>
      <c r="AV615" s="1363"/>
      <c r="AW615" s="1363"/>
      <c r="AX615" s="1363"/>
      <c r="AY615" s="1363"/>
      <c r="AZ615" s="1363"/>
      <c r="BA615" s="1363"/>
      <c r="BB615" s="1363"/>
      <c r="BC615" s="1363"/>
      <c r="BD615" s="1363"/>
      <c r="BE615" s="1363"/>
      <c r="BF615" s="1363"/>
      <c r="BG615" s="1363"/>
      <c r="BH615" s="1363"/>
      <c r="BI615" s="1363"/>
      <c r="BJ615" s="1363"/>
      <c r="BK615" s="1363"/>
      <c r="BL615" s="1363"/>
      <c r="BM615" s="1363"/>
      <c r="BN615" s="1363"/>
      <c r="BO615" s="1363"/>
      <c r="BP615" s="1363"/>
      <c r="BQ615" s="1363"/>
      <c r="BR615" s="1363"/>
      <c r="BS615" s="1363"/>
      <c r="BT615" s="1363"/>
      <c r="BU615" s="1363"/>
      <c r="BV615" s="1363"/>
      <c r="BW615" s="1363"/>
      <c r="BX615" s="1363"/>
      <c r="BY615" s="1363"/>
      <c r="BZ615" s="1363"/>
      <c r="CA615" s="1363"/>
      <c r="CB615" s="1363"/>
      <c r="CC615" s="1363"/>
      <c r="CD615" s="1363"/>
      <c r="CE615" s="1363"/>
      <c r="CF615" s="1363"/>
      <c r="CG615" s="1363"/>
      <c r="CH615" s="1363"/>
      <c r="CI615" s="1363"/>
      <c r="CJ615" s="1363"/>
      <c r="CK615" s="1363"/>
      <c r="CL615" s="1363"/>
      <c r="CM615" s="1363"/>
      <c r="CN615" s="1363"/>
      <c r="CO615" s="1363"/>
      <c r="CP615" s="1363"/>
      <c r="CQ615" s="1363"/>
      <c r="CR615" s="1363"/>
      <c r="CS615" s="1363"/>
      <c r="CT615" s="1363"/>
      <c r="CU615" s="1363"/>
      <c r="CV615" s="1363"/>
      <c r="CW615" s="1363"/>
      <c r="CX615" s="1363"/>
      <c r="CY615" s="1363"/>
      <c r="CZ615" s="1363"/>
      <c r="DA615" s="1363"/>
      <c r="DB615" s="1363"/>
      <c r="DC615" s="1363"/>
      <c r="DD615" s="1363"/>
      <c r="DE615" s="1363"/>
      <c r="DF615" s="1363"/>
      <c r="DG615" s="1363"/>
      <c r="DH615" s="1363"/>
      <c r="DI615" s="1363"/>
      <c r="DJ615" s="1363"/>
      <c r="DK615" s="1363"/>
      <c r="DL615" s="1363"/>
      <c r="DM615" s="1363"/>
      <c r="DN615" s="1363"/>
      <c r="DO615" s="1363"/>
      <c r="DP615" s="1363"/>
      <c r="DQ615" s="1363"/>
      <c r="DR615" s="1363"/>
      <c r="DS615" s="1363"/>
      <c r="DT615" s="1363"/>
      <c r="DU615" s="1363"/>
      <c r="DV615" s="1363"/>
      <c r="DW615" s="1363"/>
      <c r="DX615" s="1363"/>
      <c r="DY615" s="1363"/>
      <c r="DZ615" s="1363"/>
      <c r="EA615" s="1363"/>
      <c r="EB615" s="1363"/>
      <c r="EC615" s="1363"/>
      <c r="ED615" s="1363"/>
      <c r="EE615" s="1363"/>
      <c r="EF615" s="1363"/>
      <c r="EG615" s="1363"/>
      <c r="EH615" s="1363"/>
      <c r="EI615" s="1363"/>
      <c r="EJ615" s="1363"/>
      <c r="EK615" s="1363"/>
      <c r="EL615" s="1363"/>
      <c r="EM615" s="1363"/>
      <c r="EN615" s="1363"/>
      <c r="EO615" s="1363"/>
      <c r="EP615" s="1363"/>
      <c r="EQ615" s="1363"/>
      <c r="ER615" s="1363"/>
      <c r="ES615" s="1363"/>
      <c r="ET615" s="1363"/>
      <c r="EU615" s="1363"/>
      <c r="EV615" s="1363"/>
      <c r="EW615" s="1363"/>
      <c r="EX615" s="1363"/>
      <c r="EY615" s="1363"/>
      <c r="EZ615" s="1363"/>
      <c r="FA615" s="1363"/>
      <c r="FB615" s="1363"/>
      <c r="FC615" s="1363"/>
      <c r="FD615" s="1363"/>
      <c r="FE615" s="1363"/>
      <c r="FF615" s="1363"/>
      <c r="FG615" s="1363"/>
      <c r="FH615" s="1363"/>
      <c r="FI615" s="1363"/>
      <c r="FJ615" s="1363"/>
      <c r="FK615" s="1363"/>
      <c r="FL615" s="1363"/>
      <c r="FM615" s="1363"/>
      <c r="FN615" s="1363"/>
      <c r="FO615" s="1363"/>
      <c r="FP615" s="1363"/>
      <c r="FQ615" s="1363"/>
      <c r="FR615" s="1363"/>
      <c r="FS615" s="1363"/>
      <c r="FT615" s="1363"/>
      <c r="FU615" s="1363"/>
      <c r="FV615" s="1363"/>
      <c r="FW615" s="1363"/>
      <c r="FX615" s="1363"/>
      <c r="FY615" s="1363"/>
      <c r="FZ615" s="1363"/>
      <c r="GA615" s="1363"/>
      <c r="GB615" s="1363"/>
      <c r="GC615" s="1363"/>
      <c r="GD615" s="1363"/>
      <c r="GE615" s="1363"/>
      <c r="GF615" s="1363"/>
      <c r="GG615" s="1363"/>
      <c r="GH615" s="1363"/>
      <c r="GI615" s="1363"/>
      <c r="GJ615" s="1363"/>
      <c r="GK615" s="1363"/>
      <c r="GL615" s="1363"/>
      <c r="GM615" s="1363"/>
      <c r="GN615" s="1363"/>
    </row>
    <row r="616" spans="1:196" ht="24" customHeight="1">
      <c r="A616" s="2032">
        <v>6</v>
      </c>
      <c r="B616" s="2032">
        <v>1</v>
      </c>
      <c r="C616" s="2028" t="s">
        <v>3822</v>
      </c>
      <c r="D616" s="2033">
        <v>787000</v>
      </c>
      <c r="E616" s="2046">
        <v>1</v>
      </c>
      <c r="F616" s="1984">
        <f>E616*D616</f>
        <v>787000</v>
      </c>
      <c r="G616" s="1997" t="s">
        <v>3901</v>
      </c>
      <c r="H616" s="1997" t="s">
        <v>877</v>
      </c>
      <c r="I616" s="1924" t="s">
        <v>1264</v>
      </c>
      <c r="J616" s="1959" t="s">
        <v>961</v>
      </c>
      <c r="K616" s="2029" t="s">
        <v>1264</v>
      </c>
      <c r="L616" s="1385"/>
      <c r="M616" s="1385"/>
      <c r="N616" s="2048"/>
      <c r="O616" s="2048"/>
      <c r="P616" s="2048"/>
      <c r="Q616" s="2048"/>
      <c r="R616" s="2048"/>
      <c r="S616" s="2048"/>
      <c r="T616" s="2048"/>
      <c r="U616" s="2048"/>
      <c r="V616" s="2048"/>
      <c r="W616" s="2048"/>
      <c r="X616" s="2048"/>
      <c r="Y616" s="2048"/>
      <c r="Z616" s="2048"/>
      <c r="AA616" s="2048"/>
      <c r="AB616" s="2048"/>
      <c r="AC616" s="2048"/>
      <c r="AD616" s="2048"/>
      <c r="AE616" s="2048"/>
      <c r="AF616" s="2048"/>
      <c r="AG616" s="2048"/>
      <c r="AH616" s="2042">
        <f>$E616</f>
        <v>1</v>
      </c>
      <c r="AI616" s="2043">
        <f>$F616</f>
        <v>787000</v>
      </c>
      <c r="AJ616" s="1314"/>
      <c r="AK616" s="1385"/>
      <c r="AL616" s="2048"/>
      <c r="AM616" s="2048"/>
      <c r="AN616" s="2048"/>
      <c r="AO616" s="2048"/>
      <c r="AP616" s="1827">
        <f>$E616</f>
        <v>1</v>
      </c>
      <c r="AQ616" s="1827">
        <f>$F616</f>
        <v>787000</v>
      </c>
      <c r="AR616" s="2048"/>
      <c r="AS616" s="2048"/>
      <c r="AT616" s="1385"/>
      <c r="AU616" s="1385"/>
      <c r="AV616" s="1385"/>
      <c r="AW616" s="1385"/>
      <c r="AX616" s="1385"/>
      <c r="AY616" s="1385"/>
      <c r="AZ616" s="1385"/>
      <c r="BA616" s="1385"/>
      <c r="BB616" s="1385"/>
      <c r="BC616" s="1385"/>
      <c r="BD616" s="1385"/>
      <c r="BE616" s="1385"/>
      <c r="BF616" s="1385"/>
      <c r="BG616" s="1385"/>
      <c r="BH616" s="1385"/>
      <c r="BI616" s="1385"/>
      <c r="BJ616" s="1385"/>
      <c r="BK616" s="1385"/>
      <c r="BL616" s="1385"/>
      <c r="BM616" s="1385"/>
      <c r="BN616" s="1385"/>
      <c r="BO616" s="1385"/>
      <c r="BP616" s="1385"/>
      <c r="BQ616" s="1385"/>
      <c r="BR616" s="1385"/>
      <c r="BS616" s="1385"/>
      <c r="BT616" s="1385"/>
      <c r="BU616" s="1385"/>
      <c r="BV616" s="1385"/>
      <c r="BW616" s="1385"/>
      <c r="BX616" s="1385"/>
      <c r="BY616" s="1385"/>
      <c r="BZ616" s="1385"/>
      <c r="CA616" s="1385"/>
      <c r="CB616" s="1385"/>
      <c r="CC616" s="1385"/>
      <c r="CD616" s="1385"/>
      <c r="CE616" s="1385"/>
      <c r="CF616" s="1385"/>
      <c r="CG616" s="1385"/>
      <c r="CH616" s="1385"/>
      <c r="CI616" s="1385"/>
      <c r="CJ616" s="1385"/>
      <c r="CK616" s="1385"/>
      <c r="CL616" s="1385"/>
      <c r="CM616" s="1385"/>
      <c r="CN616" s="1385"/>
      <c r="CO616" s="1385"/>
      <c r="CP616" s="1385"/>
      <c r="CQ616" s="1385"/>
      <c r="CR616" s="1385"/>
      <c r="CS616" s="1385"/>
      <c r="CT616" s="1385"/>
      <c r="CU616" s="1385"/>
      <c r="CV616" s="1385"/>
      <c r="CW616" s="1385"/>
      <c r="CX616" s="1385"/>
      <c r="CY616" s="1385"/>
      <c r="CZ616" s="1385"/>
      <c r="DA616" s="1385"/>
      <c r="DB616" s="1385"/>
      <c r="DC616" s="1385"/>
      <c r="DD616" s="1385"/>
      <c r="DE616" s="1385"/>
      <c r="DF616" s="1385"/>
      <c r="DG616" s="1385"/>
      <c r="DH616" s="1385"/>
      <c r="DI616" s="1385"/>
      <c r="DJ616" s="1385"/>
      <c r="DK616" s="1385"/>
      <c r="DL616" s="1385"/>
      <c r="DM616" s="1385"/>
      <c r="DN616" s="1385"/>
      <c r="DO616" s="1385"/>
      <c r="DP616" s="1385"/>
      <c r="DQ616" s="1385"/>
      <c r="DR616" s="1385"/>
      <c r="DS616" s="1385"/>
      <c r="DT616" s="1385"/>
      <c r="DU616" s="1385"/>
      <c r="DV616" s="1385"/>
      <c r="DW616" s="1385"/>
      <c r="DX616" s="1385"/>
      <c r="DY616" s="1385"/>
      <c r="DZ616" s="1385"/>
      <c r="EA616" s="1385"/>
      <c r="EB616" s="1385"/>
      <c r="EC616" s="1385"/>
      <c r="ED616" s="1385"/>
      <c r="EE616" s="1385"/>
      <c r="EF616" s="1385"/>
      <c r="EG616" s="1385"/>
      <c r="EH616" s="1385"/>
      <c r="EI616" s="1385"/>
      <c r="EJ616" s="1385"/>
      <c r="EK616" s="1385"/>
      <c r="EL616" s="1385"/>
      <c r="EM616" s="1385"/>
      <c r="EN616" s="1385"/>
      <c r="EO616" s="1385"/>
      <c r="EP616" s="1385"/>
      <c r="EQ616" s="1385"/>
      <c r="ER616" s="1385"/>
      <c r="ES616" s="1385"/>
      <c r="ET616" s="1385"/>
      <c r="EU616" s="1385"/>
      <c r="EV616" s="1385"/>
      <c r="EW616" s="1385"/>
      <c r="EX616" s="1385"/>
      <c r="EY616" s="1385"/>
      <c r="EZ616" s="1385"/>
      <c r="FA616" s="1385"/>
      <c r="FB616" s="1385"/>
      <c r="FC616" s="1385"/>
      <c r="FD616" s="1385"/>
      <c r="FE616" s="1385"/>
      <c r="FF616" s="1385"/>
      <c r="FG616" s="1385"/>
      <c r="FH616" s="1385"/>
      <c r="FI616" s="1385"/>
      <c r="FJ616" s="1385"/>
      <c r="FK616" s="1385"/>
      <c r="FL616" s="1385"/>
      <c r="FM616" s="1385"/>
      <c r="FN616" s="1385"/>
      <c r="FO616" s="1385"/>
      <c r="FP616" s="1385"/>
      <c r="FQ616" s="1385"/>
      <c r="FR616" s="1385"/>
      <c r="FS616" s="1385"/>
      <c r="FT616" s="1385"/>
      <c r="FU616" s="1385"/>
      <c r="FV616" s="1385"/>
      <c r="FW616" s="1385"/>
      <c r="FX616" s="1385"/>
      <c r="FY616" s="1385"/>
      <c r="FZ616" s="1385"/>
      <c r="GA616" s="1385"/>
      <c r="GB616" s="1385"/>
      <c r="GC616" s="1385"/>
      <c r="GD616" s="1385"/>
      <c r="GE616" s="1385"/>
      <c r="GF616" s="1385"/>
      <c r="GG616" s="1385"/>
      <c r="GH616" s="1385"/>
      <c r="GI616" s="1385"/>
      <c r="GJ616" s="1385"/>
      <c r="GK616" s="1385"/>
      <c r="GL616" s="1385"/>
      <c r="GM616" s="1385"/>
      <c r="GN616" s="1385"/>
    </row>
    <row r="617" spans="1:196" ht="24" customHeight="1">
      <c r="A617" s="13">
        <v>6</v>
      </c>
      <c r="B617" s="13">
        <v>2</v>
      </c>
      <c r="C617" s="1477" t="s">
        <v>3819</v>
      </c>
      <c r="D617" s="1478">
        <v>930000</v>
      </c>
      <c r="E617" s="1534">
        <v>1</v>
      </c>
      <c r="F617" s="126">
        <f>E617*D617</f>
        <v>930000</v>
      </c>
      <c r="G617" s="14" t="s">
        <v>3903</v>
      </c>
      <c r="H617" s="14" t="s">
        <v>1406</v>
      </c>
      <c r="I617" s="36" t="s">
        <v>1264</v>
      </c>
      <c r="J617" s="941" t="s">
        <v>961</v>
      </c>
      <c r="K617" s="38" t="s">
        <v>1264</v>
      </c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  <c r="AB617" s="128"/>
      <c r="AC617" s="128"/>
      <c r="AD617" s="128"/>
      <c r="AE617" s="128"/>
      <c r="AF617" s="128"/>
      <c r="AG617" s="128"/>
      <c r="AH617" s="124">
        <f>$E617</f>
        <v>1</v>
      </c>
      <c r="AI617" s="1662">
        <f>$F617</f>
        <v>930000</v>
      </c>
      <c r="AJ617" s="1662"/>
      <c r="AK617" s="128"/>
      <c r="AL617" s="128"/>
      <c r="AM617" s="128"/>
      <c r="AN617" s="128"/>
      <c r="AO617" s="128"/>
      <c r="AP617" s="128"/>
      <c r="AQ617" s="128"/>
      <c r="AR617" s="1827">
        <f>$E617</f>
        <v>1</v>
      </c>
      <c r="AS617" s="1827">
        <f>$F617</f>
        <v>930000</v>
      </c>
      <c r="AT617" s="1363"/>
      <c r="AU617" s="1363"/>
      <c r="AV617" s="1363"/>
      <c r="AW617" s="1363"/>
      <c r="AX617" s="1363"/>
      <c r="AY617" s="1363"/>
      <c r="AZ617" s="1363"/>
      <c r="BA617" s="1363"/>
      <c r="BB617" s="1363"/>
      <c r="BC617" s="1363"/>
      <c r="BD617" s="1363"/>
      <c r="BE617" s="1363"/>
      <c r="BF617" s="1363"/>
      <c r="BG617" s="1363"/>
      <c r="BH617" s="1363"/>
      <c r="BI617" s="1363"/>
      <c r="BJ617" s="1363"/>
      <c r="BK617" s="1363"/>
      <c r="BL617" s="1363"/>
      <c r="BM617" s="1363"/>
      <c r="BN617" s="1363"/>
      <c r="BO617" s="1363"/>
      <c r="BP617" s="1363"/>
      <c r="BQ617" s="1363"/>
      <c r="BR617" s="1363"/>
      <c r="BS617" s="1363"/>
      <c r="BT617" s="1363"/>
      <c r="BU617" s="1363"/>
      <c r="BV617" s="1363"/>
      <c r="BW617" s="1363"/>
      <c r="BX617" s="1363"/>
      <c r="BY617" s="1363"/>
      <c r="BZ617" s="1363"/>
      <c r="CA617" s="1363"/>
      <c r="CB617" s="1363"/>
      <c r="CC617" s="1363"/>
      <c r="CD617" s="1363"/>
      <c r="CE617" s="1363"/>
      <c r="CF617" s="1363"/>
      <c r="CG617" s="1363"/>
      <c r="CH617" s="1363"/>
      <c r="CI617" s="1363"/>
      <c r="CJ617" s="1363"/>
      <c r="CK617" s="1363"/>
      <c r="CL617" s="1363"/>
      <c r="CM617" s="1363"/>
      <c r="CN617" s="1363"/>
      <c r="CO617" s="1363"/>
      <c r="CP617" s="1363"/>
      <c r="CQ617" s="1363"/>
      <c r="CR617" s="1363"/>
      <c r="CS617" s="1363"/>
      <c r="CT617" s="1363"/>
      <c r="CU617" s="1363"/>
      <c r="CV617" s="1363"/>
      <c r="CW617" s="1363"/>
      <c r="CX617" s="1363"/>
      <c r="CY617" s="1363"/>
      <c r="CZ617" s="1363"/>
      <c r="DA617" s="1363"/>
      <c r="DB617" s="1363"/>
      <c r="DC617" s="1363"/>
      <c r="DD617" s="1363"/>
      <c r="DE617" s="1363"/>
      <c r="DF617" s="1363"/>
      <c r="DG617" s="1363"/>
      <c r="DH617" s="1363"/>
      <c r="DI617" s="1363"/>
      <c r="DJ617" s="1363"/>
      <c r="DK617" s="1363"/>
      <c r="DL617" s="1363"/>
      <c r="DM617" s="1363"/>
      <c r="DN617" s="1363"/>
      <c r="DO617" s="1363"/>
      <c r="DP617" s="1363"/>
      <c r="DQ617" s="1363"/>
      <c r="DR617" s="1363"/>
      <c r="DS617" s="1363"/>
      <c r="DT617" s="1363"/>
      <c r="DU617" s="1363"/>
      <c r="DV617" s="1363"/>
      <c r="DW617" s="1363"/>
      <c r="DX617" s="1363"/>
      <c r="DY617" s="1363"/>
      <c r="DZ617" s="1363"/>
      <c r="EA617" s="1363"/>
      <c r="EB617" s="1363"/>
      <c r="EC617" s="1363"/>
      <c r="ED617" s="1363"/>
      <c r="EE617" s="1363"/>
      <c r="EF617" s="1363"/>
      <c r="EG617" s="1363"/>
      <c r="EH617" s="1363"/>
      <c r="EI617" s="1363"/>
      <c r="EJ617" s="1363"/>
      <c r="EK617" s="1363"/>
      <c r="EL617" s="1363"/>
      <c r="EM617" s="1363"/>
      <c r="EN617" s="1363"/>
      <c r="EO617" s="1363"/>
      <c r="EP617" s="1363"/>
      <c r="EQ617" s="1363"/>
      <c r="ER617" s="1363"/>
      <c r="ES617" s="1363"/>
      <c r="ET617" s="1363"/>
      <c r="EU617" s="1363"/>
      <c r="EV617" s="1363"/>
      <c r="EW617" s="1363"/>
      <c r="EX617" s="1363"/>
      <c r="EY617" s="1363"/>
      <c r="EZ617" s="1363"/>
      <c r="FA617" s="1363"/>
      <c r="FB617" s="1363"/>
      <c r="FC617" s="1363"/>
      <c r="FD617" s="1363"/>
      <c r="FE617" s="1363"/>
      <c r="FF617" s="1363"/>
      <c r="FG617" s="1363"/>
      <c r="FH617" s="1363"/>
      <c r="FI617" s="1363"/>
      <c r="FJ617" s="1363"/>
      <c r="FK617" s="1363"/>
      <c r="FL617" s="1363"/>
      <c r="FM617" s="1363"/>
      <c r="FN617" s="1363"/>
      <c r="FO617" s="1363"/>
      <c r="FP617" s="1363"/>
      <c r="FQ617" s="1363"/>
      <c r="FR617" s="1363"/>
      <c r="FS617" s="1363"/>
      <c r="FT617" s="1363"/>
      <c r="FU617" s="1363"/>
      <c r="FV617" s="1363"/>
      <c r="FW617" s="1363"/>
      <c r="FX617" s="1363"/>
      <c r="FY617" s="1363"/>
      <c r="FZ617" s="1363"/>
      <c r="GA617" s="1363"/>
      <c r="GB617" s="1363"/>
      <c r="GC617" s="1363"/>
      <c r="GD617" s="1363"/>
      <c r="GE617" s="1363"/>
      <c r="GF617" s="1363"/>
      <c r="GG617" s="1363"/>
      <c r="GH617" s="1363"/>
      <c r="GI617" s="1363"/>
      <c r="GJ617" s="1363"/>
      <c r="GK617" s="1363"/>
      <c r="GL617" s="1363"/>
      <c r="GM617" s="1363"/>
      <c r="GN617" s="1363"/>
    </row>
    <row r="618" spans="1:196" ht="24" customHeight="1">
      <c r="A618" s="42"/>
      <c r="B618" s="42"/>
      <c r="C618" s="1407"/>
      <c r="D618" s="2030"/>
      <c r="E618" s="2047"/>
      <c r="F618" s="1992"/>
      <c r="G618" s="1904"/>
      <c r="H618" s="1904"/>
      <c r="L618" s="1363"/>
      <c r="M618" s="1363"/>
      <c r="N618" s="1363"/>
      <c r="O618" s="1363"/>
      <c r="P618" s="1363"/>
      <c r="Q618" s="1363"/>
      <c r="R618" s="1363"/>
      <c r="S618" s="1363"/>
      <c r="T618" s="1363"/>
      <c r="U618" s="1363"/>
      <c r="V618" s="1363"/>
      <c r="W618" s="1363"/>
      <c r="X618" s="1363"/>
      <c r="Y618" s="1363"/>
      <c r="Z618" s="1363"/>
      <c r="AA618" s="1363"/>
      <c r="AB618" s="1363"/>
      <c r="AC618" s="1363"/>
      <c r="AD618" s="1363"/>
      <c r="AE618" s="1363"/>
      <c r="AF618" s="1363"/>
      <c r="AG618" s="1363"/>
      <c r="AH618" s="1362"/>
      <c r="AI618" s="1314"/>
      <c r="AJ618" s="1314"/>
      <c r="AK618" s="1363"/>
      <c r="AL618" s="3135" t="s">
        <v>1308</v>
      </c>
      <c r="AM618" s="3135"/>
      <c r="AN618" s="3135" t="s">
        <v>914</v>
      </c>
      <c r="AO618" s="3135"/>
      <c r="AP618" s="1363"/>
      <c r="AQ618" s="1363"/>
      <c r="AR618" s="1363"/>
      <c r="AS618" s="1363"/>
      <c r="AT618" s="1363"/>
      <c r="AU618" s="1363"/>
      <c r="AV618" s="1363"/>
      <c r="AW618" s="1363"/>
      <c r="AX618" s="1363"/>
      <c r="AY618" s="1363"/>
      <c r="AZ618" s="1363"/>
      <c r="BA618" s="1363"/>
      <c r="BB618" s="1363"/>
      <c r="BC618" s="1363"/>
      <c r="BD618" s="1363"/>
      <c r="BE618" s="1363"/>
      <c r="BF618" s="1363"/>
      <c r="BG618" s="1363"/>
      <c r="BH618" s="1363"/>
      <c r="BI618" s="1363"/>
      <c r="BJ618" s="1363"/>
      <c r="BK618" s="1363"/>
      <c r="BL618" s="1363"/>
      <c r="BM618" s="1363"/>
      <c r="BN618" s="1363"/>
      <c r="BO618" s="1363"/>
      <c r="BP618" s="1363"/>
      <c r="BQ618" s="1363"/>
      <c r="BR618" s="1363"/>
      <c r="BS618" s="1363"/>
      <c r="BT618" s="1363"/>
      <c r="BU618" s="1363"/>
      <c r="BV618" s="1363"/>
      <c r="BW618" s="1363"/>
      <c r="BX618" s="1363"/>
      <c r="BY618" s="1363"/>
      <c r="BZ618" s="1363"/>
      <c r="CA618" s="1363"/>
      <c r="CB618" s="1363"/>
      <c r="CC618" s="1363"/>
      <c r="CD618" s="1363"/>
      <c r="CE618" s="1363"/>
      <c r="CF618" s="1363"/>
      <c r="CG618" s="1363"/>
      <c r="CH618" s="1363"/>
      <c r="CI618" s="1363"/>
      <c r="CJ618" s="1363"/>
      <c r="CK618" s="1363"/>
      <c r="CL618" s="1363"/>
      <c r="CM618" s="1363"/>
      <c r="CN618" s="1363"/>
      <c r="CO618" s="1363"/>
      <c r="CP618" s="1363"/>
      <c r="CQ618" s="1363"/>
      <c r="CR618" s="1363"/>
      <c r="CS618" s="1363"/>
      <c r="CT618" s="1363"/>
      <c r="CU618" s="1363"/>
      <c r="CV618" s="1363"/>
      <c r="CW618" s="1363"/>
      <c r="CX618" s="1363"/>
      <c r="CY618" s="1363"/>
      <c r="CZ618" s="1363"/>
      <c r="DA618" s="1363"/>
      <c r="DB618" s="1363"/>
      <c r="DC618" s="1363"/>
      <c r="DD618" s="1363"/>
      <c r="DE618" s="1363"/>
      <c r="DF618" s="1363"/>
      <c r="DG618" s="1363"/>
      <c r="DH618" s="1363"/>
      <c r="DI618" s="1363"/>
      <c r="DJ618" s="1363"/>
      <c r="DK618" s="1363"/>
      <c r="DL618" s="1363"/>
      <c r="DM618" s="1363"/>
      <c r="DN618" s="1363"/>
      <c r="DO618" s="1363"/>
      <c r="DP618" s="1363"/>
      <c r="DQ618" s="1363"/>
      <c r="DR618" s="1363"/>
      <c r="DS618" s="1363"/>
      <c r="DT618" s="1363"/>
      <c r="DU618" s="1363"/>
      <c r="DV618" s="1363"/>
      <c r="DW618" s="1363"/>
      <c r="DX618" s="1363"/>
      <c r="DY618" s="1363"/>
      <c r="DZ618" s="1363"/>
      <c r="EA618" s="1363"/>
      <c r="EB618" s="1363"/>
      <c r="EC618" s="1363"/>
      <c r="ED618" s="1363"/>
      <c r="EE618" s="1363"/>
      <c r="EF618" s="1363"/>
      <c r="EG618" s="1363"/>
      <c r="EH618" s="1363"/>
      <c r="EI618" s="1363"/>
      <c r="EJ618" s="1363"/>
      <c r="EK618" s="1363"/>
      <c r="EL618" s="1363"/>
      <c r="EM618" s="1363"/>
      <c r="EN618" s="1363"/>
      <c r="EO618" s="1363"/>
      <c r="EP618" s="1363"/>
      <c r="EQ618" s="1363"/>
      <c r="ER618" s="1363"/>
      <c r="ES618" s="1363"/>
      <c r="ET618" s="1363"/>
      <c r="EU618" s="1363"/>
      <c r="EV618" s="1363"/>
      <c r="EW618" s="1363"/>
      <c r="EX618" s="1363"/>
      <c r="EY618" s="1363"/>
      <c r="EZ618" s="1363"/>
      <c r="FA618" s="1363"/>
      <c r="FB618" s="1363"/>
      <c r="FC618" s="1363"/>
      <c r="FD618" s="1363"/>
      <c r="FE618" s="1363"/>
      <c r="FF618" s="1363"/>
      <c r="FG618" s="1363"/>
      <c r="FH618" s="1363"/>
      <c r="FI618" s="1363"/>
      <c r="FJ618" s="1363"/>
      <c r="FK618" s="1363"/>
      <c r="FL618" s="1363"/>
      <c r="FM618" s="1363"/>
      <c r="FN618" s="1363"/>
      <c r="FO618" s="1363"/>
      <c r="FP618" s="1363"/>
      <c r="FQ618" s="1363"/>
      <c r="FR618" s="1363"/>
      <c r="FS618" s="1363"/>
      <c r="FT618" s="1363"/>
      <c r="FU618" s="1363"/>
      <c r="FV618" s="1363"/>
      <c r="FW618" s="1363"/>
      <c r="FX618" s="1363"/>
      <c r="FY618" s="1363"/>
      <c r="FZ618" s="1363"/>
      <c r="GA618" s="1363"/>
      <c r="GB618" s="1363"/>
      <c r="GC618" s="1363"/>
      <c r="GD618" s="1363"/>
      <c r="GE618" s="1363"/>
      <c r="GF618" s="1363"/>
      <c r="GG618" s="1363"/>
      <c r="GH618" s="1363"/>
      <c r="GI618" s="1363"/>
      <c r="GJ618" s="1363"/>
      <c r="GK618" s="1363"/>
      <c r="GL618" s="1363"/>
      <c r="GM618" s="1363"/>
      <c r="GN618" s="1363"/>
    </row>
    <row r="619" spans="1:196" ht="24" customHeight="1">
      <c r="A619" s="42"/>
      <c r="B619" s="42"/>
      <c r="C619" s="1407"/>
      <c r="D619" s="2030"/>
      <c r="E619" s="2047"/>
      <c r="F619" s="1992"/>
      <c r="G619" s="1904"/>
      <c r="H619" s="1904"/>
      <c r="L619" s="1363"/>
      <c r="M619" s="1363"/>
      <c r="N619" s="1363"/>
      <c r="O619" s="1363"/>
      <c r="P619" s="1363"/>
      <c r="Q619" s="1363"/>
      <c r="R619" s="1363"/>
      <c r="S619" s="1363"/>
      <c r="T619" s="1363"/>
      <c r="U619" s="1363"/>
      <c r="V619" s="1363"/>
      <c r="W619" s="1363"/>
      <c r="X619" s="1363"/>
      <c r="Y619" s="1363"/>
      <c r="Z619" s="1363"/>
      <c r="AA619" s="1363"/>
      <c r="AB619" s="1363"/>
      <c r="AC619" s="1363"/>
      <c r="AD619" s="1363"/>
      <c r="AE619" s="1363"/>
      <c r="AF619" s="1363"/>
      <c r="AG619" s="1363"/>
      <c r="AH619" s="1362"/>
      <c r="AI619" s="1314"/>
      <c r="AJ619" s="1314"/>
      <c r="AK619" s="1363"/>
      <c r="AL619" s="267" t="s">
        <v>1078</v>
      </c>
      <c r="AM619" s="267" t="s">
        <v>1077</v>
      </c>
      <c r="AN619" s="267" t="s">
        <v>1078</v>
      </c>
      <c r="AO619" s="267" t="s">
        <v>1077</v>
      </c>
      <c r="AP619" s="1363"/>
      <c r="AQ619" s="1363"/>
      <c r="AR619" s="1363"/>
      <c r="AS619" s="1363"/>
      <c r="AT619" s="1363"/>
      <c r="AU619" s="1363"/>
      <c r="AV619" s="1363"/>
      <c r="AW619" s="1363"/>
      <c r="AX619" s="1363"/>
      <c r="AY619" s="1363"/>
      <c r="AZ619" s="1363"/>
      <c r="BA619" s="1363"/>
      <c r="BB619" s="1363"/>
      <c r="BC619" s="1363"/>
      <c r="BD619" s="1363"/>
      <c r="BE619" s="1363"/>
      <c r="BF619" s="1363"/>
      <c r="BG619" s="1363"/>
      <c r="BH619" s="1363"/>
      <c r="BI619" s="1363"/>
      <c r="BJ619" s="1363"/>
      <c r="BK619" s="1363"/>
      <c r="BL619" s="1363"/>
      <c r="BM619" s="1363"/>
      <c r="BN619" s="1363"/>
      <c r="BO619" s="1363"/>
      <c r="BP619" s="1363"/>
      <c r="BQ619" s="1363"/>
      <c r="BR619" s="1363"/>
      <c r="BS619" s="1363"/>
      <c r="BT619" s="1363"/>
      <c r="BU619" s="1363"/>
      <c r="BV619" s="1363"/>
      <c r="BW619" s="1363"/>
      <c r="BX619" s="1363"/>
      <c r="BY619" s="1363"/>
      <c r="BZ619" s="1363"/>
      <c r="CA619" s="1363"/>
      <c r="CB619" s="1363"/>
      <c r="CC619" s="1363"/>
      <c r="CD619" s="1363"/>
      <c r="CE619" s="1363"/>
      <c r="CF619" s="1363"/>
      <c r="CG619" s="1363"/>
      <c r="CH619" s="1363"/>
      <c r="CI619" s="1363"/>
      <c r="CJ619" s="1363"/>
      <c r="CK619" s="1363"/>
      <c r="CL619" s="1363"/>
      <c r="CM619" s="1363"/>
      <c r="CN619" s="1363"/>
      <c r="CO619" s="1363"/>
      <c r="CP619" s="1363"/>
      <c r="CQ619" s="1363"/>
      <c r="CR619" s="1363"/>
      <c r="CS619" s="1363"/>
      <c r="CT619" s="1363"/>
      <c r="CU619" s="1363"/>
      <c r="CV619" s="1363"/>
      <c r="CW619" s="1363"/>
      <c r="CX619" s="1363"/>
      <c r="CY619" s="1363"/>
      <c r="CZ619" s="1363"/>
      <c r="DA619" s="1363"/>
      <c r="DB619" s="1363"/>
      <c r="DC619" s="1363"/>
      <c r="DD619" s="1363"/>
      <c r="DE619" s="1363"/>
      <c r="DF619" s="1363"/>
      <c r="DG619" s="1363"/>
      <c r="DH619" s="1363"/>
      <c r="DI619" s="1363"/>
      <c r="DJ619" s="1363"/>
      <c r="DK619" s="1363"/>
      <c r="DL619" s="1363"/>
      <c r="DM619" s="1363"/>
      <c r="DN619" s="1363"/>
      <c r="DO619" s="1363"/>
      <c r="DP619" s="1363"/>
      <c r="DQ619" s="1363"/>
      <c r="DR619" s="1363"/>
      <c r="DS619" s="1363"/>
      <c r="DT619" s="1363"/>
      <c r="DU619" s="1363"/>
      <c r="DV619" s="1363"/>
      <c r="DW619" s="1363"/>
      <c r="DX619" s="1363"/>
      <c r="DY619" s="1363"/>
      <c r="DZ619" s="1363"/>
      <c r="EA619" s="1363"/>
      <c r="EB619" s="1363"/>
      <c r="EC619" s="1363"/>
      <c r="ED619" s="1363"/>
      <c r="EE619" s="1363"/>
      <c r="EF619" s="1363"/>
      <c r="EG619" s="1363"/>
      <c r="EH619" s="1363"/>
      <c r="EI619" s="1363"/>
      <c r="EJ619" s="1363"/>
      <c r="EK619" s="1363"/>
      <c r="EL619" s="1363"/>
      <c r="EM619" s="1363"/>
      <c r="EN619" s="1363"/>
      <c r="EO619" s="1363"/>
      <c r="EP619" s="1363"/>
      <c r="EQ619" s="1363"/>
      <c r="ER619" s="1363"/>
      <c r="ES619" s="1363"/>
      <c r="ET619" s="1363"/>
      <c r="EU619" s="1363"/>
      <c r="EV619" s="1363"/>
      <c r="EW619" s="1363"/>
      <c r="EX619" s="1363"/>
      <c r="EY619" s="1363"/>
      <c r="EZ619" s="1363"/>
      <c r="FA619" s="1363"/>
      <c r="FB619" s="1363"/>
      <c r="FC619" s="1363"/>
      <c r="FD619" s="1363"/>
      <c r="FE619" s="1363"/>
      <c r="FF619" s="1363"/>
      <c r="FG619" s="1363"/>
      <c r="FH619" s="1363"/>
      <c r="FI619" s="1363"/>
      <c r="FJ619" s="1363"/>
      <c r="FK619" s="1363"/>
      <c r="FL619" s="1363"/>
      <c r="FM619" s="1363"/>
      <c r="FN619" s="1363"/>
      <c r="FO619" s="1363"/>
      <c r="FP619" s="1363"/>
      <c r="FQ619" s="1363"/>
      <c r="FR619" s="1363"/>
      <c r="FS619" s="1363"/>
      <c r="FT619" s="1363"/>
      <c r="FU619" s="1363"/>
      <c r="FV619" s="1363"/>
      <c r="FW619" s="1363"/>
      <c r="FX619" s="1363"/>
      <c r="FY619" s="1363"/>
      <c r="FZ619" s="1363"/>
      <c r="GA619" s="1363"/>
      <c r="GB619" s="1363"/>
      <c r="GC619" s="1363"/>
      <c r="GD619" s="1363"/>
      <c r="GE619" s="1363"/>
      <c r="GF619" s="1363"/>
      <c r="GG619" s="1363"/>
      <c r="GH619" s="1363"/>
      <c r="GI619" s="1363"/>
      <c r="GJ619" s="1363"/>
      <c r="GK619" s="1363"/>
      <c r="GL619" s="1363"/>
      <c r="GM619" s="1363"/>
      <c r="GN619" s="1363"/>
    </row>
    <row r="620" spans="1:196" ht="24" customHeight="1">
      <c r="A620" s="42"/>
      <c r="B620" s="42"/>
      <c r="C620" s="1407"/>
      <c r="D620" s="2030"/>
      <c r="E620" s="2047"/>
      <c r="F620" s="1992"/>
      <c r="G620" s="1904"/>
      <c r="H620" s="1904"/>
      <c r="L620" s="1363"/>
      <c r="M620" s="1363"/>
      <c r="N620" s="1363"/>
      <c r="O620" s="1363"/>
      <c r="P620" s="1363"/>
      <c r="Q620" s="1363"/>
      <c r="R620" s="1363"/>
      <c r="S620" s="1363"/>
      <c r="T620" s="1363"/>
      <c r="U620" s="1363"/>
      <c r="V620" s="1363"/>
      <c r="W620" s="1363"/>
      <c r="X620" s="1363"/>
      <c r="Y620" s="1363"/>
      <c r="Z620" s="1363"/>
      <c r="AA620" s="1363"/>
      <c r="AB620" s="1363"/>
      <c r="AC620" s="1363"/>
      <c r="AD620" s="1363"/>
      <c r="AE620" s="1363"/>
      <c r="AF620" s="1363"/>
      <c r="AG620" s="1363"/>
      <c r="AH620" s="1362"/>
      <c r="AI620" s="1314"/>
      <c r="AJ620" s="1314"/>
      <c r="AK620" s="1363"/>
      <c r="AL620" s="2008">
        <f>SUM(AL621:AL626)</f>
        <v>3</v>
      </c>
      <c r="AM620" s="2008">
        <f>SUM(AM621:AM626)</f>
        <v>2868000</v>
      </c>
      <c r="AN620" s="2008">
        <f>SUM(AN621:AN626)</f>
        <v>3</v>
      </c>
      <c r="AO620" s="2008">
        <f>SUM(AO621:AO626)</f>
        <v>2868000</v>
      </c>
      <c r="AP620" s="2009">
        <f>AL620+AN620</f>
        <v>6</v>
      </c>
      <c r="AQ620" s="2009">
        <f>AM620+AO620</f>
        <v>5736000</v>
      </c>
      <c r="AR620" s="1363"/>
      <c r="AS620" s="1363"/>
      <c r="AT620" s="1363"/>
      <c r="AU620" s="1363"/>
      <c r="AV620" s="1363"/>
      <c r="AW620" s="1363"/>
      <c r="AX620" s="1363"/>
      <c r="AY620" s="1363"/>
      <c r="AZ620" s="1363"/>
      <c r="BA620" s="1363"/>
      <c r="BB620" s="1363"/>
      <c r="BC620" s="1363"/>
      <c r="BD620" s="1363"/>
      <c r="BE620" s="1363"/>
      <c r="BF620" s="1363"/>
      <c r="BG620" s="1363"/>
      <c r="BH620" s="1363"/>
      <c r="BI620" s="1363"/>
      <c r="BJ620" s="1363"/>
      <c r="BK620" s="1363"/>
      <c r="BL620" s="1363"/>
      <c r="BM620" s="1363"/>
      <c r="BN620" s="1363"/>
      <c r="BO620" s="1363"/>
      <c r="BP620" s="1363"/>
      <c r="BQ620" s="1363"/>
      <c r="BR620" s="1363"/>
      <c r="BS620" s="1363"/>
      <c r="BT620" s="1363"/>
      <c r="BU620" s="1363"/>
      <c r="BV620" s="1363"/>
      <c r="BW620" s="1363"/>
      <c r="BX620" s="1363"/>
      <c r="BY620" s="1363"/>
      <c r="BZ620" s="1363"/>
      <c r="CA620" s="1363"/>
      <c r="CB620" s="1363"/>
      <c r="CC620" s="1363"/>
      <c r="CD620" s="1363"/>
      <c r="CE620" s="1363"/>
      <c r="CF620" s="1363"/>
      <c r="CG620" s="1363"/>
      <c r="CH620" s="1363"/>
      <c r="CI620" s="1363"/>
      <c r="CJ620" s="1363"/>
      <c r="CK620" s="1363"/>
      <c r="CL620" s="1363"/>
      <c r="CM620" s="1363"/>
      <c r="CN620" s="1363"/>
      <c r="CO620" s="1363"/>
      <c r="CP620" s="1363"/>
      <c r="CQ620" s="1363"/>
      <c r="CR620" s="1363"/>
      <c r="CS620" s="1363"/>
      <c r="CT620" s="1363"/>
      <c r="CU620" s="1363"/>
      <c r="CV620" s="1363"/>
      <c r="CW620" s="1363"/>
      <c r="CX620" s="1363"/>
      <c r="CY620" s="1363"/>
      <c r="CZ620" s="1363"/>
      <c r="DA620" s="1363"/>
      <c r="DB620" s="1363"/>
      <c r="DC620" s="1363"/>
      <c r="DD620" s="1363"/>
      <c r="DE620" s="1363"/>
      <c r="DF620" s="1363"/>
      <c r="DG620" s="1363"/>
      <c r="DH620" s="1363"/>
      <c r="DI620" s="1363"/>
      <c r="DJ620" s="1363"/>
      <c r="DK620" s="1363"/>
      <c r="DL620" s="1363"/>
      <c r="DM620" s="1363"/>
      <c r="DN620" s="1363"/>
      <c r="DO620" s="1363"/>
      <c r="DP620" s="1363"/>
      <c r="DQ620" s="1363"/>
      <c r="DR620" s="1363"/>
      <c r="DS620" s="1363"/>
      <c r="DT620" s="1363"/>
      <c r="DU620" s="1363"/>
      <c r="DV620" s="1363"/>
      <c r="DW620" s="1363"/>
      <c r="DX620" s="1363"/>
      <c r="DY620" s="1363"/>
      <c r="DZ620" s="1363"/>
      <c r="EA620" s="1363"/>
      <c r="EB620" s="1363"/>
      <c r="EC620" s="1363"/>
      <c r="ED620" s="1363"/>
      <c r="EE620" s="1363"/>
      <c r="EF620" s="1363"/>
      <c r="EG620" s="1363"/>
      <c r="EH620" s="1363"/>
      <c r="EI620" s="1363"/>
      <c r="EJ620" s="1363"/>
      <c r="EK620" s="1363"/>
      <c r="EL620" s="1363"/>
      <c r="EM620" s="1363"/>
      <c r="EN620" s="1363"/>
      <c r="EO620" s="1363"/>
      <c r="EP620" s="1363"/>
      <c r="EQ620" s="1363"/>
      <c r="ER620" s="1363"/>
      <c r="ES620" s="1363"/>
      <c r="ET620" s="1363"/>
      <c r="EU620" s="1363"/>
      <c r="EV620" s="1363"/>
      <c r="EW620" s="1363"/>
      <c r="EX620" s="1363"/>
      <c r="EY620" s="1363"/>
      <c r="EZ620" s="1363"/>
      <c r="FA620" s="1363"/>
      <c r="FB620" s="1363"/>
      <c r="FC620" s="1363"/>
      <c r="FD620" s="1363"/>
      <c r="FE620" s="1363"/>
      <c r="FF620" s="1363"/>
      <c r="FG620" s="1363"/>
      <c r="FH620" s="1363"/>
      <c r="FI620" s="1363"/>
      <c r="FJ620" s="1363"/>
      <c r="FK620" s="1363"/>
      <c r="FL620" s="1363"/>
      <c r="FM620" s="1363"/>
      <c r="FN620" s="1363"/>
      <c r="FO620" s="1363"/>
      <c r="FP620" s="1363"/>
      <c r="FQ620" s="1363"/>
      <c r="FR620" s="1363"/>
      <c r="FS620" s="1363"/>
      <c r="FT620" s="1363"/>
      <c r="FU620" s="1363"/>
      <c r="FV620" s="1363"/>
      <c r="FW620" s="1363"/>
      <c r="FX620" s="1363"/>
      <c r="FY620" s="1363"/>
      <c r="FZ620" s="1363"/>
      <c r="GA620" s="1363"/>
      <c r="GB620" s="1363"/>
      <c r="GC620" s="1363"/>
      <c r="GD620" s="1363"/>
      <c r="GE620" s="1363"/>
      <c r="GF620" s="1363"/>
      <c r="GG620" s="1363"/>
      <c r="GH620" s="1363"/>
      <c r="GI620" s="1363"/>
      <c r="GJ620" s="1363"/>
      <c r="GK620" s="1363"/>
      <c r="GL620" s="1363"/>
      <c r="GM620" s="1363"/>
      <c r="GN620" s="1363"/>
    </row>
    <row r="621" spans="1:196" ht="24" customHeight="1">
      <c r="A621" s="152">
        <v>8</v>
      </c>
      <c r="B621" s="152">
        <v>7</v>
      </c>
      <c r="C621" s="1477" t="s">
        <v>3822</v>
      </c>
      <c r="D621" s="31">
        <v>787000</v>
      </c>
      <c r="E621" s="1541">
        <v>1</v>
      </c>
      <c r="F621" s="126">
        <f t="shared" ref="F621:F626" si="134">E621*D621</f>
        <v>787000</v>
      </c>
      <c r="G621" s="14" t="s">
        <v>3918</v>
      </c>
      <c r="H621" s="14" t="s">
        <v>1308</v>
      </c>
      <c r="I621" s="36" t="s">
        <v>1264</v>
      </c>
      <c r="J621" s="941" t="s">
        <v>961</v>
      </c>
      <c r="K621" s="38" t="s">
        <v>1264</v>
      </c>
      <c r="L621" s="1363"/>
      <c r="M621" s="1363"/>
      <c r="N621" s="2013"/>
      <c r="O621" s="2013"/>
      <c r="P621" s="2013"/>
      <c r="Q621" s="2013"/>
      <c r="R621" s="2013"/>
      <c r="S621" s="2013"/>
      <c r="T621" s="2013"/>
      <c r="U621" s="2013"/>
      <c r="V621" s="2013"/>
      <c r="W621" s="2013"/>
      <c r="X621" s="2013"/>
      <c r="Y621" s="2013"/>
      <c r="Z621" s="2013"/>
      <c r="AA621" s="2013"/>
      <c r="AB621" s="2013"/>
      <c r="AC621" s="2013"/>
      <c r="AD621" s="2013"/>
      <c r="AE621" s="2013"/>
      <c r="AF621" s="2013"/>
      <c r="AG621" s="2013"/>
      <c r="AH621" s="2044">
        <f t="shared" ref="AH621:AH626" si="135">$E621</f>
        <v>1</v>
      </c>
      <c r="AI621" s="2045">
        <f t="shared" ref="AI621:AI626" si="136">$F621</f>
        <v>787000</v>
      </c>
      <c r="AJ621" s="1314"/>
      <c r="AK621" s="1363"/>
      <c r="AL621" s="1827">
        <f>$E621</f>
        <v>1</v>
      </c>
      <c r="AM621" s="1827">
        <f>$F621</f>
        <v>787000</v>
      </c>
      <c r="AN621" s="128"/>
      <c r="AO621" s="128"/>
      <c r="AP621" s="1363"/>
      <c r="AQ621" s="1363"/>
      <c r="AR621" s="1363"/>
      <c r="AS621" s="1363"/>
      <c r="AT621" s="1363"/>
      <c r="AU621" s="1363"/>
      <c r="AV621" s="1363"/>
      <c r="AW621" s="1363"/>
      <c r="AX621" s="1363"/>
      <c r="AY621" s="1363"/>
      <c r="AZ621" s="1363"/>
      <c r="BA621" s="1363"/>
      <c r="BB621" s="1363"/>
      <c r="BC621" s="1363"/>
      <c r="BD621" s="1363"/>
      <c r="BE621" s="1363"/>
      <c r="BF621" s="1363"/>
      <c r="BG621" s="1363"/>
      <c r="BH621" s="1363"/>
      <c r="BI621" s="1363"/>
      <c r="BJ621" s="1363"/>
      <c r="BK621" s="1363"/>
      <c r="BL621" s="1363"/>
      <c r="BM621" s="1363"/>
      <c r="BN621" s="1363"/>
      <c r="BO621" s="1363"/>
      <c r="BP621" s="1363"/>
      <c r="BQ621" s="1363"/>
      <c r="BR621" s="1363"/>
      <c r="BS621" s="1363"/>
      <c r="BT621" s="1363"/>
      <c r="BU621" s="1363"/>
      <c r="BV621" s="1363"/>
      <c r="BW621" s="1363"/>
      <c r="BX621" s="1363"/>
      <c r="BY621" s="1363"/>
      <c r="BZ621" s="1363"/>
      <c r="CA621" s="1363"/>
      <c r="CB621" s="1363"/>
      <c r="CC621" s="1363"/>
      <c r="CD621" s="1363"/>
      <c r="CE621" s="1363"/>
      <c r="CF621" s="1363"/>
      <c r="CG621" s="1363"/>
      <c r="CH621" s="1363"/>
      <c r="CI621" s="1363"/>
      <c r="CJ621" s="1363"/>
      <c r="CK621" s="1363"/>
      <c r="CL621" s="1363"/>
      <c r="CM621" s="1363"/>
      <c r="CN621" s="1363"/>
      <c r="CO621" s="1363"/>
      <c r="CP621" s="1363"/>
      <c r="CQ621" s="1363"/>
      <c r="CR621" s="1363"/>
      <c r="CS621" s="1363"/>
      <c r="CT621" s="1363"/>
      <c r="CU621" s="1363"/>
      <c r="CV621" s="1363"/>
      <c r="CW621" s="1363"/>
      <c r="CX621" s="1363"/>
      <c r="CY621" s="1363"/>
      <c r="CZ621" s="1363"/>
      <c r="DA621" s="1363"/>
      <c r="DB621" s="1363"/>
      <c r="DC621" s="1363"/>
      <c r="DD621" s="1363"/>
      <c r="DE621" s="1363"/>
      <c r="DF621" s="1363"/>
      <c r="DG621" s="1363"/>
      <c r="DH621" s="1363"/>
      <c r="DI621" s="1363"/>
      <c r="DJ621" s="1363"/>
      <c r="DK621" s="1363"/>
      <c r="DL621" s="1363"/>
      <c r="DM621" s="1363"/>
      <c r="DN621" s="1363"/>
      <c r="DO621" s="1363"/>
      <c r="DP621" s="1363"/>
      <c r="DQ621" s="1363"/>
      <c r="DR621" s="1363"/>
      <c r="DS621" s="1363"/>
      <c r="DT621" s="1363"/>
      <c r="DU621" s="1363"/>
      <c r="DV621" s="1363"/>
      <c r="DW621" s="1363"/>
      <c r="DX621" s="1363"/>
      <c r="DY621" s="1363"/>
      <c r="DZ621" s="1363"/>
      <c r="EA621" s="1363"/>
      <c r="EB621" s="1363"/>
      <c r="EC621" s="1363"/>
      <c r="ED621" s="1363"/>
      <c r="EE621" s="1363"/>
      <c r="EF621" s="1363"/>
      <c r="EG621" s="1363"/>
      <c r="EH621" s="1363"/>
      <c r="EI621" s="1363"/>
      <c r="EJ621" s="1363"/>
      <c r="EK621" s="1363"/>
      <c r="EL621" s="1363"/>
      <c r="EM621" s="1363"/>
      <c r="EN621" s="1363"/>
      <c r="EO621" s="1363"/>
      <c r="EP621" s="1363"/>
      <c r="EQ621" s="1363"/>
      <c r="ER621" s="1363"/>
      <c r="ES621" s="1363"/>
      <c r="ET621" s="1363"/>
      <c r="EU621" s="1363"/>
      <c r="EV621" s="1363"/>
      <c r="EW621" s="1363"/>
      <c r="EX621" s="1363"/>
      <c r="EY621" s="1363"/>
      <c r="EZ621" s="1363"/>
      <c r="FA621" s="1363"/>
      <c r="FB621" s="1363"/>
      <c r="FC621" s="1363"/>
      <c r="FD621" s="1363"/>
      <c r="FE621" s="1363"/>
      <c r="FF621" s="1363"/>
      <c r="FG621" s="1363"/>
      <c r="FH621" s="1363"/>
      <c r="FI621" s="1363"/>
      <c r="FJ621" s="1363"/>
      <c r="FK621" s="1363"/>
      <c r="FL621" s="1363"/>
      <c r="FM621" s="1363"/>
      <c r="FN621" s="1363"/>
      <c r="FO621" s="1363"/>
      <c r="FP621" s="1363"/>
      <c r="FQ621" s="1363"/>
      <c r="FR621" s="1363"/>
      <c r="FS621" s="1363"/>
      <c r="FT621" s="1363"/>
      <c r="FU621" s="1363"/>
      <c r="FV621" s="1363"/>
      <c r="FW621" s="1363"/>
      <c r="FX621" s="1363"/>
      <c r="FY621" s="1363"/>
      <c r="FZ621" s="1363"/>
      <c r="GA621" s="1363"/>
      <c r="GB621" s="1363"/>
      <c r="GC621" s="1363"/>
      <c r="GD621" s="1363"/>
      <c r="GE621" s="1363"/>
      <c r="GF621" s="1363"/>
      <c r="GG621" s="1363"/>
      <c r="GH621" s="1363"/>
      <c r="GI621" s="1363"/>
      <c r="GJ621" s="1363"/>
      <c r="GK621" s="1363"/>
      <c r="GL621" s="1363"/>
      <c r="GM621" s="1363"/>
      <c r="GN621" s="1363"/>
    </row>
    <row r="622" spans="1:196" ht="24" customHeight="1">
      <c r="A622" s="152">
        <v>8</v>
      </c>
      <c r="B622" s="152">
        <v>8</v>
      </c>
      <c r="C622" s="1477" t="s">
        <v>3822</v>
      </c>
      <c r="D622" s="31">
        <v>787000</v>
      </c>
      <c r="E622" s="1541">
        <v>1</v>
      </c>
      <c r="F622" s="126">
        <f t="shared" si="134"/>
        <v>787000</v>
      </c>
      <c r="G622" s="14" t="s">
        <v>517</v>
      </c>
      <c r="H622" s="14" t="s">
        <v>1308</v>
      </c>
      <c r="I622" s="36" t="s">
        <v>1264</v>
      </c>
      <c r="J622" s="941" t="s">
        <v>961</v>
      </c>
      <c r="K622" s="38" t="s">
        <v>1264</v>
      </c>
      <c r="L622" s="1363"/>
      <c r="M622" s="1363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8"/>
      <c r="AF622" s="128"/>
      <c r="AG622" s="128"/>
      <c r="AH622" s="124">
        <f t="shared" si="135"/>
        <v>1</v>
      </c>
      <c r="AI622" s="1662">
        <f t="shared" si="136"/>
        <v>787000</v>
      </c>
      <c r="AJ622" s="1314"/>
      <c r="AK622" s="1363"/>
      <c r="AL622" s="1827">
        <f>$E622</f>
        <v>1</v>
      </c>
      <c r="AM622" s="1827">
        <f>$F622</f>
        <v>787000</v>
      </c>
      <c r="AN622" s="128"/>
      <c r="AO622" s="128"/>
      <c r="AP622" s="1363"/>
      <c r="AQ622" s="1363"/>
      <c r="AR622" s="1363"/>
      <c r="AS622" s="1363"/>
      <c r="AT622" s="1363"/>
      <c r="AU622" s="1363"/>
      <c r="AV622" s="1363"/>
      <c r="AW622" s="1363"/>
      <c r="AX622" s="1363"/>
      <c r="AY622" s="1363"/>
      <c r="AZ622" s="1363"/>
      <c r="BA622" s="1363"/>
      <c r="BB622" s="1363"/>
      <c r="BC622" s="1363"/>
      <c r="BD622" s="1363"/>
      <c r="BE622" s="1363"/>
      <c r="BF622" s="1363"/>
      <c r="BG622" s="1363"/>
      <c r="BH622" s="1363"/>
      <c r="BI622" s="1363"/>
      <c r="BJ622" s="1363"/>
      <c r="BK622" s="1363"/>
      <c r="BL622" s="1363"/>
      <c r="BM622" s="1363"/>
      <c r="BN622" s="1363"/>
      <c r="BO622" s="1363"/>
      <c r="BP622" s="1363"/>
      <c r="BQ622" s="1363"/>
      <c r="BR622" s="1363"/>
      <c r="BS622" s="1363"/>
      <c r="BT622" s="1363"/>
      <c r="BU622" s="1363"/>
      <c r="BV622" s="1363"/>
      <c r="BW622" s="1363"/>
      <c r="BX622" s="1363"/>
      <c r="BY622" s="1363"/>
      <c r="BZ622" s="1363"/>
      <c r="CA622" s="1363"/>
      <c r="CB622" s="1363"/>
      <c r="CC622" s="1363"/>
      <c r="CD622" s="1363"/>
      <c r="CE622" s="1363"/>
      <c r="CF622" s="1363"/>
      <c r="CG622" s="1363"/>
      <c r="CH622" s="1363"/>
      <c r="CI622" s="1363"/>
      <c r="CJ622" s="1363"/>
      <c r="CK622" s="1363"/>
      <c r="CL622" s="1363"/>
      <c r="CM622" s="1363"/>
      <c r="CN622" s="1363"/>
      <c r="CO622" s="1363"/>
      <c r="CP622" s="1363"/>
      <c r="CQ622" s="1363"/>
      <c r="CR622" s="1363"/>
      <c r="CS622" s="1363"/>
      <c r="CT622" s="1363"/>
      <c r="CU622" s="1363"/>
      <c r="CV622" s="1363"/>
      <c r="CW622" s="1363"/>
      <c r="CX622" s="1363"/>
      <c r="CY622" s="1363"/>
      <c r="CZ622" s="1363"/>
      <c r="DA622" s="1363"/>
      <c r="DB622" s="1363"/>
      <c r="DC622" s="1363"/>
      <c r="DD622" s="1363"/>
      <c r="DE622" s="1363"/>
      <c r="DF622" s="1363"/>
      <c r="DG622" s="1363"/>
      <c r="DH622" s="1363"/>
      <c r="DI622" s="1363"/>
      <c r="DJ622" s="1363"/>
      <c r="DK622" s="1363"/>
      <c r="DL622" s="1363"/>
      <c r="DM622" s="1363"/>
      <c r="DN622" s="1363"/>
      <c r="DO622" s="1363"/>
      <c r="DP622" s="1363"/>
      <c r="DQ622" s="1363"/>
      <c r="DR622" s="1363"/>
      <c r="DS622" s="1363"/>
      <c r="DT622" s="1363"/>
      <c r="DU622" s="1363"/>
      <c r="DV622" s="1363"/>
      <c r="DW622" s="1363"/>
      <c r="DX622" s="1363"/>
      <c r="DY622" s="1363"/>
      <c r="DZ622" s="1363"/>
      <c r="EA622" s="1363"/>
      <c r="EB622" s="1363"/>
      <c r="EC622" s="1363"/>
      <c r="ED622" s="1363"/>
      <c r="EE622" s="1363"/>
      <c r="EF622" s="1363"/>
      <c r="EG622" s="1363"/>
      <c r="EH622" s="1363"/>
      <c r="EI622" s="1363"/>
      <c r="EJ622" s="1363"/>
      <c r="EK622" s="1363"/>
      <c r="EL622" s="1363"/>
      <c r="EM622" s="1363"/>
      <c r="EN622" s="1363"/>
      <c r="EO622" s="1363"/>
      <c r="EP622" s="1363"/>
      <c r="EQ622" s="1363"/>
      <c r="ER622" s="1363"/>
      <c r="ES622" s="1363"/>
      <c r="ET622" s="1363"/>
      <c r="EU622" s="1363"/>
      <c r="EV622" s="1363"/>
      <c r="EW622" s="1363"/>
      <c r="EX622" s="1363"/>
      <c r="EY622" s="1363"/>
      <c r="EZ622" s="1363"/>
      <c r="FA622" s="1363"/>
      <c r="FB622" s="1363"/>
      <c r="FC622" s="1363"/>
      <c r="FD622" s="1363"/>
      <c r="FE622" s="1363"/>
      <c r="FF622" s="1363"/>
      <c r="FG622" s="1363"/>
      <c r="FH622" s="1363"/>
      <c r="FI622" s="1363"/>
      <c r="FJ622" s="1363"/>
      <c r="FK622" s="1363"/>
      <c r="FL622" s="1363"/>
      <c r="FM622" s="1363"/>
      <c r="FN622" s="1363"/>
      <c r="FO622" s="1363"/>
      <c r="FP622" s="1363"/>
      <c r="FQ622" s="1363"/>
      <c r="FR622" s="1363"/>
      <c r="FS622" s="1363"/>
      <c r="FT622" s="1363"/>
      <c r="FU622" s="1363"/>
      <c r="FV622" s="1363"/>
      <c r="FW622" s="1363"/>
      <c r="FX622" s="1363"/>
      <c r="FY622" s="1363"/>
      <c r="FZ622" s="1363"/>
      <c r="GA622" s="1363"/>
      <c r="GB622" s="1363"/>
      <c r="GC622" s="1363"/>
      <c r="GD622" s="1363"/>
      <c r="GE622" s="1363"/>
      <c r="GF622" s="1363"/>
      <c r="GG622" s="1363"/>
      <c r="GH622" s="1363"/>
      <c r="GI622" s="1363"/>
      <c r="GJ622" s="1363"/>
      <c r="GK622" s="1363"/>
      <c r="GL622" s="1363"/>
      <c r="GM622" s="1363"/>
      <c r="GN622" s="1363"/>
    </row>
    <row r="623" spans="1:196" ht="24" customHeight="1">
      <c r="A623" s="152">
        <v>8</v>
      </c>
      <c r="B623" s="152">
        <v>6</v>
      </c>
      <c r="C623" s="1480" t="s">
        <v>3820</v>
      </c>
      <c r="D623" s="31">
        <v>1294000</v>
      </c>
      <c r="E623" s="1541">
        <v>1</v>
      </c>
      <c r="F623" s="126">
        <f t="shared" si="134"/>
        <v>1294000</v>
      </c>
      <c r="G623" s="14" t="s">
        <v>620</v>
      </c>
      <c r="H623" s="14" t="s">
        <v>1308</v>
      </c>
      <c r="I623" s="36" t="s">
        <v>1264</v>
      </c>
      <c r="J623" s="941" t="s">
        <v>961</v>
      </c>
      <c r="K623" s="38" t="s">
        <v>1264</v>
      </c>
      <c r="L623" s="1363"/>
      <c r="M623" s="1363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128"/>
      <c r="AE623" s="128"/>
      <c r="AF623" s="128"/>
      <c r="AG623" s="128"/>
      <c r="AH623" s="124">
        <f t="shared" si="135"/>
        <v>1</v>
      </c>
      <c r="AI623" s="1662">
        <f t="shared" si="136"/>
        <v>1294000</v>
      </c>
      <c r="AJ623" s="1314"/>
      <c r="AK623" s="1363"/>
      <c r="AL623" s="1827">
        <f>$E623</f>
        <v>1</v>
      </c>
      <c r="AM623" s="1827">
        <f>$F623</f>
        <v>1294000</v>
      </c>
      <c r="AN623" s="128"/>
      <c r="AO623" s="128"/>
      <c r="AP623" s="1363"/>
      <c r="AQ623" s="1363"/>
      <c r="AR623" s="1363"/>
      <c r="AS623" s="1363"/>
      <c r="AT623" s="1363"/>
      <c r="AU623" s="1363"/>
      <c r="AV623" s="1363"/>
      <c r="AW623" s="1363"/>
      <c r="AX623" s="1363"/>
      <c r="AY623" s="1363"/>
      <c r="AZ623" s="1363"/>
      <c r="BA623" s="1363"/>
      <c r="BB623" s="1363"/>
      <c r="BC623" s="1363"/>
      <c r="BD623" s="1363"/>
      <c r="BE623" s="1363"/>
      <c r="BF623" s="1363"/>
      <c r="BG623" s="1363"/>
      <c r="BH623" s="1363"/>
      <c r="BI623" s="1363"/>
      <c r="BJ623" s="1363"/>
      <c r="BK623" s="1363"/>
      <c r="BL623" s="1363"/>
      <c r="BM623" s="1363"/>
      <c r="BN623" s="1363"/>
      <c r="BO623" s="1363"/>
      <c r="BP623" s="1363"/>
      <c r="BQ623" s="1363"/>
      <c r="BR623" s="1363"/>
      <c r="BS623" s="1363"/>
      <c r="BT623" s="1363"/>
      <c r="BU623" s="1363"/>
      <c r="BV623" s="1363"/>
      <c r="BW623" s="1363"/>
      <c r="BX623" s="1363"/>
      <c r="BY623" s="1363"/>
      <c r="BZ623" s="1363"/>
      <c r="CA623" s="1363"/>
      <c r="CB623" s="1363"/>
      <c r="CC623" s="1363"/>
      <c r="CD623" s="1363"/>
      <c r="CE623" s="1363"/>
      <c r="CF623" s="1363"/>
      <c r="CG623" s="1363"/>
      <c r="CH623" s="1363"/>
      <c r="CI623" s="1363"/>
      <c r="CJ623" s="1363"/>
      <c r="CK623" s="1363"/>
      <c r="CL623" s="1363"/>
      <c r="CM623" s="1363"/>
      <c r="CN623" s="1363"/>
      <c r="CO623" s="1363"/>
      <c r="CP623" s="1363"/>
      <c r="CQ623" s="1363"/>
      <c r="CR623" s="1363"/>
      <c r="CS623" s="1363"/>
      <c r="CT623" s="1363"/>
      <c r="CU623" s="1363"/>
      <c r="CV623" s="1363"/>
      <c r="CW623" s="1363"/>
      <c r="CX623" s="1363"/>
      <c r="CY623" s="1363"/>
      <c r="CZ623" s="1363"/>
      <c r="DA623" s="1363"/>
      <c r="DB623" s="1363"/>
      <c r="DC623" s="1363"/>
      <c r="DD623" s="1363"/>
      <c r="DE623" s="1363"/>
      <c r="DF623" s="1363"/>
      <c r="DG623" s="1363"/>
      <c r="DH623" s="1363"/>
      <c r="DI623" s="1363"/>
      <c r="DJ623" s="1363"/>
      <c r="DK623" s="1363"/>
      <c r="DL623" s="1363"/>
      <c r="DM623" s="1363"/>
      <c r="DN623" s="1363"/>
      <c r="DO623" s="1363"/>
      <c r="DP623" s="1363"/>
      <c r="DQ623" s="1363"/>
      <c r="DR623" s="1363"/>
      <c r="DS623" s="1363"/>
      <c r="DT623" s="1363"/>
      <c r="DU623" s="1363"/>
      <c r="DV623" s="1363"/>
      <c r="DW623" s="1363"/>
      <c r="DX623" s="1363"/>
      <c r="DY623" s="1363"/>
      <c r="DZ623" s="1363"/>
      <c r="EA623" s="1363"/>
      <c r="EB623" s="1363"/>
      <c r="EC623" s="1363"/>
      <c r="ED623" s="1363"/>
      <c r="EE623" s="1363"/>
      <c r="EF623" s="1363"/>
      <c r="EG623" s="1363"/>
      <c r="EH623" s="1363"/>
      <c r="EI623" s="1363"/>
      <c r="EJ623" s="1363"/>
      <c r="EK623" s="1363"/>
      <c r="EL623" s="1363"/>
      <c r="EM623" s="1363"/>
      <c r="EN623" s="1363"/>
      <c r="EO623" s="1363"/>
      <c r="EP623" s="1363"/>
      <c r="EQ623" s="1363"/>
      <c r="ER623" s="1363"/>
      <c r="ES623" s="1363"/>
      <c r="ET623" s="1363"/>
      <c r="EU623" s="1363"/>
      <c r="EV623" s="1363"/>
      <c r="EW623" s="1363"/>
      <c r="EX623" s="1363"/>
      <c r="EY623" s="1363"/>
      <c r="EZ623" s="1363"/>
      <c r="FA623" s="1363"/>
      <c r="FB623" s="1363"/>
      <c r="FC623" s="1363"/>
      <c r="FD623" s="1363"/>
      <c r="FE623" s="1363"/>
      <c r="FF623" s="1363"/>
      <c r="FG623" s="1363"/>
      <c r="FH623" s="1363"/>
      <c r="FI623" s="1363"/>
      <c r="FJ623" s="1363"/>
      <c r="FK623" s="1363"/>
      <c r="FL623" s="1363"/>
      <c r="FM623" s="1363"/>
      <c r="FN623" s="1363"/>
      <c r="FO623" s="1363"/>
      <c r="FP623" s="1363"/>
      <c r="FQ623" s="1363"/>
      <c r="FR623" s="1363"/>
      <c r="FS623" s="1363"/>
      <c r="FT623" s="1363"/>
      <c r="FU623" s="1363"/>
      <c r="FV623" s="1363"/>
      <c r="FW623" s="1363"/>
      <c r="FX623" s="1363"/>
      <c r="FY623" s="1363"/>
      <c r="FZ623" s="1363"/>
      <c r="GA623" s="1363"/>
      <c r="GB623" s="1363"/>
      <c r="GC623" s="1363"/>
      <c r="GD623" s="1363"/>
      <c r="GE623" s="1363"/>
      <c r="GF623" s="1363"/>
      <c r="GG623" s="1363"/>
      <c r="GH623" s="1363"/>
      <c r="GI623" s="1363"/>
      <c r="GJ623" s="1363"/>
      <c r="GK623" s="1363"/>
      <c r="GL623" s="1363"/>
      <c r="GM623" s="1363"/>
      <c r="GN623" s="1363"/>
    </row>
    <row r="624" spans="1:196" ht="24" customHeight="1">
      <c r="A624" s="152">
        <v>8</v>
      </c>
      <c r="B624" s="152">
        <v>2</v>
      </c>
      <c r="C624" s="1477" t="s">
        <v>3822</v>
      </c>
      <c r="D624" s="31">
        <v>787000</v>
      </c>
      <c r="E624" s="1541">
        <v>1</v>
      </c>
      <c r="F624" s="126">
        <f t="shared" si="134"/>
        <v>787000</v>
      </c>
      <c r="G624" s="14" t="s">
        <v>3913</v>
      </c>
      <c r="H624" s="14" t="s">
        <v>914</v>
      </c>
      <c r="I624" s="36" t="s">
        <v>1264</v>
      </c>
      <c r="J624" s="941" t="s">
        <v>961</v>
      </c>
      <c r="K624" s="38" t="s">
        <v>1264</v>
      </c>
      <c r="L624" s="1363"/>
      <c r="M624" s="1363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  <c r="AB624" s="128"/>
      <c r="AC624" s="128"/>
      <c r="AD624" s="128"/>
      <c r="AE624" s="128"/>
      <c r="AF624" s="128"/>
      <c r="AG624" s="128"/>
      <c r="AH624" s="124">
        <f t="shared" si="135"/>
        <v>1</v>
      </c>
      <c r="AI624" s="1662">
        <f t="shared" si="136"/>
        <v>787000</v>
      </c>
      <c r="AJ624" s="1314"/>
      <c r="AK624" s="1363"/>
      <c r="AL624" s="128"/>
      <c r="AM624" s="128"/>
      <c r="AN624" s="1827">
        <f>$E624</f>
        <v>1</v>
      </c>
      <c r="AO624" s="1827">
        <f>$F624</f>
        <v>787000</v>
      </c>
      <c r="AP624" s="1363"/>
      <c r="AQ624" s="1363"/>
      <c r="AR624" s="1363"/>
      <c r="AS624" s="1363"/>
      <c r="AT624" s="1363"/>
      <c r="AU624" s="1363"/>
      <c r="AV624" s="1363"/>
      <c r="AW624" s="1363"/>
      <c r="AX624" s="1363"/>
      <c r="AY624" s="1363"/>
      <c r="AZ624" s="1363"/>
      <c r="BA624" s="1363"/>
      <c r="BB624" s="1363"/>
      <c r="BC624" s="1363"/>
      <c r="BD624" s="1363"/>
      <c r="BE624" s="1363"/>
      <c r="BF624" s="1363"/>
      <c r="BG624" s="1363"/>
      <c r="BH624" s="1363"/>
      <c r="BI624" s="1363"/>
      <c r="BJ624" s="1363"/>
      <c r="BK624" s="1363"/>
      <c r="BL624" s="1363"/>
      <c r="BM624" s="1363"/>
      <c r="BN624" s="1363"/>
      <c r="BO624" s="1363"/>
      <c r="BP624" s="1363"/>
      <c r="BQ624" s="1363"/>
      <c r="BR624" s="1363"/>
      <c r="BS624" s="1363"/>
      <c r="BT624" s="1363"/>
      <c r="BU624" s="1363"/>
      <c r="BV624" s="1363"/>
      <c r="BW624" s="1363"/>
      <c r="BX624" s="1363"/>
      <c r="BY624" s="1363"/>
      <c r="BZ624" s="1363"/>
      <c r="CA624" s="1363"/>
      <c r="CB624" s="1363"/>
      <c r="CC624" s="1363"/>
      <c r="CD624" s="1363"/>
      <c r="CE624" s="1363"/>
      <c r="CF624" s="1363"/>
      <c r="CG624" s="1363"/>
      <c r="CH624" s="1363"/>
      <c r="CI624" s="1363"/>
      <c r="CJ624" s="1363"/>
      <c r="CK624" s="1363"/>
      <c r="CL624" s="1363"/>
      <c r="CM624" s="1363"/>
      <c r="CN624" s="1363"/>
      <c r="CO624" s="1363"/>
      <c r="CP624" s="1363"/>
      <c r="CQ624" s="1363"/>
      <c r="CR624" s="1363"/>
      <c r="CS624" s="1363"/>
      <c r="CT624" s="1363"/>
      <c r="CU624" s="1363"/>
      <c r="CV624" s="1363"/>
      <c r="CW624" s="1363"/>
      <c r="CX624" s="1363"/>
      <c r="CY624" s="1363"/>
      <c r="CZ624" s="1363"/>
      <c r="DA624" s="1363"/>
      <c r="DB624" s="1363"/>
      <c r="DC624" s="1363"/>
      <c r="DD624" s="1363"/>
      <c r="DE624" s="1363"/>
      <c r="DF624" s="1363"/>
      <c r="DG624" s="1363"/>
      <c r="DH624" s="1363"/>
      <c r="DI624" s="1363"/>
      <c r="DJ624" s="1363"/>
      <c r="DK624" s="1363"/>
      <c r="DL624" s="1363"/>
      <c r="DM624" s="1363"/>
      <c r="DN624" s="1363"/>
      <c r="DO624" s="1363"/>
      <c r="DP624" s="1363"/>
      <c r="DQ624" s="1363"/>
      <c r="DR624" s="1363"/>
      <c r="DS624" s="1363"/>
      <c r="DT624" s="1363"/>
      <c r="DU624" s="1363"/>
      <c r="DV624" s="1363"/>
      <c r="DW624" s="1363"/>
      <c r="DX624" s="1363"/>
      <c r="DY624" s="1363"/>
      <c r="DZ624" s="1363"/>
      <c r="EA624" s="1363"/>
      <c r="EB624" s="1363"/>
      <c r="EC624" s="1363"/>
      <c r="ED624" s="1363"/>
      <c r="EE624" s="1363"/>
      <c r="EF624" s="1363"/>
      <c r="EG624" s="1363"/>
      <c r="EH624" s="1363"/>
      <c r="EI624" s="1363"/>
      <c r="EJ624" s="1363"/>
      <c r="EK624" s="1363"/>
      <c r="EL624" s="1363"/>
      <c r="EM624" s="1363"/>
      <c r="EN624" s="1363"/>
      <c r="EO624" s="1363"/>
      <c r="EP624" s="1363"/>
      <c r="EQ624" s="1363"/>
      <c r="ER624" s="1363"/>
      <c r="ES624" s="1363"/>
      <c r="ET624" s="1363"/>
      <c r="EU624" s="1363"/>
      <c r="EV624" s="1363"/>
      <c r="EW624" s="1363"/>
      <c r="EX624" s="1363"/>
      <c r="EY624" s="1363"/>
      <c r="EZ624" s="1363"/>
      <c r="FA624" s="1363"/>
      <c r="FB624" s="1363"/>
      <c r="FC624" s="1363"/>
      <c r="FD624" s="1363"/>
      <c r="FE624" s="1363"/>
      <c r="FF624" s="1363"/>
      <c r="FG624" s="1363"/>
      <c r="FH624" s="1363"/>
      <c r="FI624" s="1363"/>
      <c r="FJ624" s="1363"/>
      <c r="FK624" s="1363"/>
      <c r="FL624" s="1363"/>
      <c r="FM624" s="1363"/>
      <c r="FN624" s="1363"/>
      <c r="FO624" s="1363"/>
      <c r="FP624" s="1363"/>
      <c r="FQ624" s="1363"/>
      <c r="FR624" s="1363"/>
      <c r="FS624" s="1363"/>
      <c r="FT624" s="1363"/>
      <c r="FU624" s="1363"/>
      <c r="FV624" s="1363"/>
      <c r="FW624" s="1363"/>
      <c r="FX624" s="1363"/>
      <c r="FY624" s="1363"/>
      <c r="FZ624" s="1363"/>
      <c r="GA624" s="1363"/>
      <c r="GB624" s="1363"/>
      <c r="GC624" s="1363"/>
      <c r="GD624" s="1363"/>
      <c r="GE624" s="1363"/>
      <c r="GF624" s="1363"/>
      <c r="GG624" s="1363"/>
      <c r="GH624" s="1363"/>
      <c r="GI624" s="1363"/>
      <c r="GJ624" s="1363"/>
      <c r="GK624" s="1363"/>
      <c r="GL624" s="1363"/>
      <c r="GM624" s="1363"/>
      <c r="GN624" s="1363"/>
    </row>
    <row r="625" spans="1:196" ht="24" customHeight="1">
      <c r="A625" s="1542">
        <v>8</v>
      </c>
      <c r="B625" s="1542">
        <v>5</v>
      </c>
      <c r="C625" s="1477" t="s">
        <v>3822</v>
      </c>
      <c r="D625" s="31">
        <v>787000</v>
      </c>
      <c r="E625" s="1543">
        <v>1</v>
      </c>
      <c r="F625" s="126">
        <f t="shared" si="134"/>
        <v>787000</v>
      </c>
      <c r="G625" s="9" t="s">
        <v>3915</v>
      </c>
      <c r="H625" s="9" t="s">
        <v>914</v>
      </c>
      <c r="I625" s="36" t="s">
        <v>1264</v>
      </c>
      <c r="J625" s="941" t="s">
        <v>961</v>
      </c>
      <c r="K625" s="38" t="s">
        <v>1264</v>
      </c>
      <c r="L625" s="1363"/>
      <c r="M625" s="1363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  <c r="AB625" s="128"/>
      <c r="AC625" s="128"/>
      <c r="AD625" s="128"/>
      <c r="AE625" s="128"/>
      <c r="AF625" s="128"/>
      <c r="AG625" s="128"/>
      <c r="AH625" s="124">
        <f t="shared" si="135"/>
        <v>1</v>
      </c>
      <c r="AI625" s="1662">
        <f t="shared" si="136"/>
        <v>787000</v>
      </c>
      <c r="AJ625" s="1314"/>
      <c r="AK625" s="1363"/>
      <c r="AL625" s="128"/>
      <c r="AM625" s="128"/>
      <c r="AN625" s="1827">
        <f>$E625</f>
        <v>1</v>
      </c>
      <c r="AO625" s="1827">
        <f>$F625</f>
        <v>787000</v>
      </c>
      <c r="AP625" s="1363"/>
      <c r="AQ625" s="1363"/>
      <c r="AR625" s="1363"/>
      <c r="AS625" s="1363"/>
      <c r="AT625" s="1363"/>
      <c r="AU625" s="1363"/>
      <c r="AV625" s="1363"/>
      <c r="AW625" s="1363"/>
      <c r="AX625" s="1363"/>
      <c r="AY625" s="1363"/>
      <c r="AZ625" s="1363"/>
      <c r="BA625" s="1363"/>
      <c r="BB625" s="1363"/>
      <c r="BC625" s="1363"/>
      <c r="BD625" s="1363"/>
      <c r="BE625" s="1363"/>
      <c r="BF625" s="1363"/>
      <c r="BG625" s="1363"/>
      <c r="BH625" s="1363"/>
      <c r="BI625" s="1363"/>
      <c r="BJ625" s="1363"/>
      <c r="BK625" s="1363"/>
      <c r="BL625" s="1363"/>
      <c r="BM625" s="1363"/>
      <c r="BN625" s="1363"/>
      <c r="BO625" s="1363"/>
      <c r="BP625" s="1363"/>
      <c r="BQ625" s="1363"/>
      <c r="BR625" s="1363"/>
      <c r="BS625" s="1363"/>
      <c r="BT625" s="1363"/>
      <c r="BU625" s="1363"/>
      <c r="BV625" s="1363"/>
      <c r="BW625" s="1363"/>
      <c r="BX625" s="1363"/>
      <c r="BY625" s="1363"/>
      <c r="BZ625" s="1363"/>
      <c r="CA625" s="1363"/>
      <c r="CB625" s="1363"/>
      <c r="CC625" s="1363"/>
      <c r="CD625" s="1363"/>
      <c r="CE625" s="1363"/>
      <c r="CF625" s="1363"/>
      <c r="CG625" s="1363"/>
      <c r="CH625" s="1363"/>
      <c r="CI625" s="1363"/>
      <c r="CJ625" s="1363"/>
      <c r="CK625" s="1363"/>
      <c r="CL625" s="1363"/>
      <c r="CM625" s="1363"/>
      <c r="CN625" s="1363"/>
      <c r="CO625" s="1363"/>
      <c r="CP625" s="1363"/>
      <c r="CQ625" s="1363"/>
      <c r="CR625" s="1363"/>
      <c r="CS625" s="1363"/>
      <c r="CT625" s="1363"/>
      <c r="CU625" s="1363"/>
      <c r="CV625" s="1363"/>
      <c r="CW625" s="1363"/>
      <c r="CX625" s="1363"/>
      <c r="CY625" s="1363"/>
      <c r="CZ625" s="1363"/>
      <c r="DA625" s="1363"/>
      <c r="DB625" s="1363"/>
      <c r="DC625" s="1363"/>
      <c r="DD625" s="1363"/>
      <c r="DE625" s="1363"/>
      <c r="DF625" s="1363"/>
      <c r="DG625" s="1363"/>
      <c r="DH625" s="1363"/>
      <c r="DI625" s="1363"/>
      <c r="DJ625" s="1363"/>
      <c r="DK625" s="1363"/>
      <c r="DL625" s="1363"/>
      <c r="DM625" s="1363"/>
      <c r="DN625" s="1363"/>
      <c r="DO625" s="1363"/>
      <c r="DP625" s="1363"/>
      <c r="DQ625" s="1363"/>
      <c r="DR625" s="1363"/>
      <c r="DS625" s="1363"/>
      <c r="DT625" s="1363"/>
      <c r="DU625" s="1363"/>
      <c r="DV625" s="1363"/>
      <c r="DW625" s="1363"/>
      <c r="DX625" s="1363"/>
      <c r="DY625" s="1363"/>
      <c r="DZ625" s="1363"/>
      <c r="EA625" s="1363"/>
      <c r="EB625" s="1363"/>
      <c r="EC625" s="1363"/>
      <c r="ED625" s="1363"/>
      <c r="EE625" s="1363"/>
      <c r="EF625" s="1363"/>
      <c r="EG625" s="1363"/>
      <c r="EH625" s="1363"/>
      <c r="EI625" s="1363"/>
      <c r="EJ625" s="1363"/>
      <c r="EK625" s="1363"/>
      <c r="EL625" s="1363"/>
      <c r="EM625" s="1363"/>
      <c r="EN625" s="1363"/>
      <c r="EO625" s="1363"/>
      <c r="EP625" s="1363"/>
      <c r="EQ625" s="1363"/>
      <c r="ER625" s="1363"/>
      <c r="ES625" s="1363"/>
      <c r="ET625" s="1363"/>
      <c r="EU625" s="1363"/>
      <c r="EV625" s="1363"/>
      <c r="EW625" s="1363"/>
      <c r="EX625" s="1363"/>
      <c r="EY625" s="1363"/>
      <c r="EZ625" s="1363"/>
      <c r="FA625" s="1363"/>
      <c r="FB625" s="1363"/>
      <c r="FC625" s="1363"/>
      <c r="FD625" s="1363"/>
      <c r="FE625" s="1363"/>
      <c r="FF625" s="1363"/>
      <c r="FG625" s="1363"/>
      <c r="FH625" s="1363"/>
      <c r="FI625" s="1363"/>
      <c r="FJ625" s="1363"/>
      <c r="FK625" s="1363"/>
      <c r="FL625" s="1363"/>
      <c r="FM625" s="1363"/>
      <c r="FN625" s="1363"/>
      <c r="FO625" s="1363"/>
      <c r="FP625" s="1363"/>
      <c r="FQ625" s="1363"/>
      <c r="FR625" s="1363"/>
      <c r="FS625" s="1363"/>
      <c r="FT625" s="1363"/>
      <c r="FU625" s="1363"/>
      <c r="FV625" s="1363"/>
      <c r="FW625" s="1363"/>
      <c r="FX625" s="1363"/>
      <c r="FY625" s="1363"/>
      <c r="FZ625" s="1363"/>
      <c r="GA625" s="1363"/>
      <c r="GB625" s="1363"/>
      <c r="GC625" s="1363"/>
      <c r="GD625" s="1363"/>
      <c r="GE625" s="1363"/>
      <c r="GF625" s="1363"/>
      <c r="GG625" s="1363"/>
      <c r="GH625" s="1363"/>
      <c r="GI625" s="1363"/>
      <c r="GJ625" s="1363"/>
      <c r="GK625" s="1363"/>
      <c r="GL625" s="1363"/>
      <c r="GM625" s="1363"/>
      <c r="GN625" s="1363"/>
    </row>
    <row r="626" spans="1:196" ht="24" customHeight="1">
      <c r="A626" s="152">
        <v>8</v>
      </c>
      <c r="B626" s="152">
        <v>1</v>
      </c>
      <c r="C626" s="1480" t="s">
        <v>3820</v>
      </c>
      <c r="D626" s="31">
        <v>1294000</v>
      </c>
      <c r="E626" s="1541">
        <v>1</v>
      </c>
      <c r="F626" s="126">
        <f t="shared" si="134"/>
        <v>1294000</v>
      </c>
      <c r="G626" s="14" t="s">
        <v>765</v>
      </c>
      <c r="H626" s="14" t="s">
        <v>914</v>
      </c>
      <c r="I626" s="36" t="s">
        <v>1264</v>
      </c>
      <c r="J626" s="941" t="s">
        <v>961</v>
      </c>
      <c r="K626" s="38" t="s">
        <v>1264</v>
      </c>
      <c r="L626" s="1363"/>
      <c r="M626" s="1363"/>
      <c r="N626" s="2012"/>
      <c r="O626" s="2012"/>
      <c r="P626" s="2012"/>
      <c r="Q626" s="2012"/>
      <c r="R626" s="2012"/>
      <c r="S626" s="2012"/>
      <c r="T626" s="2012"/>
      <c r="U626" s="2012"/>
      <c r="V626" s="2012"/>
      <c r="W626" s="2012"/>
      <c r="X626" s="2012"/>
      <c r="Y626" s="2012"/>
      <c r="Z626" s="2012"/>
      <c r="AA626" s="2012"/>
      <c r="AB626" s="2012"/>
      <c r="AC626" s="2012"/>
      <c r="AD626" s="2012"/>
      <c r="AE626" s="2012"/>
      <c r="AF626" s="2012"/>
      <c r="AG626" s="2012"/>
      <c r="AH626" s="2042">
        <f t="shared" si="135"/>
        <v>1</v>
      </c>
      <c r="AI626" s="2043">
        <f t="shared" si="136"/>
        <v>1294000</v>
      </c>
      <c r="AJ626" s="1314"/>
      <c r="AK626" s="1363"/>
      <c r="AL626" s="2012"/>
      <c r="AM626" s="2012"/>
      <c r="AN626" s="1827">
        <f>$E626</f>
        <v>1</v>
      </c>
      <c r="AO626" s="1827">
        <f>$F626</f>
        <v>1294000</v>
      </c>
      <c r="AP626" s="1363"/>
      <c r="AQ626" s="1363"/>
      <c r="AR626" s="1363"/>
      <c r="AS626" s="1363"/>
      <c r="AT626" s="1363"/>
      <c r="AU626" s="1363"/>
      <c r="AV626" s="1363"/>
      <c r="AW626" s="1363"/>
      <c r="AX626" s="1363"/>
      <c r="AY626" s="1363"/>
      <c r="AZ626" s="1363"/>
      <c r="BA626" s="1363"/>
      <c r="BB626" s="1363"/>
      <c r="BC626" s="1363"/>
      <c r="BD626" s="1363"/>
      <c r="BE626" s="1363"/>
      <c r="BF626" s="1363"/>
      <c r="BG626" s="1363"/>
      <c r="BH626" s="1363"/>
      <c r="BI626" s="1363"/>
      <c r="BJ626" s="1363"/>
      <c r="BK626" s="1363"/>
      <c r="BL626" s="1363"/>
      <c r="BM626" s="1363"/>
      <c r="BN626" s="1363"/>
      <c r="BO626" s="1363"/>
      <c r="BP626" s="1363"/>
      <c r="BQ626" s="1363"/>
      <c r="BR626" s="1363"/>
      <c r="BS626" s="1363"/>
      <c r="BT626" s="1363"/>
      <c r="BU626" s="1363"/>
      <c r="BV626" s="1363"/>
      <c r="BW626" s="1363"/>
      <c r="BX626" s="1363"/>
      <c r="BY626" s="1363"/>
      <c r="BZ626" s="1363"/>
      <c r="CA626" s="1363"/>
      <c r="CB626" s="1363"/>
      <c r="CC626" s="1363"/>
      <c r="CD626" s="1363"/>
      <c r="CE626" s="1363"/>
      <c r="CF626" s="1363"/>
      <c r="CG626" s="1363"/>
      <c r="CH626" s="1363"/>
      <c r="CI626" s="1363"/>
      <c r="CJ626" s="1363"/>
      <c r="CK626" s="1363"/>
      <c r="CL626" s="1363"/>
      <c r="CM626" s="1363"/>
      <c r="CN626" s="1363"/>
      <c r="CO626" s="1363"/>
      <c r="CP626" s="1363"/>
      <c r="CQ626" s="1363"/>
      <c r="CR626" s="1363"/>
      <c r="CS626" s="1363"/>
      <c r="CT626" s="1363"/>
      <c r="CU626" s="1363"/>
      <c r="CV626" s="1363"/>
      <c r="CW626" s="1363"/>
      <c r="CX626" s="1363"/>
      <c r="CY626" s="1363"/>
      <c r="CZ626" s="1363"/>
      <c r="DA626" s="1363"/>
      <c r="DB626" s="1363"/>
      <c r="DC626" s="1363"/>
      <c r="DD626" s="1363"/>
      <c r="DE626" s="1363"/>
      <c r="DF626" s="1363"/>
      <c r="DG626" s="1363"/>
      <c r="DH626" s="1363"/>
      <c r="DI626" s="1363"/>
      <c r="DJ626" s="1363"/>
      <c r="DK626" s="1363"/>
      <c r="DL626" s="1363"/>
      <c r="DM626" s="1363"/>
      <c r="DN626" s="1363"/>
      <c r="DO626" s="1363"/>
      <c r="DP626" s="1363"/>
      <c r="DQ626" s="1363"/>
      <c r="DR626" s="1363"/>
      <c r="DS626" s="1363"/>
      <c r="DT626" s="1363"/>
      <c r="DU626" s="1363"/>
      <c r="DV626" s="1363"/>
      <c r="DW626" s="1363"/>
      <c r="DX626" s="1363"/>
      <c r="DY626" s="1363"/>
      <c r="DZ626" s="1363"/>
      <c r="EA626" s="1363"/>
      <c r="EB626" s="1363"/>
      <c r="EC626" s="1363"/>
      <c r="ED626" s="1363"/>
      <c r="EE626" s="1363"/>
      <c r="EF626" s="1363"/>
      <c r="EG626" s="1363"/>
      <c r="EH626" s="1363"/>
      <c r="EI626" s="1363"/>
      <c r="EJ626" s="1363"/>
      <c r="EK626" s="1363"/>
      <c r="EL626" s="1363"/>
      <c r="EM626" s="1363"/>
      <c r="EN626" s="1363"/>
      <c r="EO626" s="1363"/>
      <c r="EP626" s="1363"/>
      <c r="EQ626" s="1363"/>
      <c r="ER626" s="1363"/>
      <c r="ES626" s="1363"/>
      <c r="ET626" s="1363"/>
      <c r="EU626" s="1363"/>
      <c r="EV626" s="1363"/>
      <c r="EW626" s="1363"/>
      <c r="EX626" s="1363"/>
      <c r="EY626" s="1363"/>
      <c r="EZ626" s="1363"/>
      <c r="FA626" s="1363"/>
      <c r="FB626" s="1363"/>
      <c r="FC626" s="1363"/>
      <c r="FD626" s="1363"/>
      <c r="FE626" s="1363"/>
      <c r="FF626" s="1363"/>
      <c r="FG626" s="1363"/>
      <c r="FH626" s="1363"/>
      <c r="FI626" s="1363"/>
      <c r="FJ626" s="1363"/>
      <c r="FK626" s="1363"/>
      <c r="FL626" s="1363"/>
      <c r="FM626" s="1363"/>
      <c r="FN626" s="1363"/>
      <c r="FO626" s="1363"/>
      <c r="FP626" s="1363"/>
      <c r="FQ626" s="1363"/>
      <c r="FR626" s="1363"/>
      <c r="FS626" s="1363"/>
      <c r="FT626" s="1363"/>
      <c r="FU626" s="1363"/>
      <c r="FV626" s="1363"/>
      <c r="FW626" s="1363"/>
      <c r="FX626" s="1363"/>
      <c r="FY626" s="1363"/>
      <c r="FZ626" s="1363"/>
      <c r="GA626" s="1363"/>
      <c r="GB626" s="1363"/>
      <c r="GC626" s="1363"/>
      <c r="GD626" s="1363"/>
      <c r="GE626" s="1363"/>
      <c r="GF626" s="1363"/>
      <c r="GG626" s="1363"/>
      <c r="GH626" s="1363"/>
      <c r="GI626" s="1363"/>
      <c r="GJ626" s="1363"/>
      <c r="GK626" s="1363"/>
      <c r="GL626" s="1363"/>
      <c r="GM626" s="1363"/>
      <c r="GN626" s="1363"/>
    </row>
    <row r="627" spans="1:196" ht="24" customHeight="1">
      <c r="A627" s="2049"/>
      <c r="B627" s="2049"/>
      <c r="C627" s="2031"/>
      <c r="D627" s="2035"/>
      <c r="E627" s="2050"/>
      <c r="F627" s="1992"/>
      <c r="G627" s="1904"/>
      <c r="H627" s="1904"/>
      <c r="L627" s="1363"/>
      <c r="M627" s="1363"/>
      <c r="N627" s="1363"/>
      <c r="O627" s="1363"/>
      <c r="P627" s="1363"/>
      <c r="Q627" s="1363"/>
      <c r="R627" s="1363"/>
      <c r="S627" s="1363"/>
      <c r="T627" s="1363"/>
      <c r="U627" s="1363"/>
      <c r="V627" s="1363"/>
      <c r="W627" s="1363"/>
      <c r="X627" s="1363"/>
      <c r="Y627" s="1363"/>
      <c r="Z627" s="1363"/>
      <c r="AA627" s="1363"/>
      <c r="AB627" s="1363"/>
      <c r="AC627" s="1363"/>
      <c r="AD627" s="1363"/>
      <c r="AE627" s="1363"/>
      <c r="AF627" s="1363"/>
      <c r="AG627" s="1363"/>
      <c r="AH627" s="1362"/>
      <c r="AI627" s="1314"/>
      <c r="AJ627" s="1314"/>
      <c r="AK627" s="1363"/>
      <c r="AL627" s="3135" t="s">
        <v>980</v>
      </c>
      <c r="AM627" s="3135"/>
      <c r="AN627" s="3104" t="s">
        <v>873</v>
      </c>
      <c r="AO627" s="3104"/>
      <c r="AP627" s="3135" t="s">
        <v>968</v>
      </c>
      <c r="AQ627" s="3135"/>
      <c r="AR627" s="1363"/>
      <c r="AS627" s="1363"/>
      <c r="AT627" s="1363"/>
      <c r="AU627" s="1363"/>
      <c r="AV627" s="1363"/>
      <c r="AW627" s="1363"/>
      <c r="AX627" s="1363"/>
      <c r="AY627" s="1363"/>
      <c r="AZ627" s="1363"/>
      <c r="BA627" s="1363"/>
      <c r="BB627" s="1363"/>
      <c r="BC627" s="1363"/>
      <c r="BD627" s="1363"/>
      <c r="BE627" s="1363"/>
      <c r="BF627" s="1363"/>
      <c r="BG627" s="1363"/>
      <c r="BH627" s="1363"/>
      <c r="BI627" s="1363"/>
      <c r="BJ627" s="1363"/>
      <c r="BK627" s="1363"/>
      <c r="BL627" s="1363"/>
      <c r="BM627" s="1363"/>
      <c r="BN627" s="1363"/>
      <c r="BO627" s="1363"/>
      <c r="BP627" s="1363"/>
      <c r="BQ627" s="1363"/>
      <c r="BR627" s="1363"/>
      <c r="BS627" s="1363"/>
      <c r="BT627" s="1363"/>
      <c r="BU627" s="1363"/>
      <c r="BV627" s="1363"/>
      <c r="BW627" s="1363"/>
      <c r="BX627" s="1363"/>
      <c r="BY627" s="1363"/>
      <c r="BZ627" s="1363"/>
      <c r="CA627" s="1363"/>
      <c r="CB627" s="1363"/>
      <c r="CC627" s="1363"/>
      <c r="CD627" s="1363"/>
      <c r="CE627" s="1363"/>
      <c r="CF627" s="1363"/>
      <c r="CG627" s="1363"/>
      <c r="CH627" s="1363"/>
      <c r="CI627" s="1363"/>
      <c r="CJ627" s="1363"/>
      <c r="CK627" s="1363"/>
      <c r="CL627" s="1363"/>
      <c r="CM627" s="1363"/>
      <c r="CN627" s="1363"/>
      <c r="CO627" s="1363"/>
      <c r="CP627" s="1363"/>
      <c r="CQ627" s="1363"/>
      <c r="CR627" s="1363"/>
      <c r="CS627" s="1363"/>
      <c r="CT627" s="1363"/>
      <c r="CU627" s="1363"/>
      <c r="CV627" s="1363"/>
      <c r="CW627" s="1363"/>
      <c r="CX627" s="1363"/>
      <c r="CY627" s="1363"/>
      <c r="CZ627" s="1363"/>
      <c r="DA627" s="1363"/>
      <c r="DB627" s="1363"/>
      <c r="DC627" s="1363"/>
      <c r="DD627" s="1363"/>
      <c r="DE627" s="1363"/>
      <c r="DF627" s="1363"/>
      <c r="DG627" s="1363"/>
      <c r="DH627" s="1363"/>
      <c r="DI627" s="1363"/>
      <c r="DJ627" s="1363"/>
      <c r="DK627" s="1363"/>
      <c r="DL627" s="1363"/>
      <c r="DM627" s="1363"/>
      <c r="DN627" s="1363"/>
      <c r="DO627" s="1363"/>
      <c r="DP627" s="1363"/>
      <c r="DQ627" s="1363"/>
      <c r="DR627" s="1363"/>
      <c r="DS627" s="1363"/>
      <c r="DT627" s="1363"/>
      <c r="DU627" s="1363"/>
      <c r="DV627" s="1363"/>
      <c r="DW627" s="1363"/>
      <c r="DX627" s="1363"/>
      <c r="DY627" s="1363"/>
      <c r="DZ627" s="1363"/>
      <c r="EA627" s="1363"/>
      <c r="EB627" s="1363"/>
      <c r="EC627" s="1363"/>
      <c r="ED627" s="1363"/>
      <c r="EE627" s="1363"/>
      <c r="EF627" s="1363"/>
      <c r="EG627" s="1363"/>
      <c r="EH627" s="1363"/>
      <c r="EI627" s="1363"/>
      <c r="EJ627" s="1363"/>
      <c r="EK627" s="1363"/>
      <c r="EL627" s="1363"/>
      <c r="EM627" s="1363"/>
      <c r="EN627" s="1363"/>
      <c r="EO627" s="1363"/>
      <c r="EP627" s="1363"/>
      <c r="EQ627" s="1363"/>
      <c r="ER627" s="1363"/>
      <c r="ES627" s="1363"/>
      <c r="ET627" s="1363"/>
      <c r="EU627" s="1363"/>
      <c r="EV627" s="1363"/>
      <c r="EW627" s="1363"/>
      <c r="EX627" s="1363"/>
      <c r="EY627" s="1363"/>
      <c r="EZ627" s="1363"/>
      <c r="FA627" s="1363"/>
      <c r="FB627" s="1363"/>
      <c r="FC627" s="1363"/>
      <c r="FD627" s="1363"/>
      <c r="FE627" s="1363"/>
      <c r="FF627" s="1363"/>
      <c r="FG627" s="1363"/>
      <c r="FH627" s="1363"/>
      <c r="FI627" s="1363"/>
      <c r="FJ627" s="1363"/>
      <c r="FK627" s="1363"/>
      <c r="FL627" s="1363"/>
      <c r="FM627" s="1363"/>
      <c r="FN627" s="1363"/>
      <c r="FO627" s="1363"/>
      <c r="FP627" s="1363"/>
      <c r="FQ627" s="1363"/>
      <c r="FR627" s="1363"/>
      <c r="FS627" s="1363"/>
      <c r="FT627" s="1363"/>
      <c r="FU627" s="1363"/>
      <c r="FV627" s="1363"/>
      <c r="FW627" s="1363"/>
      <c r="FX627" s="1363"/>
      <c r="FY627" s="1363"/>
      <c r="FZ627" s="1363"/>
      <c r="GA627" s="1363"/>
      <c r="GB627" s="1363"/>
      <c r="GC627" s="1363"/>
      <c r="GD627" s="1363"/>
      <c r="GE627" s="1363"/>
      <c r="GF627" s="1363"/>
      <c r="GG627" s="1363"/>
      <c r="GH627" s="1363"/>
      <c r="GI627" s="1363"/>
      <c r="GJ627" s="1363"/>
      <c r="GK627" s="1363"/>
      <c r="GL627" s="1363"/>
      <c r="GM627" s="1363"/>
      <c r="GN627" s="1363"/>
    </row>
    <row r="628" spans="1:196" ht="24" customHeight="1">
      <c r="A628" s="2049"/>
      <c r="B628" s="2049"/>
      <c r="C628" s="2031"/>
      <c r="D628" s="2035"/>
      <c r="E628" s="2050"/>
      <c r="F628" s="1992"/>
      <c r="G628" s="1904"/>
      <c r="H628" s="1904"/>
      <c r="L628" s="1363"/>
      <c r="M628" s="1363"/>
      <c r="N628" s="1363"/>
      <c r="O628" s="1363"/>
      <c r="P628" s="1363"/>
      <c r="Q628" s="1363"/>
      <c r="R628" s="1363"/>
      <c r="S628" s="1363"/>
      <c r="T628" s="1363"/>
      <c r="U628" s="1363"/>
      <c r="V628" s="1363"/>
      <c r="W628" s="1363"/>
      <c r="X628" s="1363"/>
      <c r="Y628" s="1363"/>
      <c r="Z628" s="1363"/>
      <c r="AA628" s="1363"/>
      <c r="AB628" s="1363"/>
      <c r="AC628" s="1363"/>
      <c r="AD628" s="1363"/>
      <c r="AE628" s="1363"/>
      <c r="AF628" s="1363"/>
      <c r="AG628" s="1363"/>
      <c r="AH628" s="1362"/>
      <c r="AI628" s="1314"/>
      <c r="AJ628" s="1314"/>
      <c r="AK628" s="1363"/>
      <c r="AL628" s="267" t="s">
        <v>1078</v>
      </c>
      <c r="AM628" s="267" t="s">
        <v>1077</v>
      </c>
      <c r="AN628" s="267" t="s">
        <v>1078</v>
      </c>
      <c r="AO628" s="267" t="s">
        <v>1077</v>
      </c>
      <c r="AP628" s="267" t="s">
        <v>1078</v>
      </c>
      <c r="AQ628" s="267" t="s">
        <v>1077</v>
      </c>
      <c r="AR628" s="1363"/>
      <c r="AS628" s="1363"/>
      <c r="AT628" s="1363"/>
      <c r="AU628" s="1363"/>
      <c r="AV628" s="1363"/>
      <c r="AW628" s="1363"/>
      <c r="AX628" s="1363"/>
      <c r="AY628" s="1363"/>
      <c r="AZ628" s="1363"/>
      <c r="BA628" s="1363"/>
      <c r="BB628" s="1363"/>
      <c r="BC628" s="1363"/>
      <c r="BD628" s="1363"/>
      <c r="BE628" s="1363"/>
      <c r="BF628" s="1363"/>
      <c r="BG628" s="1363"/>
      <c r="BH628" s="1363"/>
      <c r="BI628" s="1363"/>
      <c r="BJ628" s="1363"/>
      <c r="BK628" s="1363"/>
      <c r="BL628" s="1363"/>
      <c r="BM628" s="1363"/>
      <c r="BN628" s="1363"/>
      <c r="BO628" s="1363"/>
      <c r="BP628" s="1363"/>
      <c r="BQ628" s="1363"/>
      <c r="BR628" s="1363"/>
      <c r="BS628" s="1363"/>
      <c r="BT628" s="1363"/>
      <c r="BU628" s="1363"/>
      <c r="BV628" s="1363"/>
      <c r="BW628" s="1363"/>
      <c r="BX628" s="1363"/>
      <c r="BY628" s="1363"/>
      <c r="BZ628" s="1363"/>
      <c r="CA628" s="1363"/>
      <c r="CB628" s="1363"/>
      <c r="CC628" s="1363"/>
      <c r="CD628" s="1363"/>
      <c r="CE628" s="1363"/>
      <c r="CF628" s="1363"/>
      <c r="CG628" s="1363"/>
      <c r="CH628" s="1363"/>
      <c r="CI628" s="1363"/>
      <c r="CJ628" s="1363"/>
      <c r="CK628" s="1363"/>
      <c r="CL628" s="1363"/>
      <c r="CM628" s="1363"/>
      <c r="CN628" s="1363"/>
      <c r="CO628" s="1363"/>
      <c r="CP628" s="1363"/>
      <c r="CQ628" s="1363"/>
      <c r="CR628" s="1363"/>
      <c r="CS628" s="1363"/>
      <c r="CT628" s="1363"/>
      <c r="CU628" s="1363"/>
      <c r="CV628" s="1363"/>
      <c r="CW628" s="1363"/>
      <c r="CX628" s="1363"/>
      <c r="CY628" s="1363"/>
      <c r="CZ628" s="1363"/>
      <c r="DA628" s="1363"/>
      <c r="DB628" s="1363"/>
      <c r="DC628" s="1363"/>
      <c r="DD628" s="1363"/>
      <c r="DE628" s="1363"/>
      <c r="DF628" s="1363"/>
      <c r="DG628" s="1363"/>
      <c r="DH628" s="1363"/>
      <c r="DI628" s="1363"/>
      <c r="DJ628" s="1363"/>
      <c r="DK628" s="1363"/>
      <c r="DL628" s="1363"/>
      <c r="DM628" s="1363"/>
      <c r="DN628" s="1363"/>
      <c r="DO628" s="1363"/>
      <c r="DP628" s="1363"/>
      <c r="DQ628" s="1363"/>
      <c r="DR628" s="1363"/>
      <c r="DS628" s="1363"/>
      <c r="DT628" s="1363"/>
      <c r="DU628" s="1363"/>
      <c r="DV628" s="1363"/>
      <c r="DW628" s="1363"/>
      <c r="DX628" s="1363"/>
      <c r="DY628" s="1363"/>
      <c r="DZ628" s="1363"/>
      <c r="EA628" s="1363"/>
      <c r="EB628" s="1363"/>
      <c r="EC628" s="1363"/>
      <c r="ED628" s="1363"/>
      <c r="EE628" s="1363"/>
      <c r="EF628" s="1363"/>
      <c r="EG628" s="1363"/>
      <c r="EH628" s="1363"/>
      <c r="EI628" s="1363"/>
      <c r="EJ628" s="1363"/>
      <c r="EK628" s="1363"/>
      <c r="EL628" s="1363"/>
      <c r="EM628" s="1363"/>
      <c r="EN628" s="1363"/>
      <c r="EO628" s="1363"/>
      <c r="EP628" s="1363"/>
      <c r="EQ628" s="1363"/>
      <c r="ER628" s="1363"/>
      <c r="ES628" s="1363"/>
      <c r="ET628" s="1363"/>
      <c r="EU628" s="1363"/>
      <c r="EV628" s="1363"/>
      <c r="EW628" s="1363"/>
      <c r="EX628" s="1363"/>
      <c r="EY628" s="1363"/>
      <c r="EZ628" s="1363"/>
      <c r="FA628" s="1363"/>
      <c r="FB628" s="1363"/>
      <c r="FC628" s="1363"/>
      <c r="FD628" s="1363"/>
      <c r="FE628" s="1363"/>
      <c r="FF628" s="1363"/>
      <c r="FG628" s="1363"/>
      <c r="FH628" s="1363"/>
      <c r="FI628" s="1363"/>
      <c r="FJ628" s="1363"/>
      <c r="FK628" s="1363"/>
      <c r="FL628" s="1363"/>
      <c r="FM628" s="1363"/>
      <c r="FN628" s="1363"/>
      <c r="FO628" s="1363"/>
      <c r="FP628" s="1363"/>
      <c r="FQ628" s="1363"/>
      <c r="FR628" s="1363"/>
      <c r="FS628" s="1363"/>
      <c r="FT628" s="1363"/>
      <c r="FU628" s="1363"/>
      <c r="FV628" s="1363"/>
      <c r="FW628" s="1363"/>
      <c r="FX628" s="1363"/>
      <c r="FY628" s="1363"/>
      <c r="FZ628" s="1363"/>
      <c r="GA628" s="1363"/>
      <c r="GB628" s="1363"/>
      <c r="GC628" s="1363"/>
      <c r="GD628" s="1363"/>
      <c r="GE628" s="1363"/>
      <c r="GF628" s="1363"/>
      <c r="GG628" s="1363"/>
      <c r="GH628" s="1363"/>
      <c r="GI628" s="1363"/>
      <c r="GJ628" s="1363"/>
      <c r="GK628" s="1363"/>
      <c r="GL628" s="1363"/>
      <c r="GM628" s="1363"/>
      <c r="GN628" s="1363"/>
    </row>
    <row r="629" spans="1:196" ht="24" customHeight="1">
      <c r="A629" s="2049"/>
      <c r="B629" s="2049"/>
      <c r="C629" s="2031"/>
      <c r="D629" s="2035"/>
      <c r="E629" s="2050"/>
      <c r="F629" s="1992"/>
      <c r="G629" s="1904"/>
      <c r="H629" s="1904"/>
      <c r="L629" s="1363"/>
      <c r="M629" s="1363"/>
      <c r="N629" s="1363"/>
      <c r="O629" s="1363"/>
      <c r="P629" s="1363"/>
      <c r="Q629" s="1363"/>
      <c r="R629" s="1363"/>
      <c r="S629" s="1363"/>
      <c r="T629" s="1363"/>
      <c r="U629" s="1363"/>
      <c r="V629" s="1363"/>
      <c r="W629" s="1363"/>
      <c r="X629" s="1363"/>
      <c r="Y629" s="1363"/>
      <c r="Z629" s="1363"/>
      <c r="AA629" s="1363"/>
      <c r="AB629" s="1363"/>
      <c r="AC629" s="1363"/>
      <c r="AD629" s="1363"/>
      <c r="AE629" s="1363"/>
      <c r="AF629" s="1363"/>
      <c r="AG629" s="1363"/>
      <c r="AH629" s="1362"/>
      <c r="AI629" s="1314"/>
      <c r="AJ629" s="1314"/>
      <c r="AK629" s="1363"/>
      <c r="AL629" s="2008">
        <f t="shared" ref="AL629:AQ629" si="137">SUM(AL630:AL640)</f>
        <v>4</v>
      </c>
      <c r="AM629" s="2008">
        <f t="shared" si="137"/>
        <v>3655000</v>
      </c>
      <c r="AN629" s="2008">
        <f t="shared" si="137"/>
        <v>4</v>
      </c>
      <c r="AO629" s="2008">
        <f t="shared" si="137"/>
        <v>3655000</v>
      </c>
      <c r="AP629" s="2008">
        <f t="shared" si="137"/>
        <v>3</v>
      </c>
      <c r="AQ629" s="2008">
        <f t="shared" si="137"/>
        <v>2868000</v>
      </c>
      <c r="AR629" s="2009">
        <f>AL629+AN629+AP629</f>
        <v>11</v>
      </c>
      <c r="AS629" s="2009">
        <f>AM629+AO629+AQ629</f>
        <v>10178000</v>
      </c>
      <c r="AT629" s="1363"/>
      <c r="AU629" s="1363"/>
      <c r="AV629" s="1363"/>
      <c r="AW629" s="1363"/>
      <c r="AX629" s="1363"/>
      <c r="AY629" s="1363"/>
      <c r="AZ629" s="1363"/>
      <c r="BA629" s="1363"/>
      <c r="BB629" s="1363"/>
      <c r="BC629" s="1363"/>
      <c r="BD629" s="1363"/>
      <c r="BE629" s="1363"/>
      <c r="BF629" s="1363"/>
      <c r="BG629" s="1363"/>
      <c r="BH629" s="1363"/>
      <c r="BI629" s="1363"/>
      <c r="BJ629" s="1363"/>
      <c r="BK629" s="1363"/>
      <c r="BL629" s="1363"/>
      <c r="BM629" s="1363"/>
      <c r="BN629" s="1363"/>
      <c r="BO629" s="1363"/>
      <c r="BP629" s="1363"/>
      <c r="BQ629" s="1363"/>
      <c r="BR629" s="1363"/>
      <c r="BS629" s="1363"/>
      <c r="BT629" s="1363"/>
      <c r="BU629" s="1363"/>
      <c r="BV629" s="1363"/>
      <c r="BW629" s="1363"/>
      <c r="BX629" s="1363"/>
      <c r="BY629" s="1363"/>
      <c r="BZ629" s="1363"/>
      <c r="CA629" s="1363"/>
      <c r="CB629" s="1363"/>
      <c r="CC629" s="1363"/>
      <c r="CD629" s="1363"/>
      <c r="CE629" s="1363"/>
      <c r="CF629" s="1363"/>
      <c r="CG629" s="1363"/>
      <c r="CH629" s="1363"/>
      <c r="CI629" s="1363"/>
      <c r="CJ629" s="1363"/>
      <c r="CK629" s="1363"/>
      <c r="CL629" s="1363"/>
      <c r="CM629" s="1363"/>
      <c r="CN629" s="1363"/>
      <c r="CO629" s="1363"/>
      <c r="CP629" s="1363"/>
      <c r="CQ629" s="1363"/>
      <c r="CR629" s="1363"/>
      <c r="CS629" s="1363"/>
      <c r="CT629" s="1363"/>
      <c r="CU629" s="1363"/>
      <c r="CV629" s="1363"/>
      <c r="CW629" s="1363"/>
      <c r="CX629" s="1363"/>
      <c r="CY629" s="1363"/>
      <c r="CZ629" s="1363"/>
      <c r="DA629" s="1363"/>
      <c r="DB629" s="1363"/>
      <c r="DC629" s="1363"/>
      <c r="DD629" s="1363"/>
      <c r="DE629" s="1363"/>
      <c r="DF629" s="1363"/>
      <c r="DG629" s="1363"/>
      <c r="DH629" s="1363"/>
      <c r="DI629" s="1363"/>
      <c r="DJ629" s="1363"/>
      <c r="DK629" s="1363"/>
      <c r="DL629" s="1363"/>
      <c r="DM629" s="1363"/>
      <c r="DN629" s="1363"/>
      <c r="DO629" s="1363"/>
      <c r="DP629" s="1363"/>
      <c r="DQ629" s="1363"/>
      <c r="DR629" s="1363"/>
      <c r="DS629" s="1363"/>
      <c r="DT629" s="1363"/>
      <c r="DU629" s="1363"/>
      <c r="DV629" s="1363"/>
      <c r="DW629" s="1363"/>
      <c r="DX629" s="1363"/>
      <c r="DY629" s="1363"/>
      <c r="DZ629" s="1363"/>
      <c r="EA629" s="1363"/>
      <c r="EB629" s="1363"/>
      <c r="EC629" s="1363"/>
      <c r="ED629" s="1363"/>
      <c r="EE629" s="1363"/>
      <c r="EF629" s="1363"/>
      <c r="EG629" s="1363"/>
      <c r="EH629" s="1363"/>
      <c r="EI629" s="1363"/>
      <c r="EJ629" s="1363"/>
      <c r="EK629" s="1363"/>
      <c r="EL629" s="1363"/>
      <c r="EM629" s="1363"/>
      <c r="EN629" s="1363"/>
      <c r="EO629" s="1363"/>
      <c r="EP629" s="1363"/>
      <c r="EQ629" s="1363"/>
      <c r="ER629" s="1363"/>
      <c r="ES629" s="1363"/>
      <c r="ET629" s="1363"/>
      <c r="EU629" s="1363"/>
      <c r="EV629" s="1363"/>
      <c r="EW629" s="1363"/>
      <c r="EX629" s="1363"/>
      <c r="EY629" s="1363"/>
      <c r="EZ629" s="1363"/>
      <c r="FA629" s="1363"/>
      <c r="FB629" s="1363"/>
      <c r="FC629" s="1363"/>
      <c r="FD629" s="1363"/>
      <c r="FE629" s="1363"/>
      <c r="FF629" s="1363"/>
      <c r="FG629" s="1363"/>
      <c r="FH629" s="1363"/>
      <c r="FI629" s="1363"/>
      <c r="FJ629" s="1363"/>
      <c r="FK629" s="1363"/>
      <c r="FL629" s="1363"/>
      <c r="FM629" s="1363"/>
      <c r="FN629" s="1363"/>
      <c r="FO629" s="1363"/>
      <c r="FP629" s="1363"/>
      <c r="FQ629" s="1363"/>
      <c r="FR629" s="1363"/>
      <c r="FS629" s="1363"/>
      <c r="FT629" s="1363"/>
      <c r="FU629" s="1363"/>
      <c r="FV629" s="1363"/>
      <c r="FW629" s="1363"/>
      <c r="FX629" s="1363"/>
      <c r="FY629" s="1363"/>
      <c r="FZ629" s="1363"/>
      <c r="GA629" s="1363"/>
      <c r="GB629" s="1363"/>
      <c r="GC629" s="1363"/>
      <c r="GD629" s="1363"/>
      <c r="GE629" s="1363"/>
      <c r="GF629" s="1363"/>
      <c r="GG629" s="1363"/>
      <c r="GH629" s="1363"/>
      <c r="GI629" s="1363"/>
      <c r="GJ629" s="1363"/>
      <c r="GK629" s="1363"/>
      <c r="GL629" s="1363"/>
      <c r="GM629" s="1363"/>
      <c r="GN629" s="1363"/>
    </row>
    <row r="630" spans="1:196" ht="24" customHeight="1">
      <c r="A630" s="13">
        <v>9</v>
      </c>
      <c r="B630" s="13">
        <v>5</v>
      </c>
      <c r="C630" s="1477" t="s">
        <v>3822</v>
      </c>
      <c r="D630" s="31">
        <v>787000</v>
      </c>
      <c r="E630" s="13">
        <v>1</v>
      </c>
      <c r="F630" s="126">
        <f t="shared" ref="F630:F640" si="138">E630*D630</f>
        <v>787000</v>
      </c>
      <c r="G630" s="14" t="s">
        <v>3925</v>
      </c>
      <c r="H630" s="14" t="s">
        <v>980</v>
      </c>
      <c r="I630" s="36" t="s">
        <v>1264</v>
      </c>
      <c r="J630" s="941" t="s">
        <v>961</v>
      </c>
      <c r="K630" s="38" t="s">
        <v>1264</v>
      </c>
      <c r="L630" s="1363"/>
      <c r="M630" s="1363"/>
      <c r="N630" s="2013"/>
      <c r="O630" s="2013"/>
      <c r="P630" s="2013"/>
      <c r="Q630" s="2013"/>
      <c r="R630" s="2013"/>
      <c r="S630" s="2013"/>
      <c r="T630" s="2013"/>
      <c r="U630" s="2013"/>
      <c r="V630" s="2013"/>
      <c r="W630" s="2013"/>
      <c r="X630" s="2013"/>
      <c r="Y630" s="2013"/>
      <c r="Z630" s="2013"/>
      <c r="AA630" s="2013"/>
      <c r="AB630" s="2013"/>
      <c r="AC630" s="2013"/>
      <c r="AD630" s="2013"/>
      <c r="AE630" s="2013"/>
      <c r="AF630" s="2013"/>
      <c r="AG630" s="2013"/>
      <c r="AH630" s="2044">
        <f t="shared" ref="AH630:AH640" si="139">$E630</f>
        <v>1</v>
      </c>
      <c r="AI630" s="2045">
        <f t="shared" ref="AI630:AI640" si="140">$F630</f>
        <v>787000</v>
      </c>
      <c r="AJ630" s="1314"/>
      <c r="AK630" s="1363"/>
      <c r="AL630" s="1827">
        <f>$E630</f>
        <v>1</v>
      </c>
      <c r="AM630" s="1827">
        <f>$F630</f>
        <v>787000</v>
      </c>
      <c r="AN630" s="128"/>
      <c r="AO630" s="128"/>
      <c r="AP630" s="128"/>
      <c r="AQ630" s="128"/>
      <c r="AR630" s="1363"/>
      <c r="AS630" s="1363"/>
      <c r="AT630" s="1363"/>
      <c r="AU630" s="1363"/>
      <c r="AV630" s="1363"/>
      <c r="AW630" s="1363"/>
      <c r="AX630" s="1363"/>
      <c r="AY630" s="1363"/>
      <c r="AZ630" s="1363"/>
      <c r="BA630" s="1363"/>
      <c r="BB630" s="1363"/>
      <c r="BC630" s="1363"/>
      <c r="BD630" s="1363"/>
      <c r="BE630" s="1363"/>
      <c r="BF630" s="1363"/>
      <c r="BG630" s="1363"/>
      <c r="BH630" s="1363"/>
      <c r="BI630" s="1363"/>
      <c r="BJ630" s="1363"/>
      <c r="BK630" s="1363"/>
      <c r="BL630" s="1363"/>
      <c r="BM630" s="1363"/>
      <c r="BN630" s="1363"/>
      <c r="BO630" s="1363"/>
      <c r="BP630" s="1363"/>
      <c r="BQ630" s="1363"/>
      <c r="BR630" s="1363"/>
      <c r="BS630" s="1363"/>
      <c r="BT630" s="1363"/>
      <c r="BU630" s="1363"/>
      <c r="BV630" s="1363"/>
      <c r="BW630" s="1363"/>
      <c r="BX630" s="1363"/>
      <c r="BY630" s="1363"/>
      <c r="BZ630" s="1363"/>
      <c r="CA630" s="1363"/>
      <c r="CB630" s="1363"/>
      <c r="CC630" s="1363"/>
      <c r="CD630" s="1363"/>
      <c r="CE630" s="1363"/>
      <c r="CF630" s="1363"/>
      <c r="CG630" s="1363"/>
      <c r="CH630" s="1363"/>
      <c r="CI630" s="1363"/>
      <c r="CJ630" s="1363"/>
      <c r="CK630" s="1363"/>
      <c r="CL630" s="1363"/>
      <c r="CM630" s="1363"/>
      <c r="CN630" s="1363"/>
      <c r="CO630" s="1363"/>
      <c r="CP630" s="1363"/>
      <c r="CQ630" s="1363"/>
      <c r="CR630" s="1363"/>
      <c r="CS630" s="1363"/>
      <c r="CT630" s="1363"/>
      <c r="CU630" s="1363"/>
      <c r="CV630" s="1363"/>
      <c r="CW630" s="1363"/>
      <c r="CX630" s="1363"/>
      <c r="CY630" s="1363"/>
      <c r="CZ630" s="1363"/>
      <c r="DA630" s="1363"/>
      <c r="DB630" s="1363"/>
      <c r="DC630" s="1363"/>
      <c r="DD630" s="1363"/>
      <c r="DE630" s="1363"/>
      <c r="DF630" s="1363"/>
      <c r="DG630" s="1363"/>
      <c r="DH630" s="1363"/>
      <c r="DI630" s="1363"/>
      <c r="DJ630" s="1363"/>
      <c r="DK630" s="1363"/>
      <c r="DL630" s="1363"/>
      <c r="DM630" s="1363"/>
      <c r="DN630" s="1363"/>
      <c r="DO630" s="1363"/>
      <c r="DP630" s="1363"/>
      <c r="DQ630" s="1363"/>
      <c r="DR630" s="1363"/>
      <c r="DS630" s="1363"/>
      <c r="DT630" s="1363"/>
      <c r="DU630" s="1363"/>
      <c r="DV630" s="1363"/>
      <c r="DW630" s="1363"/>
      <c r="DX630" s="1363"/>
      <c r="DY630" s="1363"/>
      <c r="DZ630" s="1363"/>
      <c r="EA630" s="1363"/>
      <c r="EB630" s="1363"/>
      <c r="EC630" s="1363"/>
      <c r="ED630" s="1363"/>
      <c r="EE630" s="1363"/>
      <c r="EF630" s="1363"/>
      <c r="EG630" s="1363"/>
      <c r="EH630" s="1363"/>
      <c r="EI630" s="1363"/>
      <c r="EJ630" s="1363"/>
      <c r="EK630" s="1363"/>
      <c r="EL630" s="1363"/>
      <c r="EM630" s="1363"/>
      <c r="EN630" s="1363"/>
      <c r="EO630" s="1363"/>
      <c r="EP630" s="1363"/>
      <c r="EQ630" s="1363"/>
      <c r="ER630" s="1363"/>
      <c r="ES630" s="1363"/>
      <c r="ET630" s="1363"/>
      <c r="EU630" s="1363"/>
      <c r="EV630" s="1363"/>
      <c r="EW630" s="1363"/>
      <c r="EX630" s="1363"/>
      <c r="EY630" s="1363"/>
      <c r="EZ630" s="1363"/>
      <c r="FA630" s="1363"/>
      <c r="FB630" s="1363"/>
      <c r="FC630" s="1363"/>
      <c r="FD630" s="1363"/>
      <c r="FE630" s="1363"/>
      <c r="FF630" s="1363"/>
      <c r="FG630" s="1363"/>
      <c r="FH630" s="1363"/>
      <c r="FI630" s="1363"/>
      <c r="FJ630" s="1363"/>
      <c r="FK630" s="1363"/>
      <c r="FL630" s="1363"/>
      <c r="FM630" s="1363"/>
      <c r="FN630" s="1363"/>
      <c r="FO630" s="1363"/>
      <c r="FP630" s="1363"/>
      <c r="FQ630" s="1363"/>
      <c r="FR630" s="1363"/>
      <c r="FS630" s="1363"/>
      <c r="FT630" s="1363"/>
      <c r="FU630" s="1363"/>
      <c r="FV630" s="1363"/>
      <c r="FW630" s="1363"/>
      <c r="FX630" s="1363"/>
      <c r="FY630" s="1363"/>
      <c r="FZ630" s="1363"/>
      <c r="GA630" s="1363"/>
      <c r="GB630" s="1363"/>
      <c r="GC630" s="1363"/>
      <c r="GD630" s="1363"/>
      <c r="GE630" s="1363"/>
      <c r="GF630" s="1363"/>
      <c r="GG630" s="1363"/>
      <c r="GH630" s="1363"/>
      <c r="GI630" s="1363"/>
      <c r="GJ630" s="1363"/>
      <c r="GK630" s="1363"/>
      <c r="GL630" s="1363"/>
      <c r="GM630" s="1363"/>
      <c r="GN630" s="1363"/>
    </row>
    <row r="631" spans="1:196" ht="24" customHeight="1">
      <c r="A631" s="13">
        <v>9</v>
      </c>
      <c r="B631" s="13">
        <v>7</v>
      </c>
      <c r="C631" s="1477" t="s">
        <v>3822</v>
      </c>
      <c r="D631" s="31">
        <v>787000</v>
      </c>
      <c r="E631" s="13">
        <v>1</v>
      </c>
      <c r="F631" s="126">
        <f t="shared" si="138"/>
        <v>787000</v>
      </c>
      <c r="G631" s="14" t="s">
        <v>3929</v>
      </c>
      <c r="H631" s="14" t="s">
        <v>980</v>
      </c>
      <c r="I631" s="36" t="s">
        <v>1264</v>
      </c>
      <c r="J631" s="941" t="s">
        <v>961</v>
      </c>
      <c r="K631" s="38" t="s">
        <v>1264</v>
      </c>
      <c r="L631" s="1363"/>
      <c r="M631" s="1363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  <c r="AB631" s="128"/>
      <c r="AC631" s="128"/>
      <c r="AD631" s="128"/>
      <c r="AE631" s="128"/>
      <c r="AF631" s="128"/>
      <c r="AG631" s="128"/>
      <c r="AH631" s="124">
        <f t="shared" si="139"/>
        <v>1</v>
      </c>
      <c r="AI631" s="1662">
        <f t="shared" si="140"/>
        <v>787000</v>
      </c>
      <c r="AJ631" s="1314"/>
      <c r="AK631" s="1363"/>
      <c r="AL631" s="1827">
        <f>$E631</f>
        <v>1</v>
      </c>
      <c r="AM631" s="1827">
        <f>$F631</f>
        <v>787000</v>
      </c>
      <c r="AN631" s="128"/>
      <c r="AO631" s="128"/>
      <c r="AP631" s="128"/>
      <c r="AQ631" s="128"/>
      <c r="AR631" s="1363"/>
      <c r="AS631" s="1363"/>
      <c r="AT631" s="1363"/>
      <c r="AU631" s="1363"/>
      <c r="AV631" s="1363"/>
      <c r="AW631" s="1363"/>
      <c r="AX631" s="1363"/>
      <c r="AY631" s="1363"/>
      <c r="AZ631" s="1363"/>
      <c r="BA631" s="1363"/>
      <c r="BB631" s="1363"/>
      <c r="BC631" s="1363"/>
      <c r="BD631" s="1363"/>
      <c r="BE631" s="1363"/>
      <c r="BF631" s="1363"/>
      <c r="BG631" s="1363"/>
      <c r="BH631" s="1363"/>
      <c r="BI631" s="1363"/>
      <c r="BJ631" s="1363"/>
      <c r="BK631" s="1363"/>
      <c r="BL631" s="1363"/>
      <c r="BM631" s="1363"/>
      <c r="BN631" s="1363"/>
      <c r="BO631" s="1363"/>
      <c r="BP631" s="1363"/>
      <c r="BQ631" s="1363"/>
      <c r="BR631" s="1363"/>
      <c r="BS631" s="1363"/>
      <c r="BT631" s="1363"/>
      <c r="BU631" s="1363"/>
      <c r="BV631" s="1363"/>
      <c r="BW631" s="1363"/>
      <c r="BX631" s="1363"/>
      <c r="BY631" s="1363"/>
      <c r="BZ631" s="1363"/>
      <c r="CA631" s="1363"/>
      <c r="CB631" s="1363"/>
      <c r="CC631" s="1363"/>
      <c r="CD631" s="1363"/>
      <c r="CE631" s="1363"/>
      <c r="CF631" s="1363"/>
      <c r="CG631" s="1363"/>
      <c r="CH631" s="1363"/>
      <c r="CI631" s="1363"/>
      <c r="CJ631" s="1363"/>
      <c r="CK631" s="1363"/>
      <c r="CL631" s="1363"/>
      <c r="CM631" s="1363"/>
      <c r="CN631" s="1363"/>
      <c r="CO631" s="1363"/>
      <c r="CP631" s="1363"/>
      <c r="CQ631" s="1363"/>
      <c r="CR631" s="1363"/>
      <c r="CS631" s="1363"/>
      <c r="CT631" s="1363"/>
      <c r="CU631" s="1363"/>
      <c r="CV631" s="1363"/>
      <c r="CW631" s="1363"/>
      <c r="CX631" s="1363"/>
      <c r="CY631" s="1363"/>
      <c r="CZ631" s="1363"/>
      <c r="DA631" s="1363"/>
      <c r="DB631" s="1363"/>
      <c r="DC631" s="1363"/>
      <c r="DD631" s="1363"/>
      <c r="DE631" s="1363"/>
      <c r="DF631" s="1363"/>
      <c r="DG631" s="1363"/>
      <c r="DH631" s="1363"/>
      <c r="DI631" s="1363"/>
      <c r="DJ631" s="1363"/>
      <c r="DK631" s="1363"/>
      <c r="DL631" s="1363"/>
      <c r="DM631" s="1363"/>
      <c r="DN631" s="1363"/>
      <c r="DO631" s="1363"/>
      <c r="DP631" s="1363"/>
      <c r="DQ631" s="1363"/>
      <c r="DR631" s="1363"/>
      <c r="DS631" s="1363"/>
      <c r="DT631" s="1363"/>
      <c r="DU631" s="1363"/>
      <c r="DV631" s="1363"/>
      <c r="DW631" s="1363"/>
      <c r="DX631" s="1363"/>
      <c r="DY631" s="1363"/>
      <c r="DZ631" s="1363"/>
      <c r="EA631" s="1363"/>
      <c r="EB631" s="1363"/>
      <c r="EC631" s="1363"/>
      <c r="ED631" s="1363"/>
      <c r="EE631" s="1363"/>
      <c r="EF631" s="1363"/>
      <c r="EG631" s="1363"/>
      <c r="EH631" s="1363"/>
      <c r="EI631" s="1363"/>
      <c r="EJ631" s="1363"/>
      <c r="EK631" s="1363"/>
      <c r="EL631" s="1363"/>
      <c r="EM631" s="1363"/>
      <c r="EN631" s="1363"/>
      <c r="EO631" s="1363"/>
      <c r="EP631" s="1363"/>
      <c r="EQ631" s="1363"/>
      <c r="ER631" s="1363"/>
      <c r="ES631" s="1363"/>
      <c r="ET631" s="1363"/>
      <c r="EU631" s="1363"/>
      <c r="EV631" s="1363"/>
      <c r="EW631" s="1363"/>
      <c r="EX631" s="1363"/>
      <c r="EY631" s="1363"/>
      <c r="EZ631" s="1363"/>
      <c r="FA631" s="1363"/>
      <c r="FB631" s="1363"/>
      <c r="FC631" s="1363"/>
      <c r="FD631" s="1363"/>
      <c r="FE631" s="1363"/>
      <c r="FF631" s="1363"/>
      <c r="FG631" s="1363"/>
      <c r="FH631" s="1363"/>
      <c r="FI631" s="1363"/>
      <c r="FJ631" s="1363"/>
      <c r="FK631" s="1363"/>
      <c r="FL631" s="1363"/>
      <c r="FM631" s="1363"/>
      <c r="FN631" s="1363"/>
      <c r="FO631" s="1363"/>
      <c r="FP631" s="1363"/>
      <c r="FQ631" s="1363"/>
      <c r="FR631" s="1363"/>
      <c r="FS631" s="1363"/>
      <c r="FT631" s="1363"/>
      <c r="FU631" s="1363"/>
      <c r="FV631" s="1363"/>
      <c r="FW631" s="1363"/>
      <c r="FX631" s="1363"/>
      <c r="FY631" s="1363"/>
      <c r="FZ631" s="1363"/>
      <c r="GA631" s="1363"/>
      <c r="GB631" s="1363"/>
      <c r="GC631" s="1363"/>
      <c r="GD631" s="1363"/>
      <c r="GE631" s="1363"/>
      <c r="GF631" s="1363"/>
      <c r="GG631" s="1363"/>
      <c r="GH631" s="1363"/>
      <c r="GI631" s="1363"/>
      <c r="GJ631" s="1363"/>
      <c r="GK631" s="1363"/>
      <c r="GL631" s="1363"/>
      <c r="GM631" s="1363"/>
      <c r="GN631" s="1363"/>
    </row>
    <row r="632" spans="1:196" ht="24" customHeight="1">
      <c r="A632" s="13">
        <v>9</v>
      </c>
      <c r="B632" s="13">
        <v>10</v>
      </c>
      <c r="C632" s="1477" t="s">
        <v>3822</v>
      </c>
      <c r="D632" s="31">
        <v>787000</v>
      </c>
      <c r="E632" s="13">
        <v>1</v>
      </c>
      <c r="F632" s="126">
        <f t="shared" si="138"/>
        <v>787000</v>
      </c>
      <c r="G632" s="14" t="s">
        <v>3931</v>
      </c>
      <c r="H632" s="14" t="s">
        <v>980</v>
      </c>
      <c r="I632" s="36" t="s">
        <v>1264</v>
      </c>
      <c r="J632" s="941" t="s">
        <v>961</v>
      </c>
      <c r="K632" s="38" t="s">
        <v>1264</v>
      </c>
      <c r="L632" s="1363"/>
      <c r="M632" s="1363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8"/>
      <c r="AF632" s="128"/>
      <c r="AG632" s="128"/>
      <c r="AH632" s="124">
        <f t="shared" si="139"/>
        <v>1</v>
      </c>
      <c r="AI632" s="1662">
        <f t="shared" si="140"/>
        <v>787000</v>
      </c>
      <c r="AJ632" s="1314"/>
      <c r="AK632" s="1363"/>
      <c r="AL632" s="1827">
        <f>$E632</f>
        <v>1</v>
      </c>
      <c r="AM632" s="1827">
        <f>$F632</f>
        <v>787000</v>
      </c>
      <c r="AN632" s="128"/>
      <c r="AO632" s="128"/>
      <c r="AP632" s="128"/>
      <c r="AQ632" s="128"/>
      <c r="AR632" s="1363"/>
      <c r="AS632" s="1363"/>
      <c r="AT632" s="1363"/>
      <c r="AU632" s="1363"/>
      <c r="AV632" s="1363"/>
      <c r="AW632" s="1363"/>
      <c r="AX632" s="1363"/>
      <c r="AY632" s="1363"/>
      <c r="AZ632" s="1363"/>
      <c r="BA632" s="1363"/>
      <c r="BB632" s="1363"/>
      <c r="BC632" s="1363"/>
      <c r="BD632" s="1363"/>
      <c r="BE632" s="1363"/>
      <c r="BF632" s="1363"/>
      <c r="BG632" s="1363"/>
      <c r="BH632" s="1363"/>
      <c r="BI632" s="1363"/>
      <c r="BJ632" s="1363"/>
      <c r="BK632" s="1363"/>
      <c r="BL632" s="1363"/>
      <c r="BM632" s="1363"/>
      <c r="BN632" s="1363"/>
      <c r="BO632" s="1363"/>
      <c r="BP632" s="1363"/>
      <c r="BQ632" s="1363"/>
      <c r="BR632" s="1363"/>
      <c r="BS632" s="1363"/>
      <c r="BT632" s="1363"/>
      <c r="BU632" s="1363"/>
      <c r="BV632" s="1363"/>
      <c r="BW632" s="1363"/>
      <c r="BX632" s="1363"/>
      <c r="BY632" s="1363"/>
      <c r="BZ632" s="1363"/>
      <c r="CA632" s="1363"/>
      <c r="CB632" s="1363"/>
      <c r="CC632" s="1363"/>
      <c r="CD632" s="1363"/>
      <c r="CE632" s="1363"/>
      <c r="CF632" s="1363"/>
      <c r="CG632" s="1363"/>
      <c r="CH632" s="1363"/>
      <c r="CI632" s="1363"/>
      <c r="CJ632" s="1363"/>
      <c r="CK632" s="1363"/>
      <c r="CL632" s="1363"/>
      <c r="CM632" s="1363"/>
      <c r="CN632" s="1363"/>
      <c r="CO632" s="1363"/>
      <c r="CP632" s="1363"/>
      <c r="CQ632" s="1363"/>
      <c r="CR632" s="1363"/>
      <c r="CS632" s="1363"/>
      <c r="CT632" s="1363"/>
      <c r="CU632" s="1363"/>
      <c r="CV632" s="1363"/>
      <c r="CW632" s="1363"/>
      <c r="CX632" s="1363"/>
      <c r="CY632" s="1363"/>
      <c r="CZ632" s="1363"/>
      <c r="DA632" s="1363"/>
      <c r="DB632" s="1363"/>
      <c r="DC632" s="1363"/>
      <c r="DD632" s="1363"/>
      <c r="DE632" s="1363"/>
      <c r="DF632" s="1363"/>
      <c r="DG632" s="1363"/>
      <c r="DH632" s="1363"/>
      <c r="DI632" s="1363"/>
      <c r="DJ632" s="1363"/>
      <c r="DK632" s="1363"/>
      <c r="DL632" s="1363"/>
      <c r="DM632" s="1363"/>
      <c r="DN632" s="1363"/>
      <c r="DO632" s="1363"/>
      <c r="DP632" s="1363"/>
      <c r="DQ632" s="1363"/>
      <c r="DR632" s="1363"/>
      <c r="DS632" s="1363"/>
      <c r="DT632" s="1363"/>
      <c r="DU632" s="1363"/>
      <c r="DV632" s="1363"/>
      <c r="DW632" s="1363"/>
      <c r="DX632" s="1363"/>
      <c r="DY632" s="1363"/>
      <c r="DZ632" s="1363"/>
      <c r="EA632" s="1363"/>
      <c r="EB632" s="1363"/>
      <c r="EC632" s="1363"/>
      <c r="ED632" s="1363"/>
      <c r="EE632" s="1363"/>
      <c r="EF632" s="1363"/>
      <c r="EG632" s="1363"/>
      <c r="EH632" s="1363"/>
      <c r="EI632" s="1363"/>
      <c r="EJ632" s="1363"/>
      <c r="EK632" s="1363"/>
      <c r="EL632" s="1363"/>
      <c r="EM632" s="1363"/>
      <c r="EN632" s="1363"/>
      <c r="EO632" s="1363"/>
      <c r="EP632" s="1363"/>
      <c r="EQ632" s="1363"/>
      <c r="ER632" s="1363"/>
      <c r="ES632" s="1363"/>
      <c r="ET632" s="1363"/>
      <c r="EU632" s="1363"/>
      <c r="EV632" s="1363"/>
      <c r="EW632" s="1363"/>
      <c r="EX632" s="1363"/>
      <c r="EY632" s="1363"/>
      <c r="EZ632" s="1363"/>
      <c r="FA632" s="1363"/>
      <c r="FB632" s="1363"/>
      <c r="FC632" s="1363"/>
      <c r="FD632" s="1363"/>
      <c r="FE632" s="1363"/>
      <c r="FF632" s="1363"/>
      <c r="FG632" s="1363"/>
      <c r="FH632" s="1363"/>
      <c r="FI632" s="1363"/>
      <c r="FJ632" s="1363"/>
      <c r="FK632" s="1363"/>
      <c r="FL632" s="1363"/>
      <c r="FM632" s="1363"/>
      <c r="FN632" s="1363"/>
      <c r="FO632" s="1363"/>
      <c r="FP632" s="1363"/>
      <c r="FQ632" s="1363"/>
      <c r="FR632" s="1363"/>
      <c r="FS632" s="1363"/>
      <c r="FT632" s="1363"/>
      <c r="FU632" s="1363"/>
      <c r="FV632" s="1363"/>
      <c r="FW632" s="1363"/>
      <c r="FX632" s="1363"/>
      <c r="FY632" s="1363"/>
      <c r="FZ632" s="1363"/>
      <c r="GA632" s="1363"/>
      <c r="GB632" s="1363"/>
      <c r="GC632" s="1363"/>
      <c r="GD632" s="1363"/>
      <c r="GE632" s="1363"/>
      <c r="GF632" s="1363"/>
      <c r="GG632" s="1363"/>
      <c r="GH632" s="1363"/>
      <c r="GI632" s="1363"/>
      <c r="GJ632" s="1363"/>
      <c r="GK632" s="1363"/>
      <c r="GL632" s="1363"/>
      <c r="GM632" s="1363"/>
      <c r="GN632" s="1363"/>
    </row>
    <row r="633" spans="1:196" ht="24" customHeight="1">
      <c r="A633" s="13">
        <v>9</v>
      </c>
      <c r="B633" s="13">
        <v>2</v>
      </c>
      <c r="C633" s="1480" t="s">
        <v>3820</v>
      </c>
      <c r="D633" s="31">
        <v>1294000</v>
      </c>
      <c r="E633" s="13">
        <v>1</v>
      </c>
      <c r="F633" s="126">
        <f t="shared" si="138"/>
        <v>1294000</v>
      </c>
      <c r="G633" s="14" t="s">
        <v>3920</v>
      </c>
      <c r="H633" s="14" t="s">
        <v>980</v>
      </c>
      <c r="I633" s="36" t="s">
        <v>1264</v>
      </c>
      <c r="J633" s="941" t="s">
        <v>961</v>
      </c>
      <c r="K633" s="38" t="s">
        <v>1264</v>
      </c>
      <c r="L633" s="1363"/>
      <c r="M633" s="1363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  <c r="AB633" s="128"/>
      <c r="AC633" s="128"/>
      <c r="AD633" s="128"/>
      <c r="AE633" s="128"/>
      <c r="AF633" s="128"/>
      <c r="AG633" s="128"/>
      <c r="AH633" s="124">
        <f t="shared" si="139"/>
        <v>1</v>
      </c>
      <c r="AI633" s="1662">
        <f t="shared" si="140"/>
        <v>1294000</v>
      </c>
      <c r="AJ633" s="1314"/>
      <c r="AK633" s="1363"/>
      <c r="AL633" s="1827">
        <f>$E633</f>
        <v>1</v>
      </c>
      <c r="AM633" s="1827">
        <f>$F633</f>
        <v>1294000</v>
      </c>
      <c r="AN633" s="128"/>
      <c r="AO633" s="128"/>
      <c r="AP633" s="128"/>
      <c r="AQ633" s="128"/>
      <c r="AR633" s="1363"/>
      <c r="AS633" s="1363"/>
      <c r="AT633" s="1363"/>
      <c r="AU633" s="1363"/>
      <c r="AV633" s="1363"/>
      <c r="AW633" s="1363"/>
      <c r="AX633" s="1363"/>
      <c r="AY633" s="1363"/>
      <c r="AZ633" s="1363"/>
      <c r="BA633" s="1363"/>
      <c r="BB633" s="1363"/>
      <c r="BC633" s="1363"/>
      <c r="BD633" s="1363"/>
      <c r="BE633" s="1363"/>
      <c r="BF633" s="1363"/>
      <c r="BG633" s="1363"/>
      <c r="BH633" s="1363"/>
      <c r="BI633" s="1363"/>
      <c r="BJ633" s="1363"/>
      <c r="BK633" s="1363"/>
      <c r="BL633" s="1363"/>
      <c r="BM633" s="1363"/>
      <c r="BN633" s="1363"/>
      <c r="BO633" s="1363"/>
      <c r="BP633" s="1363"/>
      <c r="BQ633" s="1363"/>
      <c r="BR633" s="1363"/>
      <c r="BS633" s="1363"/>
      <c r="BT633" s="1363"/>
      <c r="BU633" s="1363"/>
      <c r="BV633" s="1363"/>
      <c r="BW633" s="1363"/>
      <c r="BX633" s="1363"/>
      <c r="BY633" s="1363"/>
      <c r="BZ633" s="1363"/>
      <c r="CA633" s="1363"/>
      <c r="CB633" s="1363"/>
      <c r="CC633" s="1363"/>
      <c r="CD633" s="1363"/>
      <c r="CE633" s="1363"/>
      <c r="CF633" s="1363"/>
      <c r="CG633" s="1363"/>
      <c r="CH633" s="1363"/>
      <c r="CI633" s="1363"/>
      <c r="CJ633" s="1363"/>
      <c r="CK633" s="1363"/>
      <c r="CL633" s="1363"/>
      <c r="CM633" s="1363"/>
      <c r="CN633" s="1363"/>
      <c r="CO633" s="1363"/>
      <c r="CP633" s="1363"/>
      <c r="CQ633" s="1363"/>
      <c r="CR633" s="1363"/>
      <c r="CS633" s="1363"/>
      <c r="CT633" s="1363"/>
      <c r="CU633" s="1363"/>
      <c r="CV633" s="1363"/>
      <c r="CW633" s="1363"/>
      <c r="CX633" s="1363"/>
      <c r="CY633" s="1363"/>
      <c r="CZ633" s="1363"/>
      <c r="DA633" s="1363"/>
      <c r="DB633" s="1363"/>
      <c r="DC633" s="1363"/>
      <c r="DD633" s="1363"/>
      <c r="DE633" s="1363"/>
      <c r="DF633" s="1363"/>
      <c r="DG633" s="1363"/>
      <c r="DH633" s="1363"/>
      <c r="DI633" s="1363"/>
      <c r="DJ633" s="1363"/>
      <c r="DK633" s="1363"/>
      <c r="DL633" s="1363"/>
      <c r="DM633" s="1363"/>
      <c r="DN633" s="1363"/>
      <c r="DO633" s="1363"/>
      <c r="DP633" s="1363"/>
      <c r="DQ633" s="1363"/>
      <c r="DR633" s="1363"/>
      <c r="DS633" s="1363"/>
      <c r="DT633" s="1363"/>
      <c r="DU633" s="1363"/>
      <c r="DV633" s="1363"/>
      <c r="DW633" s="1363"/>
      <c r="DX633" s="1363"/>
      <c r="DY633" s="1363"/>
      <c r="DZ633" s="1363"/>
      <c r="EA633" s="1363"/>
      <c r="EB633" s="1363"/>
      <c r="EC633" s="1363"/>
      <c r="ED633" s="1363"/>
      <c r="EE633" s="1363"/>
      <c r="EF633" s="1363"/>
      <c r="EG633" s="1363"/>
      <c r="EH633" s="1363"/>
      <c r="EI633" s="1363"/>
      <c r="EJ633" s="1363"/>
      <c r="EK633" s="1363"/>
      <c r="EL633" s="1363"/>
      <c r="EM633" s="1363"/>
      <c r="EN633" s="1363"/>
      <c r="EO633" s="1363"/>
      <c r="EP633" s="1363"/>
      <c r="EQ633" s="1363"/>
      <c r="ER633" s="1363"/>
      <c r="ES633" s="1363"/>
      <c r="ET633" s="1363"/>
      <c r="EU633" s="1363"/>
      <c r="EV633" s="1363"/>
      <c r="EW633" s="1363"/>
      <c r="EX633" s="1363"/>
      <c r="EY633" s="1363"/>
      <c r="EZ633" s="1363"/>
      <c r="FA633" s="1363"/>
      <c r="FB633" s="1363"/>
      <c r="FC633" s="1363"/>
      <c r="FD633" s="1363"/>
      <c r="FE633" s="1363"/>
      <c r="FF633" s="1363"/>
      <c r="FG633" s="1363"/>
      <c r="FH633" s="1363"/>
      <c r="FI633" s="1363"/>
      <c r="FJ633" s="1363"/>
      <c r="FK633" s="1363"/>
      <c r="FL633" s="1363"/>
      <c r="FM633" s="1363"/>
      <c r="FN633" s="1363"/>
      <c r="FO633" s="1363"/>
      <c r="FP633" s="1363"/>
      <c r="FQ633" s="1363"/>
      <c r="FR633" s="1363"/>
      <c r="FS633" s="1363"/>
      <c r="FT633" s="1363"/>
      <c r="FU633" s="1363"/>
      <c r="FV633" s="1363"/>
      <c r="FW633" s="1363"/>
      <c r="FX633" s="1363"/>
      <c r="FY633" s="1363"/>
      <c r="FZ633" s="1363"/>
      <c r="GA633" s="1363"/>
      <c r="GB633" s="1363"/>
      <c r="GC633" s="1363"/>
      <c r="GD633" s="1363"/>
      <c r="GE633" s="1363"/>
      <c r="GF633" s="1363"/>
      <c r="GG633" s="1363"/>
      <c r="GH633" s="1363"/>
      <c r="GI633" s="1363"/>
      <c r="GJ633" s="1363"/>
      <c r="GK633" s="1363"/>
      <c r="GL633" s="1363"/>
      <c r="GM633" s="1363"/>
      <c r="GN633" s="1363"/>
    </row>
    <row r="634" spans="1:196" ht="24" customHeight="1">
      <c r="A634" s="13">
        <v>9</v>
      </c>
      <c r="B634" s="13">
        <v>6</v>
      </c>
      <c r="C634" s="1477" t="s">
        <v>3822</v>
      </c>
      <c r="D634" s="31">
        <v>787000</v>
      </c>
      <c r="E634" s="13">
        <v>1</v>
      </c>
      <c r="F634" s="126">
        <f t="shared" si="138"/>
        <v>787000</v>
      </c>
      <c r="G634" s="14" t="s">
        <v>3927</v>
      </c>
      <c r="H634" s="15" t="s">
        <v>873</v>
      </c>
      <c r="I634" s="36" t="s">
        <v>1264</v>
      </c>
      <c r="J634" s="941" t="s">
        <v>961</v>
      </c>
      <c r="K634" s="38" t="s">
        <v>1264</v>
      </c>
      <c r="L634" s="1363"/>
      <c r="M634" s="1363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  <c r="AB634" s="128"/>
      <c r="AC634" s="128"/>
      <c r="AD634" s="128"/>
      <c r="AE634" s="128"/>
      <c r="AF634" s="128"/>
      <c r="AG634" s="128"/>
      <c r="AH634" s="124">
        <f t="shared" si="139"/>
        <v>1</v>
      </c>
      <c r="AI634" s="1662">
        <f t="shared" si="140"/>
        <v>787000</v>
      </c>
      <c r="AJ634" s="1314"/>
      <c r="AK634" s="1363"/>
      <c r="AL634" s="128"/>
      <c r="AM634" s="128"/>
      <c r="AN634" s="1827">
        <f>$E634</f>
        <v>1</v>
      </c>
      <c r="AO634" s="1827">
        <f>$F634</f>
        <v>787000</v>
      </c>
      <c r="AP634" s="128"/>
      <c r="AQ634" s="128"/>
      <c r="AR634" s="1363"/>
      <c r="AS634" s="1363"/>
      <c r="AT634" s="1363"/>
      <c r="AU634" s="1363"/>
      <c r="AV634" s="1363"/>
      <c r="AW634" s="1363"/>
      <c r="AX634" s="1363"/>
      <c r="AY634" s="1363"/>
      <c r="AZ634" s="1363"/>
      <c r="BA634" s="1363"/>
      <c r="BB634" s="1363"/>
      <c r="BC634" s="1363"/>
      <c r="BD634" s="1363"/>
      <c r="BE634" s="1363"/>
      <c r="BF634" s="1363"/>
      <c r="BG634" s="1363"/>
      <c r="BH634" s="1363"/>
      <c r="BI634" s="1363"/>
      <c r="BJ634" s="1363"/>
      <c r="BK634" s="1363"/>
      <c r="BL634" s="1363"/>
      <c r="BM634" s="1363"/>
      <c r="BN634" s="1363"/>
      <c r="BO634" s="1363"/>
      <c r="BP634" s="1363"/>
      <c r="BQ634" s="1363"/>
      <c r="BR634" s="1363"/>
      <c r="BS634" s="1363"/>
      <c r="BT634" s="1363"/>
      <c r="BU634" s="1363"/>
      <c r="BV634" s="1363"/>
      <c r="BW634" s="1363"/>
      <c r="BX634" s="1363"/>
      <c r="BY634" s="1363"/>
      <c r="BZ634" s="1363"/>
      <c r="CA634" s="1363"/>
      <c r="CB634" s="1363"/>
      <c r="CC634" s="1363"/>
      <c r="CD634" s="1363"/>
      <c r="CE634" s="1363"/>
      <c r="CF634" s="1363"/>
      <c r="CG634" s="1363"/>
      <c r="CH634" s="1363"/>
      <c r="CI634" s="1363"/>
      <c r="CJ634" s="1363"/>
      <c r="CK634" s="1363"/>
      <c r="CL634" s="1363"/>
      <c r="CM634" s="1363"/>
      <c r="CN634" s="1363"/>
      <c r="CO634" s="1363"/>
      <c r="CP634" s="1363"/>
      <c r="CQ634" s="1363"/>
      <c r="CR634" s="1363"/>
      <c r="CS634" s="1363"/>
      <c r="CT634" s="1363"/>
      <c r="CU634" s="1363"/>
      <c r="CV634" s="1363"/>
      <c r="CW634" s="1363"/>
      <c r="CX634" s="1363"/>
      <c r="CY634" s="1363"/>
      <c r="CZ634" s="1363"/>
      <c r="DA634" s="1363"/>
      <c r="DB634" s="1363"/>
      <c r="DC634" s="1363"/>
      <c r="DD634" s="1363"/>
      <c r="DE634" s="1363"/>
      <c r="DF634" s="1363"/>
      <c r="DG634" s="1363"/>
      <c r="DH634" s="1363"/>
      <c r="DI634" s="1363"/>
      <c r="DJ634" s="1363"/>
      <c r="DK634" s="1363"/>
      <c r="DL634" s="1363"/>
      <c r="DM634" s="1363"/>
      <c r="DN634" s="1363"/>
      <c r="DO634" s="1363"/>
      <c r="DP634" s="1363"/>
      <c r="DQ634" s="1363"/>
      <c r="DR634" s="1363"/>
      <c r="DS634" s="1363"/>
      <c r="DT634" s="1363"/>
      <c r="DU634" s="1363"/>
      <c r="DV634" s="1363"/>
      <c r="DW634" s="1363"/>
      <c r="DX634" s="1363"/>
      <c r="DY634" s="1363"/>
      <c r="DZ634" s="1363"/>
      <c r="EA634" s="1363"/>
      <c r="EB634" s="1363"/>
      <c r="EC634" s="1363"/>
      <c r="ED634" s="1363"/>
      <c r="EE634" s="1363"/>
      <c r="EF634" s="1363"/>
      <c r="EG634" s="1363"/>
      <c r="EH634" s="1363"/>
      <c r="EI634" s="1363"/>
      <c r="EJ634" s="1363"/>
      <c r="EK634" s="1363"/>
      <c r="EL634" s="1363"/>
      <c r="EM634" s="1363"/>
      <c r="EN634" s="1363"/>
      <c r="EO634" s="1363"/>
      <c r="EP634" s="1363"/>
      <c r="EQ634" s="1363"/>
      <c r="ER634" s="1363"/>
      <c r="ES634" s="1363"/>
      <c r="ET634" s="1363"/>
      <c r="EU634" s="1363"/>
      <c r="EV634" s="1363"/>
      <c r="EW634" s="1363"/>
      <c r="EX634" s="1363"/>
      <c r="EY634" s="1363"/>
      <c r="EZ634" s="1363"/>
      <c r="FA634" s="1363"/>
      <c r="FB634" s="1363"/>
      <c r="FC634" s="1363"/>
      <c r="FD634" s="1363"/>
      <c r="FE634" s="1363"/>
      <c r="FF634" s="1363"/>
      <c r="FG634" s="1363"/>
      <c r="FH634" s="1363"/>
      <c r="FI634" s="1363"/>
      <c r="FJ634" s="1363"/>
      <c r="FK634" s="1363"/>
      <c r="FL634" s="1363"/>
      <c r="FM634" s="1363"/>
      <c r="FN634" s="1363"/>
      <c r="FO634" s="1363"/>
      <c r="FP634" s="1363"/>
      <c r="FQ634" s="1363"/>
      <c r="FR634" s="1363"/>
      <c r="FS634" s="1363"/>
      <c r="FT634" s="1363"/>
      <c r="FU634" s="1363"/>
      <c r="FV634" s="1363"/>
      <c r="FW634" s="1363"/>
      <c r="FX634" s="1363"/>
      <c r="FY634" s="1363"/>
      <c r="FZ634" s="1363"/>
      <c r="GA634" s="1363"/>
      <c r="GB634" s="1363"/>
      <c r="GC634" s="1363"/>
      <c r="GD634" s="1363"/>
      <c r="GE634" s="1363"/>
      <c r="GF634" s="1363"/>
      <c r="GG634" s="1363"/>
      <c r="GH634" s="1363"/>
      <c r="GI634" s="1363"/>
      <c r="GJ634" s="1363"/>
      <c r="GK634" s="1363"/>
      <c r="GL634" s="1363"/>
      <c r="GM634" s="1363"/>
      <c r="GN634" s="1363"/>
    </row>
    <row r="635" spans="1:196" ht="24" customHeight="1">
      <c r="A635" s="13">
        <v>9</v>
      </c>
      <c r="B635" s="13">
        <v>8</v>
      </c>
      <c r="C635" s="1477" t="s">
        <v>3822</v>
      </c>
      <c r="D635" s="31">
        <v>787000</v>
      </c>
      <c r="E635" s="13">
        <v>1</v>
      </c>
      <c r="F635" s="126">
        <f t="shared" si="138"/>
        <v>787000</v>
      </c>
      <c r="G635" s="14" t="s">
        <v>3930</v>
      </c>
      <c r="H635" s="15" t="s">
        <v>873</v>
      </c>
      <c r="I635" s="36" t="s">
        <v>1264</v>
      </c>
      <c r="J635" s="941" t="s">
        <v>961</v>
      </c>
      <c r="K635" s="38" t="s">
        <v>1264</v>
      </c>
      <c r="L635" s="1363"/>
      <c r="M635" s="1363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4">
        <f t="shared" si="139"/>
        <v>1</v>
      </c>
      <c r="AI635" s="1662">
        <f t="shared" si="140"/>
        <v>787000</v>
      </c>
      <c r="AJ635" s="1314"/>
      <c r="AK635" s="1363"/>
      <c r="AL635" s="128"/>
      <c r="AM635" s="128"/>
      <c r="AN635" s="1827">
        <f>$E635</f>
        <v>1</v>
      </c>
      <c r="AO635" s="1827">
        <f>$F635</f>
        <v>787000</v>
      </c>
      <c r="AP635" s="128"/>
      <c r="AQ635" s="128"/>
      <c r="AR635" s="1363"/>
      <c r="AS635" s="1363"/>
      <c r="AT635" s="1363"/>
      <c r="AU635" s="1363"/>
      <c r="AV635" s="1363"/>
      <c r="AW635" s="1363"/>
      <c r="AX635" s="1363"/>
      <c r="AY635" s="1363"/>
      <c r="AZ635" s="1363"/>
      <c r="BA635" s="1363"/>
      <c r="BB635" s="1363"/>
      <c r="BC635" s="1363"/>
      <c r="BD635" s="1363"/>
      <c r="BE635" s="1363"/>
      <c r="BF635" s="1363"/>
      <c r="BG635" s="1363"/>
      <c r="BH635" s="1363"/>
      <c r="BI635" s="1363"/>
      <c r="BJ635" s="1363"/>
      <c r="BK635" s="1363"/>
      <c r="BL635" s="1363"/>
      <c r="BM635" s="1363"/>
      <c r="BN635" s="1363"/>
      <c r="BO635" s="1363"/>
      <c r="BP635" s="1363"/>
      <c r="BQ635" s="1363"/>
      <c r="BR635" s="1363"/>
      <c r="BS635" s="1363"/>
      <c r="BT635" s="1363"/>
      <c r="BU635" s="1363"/>
      <c r="BV635" s="1363"/>
      <c r="BW635" s="1363"/>
      <c r="BX635" s="1363"/>
      <c r="BY635" s="1363"/>
      <c r="BZ635" s="1363"/>
      <c r="CA635" s="1363"/>
      <c r="CB635" s="1363"/>
      <c r="CC635" s="1363"/>
      <c r="CD635" s="1363"/>
      <c r="CE635" s="1363"/>
      <c r="CF635" s="1363"/>
      <c r="CG635" s="1363"/>
      <c r="CH635" s="1363"/>
      <c r="CI635" s="1363"/>
      <c r="CJ635" s="1363"/>
      <c r="CK635" s="1363"/>
      <c r="CL635" s="1363"/>
      <c r="CM635" s="1363"/>
      <c r="CN635" s="1363"/>
      <c r="CO635" s="1363"/>
      <c r="CP635" s="1363"/>
      <c r="CQ635" s="1363"/>
      <c r="CR635" s="1363"/>
      <c r="CS635" s="1363"/>
      <c r="CT635" s="1363"/>
      <c r="CU635" s="1363"/>
      <c r="CV635" s="1363"/>
      <c r="CW635" s="1363"/>
      <c r="CX635" s="1363"/>
      <c r="CY635" s="1363"/>
      <c r="CZ635" s="1363"/>
      <c r="DA635" s="1363"/>
      <c r="DB635" s="1363"/>
      <c r="DC635" s="1363"/>
      <c r="DD635" s="1363"/>
      <c r="DE635" s="1363"/>
      <c r="DF635" s="1363"/>
      <c r="DG635" s="1363"/>
      <c r="DH635" s="1363"/>
      <c r="DI635" s="1363"/>
      <c r="DJ635" s="1363"/>
      <c r="DK635" s="1363"/>
      <c r="DL635" s="1363"/>
      <c r="DM635" s="1363"/>
      <c r="DN635" s="1363"/>
      <c r="DO635" s="1363"/>
      <c r="DP635" s="1363"/>
      <c r="DQ635" s="1363"/>
      <c r="DR635" s="1363"/>
      <c r="DS635" s="1363"/>
      <c r="DT635" s="1363"/>
      <c r="DU635" s="1363"/>
      <c r="DV635" s="1363"/>
      <c r="DW635" s="1363"/>
      <c r="DX635" s="1363"/>
      <c r="DY635" s="1363"/>
      <c r="DZ635" s="1363"/>
      <c r="EA635" s="1363"/>
      <c r="EB635" s="1363"/>
      <c r="EC635" s="1363"/>
      <c r="ED635" s="1363"/>
      <c r="EE635" s="1363"/>
      <c r="EF635" s="1363"/>
      <c r="EG635" s="1363"/>
      <c r="EH635" s="1363"/>
      <c r="EI635" s="1363"/>
      <c r="EJ635" s="1363"/>
      <c r="EK635" s="1363"/>
      <c r="EL635" s="1363"/>
      <c r="EM635" s="1363"/>
      <c r="EN635" s="1363"/>
      <c r="EO635" s="1363"/>
      <c r="EP635" s="1363"/>
      <c r="EQ635" s="1363"/>
      <c r="ER635" s="1363"/>
      <c r="ES635" s="1363"/>
      <c r="ET635" s="1363"/>
      <c r="EU635" s="1363"/>
      <c r="EV635" s="1363"/>
      <c r="EW635" s="1363"/>
      <c r="EX635" s="1363"/>
      <c r="EY635" s="1363"/>
      <c r="EZ635" s="1363"/>
      <c r="FA635" s="1363"/>
      <c r="FB635" s="1363"/>
      <c r="FC635" s="1363"/>
      <c r="FD635" s="1363"/>
      <c r="FE635" s="1363"/>
      <c r="FF635" s="1363"/>
      <c r="FG635" s="1363"/>
      <c r="FH635" s="1363"/>
      <c r="FI635" s="1363"/>
      <c r="FJ635" s="1363"/>
      <c r="FK635" s="1363"/>
      <c r="FL635" s="1363"/>
      <c r="FM635" s="1363"/>
      <c r="FN635" s="1363"/>
      <c r="FO635" s="1363"/>
      <c r="FP635" s="1363"/>
      <c r="FQ635" s="1363"/>
      <c r="FR635" s="1363"/>
      <c r="FS635" s="1363"/>
      <c r="FT635" s="1363"/>
      <c r="FU635" s="1363"/>
      <c r="FV635" s="1363"/>
      <c r="FW635" s="1363"/>
      <c r="FX635" s="1363"/>
      <c r="FY635" s="1363"/>
      <c r="FZ635" s="1363"/>
      <c r="GA635" s="1363"/>
      <c r="GB635" s="1363"/>
      <c r="GC635" s="1363"/>
      <c r="GD635" s="1363"/>
      <c r="GE635" s="1363"/>
      <c r="GF635" s="1363"/>
      <c r="GG635" s="1363"/>
      <c r="GH635" s="1363"/>
      <c r="GI635" s="1363"/>
      <c r="GJ635" s="1363"/>
      <c r="GK635" s="1363"/>
      <c r="GL635" s="1363"/>
      <c r="GM635" s="1363"/>
      <c r="GN635" s="1363"/>
    </row>
    <row r="636" spans="1:196" ht="24" customHeight="1">
      <c r="A636" s="13">
        <v>9</v>
      </c>
      <c r="B636" s="13">
        <v>11</v>
      </c>
      <c r="C636" s="1477" t="s">
        <v>3822</v>
      </c>
      <c r="D636" s="31">
        <v>787000</v>
      </c>
      <c r="E636" s="13">
        <v>1</v>
      </c>
      <c r="F636" s="126">
        <f t="shared" si="138"/>
        <v>787000</v>
      </c>
      <c r="G636" s="14" t="s">
        <v>3933</v>
      </c>
      <c r="H636" s="15" t="s">
        <v>873</v>
      </c>
      <c r="I636" s="36" t="s">
        <v>1264</v>
      </c>
      <c r="J636" s="941" t="s">
        <v>961</v>
      </c>
      <c r="K636" s="38" t="s">
        <v>1264</v>
      </c>
      <c r="L636" s="1363"/>
      <c r="M636" s="1363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  <c r="AB636" s="128"/>
      <c r="AC636" s="128"/>
      <c r="AD636" s="128"/>
      <c r="AE636" s="128"/>
      <c r="AF636" s="128"/>
      <c r="AG636" s="128"/>
      <c r="AH636" s="124">
        <f t="shared" si="139"/>
        <v>1</v>
      </c>
      <c r="AI636" s="1662">
        <f t="shared" si="140"/>
        <v>787000</v>
      </c>
      <c r="AJ636" s="1314"/>
      <c r="AK636" s="1363"/>
      <c r="AL636" s="128"/>
      <c r="AM636" s="128"/>
      <c r="AN636" s="1827">
        <f>$E636</f>
        <v>1</v>
      </c>
      <c r="AO636" s="1827">
        <f>$F636</f>
        <v>787000</v>
      </c>
      <c r="AP636" s="128"/>
      <c r="AQ636" s="128"/>
      <c r="AR636" s="1363"/>
      <c r="AS636" s="1363"/>
      <c r="AT636" s="1363"/>
      <c r="AU636" s="1363"/>
      <c r="AV636" s="1363"/>
      <c r="AW636" s="1363"/>
      <c r="AX636" s="1363"/>
      <c r="AY636" s="1363"/>
      <c r="AZ636" s="1363"/>
      <c r="BA636" s="1363"/>
      <c r="BB636" s="1363"/>
      <c r="BC636" s="1363"/>
      <c r="BD636" s="1363"/>
      <c r="BE636" s="1363"/>
      <c r="BF636" s="1363"/>
      <c r="BG636" s="1363"/>
      <c r="BH636" s="1363"/>
      <c r="BI636" s="1363"/>
      <c r="BJ636" s="1363"/>
      <c r="BK636" s="1363"/>
      <c r="BL636" s="1363"/>
      <c r="BM636" s="1363"/>
      <c r="BN636" s="1363"/>
      <c r="BO636" s="1363"/>
      <c r="BP636" s="1363"/>
      <c r="BQ636" s="1363"/>
      <c r="BR636" s="1363"/>
      <c r="BS636" s="1363"/>
      <c r="BT636" s="1363"/>
      <c r="BU636" s="1363"/>
      <c r="BV636" s="1363"/>
      <c r="BW636" s="1363"/>
      <c r="BX636" s="1363"/>
      <c r="BY636" s="1363"/>
      <c r="BZ636" s="1363"/>
      <c r="CA636" s="1363"/>
      <c r="CB636" s="1363"/>
      <c r="CC636" s="1363"/>
      <c r="CD636" s="1363"/>
      <c r="CE636" s="1363"/>
      <c r="CF636" s="1363"/>
      <c r="CG636" s="1363"/>
      <c r="CH636" s="1363"/>
      <c r="CI636" s="1363"/>
      <c r="CJ636" s="1363"/>
      <c r="CK636" s="1363"/>
      <c r="CL636" s="1363"/>
      <c r="CM636" s="1363"/>
      <c r="CN636" s="1363"/>
      <c r="CO636" s="1363"/>
      <c r="CP636" s="1363"/>
      <c r="CQ636" s="1363"/>
      <c r="CR636" s="1363"/>
      <c r="CS636" s="1363"/>
      <c r="CT636" s="1363"/>
      <c r="CU636" s="1363"/>
      <c r="CV636" s="1363"/>
      <c r="CW636" s="1363"/>
      <c r="CX636" s="1363"/>
      <c r="CY636" s="1363"/>
      <c r="CZ636" s="1363"/>
      <c r="DA636" s="1363"/>
      <c r="DB636" s="1363"/>
      <c r="DC636" s="1363"/>
      <c r="DD636" s="1363"/>
      <c r="DE636" s="1363"/>
      <c r="DF636" s="1363"/>
      <c r="DG636" s="1363"/>
      <c r="DH636" s="1363"/>
      <c r="DI636" s="1363"/>
      <c r="DJ636" s="1363"/>
      <c r="DK636" s="1363"/>
      <c r="DL636" s="1363"/>
      <c r="DM636" s="1363"/>
      <c r="DN636" s="1363"/>
      <c r="DO636" s="1363"/>
      <c r="DP636" s="1363"/>
      <c r="DQ636" s="1363"/>
      <c r="DR636" s="1363"/>
      <c r="DS636" s="1363"/>
      <c r="DT636" s="1363"/>
      <c r="DU636" s="1363"/>
      <c r="DV636" s="1363"/>
      <c r="DW636" s="1363"/>
      <c r="DX636" s="1363"/>
      <c r="DY636" s="1363"/>
      <c r="DZ636" s="1363"/>
      <c r="EA636" s="1363"/>
      <c r="EB636" s="1363"/>
      <c r="EC636" s="1363"/>
      <c r="ED636" s="1363"/>
      <c r="EE636" s="1363"/>
      <c r="EF636" s="1363"/>
      <c r="EG636" s="1363"/>
      <c r="EH636" s="1363"/>
      <c r="EI636" s="1363"/>
      <c r="EJ636" s="1363"/>
      <c r="EK636" s="1363"/>
      <c r="EL636" s="1363"/>
      <c r="EM636" s="1363"/>
      <c r="EN636" s="1363"/>
      <c r="EO636" s="1363"/>
      <c r="EP636" s="1363"/>
      <c r="EQ636" s="1363"/>
      <c r="ER636" s="1363"/>
      <c r="ES636" s="1363"/>
      <c r="ET636" s="1363"/>
      <c r="EU636" s="1363"/>
      <c r="EV636" s="1363"/>
      <c r="EW636" s="1363"/>
      <c r="EX636" s="1363"/>
      <c r="EY636" s="1363"/>
      <c r="EZ636" s="1363"/>
      <c r="FA636" s="1363"/>
      <c r="FB636" s="1363"/>
      <c r="FC636" s="1363"/>
      <c r="FD636" s="1363"/>
      <c r="FE636" s="1363"/>
      <c r="FF636" s="1363"/>
      <c r="FG636" s="1363"/>
      <c r="FH636" s="1363"/>
      <c r="FI636" s="1363"/>
      <c r="FJ636" s="1363"/>
      <c r="FK636" s="1363"/>
      <c r="FL636" s="1363"/>
      <c r="FM636" s="1363"/>
      <c r="FN636" s="1363"/>
      <c r="FO636" s="1363"/>
      <c r="FP636" s="1363"/>
      <c r="FQ636" s="1363"/>
      <c r="FR636" s="1363"/>
      <c r="FS636" s="1363"/>
      <c r="FT636" s="1363"/>
      <c r="FU636" s="1363"/>
      <c r="FV636" s="1363"/>
      <c r="FW636" s="1363"/>
      <c r="FX636" s="1363"/>
      <c r="FY636" s="1363"/>
      <c r="FZ636" s="1363"/>
      <c r="GA636" s="1363"/>
      <c r="GB636" s="1363"/>
      <c r="GC636" s="1363"/>
      <c r="GD636" s="1363"/>
      <c r="GE636" s="1363"/>
      <c r="GF636" s="1363"/>
      <c r="GG636" s="1363"/>
      <c r="GH636" s="1363"/>
      <c r="GI636" s="1363"/>
      <c r="GJ636" s="1363"/>
      <c r="GK636" s="1363"/>
      <c r="GL636" s="1363"/>
      <c r="GM636" s="1363"/>
      <c r="GN636" s="1363"/>
    </row>
    <row r="637" spans="1:196" ht="24" customHeight="1">
      <c r="A637" s="13">
        <v>9</v>
      </c>
      <c r="B637" s="13">
        <v>3</v>
      </c>
      <c r="C637" s="1480" t="s">
        <v>3820</v>
      </c>
      <c r="D637" s="31">
        <v>1294000</v>
      </c>
      <c r="E637" s="13">
        <v>1</v>
      </c>
      <c r="F637" s="126">
        <f t="shared" si="138"/>
        <v>1294000</v>
      </c>
      <c r="G637" s="14" t="s">
        <v>3922</v>
      </c>
      <c r="H637" s="15" t="s">
        <v>873</v>
      </c>
      <c r="I637" s="36" t="s">
        <v>1264</v>
      </c>
      <c r="J637" s="941" t="s">
        <v>961</v>
      </c>
      <c r="K637" s="38" t="s">
        <v>1264</v>
      </c>
      <c r="L637" s="1363"/>
      <c r="M637" s="1363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  <c r="AB637" s="128"/>
      <c r="AC637" s="128"/>
      <c r="AD637" s="128"/>
      <c r="AE637" s="128"/>
      <c r="AF637" s="128"/>
      <c r="AG637" s="128"/>
      <c r="AH637" s="124">
        <f t="shared" si="139"/>
        <v>1</v>
      </c>
      <c r="AI637" s="1662">
        <f t="shared" si="140"/>
        <v>1294000</v>
      </c>
      <c r="AJ637" s="1314"/>
      <c r="AK637" s="1363"/>
      <c r="AL637" s="128"/>
      <c r="AM637" s="128"/>
      <c r="AN637" s="1827">
        <f>$E637</f>
        <v>1</v>
      </c>
      <c r="AO637" s="1827">
        <f>$F637</f>
        <v>1294000</v>
      </c>
      <c r="AP637" s="128"/>
      <c r="AQ637" s="128"/>
      <c r="AR637" s="1363"/>
      <c r="AS637" s="1363"/>
      <c r="AT637" s="1363"/>
      <c r="AU637" s="1363"/>
      <c r="AV637" s="1363"/>
      <c r="AW637" s="1363"/>
      <c r="AX637" s="1363"/>
      <c r="AY637" s="1363"/>
      <c r="AZ637" s="1363"/>
      <c r="BA637" s="1363"/>
      <c r="BB637" s="1363"/>
      <c r="BC637" s="1363"/>
      <c r="BD637" s="1363"/>
      <c r="BE637" s="1363"/>
      <c r="BF637" s="1363"/>
      <c r="BG637" s="1363"/>
      <c r="BH637" s="1363"/>
      <c r="BI637" s="1363"/>
      <c r="BJ637" s="1363"/>
      <c r="BK637" s="1363"/>
      <c r="BL637" s="1363"/>
      <c r="BM637" s="1363"/>
      <c r="BN637" s="1363"/>
      <c r="BO637" s="1363"/>
      <c r="BP637" s="1363"/>
      <c r="BQ637" s="1363"/>
      <c r="BR637" s="1363"/>
      <c r="BS637" s="1363"/>
      <c r="BT637" s="1363"/>
      <c r="BU637" s="1363"/>
      <c r="BV637" s="1363"/>
      <c r="BW637" s="1363"/>
      <c r="BX637" s="1363"/>
      <c r="BY637" s="1363"/>
      <c r="BZ637" s="1363"/>
      <c r="CA637" s="1363"/>
      <c r="CB637" s="1363"/>
      <c r="CC637" s="1363"/>
      <c r="CD637" s="1363"/>
      <c r="CE637" s="1363"/>
      <c r="CF637" s="1363"/>
      <c r="CG637" s="1363"/>
      <c r="CH637" s="1363"/>
      <c r="CI637" s="1363"/>
      <c r="CJ637" s="1363"/>
      <c r="CK637" s="1363"/>
      <c r="CL637" s="1363"/>
      <c r="CM637" s="1363"/>
      <c r="CN637" s="1363"/>
      <c r="CO637" s="1363"/>
      <c r="CP637" s="1363"/>
      <c r="CQ637" s="1363"/>
      <c r="CR637" s="1363"/>
      <c r="CS637" s="1363"/>
      <c r="CT637" s="1363"/>
      <c r="CU637" s="1363"/>
      <c r="CV637" s="1363"/>
      <c r="CW637" s="1363"/>
      <c r="CX637" s="1363"/>
      <c r="CY637" s="1363"/>
      <c r="CZ637" s="1363"/>
      <c r="DA637" s="1363"/>
      <c r="DB637" s="1363"/>
      <c r="DC637" s="1363"/>
      <c r="DD637" s="1363"/>
      <c r="DE637" s="1363"/>
      <c r="DF637" s="1363"/>
      <c r="DG637" s="1363"/>
      <c r="DH637" s="1363"/>
      <c r="DI637" s="1363"/>
      <c r="DJ637" s="1363"/>
      <c r="DK637" s="1363"/>
      <c r="DL637" s="1363"/>
      <c r="DM637" s="1363"/>
      <c r="DN637" s="1363"/>
      <c r="DO637" s="1363"/>
      <c r="DP637" s="1363"/>
      <c r="DQ637" s="1363"/>
      <c r="DR637" s="1363"/>
      <c r="DS637" s="1363"/>
      <c r="DT637" s="1363"/>
      <c r="DU637" s="1363"/>
      <c r="DV637" s="1363"/>
      <c r="DW637" s="1363"/>
      <c r="DX637" s="1363"/>
      <c r="DY637" s="1363"/>
      <c r="DZ637" s="1363"/>
      <c r="EA637" s="1363"/>
      <c r="EB637" s="1363"/>
      <c r="EC637" s="1363"/>
      <c r="ED637" s="1363"/>
      <c r="EE637" s="1363"/>
      <c r="EF637" s="1363"/>
      <c r="EG637" s="1363"/>
      <c r="EH637" s="1363"/>
      <c r="EI637" s="1363"/>
      <c r="EJ637" s="1363"/>
      <c r="EK637" s="1363"/>
      <c r="EL637" s="1363"/>
      <c r="EM637" s="1363"/>
      <c r="EN637" s="1363"/>
      <c r="EO637" s="1363"/>
      <c r="EP637" s="1363"/>
      <c r="EQ637" s="1363"/>
      <c r="ER637" s="1363"/>
      <c r="ES637" s="1363"/>
      <c r="ET637" s="1363"/>
      <c r="EU637" s="1363"/>
      <c r="EV637" s="1363"/>
      <c r="EW637" s="1363"/>
      <c r="EX637" s="1363"/>
      <c r="EY637" s="1363"/>
      <c r="EZ637" s="1363"/>
      <c r="FA637" s="1363"/>
      <c r="FB637" s="1363"/>
      <c r="FC637" s="1363"/>
      <c r="FD637" s="1363"/>
      <c r="FE637" s="1363"/>
      <c r="FF637" s="1363"/>
      <c r="FG637" s="1363"/>
      <c r="FH637" s="1363"/>
      <c r="FI637" s="1363"/>
      <c r="FJ637" s="1363"/>
      <c r="FK637" s="1363"/>
      <c r="FL637" s="1363"/>
      <c r="FM637" s="1363"/>
      <c r="FN637" s="1363"/>
      <c r="FO637" s="1363"/>
      <c r="FP637" s="1363"/>
      <c r="FQ637" s="1363"/>
      <c r="FR637" s="1363"/>
      <c r="FS637" s="1363"/>
      <c r="FT637" s="1363"/>
      <c r="FU637" s="1363"/>
      <c r="FV637" s="1363"/>
      <c r="FW637" s="1363"/>
      <c r="FX637" s="1363"/>
      <c r="FY637" s="1363"/>
      <c r="FZ637" s="1363"/>
      <c r="GA637" s="1363"/>
      <c r="GB637" s="1363"/>
      <c r="GC637" s="1363"/>
      <c r="GD637" s="1363"/>
      <c r="GE637" s="1363"/>
      <c r="GF637" s="1363"/>
      <c r="GG637" s="1363"/>
      <c r="GH637" s="1363"/>
      <c r="GI637" s="1363"/>
      <c r="GJ637" s="1363"/>
      <c r="GK637" s="1363"/>
      <c r="GL637" s="1363"/>
      <c r="GM637" s="1363"/>
      <c r="GN637" s="1363"/>
    </row>
    <row r="638" spans="1:196" ht="24" customHeight="1">
      <c r="A638" s="13">
        <v>9</v>
      </c>
      <c r="B638" s="13">
        <v>4</v>
      </c>
      <c r="C638" s="1477" t="s">
        <v>3822</v>
      </c>
      <c r="D638" s="31">
        <v>787000</v>
      </c>
      <c r="E638" s="13">
        <v>1</v>
      </c>
      <c r="F638" s="126">
        <f t="shared" si="138"/>
        <v>787000</v>
      </c>
      <c r="G638" s="14" t="s">
        <v>3924</v>
      </c>
      <c r="H638" s="14" t="s">
        <v>968</v>
      </c>
      <c r="I638" s="36" t="s">
        <v>1264</v>
      </c>
      <c r="J638" s="941" t="s">
        <v>961</v>
      </c>
      <c r="K638" s="38" t="s">
        <v>1264</v>
      </c>
      <c r="L638" s="1363"/>
      <c r="M638" s="1363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4">
        <f t="shared" si="139"/>
        <v>1</v>
      </c>
      <c r="AI638" s="1662">
        <f t="shared" si="140"/>
        <v>787000</v>
      </c>
      <c r="AJ638" s="1314"/>
      <c r="AK638" s="1363"/>
      <c r="AL638" s="128"/>
      <c r="AM638" s="128"/>
      <c r="AN638" s="128"/>
      <c r="AO638" s="128"/>
      <c r="AP638" s="1827">
        <f>$E638</f>
        <v>1</v>
      </c>
      <c r="AQ638" s="1827">
        <f>$F638</f>
        <v>787000</v>
      </c>
      <c r="AR638" s="1363"/>
      <c r="AS638" s="1363"/>
      <c r="AT638" s="1363"/>
      <c r="AU638" s="1363"/>
      <c r="AV638" s="1363"/>
      <c r="AW638" s="1363"/>
      <c r="AX638" s="1363"/>
      <c r="AY638" s="1363"/>
      <c r="AZ638" s="1363"/>
      <c r="BA638" s="1363"/>
      <c r="BB638" s="1363"/>
      <c r="BC638" s="1363"/>
      <c r="BD638" s="1363"/>
      <c r="BE638" s="1363"/>
      <c r="BF638" s="1363"/>
      <c r="BG638" s="1363"/>
      <c r="BH638" s="1363"/>
      <c r="BI638" s="1363"/>
      <c r="BJ638" s="1363"/>
      <c r="BK638" s="1363"/>
      <c r="BL638" s="1363"/>
      <c r="BM638" s="1363"/>
      <c r="BN638" s="1363"/>
      <c r="BO638" s="1363"/>
      <c r="BP638" s="1363"/>
      <c r="BQ638" s="1363"/>
      <c r="BR638" s="1363"/>
      <c r="BS638" s="1363"/>
      <c r="BT638" s="1363"/>
      <c r="BU638" s="1363"/>
      <c r="BV638" s="1363"/>
      <c r="BW638" s="1363"/>
      <c r="BX638" s="1363"/>
      <c r="BY638" s="1363"/>
      <c r="BZ638" s="1363"/>
      <c r="CA638" s="1363"/>
      <c r="CB638" s="1363"/>
      <c r="CC638" s="1363"/>
      <c r="CD638" s="1363"/>
      <c r="CE638" s="1363"/>
      <c r="CF638" s="1363"/>
      <c r="CG638" s="1363"/>
      <c r="CH638" s="1363"/>
      <c r="CI638" s="1363"/>
      <c r="CJ638" s="1363"/>
      <c r="CK638" s="1363"/>
      <c r="CL638" s="1363"/>
      <c r="CM638" s="1363"/>
      <c r="CN638" s="1363"/>
      <c r="CO638" s="1363"/>
      <c r="CP638" s="1363"/>
      <c r="CQ638" s="1363"/>
      <c r="CR638" s="1363"/>
      <c r="CS638" s="1363"/>
      <c r="CT638" s="1363"/>
      <c r="CU638" s="1363"/>
      <c r="CV638" s="1363"/>
      <c r="CW638" s="1363"/>
      <c r="CX638" s="1363"/>
      <c r="CY638" s="1363"/>
      <c r="CZ638" s="1363"/>
      <c r="DA638" s="1363"/>
      <c r="DB638" s="1363"/>
      <c r="DC638" s="1363"/>
      <c r="DD638" s="1363"/>
      <c r="DE638" s="1363"/>
      <c r="DF638" s="1363"/>
      <c r="DG638" s="1363"/>
      <c r="DH638" s="1363"/>
      <c r="DI638" s="1363"/>
      <c r="DJ638" s="1363"/>
      <c r="DK638" s="1363"/>
      <c r="DL638" s="1363"/>
      <c r="DM638" s="1363"/>
      <c r="DN638" s="1363"/>
      <c r="DO638" s="1363"/>
      <c r="DP638" s="1363"/>
      <c r="DQ638" s="1363"/>
      <c r="DR638" s="1363"/>
      <c r="DS638" s="1363"/>
      <c r="DT638" s="1363"/>
      <c r="DU638" s="1363"/>
      <c r="DV638" s="1363"/>
      <c r="DW638" s="1363"/>
      <c r="DX638" s="1363"/>
      <c r="DY638" s="1363"/>
      <c r="DZ638" s="1363"/>
      <c r="EA638" s="1363"/>
      <c r="EB638" s="1363"/>
      <c r="EC638" s="1363"/>
      <c r="ED638" s="1363"/>
      <c r="EE638" s="1363"/>
      <c r="EF638" s="1363"/>
      <c r="EG638" s="1363"/>
      <c r="EH638" s="1363"/>
      <c r="EI638" s="1363"/>
      <c r="EJ638" s="1363"/>
      <c r="EK638" s="1363"/>
      <c r="EL638" s="1363"/>
      <c r="EM638" s="1363"/>
      <c r="EN638" s="1363"/>
      <c r="EO638" s="1363"/>
      <c r="EP638" s="1363"/>
      <c r="EQ638" s="1363"/>
      <c r="ER638" s="1363"/>
      <c r="ES638" s="1363"/>
      <c r="ET638" s="1363"/>
      <c r="EU638" s="1363"/>
      <c r="EV638" s="1363"/>
      <c r="EW638" s="1363"/>
      <c r="EX638" s="1363"/>
      <c r="EY638" s="1363"/>
      <c r="EZ638" s="1363"/>
      <c r="FA638" s="1363"/>
      <c r="FB638" s="1363"/>
      <c r="FC638" s="1363"/>
      <c r="FD638" s="1363"/>
      <c r="FE638" s="1363"/>
      <c r="FF638" s="1363"/>
      <c r="FG638" s="1363"/>
      <c r="FH638" s="1363"/>
      <c r="FI638" s="1363"/>
      <c r="FJ638" s="1363"/>
      <c r="FK638" s="1363"/>
      <c r="FL638" s="1363"/>
      <c r="FM638" s="1363"/>
      <c r="FN638" s="1363"/>
      <c r="FO638" s="1363"/>
      <c r="FP638" s="1363"/>
      <c r="FQ638" s="1363"/>
      <c r="FR638" s="1363"/>
      <c r="FS638" s="1363"/>
      <c r="FT638" s="1363"/>
      <c r="FU638" s="1363"/>
      <c r="FV638" s="1363"/>
      <c r="FW638" s="1363"/>
      <c r="FX638" s="1363"/>
      <c r="FY638" s="1363"/>
      <c r="FZ638" s="1363"/>
      <c r="GA638" s="1363"/>
      <c r="GB638" s="1363"/>
      <c r="GC638" s="1363"/>
      <c r="GD638" s="1363"/>
      <c r="GE638" s="1363"/>
      <c r="GF638" s="1363"/>
      <c r="GG638" s="1363"/>
      <c r="GH638" s="1363"/>
      <c r="GI638" s="1363"/>
      <c r="GJ638" s="1363"/>
      <c r="GK638" s="1363"/>
      <c r="GL638" s="1363"/>
      <c r="GM638" s="1363"/>
      <c r="GN638" s="1363"/>
    </row>
    <row r="639" spans="1:196" ht="24" customHeight="1">
      <c r="A639" s="13">
        <v>9</v>
      </c>
      <c r="B639" s="13">
        <v>9</v>
      </c>
      <c r="C639" s="1477" t="s">
        <v>3822</v>
      </c>
      <c r="D639" s="31">
        <v>787000</v>
      </c>
      <c r="E639" s="13">
        <v>1</v>
      </c>
      <c r="F639" s="126">
        <f t="shared" si="138"/>
        <v>787000</v>
      </c>
      <c r="G639" s="14" t="s">
        <v>898</v>
      </c>
      <c r="H639" s="14" t="s">
        <v>968</v>
      </c>
      <c r="I639" s="36" t="s">
        <v>1264</v>
      </c>
      <c r="J639" s="941" t="s">
        <v>961</v>
      </c>
      <c r="K639" s="38" t="s">
        <v>1264</v>
      </c>
      <c r="L639" s="1363"/>
      <c r="M639" s="1363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  <c r="AB639" s="128"/>
      <c r="AC639" s="128"/>
      <c r="AD639" s="128"/>
      <c r="AE639" s="128"/>
      <c r="AF639" s="128"/>
      <c r="AG639" s="128"/>
      <c r="AH639" s="124">
        <f t="shared" si="139"/>
        <v>1</v>
      </c>
      <c r="AI639" s="1662">
        <f t="shared" si="140"/>
        <v>787000</v>
      </c>
      <c r="AJ639" s="1314"/>
      <c r="AK639" s="1363"/>
      <c r="AL639" s="128"/>
      <c r="AM639" s="128"/>
      <c r="AN639" s="128"/>
      <c r="AO639" s="128"/>
      <c r="AP639" s="1827">
        <f>$E639</f>
        <v>1</v>
      </c>
      <c r="AQ639" s="1827">
        <f>$F639</f>
        <v>787000</v>
      </c>
      <c r="AR639" s="1363"/>
      <c r="AS639" s="1363"/>
      <c r="AT639" s="1363"/>
      <c r="AU639" s="1363"/>
      <c r="AV639" s="1363"/>
      <c r="AW639" s="1363"/>
      <c r="AX639" s="1363"/>
      <c r="AY639" s="1363"/>
      <c r="AZ639" s="1363"/>
      <c r="BA639" s="1363"/>
      <c r="BB639" s="1363"/>
      <c r="BC639" s="1363"/>
      <c r="BD639" s="1363"/>
      <c r="BE639" s="1363"/>
      <c r="BF639" s="1363"/>
      <c r="BG639" s="1363"/>
      <c r="BH639" s="1363"/>
      <c r="BI639" s="1363"/>
      <c r="BJ639" s="1363"/>
      <c r="BK639" s="1363"/>
      <c r="BL639" s="1363"/>
      <c r="BM639" s="1363"/>
      <c r="BN639" s="1363"/>
      <c r="BO639" s="1363"/>
      <c r="BP639" s="1363"/>
      <c r="BQ639" s="1363"/>
      <c r="BR639" s="1363"/>
      <c r="BS639" s="1363"/>
      <c r="BT639" s="1363"/>
      <c r="BU639" s="1363"/>
      <c r="BV639" s="1363"/>
      <c r="BW639" s="1363"/>
      <c r="BX639" s="1363"/>
      <c r="BY639" s="1363"/>
      <c r="BZ639" s="1363"/>
      <c r="CA639" s="1363"/>
      <c r="CB639" s="1363"/>
      <c r="CC639" s="1363"/>
      <c r="CD639" s="1363"/>
      <c r="CE639" s="1363"/>
      <c r="CF639" s="1363"/>
      <c r="CG639" s="1363"/>
      <c r="CH639" s="1363"/>
      <c r="CI639" s="1363"/>
      <c r="CJ639" s="1363"/>
      <c r="CK639" s="1363"/>
      <c r="CL639" s="1363"/>
      <c r="CM639" s="1363"/>
      <c r="CN639" s="1363"/>
      <c r="CO639" s="1363"/>
      <c r="CP639" s="1363"/>
      <c r="CQ639" s="1363"/>
      <c r="CR639" s="1363"/>
      <c r="CS639" s="1363"/>
      <c r="CT639" s="1363"/>
      <c r="CU639" s="1363"/>
      <c r="CV639" s="1363"/>
      <c r="CW639" s="1363"/>
      <c r="CX639" s="1363"/>
      <c r="CY639" s="1363"/>
      <c r="CZ639" s="1363"/>
      <c r="DA639" s="1363"/>
      <c r="DB639" s="1363"/>
      <c r="DC639" s="1363"/>
      <c r="DD639" s="1363"/>
      <c r="DE639" s="1363"/>
      <c r="DF639" s="1363"/>
      <c r="DG639" s="1363"/>
      <c r="DH639" s="1363"/>
      <c r="DI639" s="1363"/>
      <c r="DJ639" s="1363"/>
      <c r="DK639" s="1363"/>
      <c r="DL639" s="1363"/>
      <c r="DM639" s="1363"/>
      <c r="DN639" s="1363"/>
      <c r="DO639" s="1363"/>
      <c r="DP639" s="1363"/>
      <c r="DQ639" s="1363"/>
      <c r="DR639" s="1363"/>
      <c r="DS639" s="1363"/>
      <c r="DT639" s="1363"/>
      <c r="DU639" s="1363"/>
      <c r="DV639" s="1363"/>
      <c r="DW639" s="1363"/>
      <c r="DX639" s="1363"/>
      <c r="DY639" s="1363"/>
      <c r="DZ639" s="1363"/>
      <c r="EA639" s="1363"/>
      <c r="EB639" s="1363"/>
      <c r="EC639" s="1363"/>
      <c r="ED639" s="1363"/>
      <c r="EE639" s="1363"/>
      <c r="EF639" s="1363"/>
      <c r="EG639" s="1363"/>
      <c r="EH639" s="1363"/>
      <c r="EI639" s="1363"/>
      <c r="EJ639" s="1363"/>
      <c r="EK639" s="1363"/>
      <c r="EL639" s="1363"/>
      <c r="EM639" s="1363"/>
      <c r="EN639" s="1363"/>
      <c r="EO639" s="1363"/>
      <c r="EP639" s="1363"/>
      <c r="EQ639" s="1363"/>
      <c r="ER639" s="1363"/>
      <c r="ES639" s="1363"/>
      <c r="ET639" s="1363"/>
      <c r="EU639" s="1363"/>
      <c r="EV639" s="1363"/>
      <c r="EW639" s="1363"/>
      <c r="EX639" s="1363"/>
      <c r="EY639" s="1363"/>
      <c r="EZ639" s="1363"/>
      <c r="FA639" s="1363"/>
      <c r="FB639" s="1363"/>
      <c r="FC639" s="1363"/>
      <c r="FD639" s="1363"/>
      <c r="FE639" s="1363"/>
      <c r="FF639" s="1363"/>
      <c r="FG639" s="1363"/>
      <c r="FH639" s="1363"/>
      <c r="FI639" s="1363"/>
      <c r="FJ639" s="1363"/>
      <c r="FK639" s="1363"/>
      <c r="FL639" s="1363"/>
      <c r="FM639" s="1363"/>
      <c r="FN639" s="1363"/>
      <c r="FO639" s="1363"/>
      <c r="FP639" s="1363"/>
      <c r="FQ639" s="1363"/>
      <c r="FR639" s="1363"/>
      <c r="FS639" s="1363"/>
      <c r="FT639" s="1363"/>
      <c r="FU639" s="1363"/>
      <c r="FV639" s="1363"/>
      <c r="FW639" s="1363"/>
      <c r="FX639" s="1363"/>
      <c r="FY639" s="1363"/>
      <c r="FZ639" s="1363"/>
      <c r="GA639" s="1363"/>
      <c r="GB639" s="1363"/>
      <c r="GC639" s="1363"/>
      <c r="GD639" s="1363"/>
      <c r="GE639" s="1363"/>
      <c r="GF639" s="1363"/>
      <c r="GG639" s="1363"/>
      <c r="GH639" s="1363"/>
      <c r="GI639" s="1363"/>
      <c r="GJ639" s="1363"/>
      <c r="GK639" s="1363"/>
      <c r="GL639" s="1363"/>
      <c r="GM639" s="1363"/>
      <c r="GN639" s="1363"/>
    </row>
    <row r="640" spans="1:196" ht="24" customHeight="1">
      <c r="A640" s="13">
        <v>9</v>
      </c>
      <c r="B640" s="13">
        <v>1</v>
      </c>
      <c r="C640" s="1480" t="s">
        <v>3820</v>
      </c>
      <c r="D640" s="31">
        <v>1294000</v>
      </c>
      <c r="E640" s="13">
        <v>1</v>
      </c>
      <c r="F640" s="126">
        <f t="shared" si="138"/>
        <v>1294000</v>
      </c>
      <c r="G640" s="14" t="s">
        <v>647</v>
      </c>
      <c r="H640" s="14" t="s">
        <v>968</v>
      </c>
      <c r="I640" s="36" t="s">
        <v>1264</v>
      </c>
      <c r="J640" s="941" t="s">
        <v>961</v>
      </c>
      <c r="K640" s="38" t="s">
        <v>1264</v>
      </c>
      <c r="L640" s="1363"/>
      <c r="M640" s="1363"/>
      <c r="N640" s="2012"/>
      <c r="O640" s="2012"/>
      <c r="P640" s="2012"/>
      <c r="Q640" s="2012"/>
      <c r="R640" s="2012"/>
      <c r="S640" s="2012"/>
      <c r="T640" s="2012"/>
      <c r="U640" s="2012"/>
      <c r="V640" s="2012"/>
      <c r="W640" s="2012"/>
      <c r="X640" s="2012"/>
      <c r="Y640" s="2012"/>
      <c r="Z640" s="2012"/>
      <c r="AA640" s="2012"/>
      <c r="AB640" s="2012"/>
      <c r="AC640" s="2012"/>
      <c r="AD640" s="2012"/>
      <c r="AE640" s="2012"/>
      <c r="AF640" s="2012"/>
      <c r="AG640" s="2012"/>
      <c r="AH640" s="2042">
        <f t="shared" si="139"/>
        <v>1</v>
      </c>
      <c r="AI640" s="2043">
        <f t="shared" si="140"/>
        <v>1294000</v>
      </c>
      <c r="AJ640" s="1314"/>
      <c r="AK640" s="1363"/>
      <c r="AL640" s="2012"/>
      <c r="AM640" s="2012"/>
      <c r="AN640" s="2053"/>
      <c r="AO640" s="2012"/>
      <c r="AP640" s="1827">
        <f>$E640</f>
        <v>1</v>
      </c>
      <c r="AQ640" s="1827">
        <f>$F640</f>
        <v>1294000</v>
      </c>
      <c r="AR640" s="1363"/>
      <c r="AS640" s="1363"/>
      <c r="AT640" s="1363"/>
      <c r="AU640" s="1363"/>
      <c r="AV640" s="1363"/>
      <c r="AW640" s="1363"/>
      <c r="AX640" s="1363"/>
      <c r="AY640" s="1363"/>
      <c r="AZ640" s="1363"/>
      <c r="BA640" s="1363"/>
      <c r="BB640" s="1363"/>
      <c r="BC640" s="1363"/>
      <c r="BD640" s="1363"/>
      <c r="BE640" s="1363"/>
      <c r="BF640" s="1363"/>
      <c r="BG640" s="1363"/>
      <c r="BH640" s="1363"/>
      <c r="BI640" s="1363"/>
      <c r="BJ640" s="1363"/>
      <c r="BK640" s="1363"/>
      <c r="BL640" s="1363"/>
      <c r="BM640" s="1363"/>
      <c r="BN640" s="1363"/>
      <c r="BO640" s="1363"/>
      <c r="BP640" s="1363"/>
      <c r="BQ640" s="1363"/>
      <c r="BR640" s="1363"/>
      <c r="BS640" s="1363"/>
      <c r="BT640" s="1363"/>
      <c r="BU640" s="1363"/>
      <c r="BV640" s="1363"/>
      <c r="BW640" s="1363"/>
      <c r="BX640" s="1363"/>
      <c r="BY640" s="1363"/>
      <c r="BZ640" s="1363"/>
      <c r="CA640" s="1363"/>
      <c r="CB640" s="1363"/>
      <c r="CC640" s="1363"/>
      <c r="CD640" s="1363"/>
      <c r="CE640" s="1363"/>
      <c r="CF640" s="1363"/>
      <c r="CG640" s="1363"/>
      <c r="CH640" s="1363"/>
      <c r="CI640" s="1363"/>
      <c r="CJ640" s="1363"/>
      <c r="CK640" s="1363"/>
      <c r="CL640" s="1363"/>
      <c r="CM640" s="1363"/>
      <c r="CN640" s="1363"/>
      <c r="CO640" s="1363"/>
      <c r="CP640" s="1363"/>
      <c r="CQ640" s="1363"/>
      <c r="CR640" s="1363"/>
      <c r="CS640" s="1363"/>
      <c r="CT640" s="1363"/>
      <c r="CU640" s="1363"/>
      <c r="CV640" s="1363"/>
      <c r="CW640" s="1363"/>
      <c r="CX640" s="1363"/>
      <c r="CY640" s="1363"/>
      <c r="CZ640" s="1363"/>
      <c r="DA640" s="1363"/>
      <c r="DB640" s="1363"/>
      <c r="DC640" s="1363"/>
      <c r="DD640" s="1363"/>
      <c r="DE640" s="1363"/>
      <c r="DF640" s="1363"/>
      <c r="DG640" s="1363"/>
      <c r="DH640" s="1363"/>
      <c r="DI640" s="1363"/>
      <c r="DJ640" s="1363"/>
      <c r="DK640" s="1363"/>
      <c r="DL640" s="1363"/>
      <c r="DM640" s="1363"/>
      <c r="DN640" s="1363"/>
      <c r="DO640" s="1363"/>
      <c r="DP640" s="1363"/>
      <c r="DQ640" s="1363"/>
      <c r="DR640" s="1363"/>
      <c r="DS640" s="1363"/>
      <c r="DT640" s="1363"/>
      <c r="DU640" s="1363"/>
      <c r="DV640" s="1363"/>
      <c r="DW640" s="1363"/>
      <c r="DX640" s="1363"/>
      <c r="DY640" s="1363"/>
      <c r="DZ640" s="1363"/>
      <c r="EA640" s="1363"/>
      <c r="EB640" s="1363"/>
      <c r="EC640" s="1363"/>
      <c r="ED640" s="1363"/>
      <c r="EE640" s="1363"/>
      <c r="EF640" s="1363"/>
      <c r="EG640" s="1363"/>
      <c r="EH640" s="1363"/>
      <c r="EI640" s="1363"/>
      <c r="EJ640" s="1363"/>
      <c r="EK640" s="1363"/>
      <c r="EL640" s="1363"/>
      <c r="EM640" s="1363"/>
      <c r="EN640" s="1363"/>
      <c r="EO640" s="1363"/>
      <c r="EP640" s="1363"/>
      <c r="EQ640" s="1363"/>
      <c r="ER640" s="1363"/>
      <c r="ES640" s="1363"/>
      <c r="ET640" s="1363"/>
      <c r="EU640" s="1363"/>
      <c r="EV640" s="1363"/>
      <c r="EW640" s="1363"/>
      <c r="EX640" s="1363"/>
      <c r="EY640" s="1363"/>
      <c r="EZ640" s="1363"/>
      <c r="FA640" s="1363"/>
      <c r="FB640" s="1363"/>
      <c r="FC640" s="1363"/>
      <c r="FD640" s="1363"/>
      <c r="FE640" s="1363"/>
      <c r="FF640" s="1363"/>
      <c r="FG640" s="1363"/>
      <c r="FH640" s="1363"/>
      <c r="FI640" s="1363"/>
      <c r="FJ640" s="1363"/>
      <c r="FK640" s="1363"/>
      <c r="FL640" s="1363"/>
      <c r="FM640" s="1363"/>
      <c r="FN640" s="1363"/>
      <c r="FO640" s="1363"/>
      <c r="FP640" s="1363"/>
      <c r="FQ640" s="1363"/>
      <c r="FR640" s="1363"/>
      <c r="FS640" s="1363"/>
      <c r="FT640" s="1363"/>
      <c r="FU640" s="1363"/>
      <c r="FV640" s="1363"/>
      <c r="FW640" s="1363"/>
      <c r="FX640" s="1363"/>
      <c r="FY640" s="1363"/>
      <c r="FZ640" s="1363"/>
      <c r="GA640" s="1363"/>
      <c r="GB640" s="1363"/>
      <c r="GC640" s="1363"/>
      <c r="GD640" s="1363"/>
      <c r="GE640" s="1363"/>
      <c r="GF640" s="1363"/>
      <c r="GG640" s="1363"/>
      <c r="GH640" s="1363"/>
      <c r="GI640" s="1363"/>
      <c r="GJ640" s="1363"/>
      <c r="GK640" s="1363"/>
      <c r="GL640" s="1363"/>
      <c r="GM640" s="1363"/>
      <c r="GN640" s="1363"/>
    </row>
    <row r="641" spans="1:196" ht="24" customHeight="1">
      <c r="A641" s="42"/>
      <c r="B641" s="42"/>
      <c r="C641" s="2031"/>
      <c r="D641" s="2035"/>
      <c r="E641" s="42"/>
      <c r="F641" s="1992"/>
      <c r="G641" s="1904"/>
      <c r="H641" s="1904"/>
      <c r="L641" s="1363"/>
      <c r="M641" s="1363"/>
      <c r="N641" s="1363"/>
      <c r="O641" s="1363"/>
      <c r="P641" s="1363"/>
      <c r="Q641" s="1363"/>
      <c r="R641" s="1363"/>
      <c r="S641" s="1363"/>
      <c r="T641" s="1363"/>
      <c r="U641" s="1363"/>
      <c r="V641" s="1363"/>
      <c r="W641" s="1363"/>
      <c r="X641" s="1363"/>
      <c r="Y641" s="1363"/>
      <c r="Z641" s="1363"/>
      <c r="AA641" s="1363"/>
      <c r="AB641" s="1363"/>
      <c r="AC641" s="1363"/>
      <c r="AD641" s="1363"/>
      <c r="AE641" s="1363"/>
      <c r="AF641" s="1363"/>
      <c r="AG641" s="1363"/>
      <c r="AH641" s="1362"/>
      <c r="AI641" s="1314"/>
      <c r="AJ641" s="1314"/>
      <c r="AK641" s="1363"/>
      <c r="AL641" s="3135" t="s">
        <v>1285</v>
      </c>
      <c r="AM641" s="3135"/>
      <c r="AN641" s="3135" t="s">
        <v>1274</v>
      </c>
      <c r="AO641" s="3135"/>
      <c r="AP641" s="3135" t="s">
        <v>1280</v>
      </c>
      <c r="AQ641" s="3135"/>
      <c r="AR641" s="3135" t="s">
        <v>1275</v>
      </c>
      <c r="AS641" s="3135"/>
      <c r="AT641" s="1363"/>
      <c r="AU641" s="1363"/>
      <c r="AV641" s="1363"/>
      <c r="AW641" s="1363"/>
      <c r="AX641" s="1363"/>
      <c r="AY641" s="1363"/>
      <c r="AZ641" s="1363"/>
      <c r="BA641" s="1363"/>
      <c r="BB641" s="1363"/>
      <c r="BC641" s="1363"/>
      <c r="BD641" s="1363"/>
      <c r="BE641" s="1363"/>
      <c r="BF641" s="1363"/>
      <c r="BG641" s="1363"/>
      <c r="BH641" s="1363"/>
      <c r="BI641" s="1363"/>
      <c r="BJ641" s="1363"/>
      <c r="BK641" s="1363"/>
      <c r="BL641" s="1363"/>
      <c r="BM641" s="1363"/>
      <c r="BN641" s="1363"/>
      <c r="BO641" s="1363"/>
      <c r="BP641" s="1363"/>
      <c r="BQ641" s="1363"/>
      <c r="BR641" s="1363"/>
      <c r="BS641" s="1363"/>
      <c r="BT641" s="1363"/>
      <c r="BU641" s="1363"/>
      <c r="BV641" s="1363"/>
      <c r="BW641" s="1363"/>
      <c r="BX641" s="1363"/>
      <c r="BY641" s="1363"/>
      <c r="BZ641" s="1363"/>
      <c r="CA641" s="1363"/>
      <c r="CB641" s="1363"/>
      <c r="CC641" s="1363"/>
      <c r="CD641" s="1363"/>
      <c r="CE641" s="1363"/>
      <c r="CF641" s="1363"/>
      <c r="CG641" s="1363"/>
      <c r="CH641" s="1363"/>
      <c r="CI641" s="1363"/>
      <c r="CJ641" s="1363"/>
      <c r="CK641" s="1363"/>
      <c r="CL641" s="1363"/>
      <c r="CM641" s="1363"/>
      <c r="CN641" s="1363"/>
      <c r="CO641" s="1363"/>
      <c r="CP641" s="1363"/>
      <c r="CQ641" s="1363"/>
      <c r="CR641" s="1363"/>
      <c r="CS641" s="1363"/>
      <c r="CT641" s="1363"/>
      <c r="CU641" s="1363"/>
      <c r="CV641" s="1363"/>
      <c r="CW641" s="1363"/>
      <c r="CX641" s="1363"/>
      <c r="CY641" s="1363"/>
      <c r="CZ641" s="1363"/>
      <c r="DA641" s="1363"/>
      <c r="DB641" s="1363"/>
      <c r="DC641" s="1363"/>
      <c r="DD641" s="1363"/>
      <c r="DE641" s="1363"/>
      <c r="DF641" s="1363"/>
      <c r="DG641" s="1363"/>
      <c r="DH641" s="1363"/>
      <c r="DI641" s="1363"/>
      <c r="DJ641" s="1363"/>
      <c r="DK641" s="1363"/>
      <c r="DL641" s="1363"/>
      <c r="DM641" s="1363"/>
      <c r="DN641" s="1363"/>
      <c r="DO641" s="1363"/>
      <c r="DP641" s="1363"/>
      <c r="DQ641" s="1363"/>
      <c r="DR641" s="1363"/>
      <c r="DS641" s="1363"/>
      <c r="DT641" s="1363"/>
      <c r="DU641" s="1363"/>
      <c r="DV641" s="1363"/>
      <c r="DW641" s="1363"/>
      <c r="DX641" s="1363"/>
      <c r="DY641" s="1363"/>
      <c r="DZ641" s="1363"/>
      <c r="EA641" s="1363"/>
      <c r="EB641" s="1363"/>
      <c r="EC641" s="1363"/>
      <c r="ED641" s="1363"/>
      <c r="EE641" s="1363"/>
      <c r="EF641" s="1363"/>
      <c r="EG641" s="1363"/>
      <c r="EH641" s="1363"/>
      <c r="EI641" s="1363"/>
      <c r="EJ641" s="1363"/>
      <c r="EK641" s="1363"/>
      <c r="EL641" s="1363"/>
      <c r="EM641" s="1363"/>
      <c r="EN641" s="1363"/>
      <c r="EO641" s="1363"/>
      <c r="EP641" s="1363"/>
      <c r="EQ641" s="1363"/>
      <c r="ER641" s="1363"/>
      <c r="ES641" s="1363"/>
      <c r="ET641" s="1363"/>
      <c r="EU641" s="1363"/>
      <c r="EV641" s="1363"/>
      <c r="EW641" s="1363"/>
      <c r="EX641" s="1363"/>
      <c r="EY641" s="1363"/>
      <c r="EZ641" s="1363"/>
      <c r="FA641" s="1363"/>
      <c r="FB641" s="1363"/>
      <c r="FC641" s="1363"/>
      <c r="FD641" s="1363"/>
      <c r="FE641" s="1363"/>
      <c r="FF641" s="1363"/>
      <c r="FG641" s="1363"/>
      <c r="FH641" s="1363"/>
      <c r="FI641" s="1363"/>
      <c r="FJ641" s="1363"/>
      <c r="FK641" s="1363"/>
      <c r="FL641" s="1363"/>
      <c r="FM641" s="1363"/>
      <c r="FN641" s="1363"/>
      <c r="FO641" s="1363"/>
      <c r="FP641" s="1363"/>
      <c r="FQ641" s="1363"/>
      <c r="FR641" s="1363"/>
      <c r="FS641" s="1363"/>
      <c r="FT641" s="1363"/>
      <c r="FU641" s="1363"/>
      <c r="FV641" s="1363"/>
      <c r="FW641" s="1363"/>
      <c r="FX641" s="1363"/>
      <c r="FY641" s="1363"/>
      <c r="FZ641" s="1363"/>
      <c r="GA641" s="1363"/>
      <c r="GB641" s="1363"/>
      <c r="GC641" s="1363"/>
      <c r="GD641" s="1363"/>
      <c r="GE641" s="1363"/>
      <c r="GF641" s="1363"/>
      <c r="GG641" s="1363"/>
      <c r="GH641" s="1363"/>
      <c r="GI641" s="1363"/>
      <c r="GJ641" s="1363"/>
      <c r="GK641" s="1363"/>
      <c r="GL641" s="1363"/>
      <c r="GM641" s="1363"/>
      <c r="GN641" s="1363"/>
    </row>
    <row r="642" spans="1:196" ht="24" customHeight="1">
      <c r="A642" s="42"/>
      <c r="B642" s="42"/>
      <c r="C642" s="2031"/>
      <c r="D642" s="2035"/>
      <c r="E642" s="42"/>
      <c r="F642" s="1992"/>
      <c r="G642" s="1904"/>
      <c r="H642" s="1904"/>
      <c r="L642" s="1363"/>
      <c r="M642" s="1363"/>
      <c r="N642" s="1363"/>
      <c r="O642" s="1363"/>
      <c r="P642" s="1363"/>
      <c r="Q642" s="1363"/>
      <c r="R642" s="1363"/>
      <c r="S642" s="1363"/>
      <c r="T642" s="1363"/>
      <c r="U642" s="1363"/>
      <c r="V642" s="1363"/>
      <c r="W642" s="1363"/>
      <c r="X642" s="1363"/>
      <c r="Y642" s="1363"/>
      <c r="Z642" s="1363"/>
      <c r="AA642" s="1363"/>
      <c r="AB642" s="1363"/>
      <c r="AC642" s="1363"/>
      <c r="AD642" s="1363"/>
      <c r="AE642" s="1363"/>
      <c r="AF642" s="1363"/>
      <c r="AG642" s="1363"/>
      <c r="AH642" s="1362"/>
      <c r="AI642" s="1314"/>
      <c r="AJ642" s="1314"/>
      <c r="AK642" s="1363"/>
      <c r="AL642" s="267" t="s">
        <v>1078</v>
      </c>
      <c r="AM642" s="267" t="s">
        <v>1077</v>
      </c>
      <c r="AN642" s="267" t="s">
        <v>1078</v>
      </c>
      <c r="AO642" s="267" t="s">
        <v>1077</v>
      </c>
      <c r="AP642" s="267" t="s">
        <v>1078</v>
      </c>
      <c r="AQ642" s="267" t="s">
        <v>1077</v>
      </c>
      <c r="AR642" s="267" t="s">
        <v>1078</v>
      </c>
      <c r="AS642" s="267" t="s">
        <v>1077</v>
      </c>
      <c r="AT642" s="1363"/>
      <c r="AU642" s="1363"/>
      <c r="AV642" s="1363"/>
      <c r="AW642" s="1363"/>
      <c r="AX642" s="1363"/>
      <c r="AY642" s="1363"/>
      <c r="AZ642" s="1363"/>
      <c r="BA642" s="1363"/>
      <c r="BB642" s="1363"/>
      <c r="BC642" s="1363"/>
      <c r="BD642" s="1363"/>
      <c r="BE642" s="1363"/>
      <c r="BF642" s="1363"/>
      <c r="BG642" s="1363"/>
      <c r="BH642" s="1363"/>
      <c r="BI642" s="1363"/>
      <c r="BJ642" s="1363"/>
      <c r="BK642" s="1363"/>
      <c r="BL642" s="1363"/>
      <c r="BM642" s="1363"/>
      <c r="BN642" s="1363"/>
      <c r="BO642" s="1363"/>
      <c r="BP642" s="1363"/>
      <c r="BQ642" s="1363"/>
      <c r="BR642" s="1363"/>
      <c r="BS642" s="1363"/>
      <c r="BT642" s="1363"/>
      <c r="BU642" s="1363"/>
      <c r="BV642" s="1363"/>
      <c r="BW642" s="1363"/>
      <c r="BX642" s="1363"/>
      <c r="BY642" s="1363"/>
      <c r="BZ642" s="1363"/>
      <c r="CA642" s="1363"/>
      <c r="CB642" s="1363"/>
      <c r="CC642" s="1363"/>
      <c r="CD642" s="1363"/>
      <c r="CE642" s="1363"/>
      <c r="CF642" s="1363"/>
      <c r="CG642" s="1363"/>
      <c r="CH642" s="1363"/>
      <c r="CI642" s="1363"/>
      <c r="CJ642" s="1363"/>
      <c r="CK642" s="1363"/>
      <c r="CL642" s="1363"/>
      <c r="CM642" s="1363"/>
      <c r="CN642" s="1363"/>
      <c r="CO642" s="1363"/>
      <c r="CP642" s="1363"/>
      <c r="CQ642" s="1363"/>
      <c r="CR642" s="1363"/>
      <c r="CS642" s="1363"/>
      <c r="CT642" s="1363"/>
      <c r="CU642" s="1363"/>
      <c r="CV642" s="1363"/>
      <c r="CW642" s="1363"/>
      <c r="CX642" s="1363"/>
      <c r="CY642" s="1363"/>
      <c r="CZ642" s="1363"/>
      <c r="DA642" s="1363"/>
      <c r="DB642" s="1363"/>
      <c r="DC642" s="1363"/>
      <c r="DD642" s="1363"/>
      <c r="DE642" s="1363"/>
      <c r="DF642" s="1363"/>
      <c r="DG642" s="1363"/>
      <c r="DH642" s="1363"/>
      <c r="DI642" s="1363"/>
      <c r="DJ642" s="1363"/>
      <c r="DK642" s="1363"/>
      <c r="DL642" s="1363"/>
      <c r="DM642" s="1363"/>
      <c r="DN642" s="1363"/>
      <c r="DO642" s="1363"/>
      <c r="DP642" s="1363"/>
      <c r="DQ642" s="1363"/>
      <c r="DR642" s="1363"/>
      <c r="DS642" s="1363"/>
      <c r="DT642" s="1363"/>
      <c r="DU642" s="1363"/>
      <c r="DV642" s="1363"/>
      <c r="DW642" s="1363"/>
      <c r="DX642" s="1363"/>
      <c r="DY642" s="1363"/>
      <c r="DZ642" s="1363"/>
      <c r="EA642" s="1363"/>
      <c r="EB642" s="1363"/>
      <c r="EC642" s="1363"/>
      <c r="ED642" s="1363"/>
      <c r="EE642" s="1363"/>
      <c r="EF642" s="1363"/>
      <c r="EG642" s="1363"/>
      <c r="EH642" s="1363"/>
      <c r="EI642" s="1363"/>
      <c r="EJ642" s="1363"/>
      <c r="EK642" s="1363"/>
      <c r="EL642" s="1363"/>
      <c r="EM642" s="1363"/>
      <c r="EN642" s="1363"/>
      <c r="EO642" s="1363"/>
      <c r="EP642" s="1363"/>
      <c r="EQ642" s="1363"/>
      <c r="ER642" s="1363"/>
      <c r="ES642" s="1363"/>
      <c r="ET642" s="1363"/>
      <c r="EU642" s="1363"/>
      <c r="EV642" s="1363"/>
      <c r="EW642" s="1363"/>
      <c r="EX642" s="1363"/>
      <c r="EY642" s="1363"/>
      <c r="EZ642" s="1363"/>
      <c r="FA642" s="1363"/>
      <c r="FB642" s="1363"/>
      <c r="FC642" s="1363"/>
      <c r="FD642" s="1363"/>
      <c r="FE642" s="1363"/>
      <c r="FF642" s="1363"/>
      <c r="FG642" s="1363"/>
      <c r="FH642" s="1363"/>
      <c r="FI642" s="1363"/>
      <c r="FJ642" s="1363"/>
      <c r="FK642" s="1363"/>
      <c r="FL642" s="1363"/>
      <c r="FM642" s="1363"/>
      <c r="FN642" s="1363"/>
      <c r="FO642" s="1363"/>
      <c r="FP642" s="1363"/>
      <c r="FQ642" s="1363"/>
      <c r="FR642" s="1363"/>
      <c r="FS642" s="1363"/>
      <c r="FT642" s="1363"/>
      <c r="FU642" s="1363"/>
      <c r="FV642" s="1363"/>
      <c r="FW642" s="1363"/>
      <c r="FX642" s="1363"/>
      <c r="FY642" s="1363"/>
      <c r="FZ642" s="1363"/>
      <c r="GA642" s="1363"/>
      <c r="GB642" s="1363"/>
      <c r="GC642" s="1363"/>
      <c r="GD642" s="1363"/>
      <c r="GE642" s="1363"/>
      <c r="GF642" s="1363"/>
      <c r="GG642" s="1363"/>
      <c r="GH642" s="1363"/>
      <c r="GI642" s="1363"/>
      <c r="GJ642" s="1363"/>
      <c r="GK642" s="1363"/>
      <c r="GL642" s="1363"/>
      <c r="GM642" s="1363"/>
      <c r="GN642" s="1363"/>
    </row>
    <row r="643" spans="1:196" ht="24" customHeight="1">
      <c r="A643" s="42"/>
      <c r="B643" s="42"/>
      <c r="C643" s="2031"/>
      <c r="D643" s="2035"/>
      <c r="E643" s="42"/>
      <c r="F643" s="1992"/>
      <c r="G643" s="1904"/>
      <c r="H643" s="1904"/>
      <c r="L643" s="1363"/>
      <c r="M643" s="1363"/>
      <c r="N643" s="1363"/>
      <c r="O643" s="1363"/>
      <c r="P643" s="1363"/>
      <c r="Q643" s="1363"/>
      <c r="R643" s="1363"/>
      <c r="S643" s="1363"/>
      <c r="T643" s="1363"/>
      <c r="U643" s="1363"/>
      <c r="V643" s="1363"/>
      <c r="W643" s="1363"/>
      <c r="X643" s="1363"/>
      <c r="Y643" s="1363"/>
      <c r="Z643" s="1363"/>
      <c r="AA643" s="1363"/>
      <c r="AB643" s="1363"/>
      <c r="AC643" s="1363"/>
      <c r="AD643" s="1363"/>
      <c r="AE643" s="1363"/>
      <c r="AF643" s="1363"/>
      <c r="AG643" s="1363"/>
      <c r="AH643" s="1362"/>
      <c r="AI643" s="2051"/>
      <c r="AJ643" s="2051"/>
      <c r="AK643" s="2052"/>
      <c r="AL643" s="2008">
        <f>SUM(AL644:AL650)</f>
        <v>3</v>
      </c>
      <c r="AM643" s="2008">
        <f t="shared" ref="AM643:AS643" si="141">SUM(AM644:AM650)</f>
        <v>2868000</v>
      </c>
      <c r="AN643" s="2008">
        <f t="shared" si="141"/>
        <v>1</v>
      </c>
      <c r="AO643" s="2008">
        <f t="shared" si="141"/>
        <v>787000</v>
      </c>
      <c r="AP643" s="2008">
        <f t="shared" si="141"/>
        <v>2</v>
      </c>
      <c r="AQ643" s="2008">
        <f t="shared" si="141"/>
        <v>1574000</v>
      </c>
      <c r="AR643" s="2008">
        <f t="shared" si="141"/>
        <v>1</v>
      </c>
      <c r="AS643" s="2008">
        <f t="shared" si="141"/>
        <v>1294000</v>
      </c>
      <c r="AT643" s="2009">
        <f>AL643+AN643+AP643+AR643</f>
        <v>7</v>
      </c>
      <c r="AU643" s="2009">
        <f>AM643+AO643+AQ643+AS643</f>
        <v>6523000</v>
      </c>
      <c r="AV643" s="1363"/>
      <c r="AW643" s="1363"/>
      <c r="AX643" s="1363"/>
      <c r="AY643" s="1363"/>
      <c r="AZ643" s="1363"/>
      <c r="BA643" s="1363"/>
      <c r="BB643" s="1363"/>
      <c r="BC643" s="1363"/>
      <c r="BD643" s="1363"/>
      <c r="BE643" s="1363"/>
      <c r="BF643" s="1363"/>
      <c r="BG643" s="1363"/>
      <c r="BH643" s="1363"/>
      <c r="BI643" s="1363"/>
      <c r="BJ643" s="1363"/>
      <c r="BK643" s="1363"/>
      <c r="BL643" s="1363"/>
      <c r="BM643" s="1363"/>
      <c r="BN643" s="1363"/>
      <c r="BO643" s="1363"/>
      <c r="BP643" s="1363"/>
      <c r="BQ643" s="1363"/>
      <c r="BR643" s="1363"/>
      <c r="BS643" s="1363"/>
      <c r="BT643" s="1363"/>
      <c r="BU643" s="1363"/>
      <c r="BV643" s="1363"/>
      <c r="BW643" s="1363"/>
      <c r="BX643" s="1363"/>
      <c r="BY643" s="1363"/>
      <c r="BZ643" s="1363"/>
      <c r="CA643" s="1363"/>
      <c r="CB643" s="1363"/>
      <c r="CC643" s="1363"/>
      <c r="CD643" s="1363"/>
      <c r="CE643" s="1363"/>
      <c r="CF643" s="1363"/>
      <c r="CG643" s="1363"/>
      <c r="CH643" s="1363"/>
      <c r="CI643" s="1363"/>
      <c r="CJ643" s="1363"/>
      <c r="CK643" s="1363"/>
      <c r="CL643" s="1363"/>
      <c r="CM643" s="1363"/>
      <c r="CN643" s="1363"/>
      <c r="CO643" s="1363"/>
      <c r="CP643" s="1363"/>
      <c r="CQ643" s="1363"/>
      <c r="CR643" s="1363"/>
      <c r="CS643" s="1363"/>
      <c r="CT643" s="1363"/>
      <c r="CU643" s="1363"/>
      <c r="CV643" s="1363"/>
      <c r="CW643" s="1363"/>
      <c r="CX643" s="1363"/>
      <c r="CY643" s="1363"/>
      <c r="CZ643" s="1363"/>
      <c r="DA643" s="1363"/>
      <c r="DB643" s="1363"/>
      <c r="DC643" s="1363"/>
      <c r="DD643" s="1363"/>
      <c r="DE643" s="1363"/>
      <c r="DF643" s="1363"/>
      <c r="DG643" s="1363"/>
      <c r="DH643" s="1363"/>
      <c r="DI643" s="1363"/>
      <c r="DJ643" s="1363"/>
      <c r="DK643" s="1363"/>
      <c r="DL643" s="1363"/>
      <c r="DM643" s="1363"/>
      <c r="DN643" s="1363"/>
      <c r="DO643" s="1363"/>
      <c r="DP643" s="1363"/>
      <c r="DQ643" s="1363"/>
      <c r="DR643" s="1363"/>
      <c r="DS643" s="1363"/>
      <c r="DT643" s="1363"/>
      <c r="DU643" s="1363"/>
      <c r="DV643" s="1363"/>
      <c r="DW643" s="1363"/>
      <c r="DX643" s="1363"/>
      <c r="DY643" s="1363"/>
      <c r="DZ643" s="1363"/>
      <c r="EA643" s="1363"/>
      <c r="EB643" s="1363"/>
      <c r="EC643" s="1363"/>
      <c r="ED643" s="1363"/>
      <c r="EE643" s="1363"/>
      <c r="EF643" s="1363"/>
      <c r="EG643" s="1363"/>
      <c r="EH643" s="1363"/>
      <c r="EI643" s="1363"/>
      <c r="EJ643" s="1363"/>
      <c r="EK643" s="1363"/>
      <c r="EL643" s="1363"/>
      <c r="EM643" s="1363"/>
      <c r="EN643" s="1363"/>
      <c r="EO643" s="1363"/>
      <c r="EP643" s="1363"/>
      <c r="EQ643" s="1363"/>
      <c r="ER643" s="1363"/>
      <c r="ES643" s="1363"/>
      <c r="ET643" s="1363"/>
      <c r="EU643" s="1363"/>
      <c r="EV643" s="1363"/>
      <c r="EW643" s="1363"/>
      <c r="EX643" s="1363"/>
      <c r="EY643" s="1363"/>
      <c r="EZ643" s="1363"/>
      <c r="FA643" s="1363"/>
      <c r="FB643" s="1363"/>
      <c r="FC643" s="1363"/>
      <c r="FD643" s="1363"/>
      <c r="FE643" s="1363"/>
      <c r="FF643" s="1363"/>
      <c r="FG643" s="1363"/>
      <c r="FH643" s="1363"/>
      <c r="FI643" s="1363"/>
      <c r="FJ643" s="1363"/>
      <c r="FK643" s="1363"/>
      <c r="FL643" s="1363"/>
      <c r="FM643" s="1363"/>
      <c r="FN643" s="1363"/>
      <c r="FO643" s="1363"/>
      <c r="FP643" s="1363"/>
      <c r="FQ643" s="1363"/>
      <c r="FR643" s="1363"/>
      <c r="FS643" s="1363"/>
      <c r="FT643" s="1363"/>
      <c r="FU643" s="1363"/>
      <c r="FV643" s="1363"/>
      <c r="FW643" s="1363"/>
      <c r="FX643" s="1363"/>
      <c r="FY643" s="1363"/>
      <c r="FZ643" s="1363"/>
      <c r="GA643" s="1363"/>
      <c r="GB643" s="1363"/>
      <c r="GC643" s="1363"/>
      <c r="GD643" s="1363"/>
      <c r="GE643" s="1363"/>
      <c r="GF643" s="1363"/>
      <c r="GG643" s="1363"/>
      <c r="GH643" s="1363"/>
      <c r="GI643" s="1363"/>
      <c r="GJ643" s="1363"/>
      <c r="GK643" s="1363"/>
      <c r="GL643" s="1363"/>
      <c r="GM643" s="1363"/>
      <c r="GN643" s="1363"/>
    </row>
    <row r="644" spans="1:196" ht="24" customHeight="1">
      <c r="A644" s="13">
        <v>10</v>
      </c>
      <c r="B644" s="13">
        <v>8</v>
      </c>
      <c r="C644" s="1477" t="s">
        <v>3822</v>
      </c>
      <c r="D644" s="31">
        <v>787000</v>
      </c>
      <c r="E644" s="147">
        <v>1</v>
      </c>
      <c r="F644" s="126">
        <f t="shared" ref="F644:F650" si="142">E644*D644</f>
        <v>787000</v>
      </c>
      <c r="G644" s="14" t="s">
        <v>3938</v>
      </c>
      <c r="H644" s="14" t="s">
        <v>1285</v>
      </c>
      <c r="I644" s="36" t="s">
        <v>1264</v>
      </c>
      <c r="J644" s="941" t="s">
        <v>961</v>
      </c>
      <c r="K644" s="38" t="s">
        <v>1264</v>
      </c>
      <c r="L644" s="1363"/>
      <c r="M644" s="1363"/>
      <c r="N644" s="2013"/>
      <c r="O644" s="2013"/>
      <c r="P644" s="2013"/>
      <c r="Q644" s="2013"/>
      <c r="R644" s="2013"/>
      <c r="S644" s="2013"/>
      <c r="T644" s="2013"/>
      <c r="U644" s="2013"/>
      <c r="V644" s="2013"/>
      <c r="W644" s="2013"/>
      <c r="X644" s="2013"/>
      <c r="Y644" s="2013"/>
      <c r="Z644" s="2013"/>
      <c r="AA644" s="2013"/>
      <c r="AB644" s="2013"/>
      <c r="AC644" s="2013"/>
      <c r="AD644" s="2013"/>
      <c r="AE644" s="2013"/>
      <c r="AF644" s="2013"/>
      <c r="AG644" s="2013"/>
      <c r="AH644" s="2044">
        <f t="shared" ref="AH644:AH650" si="143">$E644</f>
        <v>1</v>
      </c>
      <c r="AI644" s="2045">
        <f t="shared" ref="AI644:AI650" si="144">$F644</f>
        <v>787000</v>
      </c>
      <c r="AJ644" s="1314"/>
      <c r="AK644" s="1363"/>
      <c r="AL644" s="1827">
        <f>$E644</f>
        <v>1</v>
      </c>
      <c r="AM644" s="1827">
        <f>$F644</f>
        <v>787000</v>
      </c>
      <c r="AN644" s="128"/>
      <c r="AO644" s="128"/>
      <c r="AP644" s="128"/>
      <c r="AQ644" s="128"/>
      <c r="AR644" s="128"/>
      <c r="AS644" s="128"/>
      <c r="AT644" s="1363"/>
      <c r="AU644" s="1363"/>
      <c r="AV644" s="1363"/>
      <c r="AW644" s="1363"/>
      <c r="AX644" s="1363"/>
      <c r="AY644" s="1363"/>
      <c r="AZ644" s="1363"/>
      <c r="BA644" s="1363"/>
      <c r="BB644" s="1363"/>
      <c r="BC644" s="1363"/>
      <c r="BD644" s="1363"/>
      <c r="BE644" s="1363"/>
      <c r="BF644" s="1363"/>
      <c r="BG644" s="1363"/>
      <c r="BH644" s="1363"/>
      <c r="BI644" s="1363"/>
      <c r="BJ644" s="1363"/>
      <c r="BK644" s="1363"/>
      <c r="BL644" s="1363"/>
      <c r="BM644" s="1363"/>
      <c r="BN644" s="1363"/>
      <c r="BO644" s="1363"/>
      <c r="BP644" s="1363"/>
      <c r="BQ644" s="1363"/>
      <c r="BR644" s="1363"/>
      <c r="BS644" s="1363"/>
      <c r="BT644" s="1363"/>
      <c r="BU644" s="1363"/>
      <c r="BV644" s="1363"/>
      <c r="BW644" s="1363"/>
      <c r="BX644" s="1363"/>
      <c r="BY644" s="1363"/>
      <c r="BZ644" s="1363"/>
      <c r="CA644" s="1363"/>
      <c r="CB644" s="1363"/>
      <c r="CC644" s="1363"/>
      <c r="CD644" s="1363"/>
      <c r="CE644" s="1363"/>
      <c r="CF644" s="1363"/>
      <c r="CG644" s="1363"/>
      <c r="CH644" s="1363"/>
      <c r="CI644" s="1363"/>
      <c r="CJ644" s="1363"/>
      <c r="CK644" s="1363"/>
      <c r="CL644" s="1363"/>
      <c r="CM644" s="1363"/>
      <c r="CN644" s="1363"/>
      <c r="CO644" s="1363"/>
      <c r="CP644" s="1363"/>
      <c r="CQ644" s="1363"/>
      <c r="CR644" s="1363"/>
      <c r="CS644" s="1363"/>
      <c r="CT644" s="1363"/>
      <c r="CU644" s="1363"/>
      <c r="CV644" s="1363"/>
      <c r="CW644" s="1363"/>
      <c r="CX644" s="1363"/>
      <c r="CY644" s="1363"/>
      <c r="CZ644" s="1363"/>
      <c r="DA644" s="1363"/>
      <c r="DB644" s="1363"/>
      <c r="DC644" s="1363"/>
      <c r="DD644" s="1363"/>
      <c r="DE644" s="1363"/>
      <c r="DF644" s="1363"/>
      <c r="DG644" s="1363"/>
      <c r="DH644" s="1363"/>
      <c r="DI644" s="1363"/>
      <c r="DJ644" s="1363"/>
      <c r="DK644" s="1363"/>
      <c r="DL644" s="1363"/>
      <c r="DM644" s="1363"/>
      <c r="DN644" s="1363"/>
      <c r="DO644" s="1363"/>
      <c r="DP644" s="1363"/>
      <c r="DQ644" s="1363"/>
      <c r="DR644" s="1363"/>
      <c r="DS644" s="1363"/>
      <c r="DT644" s="1363"/>
      <c r="DU644" s="1363"/>
      <c r="DV644" s="1363"/>
      <c r="DW644" s="1363"/>
      <c r="DX644" s="1363"/>
      <c r="DY644" s="1363"/>
      <c r="DZ644" s="1363"/>
      <c r="EA644" s="1363"/>
      <c r="EB644" s="1363"/>
      <c r="EC644" s="1363"/>
      <c r="ED644" s="1363"/>
      <c r="EE644" s="1363"/>
      <c r="EF644" s="1363"/>
      <c r="EG644" s="1363"/>
      <c r="EH644" s="1363"/>
      <c r="EI644" s="1363"/>
      <c r="EJ644" s="1363"/>
      <c r="EK644" s="1363"/>
      <c r="EL644" s="1363"/>
      <c r="EM644" s="1363"/>
      <c r="EN644" s="1363"/>
      <c r="EO644" s="1363"/>
      <c r="EP644" s="1363"/>
      <c r="EQ644" s="1363"/>
      <c r="ER644" s="1363"/>
      <c r="ES644" s="1363"/>
      <c r="ET644" s="1363"/>
      <c r="EU644" s="1363"/>
      <c r="EV644" s="1363"/>
      <c r="EW644" s="1363"/>
      <c r="EX644" s="1363"/>
      <c r="EY644" s="1363"/>
      <c r="EZ644" s="1363"/>
      <c r="FA644" s="1363"/>
      <c r="FB644" s="1363"/>
      <c r="FC644" s="1363"/>
      <c r="FD644" s="1363"/>
      <c r="FE644" s="1363"/>
      <c r="FF644" s="1363"/>
      <c r="FG644" s="1363"/>
      <c r="FH644" s="1363"/>
      <c r="FI644" s="1363"/>
      <c r="FJ644" s="1363"/>
      <c r="FK644" s="1363"/>
      <c r="FL644" s="1363"/>
      <c r="FM644" s="1363"/>
      <c r="FN644" s="1363"/>
      <c r="FO644" s="1363"/>
      <c r="FP644" s="1363"/>
      <c r="FQ644" s="1363"/>
      <c r="FR644" s="1363"/>
      <c r="FS644" s="1363"/>
      <c r="FT644" s="1363"/>
      <c r="FU644" s="1363"/>
      <c r="FV644" s="1363"/>
      <c r="FW644" s="1363"/>
      <c r="FX644" s="1363"/>
      <c r="FY644" s="1363"/>
      <c r="FZ644" s="1363"/>
      <c r="GA644" s="1363"/>
      <c r="GB644" s="1363"/>
      <c r="GC644" s="1363"/>
      <c r="GD644" s="1363"/>
      <c r="GE644" s="1363"/>
      <c r="GF644" s="1363"/>
      <c r="GG644" s="1363"/>
      <c r="GH644" s="1363"/>
      <c r="GI644" s="1363"/>
      <c r="GJ644" s="1363"/>
      <c r="GK644" s="1363"/>
      <c r="GL644" s="1363"/>
      <c r="GM644" s="1363"/>
      <c r="GN644" s="1363"/>
    </row>
    <row r="645" spans="1:196" ht="24" customHeight="1">
      <c r="A645" s="13">
        <v>10</v>
      </c>
      <c r="B645" s="13">
        <v>9</v>
      </c>
      <c r="C645" s="1477" t="s">
        <v>3822</v>
      </c>
      <c r="D645" s="31">
        <v>787000</v>
      </c>
      <c r="E645" s="147">
        <v>1</v>
      </c>
      <c r="F645" s="126">
        <f t="shared" si="142"/>
        <v>787000</v>
      </c>
      <c r="G645" s="14" t="s">
        <v>268</v>
      </c>
      <c r="H645" s="14" t="s">
        <v>1285</v>
      </c>
      <c r="I645" s="36" t="s">
        <v>1264</v>
      </c>
      <c r="J645" s="941" t="s">
        <v>961</v>
      </c>
      <c r="K645" s="38" t="s">
        <v>1264</v>
      </c>
      <c r="L645" s="1363"/>
      <c r="M645" s="1363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  <c r="AB645" s="128"/>
      <c r="AC645" s="128"/>
      <c r="AD645" s="128"/>
      <c r="AE645" s="128"/>
      <c r="AF645" s="128"/>
      <c r="AG645" s="128"/>
      <c r="AH645" s="124">
        <f t="shared" si="143"/>
        <v>1</v>
      </c>
      <c r="AI645" s="1662">
        <f t="shared" si="144"/>
        <v>787000</v>
      </c>
      <c r="AJ645" s="1314"/>
      <c r="AK645" s="1363"/>
      <c r="AL645" s="1827">
        <f>$E645</f>
        <v>1</v>
      </c>
      <c r="AM645" s="1827">
        <f>$F645</f>
        <v>787000</v>
      </c>
      <c r="AN645" s="128"/>
      <c r="AO645" s="128"/>
      <c r="AP645" s="128"/>
      <c r="AQ645" s="128"/>
      <c r="AR645" s="128"/>
      <c r="AS645" s="128"/>
      <c r="AT645" s="1363"/>
      <c r="AU645" s="1363"/>
      <c r="AV645" s="1363"/>
      <c r="AW645" s="1363"/>
      <c r="AX645" s="1363"/>
      <c r="AY645" s="1363"/>
      <c r="AZ645" s="1363"/>
      <c r="BA645" s="1363"/>
      <c r="BB645" s="1363"/>
      <c r="BC645" s="1363"/>
      <c r="BD645" s="1363"/>
      <c r="BE645" s="1363"/>
      <c r="BF645" s="1363"/>
      <c r="BG645" s="1363"/>
      <c r="BH645" s="1363"/>
      <c r="BI645" s="1363"/>
      <c r="BJ645" s="1363"/>
      <c r="BK645" s="1363"/>
      <c r="BL645" s="1363"/>
      <c r="BM645" s="1363"/>
      <c r="BN645" s="1363"/>
      <c r="BO645" s="1363"/>
      <c r="BP645" s="1363"/>
      <c r="BQ645" s="1363"/>
      <c r="BR645" s="1363"/>
      <c r="BS645" s="1363"/>
      <c r="BT645" s="1363"/>
      <c r="BU645" s="1363"/>
      <c r="BV645" s="1363"/>
      <c r="BW645" s="1363"/>
      <c r="BX645" s="1363"/>
      <c r="BY645" s="1363"/>
      <c r="BZ645" s="1363"/>
      <c r="CA645" s="1363"/>
      <c r="CB645" s="1363"/>
      <c r="CC645" s="1363"/>
      <c r="CD645" s="1363"/>
      <c r="CE645" s="1363"/>
      <c r="CF645" s="1363"/>
      <c r="CG645" s="1363"/>
      <c r="CH645" s="1363"/>
      <c r="CI645" s="1363"/>
      <c r="CJ645" s="1363"/>
      <c r="CK645" s="1363"/>
      <c r="CL645" s="1363"/>
      <c r="CM645" s="1363"/>
      <c r="CN645" s="1363"/>
      <c r="CO645" s="1363"/>
      <c r="CP645" s="1363"/>
      <c r="CQ645" s="1363"/>
      <c r="CR645" s="1363"/>
      <c r="CS645" s="1363"/>
      <c r="CT645" s="1363"/>
      <c r="CU645" s="1363"/>
      <c r="CV645" s="1363"/>
      <c r="CW645" s="1363"/>
      <c r="CX645" s="1363"/>
      <c r="CY645" s="1363"/>
      <c r="CZ645" s="1363"/>
      <c r="DA645" s="1363"/>
      <c r="DB645" s="1363"/>
      <c r="DC645" s="1363"/>
      <c r="DD645" s="1363"/>
      <c r="DE645" s="1363"/>
      <c r="DF645" s="1363"/>
      <c r="DG645" s="1363"/>
      <c r="DH645" s="1363"/>
      <c r="DI645" s="1363"/>
      <c r="DJ645" s="1363"/>
      <c r="DK645" s="1363"/>
      <c r="DL645" s="1363"/>
      <c r="DM645" s="1363"/>
      <c r="DN645" s="1363"/>
      <c r="DO645" s="1363"/>
      <c r="DP645" s="1363"/>
      <c r="DQ645" s="1363"/>
      <c r="DR645" s="1363"/>
      <c r="DS645" s="1363"/>
      <c r="DT645" s="1363"/>
      <c r="DU645" s="1363"/>
      <c r="DV645" s="1363"/>
      <c r="DW645" s="1363"/>
      <c r="DX645" s="1363"/>
      <c r="DY645" s="1363"/>
      <c r="DZ645" s="1363"/>
      <c r="EA645" s="1363"/>
      <c r="EB645" s="1363"/>
      <c r="EC645" s="1363"/>
      <c r="ED645" s="1363"/>
      <c r="EE645" s="1363"/>
      <c r="EF645" s="1363"/>
      <c r="EG645" s="1363"/>
      <c r="EH645" s="1363"/>
      <c r="EI645" s="1363"/>
      <c r="EJ645" s="1363"/>
      <c r="EK645" s="1363"/>
      <c r="EL645" s="1363"/>
      <c r="EM645" s="1363"/>
      <c r="EN645" s="1363"/>
      <c r="EO645" s="1363"/>
      <c r="EP645" s="1363"/>
      <c r="EQ645" s="1363"/>
      <c r="ER645" s="1363"/>
      <c r="ES645" s="1363"/>
      <c r="ET645" s="1363"/>
      <c r="EU645" s="1363"/>
      <c r="EV645" s="1363"/>
      <c r="EW645" s="1363"/>
      <c r="EX645" s="1363"/>
      <c r="EY645" s="1363"/>
      <c r="EZ645" s="1363"/>
      <c r="FA645" s="1363"/>
      <c r="FB645" s="1363"/>
      <c r="FC645" s="1363"/>
      <c r="FD645" s="1363"/>
      <c r="FE645" s="1363"/>
      <c r="FF645" s="1363"/>
      <c r="FG645" s="1363"/>
      <c r="FH645" s="1363"/>
      <c r="FI645" s="1363"/>
      <c r="FJ645" s="1363"/>
      <c r="FK645" s="1363"/>
      <c r="FL645" s="1363"/>
      <c r="FM645" s="1363"/>
      <c r="FN645" s="1363"/>
      <c r="FO645" s="1363"/>
      <c r="FP645" s="1363"/>
      <c r="FQ645" s="1363"/>
      <c r="FR645" s="1363"/>
      <c r="FS645" s="1363"/>
      <c r="FT645" s="1363"/>
      <c r="FU645" s="1363"/>
      <c r="FV645" s="1363"/>
      <c r="FW645" s="1363"/>
      <c r="FX645" s="1363"/>
      <c r="FY645" s="1363"/>
      <c r="FZ645" s="1363"/>
      <c r="GA645" s="1363"/>
      <c r="GB645" s="1363"/>
      <c r="GC645" s="1363"/>
      <c r="GD645" s="1363"/>
      <c r="GE645" s="1363"/>
      <c r="GF645" s="1363"/>
      <c r="GG645" s="1363"/>
      <c r="GH645" s="1363"/>
      <c r="GI645" s="1363"/>
      <c r="GJ645" s="1363"/>
      <c r="GK645" s="1363"/>
      <c r="GL645" s="1363"/>
      <c r="GM645" s="1363"/>
      <c r="GN645" s="1363"/>
    </row>
    <row r="646" spans="1:196" ht="24" customHeight="1">
      <c r="A646" s="13">
        <v>10</v>
      </c>
      <c r="B646" s="13">
        <v>3</v>
      </c>
      <c r="C646" s="1480" t="s">
        <v>3820</v>
      </c>
      <c r="D646" s="1478">
        <v>1294000</v>
      </c>
      <c r="E646" s="147">
        <v>1</v>
      </c>
      <c r="F646" s="126">
        <f t="shared" si="142"/>
        <v>1294000</v>
      </c>
      <c r="G646" s="14" t="s">
        <v>753</v>
      </c>
      <c r="H646" s="14" t="s">
        <v>1285</v>
      </c>
      <c r="I646" s="36" t="s">
        <v>1264</v>
      </c>
      <c r="J646" s="941" t="s">
        <v>961</v>
      </c>
      <c r="K646" s="38" t="s">
        <v>1264</v>
      </c>
      <c r="L646" s="1363"/>
      <c r="M646" s="1363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4">
        <f t="shared" si="143"/>
        <v>1</v>
      </c>
      <c r="AI646" s="1662">
        <f t="shared" si="144"/>
        <v>1294000</v>
      </c>
      <c r="AJ646" s="1314"/>
      <c r="AK646" s="1363"/>
      <c r="AL646" s="1827">
        <f>$E646</f>
        <v>1</v>
      </c>
      <c r="AM646" s="1827">
        <f>$F646</f>
        <v>1294000</v>
      </c>
      <c r="AN646" s="128"/>
      <c r="AO646" s="128"/>
      <c r="AP646" s="128"/>
      <c r="AQ646" s="128"/>
      <c r="AR646" s="128"/>
      <c r="AS646" s="128"/>
      <c r="AT646" s="1363"/>
      <c r="AU646" s="1363"/>
      <c r="AV646" s="1363"/>
      <c r="AW646" s="1363"/>
      <c r="AX646" s="1363"/>
      <c r="AY646" s="1363"/>
      <c r="AZ646" s="1363"/>
      <c r="BA646" s="1363"/>
      <c r="BB646" s="1363"/>
      <c r="BC646" s="1363"/>
      <c r="BD646" s="1363"/>
      <c r="BE646" s="1363"/>
      <c r="BF646" s="1363"/>
      <c r="BG646" s="1363"/>
      <c r="BH646" s="1363"/>
      <c r="BI646" s="1363"/>
      <c r="BJ646" s="1363"/>
      <c r="BK646" s="1363"/>
      <c r="BL646" s="1363"/>
      <c r="BM646" s="1363"/>
      <c r="BN646" s="1363"/>
      <c r="BO646" s="1363"/>
      <c r="BP646" s="1363"/>
      <c r="BQ646" s="1363"/>
      <c r="BR646" s="1363"/>
      <c r="BS646" s="1363"/>
      <c r="BT646" s="1363"/>
      <c r="BU646" s="1363"/>
      <c r="BV646" s="1363"/>
      <c r="BW646" s="1363"/>
      <c r="BX646" s="1363"/>
      <c r="BY646" s="1363"/>
      <c r="BZ646" s="1363"/>
      <c r="CA646" s="1363"/>
      <c r="CB646" s="1363"/>
      <c r="CC646" s="1363"/>
      <c r="CD646" s="1363"/>
      <c r="CE646" s="1363"/>
      <c r="CF646" s="1363"/>
      <c r="CG646" s="1363"/>
      <c r="CH646" s="1363"/>
      <c r="CI646" s="1363"/>
      <c r="CJ646" s="1363"/>
      <c r="CK646" s="1363"/>
      <c r="CL646" s="1363"/>
      <c r="CM646" s="1363"/>
      <c r="CN646" s="1363"/>
      <c r="CO646" s="1363"/>
      <c r="CP646" s="1363"/>
      <c r="CQ646" s="1363"/>
      <c r="CR646" s="1363"/>
      <c r="CS646" s="1363"/>
      <c r="CT646" s="1363"/>
      <c r="CU646" s="1363"/>
      <c r="CV646" s="1363"/>
      <c r="CW646" s="1363"/>
      <c r="CX646" s="1363"/>
      <c r="CY646" s="1363"/>
      <c r="CZ646" s="1363"/>
      <c r="DA646" s="1363"/>
      <c r="DB646" s="1363"/>
      <c r="DC646" s="1363"/>
      <c r="DD646" s="1363"/>
      <c r="DE646" s="1363"/>
      <c r="DF646" s="1363"/>
      <c r="DG646" s="1363"/>
      <c r="DH646" s="1363"/>
      <c r="DI646" s="1363"/>
      <c r="DJ646" s="1363"/>
      <c r="DK646" s="1363"/>
      <c r="DL646" s="1363"/>
      <c r="DM646" s="1363"/>
      <c r="DN646" s="1363"/>
      <c r="DO646" s="1363"/>
      <c r="DP646" s="1363"/>
      <c r="DQ646" s="1363"/>
      <c r="DR646" s="1363"/>
      <c r="DS646" s="1363"/>
      <c r="DT646" s="1363"/>
      <c r="DU646" s="1363"/>
      <c r="DV646" s="1363"/>
      <c r="DW646" s="1363"/>
      <c r="DX646" s="1363"/>
      <c r="DY646" s="1363"/>
      <c r="DZ646" s="1363"/>
      <c r="EA646" s="1363"/>
      <c r="EB646" s="1363"/>
      <c r="EC646" s="1363"/>
      <c r="ED646" s="1363"/>
      <c r="EE646" s="1363"/>
      <c r="EF646" s="1363"/>
      <c r="EG646" s="1363"/>
      <c r="EH646" s="1363"/>
      <c r="EI646" s="1363"/>
      <c r="EJ646" s="1363"/>
      <c r="EK646" s="1363"/>
      <c r="EL646" s="1363"/>
      <c r="EM646" s="1363"/>
      <c r="EN646" s="1363"/>
      <c r="EO646" s="1363"/>
      <c r="EP646" s="1363"/>
      <c r="EQ646" s="1363"/>
      <c r="ER646" s="1363"/>
      <c r="ES646" s="1363"/>
      <c r="ET646" s="1363"/>
      <c r="EU646" s="1363"/>
      <c r="EV646" s="1363"/>
      <c r="EW646" s="1363"/>
      <c r="EX646" s="1363"/>
      <c r="EY646" s="1363"/>
      <c r="EZ646" s="1363"/>
      <c r="FA646" s="1363"/>
      <c r="FB646" s="1363"/>
      <c r="FC646" s="1363"/>
      <c r="FD646" s="1363"/>
      <c r="FE646" s="1363"/>
      <c r="FF646" s="1363"/>
      <c r="FG646" s="1363"/>
      <c r="FH646" s="1363"/>
      <c r="FI646" s="1363"/>
      <c r="FJ646" s="1363"/>
      <c r="FK646" s="1363"/>
      <c r="FL646" s="1363"/>
      <c r="FM646" s="1363"/>
      <c r="FN646" s="1363"/>
      <c r="FO646" s="1363"/>
      <c r="FP646" s="1363"/>
      <c r="FQ646" s="1363"/>
      <c r="FR646" s="1363"/>
      <c r="FS646" s="1363"/>
      <c r="FT646" s="1363"/>
      <c r="FU646" s="1363"/>
      <c r="FV646" s="1363"/>
      <c r="FW646" s="1363"/>
      <c r="FX646" s="1363"/>
      <c r="FY646" s="1363"/>
      <c r="FZ646" s="1363"/>
      <c r="GA646" s="1363"/>
      <c r="GB646" s="1363"/>
      <c r="GC646" s="1363"/>
      <c r="GD646" s="1363"/>
      <c r="GE646" s="1363"/>
      <c r="GF646" s="1363"/>
      <c r="GG646" s="1363"/>
      <c r="GH646" s="1363"/>
      <c r="GI646" s="1363"/>
      <c r="GJ646" s="1363"/>
      <c r="GK646" s="1363"/>
      <c r="GL646" s="1363"/>
      <c r="GM646" s="1363"/>
      <c r="GN646" s="1363"/>
    </row>
    <row r="647" spans="1:196" ht="24" customHeight="1">
      <c r="A647" s="13">
        <v>10</v>
      </c>
      <c r="B647" s="13">
        <v>2</v>
      </c>
      <c r="C647" s="1477" t="s">
        <v>3822</v>
      </c>
      <c r="D647" s="31">
        <v>787000</v>
      </c>
      <c r="E647" s="147">
        <v>1</v>
      </c>
      <c r="F647" s="126">
        <f t="shared" si="142"/>
        <v>787000</v>
      </c>
      <c r="G647" s="14" t="s">
        <v>592</v>
      </c>
      <c r="H647" s="14" t="s">
        <v>1274</v>
      </c>
      <c r="I647" s="36" t="s">
        <v>1264</v>
      </c>
      <c r="J647" s="941" t="s">
        <v>961</v>
      </c>
      <c r="K647" s="38" t="s">
        <v>1264</v>
      </c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  <c r="AE647" s="298"/>
      <c r="AF647" s="298"/>
      <c r="AG647" s="298"/>
      <c r="AH647" s="124">
        <f t="shared" si="143"/>
        <v>1</v>
      </c>
      <c r="AI647" s="1662">
        <f t="shared" si="144"/>
        <v>787000</v>
      </c>
      <c r="AJ647" s="1314"/>
      <c r="AL647" s="298"/>
      <c r="AM647" s="298"/>
      <c r="AN647" s="1827">
        <f>$E647</f>
        <v>1</v>
      </c>
      <c r="AO647" s="1827">
        <f>$F647</f>
        <v>787000</v>
      </c>
      <c r="AP647" s="298"/>
      <c r="AQ647" s="298"/>
      <c r="AR647" s="298"/>
      <c r="AS647" s="298"/>
    </row>
    <row r="648" spans="1:196" ht="24" customHeight="1">
      <c r="A648" s="2032">
        <v>10</v>
      </c>
      <c r="B648" s="2032">
        <v>4</v>
      </c>
      <c r="C648" s="2028" t="s">
        <v>3822</v>
      </c>
      <c r="D648" s="2033">
        <v>787000</v>
      </c>
      <c r="E648" s="2040">
        <v>1</v>
      </c>
      <c r="F648" s="1984">
        <f t="shared" si="142"/>
        <v>787000</v>
      </c>
      <c r="G648" s="1997" t="s">
        <v>266</v>
      </c>
      <c r="H648" s="1997" t="s">
        <v>1280</v>
      </c>
      <c r="I648" s="1924" t="s">
        <v>1264</v>
      </c>
      <c r="J648" s="1959" t="s">
        <v>961</v>
      </c>
      <c r="K648" s="2029" t="s">
        <v>1264</v>
      </c>
      <c r="N648" s="1947"/>
      <c r="O648" s="1947"/>
      <c r="P648" s="1947"/>
      <c r="Q648" s="1947"/>
      <c r="R648" s="1947"/>
      <c r="S648" s="1947"/>
      <c r="T648" s="1947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  <c r="AE648" s="298"/>
      <c r="AF648" s="298"/>
      <c r="AG648" s="298"/>
      <c r="AH648" s="124">
        <f t="shared" si="143"/>
        <v>1</v>
      </c>
      <c r="AI648" s="1662">
        <f t="shared" si="144"/>
        <v>787000</v>
      </c>
      <c r="AJ648" s="1314"/>
      <c r="AL648" s="298"/>
      <c r="AM648" s="298"/>
      <c r="AN648" s="298"/>
      <c r="AO648" s="298"/>
      <c r="AP648" s="1827">
        <f>$E648</f>
        <v>1</v>
      </c>
      <c r="AQ648" s="1827">
        <f>$F648</f>
        <v>787000</v>
      </c>
      <c r="AR648" s="298"/>
      <c r="AS648" s="298"/>
    </row>
    <row r="649" spans="1:196" ht="24" customHeight="1">
      <c r="A649" s="13">
        <v>10</v>
      </c>
      <c r="B649" s="13">
        <v>6</v>
      </c>
      <c r="C649" s="1477" t="s">
        <v>3822</v>
      </c>
      <c r="D649" s="31">
        <v>787000</v>
      </c>
      <c r="E649" s="147">
        <v>1</v>
      </c>
      <c r="F649" s="126">
        <f t="shared" si="142"/>
        <v>787000</v>
      </c>
      <c r="G649" s="14" t="s">
        <v>757</v>
      </c>
      <c r="H649" s="14" t="s">
        <v>1280</v>
      </c>
      <c r="I649" s="36" t="s">
        <v>1264</v>
      </c>
      <c r="J649" s="941" t="s">
        <v>961</v>
      </c>
      <c r="K649" s="38" t="s">
        <v>1264</v>
      </c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  <c r="AE649" s="298"/>
      <c r="AF649" s="298"/>
      <c r="AG649" s="298"/>
      <c r="AH649" s="124">
        <f t="shared" si="143"/>
        <v>1</v>
      </c>
      <c r="AI649" s="1662">
        <f t="shared" si="144"/>
        <v>787000</v>
      </c>
      <c r="AJ649" s="1314"/>
      <c r="AL649" s="298"/>
      <c r="AM649" s="298"/>
      <c r="AN649" s="298"/>
      <c r="AO649" s="298"/>
      <c r="AP649" s="1827">
        <f>$E649</f>
        <v>1</v>
      </c>
      <c r="AQ649" s="1827">
        <f>$F649</f>
        <v>787000</v>
      </c>
      <c r="AR649" s="298"/>
      <c r="AS649" s="298"/>
    </row>
    <row r="650" spans="1:196" ht="24" customHeight="1">
      <c r="A650" s="152">
        <v>10</v>
      </c>
      <c r="B650" s="13">
        <v>1</v>
      </c>
      <c r="C650" s="1480" t="s">
        <v>3820</v>
      </c>
      <c r="D650" s="1478">
        <v>1294000</v>
      </c>
      <c r="E650" s="147">
        <v>1</v>
      </c>
      <c r="F650" s="126">
        <f t="shared" si="142"/>
        <v>1294000</v>
      </c>
      <c r="G650" s="31" t="s">
        <v>267</v>
      </c>
      <c r="H650" s="14" t="s">
        <v>1275</v>
      </c>
      <c r="I650" s="36" t="s">
        <v>1264</v>
      </c>
      <c r="J650" s="941" t="s">
        <v>961</v>
      </c>
      <c r="K650" s="38" t="s">
        <v>1264</v>
      </c>
      <c r="L650" s="298"/>
      <c r="M650" s="298"/>
      <c r="N650" s="298"/>
      <c r="O650" s="298"/>
      <c r="P650" s="298"/>
      <c r="Q650" s="298"/>
      <c r="R650" s="298"/>
      <c r="S650" s="298"/>
      <c r="T650" s="298"/>
      <c r="U650" s="1947"/>
      <c r="V650" s="1947"/>
      <c r="W650" s="1947"/>
      <c r="X650" s="1947"/>
      <c r="Y650" s="1947"/>
      <c r="Z650" s="1947"/>
      <c r="AA650" s="1947"/>
      <c r="AB650" s="1947"/>
      <c r="AC650" s="1947"/>
      <c r="AD650" s="1947"/>
      <c r="AE650" s="1947"/>
      <c r="AF650" s="1947"/>
      <c r="AG650" s="1947"/>
      <c r="AH650" s="2042">
        <f t="shared" si="143"/>
        <v>1</v>
      </c>
      <c r="AI650" s="2043">
        <f t="shared" si="144"/>
        <v>1294000</v>
      </c>
      <c r="AJ650" s="1314"/>
      <c r="AL650" s="298"/>
      <c r="AM650" s="298"/>
      <c r="AN650" s="298"/>
      <c r="AO650" s="298"/>
      <c r="AP650" s="298"/>
      <c r="AQ650" s="298"/>
      <c r="AR650" s="1827">
        <f>$E650</f>
        <v>1</v>
      </c>
      <c r="AS650" s="1827">
        <f>$F650</f>
        <v>1294000</v>
      </c>
    </row>
    <row r="651" spans="1:196" ht="24" customHeight="1">
      <c r="A651" s="2049"/>
      <c r="B651" s="42"/>
      <c r="C651" s="2031"/>
      <c r="D651" s="2030"/>
      <c r="E651" s="2041"/>
      <c r="F651" s="1992"/>
      <c r="G651" s="2035"/>
      <c r="H651" s="1904"/>
      <c r="AH651" s="1362"/>
      <c r="AI651" s="1314"/>
      <c r="AJ651" s="1314"/>
      <c r="AL651" s="3135" t="s">
        <v>662</v>
      </c>
      <c r="AM651" s="3135"/>
      <c r="AN651" s="3135" t="s">
        <v>663</v>
      </c>
      <c r="AO651" s="3135"/>
      <c r="AP651" s="3104" t="s">
        <v>671</v>
      </c>
      <c r="AQ651" s="3104"/>
      <c r="AR651" s="3135" t="s">
        <v>665</v>
      </c>
      <c r="AS651" s="3135"/>
      <c r="AT651" s="3135" t="s">
        <v>659</v>
      </c>
      <c r="AU651" s="3135"/>
    </row>
    <row r="652" spans="1:196" ht="24" customHeight="1">
      <c r="A652" s="2049"/>
      <c r="B652" s="42"/>
      <c r="C652" s="2031"/>
      <c r="D652" s="2030"/>
      <c r="E652" s="2041"/>
      <c r="F652" s="1992"/>
      <c r="G652" s="2035"/>
      <c r="H652" s="1904"/>
      <c r="AH652" s="1362"/>
      <c r="AI652" s="1314"/>
      <c r="AJ652" s="1314"/>
      <c r="AL652" s="267" t="s">
        <v>1078</v>
      </c>
      <c r="AM652" s="267" t="s">
        <v>1077</v>
      </c>
      <c r="AN652" s="267" t="s">
        <v>1078</v>
      </c>
      <c r="AO652" s="267" t="s">
        <v>1077</v>
      </c>
      <c r="AP652" s="267" t="s">
        <v>1078</v>
      </c>
      <c r="AQ652" s="267" t="s">
        <v>1077</v>
      </c>
      <c r="AR652" s="267" t="s">
        <v>1078</v>
      </c>
      <c r="AS652" s="267" t="s">
        <v>1077</v>
      </c>
      <c r="AT652" s="267" t="s">
        <v>1078</v>
      </c>
      <c r="AU652" s="267" t="s">
        <v>1077</v>
      </c>
    </row>
    <row r="653" spans="1:196" ht="24" customHeight="1">
      <c r="A653" s="2049"/>
      <c r="B653" s="42"/>
      <c r="C653" s="2031"/>
      <c r="D653" s="2030"/>
      <c r="E653" s="2041"/>
      <c r="F653" s="1992"/>
      <c r="G653" s="2035"/>
      <c r="H653" s="1904"/>
      <c r="AH653" s="1362"/>
      <c r="AI653" s="1314"/>
      <c r="AJ653" s="1314"/>
      <c r="AL653" s="2020">
        <f>SUM(AL654:AL660)</f>
        <v>1</v>
      </c>
      <c r="AM653" s="2020">
        <f t="shared" ref="AM653:AU653" si="145">SUM(AM654:AM660)</f>
        <v>787000</v>
      </c>
      <c r="AN653" s="2020">
        <f t="shared" si="145"/>
        <v>2</v>
      </c>
      <c r="AO653" s="2020">
        <f t="shared" si="145"/>
        <v>2190000</v>
      </c>
      <c r="AP653" s="2020">
        <f t="shared" si="145"/>
        <v>1</v>
      </c>
      <c r="AQ653" s="2020">
        <f t="shared" si="145"/>
        <v>1294000</v>
      </c>
      <c r="AR653" s="2020">
        <f t="shared" si="145"/>
        <v>1</v>
      </c>
      <c r="AS653" s="2020">
        <f t="shared" si="145"/>
        <v>1294000</v>
      </c>
      <c r="AT653" s="2020">
        <f t="shared" si="145"/>
        <v>2</v>
      </c>
      <c r="AU653" s="2020">
        <f t="shared" si="145"/>
        <v>2190000</v>
      </c>
      <c r="AV653" s="2007">
        <f>AL653+AN653+AP653+AT653</f>
        <v>6</v>
      </c>
      <c r="AW653" s="2007">
        <f>AM653+AO653+AQ653+AU653</f>
        <v>6461000</v>
      </c>
    </row>
    <row r="654" spans="1:196" ht="24" customHeight="1">
      <c r="A654" s="13">
        <v>11</v>
      </c>
      <c r="B654" s="13">
        <v>5</v>
      </c>
      <c r="C654" s="1477" t="s">
        <v>3822</v>
      </c>
      <c r="D654" s="31">
        <v>787000</v>
      </c>
      <c r="E654" s="13">
        <v>1</v>
      </c>
      <c r="F654" s="126">
        <f t="shared" ref="F654:F660" si="146">E654*D654</f>
        <v>787000</v>
      </c>
      <c r="G654" s="14" t="s">
        <v>3945</v>
      </c>
      <c r="H654" s="14" t="s">
        <v>662</v>
      </c>
      <c r="I654" s="36" t="s">
        <v>1264</v>
      </c>
      <c r="J654" s="941" t="s">
        <v>961</v>
      </c>
      <c r="K654" s="38" t="s">
        <v>1264</v>
      </c>
      <c r="N654" s="2017"/>
      <c r="O654" s="2017"/>
      <c r="P654" s="2017"/>
      <c r="Q654" s="2017"/>
      <c r="R654" s="2017"/>
      <c r="S654" s="2017"/>
      <c r="T654" s="2017"/>
      <c r="U654" s="2017"/>
      <c r="V654" s="2017"/>
      <c r="W654" s="2017"/>
      <c r="X654" s="2017"/>
      <c r="Y654" s="2017"/>
      <c r="Z654" s="2017"/>
      <c r="AA654" s="2017"/>
      <c r="AB654" s="2017"/>
      <c r="AC654" s="2017"/>
      <c r="AD654" s="2017"/>
      <c r="AE654" s="2017"/>
      <c r="AF654" s="2017"/>
      <c r="AG654" s="2017"/>
      <c r="AH654" s="2044">
        <f t="shared" ref="AH654:AH660" si="147">$E654</f>
        <v>1</v>
      </c>
      <c r="AI654" s="2045">
        <f t="shared" ref="AI654:AI660" si="148">$F654</f>
        <v>787000</v>
      </c>
      <c r="AJ654" s="1314"/>
      <c r="AL654" s="1827">
        <f>$E654</f>
        <v>1</v>
      </c>
      <c r="AM654" s="1827">
        <f>$F654</f>
        <v>787000</v>
      </c>
      <c r="AN654" s="298"/>
      <c r="AO654" s="298"/>
      <c r="AP654" s="298"/>
      <c r="AQ654" s="298"/>
      <c r="AR654" s="298"/>
      <c r="AS654" s="298"/>
      <c r="AT654" s="298"/>
      <c r="AU654" s="298"/>
    </row>
    <row r="655" spans="1:196" ht="24" customHeight="1">
      <c r="A655" s="13">
        <v>11</v>
      </c>
      <c r="B655" s="13">
        <v>6</v>
      </c>
      <c r="C655" s="1477" t="s">
        <v>3821</v>
      </c>
      <c r="D655" s="31">
        <v>896000</v>
      </c>
      <c r="E655" s="13">
        <v>1</v>
      </c>
      <c r="F655" s="126">
        <f t="shared" si="146"/>
        <v>896000</v>
      </c>
      <c r="G655" s="1515" t="s">
        <v>3947</v>
      </c>
      <c r="H655" s="14" t="s">
        <v>663</v>
      </c>
      <c r="I655" s="36" t="s">
        <v>1264</v>
      </c>
      <c r="J655" s="941" t="s">
        <v>961</v>
      </c>
      <c r="K655" s="38" t="s">
        <v>1264</v>
      </c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  <c r="AE655" s="298"/>
      <c r="AF655" s="298"/>
      <c r="AG655" s="298"/>
      <c r="AH655" s="124">
        <f t="shared" si="147"/>
        <v>1</v>
      </c>
      <c r="AI655" s="1662">
        <f t="shared" si="148"/>
        <v>896000</v>
      </c>
      <c r="AJ655" s="1314"/>
      <c r="AL655" s="298"/>
      <c r="AM655" s="298"/>
      <c r="AN655" s="1827">
        <f>$E655</f>
        <v>1</v>
      </c>
      <c r="AO655" s="1827">
        <f>$F655</f>
        <v>896000</v>
      </c>
      <c r="AP655" s="298"/>
      <c r="AQ655" s="298"/>
      <c r="AR655" s="298"/>
      <c r="AS655" s="298"/>
      <c r="AT655" s="298"/>
      <c r="AU655" s="298"/>
    </row>
    <row r="656" spans="1:196" ht="24" customHeight="1">
      <c r="A656" s="13">
        <v>11</v>
      </c>
      <c r="B656" s="13">
        <v>2</v>
      </c>
      <c r="C656" s="1480" t="s">
        <v>3820</v>
      </c>
      <c r="D656" s="31">
        <v>1294000</v>
      </c>
      <c r="E656" s="13">
        <v>1</v>
      </c>
      <c r="F656" s="126">
        <f t="shared" si="146"/>
        <v>1294000</v>
      </c>
      <c r="G656" s="14" t="s">
        <v>900</v>
      </c>
      <c r="H656" s="14" t="s">
        <v>663</v>
      </c>
      <c r="I656" s="36" t="s">
        <v>1264</v>
      </c>
      <c r="J656" s="941" t="s">
        <v>961</v>
      </c>
      <c r="K656" s="38" t="s">
        <v>1264</v>
      </c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  <c r="AE656" s="298"/>
      <c r="AF656" s="298"/>
      <c r="AG656" s="298"/>
      <c r="AH656" s="124">
        <f t="shared" si="147"/>
        <v>1</v>
      </c>
      <c r="AI656" s="1662">
        <f t="shared" si="148"/>
        <v>1294000</v>
      </c>
      <c r="AJ656" s="1314"/>
      <c r="AL656" s="298"/>
      <c r="AM656" s="298"/>
      <c r="AN656" s="1827">
        <f>$E656</f>
        <v>1</v>
      </c>
      <c r="AO656" s="1827">
        <f>$F656</f>
        <v>1294000</v>
      </c>
      <c r="AP656" s="298"/>
      <c r="AQ656" s="298"/>
      <c r="AR656" s="298"/>
      <c r="AS656" s="298"/>
      <c r="AT656" s="298"/>
      <c r="AU656" s="298"/>
    </row>
    <row r="657" spans="1:47" ht="24" customHeight="1">
      <c r="A657" s="13">
        <v>11</v>
      </c>
      <c r="B657" s="13">
        <v>3</v>
      </c>
      <c r="C657" s="1480" t="s">
        <v>3820</v>
      </c>
      <c r="D657" s="31">
        <v>1294000</v>
      </c>
      <c r="E657" s="13">
        <v>1</v>
      </c>
      <c r="F657" s="126">
        <f t="shared" si="146"/>
        <v>1294000</v>
      </c>
      <c r="G657" s="15" t="s">
        <v>439</v>
      </c>
      <c r="H657" s="15" t="s">
        <v>671</v>
      </c>
      <c r="I657" s="36" t="s">
        <v>1264</v>
      </c>
      <c r="J657" s="941" t="s">
        <v>961</v>
      </c>
      <c r="K657" s="38" t="s">
        <v>1264</v>
      </c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  <c r="AE657" s="298"/>
      <c r="AF657" s="298"/>
      <c r="AG657" s="298"/>
      <c r="AH657" s="124">
        <f t="shared" si="147"/>
        <v>1</v>
      </c>
      <c r="AI657" s="1662">
        <f t="shared" si="148"/>
        <v>1294000</v>
      </c>
      <c r="AJ657" s="1314"/>
      <c r="AL657" s="298"/>
      <c r="AM657" s="298"/>
      <c r="AN657" s="298"/>
      <c r="AO657" s="298"/>
      <c r="AP657" s="1827">
        <f>$E657</f>
        <v>1</v>
      </c>
      <c r="AQ657" s="1827">
        <f>$F657</f>
        <v>1294000</v>
      </c>
      <c r="AR657" s="298"/>
      <c r="AS657" s="298"/>
      <c r="AT657" s="298"/>
      <c r="AU657" s="298"/>
    </row>
    <row r="658" spans="1:47" ht="24" customHeight="1">
      <c r="A658" s="13">
        <v>11</v>
      </c>
      <c r="B658" s="13">
        <v>4</v>
      </c>
      <c r="C658" s="1480" t="s">
        <v>3820</v>
      </c>
      <c r="D658" s="31">
        <v>1294000</v>
      </c>
      <c r="E658" s="13">
        <v>1</v>
      </c>
      <c r="F658" s="126">
        <f t="shared" si="146"/>
        <v>1294000</v>
      </c>
      <c r="G658" s="14" t="s">
        <v>3943</v>
      </c>
      <c r="H658" s="14" t="s">
        <v>665</v>
      </c>
      <c r="I658" s="36" t="s">
        <v>1264</v>
      </c>
      <c r="J658" s="941" t="s">
        <v>961</v>
      </c>
      <c r="K658" s="38" t="s">
        <v>1264</v>
      </c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  <c r="AE658" s="298"/>
      <c r="AF658" s="298"/>
      <c r="AG658" s="298"/>
      <c r="AH658" s="124">
        <f t="shared" si="147"/>
        <v>1</v>
      </c>
      <c r="AI658" s="1662">
        <f t="shared" si="148"/>
        <v>1294000</v>
      </c>
      <c r="AJ658" s="1314"/>
      <c r="AL658" s="298"/>
      <c r="AM658" s="298"/>
      <c r="AN658" s="298"/>
      <c r="AO658" s="298"/>
      <c r="AP658" s="298"/>
      <c r="AQ658" s="298"/>
      <c r="AR658" s="1827">
        <f>$E658</f>
        <v>1</v>
      </c>
      <c r="AS658" s="1827">
        <f>$F658</f>
        <v>1294000</v>
      </c>
      <c r="AT658" s="298"/>
      <c r="AU658" s="298"/>
    </row>
    <row r="659" spans="1:47" ht="24" customHeight="1">
      <c r="A659" s="13">
        <v>11</v>
      </c>
      <c r="B659" s="13">
        <v>7</v>
      </c>
      <c r="C659" s="1477" t="s">
        <v>3821</v>
      </c>
      <c r="D659" s="31">
        <v>896000</v>
      </c>
      <c r="E659" s="13">
        <v>1</v>
      </c>
      <c r="F659" s="126">
        <f t="shared" si="146"/>
        <v>896000</v>
      </c>
      <c r="G659" s="14" t="s">
        <v>3949</v>
      </c>
      <c r="H659" s="14" t="s">
        <v>659</v>
      </c>
      <c r="I659" s="36" t="s">
        <v>1264</v>
      </c>
      <c r="J659" s="941" t="s">
        <v>961</v>
      </c>
      <c r="K659" s="38" t="s">
        <v>1264</v>
      </c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  <c r="AE659" s="298"/>
      <c r="AF659" s="298"/>
      <c r="AG659" s="298"/>
      <c r="AH659" s="124">
        <f t="shared" si="147"/>
        <v>1</v>
      </c>
      <c r="AI659" s="1662">
        <f t="shared" si="148"/>
        <v>896000</v>
      </c>
      <c r="AJ659" s="1314"/>
      <c r="AL659" s="298"/>
      <c r="AM659" s="298"/>
      <c r="AN659" s="298"/>
      <c r="AO659" s="298"/>
      <c r="AP659" s="298"/>
      <c r="AQ659" s="298"/>
      <c r="AR659" s="298"/>
      <c r="AS659" s="298"/>
      <c r="AT659" s="1827">
        <f>$E659</f>
        <v>1</v>
      </c>
      <c r="AU659" s="1827">
        <f>$F659</f>
        <v>896000</v>
      </c>
    </row>
    <row r="660" spans="1:47" ht="24" customHeight="1">
      <c r="A660" s="13">
        <v>11</v>
      </c>
      <c r="B660" s="13">
        <v>1</v>
      </c>
      <c r="C660" s="1480" t="s">
        <v>3820</v>
      </c>
      <c r="D660" s="31">
        <v>1294000</v>
      </c>
      <c r="E660" s="13">
        <v>1</v>
      </c>
      <c r="F660" s="126">
        <f t="shared" si="146"/>
        <v>1294000</v>
      </c>
      <c r="G660" s="14" t="s">
        <v>608</v>
      </c>
      <c r="H660" s="14" t="s">
        <v>659</v>
      </c>
      <c r="I660" s="36" t="s">
        <v>1264</v>
      </c>
      <c r="J660" s="941" t="s">
        <v>961</v>
      </c>
      <c r="K660" s="38" t="s">
        <v>1264</v>
      </c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  <c r="AE660" s="298"/>
      <c r="AF660" s="298"/>
      <c r="AG660" s="298"/>
      <c r="AH660" s="124">
        <f t="shared" si="147"/>
        <v>1</v>
      </c>
      <c r="AI660" s="1662">
        <f t="shared" si="148"/>
        <v>1294000</v>
      </c>
      <c r="AJ660" s="1314"/>
      <c r="AL660" s="298"/>
      <c r="AM660" s="298"/>
      <c r="AN660" s="298"/>
      <c r="AO660" s="298"/>
      <c r="AP660" s="298"/>
      <c r="AQ660" s="298"/>
      <c r="AR660" s="298"/>
      <c r="AS660" s="298"/>
      <c r="AT660" s="1827">
        <f>$E660</f>
        <v>1</v>
      </c>
      <c r="AU660" s="1827">
        <f>$F660</f>
        <v>1294000</v>
      </c>
    </row>
  </sheetData>
  <protectedRanges>
    <protectedRange password="C53C" sqref="G498" name="Range1_1_3_11_2_5_3_1_1_1_1"/>
  </protectedRanges>
  <mergeCells count="124">
    <mergeCell ref="AT598:AU598"/>
    <mergeCell ref="AV598:AW598"/>
    <mergeCell ref="AL598:AM598"/>
    <mergeCell ref="AN598:AO598"/>
    <mergeCell ref="AP598:AQ598"/>
    <mergeCell ref="AR598:AS598"/>
    <mergeCell ref="AL618:AM618"/>
    <mergeCell ref="AN618:AO618"/>
    <mergeCell ref="AT651:AU651"/>
    <mergeCell ref="AL641:AM641"/>
    <mergeCell ref="AN641:AO641"/>
    <mergeCell ref="AP641:AQ641"/>
    <mergeCell ref="AR641:AS641"/>
    <mergeCell ref="AL651:AM651"/>
    <mergeCell ref="AN651:AO651"/>
    <mergeCell ref="AP651:AQ651"/>
    <mergeCell ref="AP610:AQ610"/>
    <mergeCell ref="AR610:AS610"/>
    <mergeCell ref="AR651:AS651"/>
    <mergeCell ref="AL590:AM590"/>
    <mergeCell ref="AN590:AO590"/>
    <mergeCell ref="AP590:AQ590"/>
    <mergeCell ref="AR590:AS590"/>
    <mergeCell ref="AL627:AM627"/>
    <mergeCell ref="AN627:AO627"/>
    <mergeCell ref="AP627:AQ627"/>
    <mergeCell ref="AL610:AM610"/>
    <mergeCell ref="AN610:AO610"/>
    <mergeCell ref="AL565:AM565"/>
    <mergeCell ref="AN565:AO565"/>
    <mergeCell ref="AP565:AQ565"/>
    <mergeCell ref="AR565:AS565"/>
    <mergeCell ref="AT565:AU565"/>
    <mergeCell ref="AT573:AU573"/>
    <mergeCell ref="AL581:AM581"/>
    <mergeCell ref="AT581:AU581"/>
    <mergeCell ref="AR581:AS581"/>
    <mergeCell ref="AP581:AQ581"/>
    <mergeCell ref="AN581:AO581"/>
    <mergeCell ref="AL573:AM573"/>
    <mergeCell ref="AN573:AO573"/>
    <mergeCell ref="AP573:AQ573"/>
    <mergeCell ref="AR573:AS573"/>
    <mergeCell ref="A1:J1"/>
    <mergeCell ref="AL3:AM3"/>
    <mergeCell ref="AN3:AO3"/>
    <mergeCell ref="AP3:AQ3"/>
    <mergeCell ref="AR3:AS3"/>
    <mergeCell ref="AT3:AU3"/>
    <mergeCell ref="AL163:AM163"/>
    <mergeCell ref="AN163:AO163"/>
    <mergeCell ref="AP163:AQ163"/>
    <mergeCell ref="AR163:AS163"/>
    <mergeCell ref="AT163:AU163"/>
    <mergeCell ref="AX40:AY40"/>
    <mergeCell ref="AZ40:BA40"/>
    <mergeCell ref="AL109:AM109"/>
    <mergeCell ref="AN109:AO109"/>
    <mergeCell ref="AP109:AQ109"/>
    <mergeCell ref="AR109:AS109"/>
    <mergeCell ref="AT109:AU109"/>
    <mergeCell ref="AV109:AW109"/>
    <mergeCell ref="AX109:AY109"/>
    <mergeCell ref="AZ109:BA109"/>
    <mergeCell ref="AL40:AM40"/>
    <mergeCell ref="AN40:AO40"/>
    <mergeCell ref="AP40:AQ40"/>
    <mergeCell ref="AR40:AS40"/>
    <mergeCell ref="AT40:AU40"/>
    <mergeCell ref="AV40:AW40"/>
    <mergeCell ref="BB109:BC109"/>
    <mergeCell ref="BD109:BE109"/>
    <mergeCell ref="AL188:AM188"/>
    <mergeCell ref="AN188:AO188"/>
    <mergeCell ref="AP188:AQ188"/>
    <mergeCell ref="AR188:AS188"/>
    <mergeCell ref="AT188:AU188"/>
    <mergeCell ref="AV188:AW188"/>
    <mergeCell ref="AX188:AY188"/>
    <mergeCell ref="AZ188:BA188"/>
    <mergeCell ref="AL327:AM327"/>
    <mergeCell ref="AN327:AO327"/>
    <mergeCell ref="AP327:AQ327"/>
    <mergeCell ref="AR327:AS327"/>
    <mergeCell ref="AL369:AM369"/>
    <mergeCell ref="AN369:AO369"/>
    <mergeCell ref="AX232:AY232"/>
    <mergeCell ref="AZ232:BA232"/>
    <mergeCell ref="AL265:AM265"/>
    <mergeCell ref="AN265:AO265"/>
    <mergeCell ref="AP265:AQ265"/>
    <mergeCell ref="AR265:AS265"/>
    <mergeCell ref="AT265:AU265"/>
    <mergeCell ref="AV265:AW265"/>
    <mergeCell ref="AX265:AY265"/>
    <mergeCell ref="AZ265:BA265"/>
    <mergeCell ref="AL232:AM232"/>
    <mergeCell ref="AN232:AO232"/>
    <mergeCell ref="AP232:AQ232"/>
    <mergeCell ref="AR232:AS232"/>
    <mergeCell ref="AT232:AU232"/>
    <mergeCell ref="AV232:AW232"/>
    <mergeCell ref="AT369:AU369"/>
    <mergeCell ref="AV369:AW369"/>
    <mergeCell ref="AX369:AY369"/>
    <mergeCell ref="AP369:AQ369"/>
    <mergeCell ref="AR369:AS369"/>
    <mergeCell ref="AV524:AW524"/>
    <mergeCell ref="AX524:AY524"/>
    <mergeCell ref="AL421:AM421"/>
    <mergeCell ref="AN421:AO421"/>
    <mergeCell ref="AP421:AQ421"/>
    <mergeCell ref="AR421:AS421"/>
    <mergeCell ref="AL558:AM558"/>
    <mergeCell ref="AL481:AM481"/>
    <mergeCell ref="AN481:AO481"/>
    <mergeCell ref="AP481:AQ481"/>
    <mergeCell ref="AR481:AS481"/>
    <mergeCell ref="AT481:AU481"/>
    <mergeCell ref="AL524:AM524"/>
    <mergeCell ref="AN524:AO524"/>
    <mergeCell ref="AP524:AQ524"/>
    <mergeCell ref="AR524:AS524"/>
    <mergeCell ref="AT524:AU524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30</vt:i4>
      </vt:variant>
      <vt:variant>
        <vt:lpstr>ช่วงที่มีชื่อ</vt:lpstr>
      </vt:variant>
      <vt:variant>
        <vt:i4>26</vt:i4>
      </vt:variant>
    </vt:vector>
  </HeadingPairs>
  <TitlesOfParts>
    <vt:vector size="56" baseType="lpstr">
      <vt:lpstr>เปรียบเทียบ57-58</vt:lpstr>
      <vt:lpstr>สรุปภาพรวมรายผลผลิต</vt:lpstr>
      <vt:lpstr>สรุปวงเงินรายเขต-จังหวัด</vt:lpstr>
      <vt:lpstr>สรุปวงเงิน ปี58</vt:lpstr>
      <vt:lpstr>สรุปวงเงินตามระดับบริการ</vt:lpstr>
      <vt:lpstr>สรุปภาพรวมแบบแปลน</vt:lpstr>
      <vt:lpstr>สรุปรายการแบบแปลน</vt:lpstr>
      <vt:lpstr>สรุปประเภทอาคาร</vt:lpstr>
      <vt:lpstr>สรุปภาพรวมครุภัณฑ์</vt:lpstr>
      <vt:lpstr>1.ขั้นตอนe-Auction</vt:lpstr>
      <vt:lpstr>2.ขั้นตอนสอบราคา-ตกลงราคา</vt:lpstr>
      <vt:lpstr>3.ก่อสร้างรายเขต ผ.บริการ ปี58</vt:lpstr>
      <vt:lpstr>ก่อสร้าง ผ.บริการรายจังหวัด</vt:lpstr>
      <vt:lpstr>4.ครุภัณฑ์หน่วยบริการ</vt:lpstr>
      <vt:lpstr>รพ.สต.รายจังหวัด</vt:lpstr>
      <vt:lpstr>5.รพ.สต.</vt:lpstr>
      <vt:lpstr>ยูนิตทำฟัน ราย รพ.สต.</vt:lpstr>
      <vt:lpstr>6.ยูนิตทำฟันรายจังหวัด</vt:lpstr>
      <vt:lpstr>7.ก่อสร้าง ผ.บริหาร_ปี58</vt:lpstr>
      <vt:lpstr>8.ค่า Siteสสจ.สสอ.</vt:lpstr>
      <vt:lpstr>ก่อสร้างผ.บริหาร รายจังหวัด</vt:lpstr>
      <vt:lpstr>9.ครุภัณฑ์หน่วยบริหาร</vt:lpstr>
      <vt:lpstr>ครุภัณฑ์ผ.บริหารรายจังหวัด</vt:lpstr>
      <vt:lpstr>9.ก่อสร้างบริหาร ผ.ชายแดนใต้</vt:lpstr>
      <vt:lpstr>ผูกพันบริการ ร่าง พรบ.คาดฟ้า</vt:lpstr>
      <vt:lpstr>คาดฟ้า</vt:lpstr>
      <vt:lpstr>11.งบผูกพันเดิม ปี58 ผ.บริการ</vt:lpstr>
      <vt:lpstr>12.ผูกพันเดิม ปี58 ผ.ชายแดนใต้</vt:lpstr>
      <vt:lpstr>13.ผูกพันเดิม  ปี 58 ผ.บริหาร</vt:lpstr>
      <vt:lpstr>สรุป</vt:lpstr>
      <vt:lpstr>'1.ขั้นตอนe-Auction'!Print_Area</vt:lpstr>
      <vt:lpstr>'11.งบผูกพันเดิม ปี58 ผ.บริการ'!Print_Area</vt:lpstr>
      <vt:lpstr>'12.ผูกพันเดิม ปี58 ผ.ชายแดนใต้'!Print_Area</vt:lpstr>
      <vt:lpstr>'13.ผูกพันเดิม  ปี 58 ผ.บริหาร'!Print_Area</vt:lpstr>
      <vt:lpstr>'2.ขั้นตอนสอบราคา-ตกลงราคา'!Print_Area</vt:lpstr>
      <vt:lpstr>'3.ก่อสร้างรายเขต ผ.บริการ ปี58'!Print_Area</vt:lpstr>
      <vt:lpstr>'7.ก่อสร้าง ผ.บริหาร_ปี58'!Print_Area</vt:lpstr>
      <vt:lpstr>'9.ก่อสร้างบริหาร ผ.ชายแดนใต้'!Print_Area</vt:lpstr>
      <vt:lpstr>'ผูกพันบริการ ร่าง พรบ.คาดฟ้า'!Print_Area</vt:lpstr>
      <vt:lpstr>สรุปภาพรวมแบบแปลน!Print_Area</vt:lpstr>
      <vt:lpstr>สรุปภาพรวมรายผลผลิต!Print_Area</vt:lpstr>
      <vt:lpstr>สรุปรายการแบบแปลน!Print_Area</vt:lpstr>
      <vt:lpstr>'สรุปวงเงิน ปี58'!Print_Area</vt:lpstr>
      <vt:lpstr>สรุปวงเงินตามระดับบริการ!Print_Area</vt:lpstr>
      <vt:lpstr>'11.งบผูกพันเดิม ปี58 ผ.บริการ'!Print_Titles</vt:lpstr>
      <vt:lpstr>'12.ผูกพันเดิม ปี58 ผ.ชายแดนใต้'!Print_Titles</vt:lpstr>
      <vt:lpstr>'13.ผูกพันเดิม  ปี 58 ผ.บริหาร'!Print_Titles</vt:lpstr>
      <vt:lpstr>'2.ขั้นตอนสอบราคา-ตกลงราคา'!Print_Titles</vt:lpstr>
      <vt:lpstr>'3.ก่อสร้างรายเขต ผ.บริการ ปี58'!Print_Titles</vt:lpstr>
      <vt:lpstr>'7.ก่อสร้าง ผ.บริหาร_ปี58'!Print_Titles</vt:lpstr>
      <vt:lpstr>'9.ก่อสร้างบริหาร ผ.ชายแดนใต้'!Print_Titles</vt:lpstr>
      <vt:lpstr>'ผูกพันบริการ ร่าง พรบ.คาดฟ้า'!Print_Titles</vt:lpstr>
      <vt:lpstr>สรุปภาพรวมแบบแปลน!Print_Titles</vt:lpstr>
      <vt:lpstr>สรุปภาพรวมรายผลผลิต!Print_Titles</vt:lpstr>
      <vt:lpstr>สรุปรายการแบบแปลน!Print_Titles</vt:lpstr>
      <vt:lpstr>สรุปวงเงินตามระดับบริการ!Print_Titles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phdb</dc:creator>
  <cp:lastModifiedBy>HP</cp:lastModifiedBy>
  <cp:lastPrinted>2014-11-05T02:11:38Z</cp:lastPrinted>
  <dcterms:created xsi:type="dcterms:W3CDTF">2013-11-12T12:06:15Z</dcterms:created>
  <dcterms:modified xsi:type="dcterms:W3CDTF">2014-11-28T01:38:29Z</dcterms:modified>
</cp:coreProperties>
</file>